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C:\Users\engpl\Downloads\"/>
    </mc:Choice>
  </mc:AlternateContent>
  <xr:revisionPtr revIDLastSave="0" documentId="13_ncr:1_{4C3741FF-C63F-4B0C-BE0A-C093B2CDA353}" xr6:coauthVersionLast="47" xr6:coauthVersionMax="47" xr10:uidLastSave="{00000000-0000-0000-0000-000000000000}"/>
  <bookViews>
    <workbookView xWindow="20370" yWindow="-120" windowWidth="29040" windowHeight="15840" tabRatio="962" xr2:uid="{00000000-000D-0000-FFFF-FFFF00000000}"/>
  </bookViews>
  <sheets>
    <sheet name="CAPA - ORÇAMENTO" sheetId="858" r:id="rId1"/>
    <sheet name="DADOS DA OBRA" sheetId="890" r:id="rId2"/>
    <sheet name="CAPA - VANTAJOSIDADE" sheetId="848" r:id="rId3"/>
    <sheet name="VANTAJOSIDADE" sheetId="849" r:id="rId4"/>
    <sheet name="CAPA - ORÇAMENTO (SD)" sheetId="852" r:id="rId5"/>
    <sheet name="ORÇAMENTO RESUMO (SD)" sheetId="922" r:id="rId6"/>
    <sheet name="ORÇAMENTO SINTÉTICO (SD)" sheetId="948" r:id="rId7"/>
    <sheet name="CAPA - COMPOSIÇÕES (SD)" sheetId="894" r:id="rId8"/>
    <sheet name="COMPOSIÇÕES (SD)" sheetId="870" r:id="rId9"/>
    <sheet name="CAPA - CRONOGRAMA (SD)" sheetId="895" r:id="rId10"/>
    <sheet name="CRONOGRAMA (SD)" sheetId="923" r:id="rId11"/>
    <sheet name="CAPA - CURVA ABC DE SERVIÇO(SD)" sheetId="896" r:id="rId12"/>
    <sheet name="CURVA ABC DE SERVIÇOS (SD)" sheetId="924" r:id="rId13"/>
    <sheet name="CAPA - CURVA ABC DE INSUMO (SD)" sheetId="925" r:id="rId14"/>
    <sheet name="CURVA ABC DE INSUMO (SD) " sheetId="926" r:id="rId15"/>
    <sheet name="CAPA - BDI (SD)" sheetId="898" r:id="rId16"/>
    <sheet name="BDI NORMAL (SD) " sheetId="845" r:id="rId17"/>
    <sheet name="BDI DIFERENCIADO (SD)  " sheetId="883" r:id="rId18"/>
    <sheet name="CAPA - ENCARGOS SOCIAIS (SD)" sheetId="899" r:id="rId19"/>
    <sheet name="ENCARGOS SOCIAIS (SD)" sheetId="855" r:id="rId20"/>
    <sheet name="ENCARGOS TOTAIS (SD)" sheetId="911" r:id="rId21"/>
    <sheet name="CAPA - ORÇAMENTO (CD)" sheetId="844" r:id="rId22"/>
    <sheet name="ORÇAMENTO SINTÉTICO (CD)" sheetId="931" r:id="rId23"/>
    <sheet name="CAPA - BDI (CD)" sheetId="900" r:id="rId24"/>
    <sheet name="BDI NORMAL (CD)" sheetId="882" r:id="rId25"/>
    <sheet name="BDI DIFERENCIADO (CD) " sheetId="881" r:id="rId26"/>
    <sheet name="CAPA - ENCARGOS SOCIAIS (CD)" sheetId="919" r:id="rId27"/>
    <sheet name="ENCARGOS SOCIAIS (CD)" sheetId="910" r:id="rId28"/>
    <sheet name="ENCARGOS TOTAIS (CD)" sheetId="912" r:id="rId29"/>
  </sheets>
  <definedNames>
    <definedName name="_xlnm.Print_Area" localSheetId="25">'BDI DIFERENCIADO (CD) '!$A$1:$N$36</definedName>
    <definedName name="_xlnm.Print_Area" localSheetId="17">'BDI DIFERENCIADO (SD)  '!$A$1:$N$37</definedName>
    <definedName name="_xlnm.Print_Area" localSheetId="24">'BDI NORMAL (CD)'!$A$1:$N$36</definedName>
    <definedName name="_xlnm.Print_Area" localSheetId="16">'BDI NORMAL (SD) '!$A$1:$N$36</definedName>
    <definedName name="_xlnm.Print_Area" localSheetId="23">'CAPA - BDI (CD)'!$A$1:$P$27</definedName>
    <definedName name="_xlnm.Print_Area" localSheetId="15">'CAPA - BDI (SD)'!$A$1:$P$27</definedName>
    <definedName name="_xlnm.Print_Area" localSheetId="7">'CAPA - COMPOSIÇÕES (SD)'!$A$1:$P$27</definedName>
    <definedName name="_xlnm.Print_Area" localSheetId="9">'CAPA - CRONOGRAMA (SD)'!$A$1:$P$27</definedName>
    <definedName name="_xlnm.Print_Area" localSheetId="13">'CAPA - CURVA ABC DE INSUMO (SD)'!$A$1:$P$27</definedName>
    <definedName name="_xlnm.Print_Area" localSheetId="11">'CAPA - CURVA ABC DE SERVIÇO(SD)'!$A$1:$P$27</definedName>
    <definedName name="_xlnm.Print_Area" localSheetId="26">'CAPA - ENCARGOS SOCIAIS (CD)'!$A$1:$P$27</definedName>
    <definedName name="_xlnm.Print_Area" localSheetId="18">'CAPA - ENCARGOS SOCIAIS (SD)'!$A$1:$P$27</definedName>
    <definedName name="_xlnm.Print_Area" localSheetId="0">'CAPA - ORÇAMENTO'!$A$1:$P$27</definedName>
    <definedName name="_xlnm.Print_Area" localSheetId="21">'CAPA - ORÇAMENTO (CD)'!$A$1:$P$27</definedName>
    <definedName name="_xlnm.Print_Area" localSheetId="4">'CAPA - ORÇAMENTO (SD)'!$A$1:$P$27</definedName>
    <definedName name="_xlnm.Print_Area" localSheetId="2">'CAPA - VANTAJOSIDADE'!$A$1:$P$27</definedName>
    <definedName name="_xlnm.Print_Area" localSheetId="8">'COMPOSIÇÕES (SD)'!$A$1:$M$8245</definedName>
    <definedName name="_xlnm.Print_Area" localSheetId="10">'CRONOGRAMA (SD)'!$A$1:$AD$222</definedName>
    <definedName name="_xlnm.Print_Area" localSheetId="14">'CURVA ABC DE INSUMO (SD) '!$A$1:$L$990</definedName>
    <definedName name="_xlnm.Print_Area" localSheetId="12">'CURVA ABC DE SERVIÇOS (SD)'!$A$1:$K$764</definedName>
    <definedName name="_xlnm.Print_Area" localSheetId="1">'DADOS DA OBRA'!$A$1:$N$31</definedName>
    <definedName name="_xlnm.Print_Area" localSheetId="27">'ENCARGOS SOCIAIS (CD)'!$A$1:$AF$78</definedName>
    <definedName name="_xlnm.Print_Area" localSheetId="19">'ENCARGOS SOCIAIS (SD)'!$A$1:$AF$77</definedName>
    <definedName name="_xlnm.Print_Area" localSheetId="28">'ENCARGOS TOTAIS (CD)'!$A$1:$AC$45</definedName>
    <definedName name="_xlnm.Print_Area" localSheetId="20">'ENCARGOS TOTAIS (SD)'!$A$1:$AC$45</definedName>
    <definedName name="_xlnm.Print_Area" localSheetId="22">'ORÇAMENTO SINTÉTICO (CD)'!$A$1:$M$1499</definedName>
    <definedName name="_xlnm.Print_Area" localSheetId="6">'ORÇAMENTO SINTÉTICO (SD)'!$A$1:$M$1498</definedName>
    <definedName name="_xlnm.Print_Area" localSheetId="3">VANTAJOSIDADE!$A$1:$O$22</definedName>
    <definedName name="_xlnm.Print_Titles" localSheetId="25">'BDI DIFERENCIADO (CD) '!$1:$8</definedName>
    <definedName name="_xlnm.Print_Titles" localSheetId="17">'BDI DIFERENCIADO (SD)  '!$1:$8</definedName>
    <definedName name="_xlnm.Print_Titles" localSheetId="24">'BDI NORMAL (CD)'!$1:$8</definedName>
    <definedName name="_xlnm.Print_Titles" localSheetId="16">'BDI NORMAL (SD) '!$1:$8</definedName>
    <definedName name="_xlnm.Print_Titles" localSheetId="23">'CAPA - BDI (CD)'!$1:$8</definedName>
    <definedName name="_xlnm.Print_Titles" localSheetId="15">'CAPA - BDI (SD)'!$1:$8</definedName>
    <definedName name="_xlnm.Print_Titles" localSheetId="7">'CAPA - COMPOSIÇÕES (SD)'!$1:$8</definedName>
    <definedName name="_xlnm.Print_Titles" localSheetId="9">'CAPA - CRONOGRAMA (SD)'!$1:$8</definedName>
    <definedName name="_xlnm.Print_Titles" localSheetId="13">'CAPA - CURVA ABC DE INSUMO (SD)'!$1:$8</definedName>
    <definedName name="_xlnm.Print_Titles" localSheetId="11">'CAPA - CURVA ABC DE SERVIÇO(SD)'!$1:$8</definedName>
    <definedName name="_xlnm.Print_Titles" localSheetId="26">'CAPA - ENCARGOS SOCIAIS (CD)'!$1:$8</definedName>
    <definedName name="_xlnm.Print_Titles" localSheetId="18">'CAPA - ENCARGOS SOCIAIS (SD)'!$1:$8</definedName>
    <definedName name="_xlnm.Print_Titles" localSheetId="0">'CAPA - ORÇAMENTO'!$1:$8</definedName>
    <definedName name="_xlnm.Print_Titles" localSheetId="21">'CAPA - ORÇAMENTO (CD)'!$1:$8</definedName>
    <definedName name="_xlnm.Print_Titles" localSheetId="4">'CAPA - ORÇAMENTO (SD)'!$1:$8</definedName>
    <definedName name="_xlnm.Print_Titles" localSheetId="2">'CAPA - VANTAJOSIDADE'!$1:$8</definedName>
    <definedName name="_xlnm.Print_Titles" localSheetId="8">'COMPOSIÇÕES (SD)'!$1:$8</definedName>
    <definedName name="_xlnm.Print_Titles" localSheetId="10">'CRONOGRAMA (SD)'!$1:$15</definedName>
    <definedName name="_xlnm.Print_Titles" localSheetId="14">'CURVA ABC DE INSUMO (SD) '!$1:$10</definedName>
    <definedName name="_xlnm.Print_Titles" localSheetId="12">'CURVA ABC DE SERVIÇOS (SD)'!$1:$10</definedName>
    <definedName name="_xlnm.Print_Titles" localSheetId="5">'ORÇAMENTO RESUMO (SD)'!$1:$9</definedName>
    <definedName name="_xlnm.Print_Titles" localSheetId="22">'ORÇAMENTO SINTÉTICO (CD)'!$1:$10</definedName>
    <definedName name="_xlnm.Print_Titles" localSheetId="6">'ORÇAMENTO SINTÉTICO (SD)'!$1:$10</definedName>
    <definedName name="_xlnm.Print_Titles" localSheetId="3">VANTAJOSIDADE!$1:$12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924" l="1"/>
  <c r="H339" i="924"/>
  <c r="H11" i="924"/>
  <c r="H12" i="924"/>
  <c r="H14" i="924"/>
  <c r="H15" i="924"/>
  <c r="H16" i="924"/>
  <c r="H17" i="924"/>
  <c r="H18" i="924"/>
  <c r="H19" i="924"/>
  <c r="H20" i="924"/>
  <c r="H21" i="924"/>
  <c r="H22" i="924"/>
  <c r="H23" i="924"/>
  <c r="H24" i="924"/>
  <c r="H25" i="924"/>
  <c r="H26" i="924"/>
  <c r="H27" i="924"/>
  <c r="H28" i="924"/>
  <c r="H29" i="924"/>
  <c r="H30" i="924"/>
  <c r="H31" i="924"/>
  <c r="H32" i="924"/>
  <c r="H33" i="924"/>
  <c r="H34" i="924"/>
  <c r="H35" i="924"/>
  <c r="H36" i="924"/>
  <c r="H37" i="924"/>
  <c r="H38" i="924"/>
  <c r="H39" i="924"/>
  <c r="H40" i="924"/>
  <c r="H41" i="924"/>
  <c r="H42" i="924"/>
  <c r="H43" i="924"/>
  <c r="H44" i="924"/>
  <c r="H45" i="924"/>
  <c r="H46" i="924"/>
  <c r="H47" i="924"/>
  <c r="H48" i="924"/>
  <c r="H49" i="924"/>
  <c r="H50" i="924"/>
  <c r="H51" i="924"/>
  <c r="H52" i="924"/>
  <c r="H53" i="924"/>
  <c r="H54" i="924"/>
  <c r="H55" i="924"/>
  <c r="H56" i="924"/>
  <c r="H57" i="924"/>
  <c r="H58" i="924"/>
  <c r="H59" i="924"/>
  <c r="H60" i="924"/>
  <c r="H61" i="924"/>
  <c r="H62" i="924"/>
  <c r="H63" i="924"/>
  <c r="H64" i="924"/>
  <c r="H65" i="924"/>
  <c r="H66" i="924"/>
  <c r="H67" i="924"/>
  <c r="H68" i="924"/>
  <c r="H69" i="924"/>
  <c r="H70" i="924"/>
  <c r="H71" i="924"/>
  <c r="H72" i="924"/>
  <c r="H73" i="924"/>
  <c r="H74" i="924"/>
  <c r="H75" i="924"/>
  <c r="H76" i="924"/>
  <c r="H77" i="924"/>
  <c r="H78" i="924"/>
  <c r="H79" i="924"/>
  <c r="H80" i="924"/>
  <c r="H81" i="924"/>
  <c r="H82" i="924"/>
  <c r="H83" i="924"/>
  <c r="H84" i="924"/>
  <c r="H85" i="924"/>
  <c r="H86" i="924"/>
  <c r="H87" i="924"/>
  <c r="H88" i="924"/>
  <c r="H89" i="924"/>
  <c r="H90" i="924"/>
  <c r="H91" i="924"/>
  <c r="H92" i="924"/>
  <c r="H93" i="924"/>
  <c r="H94" i="924"/>
  <c r="H95" i="924"/>
  <c r="H96" i="924"/>
  <c r="H97" i="924"/>
  <c r="H98" i="924"/>
  <c r="H99" i="924"/>
  <c r="H100" i="924"/>
  <c r="H101" i="924"/>
  <c r="H102" i="924"/>
  <c r="H103" i="924"/>
  <c r="H104" i="924"/>
  <c r="H105" i="924"/>
  <c r="H106" i="924"/>
  <c r="H107" i="924"/>
  <c r="H108" i="924"/>
  <c r="H109" i="924"/>
  <c r="H110" i="924"/>
  <c r="H111" i="924"/>
  <c r="H112" i="924"/>
  <c r="H113" i="924"/>
  <c r="H114" i="924"/>
  <c r="H115" i="924"/>
  <c r="H116" i="924"/>
  <c r="H117" i="924"/>
  <c r="H118" i="924"/>
  <c r="H119" i="924"/>
  <c r="H120" i="924"/>
  <c r="H121" i="924"/>
  <c r="H122" i="924"/>
  <c r="H123" i="924"/>
  <c r="H124" i="924"/>
  <c r="H125" i="924"/>
  <c r="H126" i="924"/>
  <c r="H127" i="924"/>
  <c r="H128" i="924"/>
  <c r="H129" i="924"/>
  <c r="H130" i="924"/>
  <c r="H131" i="924"/>
  <c r="H132" i="924"/>
  <c r="H133" i="924"/>
  <c r="H134" i="924"/>
  <c r="H135" i="924"/>
  <c r="H136" i="924"/>
  <c r="H137" i="924"/>
  <c r="H138" i="924"/>
  <c r="H139" i="924"/>
  <c r="H140" i="924"/>
  <c r="H141" i="924"/>
  <c r="H142" i="924"/>
  <c r="H143" i="924"/>
  <c r="H144" i="924"/>
  <c r="H145" i="924"/>
  <c r="H146" i="924"/>
  <c r="H147" i="924"/>
  <c r="H148" i="924"/>
  <c r="H149" i="924"/>
  <c r="H150" i="924"/>
  <c r="H151" i="924"/>
  <c r="H152" i="924"/>
  <c r="H153" i="924"/>
  <c r="H154" i="924"/>
  <c r="H155" i="924"/>
  <c r="H156" i="924"/>
  <c r="H157" i="924"/>
  <c r="H158" i="924"/>
  <c r="H159" i="924"/>
  <c r="H160" i="924"/>
  <c r="H161" i="924"/>
  <c r="H162" i="924"/>
  <c r="H163" i="924"/>
  <c r="H164" i="924"/>
  <c r="H165" i="924"/>
  <c r="H166" i="924"/>
  <c r="H167" i="924"/>
  <c r="H168" i="924"/>
  <c r="H169" i="924"/>
  <c r="H170" i="924"/>
  <c r="H171" i="924"/>
  <c r="H172" i="924"/>
  <c r="H173" i="924"/>
  <c r="H174" i="924"/>
  <c r="H175" i="924"/>
  <c r="H176" i="924"/>
  <c r="H177" i="924"/>
  <c r="H178" i="924"/>
  <c r="H179" i="924"/>
  <c r="H180" i="924"/>
  <c r="H181" i="924"/>
  <c r="H182" i="924"/>
  <c r="H183" i="924"/>
  <c r="H184" i="924"/>
  <c r="H185" i="924"/>
  <c r="H186" i="924"/>
  <c r="H187" i="924"/>
  <c r="H188" i="924"/>
  <c r="H189" i="924"/>
  <c r="H190" i="924"/>
  <c r="H191" i="924"/>
  <c r="H192" i="924"/>
  <c r="H193" i="924"/>
  <c r="H194" i="924"/>
  <c r="H195" i="924"/>
  <c r="H196" i="924"/>
  <c r="H197" i="924"/>
  <c r="L197" i="924" s="1"/>
  <c r="L198" i="924" s="1"/>
  <c r="H198" i="924"/>
  <c r="H199" i="924"/>
  <c r="H200" i="924"/>
  <c r="H201" i="924"/>
  <c r="H202" i="924"/>
  <c r="H203" i="924"/>
  <c r="H204" i="924"/>
  <c r="H205" i="924"/>
  <c r="H206" i="924"/>
  <c r="H207" i="924"/>
  <c r="H208" i="924"/>
  <c r="H209" i="924"/>
  <c r="H210" i="924"/>
  <c r="H211" i="924"/>
  <c r="H212" i="924"/>
  <c r="H213" i="924"/>
  <c r="H214" i="924"/>
  <c r="H215" i="924"/>
  <c r="H216" i="924"/>
  <c r="H217" i="924"/>
  <c r="H218" i="924"/>
  <c r="H219" i="924"/>
  <c r="H220" i="924"/>
  <c r="H221" i="924"/>
  <c r="H222" i="924"/>
  <c r="H223" i="924"/>
  <c r="H224" i="924"/>
  <c r="H225" i="924"/>
  <c r="H226" i="924"/>
  <c r="H227" i="924"/>
  <c r="H228" i="924"/>
  <c r="H229" i="924"/>
  <c r="H230" i="924"/>
  <c r="H231" i="924"/>
  <c r="H232" i="924"/>
  <c r="H233" i="924"/>
  <c r="H234" i="924"/>
  <c r="H235" i="924"/>
  <c r="H236" i="924"/>
  <c r="H237" i="924"/>
  <c r="H238" i="924"/>
  <c r="H239" i="924"/>
  <c r="H240" i="924"/>
  <c r="H241" i="924"/>
  <c r="H242" i="924"/>
  <c r="H243" i="924"/>
  <c r="H244" i="924"/>
  <c r="H245" i="924"/>
  <c r="H246" i="924"/>
  <c r="H247" i="924"/>
  <c r="H248" i="924"/>
  <c r="H249" i="924"/>
  <c r="H250" i="924"/>
  <c r="H251" i="924"/>
  <c r="H252" i="924"/>
  <c r="H253" i="924"/>
  <c r="H254" i="924"/>
  <c r="H255" i="924"/>
  <c r="H256" i="924"/>
  <c r="H257" i="924"/>
  <c r="H258" i="924"/>
  <c r="H259" i="924"/>
  <c r="H260" i="924"/>
  <c r="H261" i="924"/>
  <c r="H262" i="924"/>
  <c r="H263" i="924"/>
  <c r="H264" i="924"/>
  <c r="H265" i="924"/>
  <c r="H266" i="924"/>
  <c r="H267" i="924"/>
  <c r="H268" i="924"/>
  <c r="H269" i="924"/>
  <c r="H270" i="924"/>
  <c r="H271" i="924"/>
  <c r="H272" i="924"/>
  <c r="H273" i="924"/>
  <c r="H274" i="924"/>
  <c r="H275" i="924"/>
  <c r="H276" i="924"/>
  <c r="H277" i="924"/>
  <c r="H278" i="924"/>
  <c r="H279" i="924"/>
  <c r="H280" i="924"/>
  <c r="H281" i="924"/>
  <c r="H282" i="924"/>
  <c r="H283" i="924"/>
  <c r="H284" i="924"/>
  <c r="H285" i="924"/>
  <c r="H286" i="924"/>
  <c r="H287" i="924"/>
  <c r="H288" i="924"/>
  <c r="H289" i="924"/>
  <c r="H290" i="924"/>
  <c r="H291" i="924"/>
  <c r="H292" i="924"/>
  <c r="H293" i="924"/>
  <c r="H294" i="924"/>
  <c r="H295" i="924"/>
  <c r="H296" i="924"/>
  <c r="H297" i="924"/>
  <c r="H298" i="924"/>
  <c r="H299" i="924"/>
  <c r="H300" i="924"/>
  <c r="H301" i="924"/>
  <c r="H302" i="924"/>
  <c r="H303" i="924"/>
  <c r="H304" i="924"/>
  <c r="H305" i="924"/>
  <c r="H306" i="924"/>
  <c r="H307" i="924"/>
  <c r="H308" i="924"/>
  <c r="H309" i="924"/>
  <c r="H310" i="924"/>
  <c r="H311" i="924"/>
  <c r="H312" i="924"/>
  <c r="H313" i="924"/>
  <c r="H314" i="924"/>
  <c r="H315" i="924"/>
  <c r="H316" i="924"/>
  <c r="H317" i="924"/>
  <c r="H318" i="924"/>
  <c r="H319" i="924"/>
  <c r="H320" i="924"/>
  <c r="H321" i="924"/>
  <c r="H322" i="924"/>
  <c r="H323" i="924"/>
  <c r="H324" i="924"/>
  <c r="H325" i="924"/>
  <c r="H326" i="924"/>
  <c r="H327" i="924"/>
  <c r="H328" i="924"/>
  <c r="H329" i="924"/>
  <c r="H330" i="924"/>
  <c r="H331" i="924"/>
  <c r="H332" i="924"/>
  <c r="H333" i="924"/>
  <c r="H334" i="924"/>
  <c r="H335" i="924"/>
  <c r="H336" i="924"/>
  <c r="H337" i="924"/>
  <c r="H338" i="924"/>
  <c r="H340" i="924"/>
  <c r="H341" i="924"/>
  <c r="H342" i="924"/>
  <c r="H343" i="924"/>
  <c r="H344" i="924"/>
  <c r="H345" i="924"/>
  <c r="H346" i="924"/>
  <c r="H347" i="924"/>
  <c r="H348" i="924"/>
  <c r="H349" i="924"/>
  <c r="H350" i="924"/>
  <c r="H351" i="924"/>
  <c r="H352" i="924"/>
  <c r="H353" i="924"/>
  <c r="H354" i="924"/>
  <c r="H355" i="924"/>
  <c r="H356" i="924"/>
  <c r="H357" i="924"/>
  <c r="H358" i="924"/>
  <c r="H359" i="924"/>
  <c r="H360" i="924"/>
  <c r="H361" i="924"/>
  <c r="H362" i="924"/>
  <c r="H363" i="924"/>
  <c r="H364" i="924"/>
  <c r="H365" i="924"/>
  <c r="H366" i="924"/>
  <c r="H367" i="924"/>
  <c r="H368" i="924"/>
  <c r="H369" i="924"/>
  <c r="H370" i="924"/>
  <c r="H371" i="924"/>
  <c r="H372" i="924"/>
  <c r="H373" i="924"/>
  <c r="H374" i="924"/>
  <c r="H375" i="924"/>
  <c r="H376" i="924"/>
  <c r="H377" i="924"/>
  <c r="H378" i="924"/>
  <c r="H379" i="924"/>
  <c r="H380" i="924"/>
  <c r="H381" i="924"/>
  <c r="H382" i="924"/>
  <c r="H383" i="924"/>
  <c r="H384" i="924"/>
  <c r="H385" i="924"/>
  <c r="H386" i="924"/>
  <c r="H387" i="924"/>
  <c r="H388" i="924"/>
  <c r="H389" i="924"/>
  <c r="H390" i="924"/>
  <c r="H391" i="924"/>
  <c r="H392" i="924"/>
  <c r="H393" i="924"/>
  <c r="H394" i="924"/>
  <c r="H395" i="924"/>
  <c r="H396" i="924"/>
  <c r="H397" i="924"/>
  <c r="H398" i="924"/>
  <c r="H399" i="924"/>
  <c r="H400" i="924"/>
  <c r="H401" i="924"/>
  <c r="H402" i="924"/>
  <c r="H403" i="924"/>
  <c r="H404" i="924"/>
  <c r="H405" i="924"/>
  <c r="H406" i="924"/>
  <c r="H407" i="924"/>
  <c r="H408" i="924"/>
  <c r="H409" i="924"/>
  <c r="H410" i="924"/>
  <c r="H411" i="924"/>
  <c r="H412" i="924"/>
  <c r="H413" i="924"/>
  <c r="H414" i="924"/>
  <c r="H415" i="924"/>
  <c r="H416" i="924"/>
  <c r="H417" i="924"/>
  <c r="H418" i="924"/>
  <c r="H419" i="924"/>
  <c r="H420" i="924"/>
  <c r="H421" i="924"/>
  <c r="H422" i="924"/>
  <c r="H423" i="924"/>
  <c r="H424" i="924"/>
  <c r="H425" i="924"/>
  <c r="H426" i="924"/>
  <c r="H427" i="924"/>
  <c r="H428" i="924"/>
  <c r="H429" i="924"/>
  <c r="H430" i="924"/>
  <c r="H431" i="924"/>
  <c r="H432" i="924"/>
  <c r="H433" i="924"/>
  <c r="H434" i="924"/>
  <c r="H435" i="924"/>
  <c r="H436" i="924"/>
  <c r="H437" i="924"/>
  <c r="H438" i="924"/>
  <c r="H439" i="924"/>
  <c r="H440" i="924"/>
  <c r="H441" i="924"/>
  <c r="H442" i="924"/>
  <c r="H443" i="924"/>
  <c r="H444" i="924"/>
  <c r="H445" i="924"/>
  <c r="H446" i="924"/>
  <c r="H447" i="924"/>
  <c r="H448" i="924"/>
  <c r="H449" i="924"/>
  <c r="H450" i="924"/>
  <c r="H451" i="924"/>
  <c r="H452" i="924"/>
  <c r="H453" i="924"/>
  <c r="H454" i="924"/>
  <c r="H455" i="924"/>
  <c r="H456" i="924"/>
  <c r="H457" i="924"/>
  <c r="H458" i="924"/>
  <c r="H459" i="924"/>
  <c r="H460" i="924"/>
  <c r="H461" i="924"/>
  <c r="H462" i="924"/>
  <c r="H463" i="924"/>
  <c r="H464" i="924"/>
  <c r="H465" i="924"/>
  <c r="H466" i="924"/>
  <c r="H467" i="924"/>
  <c r="H468" i="924"/>
  <c r="H469" i="924"/>
  <c r="H470" i="924"/>
  <c r="H471" i="924"/>
  <c r="H472" i="924"/>
  <c r="H473" i="924"/>
  <c r="H474" i="924"/>
  <c r="H475" i="924"/>
  <c r="H476" i="924"/>
  <c r="H477" i="924"/>
  <c r="H478" i="924"/>
  <c r="H479" i="924"/>
  <c r="H480" i="924"/>
  <c r="H481" i="924"/>
  <c r="H482" i="924"/>
  <c r="H483" i="924"/>
  <c r="H484" i="924"/>
  <c r="H485" i="924"/>
  <c r="H486" i="924"/>
  <c r="H487" i="924"/>
  <c r="H488" i="924"/>
  <c r="H489" i="924"/>
  <c r="H490" i="924"/>
  <c r="H491" i="924"/>
  <c r="H492" i="924"/>
  <c r="H493" i="924"/>
  <c r="H494" i="924"/>
  <c r="H495" i="924"/>
  <c r="H496" i="924"/>
  <c r="H497" i="924"/>
  <c r="H498" i="924"/>
  <c r="H499" i="924"/>
  <c r="H500" i="924"/>
  <c r="H501" i="924"/>
  <c r="H502" i="924"/>
  <c r="H503" i="924"/>
  <c r="H504" i="924"/>
  <c r="H505" i="924"/>
  <c r="H506" i="924"/>
  <c r="H507" i="924"/>
  <c r="H508" i="924"/>
  <c r="H509" i="924"/>
  <c r="H510" i="924"/>
  <c r="H511" i="924"/>
  <c r="H512" i="924"/>
  <c r="H513" i="924"/>
  <c r="H514" i="924"/>
  <c r="H515" i="924"/>
  <c r="H516" i="924"/>
  <c r="H517" i="924"/>
  <c r="H518" i="924"/>
  <c r="H519" i="924"/>
  <c r="H520" i="924"/>
  <c r="H521" i="924"/>
  <c r="H522" i="924"/>
  <c r="H523" i="924"/>
  <c r="H524" i="924"/>
  <c r="H525" i="924"/>
  <c r="H526" i="924"/>
  <c r="H527" i="924"/>
  <c r="H528" i="924"/>
  <c r="H529" i="924"/>
  <c r="H530" i="924"/>
  <c r="H531" i="924"/>
  <c r="H532" i="924"/>
  <c r="H533" i="924"/>
  <c r="H534" i="924"/>
  <c r="H535" i="924"/>
  <c r="H536" i="924"/>
  <c r="H537" i="924"/>
  <c r="H538" i="924"/>
  <c r="H539" i="924"/>
  <c r="H540" i="924"/>
  <c r="H541" i="924"/>
  <c r="H542" i="924"/>
  <c r="H543" i="924"/>
  <c r="H544" i="924"/>
  <c r="H545" i="924"/>
  <c r="H546" i="924"/>
  <c r="H547" i="924"/>
  <c r="H548" i="924"/>
  <c r="H549" i="924"/>
  <c r="H550" i="924"/>
  <c r="H551" i="924"/>
  <c r="H552" i="924"/>
  <c r="H553" i="924"/>
  <c r="H554" i="924"/>
  <c r="H555" i="924"/>
  <c r="H556" i="924"/>
  <c r="H557" i="924"/>
  <c r="H558" i="924"/>
  <c r="H559" i="924"/>
  <c r="H560" i="924"/>
  <c r="H561" i="924"/>
  <c r="H562" i="924"/>
  <c r="H563" i="924"/>
  <c r="H564" i="924"/>
  <c r="H565" i="924"/>
  <c r="H566" i="924"/>
  <c r="H567" i="924"/>
  <c r="H568" i="924"/>
  <c r="H569" i="924"/>
  <c r="H570" i="924"/>
  <c r="H571" i="924"/>
  <c r="H572" i="924"/>
  <c r="H573" i="924"/>
  <c r="H574" i="924"/>
  <c r="H575" i="924"/>
  <c r="H576" i="924"/>
  <c r="H577" i="924"/>
  <c r="H578" i="924"/>
  <c r="H579" i="924"/>
  <c r="H580" i="924"/>
  <c r="H581" i="924"/>
  <c r="H582" i="924"/>
  <c r="H583" i="924"/>
  <c r="H584" i="924"/>
  <c r="H585" i="924"/>
  <c r="H586" i="924"/>
  <c r="H587" i="924"/>
  <c r="H588" i="924"/>
  <c r="H589" i="924"/>
  <c r="H590" i="924"/>
  <c r="H591" i="924"/>
  <c r="H592" i="924"/>
  <c r="H593" i="924"/>
  <c r="H594" i="924"/>
  <c r="H595" i="924"/>
  <c r="H596" i="924"/>
  <c r="H597" i="924"/>
  <c r="H598" i="924"/>
  <c r="H599" i="924"/>
  <c r="H600" i="924"/>
  <c r="H601" i="924"/>
  <c r="H602" i="924"/>
  <c r="H603" i="924"/>
  <c r="H604" i="924"/>
  <c r="H605" i="924"/>
  <c r="H606" i="924"/>
  <c r="H607" i="924"/>
  <c r="H608" i="924"/>
  <c r="H609" i="924"/>
  <c r="H610" i="924"/>
  <c r="H611" i="924"/>
  <c r="H612" i="924"/>
  <c r="H613" i="924"/>
  <c r="H614" i="924"/>
  <c r="H615" i="924"/>
  <c r="H616" i="924"/>
  <c r="H617" i="924"/>
  <c r="H618" i="924"/>
  <c r="H619" i="924"/>
  <c r="H620" i="924"/>
  <c r="H621" i="924"/>
  <c r="H622" i="924"/>
  <c r="H623" i="924"/>
  <c r="H624" i="924"/>
  <c r="H625" i="924"/>
  <c r="H626" i="924"/>
  <c r="H627" i="924"/>
  <c r="H628" i="924"/>
  <c r="H629" i="924"/>
  <c r="H630" i="924"/>
  <c r="H631" i="924"/>
  <c r="H632" i="924"/>
  <c r="H633" i="924"/>
  <c r="H634" i="924"/>
  <c r="H635" i="924"/>
  <c r="H636" i="924"/>
  <c r="H637" i="924"/>
  <c r="H638" i="924"/>
  <c r="H639" i="924"/>
  <c r="H640" i="924"/>
  <c r="H641" i="924"/>
  <c r="H642" i="924"/>
  <c r="H643" i="924"/>
  <c r="H644" i="924"/>
  <c r="H645" i="924"/>
  <c r="H646" i="924"/>
  <c r="H647" i="924"/>
  <c r="H648" i="924"/>
  <c r="H649" i="924"/>
  <c r="H650" i="924"/>
  <c r="H651" i="924"/>
  <c r="H652" i="924"/>
  <c r="H653" i="924"/>
  <c r="H654" i="924"/>
  <c r="H655" i="924"/>
  <c r="H656" i="924"/>
  <c r="H657" i="924"/>
  <c r="H658" i="924"/>
  <c r="H659" i="924"/>
  <c r="H660" i="924"/>
  <c r="H661" i="924"/>
  <c r="H662" i="924"/>
  <c r="H663" i="924"/>
  <c r="H664" i="924"/>
  <c r="H665" i="924"/>
  <c r="H666" i="924"/>
  <c r="H667" i="924"/>
  <c r="H668" i="924"/>
  <c r="H669" i="924"/>
  <c r="H670" i="924"/>
  <c r="H671" i="924"/>
  <c r="H672" i="924"/>
  <c r="H673" i="924"/>
  <c r="H674" i="924"/>
  <c r="H675" i="924"/>
  <c r="H676" i="924"/>
  <c r="H677" i="924"/>
  <c r="H678" i="924"/>
  <c r="H679" i="924"/>
  <c r="H680" i="924"/>
  <c r="H681" i="924"/>
  <c r="H682" i="924"/>
  <c r="H683" i="924"/>
  <c r="H684" i="924"/>
  <c r="H685" i="924"/>
  <c r="H686" i="924"/>
  <c r="H687" i="924"/>
  <c r="H688" i="924"/>
  <c r="H689" i="924"/>
  <c r="H690" i="924"/>
  <c r="H691" i="924"/>
  <c r="H692" i="924"/>
  <c r="H693" i="924"/>
  <c r="H694" i="924"/>
  <c r="H695" i="924"/>
  <c r="H696" i="924"/>
  <c r="H697" i="924"/>
  <c r="H698" i="924"/>
  <c r="H699" i="924"/>
  <c r="H700" i="924"/>
  <c r="H701" i="924"/>
  <c r="H702" i="924"/>
  <c r="H703" i="924"/>
  <c r="H704" i="924"/>
  <c r="H705" i="924"/>
  <c r="H706" i="924"/>
  <c r="H707" i="924"/>
  <c r="H708" i="924"/>
  <c r="H709" i="924"/>
  <c r="H710" i="924"/>
  <c r="H711" i="924"/>
  <c r="H712" i="924"/>
  <c r="H713" i="924"/>
  <c r="H714" i="924"/>
  <c r="H715" i="924"/>
  <c r="H716" i="924"/>
  <c r="H717" i="924"/>
  <c r="H718" i="924"/>
  <c r="H719" i="924"/>
  <c r="H720" i="924"/>
  <c r="H721" i="924"/>
  <c r="H722" i="924"/>
  <c r="H723" i="924"/>
  <c r="H724" i="924"/>
  <c r="H725" i="924"/>
  <c r="H726" i="924"/>
  <c r="H727" i="924"/>
  <c r="H728" i="924"/>
  <c r="H729" i="924"/>
  <c r="H730" i="924"/>
  <c r="H731" i="924"/>
  <c r="H732" i="924"/>
  <c r="H733" i="924"/>
  <c r="H734" i="924"/>
  <c r="H735" i="924"/>
  <c r="H736" i="924"/>
  <c r="H737" i="924"/>
  <c r="H738" i="924"/>
  <c r="H739" i="924"/>
  <c r="H740" i="924"/>
  <c r="H741" i="924"/>
  <c r="H742" i="924"/>
  <c r="H743" i="924"/>
  <c r="H744" i="924"/>
  <c r="H745" i="924"/>
  <c r="H746" i="924"/>
  <c r="H747" i="924"/>
  <c r="H748" i="924"/>
  <c r="H749" i="924"/>
  <c r="H750" i="924"/>
  <c r="H751" i="924"/>
  <c r="H752" i="924"/>
  <c r="H753" i="924"/>
  <c r="H754" i="924"/>
  <c r="H755" i="924"/>
  <c r="H756" i="924"/>
  <c r="H757" i="924"/>
  <c r="H758" i="924"/>
  <c r="C1485" i="931"/>
  <c r="I1482" i="931"/>
  <c r="I1481" i="931"/>
  <c r="I1480" i="931" s="1"/>
  <c r="I1479" i="931"/>
  <c r="I1478" i="931"/>
  <c r="I1477" i="931" s="1"/>
  <c r="I1476" i="931"/>
  <c r="I1475" i="931"/>
  <c r="I1474" i="931"/>
  <c r="I1473" i="931"/>
  <c r="I1471" i="931"/>
  <c r="I1470" i="931"/>
  <c r="I1469" i="931" s="1"/>
  <c r="I1468" i="931"/>
  <c r="I1467" i="931"/>
  <c r="I1466" i="931"/>
  <c r="I1465" i="931" s="1"/>
  <c r="I1464" i="931"/>
  <c r="I1463" i="931"/>
  <c r="I1462" i="931"/>
  <c r="I1461" i="931"/>
  <c r="I1460" i="931"/>
  <c r="I1458" i="931" s="1"/>
  <c r="I1459" i="931"/>
  <c r="I1456" i="931"/>
  <c r="I1455" i="931"/>
  <c r="I1454" i="931"/>
  <c r="I1453" i="931"/>
  <c r="I1452" i="931"/>
  <c r="I1451" i="931"/>
  <c r="I1450" i="931"/>
  <c r="I1449" i="931"/>
  <c r="I1448" i="931"/>
  <c r="I1447" i="931"/>
  <c r="I1446" i="931"/>
  <c r="I1444" i="931"/>
  <c r="I1443" i="931"/>
  <c r="I1442" i="931" s="1"/>
  <c r="I1441" i="931"/>
  <c r="I1440" i="931"/>
  <c r="I1439" i="931"/>
  <c r="I1438" i="931"/>
  <c r="I1437" i="931"/>
  <c r="I1435" i="931"/>
  <c r="I1434" i="931" s="1"/>
  <c r="I1433" i="931"/>
  <c r="I1432" i="931" s="1"/>
  <c r="I1431" i="931"/>
  <c r="I1430" i="931"/>
  <c r="I1429" i="931"/>
  <c r="I1428" i="931"/>
  <c r="I1427" i="931"/>
  <c r="I1426" i="931"/>
  <c r="I1423" i="931"/>
  <c r="I1422" i="931"/>
  <c r="I1421" i="931"/>
  <c r="I1420" i="931"/>
  <c r="I1419" i="931"/>
  <c r="I1417" i="931"/>
  <c r="I1416" i="931"/>
  <c r="I1415" i="931"/>
  <c r="I1414" i="931"/>
  <c r="I1413" i="931"/>
  <c r="I1412" i="931"/>
  <c r="I1411" i="931"/>
  <c r="I1410" i="931"/>
  <c r="I1409" i="931"/>
  <c r="I1407" i="931"/>
  <c r="I1406" i="931"/>
  <c r="I1404" i="931"/>
  <c r="I1403" i="931"/>
  <c r="I1402" i="931" s="1"/>
  <c r="I1401" i="931"/>
  <c r="I1400" i="931"/>
  <c r="I1399" i="931"/>
  <c r="I1398" i="931"/>
  <c r="I1397" i="931"/>
  <c r="I1396" i="931"/>
  <c r="I1395" i="931"/>
  <c r="I1394" i="931"/>
  <c r="I1393" i="931"/>
  <c r="I1392" i="931"/>
  <c r="I1390" i="931"/>
  <c r="I1389" i="931"/>
  <c r="I1388" i="931"/>
  <c r="I1387" i="931"/>
  <c r="I1386" i="931"/>
  <c r="I1385" i="931"/>
  <c r="I1384" i="931"/>
  <c r="I1383" i="931"/>
  <c r="I1382" i="931"/>
  <c r="I1381" i="931" s="1"/>
  <c r="I1380" i="931"/>
  <c r="I1379" i="931"/>
  <c r="I1376" i="931" s="1"/>
  <c r="I1378" i="931"/>
  <c r="I1377" i="931"/>
  <c r="I1375" i="931"/>
  <c r="I1374" i="931"/>
  <c r="I1373" i="931"/>
  <c r="I1371" i="931"/>
  <c r="I1370" i="931"/>
  <c r="I1369" i="931"/>
  <c r="I1368" i="931"/>
  <c r="I1367" i="931"/>
  <c r="I1365" i="931"/>
  <c r="I1364" i="931"/>
  <c r="I1363" i="931"/>
  <c r="I1362" i="931"/>
  <c r="I1361" i="931"/>
  <c r="I1360" i="931"/>
  <c r="I1359" i="931"/>
  <c r="I1358" i="931"/>
  <c r="I1357" i="931"/>
  <c r="I1356" i="931"/>
  <c r="I1354" i="931"/>
  <c r="I1353" i="931"/>
  <c r="I1352" i="931"/>
  <c r="I1351" i="931"/>
  <c r="I1350" i="931"/>
  <c r="I1349" i="931"/>
  <c r="I1348" i="931"/>
  <c r="I1347" i="931"/>
  <c r="I1346" i="931"/>
  <c r="I1345" i="931"/>
  <c r="I1344" i="931"/>
  <c r="I1343" i="931"/>
  <c r="I1342" i="931"/>
  <c r="I1341" i="931"/>
  <c r="I1340" i="931"/>
  <c r="I1339" i="931"/>
  <c r="I1338" i="931"/>
  <c r="I1337" i="931"/>
  <c r="I1336" i="931"/>
  <c r="I1335" i="931"/>
  <c r="I1334" i="931"/>
  <c r="I1333" i="931"/>
  <c r="I1332" i="931"/>
  <c r="I1331" i="931"/>
  <c r="I1330" i="931"/>
  <c r="I1329" i="931"/>
  <c r="I1328" i="931"/>
  <c r="I1327" i="931"/>
  <c r="I1326" i="931"/>
  <c r="I1325" i="931"/>
  <c r="I1324" i="931"/>
  <c r="I1323" i="931"/>
  <c r="I1322" i="931"/>
  <c r="I1321" i="931"/>
  <c r="I1320" i="931"/>
  <c r="I1319" i="931"/>
  <c r="I1318" i="931"/>
  <c r="I1317" i="931"/>
  <c r="I1315" i="931"/>
  <c r="I1314" i="931"/>
  <c r="I1313" i="931"/>
  <c r="I1312" i="931"/>
  <c r="I1311" i="931"/>
  <c r="I1310" i="931"/>
  <c r="I1309" i="931"/>
  <c r="I1308" i="931"/>
  <c r="I1307" i="931"/>
  <c r="I1306" i="931"/>
  <c r="I1305" i="931"/>
  <c r="I1304" i="931"/>
  <c r="I1303" i="931"/>
  <c r="I1302" i="931"/>
  <c r="I1301" i="931"/>
  <c r="I1300" i="931"/>
  <c r="I1299" i="931"/>
  <c r="I1298" i="931"/>
  <c r="I1297" i="931"/>
  <c r="I1296" i="931"/>
  <c r="I1295" i="931"/>
  <c r="I1294" i="931"/>
  <c r="I1292" i="931"/>
  <c r="I1291" i="931"/>
  <c r="I1290" i="931"/>
  <c r="I1289" i="931"/>
  <c r="I1288" i="931"/>
  <c r="I1287" i="931"/>
  <c r="I1286" i="931"/>
  <c r="I1285" i="931"/>
  <c r="I1284" i="931"/>
  <c r="I1283" i="931"/>
  <c r="I1282" i="931"/>
  <c r="I1281" i="931"/>
  <c r="I1280" i="931"/>
  <c r="I1279" i="931"/>
  <c r="I1278" i="931"/>
  <c r="I1277" i="931"/>
  <c r="I1276" i="931"/>
  <c r="I1275" i="931"/>
  <c r="I1274" i="931"/>
  <c r="I1273" i="931"/>
  <c r="I1272" i="931"/>
  <c r="I1271" i="931"/>
  <c r="I1270" i="931"/>
  <c r="I1269" i="931"/>
  <c r="I1268" i="931"/>
  <c r="I1267" i="931"/>
  <c r="I1266" i="931"/>
  <c r="I1265" i="931"/>
  <c r="I1264" i="931"/>
  <c r="I1263" i="931"/>
  <c r="I1262" i="931"/>
  <c r="I1261" i="931"/>
  <c r="I1260" i="931"/>
  <c r="I1259" i="931"/>
  <c r="I1258" i="931"/>
  <c r="I1257" i="931"/>
  <c r="I1256" i="931"/>
  <c r="I1255" i="931"/>
  <c r="I1254" i="931"/>
  <c r="I1253" i="931"/>
  <c r="I1252" i="931"/>
  <c r="I1251" i="931"/>
  <c r="I1250" i="931"/>
  <c r="I1249" i="931"/>
  <c r="I1248" i="931"/>
  <c r="I1247" i="931"/>
  <c r="I1246" i="931"/>
  <c r="I1245" i="931"/>
  <c r="I1243" i="931"/>
  <c r="I1242" i="931"/>
  <c r="I1241" i="931"/>
  <c r="I1240" i="931"/>
  <c r="I1239" i="931"/>
  <c r="I1238" i="931"/>
  <c r="I1237" i="931"/>
  <c r="I1236" i="931"/>
  <c r="I1235" i="931"/>
  <c r="I1234" i="931"/>
  <c r="I1233" i="931"/>
  <c r="I1232" i="931"/>
  <c r="I1231" i="931"/>
  <c r="I1230" i="931"/>
  <c r="I1229" i="931"/>
  <c r="I1228" i="931"/>
  <c r="I1227" i="931"/>
  <c r="I1226" i="931"/>
  <c r="I1225" i="931"/>
  <c r="I1224" i="931"/>
  <c r="I1223" i="931"/>
  <c r="I1222" i="931"/>
  <c r="I1221" i="931"/>
  <c r="I1220" i="931"/>
  <c r="I1219" i="931"/>
  <c r="I1218" i="931"/>
  <c r="I1217" i="931"/>
  <c r="I1216" i="931"/>
  <c r="I1215" i="931"/>
  <c r="I1214" i="931"/>
  <c r="I1213" i="931"/>
  <c r="I1212" i="931"/>
  <c r="I1211" i="931"/>
  <c r="I1210" i="931"/>
  <c r="I1209" i="931"/>
  <c r="I1208" i="931"/>
  <c r="I1207" i="931"/>
  <c r="I1206" i="931"/>
  <c r="I1205" i="931"/>
  <c r="I1204" i="931"/>
  <c r="I1203" i="931"/>
  <c r="I1202" i="931"/>
  <c r="I1201" i="931"/>
  <c r="I1200" i="931"/>
  <c r="I1199" i="931"/>
  <c r="I1198" i="931"/>
  <c r="I1197" i="931"/>
  <c r="I1196" i="931"/>
  <c r="I1195" i="931"/>
  <c r="I1194" i="931"/>
  <c r="I1193" i="931"/>
  <c r="I1192" i="931"/>
  <c r="I1191" i="931"/>
  <c r="I1190" i="931"/>
  <c r="I1189" i="931"/>
  <c r="I1188" i="931"/>
  <c r="I1187" i="931"/>
  <c r="I1186" i="931"/>
  <c r="I1185" i="931"/>
  <c r="I1184" i="931"/>
  <c r="I1183" i="931"/>
  <c r="I1182" i="931"/>
  <c r="I1180" i="931"/>
  <c r="I1179" i="931"/>
  <c r="I1178" i="931"/>
  <c r="I1177" i="931"/>
  <c r="I1176" i="931"/>
  <c r="I1175" i="931"/>
  <c r="I1174" i="931"/>
  <c r="I1173" i="931"/>
  <c r="I1172" i="931"/>
  <c r="I1171" i="931"/>
  <c r="I1170" i="931"/>
  <c r="I1169" i="931"/>
  <c r="I1168" i="931"/>
  <c r="I1167" i="931"/>
  <c r="I1166" i="931"/>
  <c r="I1165" i="931"/>
  <c r="I1164" i="931"/>
  <c r="I1163" i="931"/>
  <c r="I1162" i="931"/>
  <c r="I1161" i="931"/>
  <c r="I1160" i="931"/>
  <c r="I1159" i="931"/>
  <c r="I1158" i="931"/>
  <c r="I1157" i="931"/>
  <c r="I1156" i="931"/>
  <c r="I1155" i="931"/>
  <c r="I1154" i="931"/>
  <c r="I1153" i="931"/>
  <c r="I1152" i="931"/>
  <c r="I1151" i="931"/>
  <c r="I1150" i="931"/>
  <c r="I1149" i="931"/>
  <c r="I1148" i="931"/>
  <c r="I1147" i="931"/>
  <c r="I1146" i="931"/>
  <c r="I1145" i="931"/>
  <c r="I1144" i="931"/>
  <c r="I1143" i="931"/>
  <c r="I1142" i="931"/>
  <c r="I1141" i="931"/>
  <c r="I1140" i="931"/>
  <c r="I1139" i="931"/>
  <c r="I1138" i="931"/>
  <c r="I1137" i="931"/>
  <c r="I1136" i="931"/>
  <c r="I1135" i="931"/>
  <c r="I1134" i="931"/>
  <c r="I1133" i="931"/>
  <c r="I1132" i="931"/>
  <c r="I1131" i="931"/>
  <c r="I1130" i="931"/>
  <c r="I1129" i="931"/>
  <c r="I1128" i="931"/>
  <c r="I1127" i="931"/>
  <c r="I1125" i="931"/>
  <c r="I1124" i="931" s="1"/>
  <c r="I1123" i="931"/>
  <c r="I1122" i="931"/>
  <c r="I1115" i="931" s="1"/>
  <c r="I1121" i="931"/>
  <c r="I1120" i="931"/>
  <c r="I1119" i="931"/>
  <c r="I1118" i="931"/>
  <c r="I1117" i="931"/>
  <c r="I1116" i="931"/>
  <c r="I1114" i="931"/>
  <c r="I1113" i="931"/>
  <c r="I1112" i="931"/>
  <c r="I1111" i="931"/>
  <c r="I1110" i="931"/>
  <c r="I1109" i="931"/>
  <c r="I1108" i="931"/>
  <c r="I1107" i="931"/>
  <c r="I1106" i="931"/>
  <c r="I1100" i="931" s="1"/>
  <c r="I1105" i="931"/>
  <c r="I1104" i="931"/>
  <c r="I1103" i="931"/>
  <c r="I1102" i="931"/>
  <c r="I1101" i="931"/>
  <c r="I1099" i="931"/>
  <c r="I1098" i="931"/>
  <c r="I1097" i="931"/>
  <c r="I1096" i="931"/>
  <c r="I1095" i="931"/>
  <c r="I1094" i="931"/>
  <c r="I1093" i="931" s="1"/>
  <c r="I1091" i="931"/>
  <c r="I1090" i="931"/>
  <c r="I1089" i="931"/>
  <c r="I1088" i="931"/>
  <c r="I1087" i="931"/>
  <c r="I1086" i="931"/>
  <c r="I1085" i="931"/>
  <c r="I1084" i="931"/>
  <c r="I1083" i="931"/>
  <c r="I1082" i="931"/>
  <c r="I1081" i="931"/>
  <c r="I1080" i="931"/>
  <c r="I1079" i="931"/>
  <c r="I1078" i="931"/>
  <c r="I1077" i="931"/>
  <c r="I1076" i="931"/>
  <c r="I1075" i="931"/>
  <c r="I1074" i="931"/>
  <c r="I1073" i="931"/>
  <c r="I1072" i="931"/>
  <c r="I1071" i="931"/>
  <c r="I1070" i="931"/>
  <c r="I1069" i="931"/>
  <c r="I1068" i="931"/>
  <c r="I1067" i="931"/>
  <c r="I1066" i="931"/>
  <c r="I1065" i="931"/>
  <c r="I1064" i="931"/>
  <c r="I1063" i="931"/>
  <c r="I1062" i="931"/>
  <c r="I1061" i="931"/>
  <c r="I1060" i="931"/>
  <c r="I1059" i="931"/>
  <c r="I1058" i="931"/>
  <c r="I1057" i="931"/>
  <c r="I1056" i="931"/>
  <c r="I1055" i="931"/>
  <c r="I1054" i="931"/>
  <c r="I1053" i="931"/>
  <c r="I1052" i="931"/>
  <c r="I1051" i="931"/>
  <c r="I1050" i="931"/>
  <c r="I1048" i="931"/>
  <c r="I1047" i="931"/>
  <c r="I1046" i="931"/>
  <c r="I1045" i="931"/>
  <c r="I1044" i="931"/>
  <c r="I1043" i="931"/>
  <c r="I1042" i="931"/>
  <c r="I1041" i="931"/>
  <c r="I1040" i="931"/>
  <c r="I1039" i="931"/>
  <c r="I1038" i="931"/>
  <c r="I1037" i="931"/>
  <c r="I1036" i="931"/>
  <c r="I1035" i="931"/>
  <c r="I1034" i="931"/>
  <c r="I1033" i="931"/>
  <c r="I1032" i="931"/>
  <c r="I1031" i="931"/>
  <c r="I1030" i="931"/>
  <c r="I1029" i="931"/>
  <c r="I1028" i="931"/>
  <c r="I1027" i="931"/>
  <c r="I1026" i="931"/>
  <c r="I1025" i="931"/>
  <c r="I1024" i="931"/>
  <c r="I1023" i="931"/>
  <c r="I1022" i="931"/>
  <c r="I1021" i="931"/>
  <c r="I1020" i="931"/>
  <c r="I1019" i="931"/>
  <c r="I1018" i="931"/>
  <c r="I1016" i="931"/>
  <c r="I1015" i="931"/>
  <c r="I1014" i="931"/>
  <c r="I1013" i="931"/>
  <c r="I1012" i="931"/>
  <c r="I1011" i="931"/>
  <c r="I1010" i="931"/>
  <c r="I1009" i="931"/>
  <c r="I1008" i="931"/>
  <c r="I1007" i="931"/>
  <c r="I1006" i="931"/>
  <c r="I1005" i="931"/>
  <c r="I1004" i="931"/>
  <c r="I1003" i="931"/>
  <c r="I1002" i="931"/>
  <c r="I1001" i="931"/>
  <c r="I1000" i="931"/>
  <c r="I999" i="931"/>
  <c r="I998" i="931"/>
  <c r="I996" i="931"/>
  <c r="I995" i="931"/>
  <c r="I994" i="931"/>
  <c r="I993" i="931"/>
  <c r="I992" i="931"/>
  <c r="I991" i="931"/>
  <c r="I990" i="931"/>
  <c r="I989" i="931"/>
  <c r="I988" i="931"/>
  <c r="I987" i="931"/>
  <c r="I986" i="931"/>
  <c r="I985" i="931"/>
  <c r="I984" i="931"/>
  <c r="I983" i="931"/>
  <c r="I982" i="931"/>
  <c r="I981" i="931"/>
  <c r="I980" i="931"/>
  <c r="I979" i="931"/>
  <c r="I978" i="931"/>
  <c r="I977" i="931"/>
  <c r="I976" i="931"/>
  <c r="I975" i="931"/>
  <c r="I974" i="931"/>
  <c r="I973" i="931"/>
  <c r="I972" i="931"/>
  <c r="I971" i="931"/>
  <c r="I970" i="931"/>
  <c r="I969" i="931"/>
  <c r="I968" i="931"/>
  <c r="I967" i="931"/>
  <c r="I966" i="931"/>
  <c r="I965" i="931"/>
  <c r="I964" i="931"/>
  <c r="I962" i="931"/>
  <c r="I961" i="931"/>
  <c r="I960" i="931"/>
  <c r="I959" i="931" s="1"/>
  <c r="I958" i="931"/>
  <c r="I957" i="931"/>
  <c r="I956" i="931"/>
  <c r="I955" i="931"/>
  <c r="I954" i="931"/>
  <c r="I953" i="931"/>
  <c r="I952" i="931"/>
  <c r="I951" i="931"/>
  <c r="I950" i="931"/>
  <c r="I949" i="931"/>
  <c r="I948" i="931"/>
  <c r="I947" i="931"/>
  <c r="I946" i="931"/>
  <c r="I945" i="931"/>
  <c r="I944" i="931"/>
  <c r="I943" i="931"/>
  <c r="I942" i="931"/>
  <c r="I941" i="931"/>
  <c r="I940" i="931"/>
  <c r="I939" i="931"/>
  <c r="I938" i="931"/>
  <c r="I937" i="931"/>
  <c r="I936" i="931"/>
  <c r="I935" i="931"/>
  <c r="I934" i="931"/>
  <c r="I933" i="931"/>
  <c r="I932" i="931"/>
  <c r="I931" i="931"/>
  <c r="I930" i="931"/>
  <c r="I929" i="931"/>
  <c r="I928" i="931"/>
  <c r="I927" i="931"/>
  <c r="I926" i="931"/>
  <c r="I925" i="931"/>
  <c r="I924" i="931"/>
  <c r="I923" i="931"/>
  <c r="I922" i="931"/>
  <c r="I921" i="931"/>
  <c r="I920" i="931"/>
  <c r="I919" i="931"/>
  <c r="I918" i="931"/>
  <c r="I917" i="931"/>
  <c r="I916" i="931"/>
  <c r="I915" i="931"/>
  <c r="I914" i="931"/>
  <c r="I913" i="931"/>
  <c r="I912" i="931"/>
  <c r="I911" i="931"/>
  <c r="I910" i="931"/>
  <c r="I909" i="931"/>
  <c r="I908" i="931"/>
  <c r="I907" i="931"/>
  <c r="I906" i="931"/>
  <c r="I905" i="931"/>
  <c r="I904" i="931"/>
  <c r="I903" i="931"/>
  <c r="I902" i="931"/>
  <c r="I901" i="931"/>
  <c r="I900" i="931"/>
  <c r="I899" i="931"/>
  <c r="I898" i="931"/>
  <c r="I897" i="931"/>
  <c r="I896" i="931"/>
  <c r="I895" i="931"/>
  <c r="I894" i="931"/>
  <c r="I893" i="931"/>
  <c r="I892" i="931"/>
  <c r="I891" i="931"/>
  <c r="I890" i="931"/>
  <c r="I887" i="931"/>
  <c r="I886" i="931" s="1"/>
  <c r="I885" i="931"/>
  <c r="I884" i="931"/>
  <c r="I883" i="931"/>
  <c r="I882" i="931" s="1"/>
  <c r="I881" i="931"/>
  <c r="I880" i="931"/>
  <c r="I879" i="931"/>
  <c r="I878" i="931" s="1"/>
  <c r="I877" i="931"/>
  <c r="I876" i="931"/>
  <c r="I875" i="931"/>
  <c r="I874" i="931"/>
  <c r="I872" i="931"/>
  <c r="I871" i="931"/>
  <c r="I870" i="931"/>
  <c r="I869" i="931"/>
  <c r="I868" i="931"/>
  <c r="I867" i="931"/>
  <c r="I866" i="931"/>
  <c r="I864" i="931"/>
  <c r="I863" i="931"/>
  <c r="I862" i="931"/>
  <c r="I861" i="931" s="1"/>
  <c r="I859" i="931"/>
  <c r="I858" i="931"/>
  <c r="I857" i="931"/>
  <c r="I856" i="931"/>
  <c r="I855" i="931"/>
  <c r="I854" i="931"/>
  <c r="I853" i="931"/>
  <c r="I850" i="931"/>
  <c r="I849" i="931"/>
  <c r="I848" i="931"/>
  <c r="I847" i="931"/>
  <c r="I846" i="931"/>
  <c r="I845" i="931"/>
  <c r="I844" i="931"/>
  <c r="I843" i="931"/>
  <c r="I842" i="931"/>
  <c r="I841" i="931"/>
  <c r="I840" i="931"/>
  <c r="I839" i="931"/>
  <c r="I838" i="931"/>
  <c r="I837" i="931"/>
  <c r="I835" i="931"/>
  <c r="I834" i="931"/>
  <c r="I833" i="931"/>
  <c r="I832" i="931"/>
  <c r="I831" i="931"/>
  <c r="I830" i="931"/>
  <c r="I829" i="931"/>
  <c r="I828" i="931"/>
  <c r="I827" i="931"/>
  <c r="I826" i="931"/>
  <c r="I825" i="931"/>
  <c r="I824" i="931"/>
  <c r="I823" i="931"/>
  <c r="I821" i="931"/>
  <c r="I820" i="931" s="1"/>
  <c r="I818" i="931"/>
  <c r="I817" i="931"/>
  <c r="I816" i="931"/>
  <c r="I814" i="931"/>
  <c r="I813" i="931"/>
  <c r="I809" i="931" s="1"/>
  <c r="I812" i="931"/>
  <c r="I811" i="931"/>
  <c r="I810" i="931"/>
  <c r="I808" i="931"/>
  <c r="I807" i="931"/>
  <c r="I806" i="931"/>
  <c r="I805" i="931"/>
  <c r="I804" i="931"/>
  <c r="I803" i="931"/>
  <c r="I802" i="931"/>
  <c r="I801" i="931"/>
  <c r="I800" i="931"/>
  <c r="I799" i="931"/>
  <c r="I796" i="931"/>
  <c r="I795" i="931"/>
  <c r="I794" i="931"/>
  <c r="I792" i="931"/>
  <c r="I791" i="931"/>
  <c r="I790" i="931" s="1"/>
  <c r="I789" i="931"/>
  <c r="I788" i="931"/>
  <c r="I787" i="931"/>
  <c r="I786" i="931"/>
  <c r="I784" i="931"/>
  <c r="I783" i="931"/>
  <c r="I782" i="931"/>
  <c r="I781" i="931" s="1"/>
  <c r="I780" i="931"/>
  <c r="I779" i="931"/>
  <c r="I778" i="931"/>
  <c r="I777" i="931"/>
  <c r="I774" i="931"/>
  <c r="I773" i="931"/>
  <c r="I772" i="931"/>
  <c r="I771" i="931"/>
  <c r="I770" i="931"/>
  <c r="I769" i="931"/>
  <c r="I768" i="931"/>
  <c r="I767" i="931"/>
  <c r="I766" i="931"/>
  <c r="I765" i="931"/>
  <c r="I764" i="931"/>
  <c r="I762" i="931"/>
  <c r="I761" i="931"/>
  <c r="I760" i="931"/>
  <c r="I759" i="931" s="1"/>
  <c r="I758" i="931"/>
  <c r="I757" i="931"/>
  <c r="I754" i="931"/>
  <c r="I753" i="931"/>
  <c r="I752" i="931"/>
  <c r="I751" i="931"/>
  <c r="I750" i="931"/>
  <c r="I748" i="931"/>
  <c r="I747" i="931"/>
  <c r="I746" i="931" s="1"/>
  <c r="I745" i="931"/>
  <c r="I744" i="931" s="1"/>
  <c r="I743" i="931"/>
  <c r="I742" i="931"/>
  <c r="I741" i="931" s="1"/>
  <c r="I740" i="931"/>
  <c r="I739" i="931"/>
  <c r="I738" i="931"/>
  <c r="I737" i="931"/>
  <c r="I736" i="931"/>
  <c r="I735" i="931"/>
  <c r="I734" i="931"/>
  <c r="I733" i="931"/>
  <c r="I732" i="931"/>
  <c r="I731" i="931"/>
  <c r="I729" i="931"/>
  <c r="I728" i="931"/>
  <c r="I727" i="931"/>
  <c r="I726" i="931"/>
  <c r="I725" i="931"/>
  <c r="I724" i="931"/>
  <c r="I723" i="931"/>
  <c r="I722" i="931" s="1"/>
  <c r="I721" i="931"/>
  <c r="I720" i="931"/>
  <c r="I719" i="931"/>
  <c r="I717" i="931"/>
  <c r="I716" i="931"/>
  <c r="I715" i="931"/>
  <c r="I714" i="931"/>
  <c r="I713" i="931"/>
  <c r="I712" i="931" s="1"/>
  <c r="I711" i="931"/>
  <c r="I710" i="931" s="1"/>
  <c r="I709" i="931"/>
  <c r="I708" i="931"/>
  <c r="I707" i="931"/>
  <c r="I706" i="931"/>
  <c r="I705" i="931"/>
  <c r="I704" i="931"/>
  <c r="I703" i="931"/>
  <c r="I702" i="931"/>
  <c r="I701" i="931"/>
  <c r="I700" i="931"/>
  <c r="I699" i="931"/>
  <c r="I698" i="931"/>
  <c r="I697" i="931"/>
  <c r="I696" i="931"/>
  <c r="I695" i="931"/>
  <c r="I694" i="931"/>
  <c r="I693" i="931"/>
  <c r="I692" i="931"/>
  <c r="I691" i="931"/>
  <c r="I690" i="931"/>
  <c r="I689" i="931"/>
  <c r="I687" i="931"/>
  <c r="I686" i="931"/>
  <c r="I685" i="931"/>
  <c r="I684" i="931"/>
  <c r="I683" i="931"/>
  <c r="I682" i="931"/>
  <c r="I681" i="931"/>
  <c r="I680" i="931"/>
  <c r="I679" i="931"/>
  <c r="I678" i="931"/>
  <c r="I677" i="931"/>
  <c r="I676" i="931"/>
  <c r="I675" i="931"/>
  <c r="I674" i="931"/>
  <c r="I673" i="931"/>
  <c r="I672" i="931"/>
  <c r="I671" i="931"/>
  <c r="I669" i="931"/>
  <c r="I668" i="931"/>
  <c r="I667" i="931"/>
  <c r="I666" i="931"/>
  <c r="I665" i="931"/>
  <c r="I664" i="931"/>
  <c r="I663" i="931"/>
  <c r="I662" i="931"/>
  <c r="I661" i="931"/>
  <c r="I660" i="931"/>
  <c r="I659" i="931"/>
  <c r="I658" i="931"/>
  <c r="I657" i="931"/>
  <c r="I656" i="931"/>
  <c r="I655" i="931"/>
  <c r="I654" i="931" s="1"/>
  <c r="I653" i="931"/>
  <c r="I652" i="931"/>
  <c r="I651" i="931"/>
  <c r="I650" i="931"/>
  <c r="I649" i="931"/>
  <c r="I648" i="931"/>
  <c r="I647" i="931"/>
  <c r="I646" i="931"/>
  <c r="I645" i="931"/>
  <c r="I644" i="931"/>
  <c r="I643" i="931"/>
  <c r="I642" i="931"/>
  <c r="I641" i="931"/>
  <c r="I640" i="931"/>
  <c r="I639" i="931"/>
  <c r="I638" i="931"/>
  <c r="I637" i="931"/>
  <c r="I636" i="931"/>
  <c r="I635" i="931"/>
  <c r="I634" i="931"/>
  <c r="I633" i="931"/>
  <c r="I632" i="931"/>
  <c r="I631" i="931"/>
  <c r="I630" i="931"/>
  <c r="I629" i="931"/>
  <c r="I628" i="931"/>
  <c r="I627" i="931"/>
  <c r="I626" i="931"/>
  <c r="I625" i="931"/>
  <c r="I624" i="931"/>
  <c r="I623" i="931"/>
  <c r="I622" i="931"/>
  <c r="I621" i="931"/>
  <c r="I620" i="931"/>
  <c r="I619" i="931"/>
  <c r="I618" i="931"/>
  <c r="I617" i="931"/>
  <c r="I616" i="931"/>
  <c r="I615" i="931"/>
  <c r="I614" i="931"/>
  <c r="I613" i="931"/>
  <c r="I612" i="931"/>
  <c r="I611" i="931"/>
  <c r="I610" i="931"/>
  <c r="I609" i="931"/>
  <c r="I608" i="931"/>
  <c r="I607" i="931"/>
  <c r="I606" i="931"/>
  <c r="I605" i="931"/>
  <c r="I604" i="931"/>
  <c r="I603" i="931"/>
  <c r="I596" i="931" s="1"/>
  <c r="I602" i="931"/>
  <c r="I601" i="931"/>
  <c r="I600" i="931"/>
  <c r="I599" i="931"/>
  <c r="I598" i="931"/>
  <c r="I597" i="931"/>
  <c r="I595" i="931"/>
  <c r="I594" i="931"/>
  <c r="I593" i="931"/>
  <c r="I592" i="931"/>
  <c r="I591" i="931"/>
  <c r="I590" i="931"/>
  <c r="I589" i="931"/>
  <c r="I588" i="931"/>
  <c r="I587" i="931"/>
  <c r="I586" i="931"/>
  <c r="I585" i="931" s="1"/>
  <c r="I584" i="931"/>
  <c r="I583" i="931"/>
  <c r="I582" i="931"/>
  <c r="I581" i="931"/>
  <c r="I580" i="931"/>
  <c r="I579" i="931"/>
  <c r="I578" i="931"/>
  <c r="I577" i="931"/>
  <c r="I576" i="931"/>
  <c r="I574" i="931"/>
  <c r="I573" i="931"/>
  <c r="I572" i="931"/>
  <c r="I571" i="931"/>
  <c r="I570" i="931"/>
  <c r="I569" i="931"/>
  <c r="I568" i="931"/>
  <c r="I567" i="931"/>
  <c r="I566" i="931"/>
  <c r="I565" i="931"/>
  <c r="I564" i="931"/>
  <c r="I563" i="931"/>
  <c r="I562" i="931"/>
  <c r="I561" i="931"/>
  <c r="I559" i="931"/>
  <c r="I558" i="931"/>
  <c r="I557" i="931"/>
  <c r="I556" i="931"/>
  <c r="I555" i="931"/>
  <c r="I552" i="931"/>
  <c r="I551" i="931"/>
  <c r="I550" i="931"/>
  <c r="I549" i="931"/>
  <c r="I548" i="931"/>
  <c r="I547" i="931" s="1"/>
  <c r="I546" i="931"/>
  <c r="I545" i="931"/>
  <c r="I544" i="931"/>
  <c r="I543" i="931"/>
  <c r="I542" i="931"/>
  <c r="I541" i="931"/>
  <c r="I540" i="931"/>
  <c r="I539" i="931"/>
  <c r="I538" i="931"/>
  <c r="I537" i="931"/>
  <c r="I536" i="931"/>
  <c r="I535" i="931"/>
  <c r="I534" i="931"/>
  <c r="I533" i="931"/>
  <c r="I532" i="931"/>
  <c r="I531" i="931"/>
  <c r="I530" i="931"/>
  <c r="I529" i="931"/>
  <c r="I528" i="931"/>
  <c r="I526" i="931"/>
  <c r="I525" i="931"/>
  <c r="I524" i="931"/>
  <c r="I523" i="931"/>
  <c r="I522" i="931"/>
  <c r="I521" i="931"/>
  <c r="I520" i="931"/>
  <c r="I519" i="931"/>
  <c r="I518" i="931"/>
  <c r="I517" i="931"/>
  <c r="I515" i="931" s="1"/>
  <c r="I516" i="931"/>
  <c r="I514" i="931"/>
  <c r="I513" i="931"/>
  <c r="I512" i="931"/>
  <c r="I510" i="931" s="1"/>
  <c r="I511" i="931"/>
  <c r="I509" i="931"/>
  <c r="I508" i="931"/>
  <c r="I507" i="931"/>
  <c r="I506" i="931"/>
  <c r="I505" i="931"/>
  <c r="I504" i="931"/>
  <c r="I503" i="931"/>
  <c r="I502" i="931"/>
  <c r="I501" i="931"/>
  <c r="I500" i="931"/>
  <c r="I499" i="931"/>
  <c r="I498" i="931"/>
  <c r="I497" i="931"/>
  <c r="I496" i="931"/>
  <c r="I495" i="931"/>
  <c r="I494" i="931"/>
  <c r="I493" i="931"/>
  <c r="I492" i="931"/>
  <c r="I491" i="931"/>
  <c r="I490" i="931"/>
  <c r="I489" i="931"/>
  <c r="I488" i="931"/>
  <c r="I487" i="931"/>
  <c r="I486" i="931"/>
  <c r="I485" i="931"/>
  <c r="I484" i="931"/>
  <c r="I483" i="931"/>
  <c r="I482" i="931"/>
  <c r="I481" i="931"/>
  <c r="I480" i="931"/>
  <c r="I479" i="931"/>
  <c r="I478" i="931"/>
  <c r="I477" i="931"/>
  <c r="I476" i="931"/>
  <c r="I475" i="931"/>
  <c r="I474" i="931"/>
  <c r="I473" i="931"/>
  <c r="I472" i="931"/>
  <c r="I471" i="931"/>
  <c r="I470" i="931"/>
  <c r="I469" i="931"/>
  <c r="I468" i="931"/>
  <c r="I467" i="931"/>
  <c r="I466" i="931"/>
  <c r="I465" i="931"/>
  <c r="I464" i="931"/>
  <c r="I463" i="931"/>
  <c r="I462" i="931"/>
  <c r="I461" i="931"/>
  <c r="I460" i="931"/>
  <c r="I459" i="931"/>
  <c r="I458" i="931"/>
  <c r="I457" i="931"/>
  <c r="I454" i="931"/>
  <c r="I453" i="931"/>
  <c r="I452" i="931" s="1"/>
  <c r="I451" i="931"/>
  <c r="I450" i="931"/>
  <c r="I449" i="931" s="1"/>
  <c r="I448" i="931"/>
  <c r="I447" i="931"/>
  <c r="I446" i="931"/>
  <c r="I445" i="931" s="1"/>
  <c r="I443" i="931"/>
  <c r="I442" i="931"/>
  <c r="I441" i="931"/>
  <c r="I440" i="931"/>
  <c r="I439" i="931"/>
  <c r="I438" i="931"/>
  <c r="I436" i="931"/>
  <c r="I435" i="931"/>
  <c r="I434" i="931"/>
  <c r="I433" i="931"/>
  <c r="I432" i="931"/>
  <c r="I431" i="931"/>
  <c r="I430" i="931"/>
  <c r="I429" i="931"/>
  <c r="I428" i="931"/>
  <c r="I427" i="931"/>
  <c r="I426" i="931"/>
  <c r="I425" i="931"/>
  <c r="I423" i="931"/>
  <c r="I422" i="931"/>
  <c r="I421" i="931"/>
  <c r="I419" i="931"/>
  <c r="I417" i="931" s="1"/>
  <c r="I418" i="931"/>
  <c r="I416" i="931"/>
  <c r="I415" i="931"/>
  <c r="I414" i="931"/>
  <c r="I413" i="931" s="1"/>
  <c r="I412" i="931"/>
  <c r="I411" i="931"/>
  <c r="I410" i="931"/>
  <c r="I409" i="931"/>
  <c r="I406" i="931"/>
  <c r="I405" i="931"/>
  <c r="I404" i="931" s="1"/>
  <c r="I403" i="931"/>
  <c r="I402" i="931" s="1"/>
  <c r="I401" i="931"/>
  <c r="I400" i="931"/>
  <c r="I399" i="931"/>
  <c r="I398" i="931"/>
  <c r="I397" i="931"/>
  <c r="I394" i="931"/>
  <c r="I393" i="931"/>
  <c r="I392" i="931"/>
  <c r="I391" i="931"/>
  <c r="I390" i="931"/>
  <c r="I389" i="931"/>
  <c r="I387" i="931"/>
  <c r="I386" i="931"/>
  <c r="I385" i="931"/>
  <c r="I384" i="931"/>
  <c r="I383" i="931"/>
  <c r="I382" i="931"/>
  <c r="I381" i="931"/>
  <c r="I380" i="931"/>
  <c r="I379" i="931"/>
  <c r="I378" i="931"/>
  <c r="I377" i="931"/>
  <c r="I376" i="931"/>
  <c r="I375" i="931"/>
  <c r="I374" i="931"/>
  <c r="I373" i="931"/>
  <c r="I371" i="931"/>
  <c r="I370" i="931"/>
  <c r="I369" i="931"/>
  <c r="I368" i="931"/>
  <c r="I366" i="931"/>
  <c r="I365" i="931"/>
  <c r="I364" i="931"/>
  <c r="I363" i="931"/>
  <c r="I362" i="931"/>
  <c r="I361" i="931"/>
  <c r="I359" i="931"/>
  <c r="I358" i="931"/>
  <c r="I357" i="931"/>
  <c r="I356" i="931"/>
  <c r="I355" i="931"/>
  <c r="I354" i="931"/>
  <c r="I353" i="931"/>
  <c r="I352" i="931"/>
  <c r="I351" i="931"/>
  <c r="I350" i="931"/>
  <c r="I349" i="931"/>
  <c r="I348" i="931"/>
  <c r="I347" i="931"/>
  <c r="I346" i="931"/>
  <c r="I345" i="931"/>
  <c r="I344" i="931"/>
  <c r="I343" i="931"/>
  <c r="I342" i="931"/>
  <c r="I341" i="931"/>
  <c r="I340" i="931"/>
  <c r="I339" i="931"/>
  <c r="I338" i="931"/>
  <c r="I337" i="931"/>
  <c r="I336" i="931"/>
  <c r="I335" i="931"/>
  <c r="I334" i="931"/>
  <c r="I333" i="931"/>
  <c r="I332" i="931"/>
  <c r="I331" i="931"/>
  <c r="I330" i="931"/>
  <c r="I329" i="931"/>
  <c r="I328" i="931"/>
  <c r="I327" i="931"/>
  <c r="I325" i="931"/>
  <c r="I324" i="931"/>
  <c r="I323" i="931"/>
  <c r="I322" i="931"/>
  <c r="I321" i="931"/>
  <c r="I320" i="931"/>
  <c r="I319" i="931"/>
  <c r="I318" i="931"/>
  <c r="I317" i="931"/>
  <c r="I316" i="931"/>
  <c r="I315" i="931"/>
  <c r="I314" i="931"/>
  <c r="I313" i="931"/>
  <c r="I312" i="931"/>
  <c r="I311" i="931"/>
  <c r="I310" i="931"/>
  <c r="I309" i="931"/>
  <c r="I308" i="931"/>
  <c r="I307" i="931"/>
  <c r="I306" i="931"/>
  <c r="I305" i="931"/>
  <c r="I304" i="931"/>
  <c r="I303" i="931"/>
  <c r="I302" i="931"/>
  <c r="I301" i="931"/>
  <c r="I300" i="931"/>
  <c r="I298" i="931"/>
  <c r="I297" i="931"/>
  <c r="I296" i="931"/>
  <c r="I295" i="931"/>
  <c r="I294" i="931"/>
  <c r="I293" i="931"/>
  <c r="I292" i="931"/>
  <c r="I291" i="931"/>
  <c r="I290" i="931"/>
  <c r="I289" i="931"/>
  <c r="I288" i="931"/>
  <c r="I287" i="931"/>
  <c r="I286" i="931"/>
  <c r="I285" i="931"/>
  <c r="I284" i="931"/>
  <c r="I283" i="931"/>
  <c r="I281" i="931"/>
  <c r="I280" i="931"/>
  <c r="I279" i="931"/>
  <c r="I278" i="931"/>
  <c r="I277" i="931"/>
  <c r="I276" i="931"/>
  <c r="I275" i="931"/>
  <c r="I274" i="931"/>
  <c r="I273" i="931"/>
  <c r="I272" i="931"/>
  <c r="I271" i="931"/>
  <c r="I270" i="931"/>
  <c r="I269" i="931"/>
  <c r="I268" i="931"/>
  <c r="I267" i="931"/>
  <c r="I266" i="931"/>
  <c r="I265" i="931"/>
  <c r="I264" i="931"/>
  <c r="I263" i="931"/>
  <c r="I262" i="931"/>
  <c r="I261" i="931"/>
  <c r="I260" i="931"/>
  <c r="I259" i="931"/>
  <c r="I258" i="931"/>
  <c r="I257" i="931"/>
  <c r="I256" i="931"/>
  <c r="I255" i="931"/>
  <c r="I254" i="931"/>
  <c r="I253" i="931"/>
  <c r="I252" i="931"/>
  <c r="I251" i="931"/>
  <c r="I250" i="931"/>
  <c r="I249" i="931"/>
  <c r="I248" i="931"/>
  <c r="I247" i="931"/>
  <c r="I246" i="931"/>
  <c r="I245" i="931"/>
  <c r="I244" i="931"/>
  <c r="I243" i="931"/>
  <c r="I242" i="931"/>
  <c r="I241" i="931"/>
  <c r="I240" i="931"/>
  <c r="I239" i="931"/>
  <c r="I238" i="931"/>
  <c r="I237" i="931"/>
  <c r="I236" i="931"/>
  <c r="I235" i="931"/>
  <c r="I234" i="931"/>
  <c r="I233" i="931"/>
  <c r="I232" i="931"/>
  <c r="I231" i="931"/>
  <c r="I228" i="931"/>
  <c r="I227" i="931"/>
  <c r="I226" i="931"/>
  <c r="I224" i="931"/>
  <c r="I223" i="931"/>
  <c r="I222" i="931"/>
  <c r="I221" i="931"/>
  <c r="I220" i="931"/>
  <c r="I219" i="931"/>
  <c r="I218" i="931"/>
  <c r="I217" i="931"/>
  <c r="I215" i="931" s="1"/>
  <c r="I216" i="931"/>
  <c r="I214" i="931"/>
  <c r="I213" i="931"/>
  <c r="I212" i="931"/>
  <c r="I211" i="931"/>
  <c r="I210" i="931"/>
  <c r="I209" i="931"/>
  <c r="I208" i="931"/>
  <c r="I207" i="931"/>
  <c r="I206" i="931"/>
  <c r="I205" i="931"/>
  <c r="I204" i="931"/>
  <c r="I203" i="931"/>
  <c r="I202" i="931"/>
  <c r="I201" i="931"/>
  <c r="I200" i="931"/>
  <c r="I199" i="931"/>
  <c r="I198" i="931"/>
  <c r="I197" i="931"/>
  <c r="I196" i="931"/>
  <c r="I195" i="931"/>
  <c r="I194" i="931"/>
  <c r="I193" i="931"/>
  <c r="I192" i="931"/>
  <c r="I191" i="931"/>
  <c r="I190" i="931"/>
  <c r="I189" i="931"/>
  <c r="I188" i="931"/>
  <c r="I187" i="931"/>
  <c r="I186" i="931"/>
  <c r="I185" i="931"/>
  <c r="I184" i="931"/>
  <c r="I183" i="931"/>
  <c r="I182" i="931"/>
  <c r="I181" i="931"/>
  <c r="I180" i="931"/>
  <c r="I179" i="931"/>
  <c r="I178" i="931"/>
  <c r="I177" i="931"/>
  <c r="I176" i="931"/>
  <c r="I175" i="931"/>
  <c r="I174" i="931"/>
  <c r="I173" i="931"/>
  <c r="I172" i="931"/>
  <c r="I171" i="931"/>
  <c r="I170" i="931"/>
  <c r="I169" i="931"/>
  <c r="I168" i="931"/>
  <c r="I167" i="931"/>
  <c r="I166" i="931"/>
  <c r="I165" i="931"/>
  <c r="I164" i="931"/>
  <c r="I163" i="931"/>
  <c r="I162" i="931"/>
  <c r="I161" i="931"/>
  <c r="I160" i="931"/>
  <c r="I159" i="931"/>
  <c r="I158" i="931"/>
  <c r="I157" i="931"/>
  <c r="I156" i="931"/>
  <c r="I155" i="931"/>
  <c r="I154" i="931"/>
  <c r="I153" i="931"/>
  <c r="I152" i="931"/>
  <c r="I151" i="931"/>
  <c r="I150" i="931"/>
  <c r="I149" i="931"/>
  <c r="I148" i="931"/>
  <c r="I147" i="931"/>
  <c r="I146" i="931"/>
  <c r="I145" i="931"/>
  <c r="I144" i="931"/>
  <c r="I143" i="931"/>
  <c r="I142" i="931"/>
  <c r="I141" i="931"/>
  <c r="I140" i="931"/>
  <c r="I139" i="931"/>
  <c r="I138" i="931"/>
  <c r="I137" i="931"/>
  <c r="I136" i="931"/>
  <c r="I135" i="931"/>
  <c r="I134" i="931"/>
  <c r="I133" i="931"/>
  <c r="I132" i="931"/>
  <c r="I131" i="931"/>
  <c r="I130" i="931"/>
  <c r="I129" i="931"/>
  <c r="I128" i="931"/>
  <c r="I127" i="931"/>
  <c r="I126" i="931"/>
  <c r="I125" i="931"/>
  <c r="I124" i="931"/>
  <c r="I123" i="931"/>
  <c r="I122" i="931"/>
  <c r="I121" i="931"/>
  <c r="I120" i="931"/>
  <c r="I119" i="931"/>
  <c r="I118" i="931"/>
  <c r="I117" i="931"/>
  <c r="I116" i="931"/>
  <c r="I115" i="931" s="1"/>
  <c r="I113" i="931"/>
  <c r="I112" i="931" s="1"/>
  <c r="I111" i="931"/>
  <c r="I110" i="931"/>
  <c r="I109" i="931"/>
  <c r="I108" i="931"/>
  <c r="I107" i="931" s="1"/>
  <c r="I106" i="931"/>
  <c r="I105" i="931"/>
  <c r="I104" i="931"/>
  <c r="I103" i="931"/>
  <c r="I102" i="931"/>
  <c r="I101" i="931"/>
  <c r="I99" i="931"/>
  <c r="I98" i="931"/>
  <c r="I96" i="931" s="1"/>
  <c r="I97" i="931"/>
  <c r="I94" i="931"/>
  <c r="I93" i="931"/>
  <c r="I92" i="931"/>
  <c r="I91" i="931"/>
  <c r="I90" i="931"/>
  <c r="I89" i="931"/>
  <c r="I88" i="931"/>
  <c r="I87" i="931"/>
  <c r="I86" i="931"/>
  <c r="I85" i="931"/>
  <c r="I84" i="931"/>
  <c r="I83" i="931"/>
  <c r="I82" i="931"/>
  <c r="I80" i="931"/>
  <c r="I79" i="931"/>
  <c r="I78" i="931"/>
  <c r="I77" i="931"/>
  <c r="I76" i="931"/>
  <c r="I75" i="931"/>
  <c r="I74" i="931"/>
  <c r="I73" i="931"/>
  <c r="I72" i="931"/>
  <c r="I71" i="931"/>
  <c r="I70" i="931"/>
  <c r="I69" i="931"/>
  <c r="I67" i="931"/>
  <c r="I66" i="931"/>
  <c r="I65" i="931"/>
  <c r="I64" i="931"/>
  <c r="I63" i="931"/>
  <c r="I62" i="931"/>
  <c r="I61" i="931"/>
  <c r="I60" i="931"/>
  <c r="I59" i="931"/>
  <c r="I58" i="931"/>
  <c r="I56" i="931" s="1"/>
  <c r="I57" i="931"/>
  <c r="I55" i="931"/>
  <c r="I54" i="931"/>
  <c r="I53" i="931"/>
  <c r="I52" i="931"/>
  <c r="I51" i="931"/>
  <c r="I50" i="931"/>
  <c r="I49" i="931"/>
  <c r="I48" i="931"/>
  <c r="I47" i="931"/>
  <c r="I46" i="931"/>
  <c r="I45" i="931"/>
  <c r="I44" i="931" s="1"/>
  <c r="I43" i="931"/>
  <c r="I42" i="931"/>
  <c r="I41" i="931"/>
  <c r="I40" i="931"/>
  <c r="I39" i="931"/>
  <c r="I38" i="931"/>
  <c r="I37" i="931"/>
  <c r="I36" i="931"/>
  <c r="I35" i="931" s="1"/>
  <c r="I33" i="931"/>
  <c r="I31" i="931" s="1"/>
  <c r="I32" i="931"/>
  <c r="I30" i="931"/>
  <c r="I29" i="931"/>
  <c r="I28" i="931"/>
  <c r="I25" i="931" s="1"/>
  <c r="I27" i="931"/>
  <c r="I26" i="931"/>
  <c r="I24" i="931"/>
  <c r="I23" i="931"/>
  <c r="I22" i="931"/>
  <c r="I19" i="931"/>
  <c r="I18" i="931"/>
  <c r="I17" i="931"/>
  <c r="I16" i="931"/>
  <c r="I15" i="931"/>
  <c r="I14" i="931"/>
  <c r="I13" i="931"/>
  <c r="I12" i="931"/>
  <c r="C6" i="931"/>
  <c r="I5" i="931"/>
  <c r="C5" i="931"/>
  <c r="I4" i="931"/>
  <c r="C4" i="931"/>
  <c r="I720" i="948"/>
  <c r="I1405" i="931" l="1"/>
  <c r="I1425" i="931"/>
  <c r="I1372" i="931"/>
  <c r="I1391" i="931"/>
  <c r="I1355" i="931"/>
  <c r="I1457" i="931"/>
  <c r="I81" i="931"/>
  <c r="I388" i="931"/>
  <c r="I785" i="931"/>
  <c r="I1366" i="931"/>
  <c r="I776" i="931"/>
  <c r="I775" i="931" s="1"/>
  <c r="I815" i="931"/>
  <c r="I68" i="931"/>
  <c r="I688" i="931"/>
  <c r="I852" i="931"/>
  <c r="I851" i="931" s="1"/>
  <c r="I1445" i="931"/>
  <c r="I1472" i="931"/>
  <c r="I11" i="931"/>
  <c r="I21" i="931"/>
  <c r="I873" i="931"/>
  <c r="I34" i="931"/>
  <c r="I360" i="931"/>
  <c r="I396" i="931"/>
  <c r="I437" i="931"/>
  <c r="I756" i="931"/>
  <c r="I755" i="931" s="1"/>
  <c r="I793" i="931"/>
  <c r="I1017" i="931"/>
  <c r="I100" i="931"/>
  <c r="I95" i="931" s="1"/>
  <c r="I326" i="931"/>
  <c r="I230" i="931"/>
  <c r="I282" i="931"/>
  <c r="I299" i="931"/>
  <c r="I395" i="931"/>
  <c r="I225" i="931"/>
  <c r="I114" i="931" s="1"/>
  <c r="I372" i="931"/>
  <c r="I554" i="931"/>
  <c r="I575" i="931"/>
  <c r="I367" i="931"/>
  <c r="I408" i="931"/>
  <c r="I407" i="931" s="1"/>
  <c r="I527" i="931"/>
  <c r="I560" i="931"/>
  <c r="I420" i="931"/>
  <c r="I424" i="931"/>
  <c r="I456" i="931"/>
  <c r="I822" i="931"/>
  <c r="I819" i="931" s="1"/>
  <c r="I730" i="931"/>
  <c r="I749" i="931"/>
  <c r="I670" i="931"/>
  <c r="I798" i="931"/>
  <c r="I718" i="931"/>
  <c r="I763" i="931"/>
  <c r="I963" i="931"/>
  <c r="I836" i="931"/>
  <c r="I865" i="931"/>
  <c r="I860" i="931" s="1"/>
  <c r="I889" i="931"/>
  <c r="I997" i="931"/>
  <c r="I1126" i="931"/>
  <c r="I1092" i="931" s="1"/>
  <c r="I1049" i="931"/>
  <c r="I1293" i="931"/>
  <c r="I1424" i="931"/>
  <c r="I1181" i="931"/>
  <c r="I1244" i="931"/>
  <c r="I1316" i="931"/>
  <c r="I1408" i="931"/>
  <c r="I1436" i="931"/>
  <c r="I1418" i="931"/>
  <c r="I553" i="931" l="1"/>
  <c r="I455" i="931"/>
  <c r="I444" i="931" s="1"/>
  <c r="I229" i="931"/>
  <c r="I20" i="931" s="1"/>
  <c r="I888" i="931"/>
  <c r="I797" i="931" s="1"/>
  <c r="L1485" i="931" l="1"/>
  <c r="I1374" i="948" l="1"/>
  <c r="I1407" i="948" l="1"/>
  <c r="E164" i="923"/>
  <c r="E161" i="923"/>
  <c r="E158" i="923"/>
  <c r="E155" i="923"/>
  <c r="E152" i="923"/>
  <c r="E149" i="923"/>
  <c r="E146" i="923"/>
  <c r="E143" i="923"/>
  <c r="E140" i="923"/>
  <c r="E191" i="923"/>
  <c r="E188" i="923"/>
  <c r="E185" i="923"/>
  <c r="E182" i="923"/>
  <c r="E179" i="923"/>
  <c r="E176" i="923"/>
  <c r="E173" i="923"/>
  <c r="E170" i="923"/>
  <c r="E167" i="923"/>
  <c r="E131" i="923"/>
  <c r="E128" i="923"/>
  <c r="E125" i="923"/>
  <c r="E122" i="923"/>
  <c r="E98" i="923"/>
  <c r="E95" i="923"/>
  <c r="E92" i="923"/>
  <c r="E89" i="923"/>
  <c r="E86" i="923"/>
  <c r="E83" i="923"/>
  <c r="E62" i="923"/>
  <c r="E59" i="923"/>
  <c r="E56" i="923"/>
  <c r="E53" i="923"/>
  <c r="E50" i="923"/>
  <c r="E47" i="923"/>
  <c r="E44" i="923"/>
  <c r="B72" i="922"/>
  <c r="E72" i="922" s="1"/>
  <c r="B71" i="922"/>
  <c r="I1471" i="948"/>
  <c r="I1470" i="948"/>
  <c r="I1469" i="948" s="1"/>
  <c r="I1461" i="948"/>
  <c r="I1460" i="948"/>
  <c r="B70" i="922"/>
  <c r="E70" i="922" s="1"/>
  <c r="B69" i="922"/>
  <c r="E69" i="922" s="1"/>
  <c r="B68" i="922"/>
  <c r="E68" i="922" s="1"/>
  <c r="I1441" i="948"/>
  <c r="I1440" i="948"/>
  <c r="I1439" i="948"/>
  <c r="I1438" i="948"/>
  <c r="I1437" i="948"/>
  <c r="I1435" i="948"/>
  <c r="I1434" i="948" s="1"/>
  <c r="I1433" i="948"/>
  <c r="I1432" i="948" s="1"/>
  <c r="I1430" i="948"/>
  <c r="I1429" i="948"/>
  <c r="I1428" i="948"/>
  <c r="I1427" i="948"/>
  <c r="B67" i="922"/>
  <c r="E67" i="922" s="1"/>
  <c r="I1416" i="948"/>
  <c r="I1415" i="948"/>
  <c r="I1414" i="948"/>
  <c r="I1413" i="948"/>
  <c r="I1412" i="948"/>
  <c r="I1411" i="948"/>
  <c r="I1410" i="948"/>
  <c r="B66" i="922"/>
  <c r="E66" i="922" s="1"/>
  <c r="B65" i="922"/>
  <c r="E65" i="922" s="1"/>
  <c r="B64" i="922"/>
  <c r="E64" i="922" s="1"/>
  <c r="B63" i="922"/>
  <c r="E63" i="922" s="1"/>
  <c r="B62" i="922"/>
  <c r="E62" i="922" s="1"/>
  <c r="B61" i="922"/>
  <c r="B169" i="923" s="1"/>
  <c r="B60" i="922"/>
  <c r="B166" i="923" s="1"/>
  <c r="I1387" i="948"/>
  <c r="I1386" i="948"/>
  <c r="I1380" i="948"/>
  <c r="I1379" i="948"/>
  <c r="I1378" i="948"/>
  <c r="I1377" i="948"/>
  <c r="I1371" i="948"/>
  <c r="I1370" i="948"/>
  <c r="I1369" i="948"/>
  <c r="I1368" i="948"/>
  <c r="I1367" i="948"/>
  <c r="B59" i="922"/>
  <c r="E59" i="922" s="1"/>
  <c r="I1361" i="948"/>
  <c r="I1360" i="948"/>
  <c r="I1359" i="948"/>
  <c r="I1358" i="948"/>
  <c r="I1357" i="948"/>
  <c r="B58" i="922"/>
  <c r="E58" i="922" s="1"/>
  <c r="B57" i="922"/>
  <c r="E57" i="922" s="1"/>
  <c r="I1345" i="948"/>
  <c r="I1344" i="948"/>
  <c r="I1343" i="948"/>
  <c r="I1342" i="948"/>
  <c r="I1341" i="948"/>
  <c r="I1340" i="948"/>
  <c r="I1336" i="948"/>
  <c r="I1335" i="948"/>
  <c r="I1334" i="948"/>
  <c r="I1333" i="948"/>
  <c r="I1332" i="948"/>
  <c r="I1331" i="948"/>
  <c r="I1330" i="948"/>
  <c r="I1329" i="948"/>
  <c r="I1328" i="948"/>
  <c r="B56" i="922"/>
  <c r="E56" i="922" s="1"/>
  <c r="I1309" i="948"/>
  <c r="I1308" i="948"/>
  <c r="I1307" i="948"/>
  <c r="I1306" i="948"/>
  <c r="I1305" i="948"/>
  <c r="I1287" i="948"/>
  <c r="I1286" i="948"/>
  <c r="I1253" i="948"/>
  <c r="I1252" i="948"/>
  <c r="I1251" i="948"/>
  <c r="I1250" i="948"/>
  <c r="I1249" i="948"/>
  <c r="I1248" i="948"/>
  <c r="I1247" i="948"/>
  <c r="I1278" i="948"/>
  <c r="I1277" i="948"/>
  <c r="I1276" i="948"/>
  <c r="I1275" i="948"/>
  <c r="I1274" i="948"/>
  <c r="I1273" i="948"/>
  <c r="I1272" i="948"/>
  <c r="I1271" i="948"/>
  <c r="I1270" i="948"/>
  <c r="I1269" i="948"/>
  <c r="I1268" i="948"/>
  <c r="I1267" i="948"/>
  <c r="I1266" i="948"/>
  <c r="I1265" i="948"/>
  <c r="I1264" i="948"/>
  <c r="I1263" i="948"/>
  <c r="I1262" i="948"/>
  <c r="I1261" i="948"/>
  <c r="I1260" i="948"/>
  <c r="I1259" i="948"/>
  <c r="I1258" i="948"/>
  <c r="I1257" i="948"/>
  <c r="I1256" i="948"/>
  <c r="I1255" i="948"/>
  <c r="I1237" i="948"/>
  <c r="I1236" i="948"/>
  <c r="I1235" i="948"/>
  <c r="I1234" i="948"/>
  <c r="I1233" i="948"/>
  <c r="I1172" i="948"/>
  <c r="I1171" i="948"/>
  <c r="I1170" i="948"/>
  <c r="I1169" i="948"/>
  <c r="I1168" i="948"/>
  <c r="I1167" i="948"/>
  <c r="I1166" i="948"/>
  <c r="I1165" i="948"/>
  <c r="I1164" i="948"/>
  <c r="I1163" i="948"/>
  <c r="I1162" i="948"/>
  <c r="I1161" i="948"/>
  <c r="I1160" i="948"/>
  <c r="I1159" i="948"/>
  <c r="I1158" i="948"/>
  <c r="I1157" i="948"/>
  <c r="I1156" i="948"/>
  <c r="I1155" i="948"/>
  <c r="I1154" i="948"/>
  <c r="I1153" i="948"/>
  <c r="I1152" i="948"/>
  <c r="I1151" i="948"/>
  <c r="I1150" i="948"/>
  <c r="I1149" i="948"/>
  <c r="I1148" i="948"/>
  <c r="I1147" i="948"/>
  <c r="I1146" i="948"/>
  <c r="I1145" i="948"/>
  <c r="I1144" i="948"/>
  <c r="I1143" i="948"/>
  <c r="I1142" i="948"/>
  <c r="I1141" i="948"/>
  <c r="I1140" i="948"/>
  <c r="I1139" i="948"/>
  <c r="I1138" i="948"/>
  <c r="I1137" i="948"/>
  <c r="I1136" i="948"/>
  <c r="I1135" i="948"/>
  <c r="I1134" i="948"/>
  <c r="I1133" i="948"/>
  <c r="I1132" i="948"/>
  <c r="I1131" i="948"/>
  <c r="I1130" i="948"/>
  <c r="I1129" i="948"/>
  <c r="I1128" i="948"/>
  <c r="I1121" i="948"/>
  <c r="I1097" i="948"/>
  <c r="I1482" i="948"/>
  <c r="I1481" i="948"/>
  <c r="I1479" i="948"/>
  <c r="I1478" i="948"/>
  <c r="I1476" i="948"/>
  <c r="I1475" i="948"/>
  <c r="I1474" i="948"/>
  <c r="I1473" i="948"/>
  <c r="I1468" i="948"/>
  <c r="I1467" i="948"/>
  <c r="I1466" i="948"/>
  <c r="I1465" i="948" s="1"/>
  <c r="I1464" i="948"/>
  <c r="I1463" i="948"/>
  <c r="I1462" i="948"/>
  <c r="I1459" i="948"/>
  <c r="I1456" i="948"/>
  <c r="I1455" i="948"/>
  <c r="I1454" i="948"/>
  <c r="I1453" i="948"/>
  <c r="I1452" i="948"/>
  <c r="I1451" i="948"/>
  <c r="I1450" i="948"/>
  <c r="I1449" i="948"/>
  <c r="I1448" i="948"/>
  <c r="I1447" i="948"/>
  <c r="I1446" i="948"/>
  <c r="I1444" i="948"/>
  <c r="I1443" i="948"/>
  <c r="I1431" i="948"/>
  <c r="I1426" i="948"/>
  <c r="I1423" i="948"/>
  <c r="I1422" i="948"/>
  <c r="I1421" i="948"/>
  <c r="I1420" i="948"/>
  <c r="I1419" i="948"/>
  <c r="I1417" i="948"/>
  <c r="I1409" i="948"/>
  <c r="I1406" i="948"/>
  <c r="I1404" i="948"/>
  <c r="I1403" i="948"/>
  <c r="I1401" i="948"/>
  <c r="I1400" i="948"/>
  <c r="I1399" i="948"/>
  <c r="I1398" i="948"/>
  <c r="I1397" i="948"/>
  <c r="I1396" i="948"/>
  <c r="I1395" i="948"/>
  <c r="I1394" i="948"/>
  <c r="I1393" i="948"/>
  <c r="I1392" i="948"/>
  <c r="I1390" i="948"/>
  <c r="I1389" i="948"/>
  <c r="I1388" i="948"/>
  <c r="I1385" i="948"/>
  <c r="I1384" i="948"/>
  <c r="I1383" i="948"/>
  <c r="I1382" i="948"/>
  <c r="I1375" i="948"/>
  <c r="I1373" i="948"/>
  <c r="I1365" i="948"/>
  <c r="I1364" i="948"/>
  <c r="I1363" i="948"/>
  <c r="I1362" i="948"/>
  <c r="I1356" i="948"/>
  <c r="I1354" i="948"/>
  <c r="I1353" i="948" s="1"/>
  <c r="I1352" i="948"/>
  <c r="I1351" i="948"/>
  <c r="I1350" i="948"/>
  <c r="I1349" i="948"/>
  <c r="I1348" i="948"/>
  <c r="I1347" i="948"/>
  <c r="I1346" i="948"/>
  <c r="I1339" i="948"/>
  <c r="I1338" i="948"/>
  <c r="I1337" i="948"/>
  <c r="I1327" i="948"/>
  <c r="I1326" i="948"/>
  <c r="I1325" i="948"/>
  <c r="I1324" i="948"/>
  <c r="I1323" i="948"/>
  <c r="I1322" i="948"/>
  <c r="I1321" i="948"/>
  <c r="I1320" i="948"/>
  <c r="I1319" i="948"/>
  <c r="I1318" i="948"/>
  <c r="I1317" i="948"/>
  <c r="I1315" i="948"/>
  <c r="I1314" i="948"/>
  <c r="I1313" i="948"/>
  <c r="I1312" i="948"/>
  <c r="I1311" i="948"/>
  <c r="I1310" i="948"/>
  <c r="I1304" i="948"/>
  <c r="I1303" i="948"/>
  <c r="I1302" i="948"/>
  <c r="I1301" i="948"/>
  <c r="I1300" i="948"/>
  <c r="I1299" i="948"/>
  <c r="I1298" i="948"/>
  <c r="I1297" i="948"/>
  <c r="I1296" i="948"/>
  <c r="I1295" i="948"/>
  <c r="I1294" i="948"/>
  <c r="I1292" i="948"/>
  <c r="I1291" i="948"/>
  <c r="I1290" i="948"/>
  <c r="I1289" i="948"/>
  <c r="I1288" i="948"/>
  <c r="I1285" i="948"/>
  <c r="I1284" i="948"/>
  <c r="I1283" i="948"/>
  <c r="I1282" i="948"/>
  <c r="I1281" i="948"/>
  <c r="I1280" i="948"/>
  <c r="I1279" i="948"/>
  <c r="I1254" i="948"/>
  <c r="I1246" i="948"/>
  <c r="I1245" i="948"/>
  <c r="I1243" i="948"/>
  <c r="I1242" i="948"/>
  <c r="I1241" i="948"/>
  <c r="I1240" i="948"/>
  <c r="I1239" i="948"/>
  <c r="I1238" i="948"/>
  <c r="I1232" i="948"/>
  <c r="I1231" i="948"/>
  <c r="I1230" i="948"/>
  <c r="I1229" i="948"/>
  <c r="I1228" i="948"/>
  <c r="I1227" i="948"/>
  <c r="I1226" i="948"/>
  <c r="I1225" i="948"/>
  <c r="I1224" i="948"/>
  <c r="I1223" i="948"/>
  <c r="I1222" i="948"/>
  <c r="I1221" i="948"/>
  <c r="I1220" i="948"/>
  <c r="I1219" i="948"/>
  <c r="I1218" i="948"/>
  <c r="I1217" i="948"/>
  <c r="I1216" i="948"/>
  <c r="I1215" i="948"/>
  <c r="I1214" i="948"/>
  <c r="I1213" i="948"/>
  <c r="I1212" i="948"/>
  <c r="I1211" i="948"/>
  <c r="I1210" i="948"/>
  <c r="I1209" i="948"/>
  <c r="I1208" i="948"/>
  <c r="I1207" i="948"/>
  <c r="I1206" i="948"/>
  <c r="I1205" i="948"/>
  <c r="I1204" i="948"/>
  <c r="I1203" i="948"/>
  <c r="I1202" i="948"/>
  <c r="I1201" i="948"/>
  <c r="I1200" i="948"/>
  <c r="I1199" i="948"/>
  <c r="I1198" i="948"/>
  <c r="I1197" i="948"/>
  <c r="I1196" i="948"/>
  <c r="I1195" i="948"/>
  <c r="I1194" i="948"/>
  <c r="I1193" i="948"/>
  <c r="I1192" i="948"/>
  <c r="I1191" i="948"/>
  <c r="I1190" i="948"/>
  <c r="I1189" i="948"/>
  <c r="I1188" i="948"/>
  <c r="I1187" i="948"/>
  <c r="I1186" i="948"/>
  <c r="I1185" i="948"/>
  <c r="I1184" i="948"/>
  <c r="I1183" i="948"/>
  <c r="I1182" i="948"/>
  <c r="I1180" i="948"/>
  <c r="I1179" i="948"/>
  <c r="I1178" i="948"/>
  <c r="I1177" i="948"/>
  <c r="I1176" i="948"/>
  <c r="I1175" i="948"/>
  <c r="I1174" i="948"/>
  <c r="I1173" i="948"/>
  <c r="I1127" i="948"/>
  <c r="I1125" i="948"/>
  <c r="I1124" i="948" s="1"/>
  <c r="I1123" i="948"/>
  <c r="I1122" i="948"/>
  <c r="I1120" i="948"/>
  <c r="I1119" i="948"/>
  <c r="I1118" i="948"/>
  <c r="I1117" i="948"/>
  <c r="I1116" i="948"/>
  <c r="I1114" i="948"/>
  <c r="I1113" i="948"/>
  <c r="I1112" i="948"/>
  <c r="I1111" i="948"/>
  <c r="I1110" i="948"/>
  <c r="I1109" i="948"/>
  <c r="I1108" i="948"/>
  <c r="I1107" i="948"/>
  <c r="I1106" i="948"/>
  <c r="I1105" i="948"/>
  <c r="I1104" i="948"/>
  <c r="I1103" i="948"/>
  <c r="I1102" i="948"/>
  <c r="I1101" i="948"/>
  <c r="I1099" i="948"/>
  <c r="I1098" i="948"/>
  <c r="I1096" i="948"/>
  <c r="I1095" i="948"/>
  <c r="I1094" i="948"/>
  <c r="B55" i="922"/>
  <c r="E55" i="922" s="1"/>
  <c r="I1078" i="948"/>
  <c r="I1077" i="948"/>
  <c r="I1076" i="948"/>
  <c r="I1075" i="948"/>
  <c r="I1074" i="948"/>
  <c r="I1073" i="948"/>
  <c r="I1072" i="948"/>
  <c r="I1071" i="948"/>
  <c r="I1070" i="948"/>
  <c r="I1069" i="948"/>
  <c r="I1068" i="948"/>
  <c r="I1048" i="948"/>
  <c r="I1047" i="948"/>
  <c r="I1046" i="948"/>
  <c r="I1045" i="948"/>
  <c r="I1044" i="948"/>
  <c r="I1043" i="948"/>
  <c r="I1042" i="948"/>
  <c r="I1041" i="948"/>
  <c r="I1040" i="948"/>
  <c r="I1039" i="948"/>
  <c r="I1038" i="948"/>
  <c r="I1037" i="948"/>
  <c r="I1036" i="948"/>
  <c r="I1035" i="948"/>
  <c r="I1034" i="948"/>
  <c r="I1033" i="948"/>
  <c r="I1032" i="948"/>
  <c r="I1031" i="948"/>
  <c r="I1030" i="948"/>
  <c r="I1029" i="948"/>
  <c r="I1028" i="948"/>
  <c r="I1027" i="948"/>
  <c r="I1026" i="948"/>
  <c r="I1025" i="948"/>
  <c r="I1024" i="948"/>
  <c r="I1023" i="948"/>
  <c r="I1022" i="948"/>
  <c r="I1021" i="948"/>
  <c r="I1020" i="948"/>
  <c r="I1019" i="948"/>
  <c r="I1018" i="948"/>
  <c r="I1064" i="948"/>
  <c r="I1063" i="948"/>
  <c r="I1062" i="948"/>
  <c r="I1061" i="948"/>
  <c r="I1060" i="948"/>
  <c r="I1059" i="948"/>
  <c r="I1058" i="948"/>
  <c r="I1057" i="948"/>
  <c r="I1056" i="948"/>
  <c r="I1055" i="948"/>
  <c r="I1089" i="948"/>
  <c r="I1088" i="948"/>
  <c r="I1087" i="948"/>
  <c r="I1086" i="948"/>
  <c r="I1085" i="948"/>
  <c r="I1084" i="948"/>
  <c r="I1083" i="948"/>
  <c r="I1082" i="948"/>
  <c r="I1081" i="948"/>
  <c r="I1080" i="948"/>
  <c r="I1079" i="948"/>
  <c r="I1067" i="948"/>
  <c r="I1066" i="948"/>
  <c r="I1065" i="948"/>
  <c r="I1054" i="948"/>
  <c r="I1053" i="948"/>
  <c r="I1052" i="948"/>
  <c r="I1051" i="948"/>
  <c r="I1014" i="948"/>
  <c r="I1013" i="948"/>
  <c r="I1015" i="948"/>
  <c r="I1012" i="948"/>
  <c r="I1011" i="948"/>
  <c r="I1010" i="948"/>
  <c r="I1009" i="948"/>
  <c r="I1008" i="948"/>
  <c r="I1007" i="948"/>
  <c r="I1006" i="948"/>
  <c r="I1005" i="948"/>
  <c r="I1004" i="948"/>
  <c r="I1003" i="948"/>
  <c r="I1002" i="948"/>
  <c r="I1001" i="948"/>
  <c r="I1000" i="948"/>
  <c r="I995" i="948"/>
  <c r="I994" i="948"/>
  <c r="I993" i="948"/>
  <c r="I992" i="948"/>
  <c r="I991" i="948"/>
  <c r="I990" i="948"/>
  <c r="I989" i="948"/>
  <c r="I988" i="948"/>
  <c r="I987" i="948"/>
  <c r="I986" i="948"/>
  <c r="I985" i="948"/>
  <c r="I984" i="948"/>
  <c r="I983" i="948"/>
  <c r="I982" i="948"/>
  <c r="I981" i="948"/>
  <c r="I980" i="948"/>
  <c r="I979" i="948"/>
  <c r="I978" i="948"/>
  <c r="I977" i="948"/>
  <c r="I976" i="948"/>
  <c r="I975" i="948"/>
  <c r="I974" i="948"/>
  <c r="I973" i="948"/>
  <c r="I972" i="948"/>
  <c r="I971" i="948"/>
  <c r="I970" i="948"/>
  <c r="I969" i="948"/>
  <c r="I968" i="948"/>
  <c r="I967" i="948"/>
  <c r="I1091" i="948"/>
  <c r="I1090" i="948"/>
  <c r="I1050" i="948"/>
  <c r="I1016" i="948"/>
  <c r="I999" i="948"/>
  <c r="I998" i="948"/>
  <c r="I996" i="948"/>
  <c r="I966" i="948"/>
  <c r="I965" i="948"/>
  <c r="I964" i="948"/>
  <c r="I962" i="948"/>
  <c r="I961" i="948"/>
  <c r="I960" i="948"/>
  <c r="I958" i="948"/>
  <c r="I957" i="948"/>
  <c r="I956" i="948"/>
  <c r="I955" i="948"/>
  <c r="I954" i="948"/>
  <c r="I953" i="948"/>
  <c r="I952" i="948"/>
  <c r="I951" i="948"/>
  <c r="I950" i="948"/>
  <c r="I949" i="948"/>
  <c r="I948" i="948"/>
  <c r="I947" i="948"/>
  <c r="I946" i="948"/>
  <c r="I945" i="948"/>
  <c r="I944" i="948"/>
  <c r="I943" i="948"/>
  <c r="I942" i="948"/>
  <c r="I941" i="948"/>
  <c r="I940" i="948"/>
  <c r="I939" i="948"/>
  <c r="I938" i="948"/>
  <c r="I937" i="948"/>
  <c r="I936" i="948"/>
  <c r="I935" i="948"/>
  <c r="I934" i="948"/>
  <c r="I933" i="948"/>
  <c r="I932" i="948"/>
  <c r="I931" i="948"/>
  <c r="I930" i="948"/>
  <c r="I929" i="948"/>
  <c r="I928" i="948"/>
  <c r="I927" i="948"/>
  <c r="I926" i="948"/>
  <c r="I925" i="948"/>
  <c r="I924" i="948"/>
  <c r="I923" i="948"/>
  <c r="I922" i="948"/>
  <c r="I921" i="948"/>
  <c r="I920" i="948"/>
  <c r="I919" i="948"/>
  <c r="I918" i="948"/>
  <c r="I917" i="948"/>
  <c r="I916" i="948"/>
  <c r="I915" i="948"/>
  <c r="I914" i="948"/>
  <c r="I913" i="948"/>
  <c r="I912" i="948"/>
  <c r="I911" i="948"/>
  <c r="I910" i="948"/>
  <c r="I909" i="948"/>
  <c r="I908" i="948"/>
  <c r="I907" i="948"/>
  <c r="I906" i="948"/>
  <c r="I905" i="948"/>
  <c r="I904" i="948"/>
  <c r="I903" i="948"/>
  <c r="I902" i="948"/>
  <c r="I901" i="948"/>
  <c r="I900" i="948"/>
  <c r="I899" i="948"/>
  <c r="I898" i="948"/>
  <c r="I897" i="948"/>
  <c r="I896" i="948"/>
  <c r="I895" i="948"/>
  <c r="I894" i="948"/>
  <c r="I893" i="948"/>
  <c r="I892" i="948"/>
  <c r="I891" i="948"/>
  <c r="I890" i="948"/>
  <c r="I885" i="948"/>
  <c r="I884" i="948"/>
  <c r="I883" i="948"/>
  <c r="I881" i="948"/>
  <c r="I880" i="948"/>
  <c r="I879" i="948"/>
  <c r="I870" i="948"/>
  <c r="B54" i="922"/>
  <c r="E54" i="922" s="1"/>
  <c r="B53" i="922"/>
  <c r="E53" i="922" s="1"/>
  <c r="B52" i="922"/>
  <c r="E52" i="922" s="1"/>
  <c r="B51" i="922"/>
  <c r="E51" i="922" s="1"/>
  <c r="I848" i="948"/>
  <c r="I846" i="948"/>
  <c r="I845" i="948"/>
  <c r="I832" i="948"/>
  <c r="I831" i="948"/>
  <c r="I817" i="948"/>
  <c r="B50" i="922"/>
  <c r="E50" i="922" s="1"/>
  <c r="B49" i="922"/>
  <c r="E49" i="922" s="1"/>
  <c r="I807" i="948"/>
  <c r="I806" i="948"/>
  <c r="I805" i="948"/>
  <c r="I804" i="948"/>
  <c r="I803" i="948"/>
  <c r="I802" i="948"/>
  <c r="I801" i="948"/>
  <c r="I887" i="948"/>
  <c r="I886" i="948" s="1"/>
  <c r="I877" i="948"/>
  <c r="I876" i="948"/>
  <c r="I875" i="948"/>
  <c r="I874" i="948"/>
  <c r="I872" i="948"/>
  <c r="I871" i="948"/>
  <c r="I869" i="948"/>
  <c r="I868" i="948"/>
  <c r="I867" i="948"/>
  <c r="I866" i="948"/>
  <c r="I864" i="948"/>
  <c r="I863" i="948"/>
  <c r="I862" i="948"/>
  <c r="I859" i="948"/>
  <c r="I858" i="948"/>
  <c r="I857" i="948"/>
  <c r="I856" i="948"/>
  <c r="I855" i="948"/>
  <c r="I854" i="948"/>
  <c r="I853" i="948"/>
  <c r="I850" i="948"/>
  <c r="I849" i="948"/>
  <c r="I847" i="948"/>
  <c r="I844" i="948"/>
  <c r="I843" i="948"/>
  <c r="I842" i="948"/>
  <c r="I841" i="948"/>
  <c r="I840" i="948"/>
  <c r="I839" i="948"/>
  <c r="I838" i="948"/>
  <c r="I837" i="948"/>
  <c r="I835" i="948"/>
  <c r="I834" i="948"/>
  <c r="I833" i="948"/>
  <c r="I830" i="948"/>
  <c r="I829" i="948"/>
  <c r="I828" i="948"/>
  <c r="I827" i="948"/>
  <c r="I826" i="948"/>
  <c r="I825" i="948"/>
  <c r="I824" i="948"/>
  <c r="I823" i="948"/>
  <c r="I821" i="948"/>
  <c r="I818" i="948"/>
  <c r="I816" i="948"/>
  <c r="I814" i="948"/>
  <c r="I813" i="948"/>
  <c r="I812" i="948"/>
  <c r="I811" i="948"/>
  <c r="I810" i="948"/>
  <c r="I808" i="948"/>
  <c r="I800" i="948"/>
  <c r="I799" i="948"/>
  <c r="B48" i="922"/>
  <c r="E48" i="922" s="1"/>
  <c r="I794" i="948"/>
  <c r="I795" i="948"/>
  <c r="I796" i="948"/>
  <c r="B47" i="922"/>
  <c r="E47" i="922" s="1"/>
  <c r="B46" i="922"/>
  <c r="E46" i="922" s="1"/>
  <c r="I788" i="948"/>
  <c r="I787" i="948"/>
  <c r="I772" i="948"/>
  <c r="I774" i="948"/>
  <c r="I773" i="948"/>
  <c r="I771" i="948"/>
  <c r="I770" i="948"/>
  <c r="I769" i="948"/>
  <c r="I768" i="948"/>
  <c r="I767" i="948"/>
  <c r="I766" i="948"/>
  <c r="I765" i="948"/>
  <c r="I764" i="948"/>
  <c r="B45" i="922"/>
  <c r="E45" i="922" s="1"/>
  <c r="I761" i="948"/>
  <c r="B44" i="922"/>
  <c r="E44" i="922" s="1"/>
  <c r="B43" i="922"/>
  <c r="E43" i="922" s="1"/>
  <c r="I754" i="948"/>
  <c r="I753" i="948"/>
  <c r="I752" i="948"/>
  <c r="I751" i="948"/>
  <c r="I750" i="948"/>
  <c r="B42" i="922"/>
  <c r="E42" i="922" s="1"/>
  <c r="B41" i="922"/>
  <c r="E41" i="922" s="1"/>
  <c r="B40" i="922"/>
  <c r="E40" i="922" s="1"/>
  <c r="B39" i="922"/>
  <c r="E39" i="922" s="1"/>
  <c r="I745" i="948"/>
  <c r="I744" i="948" s="1"/>
  <c r="I743" i="948"/>
  <c r="I742" i="948"/>
  <c r="I740" i="948"/>
  <c r="I739" i="948"/>
  <c r="I738" i="948"/>
  <c r="I737" i="948"/>
  <c r="I736" i="948"/>
  <c r="I735" i="948"/>
  <c r="I734" i="948"/>
  <c r="I733" i="948"/>
  <c r="I732" i="948"/>
  <c r="I731" i="948"/>
  <c r="B38" i="922"/>
  <c r="E38" i="922" s="1"/>
  <c r="B37" i="922"/>
  <c r="E37" i="922" s="1"/>
  <c r="B36" i="922"/>
  <c r="E36" i="922" s="1"/>
  <c r="I711" i="948"/>
  <c r="I710" i="948" s="1"/>
  <c r="B35" i="922"/>
  <c r="E35" i="922" s="1"/>
  <c r="I708" i="948"/>
  <c r="I707" i="948"/>
  <c r="I706" i="948"/>
  <c r="I705" i="948"/>
  <c r="I704" i="948"/>
  <c r="I703" i="948"/>
  <c r="I702" i="948"/>
  <c r="I701" i="948"/>
  <c r="I700" i="948"/>
  <c r="I699" i="948"/>
  <c r="I698" i="948"/>
  <c r="I697" i="948"/>
  <c r="I696" i="948"/>
  <c r="I695" i="948"/>
  <c r="I694" i="948"/>
  <c r="I693" i="948"/>
  <c r="I692" i="948"/>
  <c r="I709" i="948"/>
  <c r="I691" i="948"/>
  <c r="I690" i="948"/>
  <c r="I689" i="948"/>
  <c r="B34" i="922"/>
  <c r="E34" i="922" s="1"/>
  <c r="B33" i="922"/>
  <c r="E33" i="922" s="1"/>
  <c r="B32" i="922"/>
  <c r="E32" i="922" s="1"/>
  <c r="B31" i="922"/>
  <c r="E31" i="922" s="1"/>
  <c r="B30" i="922"/>
  <c r="E30" i="922" s="1"/>
  <c r="B29" i="922"/>
  <c r="E29" i="922" s="1"/>
  <c r="B28" i="922"/>
  <c r="E28" i="922" s="1"/>
  <c r="B27" i="922"/>
  <c r="E27" i="922" s="1"/>
  <c r="B26" i="922"/>
  <c r="E26" i="922" s="1"/>
  <c r="B25" i="922"/>
  <c r="E25" i="922" s="1"/>
  <c r="B24" i="922"/>
  <c r="E24" i="922" s="1"/>
  <c r="B23" i="922"/>
  <c r="E23" i="922" s="1"/>
  <c r="B22" i="922"/>
  <c r="E22" i="922" s="1"/>
  <c r="B21" i="922"/>
  <c r="B49" i="923" s="1"/>
  <c r="B20" i="922"/>
  <c r="E20" i="922" s="1"/>
  <c r="B19" i="922"/>
  <c r="B43" i="923" s="1"/>
  <c r="B18" i="922"/>
  <c r="E18" i="922" s="1"/>
  <c r="B17" i="922"/>
  <c r="E17" i="922" s="1"/>
  <c r="B16" i="922"/>
  <c r="E16" i="922" s="1"/>
  <c r="B15" i="922"/>
  <c r="E15" i="922" s="1"/>
  <c r="B14" i="922"/>
  <c r="E14" i="922" s="1"/>
  <c r="B11" i="922"/>
  <c r="E11" i="922" s="1"/>
  <c r="B10" i="922"/>
  <c r="E10" i="922" s="1"/>
  <c r="B13" i="922"/>
  <c r="E13" i="922" s="1"/>
  <c r="B12" i="922"/>
  <c r="E12" i="922" s="1"/>
  <c r="I636" i="948"/>
  <c r="I635" i="948"/>
  <c r="I634" i="948"/>
  <c r="I633" i="948"/>
  <c r="I632" i="948"/>
  <c r="I631" i="948"/>
  <c r="I630" i="948"/>
  <c r="I629" i="948"/>
  <c r="I628" i="948"/>
  <c r="I627" i="948"/>
  <c r="I626" i="948"/>
  <c r="I625" i="948"/>
  <c r="I624" i="948"/>
  <c r="I623" i="948"/>
  <c r="I622" i="948"/>
  <c r="I612" i="948"/>
  <c r="I611" i="948"/>
  <c r="I610" i="948"/>
  <c r="I609" i="948"/>
  <c r="I608" i="948"/>
  <c r="I607" i="948"/>
  <c r="I606" i="948"/>
  <c r="I605" i="948"/>
  <c r="I604" i="948"/>
  <c r="I603" i="948"/>
  <c r="I602" i="948"/>
  <c r="I601" i="948"/>
  <c r="I600" i="948"/>
  <c r="I640" i="948"/>
  <c r="I639" i="948"/>
  <c r="I638" i="948"/>
  <c r="I637" i="948"/>
  <c r="I621" i="948"/>
  <c r="I620" i="948"/>
  <c r="I619" i="948"/>
  <c r="I618" i="948"/>
  <c r="I617" i="948"/>
  <c r="I616" i="948"/>
  <c r="I615" i="948"/>
  <c r="I614" i="948"/>
  <c r="I613" i="948"/>
  <c r="I584" i="948"/>
  <c r="I583" i="948" s="1"/>
  <c r="I582" i="948"/>
  <c r="I581" i="948"/>
  <c r="I580" i="948"/>
  <c r="I579" i="948"/>
  <c r="I578" i="948"/>
  <c r="I577" i="948"/>
  <c r="I576" i="948"/>
  <c r="I570" i="948"/>
  <c r="I565" i="948"/>
  <c r="I564" i="948"/>
  <c r="I563" i="948"/>
  <c r="I562" i="948"/>
  <c r="I569" i="948"/>
  <c r="I568" i="948"/>
  <c r="I567" i="948"/>
  <c r="I566" i="948"/>
  <c r="I574" i="948"/>
  <c r="I573" i="948"/>
  <c r="I572" i="948"/>
  <c r="I571" i="948"/>
  <c r="I561" i="948"/>
  <c r="I559" i="948"/>
  <c r="I558" i="948"/>
  <c r="I557" i="948"/>
  <c r="I556" i="948"/>
  <c r="I555" i="948"/>
  <c r="I550" i="948"/>
  <c r="I549" i="948"/>
  <c r="I543" i="948"/>
  <c r="I538" i="948"/>
  <c r="I537" i="948"/>
  <c r="I536" i="948"/>
  <c r="I535" i="948"/>
  <c r="I534" i="948"/>
  <c r="I533" i="948"/>
  <c r="I544" i="948"/>
  <c r="I542" i="948"/>
  <c r="I541" i="948"/>
  <c r="I540" i="948"/>
  <c r="I539" i="948"/>
  <c r="I532" i="948"/>
  <c r="I531" i="948"/>
  <c r="I530" i="948"/>
  <c r="I529" i="948"/>
  <c r="I520" i="948"/>
  <c r="I519" i="948"/>
  <c r="I518" i="948"/>
  <c r="I517" i="948"/>
  <c r="I524" i="948"/>
  <c r="I523" i="948"/>
  <c r="I522" i="948"/>
  <c r="I521" i="948"/>
  <c r="I792" i="948"/>
  <c r="I791" i="948"/>
  <c r="I789" i="948"/>
  <c r="I786" i="948"/>
  <c r="I784" i="948"/>
  <c r="I783" i="948"/>
  <c r="I782" i="948"/>
  <c r="I781" i="948" s="1"/>
  <c r="I780" i="948"/>
  <c r="I779" i="948"/>
  <c r="I778" i="948"/>
  <c r="I777" i="948"/>
  <c r="I762" i="948"/>
  <c r="I760" i="948"/>
  <c r="I758" i="948"/>
  <c r="I757" i="948"/>
  <c r="I748" i="948"/>
  <c r="I747" i="948"/>
  <c r="I729" i="948"/>
  <c r="I728" i="948"/>
  <c r="I727" i="948"/>
  <c r="I726" i="948"/>
  <c r="I725" i="948"/>
  <c r="I724" i="948"/>
  <c r="I723" i="948"/>
  <c r="I721" i="948"/>
  <c r="I719" i="948"/>
  <c r="I717" i="948"/>
  <c r="I716" i="948"/>
  <c r="I715" i="948"/>
  <c r="I714" i="948"/>
  <c r="I713" i="948"/>
  <c r="I687" i="948"/>
  <c r="I686" i="948"/>
  <c r="I685" i="948"/>
  <c r="I684" i="948"/>
  <c r="I683" i="948"/>
  <c r="I682" i="948"/>
  <c r="I681" i="948"/>
  <c r="I680" i="948"/>
  <c r="I679" i="948"/>
  <c r="I678" i="948"/>
  <c r="I677" i="948"/>
  <c r="I676" i="948"/>
  <c r="I675" i="948"/>
  <c r="I674" i="948"/>
  <c r="I673" i="948"/>
  <c r="I672" i="948"/>
  <c r="I671" i="948"/>
  <c r="I669" i="948"/>
  <c r="I668" i="948"/>
  <c r="I667" i="948"/>
  <c r="I666" i="948"/>
  <c r="I665" i="948"/>
  <c r="I664" i="948"/>
  <c r="I663" i="948"/>
  <c r="I662" i="948"/>
  <c r="I661" i="948"/>
  <c r="I660" i="948"/>
  <c r="I659" i="948"/>
  <c r="I658" i="948"/>
  <c r="I657" i="948"/>
  <c r="I656" i="948"/>
  <c r="I655" i="948"/>
  <c r="I653" i="948"/>
  <c r="I652" i="948"/>
  <c r="I651" i="948"/>
  <c r="I650" i="948"/>
  <c r="I649" i="948"/>
  <c r="I648" i="948"/>
  <c r="I647" i="948"/>
  <c r="I646" i="948"/>
  <c r="I645" i="948"/>
  <c r="I644" i="948"/>
  <c r="I643" i="948"/>
  <c r="I642" i="948"/>
  <c r="I641" i="948"/>
  <c r="I599" i="948"/>
  <c r="I598" i="948"/>
  <c r="I597" i="948"/>
  <c r="I595" i="948"/>
  <c r="I594" i="948"/>
  <c r="I593" i="948"/>
  <c r="I592" i="948"/>
  <c r="I591" i="948"/>
  <c r="I590" i="948"/>
  <c r="I589" i="948"/>
  <c r="I588" i="948"/>
  <c r="I587" i="948"/>
  <c r="I586" i="948"/>
  <c r="I552" i="948"/>
  <c r="I551" i="948"/>
  <c r="I548" i="948"/>
  <c r="I546" i="948"/>
  <c r="I545" i="948"/>
  <c r="I528" i="948"/>
  <c r="I526" i="948"/>
  <c r="I525" i="948"/>
  <c r="I516" i="948"/>
  <c r="I514" i="948"/>
  <c r="I513" i="948"/>
  <c r="I512" i="948"/>
  <c r="I511" i="948"/>
  <c r="I509" i="948"/>
  <c r="I508" i="948"/>
  <c r="I507" i="948"/>
  <c r="I506" i="948"/>
  <c r="I505" i="948"/>
  <c r="I504" i="948"/>
  <c r="I503" i="948"/>
  <c r="I502" i="948"/>
  <c r="I501" i="948"/>
  <c r="I500" i="948"/>
  <c r="I499" i="948"/>
  <c r="I498" i="948"/>
  <c r="I497" i="948"/>
  <c r="I496" i="948"/>
  <c r="I495" i="948"/>
  <c r="I494" i="948"/>
  <c r="I493" i="948"/>
  <c r="I492" i="948"/>
  <c r="I491" i="948"/>
  <c r="I490" i="948"/>
  <c r="I489" i="948"/>
  <c r="I488" i="948"/>
  <c r="I487" i="948"/>
  <c r="I486" i="948"/>
  <c r="I485" i="948"/>
  <c r="I484" i="948"/>
  <c r="I483" i="948"/>
  <c r="I482" i="948"/>
  <c r="I481" i="948"/>
  <c r="I480" i="948"/>
  <c r="I479" i="948"/>
  <c r="I478" i="948"/>
  <c r="I477" i="948"/>
  <c r="I476" i="948"/>
  <c r="I475" i="948"/>
  <c r="I474" i="948"/>
  <c r="I473" i="948"/>
  <c r="I472" i="948"/>
  <c r="I471" i="948"/>
  <c r="I470" i="948"/>
  <c r="I469" i="948"/>
  <c r="I468" i="948"/>
  <c r="I467" i="948"/>
  <c r="I466" i="948"/>
  <c r="I465" i="948"/>
  <c r="I464" i="948"/>
  <c r="I463" i="948"/>
  <c r="I462" i="948"/>
  <c r="I461" i="948"/>
  <c r="I460" i="948"/>
  <c r="I459" i="948"/>
  <c r="I458" i="948"/>
  <c r="I457" i="948"/>
  <c r="I454" i="948"/>
  <c r="I453" i="948"/>
  <c r="I451" i="948"/>
  <c r="I450" i="948"/>
  <c r="I448" i="948"/>
  <c r="I447" i="948"/>
  <c r="I446" i="948"/>
  <c r="I443" i="948"/>
  <c r="I442" i="948"/>
  <c r="I441" i="948"/>
  <c r="I440" i="948"/>
  <c r="I439" i="948"/>
  <c r="I438" i="948"/>
  <c r="I433" i="948"/>
  <c r="I432" i="948"/>
  <c r="I436" i="948"/>
  <c r="I435" i="948"/>
  <c r="I434" i="948"/>
  <c r="I431" i="948"/>
  <c r="I430" i="948"/>
  <c r="I429" i="948"/>
  <c r="I428" i="948"/>
  <c r="I427" i="948"/>
  <c r="I426" i="948"/>
  <c r="I425" i="948"/>
  <c r="I423" i="948"/>
  <c r="I422" i="948"/>
  <c r="I421" i="948"/>
  <c r="I416" i="948"/>
  <c r="I415" i="948"/>
  <c r="I419" i="948"/>
  <c r="I418" i="948"/>
  <c r="I414" i="948"/>
  <c r="I413" i="948" s="1"/>
  <c r="I412" i="948"/>
  <c r="I411" i="948"/>
  <c r="I410" i="948"/>
  <c r="I409" i="948"/>
  <c r="I406" i="948"/>
  <c r="I405" i="948"/>
  <c r="I403" i="948"/>
  <c r="I401" i="948"/>
  <c r="I400" i="948"/>
  <c r="I399" i="948"/>
  <c r="I398" i="948"/>
  <c r="I397" i="948"/>
  <c r="I394" i="948"/>
  <c r="I393" i="948" s="1"/>
  <c r="I382" i="948"/>
  <c r="I381" i="948"/>
  <c r="I380" i="948"/>
  <c r="I379" i="948"/>
  <c r="I392" i="948"/>
  <c r="I391" i="948"/>
  <c r="I390" i="948"/>
  <c r="I389" i="948"/>
  <c r="I387" i="948"/>
  <c r="I386" i="948"/>
  <c r="I385" i="948"/>
  <c r="I384" i="948"/>
  <c r="I383" i="948"/>
  <c r="I378" i="948"/>
  <c r="I376" i="948"/>
  <c r="I375" i="948"/>
  <c r="I374" i="948"/>
  <c r="I373" i="948"/>
  <c r="I371" i="948"/>
  <c r="I370" i="948"/>
  <c r="I369" i="948"/>
  <c r="I368" i="948"/>
  <c r="I364" i="948"/>
  <c r="I366" i="948"/>
  <c r="I365" i="948"/>
  <c r="I363" i="948"/>
  <c r="I362" i="948"/>
  <c r="I361" i="948"/>
  <c r="I359" i="948"/>
  <c r="I358" i="948"/>
  <c r="I357" i="948"/>
  <c r="I356" i="948"/>
  <c r="I355" i="948"/>
  <c r="I354" i="948"/>
  <c r="I353" i="948"/>
  <c r="I352" i="948"/>
  <c r="I351" i="948"/>
  <c r="I350" i="948"/>
  <c r="I349" i="948"/>
  <c r="I348" i="948"/>
  <c r="I347" i="948"/>
  <c r="I346" i="948"/>
  <c r="I345" i="948"/>
  <c r="I344" i="948"/>
  <c r="I343" i="948"/>
  <c r="I342" i="948"/>
  <c r="I341" i="948"/>
  <c r="I340" i="948"/>
  <c r="I339" i="948"/>
  <c r="I338" i="948"/>
  <c r="I337" i="948"/>
  <c r="I336" i="948"/>
  <c r="I335" i="948"/>
  <c r="I334" i="948"/>
  <c r="I333" i="948"/>
  <c r="I332" i="948"/>
  <c r="I331" i="948"/>
  <c r="I330" i="948"/>
  <c r="I329" i="948"/>
  <c r="I328" i="948"/>
  <c r="I319" i="948"/>
  <c r="I318" i="948"/>
  <c r="I317" i="948"/>
  <c r="I321" i="948"/>
  <c r="I320" i="948"/>
  <c r="I316" i="948"/>
  <c r="I315" i="948"/>
  <c r="I314" i="948"/>
  <c r="I313" i="948"/>
  <c r="I312" i="948"/>
  <c r="I311" i="948"/>
  <c r="I310" i="948"/>
  <c r="I309" i="948"/>
  <c r="I308" i="948"/>
  <c r="I307" i="948"/>
  <c r="I306" i="948"/>
  <c r="I305" i="948"/>
  <c r="I304" i="948"/>
  <c r="I303" i="948"/>
  <c r="I302" i="948"/>
  <c r="I301" i="948"/>
  <c r="I288" i="948"/>
  <c r="I287" i="948"/>
  <c r="I286" i="948"/>
  <c r="I285" i="948"/>
  <c r="I284" i="948"/>
  <c r="I293" i="948"/>
  <c r="I292" i="948"/>
  <c r="I291" i="948"/>
  <c r="I290" i="948"/>
  <c r="I289" i="948"/>
  <c r="I327" i="948"/>
  <c r="I325" i="948"/>
  <c r="I324" i="948"/>
  <c r="I323" i="948"/>
  <c r="I322" i="948"/>
  <c r="I300" i="948"/>
  <c r="I298" i="948"/>
  <c r="I297" i="948"/>
  <c r="I296" i="948"/>
  <c r="I295" i="948"/>
  <c r="I294" i="948"/>
  <c r="I283" i="948"/>
  <c r="I281" i="948"/>
  <c r="I280" i="948"/>
  <c r="I279" i="948"/>
  <c r="I278" i="948"/>
  <c r="I277" i="948"/>
  <c r="I276" i="948"/>
  <c r="I275" i="948"/>
  <c r="I274" i="948"/>
  <c r="I273" i="948"/>
  <c r="I272" i="948"/>
  <c r="I271" i="948"/>
  <c r="I270" i="948"/>
  <c r="I269" i="948"/>
  <c r="I268" i="948"/>
  <c r="I267" i="948"/>
  <c r="I266" i="948"/>
  <c r="I265" i="948"/>
  <c r="I264" i="948"/>
  <c r="I263" i="948"/>
  <c r="I262" i="948"/>
  <c r="I261" i="948"/>
  <c r="I260" i="948"/>
  <c r="I259" i="948"/>
  <c r="I258" i="948"/>
  <c r="I257" i="948"/>
  <c r="I256" i="948"/>
  <c r="I255" i="948"/>
  <c r="I254" i="948"/>
  <c r="I253" i="948"/>
  <c r="I252" i="948"/>
  <c r="I251" i="948"/>
  <c r="I250" i="948"/>
  <c r="I249" i="948"/>
  <c r="I248" i="948"/>
  <c r="I247" i="948"/>
  <c r="I246" i="948"/>
  <c r="I245" i="948"/>
  <c r="I244" i="948"/>
  <c r="I243" i="948"/>
  <c r="I242" i="948"/>
  <c r="I241" i="948"/>
  <c r="I240" i="948"/>
  <c r="I239" i="948"/>
  <c r="I238" i="948"/>
  <c r="I237" i="948"/>
  <c r="I236" i="948"/>
  <c r="I235" i="948"/>
  <c r="I234" i="948"/>
  <c r="I233" i="948"/>
  <c r="I232" i="948"/>
  <c r="I231" i="948"/>
  <c r="I193" i="948"/>
  <c r="I192" i="948"/>
  <c r="I191" i="948"/>
  <c r="I190" i="948"/>
  <c r="I189" i="948"/>
  <c r="I188" i="948"/>
  <c r="I187" i="948"/>
  <c r="I200" i="948"/>
  <c r="I199" i="948"/>
  <c r="I198" i="948"/>
  <c r="I197" i="948"/>
  <c r="I196" i="948"/>
  <c r="I195" i="948"/>
  <c r="I194" i="948"/>
  <c r="I186" i="948"/>
  <c r="I185" i="948"/>
  <c r="I184" i="948"/>
  <c r="I183" i="948"/>
  <c r="I182" i="948"/>
  <c r="I181" i="948"/>
  <c r="I180" i="948"/>
  <c r="I179" i="948"/>
  <c r="I178" i="948"/>
  <c r="I177" i="948"/>
  <c r="I176" i="948"/>
  <c r="I175" i="948"/>
  <c r="I174" i="948"/>
  <c r="I173" i="948"/>
  <c r="I172" i="948"/>
  <c r="I171" i="948"/>
  <c r="I170" i="948"/>
  <c r="I169" i="948"/>
  <c r="I168" i="948"/>
  <c r="I167" i="948"/>
  <c r="I166" i="948"/>
  <c r="I165" i="948"/>
  <c r="I164" i="948"/>
  <c r="I163" i="948"/>
  <c r="I162" i="948"/>
  <c r="I161" i="948"/>
  <c r="I160" i="948"/>
  <c r="I159" i="948"/>
  <c r="I158" i="948"/>
  <c r="I157" i="948"/>
  <c r="I156" i="948"/>
  <c r="I155" i="948"/>
  <c r="I154" i="948"/>
  <c r="I153" i="948"/>
  <c r="I152" i="948"/>
  <c r="I151" i="948"/>
  <c r="I150" i="948"/>
  <c r="I149" i="948"/>
  <c r="I148" i="948"/>
  <c r="I147" i="948"/>
  <c r="I146" i="948"/>
  <c r="I145" i="948"/>
  <c r="I144" i="948"/>
  <c r="I143" i="948"/>
  <c r="I142" i="948"/>
  <c r="I141" i="948"/>
  <c r="I140" i="948"/>
  <c r="I139" i="948"/>
  <c r="I138" i="948"/>
  <c r="I137" i="948"/>
  <c r="I136" i="948"/>
  <c r="I135" i="948"/>
  <c r="I134" i="948"/>
  <c r="I133" i="948"/>
  <c r="I132" i="948"/>
  <c r="I131" i="948"/>
  <c r="I130" i="948"/>
  <c r="I129" i="948"/>
  <c r="I128" i="948"/>
  <c r="I127" i="948"/>
  <c r="I126" i="948"/>
  <c r="I125" i="948"/>
  <c r="I124" i="948"/>
  <c r="I123" i="948"/>
  <c r="I122" i="948"/>
  <c r="I121" i="948"/>
  <c r="I120" i="948"/>
  <c r="I119" i="948"/>
  <c r="I118" i="948"/>
  <c r="I117" i="948"/>
  <c r="I228" i="948"/>
  <c r="I227" i="948"/>
  <c r="I226" i="948"/>
  <c r="I224" i="948"/>
  <c r="I223" i="948"/>
  <c r="I222" i="948"/>
  <c r="I220" i="948"/>
  <c r="I219" i="948"/>
  <c r="I218" i="948"/>
  <c r="I217" i="948"/>
  <c r="I216" i="948"/>
  <c r="I214" i="948"/>
  <c r="I213" i="948"/>
  <c r="I212" i="948"/>
  <c r="I211" i="948"/>
  <c r="I210" i="948"/>
  <c r="I209" i="948"/>
  <c r="I207" i="948"/>
  <c r="I206" i="948"/>
  <c r="I205" i="948"/>
  <c r="I204" i="948"/>
  <c r="I203" i="948"/>
  <c r="I202" i="948"/>
  <c r="I201" i="948"/>
  <c r="I116" i="948"/>
  <c r="I113" i="948"/>
  <c r="I111" i="948"/>
  <c r="I110" i="948"/>
  <c r="I109" i="948"/>
  <c r="I108" i="948"/>
  <c r="I106" i="948"/>
  <c r="I105" i="948"/>
  <c r="I104" i="948"/>
  <c r="I103" i="948"/>
  <c r="I102" i="948"/>
  <c r="I101" i="948"/>
  <c r="I99" i="948"/>
  <c r="I98" i="948"/>
  <c r="I97" i="948"/>
  <c r="I92" i="948"/>
  <c r="I91" i="948"/>
  <c r="I80" i="948"/>
  <c r="I79" i="948"/>
  <c r="I78" i="948"/>
  <c r="I77" i="948"/>
  <c r="I76" i="948"/>
  <c r="I75" i="948"/>
  <c r="I74" i="948"/>
  <c r="I73" i="948"/>
  <c r="I72" i="948"/>
  <c r="I71" i="948"/>
  <c r="I70" i="948"/>
  <c r="I69" i="948"/>
  <c r="I90" i="948"/>
  <c r="I67" i="948"/>
  <c r="I66" i="948"/>
  <c r="I65" i="948"/>
  <c r="I64" i="948"/>
  <c r="I63" i="948"/>
  <c r="I62" i="948"/>
  <c r="I61" i="948"/>
  <c r="I60" i="948"/>
  <c r="I59" i="948"/>
  <c r="I58" i="948"/>
  <c r="I57" i="948"/>
  <c r="I94" i="948"/>
  <c r="I93" i="948"/>
  <c r="I89" i="948"/>
  <c r="I88" i="948"/>
  <c r="I87" i="948"/>
  <c r="I86" i="948"/>
  <c r="I85" i="948"/>
  <c r="I84" i="948"/>
  <c r="I83" i="948"/>
  <c r="I82" i="948"/>
  <c r="I52" i="948"/>
  <c r="I51" i="948"/>
  <c r="I50" i="948"/>
  <c r="I55" i="948"/>
  <c r="I54" i="948"/>
  <c r="I53" i="948"/>
  <c r="I49" i="948"/>
  <c r="I48" i="948"/>
  <c r="I47" i="948"/>
  <c r="I46" i="948"/>
  <c r="I45" i="948"/>
  <c r="I33" i="948"/>
  <c r="I32" i="948"/>
  <c r="I17" i="948"/>
  <c r="I14" i="948"/>
  <c r="I13" i="948"/>
  <c r="I16" i="948"/>
  <c r="I15" i="948"/>
  <c r="C74" i="922"/>
  <c r="D16" i="858"/>
  <c r="D15" i="858"/>
  <c r="C6" i="849"/>
  <c r="C5" i="849"/>
  <c r="C5" i="912"/>
  <c r="C4" i="912"/>
  <c r="C5" i="910"/>
  <c r="C4" i="910"/>
  <c r="J25" i="845"/>
  <c r="J24" i="881"/>
  <c r="J23" i="881"/>
  <c r="J22" i="881"/>
  <c r="J25" i="881"/>
  <c r="L4" i="931" s="1"/>
  <c r="E8" i="881"/>
  <c r="C6" i="881"/>
  <c r="M5" i="881"/>
  <c r="C5" i="881"/>
  <c r="C4" i="881"/>
  <c r="J24" i="882"/>
  <c r="J23" i="882"/>
  <c r="J22" i="882"/>
  <c r="E8" i="882"/>
  <c r="C6" i="882"/>
  <c r="M5" i="882"/>
  <c r="C5" i="882"/>
  <c r="C4" i="882"/>
  <c r="C5" i="911"/>
  <c r="C4" i="911"/>
  <c r="C5" i="855"/>
  <c r="C4" i="855"/>
  <c r="J25" i="883"/>
  <c r="J4" i="924" s="1"/>
  <c r="M5" i="883"/>
  <c r="J24" i="883"/>
  <c r="J23" i="883"/>
  <c r="J22" i="883"/>
  <c r="E8" i="883"/>
  <c r="C6" i="883"/>
  <c r="C5" i="883"/>
  <c r="C4" i="883"/>
  <c r="J22" i="845"/>
  <c r="J23" i="845"/>
  <c r="J24" i="845"/>
  <c r="C5" i="845"/>
  <c r="C5" i="926"/>
  <c r="C4" i="926"/>
  <c r="C5" i="924"/>
  <c r="C3" i="924"/>
  <c r="C4" i="924"/>
  <c r="F5" i="924"/>
  <c r="C10" i="923"/>
  <c r="C9" i="923"/>
  <c r="E203" i="923"/>
  <c r="E200" i="923"/>
  <c r="E197" i="923"/>
  <c r="E194" i="923"/>
  <c r="E137" i="923"/>
  <c r="E119" i="923"/>
  <c r="E116" i="923"/>
  <c r="E113" i="923"/>
  <c r="E110" i="923"/>
  <c r="E107" i="923"/>
  <c r="E104" i="923"/>
  <c r="E101" i="923"/>
  <c r="E80" i="923"/>
  <c r="E77" i="923"/>
  <c r="L4" i="870"/>
  <c r="C4" i="870"/>
  <c r="C3" i="870"/>
  <c r="C6" i="845"/>
  <c r="E8" i="845"/>
  <c r="I41" i="948"/>
  <c r="I40" i="948"/>
  <c r="I39" i="948"/>
  <c r="I38" i="948"/>
  <c r="I28" i="948"/>
  <c r="I27" i="948"/>
  <c r="I18" i="948"/>
  <c r="I19" i="948"/>
  <c r="I5" i="948"/>
  <c r="C5" i="948"/>
  <c r="C6" i="948"/>
  <c r="C5" i="922"/>
  <c r="C4" i="922"/>
  <c r="C1485" i="948"/>
  <c r="I5" i="922"/>
  <c r="C3" i="922"/>
  <c r="C4" i="849"/>
  <c r="D14" i="858"/>
  <c r="C4" i="948"/>
  <c r="I4" i="948"/>
  <c r="I12" i="948"/>
  <c r="I22" i="948"/>
  <c r="I23" i="948"/>
  <c r="I24" i="948"/>
  <c r="I26" i="948"/>
  <c r="I29" i="948"/>
  <c r="I30" i="948"/>
  <c r="I36" i="948"/>
  <c r="I37" i="948"/>
  <c r="I42" i="948"/>
  <c r="I43" i="948"/>
  <c r="J1343" i="931" l="1"/>
  <c r="K1343" i="931" s="1"/>
  <c r="L1343" i="931" s="1"/>
  <c r="J1327" i="931"/>
  <c r="K1327" i="931" s="1"/>
  <c r="L1327" i="931" s="1"/>
  <c r="J1354" i="931"/>
  <c r="K1354" i="931" s="1"/>
  <c r="L1354" i="931" s="1"/>
  <c r="L1353" i="931" s="1"/>
  <c r="J1342" i="931"/>
  <c r="K1342" i="931" s="1"/>
  <c r="L1342" i="931" s="1"/>
  <c r="J1322" i="931"/>
  <c r="K1322" i="931" s="1"/>
  <c r="L1322" i="931" s="1"/>
  <c r="J711" i="931"/>
  <c r="K711" i="931" s="1"/>
  <c r="L711" i="931" s="1"/>
  <c r="L710" i="931" s="1"/>
  <c r="J696" i="931"/>
  <c r="K696" i="931" s="1"/>
  <c r="L696" i="931" s="1"/>
  <c r="J703" i="931"/>
  <c r="K703" i="931" s="1"/>
  <c r="L703" i="931" s="1"/>
  <c r="J697" i="931"/>
  <c r="K697" i="931" s="1"/>
  <c r="L697" i="931" s="1"/>
  <c r="J1337" i="931"/>
  <c r="K1337" i="931" s="1"/>
  <c r="L1337" i="931" s="1"/>
  <c r="J690" i="931"/>
  <c r="K690" i="931" s="1"/>
  <c r="L690" i="931" s="1"/>
  <c r="J709" i="931"/>
  <c r="K709" i="931" s="1"/>
  <c r="L709" i="931" s="1"/>
  <c r="J1086" i="931"/>
  <c r="K1086" i="931" s="1"/>
  <c r="L1086" i="931" s="1"/>
  <c r="J1338" i="931"/>
  <c r="K1338" i="931" s="1"/>
  <c r="L1338" i="931" s="1"/>
  <c r="J707" i="931"/>
  <c r="K707" i="931" s="1"/>
  <c r="L707" i="931" s="1"/>
  <c r="J1341" i="931"/>
  <c r="K1341" i="931" s="1"/>
  <c r="L1341" i="931" s="1"/>
  <c r="J1325" i="931"/>
  <c r="K1325" i="931" s="1"/>
  <c r="L1325" i="931" s="1"/>
  <c r="J1344" i="931"/>
  <c r="K1344" i="931" s="1"/>
  <c r="L1344" i="931" s="1"/>
  <c r="J1320" i="931"/>
  <c r="K1320" i="931" s="1"/>
  <c r="L1320" i="931" s="1"/>
  <c r="J1336" i="931"/>
  <c r="K1336" i="931" s="1"/>
  <c r="L1336" i="931" s="1"/>
  <c r="J743" i="931"/>
  <c r="K743" i="931" s="1"/>
  <c r="L743" i="931" s="1"/>
  <c r="J694" i="931"/>
  <c r="K694" i="931" s="1"/>
  <c r="L694" i="931" s="1"/>
  <c r="J699" i="931"/>
  <c r="K699" i="931" s="1"/>
  <c r="L699" i="931" s="1"/>
  <c r="J693" i="931"/>
  <c r="K693" i="931" s="1"/>
  <c r="L693" i="931" s="1"/>
  <c r="J1324" i="931"/>
  <c r="K1324" i="931" s="1"/>
  <c r="L1324" i="931" s="1"/>
  <c r="J691" i="931"/>
  <c r="K691" i="931" s="1"/>
  <c r="L691" i="931" s="1"/>
  <c r="J719" i="931"/>
  <c r="K719" i="931" s="1"/>
  <c r="L719" i="931" s="1"/>
  <c r="J1347" i="931"/>
  <c r="K1347" i="931" s="1"/>
  <c r="L1347" i="931" s="1"/>
  <c r="J339" i="931"/>
  <c r="K339" i="931" s="1"/>
  <c r="L339" i="931" s="1"/>
  <c r="J1374" i="931"/>
  <c r="K1374" i="931" s="1"/>
  <c r="L1374" i="931" s="1"/>
  <c r="J1339" i="931"/>
  <c r="K1339" i="931" s="1"/>
  <c r="L1339" i="931" s="1"/>
  <c r="J1323" i="931"/>
  <c r="K1323" i="931" s="1"/>
  <c r="L1323" i="931" s="1"/>
  <c r="J1332" i="931"/>
  <c r="K1332" i="931" s="1"/>
  <c r="L1332" i="931" s="1"/>
  <c r="J1350" i="931"/>
  <c r="K1350" i="931" s="1"/>
  <c r="L1350" i="931" s="1"/>
  <c r="J1352" i="931"/>
  <c r="K1352" i="931" s="1"/>
  <c r="L1352" i="931" s="1"/>
  <c r="J708" i="931"/>
  <c r="K708" i="931" s="1"/>
  <c r="L708" i="931" s="1"/>
  <c r="J692" i="931"/>
  <c r="K692" i="931" s="1"/>
  <c r="L692" i="931" s="1"/>
  <c r="J695" i="931"/>
  <c r="K695" i="931" s="1"/>
  <c r="L695" i="931" s="1"/>
  <c r="J689" i="931"/>
  <c r="K689" i="931" s="1"/>
  <c r="L689" i="931" s="1"/>
  <c r="J1373" i="931"/>
  <c r="K1373" i="931" s="1"/>
  <c r="L1373" i="931" s="1"/>
  <c r="J1321" i="931"/>
  <c r="K1321" i="931" s="1"/>
  <c r="L1321" i="931" s="1"/>
  <c r="J1346" i="931"/>
  <c r="K1346" i="931" s="1"/>
  <c r="L1346" i="931" s="1"/>
  <c r="J1090" i="931"/>
  <c r="K1090" i="931" s="1"/>
  <c r="L1090" i="931" s="1"/>
  <c r="J706" i="931"/>
  <c r="K706" i="931" s="1"/>
  <c r="L706" i="931" s="1"/>
  <c r="J278" i="931"/>
  <c r="K278" i="931" s="1"/>
  <c r="L278" i="931" s="1"/>
  <c r="J1328" i="931"/>
  <c r="K1328" i="931" s="1"/>
  <c r="L1328" i="931" s="1"/>
  <c r="J1331" i="931"/>
  <c r="K1331" i="931" s="1"/>
  <c r="L1331" i="931" s="1"/>
  <c r="J1326" i="931"/>
  <c r="K1326" i="931" s="1"/>
  <c r="L1326" i="931" s="1"/>
  <c r="J700" i="931"/>
  <c r="K700" i="931" s="1"/>
  <c r="L700" i="931" s="1"/>
  <c r="J279" i="931"/>
  <c r="K279" i="931" s="1"/>
  <c r="L279" i="931" s="1"/>
  <c r="J1345" i="931"/>
  <c r="K1345" i="931" s="1"/>
  <c r="L1345" i="931" s="1"/>
  <c r="J1318" i="931"/>
  <c r="K1318" i="931" s="1"/>
  <c r="L1318" i="931" s="1"/>
  <c r="J698" i="931"/>
  <c r="K698" i="931" s="1"/>
  <c r="L698" i="931" s="1"/>
  <c r="J1351" i="931"/>
  <c r="K1351" i="931" s="1"/>
  <c r="L1351" i="931" s="1"/>
  <c r="J1335" i="931"/>
  <c r="K1335" i="931" s="1"/>
  <c r="L1335" i="931" s="1"/>
  <c r="J1319" i="931"/>
  <c r="K1319" i="931" s="1"/>
  <c r="L1319" i="931" s="1"/>
  <c r="J1340" i="931"/>
  <c r="K1340" i="931" s="1"/>
  <c r="L1340" i="931" s="1"/>
  <c r="J1330" i="931"/>
  <c r="K1330" i="931" s="1"/>
  <c r="L1330" i="931" s="1"/>
  <c r="J1348" i="931"/>
  <c r="K1348" i="931" s="1"/>
  <c r="L1348" i="931" s="1"/>
  <c r="J704" i="931"/>
  <c r="K704" i="931" s="1"/>
  <c r="L704" i="931" s="1"/>
  <c r="J721" i="931"/>
  <c r="K721" i="931" s="1"/>
  <c r="L721" i="931" s="1"/>
  <c r="J443" i="931"/>
  <c r="K443" i="931" s="1"/>
  <c r="L443" i="931" s="1"/>
  <c r="J338" i="931"/>
  <c r="K338" i="931" s="1"/>
  <c r="L338" i="931" s="1"/>
  <c r="J1349" i="931"/>
  <c r="K1349" i="931" s="1"/>
  <c r="L1349" i="931" s="1"/>
  <c r="J1333" i="931"/>
  <c r="K1333" i="931" s="1"/>
  <c r="L1333" i="931" s="1"/>
  <c r="J1317" i="931"/>
  <c r="K1317" i="931" s="1"/>
  <c r="L1317" i="931" s="1"/>
  <c r="J1334" i="931"/>
  <c r="K1334" i="931" s="1"/>
  <c r="L1334" i="931" s="1"/>
  <c r="J1091" i="931"/>
  <c r="K1091" i="931" s="1"/>
  <c r="L1091" i="931" s="1"/>
  <c r="J702" i="931"/>
  <c r="K702" i="931" s="1"/>
  <c r="L702" i="931" s="1"/>
  <c r="J340" i="931"/>
  <c r="K340" i="931" s="1"/>
  <c r="L340" i="931" s="1"/>
  <c r="J1404" i="931"/>
  <c r="K1404" i="931" s="1"/>
  <c r="L1404" i="931" s="1"/>
  <c r="J1087" i="931"/>
  <c r="K1087" i="931" s="1"/>
  <c r="L1087" i="931" s="1"/>
  <c r="J705" i="931"/>
  <c r="K705" i="931" s="1"/>
  <c r="L705" i="931" s="1"/>
  <c r="J1329" i="931"/>
  <c r="K1329" i="931" s="1"/>
  <c r="L1329" i="931" s="1"/>
  <c r="J720" i="931"/>
  <c r="K720" i="931" s="1"/>
  <c r="L720" i="931" s="1"/>
  <c r="J701" i="931"/>
  <c r="K701" i="931" s="1"/>
  <c r="L701" i="931" s="1"/>
  <c r="AA8" i="923"/>
  <c r="K4" i="926"/>
  <c r="L4" i="922"/>
  <c r="F24" i="890"/>
  <c r="L3" i="870"/>
  <c r="L4" i="948"/>
  <c r="M4" i="881"/>
  <c r="I3" i="931"/>
  <c r="I1405" i="948"/>
  <c r="B52" i="923"/>
  <c r="C52" i="923" s="1"/>
  <c r="B190" i="923"/>
  <c r="C190" i="923" s="1"/>
  <c r="B28" i="923"/>
  <c r="B106" i="923"/>
  <c r="B25" i="923"/>
  <c r="C25" i="923" s="1"/>
  <c r="B79" i="923"/>
  <c r="C79" i="923" s="1"/>
  <c r="B103" i="923"/>
  <c r="C103" i="923" s="1"/>
  <c r="B139" i="923"/>
  <c r="C139" i="923" s="1"/>
  <c r="B163" i="923"/>
  <c r="C163" i="923" s="1"/>
  <c r="B187" i="923"/>
  <c r="B142" i="923"/>
  <c r="C142" i="923" s="1"/>
  <c r="B31" i="923"/>
  <c r="C31" i="923" s="1"/>
  <c r="B55" i="923"/>
  <c r="C55" i="923" s="1"/>
  <c r="B85" i="923"/>
  <c r="C85" i="923" s="1"/>
  <c r="B109" i="923"/>
  <c r="C109" i="923" s="1"/>
  <c r="B118" i="923"/>
  <c r="C118" i="923" s="1"/>
  <c r="B145" i="923"/>
  <c r="B193" i="923"/>
  <c r="B34" i="923"/>
  <c r="B58" i="923"/>
  <c r="C58" i="923" s="1"/>
  <c r="B88" i="923"/>
  <c r="C88" i="923" s="1"/>
  <c r="B112" i="923"/>
  <c r="C112" i="923" s="1"/>
  <c r="B121" i="923"/>
  <c r="C121" i="923" s="1"/>
  <c r="B148" i="923"/>
  <c r="C148" i="923" s="1"/>
  <c r="B172" i="923"/>
  <c r="B196" i="923"/>
  <c r="C196" i="923" s="1"/>
  <c r="E71" i="922"/>
  <c r="B37" i="923"/>
  <c r="B61" i="923"/>
  <c r="C61" i="923" s="1"/>
  <c r="B91" i="923"/>
  <c r="C91" i="923" s="1"/>
  <c r="B115" i="923"/>
  <c r="C115" i="923" s="1"/>
  <c r="B124" i="923"/>
  <c r="B151" i="923"/>
  <c r="B175" i="923"/>
  <c r="B199" i="923"/>
  <c r="B16" i="923"/>
  <c r="B40" i="923"/>
  <c r="C40" i="923" s="1"/>
  <c r="B64" i="923"/>
  <c r="C64" i="923" s="1"/>
  <c r="B94" i="923"/>
  <c r="C94" i="923" s="1"/>
  <c r="B127" i="923"/>
  <c r="B154" i="923"/>
  <c r="C154" i="923" s="1"/>
  <c r="B178" i="923"/>
  <c r="C178" i="923" s="1"/>
  <c r="B202" i="923"/>
  <c r="C202" i="923" s="1"/>
  <c r="B82" i="923"/>
  <c r="C82" i="923" s="1"/>
  <c r="B19" i="923"/>
  <c r="C19" i="923" s="1"/>
  <c r="B67" i="923"/>
  <c r="C67" i="923" s="1"/>
  <c r="B73" i="923"/>
  <c r="C73" i="923" s="1"/>
  <c r="B97" i="923"/>
  <c r="B130" i="923"/>
  <c r="B133" i="923"/>
  <c r="B157" i="923"/>
  <c r="C157" i="923" s="1"/>
  <c r="B181" i="923"/>
  <c r="C181" i="923" s="1"/>
  <c r="B22" i="923"/>
  <c r="C22" i="923" s="1"/>
  <c r="B46" i="923"/>
  <c r="C46" i="923" s="1"/>
  <c r="B70" i="923"/>
  <c r="C70" i="923" s="1"/>
  <c r="B76" i="923"/>
  <c r="C76" i="923" s="1"/>
  <c r="B100" i="923"/>
  <c r="B136" i="923"/>
  <c r="B160" i="923"/>
  <c r="C160" i="923" s="1"/>
  <c r="B184" i="923"/>
  <c r="C184" i="923" s="1"/>
  <c r="J58" i="922"/>
  <c r="I1436" i="948"/>
  <c r="J66" i="922"/>
  <c r="E60" i="922"/>
  <c r="C166" i="923" s="1"/>
  <c r="I1376" i="948"/>
  <c r="J62" i="922" s="1"/>
  <c r="E61" i="922"/>
  <c r="C169" i="923" s="1"/>
  <c r="I1366" i="948"/>
  <c r="J60" i="922" s="1"/>
  <c r="I1372" i="948"/>
  <c r="J61" i="922" s="1"/>
  <c r="I1477" i="948"/>
  <c r="I1480" i="948"/>
  <c r="J72" i="922" s="1"/>
  <c r="I1425" i="948"/>
  <c r="I963" i="948"/>
  <c r="I1472" i="948"/>
  <c r="I1100" i="948"/>
  <c r="I1181" i="948"/>
  <c r="I1293" i="948"/>
  <c r="I1316" i="948"/>
  <c r="J57" i="922" s="1"/>
  <c r="I1458" i="948"/>
  <c r="I1115" i="948"/>
  <c r="I1408" i="948"/>
  <c r="J67" i="922" s="1"/>
  <c r="I1017" i="948"/>
  <c r="I1126" i="948"/>
  <c r="I1442" i="948"/>
  <c r="I997" i="948"/>
  <c r="I1418" i="948"/>
  <c r="J68" i="922" s="1"/>
  <c r="I1355" i="948"/>
  <c r="J59" i="922" s="1"/>
  <c r="I1381" i="948"/>
  <c r="J63" i="922" s="1"/>
  <c r="I1391" i="948"/>
  <c r="J64" i="922" s="1"/>
  <c r="I1445" i="948"/>
  <c r="J70" i="922" s="1"/>
  <c r="I1093" i="948"/>
  <c r="I1244" i="948"/>
  <c r="I1402" i="948"/>
  <c r="I1049" i="948"/>
  <c r="I882" i="948"/>
  <c r="I959" i="948"/>
  <c r="I889" i="948"/>
  <c r="I878" i="948"/>
  <c r="I809" i="948"/>
  <c r="I865" i="948"/>
  <c r="I815" i="948"/>
  <c r="J52" i="922" s="1"/>
  <c r="I820" i="948"/>
  <c r="I852" i="948"/>
  <c r="I851" i="948" s="1"/>
  <c r="I861" i="948"/>
  <c r="I873" i="948"/>
  <c r="I798" i="948"/>
  <c r="I836" i="948"/>
  <c r="I822" i="948"/>
  <c r="I420" i="948"/>
  <c r="I790" i="948"/>
  <c r="I793" i="948"/>
  <c r="I763" i="948"/>
  <c r="J46" i="922" s="1"/>
  <c r="I749" i="948"/>
  <c r="J44" i="922" s="1"/>
  <c r="I741" i="948"/>
  <c r="J41" i="922" s="1"/>
  <c r="J42" i="922"/>
  <c r="I445" i="948"/>
  <c r="I688" i="948"/>
  <c r="I670" i="948"/>
  <c r="I596" i="948"/>
  <c r="I654" i="948"/>
  <c r="I575" i="948"/>
  <c r="I730" i="948"/>
  <c r="J40" i="922" s="1"/>
  <c r="C34" i="923"/>
  <c r="C133" i="923"/>
  <c r="E19" i="922"/>
  <c r="C43" i="923" s="1"/>
  <c r="E21" i="922"/>
  <c r="C49" i="923" s="1"/>
  <c r="C136" i="923"/>
  <c r="C193" i="923"/>
  <c r="J24" i="922"/>
  <c r="C28" i="923"/>
  <c r="C16" i="923"/>
  <c r="C100" i="923"/>
  <c r="C106" i="923"/>
  <c r="I560" i="948"/>
  <c r="I554" i="948"/>
  <c r="I515" i="948"/>
  <c r="I712" i="948"/>
  <c r="I510" i="948"/>
  <c r="I776" i="948"/>
  <c r="I759" i="948"/>
  <c r="I452" i="948"/>
  <c r="I722" i="948"/>
  <c r="J39" i="922" s="1"/>
  <c r="I785" i="948"/>
  <c r="I756" i="948"/>
  <c r="I718" i="948"/>
  <c r="I449" i="948"/>
  <c r="I585" i="948"/>
  <c r="I527" i="948"/>
  <c r="I437" i="948"/>
  <c r="J28" i="922" s="1"/>
  <c r="I746" i="948"/>
  <c r="J43" i="922" s="1"/>
  <c r="I456" i="948"/>
  <c r="I547" i="948"/>
  <c r="L5" i="870"/>
  <c r="C37" i="923"/>
  <c r="I424" i="948"/>
  <c r="J27" i="922" s="1"/>
  <c r="I417" i="948"/>
  <c r="I408" i="948"/>
  <c r="I396" i="948"/>
  <c r="I402" i="948"/>
  <c r="I404" i="948"/>
  <c r="I388" i="948"/>
  <c r="J23" i="922" s="1"/>
  <c r="I377" i="948"/>
  <c r="J22" i="922" s="1"/>
  <c r="I372" i="948"/>
  <c r="J21" i="922" s="1"/>
  <c r="I367" i="948"/>
  <c r="J20" i="922" s="1"/>
  <c r="I360" i="948"/>
  <c r="J19" i="922" s="1"/>
  <c r="I299" i="948"/>
  <c r="I326" i="948"/>
  <c r="I230" i="948"/>
  <c r="I282" i="948"/>
  <c r="I225" i="948"/>
  <c r="I115" i="948"/>
  <c r="I221" i="948"/>
  <c r="I208" i="948"/>
  <c r="I215" i="948"/>
  <c r="I96" i="948"/>
  <c r="I100" i="948"/>
  <c r="I112" i="948"/>
  <c r="I107" i="948"/>
  <c r="I68" i="948"/>
  <c r="I81" i="948"/>
  <c r="I56" i="948"/>
  <c r="I31" i="948"/>
  <c r="J14" i="922" s="1"/>
  <c r="I44" i="948"/>
  <c r="I21" i="948"/>
  <c r="J12" i="922" s="1"/>
  <c r="J25" i="882"/>
  <c r="L3" i="931" s="1"/>
  <c r="M4" i="883"/>
  <c r="M4" i="882"/>
  <c r="I3" i="948"/>
  <c r="J65" i="922"/>
  <c r="I11" i="948"/>
  <c r="I25" i="948"/>
  <c r="J13" i="922" s="1"/>
  <c r="I35" i="948"/>
  <c r="L688" i="931" l="1"/>
  <c r="L718" i="931"/>
  <c r="L1316" i="931"/>
  <c r="J196" i="931"/>
  <c r="K196" i="931" s="1"/>
  <c r="L196" i="931" s="1"/>
  <c r="J132" i="931"/>
  <c r="K132" i="931" s="1"/>
  <c r="L132" i="931" s="1"/>
  <c r="J22" i="931"/>
  <c r="K22" i="931" s="1"/>
  <c r="L22" i="931" s="1"/>
  <c r="J16" i="931"/>
  <c r="K16" i="931" s="1"/>
  <c r="L16" i="931" s="1"/>
  <c r="J12" i="931"/>
  <c r="K12" i="931" s="1"/>
  <c r="L12" i="931" s="1"/>
  <c r="J174" i="931"/>
  <c r="K174" i="931" s="1"/>
  <c r="L174" i="931" s="1"/>
  <c r="J106" i="931"/>
  <c r="K106" i="931" s="1"/>
  <c r="L106" i="931" s="1"/>
  <c r="J80" i="931"/>
  <c r="K80" i="931" s="1"/>
  <c r="L80" i="931" s="1"/>
  <c r="J49" i="931"/>
  <c r="K49" i="931" s="1"/>
  <c r="L49" i="931" s="1"/>
  <c r="J142" i="931"/>
  <c r="K142" i="931" s="1"/>
  <c r="L142" i="931" s="1"/>
  <c r="J29" i="931"/>
  <c r="K29" i="931" s="1"/>
  <c r="L29" i="931" s="1"/>
  <c r="J569" i="931"/>
  <c r="K569" i="931" s="1"/>
  <c r="L569" i="931" s="1"/>
  <c r="J148" i="931"/>
  <c r="K148" i="931" s="1"/>
  <c r="L148" i="931" s="1"/>
  <c r="J17" i="931"/>
  <c r="K17" i="931" s="1"/>
  <c r="L17" i="931" s="1"/>
  <c r="J126" i="931"/>
  <c r="K126" i="931" s="1"/>
  <c r="L126" i="931" s="1"/>
  <c r="J45" i="931"/>
  <c r="K45" i="931" s="1"/>
  <c r="L45" i="931" s="1"/>
  <c r="J180" i="931"/>
  <c r="K180" i="931" s="1"/>
  <c r="L180" i="931" s="1"/>
  <c r="J116" i="931"/>
  <c r="K116" i="931" s="1"/>
  <c r="L116" i="931" s="1"/>
  <c r="J26" i="931"/>
  <c r="K26" i="931" s="1"/>
  <c r="L26" i="931" s="1"/>
  <c r="J19" i="931"/>
  <c r="K19" i="931" s="1"/>
  <c r="L19" i="931" s="1"/>
  <c r="J15" i="931"/>
  <c r="K15" i="931" s="1"/>
  <c r="L15" i="931" s="1"/>
  <c r="J380" i="931"/>
  <c r="K380" i="931" s="1"/>
  <c r="L380" i="931" s="1"/>
  <c r="J158" i="931"/>
  <c r="K158" i="931" s="1"/>
  <c r="L158" i="931" s="1"/>
  <c r="J30" i="931"/>
  <c r="K30" i="931" s="1"/>
  <c r="L30" i="931" s="1"/>
  <c r="J314" i="931"/>
  <c r="K314" i="931" s="1"/>
  <c r="L314" i="931" s="1"/>
  <c r="J164" i="931"/>
  <c r="K164" i="931" s="1"/>
  <c r="L164" i="931" s="1"/>
  <c r="J78" i="931"/>
  <c r="K78" i="931" s="1"/>
  <c r="L78" i="931" s="1"/>
  <c r="J47" i="931"/>
  <c r="K47" i="931" s="1"/>
  <c r="L47" i="931" s="1"/>
  <c r="J24" i="931"/>
  <c r="K24" i="931" s="1"/>
  <c r="L24" i="931" s="1"/>
  <c r="J18" i="931"/>
  <c r="K18" i="931" s="1"/>
  <c r="L18" i="931" s="1"/>
  <c r="J14" i="931"/>
  <c r="K14" i="931" s="1"/>
  <c r="L14" i="931" s="1"/>
  <c r="J206" i="931"/>
  <c r="K206" i="931" s="1"/>
  <c r="L206" i="931" s="1"/>
  <c r="J336" i="931"/>
  <c r="K336" i="931" s="1"/>
  <c r="L336" i="931" s="1"/>
  <c r="J102" i="931"/>
  <c r="K102" i="931" s="1"/>
  <c r="L102" i="931" s="1"/>
  <c r="J23" i="931"/>
  <c r="K23" i="931" s="1"/>
  <c r="L23" i="931" s="1"/>
  <c r="J13" i="931"/>
  <c r="K13" i="931" s="1"/>
  <c r="L13" i="931" s="1"/>
  <c r="J342" i="931"/>
  <c r="K342" i="931" s="1"/>
  <c r="L342" i="931" s="1"/>
  <c r="J287" i="931"/>
  <c r="K287" i="931" s="1"/>
  <c r="L287" i="931" s="1"/>
  <c r="J239" i="931"/>
  <c r="K239" i="931" s="1"/>
  <c r="L239" i="931" s="1"/>
  <c r="J190" i="931"/>
  <c r="K190" i="931" s="1"/>
  <c r="L190" i="931" s="1"/>
  <c r="J76" i="931"/>
  <c r="K76" i="931" s="1"/>
  <c r="L76" i="931" s="1"/>
  <c r="J28" i="931"/>
  <c r="K28" i="931" s="1"/>
  <c r="L28" i="931" s="1"/>
  <c r="J1463" i="931"/>
  <c r="K1463" i="931" s="1"/>
  <c r="L1463" i="931" s="1"/>
  <c r="J1446" i="931"/>
  <c r="K1446" i="931" s="1"/>
  <c r="L1446" i="931" s="1"/>
  <c r="J1403" i="931"/>
  <c r="K1403" i="931" s="1"/>
  <c r="L1403" i="931" s="1"/>
  <c r="L1402" i="931" s="1"/>
  <c r="J1362" i="931"/>
  <c r="K1362" i="931" s="1"/>
  <c r="L1362" i="931" s="1"/>
  <c r="J1443" i="931"/>
  <c r="K1443" i="931" s="1"/>
  <c r="L1443" i="931" s="1"/>
  <c r="L1442" i="931" s="1"/>
  <c r="J1398" i="931"/>
  <c r="K1398" i="931" s="1"/>
  <c r="L1398" i="931" s="1"/>
  <c r="J1314" i="931"/>
  <c r="K1314" i="931" s="1"/>
  <c r="L1314" i="931" s="1"/>
  <c r="J1462" i="931"/>
  <c r="K1462" i="931" s="1"/>
  <c r="L1462" i="931" s="1"/>
  <c r="J1438" i="931"/>
  <c r="K1438" i="931" s="1"/>
  <c r="L1438" i="931" s="1"/>
  <c r="J1426" i="931"/>
  <c r="K1426" i="931" s="1"/>
  <c r="L1426" i="931" s="1"/>
  <c r="J1468" i="931"/>
  <c r="K1468" i="931" s="1"/>
  <c r="L1468" i="931" s="1"/>
  <c r="J1473" i="931"/>
  <c r="K1473" i="931" s="1"/>
  <c r="L1473" i="931" s="1"/>
  <c r="J1288" i="931"/>
  <c r="K1288" i="931" s="1"/>
  <c r="L1288" i="931" s="1"/>
  <c r="J1272" i="931"/>
  <c r="K1272" i="931" s="1"/>
  <c r="L1272" i="931" s="1"/>
  <c r="J1256" i="931"/>
  <c r="K1256" i="931" s="1"/>
  <c r="L1256" i="931" s="1"/>
  <c r="J1315" i="931"/>
  <c r="K1315" i="931" s="1"/>
  <c r="L1315" i="931" s="1"/>
  <c r="J1241" i="931"/>
  <c r="K1241" i="931" s="1"/>
  <c r="L1241" i="931" s="1"/>
  <c r="J1225" i="931"/>
  <c r="K1225" i="931" s="1"/>
  <c r="L1225" i="931" s="1"/>
  <c r="J1209" i="931"/>
  <c r="K1209" i="931" s="1"/>
  <c r="L1209" i="931" s="1"/>
  <c r="J1193" i="931"/>
  <c r="K1193" i="931" s="1"/>
  <c r="L1193" i="931" s="1"/>
  <c r="J1304" i="931"/>
  <c r="K1304" i="931" s="1"/>
  <c r="L1304" i="931" s="1"/>
  <c r="J1482" i="931"/>
  <c r="K1482" i="931" s="1"/>
  <c r="L1482" i="931" s="1"/>
  <c r="J1176" i="931"/>
  <c r="K1176" i="931" s="1"/>
  <c r="L1176" i="931" s="1"/>
  <c r="J1160" i="931"/>
  <c r="K1160" i="931" s="1"/>
  <c r="L1160" i="931" s="1"/>
  <c r="J1144" i="931"/>
  <c r="K1144" i="931" s="1"/>
  <c r="L1144" i="931" s="1"/>
  <c r="J1128" i="931"/>
  <c r="K1128" i="931" s="1"/>
  <c r="L1128" i="931" s="1"/>
  <c r="J1089" i="931"/>
  <c r="K1089" i="931" s="1"/>
  <c r="L1089" i="931" s="1"/>
  <c r="J1263" i="931"/>
  <c r="K1263" i="931" s="1"/>
  <c r="L1263" i="931" s="1"/>
  <c r="J1406" i="931"/>
  <c r="K1406" i="931" s="1"/>
  <c r="L1406" i="931" s="1"/>
  <c r="L1405" i="931" s="1"/>
  <c r="J1125" i="931"/>
  <c r="K1125" i="931" s="1"/>
  <c r="L1125" i="931" s="1"/>
  <c r="L1124" i="931" s="1"/>
  <c r="J1399" i="931"/>
  <c r="K1399" i="931" s="1"/>
  <c r="L1399" i="931" s="1"/>
  <c r="J1216" i="931"/>
  <c r="K1216" i="931" s="1"/>
  <c r="L1216" i="931" s="1"/>
  <c r="J1179" i="931"/>
  <c r="K1179" i="931" s="1"/>
  <c r="L1179" i="931" s="1"/>
  <c r="J1163" i="931"/>
  <c r="K1163" i="931" s="1"/>
  <c r="L1163" i="931" s="1"/>
  <c r="J1147" i="931"/>
  <c r="K1147" i="931" s="1"/>
  <c r="L1147" i="931" s="1"/>
  <c r="J1131" i="931"/>
  <c r="K1131" i="931" s="1"/>
  <c r="L1131" i="931" s="1"/>
  <c r="J1097" i="931"/>
  <c r="K1097" i="931" s="1"/>
  <c r="L1097" i="931" s="1"/>
  <c r="J1226" i="931"/>
  <c r="K1226" i="931" s="1"/>
  <c r="L1226" i="931" s="1"/>
  <c r="J1084" i="931"/>
  <c r="K1084" i="931" s="1"/>
  <c r="L1084" i="931" s="1"/>
  <c r="J1074" i="931"/>
  <c r="K1074" i="931" s="1"/>
  <c r="L1074" i="931" s="1"/>
  <c r="J1058" i="931"/>
  <c r="K1058" i="931" s="1"/>
  <c r="L1058" i="931" s="1"/>
  <c r="J1009" i="931"/>
  <c r="K1009" i="931" s="1"/>
  <c r="L1009" i="931" s="1"/>
  <c r="J1103" i="931"/>
  <c r="K1103" i="931" s="1"/>
  <c r="L1103" i="931" s="1"/>
  <c r="J1010" i="931"/>
  <c r="K1010" i="931" s="1"/>
  <c r="L1010" i="931" s="1"/>
  <c r="J1045" i="931"/>
  <c r="K1045" i="931" s="1"/>
  <c r="L1045" i="931" s="1"/>
  <c r="J972" i="931"/>
  <c r="K972" i="931" s="1"/>
  <c r="L972" i="931" s="1"/>
  <c r="J1018" i="931"/>
  <c r="K1018" i="931" s="1"/>
  <c r="L1018" i="931" s="1"/>
  <c r="J1107" i="931"/>
  <c r="K1107" i="931" s="1"/>
  <c r="L1107" i="931" s="1"/>
  <c r="J1004" i="931"/>
  <c r="K1004" i="931" s="1"/>
  <c r="L1004" i="931" s="1"/>
  <c r="J951" i="931"/>
  <c r="K951" i="931" s="1"/>
  <c r="L951" i="931" s="1"/>
  <c r="J935" i="931"/>
  <c r="K935" i="931" s="1"/>
  <c r="L935" i="931" s="1"/>
  <c r="J919" i="931"/>
  <c r="K919" i="931" s="1"/>
  <c r="L919" i="931" s="1"/>
  <c r="J903" i="931"/>
  <c r="K903" i="931" s="1"/>
  <c r="L903" i="931" s="1"/>
  <c r="J879" i="931"/>
  <c r="K879" i="931" s="1"/>
  <c r="L879" i="931" s="1"/>
  <c r="J1014" i="931"/>
  <c r="K1014" i="931" s="1"/>
  <c r="L1014" i="931" s="1"/>
  <c r="J1027" i="931"/>
  <c r="K1027" i="931" s="1"/>
  <c r="L1027" i="931" s="1"/>
  <c r="J954" i="931"/>
  <c r="K954" i="931" s="1"/>
  <c r="L954" i="931" s="1"/>
  <c r="J938" i="931"/>
  <c r="K938" i="931" s="1"/>
  <c r="L938" i="931" s="1"/>
  <c r="J922" i="931"/>
  <c r="K922" i="931" s="1"/>
  <c r="L922" i="931" s="1"/>
  <c r="J906" i="931"/>
  <c r="K906" i="931" s="1"/>
  <c r="L906" i="931" s="1"/>
  <c r="J890" i="931"/>
  <c r="K890" i="931" s="1"/>
  <c r="L890" i="931" s="1"/>
  <c r="J1006" i="931"/>
  <c r="K1006" i="931" s="1"/>
  <c r="L1006" i="931" s="1"/>
  <c r="J989" i="931"/>
  <c r="K989" i="931" s="1"/>
  <c r="L989" i="931" s="1"/>
  <c r="J857" i="931"/>
  <c r="K857" i="931" s="1"/>
  <c r="L857" i="931" s="1"/>
  <c r="J840" i="931"/>
  <c r="K840" i="931" s="1"/>
  <c r="L840" i="931" s="1"/>
  <c r="J801" i="931"/>
  <c r="K801" i="931" s="1"/>
  <c r="L801" i="931" s="1"/>
  <c r="J773" i="931"/>
  <c r="K773" i="931" s="1"/>
  <c r="L773" i="931" s="1"/>
  <c r="J866" i="931"/>
  <c r="K866" i="931" s="1"/>
  <c r="L866" i="931" s="1"/>
  <c r="J987" i="931"/>
  <c r="K987" i="931" s="1"/>
  <c r="L987" i="931" s="1"/>
  <c r="J758" i="931"/>
  <c r="K758" i="931" s="1"/>
  <c r="L758" i="931" s="1"/>
  <c r="J686" i="931"/>
  <c r="K686" i="931" s="1"/>
  <c r="L686" i="931" s="1"/>
  <c r="J653" i="931"/>
  <c r="K653" i="931" s="1"/>
  <c r="L653" i="931" s="1"/>
  <c r="J637" i="931"/>
  <c r="K637" i="931" s="1"/>
  <c r="L637" i="931" s="1"/>
  <c r="J621" i="931"/>
  <c r="K621" i="931" s="1"/>
  <c r="L621" i="931" s="1"/>
  <c r="J605" i="931"/>
  <c r="K605" i="931" s="1"/>
  <c r="L605" i="931" s="1"/>
  <c r="J994" i="931"/>
  <c r="K994" i="931" s="1"/>
  <c r="L994" i="931" s="1"/>
  <c r="J810" i="931"/>
  <c r="K810" i="931" s="1"/>
  <c r="L810" i="931" s="1"/>
  <c r="J726" i="931"/>
  <c r="K726" i="931" s="1"/>
  <c r="L726" i="931" s="1"/>
  <c r="J663" i="931"/>
  <c r="K663" i="931" s="1"/>
  <c r="L663" i="931" s="1"/>
  <c r="J588" i="931"/>
  <c r="K588" i="931" s="1"/>
  <c r="L588" i="931" s="1"/>
  <c r="J549" i="931"/>
  <c r="K549" i="931" s="1"/>
  <c r="L549" i="931" s="1"/>
  <c r="J507" i="931"/>
  <c r="K507" i="931" s="1"/>
  <c r="L507" i="931" s="1"/>
  <c r="J491" i="931"/>
  <c r="K491" i="931" s="1"/>
  <c r="L491" i="931" s="1"/>
  <c r="J839" i="931"/>
  <c r="K839" i="931" s="1"/>
  <c r="L839" i="931" s="1"/>
  <c r="J814" i="931"/>
  <c r="K814" i="931" s="1"/>
  <c r="L814" i="931" s="1"/>
  <c r="J1461" i="931"/>
  <c r="K1461" i="931" s="1"/>
  <c r="L1461" i="931" s="1"/>
  <c r="J1441" i="931"/>
  <c r="K1441" i="931" s="1"/>
  <c r="L1441" i="931" s="1"/>
  <c r="J1390" i="931"/>
  <c r="K1390" i="931" s="1"/>
  <c r="L1390" i="931" s="1"/>
  <c r="J1360" i="931"/>
  <c r="K1360" i="931" s="1"/>
  <c r="L1360" i="931" s="1"/>
  <c r="J1431" i="931"/>
  <c r="K1431" i="931" s="1"/>
  <c r="L1431" i="931" s="1"/>
  <c r="J1396" i="931"/>
  <c r="K1396" i="931" s="1"/>
  <c r="L1396" i="931" s="1"/>
  <c r="J1312" i="931"/>
  <c r="K1312" i="931" s="1"/>
  <c r="L1312" i="931" s="1"/>
  <c r="J1460" i="931"/>
  <c r="K1460" i="931" s="1"/>
  <c r="L1460" i="931" s="1"/>
  <c r="J1433" i="931"/>
  <c r="K1433" i="931" s="1"/>
  <c r="L1433" i="931" s="1"/>
  <c r="L1432" i="931" s="1"/>
  <c r="J1421" i="931"/>
  <c r="K1421" i="931" s="1"/>
  <c r="L1421" i="931" s="1"/>
  <c r="J1444" i="931"/>
  <c r="K1444" i="931" s="1"/>
  <c r="L1444" i="931" s="1"/>
  <c r="J1401" i="931"/>
  <c r="K1401" i="931" s="1"/>
  <c r="L1401" i="931" s="1"/>
  <c r="J1286" i="931"/>
  <c r="K1286" i="931" s="1"/>
  <c r="L1286" i="931" s="1"/>
  <c r="J1270" i="931"/>
  <c r="K1270" i="931" s="1"/>
  <c r="L1270" i="931" s="1"/>
  <c r="J1254" i="931"/>
  <c r="K1254" i="931" s="1"/>
  <c r="L1254" i="931" s="1"/>
  <c r="J1307" i="931"/>
  <c r="K1307" i="931" s="1"/>
  <c r="L1307" i="931" s="1"/>
  <c r="J1239" i="931"/>
  <c r="K1239" i="931" s="1"/>
  <c r="L1239" i="931" s="1"/>
  <c r="J1223" i="931"/>
  <c r="K1223" i="931" s="1"/>
  <c r="L1223" i="931" s="1"/>
  <c r="J1207" i="931"/>
  <c r="K1207" i="931" s="1"/>
  <c r="L1207" i="931" s="1"/>
  <c r="J1191" i="931"/>
  <c r="K1191" i="931" s="1"/>
  <c r="L1191" i="931" s="1"/>
  <c r="J1283" i="931"/>
  <c r="K1283" i="931" s="1"/>
  <c r="L1283" i="931" s="1"/>
  <c r="J1301" i="931"/>
  <c r="K1301" i="931" s="1"/>
  <c r="L1301" i="931" s="1"/>
  <c r="J1174" i="931"/>
  <c r="K1174" i="931" s="1"/>
  <c r="L1174" i="931" s="1"/>
  <c r="J1158" i="931"/>
  <c r="K1158" i="931" s="1"/>
  <c r="L1158" i="931" s="1"/>
  <c r="J1142" i="931"/>
  <c r="K1142" i="931" s="1"/>
  <c r="L1142" i="931" s="1"/>
  <c r="J1123" i="931"/>
  <c r="K1123" i="931" s="1"/>
  <c r="L1123" i="931" s="1"/>
  <c r="J1085" i="931"/>
  <c r="K1085" i="931" s="1"/>
  <c r="L1085" i="931" s="1"/>
  <c r="J1247" i="931"/>
  <c r="K1247" i="931" s="1"/>
  <c r="L1247" i="931" s="1"/>
  <c r="J1367" i="931"/>
  <c r="K1367" i="931" s="1"/>
  <c r="L1367" i="931" s="1"/>
  <c r="J1114" i="931"/>
  <c r="K1114" i="931" s="1"/>
  <c r="L1114" i="931" s="1"/>
  <c r="J1357" i="931"/>
  <c r="K1357" i="931" s="1"/>
  <c r="L1357" i="931" s="1"/>
  <c r="J1208" i="931"/>
  <c r="K1208" i="931" s="1"/>
  <c r="L1208" i="931" s="1"/>
  <c r="J1177" i="931"/>
  <c r="K1177" i="931" s="1"/>
  <c r="L1177" i="931" s="1"/>
  <c r="J1161" i="931"/>
  <c r="K1161" i="931" s="1"/>
  <c r="L1161" i="931" s="1"/>
  <c r="J1145" i="931"/>
  <c r="K1145" i="931" s="1"/>
  <c r="L1145" i="931" s="1"/>
  <c r="J1129" i="931"/>
  <c r="K1129" i="931" s="1"/>
  <c r="L1129" i="931" s="1"/>
  <c r="J1095" i="931"/>
  <c r="K1095" i="931" s="1"/>
  <c r="L1095" i="931" s="1"/>
  <c r="J1218" i="931"/>
  <c r="K1218" i="931" s="1"/>
  <c r="L1218" i="931" s="1"/>
  <c r="J1186" i="931"/>
  <c r="K1186" i="931" s="1"/>
  <c r="L1186" i="931" s="1"/>
  <c r="J1072" i="931"/>
  <c r="K1072" i="931" s="1"/>
  <c r="L1072" i="931" s="1"/>
  <c r="J1056" i="931"/>
  <c r="K1056" i="931" s="1"/>
  <c r="L1056" i="931" s="1"/>
  <c r="J1007" i="931"/>
  <c r="K1007" i="931" s="1"/>
  <c r="L1007" i="931" s="1"/>
  <c r="J1082" i="931"/>
  <c r="K1082" i="931" s="1"/>
  <c r="L1082" i="931" s="1"/>
  <c r="J998" i="931"/>
  <c r="K998" i="931" s="1"/>
  <c r="L998" i="931" s="1"/>
  <c r="J1037" i="931"/>
  <c r="K1037" i="931" s="1"/>
  <c r="L1037" i="931" s="1"/>
  <c r="J884" i="931"/>
  <c r="K884" i="931" s="1"/>
  <c r="L884" i="931" s="1"/>
  <c r="J1012" i="931"/>
  <c r="K1012" i="931" s="1"/>
  <c r="L1012" i="931" s="1"/>
  <c r="J1069" i="931"/>
  <c r="K1069" i="931" s="1"/>
  <c r="L1069" i="931" s="1"/>
  <c r="J992" i="931"/>
  <c r="K992" i="931" s="1"/>
  <c r="L992" i="931" s="1"/>
  <c r="J949" i="931"/>
  <c r="K949" i="931" s="1"/>
  <c r="L949" i="931" s="1"/>
  <c r="J933" i="931"/>
  <c r="K933" i="931" s="1"/>
  <c r="L933" i="931" s="1"/>
  <c r="J917" i="931"/>
  <c r="K917" i="931" s="1"/>
  <c r="L917" i="931" s="1"/>
  <c r="J901" i="931"/>
  <c r="K901" i="931" s="1"/>
  <c r="L901" i="931" s="1"/>
  <c r="J872" i="931"/>
  <c r="K872" i="931" s="1"/>
  <c r="L872" i="931" s="1"/>
  <c r="J1200" i="931"/>
  <c r="K1200" i="931" s="1"/>
  <c r="L1200" i="931" s="1"/>
  <c r="J1019" i="931"/>
  <c r="K1019" i="931" s="1"/>
  <c r="L1019" i="931" s="1"/>
  <c r="J952" i="931"/>
  <c r="K952" i="931" s="1"/>
  <c r="L952" i="931" s="1"/>
  <c r="J936" i="931"/>
  <c r="K936" i="931" s="1"/>
  <c r="L936" i="931" s="1"/>
  <c r="J920" i="931"/>
  <c r="K920" i="931" s="1"/>
  <c r="L920" i="931" s="1"/>
  <c r="J904" i="931"/>
  <c r="K904" i="931" s="1"/>
  <c r="L904" i="931" s="1"/>
  <c r="J887" i="931"/>
  <c r="K887" i="931" s="1"/>
  <c r="L887" i="931" s="1"/>
  <c r="L886" i="931" s="1"/>
  <c r="J993" i="931"/>
  <c r="K993" i="931" s="1"/>
  <c r="L993" i="931" s="1"/>
  <c r="J978" i="931"/>
  <c r="K978" i="931" s="1"/>
  <c r="L978" i="931" s="1"/>
  <c r="J855" i="931"/>
  <c r="K855" i="931" s="1"/>
  <c r="L855" i="931" s="1"/>
  <c r="J838" i="931"/>
  <c r="K838" i="931" s="1"/>
  <c r="L838" i="931" s="1"/>
  <c r="J799" i="931"/>
  <c r="K799" i="931" s="1"/>
  <c r="L799" i="931" s="1"/>
  <c r="J771" i="931"/>
  <c r="K771" i="931" s="1"/>
  <c r="L771" i="931" s="1"/>
  <c r="J835" i="931"/>
  <c r="K835" i="931" s="1"/>
  <c r="L835" i="931" s="1"/>
  <c r="J969" i="931"/>
  <c r="K969" i="931" s="1"/>
  <c r="L969" i="931" s="1"/>
  <c r="J753" i="931"/>
  <c r="K753" i="931" s="1"/>
  <c r="L753" i="931" s="1"/>
  <c r="J684" i="931"/>
  <c r="K684" i="931" s="1"/>
  <c r="L684" i="931" s="1"/>
  <c r="J651" i="931"/>
  <c r="K651" i="931" s="1"/>
  <c r="L651" i="931" s="1"/>
  <c r="J635" i="931"/>
  <c r="K635" i="931" s="1"/>
  <c r="L635" i="931" s="1"/>
  <c r="J619" i="931"/>
  <c r="K619" i="931" s="1"/>
  <c r="L619" i="931" s="1"/>
  <c r="J603" i="931"/>
  <c r="K603" i="931" s="1"/>
  <c r="L603" i="931" s="1"/>
  <c r="J843" i="931"/>
  <c r="K843" i="931" s="1"/>
  <c r="L843" i="931" s="1"/>
  <c r="J792" i="931"/>
  <c r="K792" i="931" s="1"/>
  <c r="L792" i="931" s="1"/>
  <c r="J724" i="931"/>
  <c r="K724" i="931" s="1"/>
  <c r="L724" i="931" s="1"/>
  <c r="J661" i="931"/>
  <c r="K661" i="931" s="1"/>
  <c r="L661" i="931" s="1"/>
  <c r="J586" i="931"/>
  <c r="K586" i="931" s="1"/>
  <c r="L586" i="931" s="1"/>
  <c r="L585" i="931" s="1"/>
  <c r="J526" i="931"/>
  <c r="K526" i="931" s="1"/>
  <c r="L526" i="931" s="1"/>
  <c r="J505" i="931"/>
  <c r="K505" i="931" s="1"/>
  <c r="L505" i="931" s="1"/>
  <c r="J489" i="931"/>
  <c r="K489" i="931" s="1"/>
  <c r="L489" i="931" s="1"/>
  <c r="J830" i="931"/>
  <c r="K830" i="931" s="1"/>
  <c r="L830" i="931" s="1"/>
  <c r="J1459" i="931"/>
  <c r="K1459" i="931" s="1"/>
  <c r="L1459" i="931" s="1"/>
  <c r="J1439" i="931"/>
  <c r="K1439" i="931" s="1"/>
  <c r="L1439" i="931" s="1"/>
  <c r="J1388" i="931"/>
  <c r="K1388" i="931" s="1"/>
  <c r="L1388" i="931" s="1"/>
  <c r="J1358" i="931"/>
  <c r="K1358" i="931" s="1"/>
  <c r="L1358" i="931" s="1"/>
  <c r="J1429" i="931"/>
  <c r="K1429" i="931" s="1"/>
  <c r="L1429" i="931" s="1"/>
  <c r="J1394" i="931"/>
  <c r="K1394" i="931" s="1"/>
  <c r="L1394" i="931" s="1"/>
  <c r="J1310" i="931"/>
  <c r="K1310" i="931" s="1"/>
  <c r="L1310" i="931" s="1"/>
  <c r="J1455" i="931"/>
  <c r="K1455" i="931" s="1"/>
  <c r="L1455" i="931" s="1"/>
  <c r="J1417" i="931"/>
  <c r="K1417" i="931" s="1"/>
  <c r="L1417" i="931" s="1"/>
  <c r="J1385" i="931"/>
  <c r="K1385" i="931" s="1"/>
  <c r="L1385" i="931" s="1"/>
  <c r="J1428" i="931"/>
  <c r="K1428" i="931" s="1"/>
  <c r="L1428" i="931" s="1"/>
  <c r="J1393" i="931"/>
  <c r="K1393" i="931" s="1"/>
  <c r="L1393" i="931" s="1"/>
  <c r="J1284" i="931"/>
  <c r="K1284" i="931" s="1"/>
  <c r="L1284" i="931" s="1"/>
  <c r="J1268" i="931"/>
  <c r="K1268" i="931" s="1"/>
  <c r="L1268" i="931" s="1"/>
  <c r="J1252" i="931"/>
  <c r="K1252" i="931" s="1"/>
  <c r="L1252" i="931" s="1"/>
  <c r="J1302" i="931"/>
  <c r="K1302" i="931" s="1"/>
  <c r="L1302" i="931" s="1"/>
  <c r="J1237" i="931"/>
  <c r="K1237" i="931" s="1"/>
  <c r="L1237" i="931" s="1"/>
  <c r="J1221" i="931"/>
  <c r="K1221" i="931" s="1"/>
  <c r="L1221" i="931" s="1"/>
  <c r="J1205" i="931"/>
  <c r="K1205" i="931" s="1"/>
  <c r="L1205" i="931" s="1"/>
  <c r="J1189" i="931"/>
  <c r="K1189" i="931" s="1"/>
  <c r="L1189" i="931" s="1"/>
  <c r="J1267" i="931"/>
  <c r="K1267" i="931" s="1"/>
  <c r="L1267" i="931" s="1"/>
  <c r="J1289" i="931"/>
  <c r="K1289" i="931" s="1"/>
  <c r="L1289" i="931" s="1"/>
  <c r="J1172" i="931"/>
  <c r="K1172" i="931" s="1"/>
  <c r="L1172" i="931" s="1"/>
  <c r="J1156" i="931"/>
  <c r="K1156" i="931" s="1"/>
  <c r="L1156" i="931" s="1"/>
  <c r="J1140" i="931"/>
  <c r="K1140" i="931" s="1"/>
  <c r="L1140" i="931" s="1"/>
  <c r="J1121" i="931"/>
  <c r="K1121" i="931" s="1"/>
  <c r="L1121" i="931" s="1"/>
  <c r="J1083" i="931"/>
  <c r="K1083" i="931" s="1"/>
  <c r="L1083" i="931" s="1"/>
  <c r="J1238" i="931"/>
  <c r="K1238" i="931" s="1"/>
  <c r="L1238" i="931" s="1"/>
  <c r="J1295" i="931"/>
  <c r="K1295" i="931" s="1"/>
  <c r="L1295" i="931" s="1"/>
  <c r="J1112" i="931"/>
  <c r="K1112" i="931" s="1"/>
  <c r="L1112" i="931" s="1"/>
  <c r="J1291" i="931"/>
  <c r="K1291" i="931" s="1"/>
  <c r="L1291" i="931" s="1"/>
  <c r="J1389" i="931"/>
  <c r="K1389" i="931" s="1"/>
  <c r="L1389" i="931" s="1"/>
  <c r="J1175" i="931"/>
  <c r="K1175" i="931" s="1"/>
  <c r="L1175" i="931" s="1"/>
  <c r="J1159" i="931"/>
  <c r="K1159" i="931" s="1"/>
  <c r="L1159" i="931" s="1"/>
  <c r="J1143" i="931"/>
  <c r="K1143" i="931" s="1"/>
  <c r="L1143" i="931" s="1"/>
  <c r="J1127" i="931"/>
  <c r="K1127" i="931" s="1"/>
  <c r="L1127" i="931" s="1"/>
  <c r="J1309" i="931"/>
  <c r="K1309" i="931" s="1"/>
  <c r="L1309" i="931" s="1"/>
  <c r="J1210" i="931"/>
  <c r="K1210" i="931" s="1"/>
  <c r="L1210" i="931" s="1"/>
  <c r="J1435" i="931"/>
  <c r="K1435" i="931" s="1"/>
  <c r="L1435" i="931" s="1"/>
  <c r="L1434" i="931" s="1"/>
  <c r="J1070" i="931"/>
  <c r="K1070" i="931" s="1"/>
  <c r="L1070" i="931" s="1"/>
  <c r="J1054" i="931"/>
  <c r="K1054" i="931" s="1"/>
  <c r="L1054" i="931" s="1"/>
  <c r="J1005" i="931"/>
  <c r="K1005" i="931" s="1"/>
  <c r="L1005" i="931" s="1"/>
  <c r="J1261" i="931"/>
  <c r="K1261" i="931" s="1"/>
  <c r="L1261" i="931" s="1"/>
  <c r="J1113" i="931"/>
  <c r="K1113" i="931" s="1"/>
  <c r="L1113" i="931" s="1"/>
  <c r="J1029" i="931"/>
  <c r="K1029" i="931" s="1"/>
  <c r="L1029" i="931" s="1"/>
  <c r="J877" i="931"/>
  <c r="K877" i="931" s="1"/>
  <c r="L877" i="931" s="1"/>
  <c r="J1002" i="931"/>
  <c r="K1002" i="931" s="1"/>
  <c r="L1002" i="931" s="1"/>
  <c r="J1061" i="931"/>
  <c r="K1061" i="931" s="1"/>
  <c r="L1061" i="931" s="1"/>
  <c r="J983" i="931"/>
  <c r="K983" i="931" s="1"/>
  <c r="L983" i="931" s="1"/>
  <c r="J947" i="931"/>
  <c r="K947" i="931" s="1"/>
  <c r="L947" i="931" s="1"/>
  <c r="J931" i="931"/>
  <c r="K931" i="931" s="1"/>
  <c r="L931" i="931" s="1"/>
  <c r="J915" i="931"/>
  <c r="K915" i="931" s="1"/>
  <c r="L915" i="931" s="1"/>
  <c r="J899" i="931"/>
  <c r="K899" i="931" s="1"/>
  <c r="L899" i="931" s="1"/>
  <c r="J1088" i="931"/>
  <c r="K1088" i="931" s="1"/>
  <c r="L1088" i="931" s="1"/>
  <c r="J1183" i="931"/>
  <c r="K1183" i="931" s="1"/>
  <c r="L1183" i="931" s="1"/>
  <c r="J991" i="931"/>
  <c r="K991" i="931" s="1"/>
  <c r="L991" i="931" s="1"/>
  <c r="J950" i="931"/>
  <c r="K950" i="931" s="1"/>
  <c r="L950" i="931" s="1"/>
  <c r="J934" i="931"/>
  <c r="K934" i="931" s="1"/>
  <c r="L934" i="931" s="1"/>
  <c r="J918" i="931"/>
  <c r="K918" i="931" s="1"/>
  <c r="L918" i="931" s="1"/>
  <c r="J902" i="931"/>
  <c r="K902" i="931" s="1"/>
  <c r="L902" i="931" s="1"/>
  <c r="J880" i="931"/>
  <c r="K880" i="931" s="1"/>
  <c r="L880" i="931" s="1"/>
  <c r="J986" i="931"/>
  <c r="K986" i="931" s="1"/>
  <c r="L986" i="931" s="1"/>
  <c r="J964" i="931"/>
  <c r="K964" i="931" s="1"/>
  <c r="L964" i="931" s="1"/>
  <c r="J853" i="931"/>
  <c r="K853" i="931" s="1"/>
  <c r="L853" i="931" s="1"/>
  <c r="J821" i="931"/>
  <c r="K821" i="931" s="1"/>
  <c r="L821" i="931" s="1"/>
  <c r="L820" i="931" s="1"/>
  <c r="J796" i="931"/>
  <c r="K796" i="931" s="1"/>
  <c r="L796" i="931" s="1"/>
  <c r="J769" i="931"/>
  <c r="K769" i="931" s="1"/>
  <c r="L769" i="931" s="1"/>
  <c r="J833" i="931"/>
  <c r="K833" i="931" s="1"/>
  <c r="L833" i="931" s="1"/>
  <c r="J876" i="931"/>
  <c r="K876" i="931" s="1"/>
  <c r="L876" i="931" s="1"/>
  <c r="J751" i="931"/>
  <c r="K751" i="931" s="1"/>
  <c r="L751" i="931" s="1"/>
  <c r="J682" i="931"/>
  <c r="K682" i="931" s="1"/>
  <c r="L682" i="931" s="1"/>
  <c r="J649" i="931"/>
  <c r="K649" i="931" s="1"/>
  <c r="L649" i="931" s="1"/>
  <c r="J633" i="931"/>
  <c r="K633" i="931" s="1"/>
  <c r="L633" i="931" s="1"/>
  <c r="J617" i="931"/>
  <c r="K617" i="931" s="1"/>
  <c r="L617" i="931" s="1"/>
  <c r="J601" i="931"/>
  <c r="K601" i="931" s="1"/>
  <c r="L601" i="931" s="1"/>
  <c r="J828" i="931"/>
  <c r="K828" i="931" s="1"/>
  <c r="L828" i="931" s="1"/>
  <c r="J784" i="931"/>
  <c r="K784" i="931" s="1"/>
  <c r="L784" i="931" s="1"/>
  <c r="J717" i="931"/>
  <c r="K717" i="931" s="1"/>
  <c r="L717" i="931" s="1"/>
  <c r="J659" i="931"/>
  <c r="K659" i="931" s="1"/>
  <c r="L659" i="931" s="1"/>
  <c r="J1454" i="931"/>
  <c r="K1454" i="931" s="1"/>
  <c r="L1454" i="931" s="1"/>
  <c r="J1416" i="931"/>
  <c r="K1416" i="931" s="1"/>
  <c r="L1416" i="931" s="1"/>
  <c r="J1384" i="931"/>
  <c r="K1384" i="931" s="1"/>
  <c r="L1384" i="931" s="1"/>
  <c r="J1481" i="931"/>
  <c r="K1481" i="931" s="1"/>
  <c r="L1481" i="931" s="1"/>
  <c r="J1422" i="931"/>
  <c r="K1422" i="931" s="1"/>
  <c r="L1422" i="931" s="1"/>
  <c r="J1379" i="931"/>
  <c r="K1379" i="931" s="1"/>
  <c r="L1379" i="931" s="1"/>
  <c r="J1306" i="931"/>
  <c r="K1306" i="931" s="1"/>
  <c r="L1306" i="931" s="1"/>
  <c r="J1451" i="931"/>
  <c r="K1451" i="931" s="1"/>
  <c r="L1451" i="931" s="1"/>
  <c r="J1413" i="931"/>
  <c r="K1413" i="931" s="1"/>
  <c r="L1413" i="931" s="1"/>
  <c r="J1475" i="931"/>
  <c r="K1475" i="931" s="1"/>
  <c r="L1475" i="931" s="1"/>
  <c r="J1419" i="931"/>
  <c r="K1419" i="931" s="1"/>
  <c r="L1419" i="931" s="1"/>
  <c r="J1313" i="931"/>
  <c r="K1313" i="931" s="1"/>
  <c r="L1313" i="931" s="1"/>
  <c r="J1280" i="931"/>
  <c r="K1280" i="931" s="1"/>
  <c r="L1280" i="931" s="1"/>
  <c r="J1264" i="931"/>
  <c r="K1264" i="931" s="1"/>
  <c r="L1264" i="931" s="1"/>
  <c r="J1248" i="931"/>
  <c r="K1248" i="931" s="1"/>
  <c r="L1248" i="931" s="1"/>
  <c r="J1298" i="931"/>
  <c r="K1298" i="931" s="1"/>
  <c r="L1298" i="931" s="1"/>
  <c r="J1233" i="931"/>
  <c r="K1233" i="931" s="1"/>
  <c r="L1233" i="931" s="1"/>
  <c r="J1217" i="931"/>
  <c r="K1217" i="931" s="1"/>
  <c r="L1217" i="931" s="1"/>
  <c r="J1201" i="931"/>
  <c r="K1201" i="931" s="1"/>
  <c r="L1201" i="931" s="1"/>
  <c r="J1185" i="931"/>
  <c r="K1185" i="931" s="1"/>
  <c r="L1185" i="931" s="1"/>
  <c r="J1236" i="931"/>
  <c r="K1236" i="931" s="1"/>
  <c r="L1236" i="931" s="1"/>
  <c r="J1257" i="931"/>
  <c r="K1257" i="931" s="1"/>
  <c r="L1257" i="931" s="1"/>
  <c r="J1168" i="931"/>
  <c r="K1168" i="931" s="1"/>
  <c r="L1168" i="931" s="1"/>
  <c r="J1152" i="931"/>
  <c r="K1152" i="931" s="1"/>
  <c r="L1152" i="931" s="1"/>
  <c r="J1136" i="931"/>
  <c r="K1136" i="931" s="1"/>
  <c r="L1136" i="931" s="1"/>
  <c r="J1117" i="931"/>
  <c r="K1117" i="931" s="1"/>
  <c r="L1117" i="931" s="1"/>
  <c r="J1079" i="931"/>
  <c r="K1079" i="931" s="1"/>
  <c r="L1079" i="931" s="1"/>
  <c r="J1222" i="931"/>
  <c r="K1222" i="931" s="1"/>
  <c r="L1222" i="931" s="1"/>
  <c r="J1269" i="931"/>
  <c r="K1269" i="931" s="1"/>
  <c r="L1269" i="931" s="1"/>
  <c r="J1108" i="931"/>
  <c r="K1108" i="931" s="1"/>
  <c r="L1108" i="931" s="1"/>
  <c r="J1259" i="931"/>
  <c r="K1259" i="931" s="1"/>
  <c r="L1259" i="931" s="1"/>
  <c r="J1281" i="931"/>
  <c r="K1281" i="931" s="1"/>
  <c r="L1281" i="931" s="1"/>
  <c r="J1171" i="931"/>
  <c r="K1171" i="931" s="1"/>
  <c r="L1171" i="931" s="1"/>
  <c r="J1155" i="931"/>
  <c r="K1155" i="931" s="1"/>
  <c r="L1155" i="931" s="1"/>
  <c r="J1139" i="931"/>
  <c r="K1139" i="931" s="1"/>
  <c r="L1139" i="931" s="1"/>
  <c r="J1120" i="931"/>
  <c r="K1120" i="931" s="1"/>
  <c r="L1120" i="931" s="1"/>
  <c r="J1271" i="931"/>
  <c r="K1271" i="931" s="1"/>
  <c r="L1271" i="931" s="1"/>
  <c r="J1190" i="931"/>
  <c r="K1190" i="931" s="1"/>
  <c r="L1190" i="931" s="1"/>
  <c r="J1277" i="931"/>
  <c r="K1277" i="931" s="1"/>
  <c r="L1277" i="931" s="1"/>
  <c r="J1066" i="931"/>
  <c r="K1066" i="931" s="1"/>
  <c r="L1066" i="931" s="1"/>
  <c r="J1050" i="931"/>
  <c r="K1050" i="931" s="1"/>
  <c r="L1050" i="931" s="1"/>
  <c r="J1001" i="931"/>
  <c r="K1001" i="931" s="1"/>
  <c r="L1001" i="931" s="1"/>
  <c r="J1048" i="931"/>
  <c r="K1048" i="931" s="1"/>
  <c r="L1048" i="931" s="1"/>
  <c r="J1075" i="931"/>
  <c r="K1075" i="931" s="1"/>
  <c r="L1075" i="931" s="1"/>
  <c r="J1000" i="931"/>
  <c r="K1000" i="931" s="1"/>
  <c r="L1000" i="931" s="1"/>
  <c r="J1204" i="931"/>
  <c r="K1204" i="931" s="1"/>
  <c r="L1204" i="931" s="1"/>
  <c r="J981" i="931"/>
  <c r="K981" i="931" s="1"/>
  <c r="L981" i="931" s="1"/>
  <c r="J1047" i="931"/>
  <c r="K1047" i="931" s="1"/>
  <c r="L1047" i="931" s="1"/>
  <c r="J967" i="931"/>
  <c r="K967" i="931" s="1"/>
  <c r="L967" i="931" s="1"/>
  <c r="J943" i="931"/>
  <c r="K943" i="931" s="1"/>
  <c r="L943" i="931" s="1"/>
  <c r="J927" i="931"/>
  <c r="K927" i="931" s="1"/>
  <c r="L927" i="931" s="1"/>
  <c r="J911" i="931"/>
  <c r="K911" i="931" s="1"/>
  <c r="L911" i="931" s="1"/>
  <c r="J895" i="931"/>
  <c r="K895" i="931" s="1"/>
  <c r="L895" i="931" s="1"/>
  <c r="J1044" i="931"/>
  <c r="K1044" i="931" s="1"/>
  <c r="L1044" i="931" s="1"/>
  <c r="J1065" i="931"/>
  <c r="K1065" i="931" s="1"/>
  <c r="L1065" i="931" s="1"/>
  <c r="J975" i="931"/>
  <c r="K975" i="931" s="1"/>
  <c r="L975" i="931" s="1"/>
  <c r="J946" i="931"/>
  <c r="K946" i="931" s="1"/>
  <c r="L946" i="931" s="1"/>
  <c r="J930" i="931"/>
  <c r="K930" i="931" s="1"/>
  <c r="L930" i="931" s="1"/>
  <c r="J914" i="931"/>
  <c r="K914" i="931" s="1"/>
  <c r="L914" i="931" s="1"/>
  <c r="J1452" i="931"/>
  <c r="K1452" i="931" s="1"/>
  <c r="L1452" i="931" s="1"/>
  <c r="J1382" i="931"/>
  <c r="K1382" i="931" s="1"/>
  <c r="L1382" i="931" s="1"/>
  <c r="J1420" i="931"/>
  <c r="K1420" i="931" s="1"/>
  <c r="L1420" i="931" s="1"/>
  <c r="J1478" i="931"/>
  <c r="K1478" i="931" s="1"/>
  <c r="L1478" i="931" s="1"/>
  <c r="J1411" i="931"/>
  <c r="K1411" i="931" s="1"/>
  <c r="L1411" i="931" s="1"/>
  <c r="J1380" i="931"/>
  <c r="K1380" i="931" s="1"/>
  <c r="L1380" i="931" s="1"/>
  <c r="J1278" i="931"/>
  <c r="K1278" i="931" s="1"/>
  <c r="L1278" i="931" s="1"/>
  <c r="J1246" i="931"/>
  <c r="K1246" i="931" s="1"/>
  <c r="L1246" i="931" s="1"/>
  <c r="J1231" i="931"/>
  <c r="K1231" i="931" s="1"/>
  <c r="L1231" i="931" s="1"/>
  <c r="J1199" i="931"/>
  <c r="K1199" i="931" s="1"/>
  <c r="L1199" i="931" s="1"/>
  <c r="J1228" i="931"/>
  <c r="K1228" i="931" s="1"/>
  <c r="L1228" i="931" s="1"/>
  <c r="J1166" i="931"/>
  <c r="K1166" i="931" s="1"/>
  <c r="L1166" i="931" s="1"/>
  <c r="J1134" i="931"/>
  <c r="K1134" i="931" s="1"/>
  <c r="L1134" i="931" s="1"/>
  <c r="J1077" i="931"/>
  <c r="K1077" i="931" s="1"/>
  <c r="L1077" i="931" s="1"/>
  <c r="J1253" i="931"/>
  <c r="K1253" i="931" s="1"/>
  <c r="L1253" i="931" s="1"/>
  <c r="J1240" i="931"/>
  <c r="K1240" i="931" s="1"/>
  <c r="L1240" i="931" s="1"/>
  <c r="J1169" i="931"/>
  <c r="K1169" i="931" s="1"/>
  <c r="L1169" i="931" s="1"/>
  <c r="J1137" i="931"/>
  <c r="K1137" i="931" s="1"/>
  <c r="L1137" i="931" s="1"/>
  <c r="J1255" i="931"/>
  <c r="K1255" i="931" s="1"/>
  <c r="L1255" i="931" s="1"/>
  <c r="J1111" i="931"/>
  <c r="K1111" i="931" s="1"/>
  <c r="L1111" i="931" s="1"/>
  <c r="J1015" i="931"/>
  <c r="K1015" i="931" s="1"/>
  <c r="L1015" i="931" s="1"/>
  <c r="J1040" i="931"/>
  <c r="K1040" i="931" s="1"/>
  <c r="L1040" i="931" s="1"/>
  <c r="J995" i="931"/>
  <c r="K995" i="931" s="1"/>
  <c r="L995" i="931" s="1"/>
  <c r="J974" i="931"/>
  <c r="K974" i="931" s="1"/>
  <c r="L974" i="931" s="1"/>
  <c r="J957" i="931"/>
  <c r="K957" i="931" s="1"/>
  <c r="L957" i="931" s="1"/>
  <c r="J925" i="931"/>
  <c r="K925" i="931" s="1"/>
  <c r="L925" i="931" s="1"/>
  <c r="J893" i="931"/>
  <c r="K893" i="931" s="1"/>
  <c r="L893" i="931" s="1"/>
  <c r="J1057" i="931"/>
  <c r="K1057" i="931" s="1"/>
  <c r="L1057" i="931" s="1"/>
  <c r="J944" i="931"/>
  <c r="K944" i="931" s="1"/>
  <c r="L944" i="931" s="1"/>
  <c r="J912" i="931"/>
  <c r="K912" i="931" s="1"/>
  <c r="L912" i="931" s="1"/>
  <c r="J961" i="931"/>
  <c r="K961" i="931" s="1"/>
  <c r="L961" i="931" s="1"/>
  <c r="J1022" i="931"/>
  <c r="K1022" i="931" s="1"/>
  <c r="L1022" i="931" s="1"/>
  <c r="J848" i="931"/>
  <c r="K848" i="931" s="1"/>
  <c r="L848" i="931" s="1"/>
  <c r="J803" i="931"/>
  <c r="K803" i="931" s="1"/>
  <c r="L803" i="931" s="1"/>
  <c r="J985" i="931"/>
  <c r="K985" i="931" s="1"/>
  <c r="L985" i="931" s="1"/>
  <c r="J977" i="931"/>
  <c r="K977" i="931" s="1"/>
  <c r="L977" i="931" s="1"/>
  <c r="J733" i="931"/>
  <c r="K733" i="931" s="1"/>
  <c r="L733" i="931" s="1"/>
  <c r="J645" i="931"/>
  <c r="K645" i="931" s="1"/>
  <c r="L645" i="931" s="1"/>
  <c r="J623" i="931"/>
  <c r="K623" i="931" s="1"/>
  <c r="L623" i="931" s="1"/>
  <c r="J584" i="931"/>
  <c r="K584" i="931" s="1"/>
  <c r="L584" i="931" s="1"/>
  <c r="L583" i="931" s="1"/>
  <c r="J779" i="931"/>
  <c r="K779" i="931" s="1"/>
  <c r="L779" i="931" s="1"/>
  <c r="J667" i="931"/>
  <c r="K667" i="931" s="1"/>
  <c r="L667" i="931" s="1"/>
  <c r="J579" i="931"/>
  <c r="K579" i="931" s="1"/>
  <c r="L579" i="931" s="1"/>
  <c r="J518" i="931"/>
  <c r="K518" i="931" s="1"/>
  <c r="L518" i="931" s="1"/>
  <c r="J493" i="931"/>
  <c r="K493" i="931" s="1"/>
  <c r="L493" i="931" s="1"/>
  <c r="J800" i="931"/>
  <c r="K800" i="931" s="1"/>
  <c r="L800" i="931" s="1"/>
  <c r="J757" i="931"/>
  <c r="K757" i="931" s="1"/>
  <c r="L757" i="931" s="1"/>
  <c r="J734" i="931"/>
  <c r="K734" i="931" s="1"/>
  <c r="L734" i="931" s="1"/>
  <c r="J675" i="931"/>
  <c r="K675" i="931" s="1"/>
  <c r="L675" i="931" s="1"/>
  <c r="J642" i="931"/>
  <c r="K642" i="931" s="1"/>
  <c r="L642" i="931" s="1"/>
  <c r="J626" i="931"/>
  <c r="K626" i="931" s="1"/>
  <c r="L626" i="931" s="1"/>
  <c r="J610" i="931"/>
  <c r="K610" i="931" s="1"/>
  <c r="L610" i="931" s="1"/>
  <c r="J966" i="931"/>
  <c r="K966" i="931" s="1"/>
  <c r="L966" i="931" s="1"/>
  <c r="J1063" i="931"/>
  <c r="K1063" i="931" s="1"/>
  <c r="L1063" i="931" s="1"/>
  <c r="J539" i="931"/>
  <c r="K539" i="931" s="1"/>
  <c r="L539" i="931" s="1"/>
  <c r="J568" i="931"/>
  <c r="K568" i="931" s="1"/>
  <c r="L568" i="931" s="1"/>
  <c r="J429" i="931"/>
  <c r="K429" i="931" s="1"/>
  <c r="L429" i="931" s="1"/>
  <c r="J399" i="931"/>
  <c r="K399" i="931" s="1"/>
  <c r="L399" i="931" s="1"/>
  <c r="J370" i="931"/>
  <c r="K370" i="931" s="1"/>
  <c r="L370" i="931" s="1"/>
  <c r="J347" i="931"/>
  <c r="K347" i="931" s="1"/>
  <c r="L347" i="931" s="1"/>
  <c r="J329" i="931"/>
  <c r="K329" i="931" s="1"/>
  <c r="L329" i="931" s="1"/>
  <c r="J286" i="931"/>
  <c r="K286" i="931" s="1"/>
  <c r="L286" i="931" s="1"/>
  <c r="J561" i="931"/>
  <c r="K561" i="931" s="1"/>
  <c r="L561" i="931" s="1"/>
  <c r="J563" i="931"/>
  <c r="K563" i="931" s="1"/>
  <c r="L563" i="931" s="1"/>
  <c r="J484" i="931"/>
  <c r="K484" i="931" s="1"/>
  <c r="L484" i="931" s="1"/>
  <c r="J468" i="931"/>
  <c r="K468" i="931" s="1"/>
  <c r="L468" i="931" s="1"/>
  <c r="J446" i="931"/>
  <c r="K446" i="931" s="1"/>
  <c r="L446" i="931" s="1"/>
  <c r="L445" i="931" s="1"/>
  <c r="J376" i="931"/>
  <c r="K376" i="931" s="1"/>
  <c r="L376" i="931" s="1"/>
  <c r="J742" i="931"/>
  <c r="K742" i="931" s="1"/>
  <c r="L742" i="931" s="1"/>
  <c r="L741" i="931" s="1"/>
  <c r="J519" i="931"/>
  <c r="K519" i="931" s="1"/>
  <c r="L519" i="931" s="1"/>
  <c r="J576" i="931"/>
  <c r="K576" i="931" s="1"/>
  <c r="L576" i="931" s="1"/>
  <c r="J513" i="931"/>
  <c r="K513" i="931" s="1"/>
  <c r="L513" i="931" s="1"/>
  <c r="J473" i="931"/>
  <c r="K473" i="931" s="1"/>
  <c r="L473" i="931" s="1"/>
  <c r="J457" i="931"/>
  <c r="K457" i="931" s="1"/>
  <c r="L457" i="931" s="1"/>
  <c r="J416" i="931"/>
  <c r="K416" i="931" s="1"/>
  <c r="L416" i="931" s="1"/>
  <c r="J362" i="931"/>
  <c r="K362" i="931" s="1"/>
  <c r="L362" i="931" s="1"/>
  <c r="J311" i="931"/>
  <c r="K311" i="931" s="1"/>
  <c r="L311" i="931" s="1"/>
  <c r="J274" i="931"/>
  <c r="K274" i="931" s="1"/>
  <c r="L274" i="931" s="1"/>
  <c r="J1450" i="931"/>
  <c r="K1450" i="931" s="1"/>
  <c r="L1450" i="931" s="1"/>
  <c r="J1375" i="931"/>
  <c r="K1375" i="931" s="1"/>
  <c r="L1375" i="931" s="1"/>
  <c r="L1372" i="931" s="1"/>
  <c r="J1407" i="931"/>
  <c r="K1407" i="931" s="1"/>
  <c r="L1407" i="931" s="1"/>
  <c r="J1471" i="931"/>
  <c r="K1471" i="931" s="1"/>
  <c r="L1471" i="931" s="1"/>
  <c r="J1409" i="931"/>
  <c r="K1409" i="931" s="1"/>
  <c r="L1409" i="931" s="1"/>
  <c r="L1408" i="931" s="1"/>
  <c r="J1361" i="931"/>
  <c r="K1361" i="931" s="1"/>
  <c r="L1361" i="931" s="1"/>
  <c r="J1276" i="931"/>
  <c r="K1276" i="931" s="1"/>
  <c r="L1276" i="931" s="1"/>
  <c r="J1395" i="931"/>
  <c r="K1395" i="931" s="1"/>
  <c r="L1395" i="931" s="1"/>
  <c r="J1229" i="931"/>
  <c r="K1229" i="931" s="1"/>
  <c r="L1229" i="931" s="1"/>
  <c r="J1197" i="931"/>
  <c r="K1197" i="931" s="1"/>
  <c r="L1197" i="931" s="1"/>
  <c r="J1220" i="931"/>
  <c r="K1220" i="931" s="1"/>
  <c r="L1220" i="931" s="1"/>
  <c r="J1164" i="931"/>
  <c r="K1164" i="931" s="1"/>
  <c r="L1164" i="931" s="1"/>
  <c r="J1132" i="931"/>
  <c r="K1132" i="931" s="1"/>
  <c r="L1132" i="931" s="1"/>
  <c r="J1311" i="931"/>
  <c r="K1311" i="931" s="1"/>
  <c r="L1311" i="931" s="1"/>
  <c r="J1184" i="931"/>
  <c r="K1184" i="931" s="1"/>
  <c r="L1184" i="931" s="1"/>
  <c r="J1232" i="931"/>
  <c r="K1232" i="931" s="1"/>
  <c r="L1232" i="931" s="1"/>
  <c r="J1167" i="931"/>
  <c r="K1167" i="931" s="1"/>
  <c r="L1167" i="931" s="1"/>
  <c r="J1135" i="931"/>
  <c r="K1135" i="931" s="1"/>
  <c r="L1135" i="931" s="1"/>
  <c r="J1242" i="931"/>
  <c r="K1242" i="931" s="1"/>
  <c r="L1242" i="931" s="1"/>
  <c r="J1101" i="931"/>
  <c r="K1101" i="931" s="1"/>
  <c r="L1101" i="931" s="1"/>
  <c r="J1013" i="931"/>
  <c r="K1013" i="931" s="1"/>
  <c r="L1013" i="931" s="1"/>
  <c r="J1032" i="931"/>
  <c r="K1032" i="931" s="1"/>
  <c r="L1032" i="931" s="1"/>
  <c r="J988" i="931"/>
  <c r="K988" i="931" s="1"/>
  <c r="L988" i="931" s="1"/>
  <c r="J965" i="931"/>
  <c r="K965" i="931" s="1"/>
  <c r="L965" i="931" s="1"/>
  <c r="J955" i="931"/>
  <c r="K955" i="931" s="1"/>
  <c r="L955" i="931" s="1"/>
  <c r="J923" i="931"/>
  <c r="K923" i="931" s="1"/>
  <c r="L923" i="931" s="1"/>
  <c r="J891" i="931"/>
  <c r="K891" i="931" s="1"/>
  <c r="L891" i="931" s="1"/>
  <c r="J1043" i="931"/>
  <c r="K1043" i="931" s="1"/>
  <c r="L1043" i="931" s="1"/>
  <c r="J942" i="931"/>
  <c r="K942" i="931" s="1"/>
  <c r="L942" i="931" s="1"/>
  <c r="J910" i="931"/>
  <c r="K910" i="931" s="1"/>
  <c r="L910" i="931" s="1"/>
  <c r="J1105" i="931"/>
  <c r="K1105" i="931" s="1"/>
  <c r="L1105" i="931" s="1"/>
  <c r="J1016" i="931"/>
  <c r="K1016" i="931" s="1"/>
  <c r="L1016" i="931" s="1"/>
  <c r="J846" i="931"/>
  <c r="K846" i="931" s="1"/>
  <c r="L846" i="931" s="1"/>
  <c r="J794" i="931"/>
  <c r="K794" i="931" s="1"/>
  <c r="L794" i="931" s="1"/>
  <c r="J971" i="931"/>
  <c r="K971" i="931" s="1"/>
  <c r="L971" i="931" s="1"/>
  <c r="J854" i="931"/>
  <c r="K854" i="931" s="1"/>
  <c r="L854" i="931" s="1"/>
  <c r="J731" i="931"/>
  <c r="K731" i="931" s="1"/>
  <c r="L731" i="931" s="1"/>
  <c r="J643" i="931"/>
  <c r="K643" i="931" s="1"/>
  <c r="L643" i="931" s="1"/>
  <c r="J615" i="931"/>
  <c r="K615" i="931" s="1"/>
  <c r="L615" i="931" s="1"/>
  <c r="J1041" i="931"/>
  <c r="K1041" i="931" s="1"/>
  <c r="L1041" i="931" s="1"/>
  <c r="J762" i="931"/>
  <c r="K762" i="931" s="1"/>
  <c r="L762" i="931" s="1"/>
  <c r="J665" i="931"/>
  <c r="K665" i="931" s="1"/>
  <c r="L665" i="931" s="1"/>
  <c r="J577" i="931"/>
  <c r="K577" i="931" s="1"/>
  <c r="L577" i="931" s="1"/>
  <c r="J516" i="931"/>
  <c r="K516" i="931" s="1"/>
  <c r="L516" i="931" s="1"/>
  <c r="J487" i="931"/>
  <c r="K487" i="931" s="1"/>
  <c r="L487" i="931" s="1"/>
  <c r="J980" i="931"/>
  <c r="K980" i="931" s="1"/>
  <c r="L980" i="931" s="1"/>
  <c r="J754" i="931"/>
  <c r="K754" i="931" s="1"/>
  <c r="L754" i="931" s="1"/>
  <c r="J732" i="931"/>
  <c r="K732" i="931" s="1"/>
  <c r="L732" i="931" s="1"/>
  <c r="J673" i="931"/>
  <c r="K673" i="931" s="1"/>
  <c r="L673" i="931" s="1"/>
  <c r="J640" i="931"/>
  <c r="K640" i="931" s="1"/>
  <c r="L640" i="931" s="1"/>
  <c r="J624" i="931"/>
  <c r="K624" i="931" s="1"/>
  <c r="L624" i="931" s="1"/>
  <c r="J608" i="931"/>
  <c r="K608" i="931" s="1"/>
  <c r="L608" i="931" s="1"/>
  <c r="J870" i="931"/>
  <c r="K870" i="931" s="1"/>
  <c r="L870" i="931" s="1"/>
  <c r="J1025" i="931"/>
  <c r="K1025" i="931" s="1"/>
  <c r="L1025" i="931" s="1"/>
  <c r="J532" i="931"/>
  <c r="K532" i="931" s="1"/>
  <c r="L532" i="931" s="1"/>
  <c r="J541" i="931"/>
  <c r="K541" i="931" s="1"/>
  <c r="L541" i="931" s="1"/>
  <c r="J427" i="931"/>
  <c r="K427" i="931" s="1"/>
  <c r="L427" i="931" s="1"/>
  <c r="J397" i="931"/>
  <c r="K397" i="931" s="1"/>
  <c r="L397" i="931" s="1"/>
  <c r="J368" i="931"/>
  <c r="K368" i="931" s="1"/>
  <c r="L368" i="931" s="1"/>
  <c r="J345" i="931"/>
  <c r="K345" i="931" s="1"/>
  <c r="L345" i="931" s="1"/>
  <c r="J327" i="931"/>
  <c r="K327" i="931" s="1"/>
  <c r="L327" i="931" s="1"/>
  <c r="J284" i="931"/>
  <c r="K284" i="931" s="1"/>
  <c r="L284" i="931" s="1"/>
  <c r="J548" i="931"/>
  <c r="K548" i="931" s="1"/>
  <c r="L548" i="931" s="1"/>
  <c r="J550" i="931"/>
  <c r="K550" i="931" s="1"/>
  <c r="L550" i="931" s="1"/>
  <c r="J482" i="931"/>
  <c r="K482" i="931" s="1"/>
  <c r="L482" i="931" s="1"/>
  <c r="J466" i="931"/>
  <c r="K466" i="931" s="1"/>
  <c r="L466" i="931" s="1"/>
  <c r="J441" i="931"/>
  <c r="K441" i="931" s="1"/>
  <c r="L441" i="931" s="1"/>
  <c r="J374" i="931"/>
  <c r="K374" i="931" s="1"/>
  <c r="L374" i="931" s="1"/>
  <c r="J716" i="931"/>
  <c r="K716" i="931" s="1"/>
  <c r="L716" i="931" s="1"/>
  <c r="J514" i="931"/>
  <c r="K514" i="931" s="1"/>
  <c r="L514" i="931" s="1"/>
  <c r="J571" i="931"/>
  <c r="K571" i="931" s="1"/>
  <c r="L571" i="931" s="1"/>
  <c r="J508" i="931"/>
  <c r="K508" i="931" s="1"/>
  <c r="L508" i="931" s="1"/>
  <c r="J471" i="931"/>
  <c r="K471" i="931" s="1"/>
  <c r="L471" i="931" s="1"/>
  <c r="J454" i="931"/>
  <c r="K454" i="931" s="1"/>
  <c r="L454" i="931" s="1"/>
  <c r="J414" i="931"/>
  <c r="K414" i="931" s="1"/>
  <c r="L414" i="931" s="1"/>
  <c r="L413" i="931" s="1"/>
  <c r="J325" i="931"/>
  <c r="K325" i="931" s="1"/>
  <c r="L325" i="931" s="1"/>
  <c r="J309" i="931"/>
  <c r="K309" i="931" s="1"/>
  <c r="L309" i="931" s="1"/>
  <c r="J272" i="931"/>
  <c r="K272" i="931" s="1"/>
  <c r="L272" i="931" s="1"/>
  <c r="J256" i="931"/>
  <c r="K256" i="931" s="1"/>
  <c r="L256" i="931" s="1"/>
  <c r="J240" i="931"/>
  <c r="K240" i="931" s="1"/>
  <c r="L240" i="931" s="1"/>
  <c r="J434" i="931"/>
  <c r="K434" i="931" s="1"/>
  <c r="L434" i="931" s="1"/>
  <c r="J410" i="931"/>
  <c r="K410" i="931" s="1"/>
  <c r="L410" i="931" s="1"/>
  <c r="J302" i="931"/>
  <c r="K302" i="931" s="1"/>
  <c r="L302" i="931" s="1"/>
  <c r="J236" i="931"/>
  <c r="K236" i="931" s="1"/>
  <c r="L236" i="931" s="1"/>
  <c r="J205" i="931"/>
  <c r="K205" i="931" s="1"/>
  <c r="L205" i="931" s="1"/>
  <c r="J1448" i="931"/>
  <c r="K1448" i="931" s="1"/>
  <c r="L1448" i="931" s="1"/>
  <c r="J1364" i="931"/>
  <c r="K1364" i="931" s="1"/>
  <c r="L1364" i="931" s="1"/>
  <c r="J1400" i="931"/>
  <c r="K1400" i="931" s="1"/>
  <c r="L1400" i="931" s="1"/>
  <c r="J1464" i="931"/>
  <c r="K1464" i="931" s="1"/>
  <c r="L1464" i="931" s="1"/>
  <c r="J1430" i="931"/>
  <c r="K1430" i="931" s="1"/>
  <c r="L1430" i="931" s="1"/>
  <c r="J1303" i="931"/>
  <c r="K1303" i="931" s="1"/>
  <c r="L1303" i="931" s="1"/>
  <c r="J1274" i="931"/>
  <c r="K1274" i="931" s="1"/>
  <c r="L1274" i="931" s="1"/>
  <c r="J1363" i="931"/>
  <c r="K1363" i="931" s="1"/>
  <c r="L1363" i="931" s="1"/>
  <c r="J1227" i="931"/>
  <c r="K1227" i="931" s="1"/>
  <c r="L1227" i="931" s="1"/>
  <c r="J1195" i="931"/>
  <c r="K1195" i="931" s="1"/>
  <c r="L1195" i="931" s="1"/>
  <c r="J1212" i="931"/>
  <c r="K1212" i="931" s="1"/>
  <c r="L1212" i="931" s="1"/>
  <c r="J1162" i="931"/>
  <c r="K1162" i="931" s="1"/>
  <c r="L1162" i="931" s="1"/>
  <c r="J1130" i="931"/>
  <c r="K1130" i="931" s="1"/>
  <c r="L1130" i="931" s="1"/>
  <c r="J1279" i="931"/>
  <c r="K1279" i="931" s="1"/>
  <c r="L1279" i="931" s="1"/>
  <c r="J1182" i="931"/>
  <c r="K1182" i="931" s="1"/>
  <c r="L1182" i="931" s="1"/>
  <c r="J1224" i="931"/>
  <c r="K1224" i="931" s="1"/>
  <c r="L1224" i="931" s="1"/>
  <c r="J1165" i="931"/>
  <c r="K1165" i="931" s="1"/>
  <c r="L1165" i="931" s="1"/>
  <c r="J1133" i="931"/>
  <c r="K1133" i="931" s="1"/>
  <c r="L1133" i="931" s="1"/>
  <c r="J1234" i="931"/>
  <c r="K1234" i="931" s="1"/>
  <c r="L1234" i="931" s="1"/>
  <c r="J1076" i="931"/>
  <c r="K1076" i="931" s="1"/>
  <c r="L1076" i="931" s="1"/>
  <c r="J1011" i="931"/>
  <c r="K1011" i="931" s="1"/>
  <c r="L1011" i="931" s="1"/>
  <c r="J1024" i="931"/>
  <c r="K1024" i="931" s="1"/>
  <c r="L1024" i="931" s="1"/>
  <c r="J979" i="931"/>
  <c r="K979" i="931" s="1"/>
  <c r="L979" i="931" s="1"/>
  <c r="J1192" i="931"/>
  <c r="K1192" i="931" s="1"/>
  <c r="L1192" i="931" s="1"/>
  <c r="J953" i="931"/>
  <c r="K953" i="931" s="1"/>
  <c r="L953" i="931" s="1"/>
  <c r="J921" i="931"/>
  <c r="K921" i="931" s="1"/>
  <c r="L921" i="931" s="1"/>
  <c r="J881" i="931"/>
  <c r="K881" i="931" s="1"/>
  <c r="L881" i="931" s="1"/>
  <c r="J1035" i="931"/>
  <c r="K1035" i="931" s="1"/>
  <c r="L1035" i="931" s="1"/>
  <c r="J940" i="931"/>
  <c r="K940" i="931" s="1"/>
  <c r="L940" i="931" s="1"/>
  <c r="J908" i="931"/>
  <c r="K908" i="931" s="1"/>
  <c r="L908" i="931" s="1"/>
  <c r="J1071" i="931"/>
  <c r="K1071" i="931" s="1"/>
  <c r="L1071" i="931" s="1"/>
  <c r="J883" i="931"/>
  <c r="K883" i="931" s="1"/>
  <c r="L883" i="931" s="1"/>
  <c r="L882" i="931" s="1"/>
  <c r="J844" i="931"/>
  <c r="K844" i="931" s="1"/>
  <c r="L844" i="931" s="1"/>
  <c r="J789" i="931"/>
  <c r="K789" i="931" s="1"/>
  <c r="L789" i="931" s="1"/>
  <c r="J874" i="931"/>
  <c r="K874" i="931" s="1"/>
  <c r="L874" i="931" s="1"/>
  <c r="J837" i="931"/>
  <c r="K837" i="931" s="1"/>
  <c r="L837" i="931" s="1"/>
  <c r="J680" i="931"/>
  <c r="K680" i="931" s="1"/>
  <c r="L680" i="931" s="1"/>
  <c r="J641" i="931"/>
  <c r="K641" i="931" s="1"/>
  <c r="L641" i="931" s="1"/>
  <c r="J613" i="931"/>
  <c r="K613" i="931" s="1"/>
  <c r="L613" i="931" s="1"/>
  <c r="J1008" i="931"/>
  <c r="K1008" i="931" s="1"/>
  <c r="L1008" i="931" s="1"/>
  <c r="J760" i="931"/>
  <c r="K760" i="931" s="1"/>
  <c r="L760" i="931" s="1"/>
  <c r="J657" i="931"/>
  <c r="K657" i="931" s="1"/>
  <c r="L657" i="931" s="1"/>
  <c r="J558" i="931"/>
  <c r="K558" i="931" s="1"/>
  <c r="L558" i="931" s="1"/>
  <c r="J509" i="931"/>
  <c r="K509" i="931" s="1"/>
  <c r="L509" i="931" s="1"/>
  <c r="J485" i="931"/>
  <c r="K485" i="931" s="1"/>
  <c r="L485" i="931" s="1"/>
  <c r="J871" i="931"/>
  <c r="K871" i="931" s="1"/>
  <c r="L871" i="931" s="1"/>
  <c r="J752" i="931"/>
  <c r="K752" i="931" s="1"/>
  <c r="L752" i="931" s="1"/>
  <c r="J687" i="931"/>
  <c r="K687" i="931" s="1"/>
  <c r="L687" i="931" s="1"/>
  <c r="J671" i="931"/>
  <c r="K671" i="931" s="1"/>
  <c r="L671" i="931" s="1"/>
  <c r="J638" i="931"/>
  <c r="K638" i="931" s="1"/>
  <c r="L638" i="931" s="1"/>
  <c r="J622" i="931"/>
  <c r="K622" i="931" s="1"/>
  <c r="L622" i="931" s="1"/>
  <c r="J606" i="931"/>
  <c r="K606" i="931" s="1"/>
  <c r="L606" i="931" s="1"/>
  <c r="J847" i="931"/>
  <c r="K847" i="931" s="1"/>
  <c r="L847" i="931" s="1"/>
  <c r="J804" i="931"/>
  <c r="K804" i="931" s="1"/>
  <c r="L804" i="931" s="1"/>
  <c r="J494" i="931"/>
  <c r="K494" i="931" s="1"/>
  <c r="L494" i="931" s="1"/>
  <c r="J534" i="931"/>
  <c r="K534" i="931" s="1"/>
  <c r="L534" i="931" s="1"/>
  <c r="J425" i="931"/>
  <c r="K425" i="931" s="1"/>
  <c r="L425" i="931" s="1"/>
  <c r="J394" i="931"/>
  <c r="K394" i="931" s="1"/>
  <c r="L394" i="931" s="1"/>
  <c r="L393" i="931" s="1"/>
  <c r="J359" i="931"/>
  <c r="K359" i="931" s="1"/>
  <c r="L359" i="931" s="1"/>
  <c r="J343" i="931"/>
  <c r="K343" i="931" s="1"/>
  <c r="L343" i="931" s="1"/>
  <c r="J298" i="931"/>
  <c r="K298" i="931" s="1"/>
  <c r="L298" i="931" s="1"/>
  <c r="J863" i="931"/>
  <c r="K863" i="931" s="1"/>
  <c r="L863" i="931" s="1"/>
  <c r="J543" i="931"/>
  <c r="K543" i="931" s="1"/>
  <c r="L543" i="931" s="1"/>
  <c r="J545" i="931"/>
  <c r="K545" i="931" s="1"/>
  <c r="L545" i="931" s="1"/>
  <c r="J480" i="931"/>
  <c r="K480" i="931" s="1"/>
  <c r="L480" i="931" s="1"/>
  <c r="J464" i="931"/>
  <c r="K464" i="931" s="1"/>
  <c r="L464" i="931" s="1"/>
  <c r="J439" i="931"/>
  <c r="K439" i="931" s="1"/>
  <c r="L439" i="931" s="1"/>
  <c r="J365" i="931"/>
  <c r="K365" i="931" s="1"/>
  <c r="L365" i="931" s="1"/>
  <c r="J593" i="931"/>
  <c r="K593" i="931" s="1"/>
  <c r="L593" i="931" s="1"/>
  <c r="J502" i="931"/>
  <c r="K502" i="931" s="1"/>
  <c r="L502" i="931" s="1"/>
  <c r="J564" i="931"/>
  <c r="K564" i="931" s="1"/>
  <c r="L564" i="931" s="1"/>
  <c r="J492" i="931"/>
  <c r="K492" i="931" s="1"/>
  <c r="L492" i="931" s="1"/>
  <c r="J469" i="931"/>
  <c r="K469" i="931" s="1"/>
  <c r="L469" i="931" s="1"/>
  <c r="J447" i="931"/>
  <c r="K447" i="931" s="1"/>
  <c r="L447" i="931" s="1"/>
  <c r="J392" i="931"/>
  <c r="K392" i="931" s="1"/>
  <c r="L392" i="931" s="1"/>
  <c r="J323" i="931"/>
  <c r="K323" i="931" s="1"/>
  <c r="L323" i="931" s="1"/>
  <c r="J1414" i="931"/>
  <c r="K1414" i="931" s="1"/>
  <c r="L1414" i="931" s="1"/>
  <c r="J1476" i="931"/>
  <c r="K1476" i="931" s="1"/>
  <c r="L1476" i="931" s="1"/>
  <c r="J1377" i="931"/>
  <c r="K1377" i="931" s="1"/>
  <c r="L1377" i="931" s="1"/>
  <c r="J1449" i="931"/>
  <c r="K1449" i="931" s="1"/>
  <c r="L1449" i="931" s="1"/>
  <c r="J1378" i="931"/>
  <c r="K1378" i="931" s="1"/>
  <c r="L1378" i="931" s="1"/>
  <c r="J1305" i="931"/>
  <c r="K1305" i="931" s="1"/>
  <c r="L1305" i="931" s="1"/>
  <c r="J1262" i="931"/>
  <c r="K1262" i="931" s="1"/>
  <c r="L1262" i="931" s="1"/>
  <c r="J1296" i="931"/>
  <c r="K1296" i="931" s="1"/>
  <c r="L1296" i="931" s="1"/>
  <c r="J1215" i="931"/>
  <c r="K1215" i="931" s="1"/>
  <c r="L1215" i="931" s="1"/>
  <c r="J1466" i="931"/>
  <c r="K1466" i="931" s="1"/>
  <c r="L1466" i="931" s="1"/>
  <c r="L1465" i="931" s="1"/>
  <c r="J1196" i="931"/>
  <c r="K1196" i="931" s="1"/>
  <c r="L1196" i="931" s="1"/>
  <c r="J1150" i="931"/>
  <c r="K1150" i="931" s="1"/>
  <c r="L1150" i="931" s="1"/>
  <c r="J1098" i="931"/>
  <c r="K1098" i="931" s="1"/>
  <c r="L1098" i="931" s="1"/>
  <c r="J1214" i="931"/>
  <c r="K1214" i="931" s="1"/>
  <c r="L1214" i="931" s="1"/>
  <c r="J1106" i="931"/>
  <c r="K1106" i="931" s="1"/>
  <c r="L1106" i="931" s="1"/>
  <c r="J1265" i="931"/>
  <c r="K1265" i="931" s="1"/>
  <c r="L1265" i="931" s="1"/>
  <c r="J1153" i="931"/>
  <c r="K1153" i="931" s="1"/>
  <c r="L1153" i="931" s="1"/>
  <c r="J1118" i="931"/>
  <c r="K1118" i="931" s="1"/>
  <c r="L1118" i="931" s="1"/>
  <c r="J1299" i="931"/>
  <c r="K1299" i="931" s="1"/>
  <c r="L1299" i="931" s="1"/>
  <c r="J1064" i="931"/>
  <c r="K1064" i="931" s="1"/>
  <c r="L1064" i="931" s="1"/>
  <c r="J999" i="931"/>
  <c r="K999" i="931" s="1"/>
  <c r="L999" i="931" s="1"/>
  <c r="J1067" i="931"/>
  <c r="K1067" i="931" s="1"/>
  <c r="L1067" i="931" s="1"/>
  <c r="J1042" i="931"/>
  <c r="K1042" i="931" s="1"/>
  <c r="L1042" i="931" s="1"/>
  <c r="J1039" i="931"/>
  <c r="K1039" i="931" s="1"/>
  <c r="L1039" i="931" s="1"/>
  <c r="J941" i="931"/>
  <c r="K941" i="931" s="1"/>
  <c r="L941" i="931" s="1"/>
  <c r="J909" i="931"/>
  <c r="K909" i="931" s="1"/>
  <c r="L909" i="931" s="1"/>
  <c r="J1036" i="931"/>
  <c r="K1036" i="931" s="1"/>
  <c r="L1036" i="931" s="1"/>
  <c r="J968" i="931"/>
  <c r="K968" i="931" s="1"/>
  <c r="L968" i="931" s="1"/>
  <c r="J928" i="931"/>
  <c r="K928" i="931" s="1"/>
  <c r="L928" i="931" s="1"/>
  <c r="J898" i="931"/>
  <c r="K898" i="931" s="1"/>
  <c r="L898" i="931" s="1"/>
  <c r="J1033" i="931"/>
  <c r="K1033" i="931" s="1"/>
  <c r="L1033" i="931" s="1"/>
  <c r="J864" i="931"/>
  <c r="K864" i="931" s="1"/>
  <c r="L864" i="931" s="1"/>
  <c r="J818" i="931"/>
  <c r="K818" i="931" s="1"/>
  <c r="L818" i="931" s="1"/>
  <c r="J780" i="931"/>
  <c r="K780" i="931" s="1"/>
  <c r="L780" i="931" s="1"/>
  <c r="J829" i="931"/>
  <c r="K829" i="931" s="1"/>
  <c r="L829" i="931" s="1"/>
  <c r="J765" i="931"/>
  <c r="K765" i="931" s="1"/>
  <c r="L765" i="931" s="1"/>
  <c r="J676" i="931"/>
  <c r="K676" i="931" s="1"/>
  <c r="L676" i="931" s="1"/>
  <c r="J631" i="931"/>
  <c r="K631" i="931" s="1"/>
  <c r="L631" i="931" s="1"/>
  <c r="J609" i="931"/>
  <c r="K609" i="931" s="1"/>
  <c r="L609" i="931" s="1"/>
  <c r="J782" i="931"/>
  <c r="K782" i="931" s="1"/>
  <c r="L782" i="931" s="1"/>
  <c r="L781" i="931" s="1"/>
  <c r="J728" i="931"/>
  <c r="K728" i="931" s="1"/>
  <c r="L728" i="931" s="1"/>
  <c r="J594" i="931"/>
  <c r="K594" i="931" s="1"/>
  <c r="L594" i="931" s="1"/>
  <c r="J551" i="931"/>
  <c r="K551" i="931" s="1"/>
  <c r="L551" i="931" s="1"/>
  <c r="J501" i="931"/>
  <c r="K501" i="931" s="1"/>
  <c r="L501" i="931" s="1"/>
  <c r="J885" i="931"/>
  <c r="K885" i="931" s="1"/>
  <c r="L885" i="931" s="1"/>
  <c r="J817" i="931"/>
  <c r="K817" i="931" s="1"/>
  <c r="L817" i="931" s="1"/>
  <c r="J745" i="931"/>
  <c r="K745" i="931" s="1"/>
  <c r="L745" i="931" s="1"/>
  <c r="L744" i="931" s="1"/>
  <c r="J683" i="931"/>
  <c r="K683" i="931" s="1"/>
  <c r="L683" i="931" s="1"/>
  <c r="J650" i="931"/>
  <c r="K650" i="931" s="1"/>
  <c r="L650" i="931" s="1"/>
  <c r="J634" i="931"/>
  <c r="K634" i="931" s="1"/>
  <c r="L634" i="931" s="1"/>
  <c r="J618" i="931"/>
  <c r="K618" i="931" s="1"/>
  <c r="L618" i="931" s="1"/>
  <c r="J602" i="931"/>
  <c r="K602" i="931" s="1"/>
  <c r="L602" i="931" s="1"/>
  <c r="J826" i="931"/>
  <c r="K826" i="931" s="1"/>
  <c r="L826" i="931" s="1"/>
  <c r="J714" i="931"/>
  <c r="K714" i="931" s="1"/>
  <c r="L714" i="931" s="1"/>
  <c r="J666" i="931"/>
  <c r="K666" i="931" s="1"/>
  <c r="L666" i="931" s="1"/>
  <c r="J451" i="931"/>
  <c r="K451" i="931" s="1"/>
  <c r="L451" i="931" s="1"/>
  <c r="J411" i="931"/>
  <c r="K411" i="931" s="1"/>
  <c r="L411" i="931" s="1"/>
  <c r="J385" i="931"/>
  <c r="K385" i="931" s="1"/>
  <c r="L385" i="931" s="1"/>
  <c r="J355" i="931"/>
  <c r="K355" i="931" s="1"/>
  <c r="L355" i="931" s="1"/>
  <c r="J337" i="931"/>
  <c r="K337" i="931" s="1"/>
  <c r="L337" i="931" s="1"/>
  <c r="J294" i="931"/>
  <c r="K294" i="931" s="1"/>
  <c r="L294" i="931" s="1"/>
  <c r="J727" i="931"/>
  <c r="K727" i="931" s="1"/>
  <c r="L727" i="931" s="1"/>
  <c r="J498" i="931"/>
  <c r="K498" i="931" s="1"/>
  <c r="L498" i="931" s="1"/>
  <c r="J529" i="931"/>
  <c r="K529" i="931" s="1"/>
  <c r="L529" i="931" s="1"/>
  <c r="J476" i="931"/>
  <c r="K476" i="931" s="1"/>
  <c r="L476" i="931" s="1"/>
  <c r="J460" i="931"/>
  <c r="K460" i="931" s="1"/>
  <c r="L460" i="931" s="1"/>
  <c r="J415" i="931"/>
  <c r="K415" i="931" s="1"/>
  <c r="L415" i="931" s="1"/>
  <c r="J361" i="931"/>
  <c r="K361" i="931" s="1"/>
  <c r="L361" i="931" s="1"/>
  <c r="J565" i="931"/>
  <c r="K565" i="931" s="1"/>
  <c r="L565" i="931" s="1"/>
  <c r="J858" i="931"/>
  <c r="K858" i="931" s="1"/>
  <c r="L858" i="931" s="1"/>
  <c r="J546" i="931"/>
  <c r="K546" i="931" s="1"/>
  <c r="L546" i="931" s="1"/>
  <c r="J481" i="931"/>
  <c r="K481" i="931" s="1"/>
  <c r="L481" i="931" s="1"/>
  <c r="J465" i="931"/>
  <c r="K465" i="931" s="1"/>
  <c r="L465" i="931" s="1"/>
  <c r="J440" i="931"/>
  <c r="K440" i="931" s="1"/>
  <c r="L440" i="931" s="1"/>
  <c r="J375" i="931"/>
  <c r="K375" i="931" s="1"/>
  <c r="L375" i="931" s="1"/>
  <c r="J319" i="931"/>
  <c r="K319" i="931" s="1"/>
  <c r="L319" i="931" s="1"/>
  <c r="J303" i="931"/>
  <c r="K303" i="931" s="1"/>
  <c r="L303" i="931" s="1"/>
  <c r="J266" i="931"/>
  <c r="K266" i="931" s="1"/>
  <c r="L266" i="931" s="1"/>
  <c r="J250" i="931"/>
  <c r="K250" i="931" s="1"/>
  <c r="L250" i="931" s="1"/>
  <c r="J567" i="931"/>
  <c r="K567" i="931" s="1"/>
  <c r="L567" i="931" s="1"/>
  <c r="J668" i="931"/>
  <c r="K668" i="931" s="1"/>
  <c r="L668" i="931" s="1"/>
  <c r="J369" i="931"/>
  <c r="K369" i="931" s="1"/>
  <c r="L369" i="931" s="1"/>
  <c r="J277" i="931"/>
  <c r="K277" i="931" s="1"/>
  <c r="L277" i="931" s="1"/>
  <c r="J227" i="931"/>
  <c r="K227" i="931" s="1"/>
  <c r="L227" i="931" s="1"/>
  <c r="J199" i="931"/>
  <c r="K199" i="931" s="1"/>
  <c r="L199" i="931" s="1"/>
  <c r="J1437" i="931"/>
  <c r="K1437" i="931" s="1"/>
  <c r="L1437" i="931" s="1"/>
  <c r="J1392" i="931"/>
  <c r="K1392" i="931" s="1"/>
  <c r="L1392" i="931" s="1"/>
  <c r="J1369" i="931"/>
  <c r="K1369" i="931" s="1"/>
  <c r="L1369" i="931" s="1"/>
  <c r="J1266" i="931"/>
  <c r="K1266" i="931" s="1"/>
  <c r="L1266" i="931" s="1"/>
  <c r="J1219" i="931"/>
  <c r="K1219" i="931" s="1"/>
  <c r="L1219" i="931" s="1"/>
  <c r="J1273" i="931"/>
  <c r="K1273" i="931" s="1"/>
  <c r="L1273" i="931" s="1"/>
  <c r="J1119" i="931"/>
  <c r="K1119" i="931" s="1"/>
  <c r="L1119" i="931" s="1"/>
  <c r="J1110" i="931"/>
  <c r="K1110" i="931" s="1"/>
  <c r="L1110" i="931" s="1"/>
  <c r="J1157" i="931"/>
  <c r="K1157" i="931" s="1"/>
  <c r="L1157" i="931" s="1"/>
  <c r="J1202" i="931"/>
  <c r="K1202" i="931" s="1"/>
  <c r="L1202" i="931" s="1"/>
  <c r="J1003" i="931"/>
  <c r="K1003" i="931" s="1"/>
  <c r="L1003" i="931" s="1"/>
  <c r="J875" i="931"/>
  <c r="K875" i="931" s="1"/>
  <c r="L875" i="931" s="1"/>
  <c r="J945" i="931"/>
  <c r="K945" i="931" s="1"/>
  <c r="L945" i="931" s="1"/>
  <c r="J1080" i="931"/>
  <c r="K1080" i="931" s="1"/>
  <c r="L1080" i="931" s="1"/>
  <c r="J932" i="931"/>
  <c r="K932" i="931" s="1"/>
  <c r="L932" i="931" s="1"/>
  <c r="J1055" i="931"/>
  <c r="K1055" i="931" s="1"/>
  <c r="L1055" i="931" s="1"/>
  <c r="J842" i="931"/>
  <c r="K842" i="931" s="1"/>
  <c r="L842" i="931" s="1"/>
  <c r="J831" i="931"/>
  <c r="K831" i="931" s="1"/>
  <c r="L831" i="931" s="1"/>
  <c r="J678" i="931"/>
  <c r="K678" i="931" s="1"/>
  <c r="L678" i="931" s="1"/>
  <c r="J611" i="931"/>
  <c r="K611" i="931" s="1"/>
  <c r="L611" i="931" s="1"/>
  <c r="J748" i="931"/>
  <c r="K748" i="931" s="1"/>
  <c r="L748" i="931" s="1"/>
  <c r="J556" i="931"/>
  <c r="K556" i="931" s="1"/>
  <c r="L556" i="931" s="1"/>
  <c r="J1046" i="931"/>
  <c r="K1046" i="931" s="1"/>
  <c r="L1046" i="931" s="1"/>
  <c r="J750" i="931"/>
  <c r="K750" i="931" s="1"/>
  <c r="L750" i="931" s="1"/>
  <c r="J652" i="931"/>
  <c r="K652" i="931" s="1"/>
  <c r="L652" i="931" s="1"/>
  <c r="J620" i="931"/>
  <c r="K620" i="931" s="1"/>
  <c r="L620" i="931" s="1"/>
  <c r="J834" i="931"/>
  <c r="K834" i="931" s="1"/>
  <c r="L834" i="931" s="1"/>
  <c r="J832" i="931"/>
  <c r="K832" i="931" s="1"/>
  <c r="L832" i="931" s="1"/>
  <c r="J418" i="931"/>
  <c r="K418" i="931" s="1"/>
  <c r="L418" i="931" s="1"/>
  <c r="J357" i="931"/>
  <c r="K357" i="931" s="1"/>
  <c r="L357" i="931" s="1"/>
  <c r="J296" i="931"/>
  <c r="K296" i="931" s="1"/>
  <c r="L296" i="931" s="1"/>
  <c r="J536" i="931"/>
  <c r="K536" i="931" s="1"/>
  <c r="L536" i="931" s="1"/>
  <c r="J478" i="931"/>
  <c r="K478" i="931" s="1"/>
  <c r="L478" i="931" s="1"/>
  <c r="J422" i="931"/>
  <c r="K422" i="931" s="1"/>
  <c r="L422" i="931" s="1"/>
  <c r="J574" i="931"/>
  <c r="K574" i="931" s="1"/>
  <c r="L574" i="931" s="1"/>
  <c r="J559" i="931"/>
  <c r="K559" i="931" s="1"/>
  <c r="L559" i="931" s="1"/>
  <c r="J467" i="931"/>
  <c r="K467" i="931" s="1"/>
  <c r="L467" i="931" s="1"/>
  <c r="J390" i="931"/>
  <c r="K390" i="931" s="1"/>
  <c r="L390" i="931" s="1"/>
  <c r="J307" i="931"/>
  <c r="K307" i="931" s="1"/>
  <c r="L307" i="931" s="1"/>
  <c r="J262" i="931"/>
  <c r="K262" i="931" s="1"/>
  <c r="L262" i="931" s="1"/>
  <c r="J242" i="931"/>
  <c r="K242" i="931" s="1"/>
  <c r="L242" i="931" s="1"/>
  <c r="J245" i="931"/>
  <c r="K245" i="931" s="1"/>
  <c r="L245" i="931" s="1"/>
  <c r="J332" i="931"/>
  <c r="K332" i="931" s="1"/>
  <c r="L332" i="931" s="1"/>
  <c r="J238" i="931"/>
  <c r="K238" i="931" s="1"/>
  <c r="L238" i="931" s="1"/>
  <c r="J201" i="931"/>
  <c r="K201" i="931" s="1"/>
  <c r="L201" i="931" s="1"/>
  <c r="J183" i="931"/>
  <c r="K183" i="931" s="1"/>
  <c r="L183" i="931" s="1"/>
  <c r="J167" i="931"/>
  <c r="K167" i="931" s="1"/>
  <c r="L167" i="931" s="1"/>
  <c r="J151" i="931"/>
  <c r="K151" i="931" s="1"/>
  <c r="L151" i="931" s="1"/>
  <c r="J135" i="931"/>
  <c r="K135" i="931" s="1"/>
  <c r="L135" i="931" s="1"/>
  <c r="J119" i="931"/>
  <c r="K119" i="931" s="1"/>
  <c r="L119" i="931" s="1"/>
  <c r="J73" i="931"/>
  <c r="K73" i="931" s="1"/>
  <c r="L73" i="931" s="1"/>
  <c r="J725" i="931"/>
  <c r="K725" i="931" s="1"/>
  <c r="L725" i="931" s="1"/>
  <c r="J824" i="931"/>
  <c r="K824" i="931" s="1"/>
  <c r="L824" i="931" s="1"/>
  <c r="J334" i="931"/>
  <c r="K334" i="931" s="1"/>
  <c r="L334" i="931" s="1"/>
  <c r="J251" i="931"/>
  <c r="K251" i="931" s="1"/>
  <c r="L251" i="931" s="1"/>
  <c r="J98" i="931"/>
  <c r="K98" i="931" s="1"/>
  <c r="L98" i="931" s="1"/>
  <c r="J64" i="931"/>
  <c r="K64" i="931" s="1"/>
  <c r="L64" i="931" s="1"/>
  <c r="J32" i="931"/>
  <c r="K32" i="931" s="1"/>
  <c r="L32" i="931" s="1"/>
  <c r="J841" i="931"/>
  <c r="K841" i="931" s="1"/>
  <c r="L841" i="931" s="1"/>
  <c r="J308" i="931"/>
  <c r="K308" i="931" s="1"/>
  <c r="L308" i="931" s="1"/>
  <c r="J223" i="931"/>
  <c r="K223" i="931" s="1"/>
  <c r="L223" i="931" s="1"/>
  <c r="J94" i="931"/>
  <c r="K94" i="931" s="1"/>
  <c r="L94" i="931" s="1"/>
  <c r="J65" i="931"/>
  <c r="K65" i="931" s="1"/>
  <c r="L65" i="931" s="1"/>
  <c r="J36" i="931"/>
  <c r="K36" i="931" s="1"/>
  <c r="L36" i="931" s="1"/>
  <c r="J168" i="931"/>
  <c r="K168" i="931" s="1"/>
  <c r="L168" i="931" s="1"/>
  <c r="J170" i="931"/>
  <c r="K170" i="931" s="1"/>
  <c r="L170" i="931" s="1"/>
  <c r="J281" i="931"/>
  <c r="K281" i="931" s="1"/>
  <c r="L281" i="931" s="1"/>
  <c r="J241" i="931"/>
  <c r="K241" i="931" s="1"/>
  <c r="L241" i="931" s="1"/>
  <c r="J134" i="931"/>
  <c r="K134" i="931" s="1"/>
  <c r="L134" i="931" s="1"/>
  <c r="J51" i="931"/>
  <c r="K51" i="931" s="1"/>
  <c r="L51" i="931" s="1"/>
  <c r="J237" i="931"/>
  <c r="K237" i="931" s="1"/>
  <c r="L237" i="931" s="1"/>
  <c r="J113" i="931"/>
  <c r="K113" i="931" s="1"/>
  <c r="L113" i="931" s="1"/>
  <c r="L112" i="931" s="1"/>
  <c r="J352" i="931"/>
  <c r="K352" i="931" s="1"/>
  <c r="L352" i="931" s="1"/>
  <c r="J1412" i="931"/>
  <c r="K1412" i="931" s="1"/>
  <c r="L1412" i="931" s="1"/>
  <c r="J1370" i="931"/>
  <c r="K1370" i="931" s="1"/>
  <c r="L1370" i="931" s="1"/>
  <c r="J1371" i="931"/>
  <c r="K1371" i="931" s="1"/>
  <c r="L1371" i="931" s="1"/>
  <c r="J1260" i="931"/>
  <c r="K1260" i="931" s="1"/>
  <c r="L1260" i="931" s="1"/>
  <c r="J1213" i="931"/>
  <c r="K1213" i="931" s="1"/>
  <c r="L1213" i="931" s="1"/>
  <c r="J1180" i="931"/>
  <c r="K1180" i="931" s="1"/>
  <c r="L1180" i="931" s="1"/>
  <c r="J1096" i="931"/>
  <c r="K1096" i="931" s="1"/>
  <c r="L1096" i="931" s="1"/>
  <c r="J1104" i="931"/>
  <c r="K1104" i="931" s="1"/>
  <c r="L1104" i="931" s="1"/>
  <c r="J1151" i="931"/>
  <c r="K1151" i="931" s="1"/>
  <c r="L1151" i="931" s="1"/>
  <c r="J1245" i="931"/>
  <c r="K1245" i="931" s="1"/>
  <c r="L1245" i="931" s="1"/>
  <c r="J962" i="931"/>
  <c r="K962" i="931" s="1"/>
  <c r="L962" i="931" s="1"/>
  <c r="J1034" i="931"/>
  <c r="K1034" i="931" s="1"/>
  <c r="L1034" i="931" s="1"/>
  <c r="J939" i="931"/>
  <c r="K939" i="931" s="1"/>
  <c r="L939" i="931" s="1"/>
  <c r="J1028" i="931"/>
  <c r="K1028" i="931" s="1"/>
  <c r="L1028" i="931" s="1"/>
  <c r="J926" i="931"/>
  <c r="K926" i="931" s="1"/>
  <c r="L926" i="931" s="1"/>
  <c r="J982" i="931"/>
  <c r="K982" i="931" s="1"/>
  <c r="L982" i="931" s="1"/>
  <c r="J816" i="931"/>
  <c r="K816" i="931" s="1"/>
  <c r="L816" i="931" s="1"/>
  <c r="J827" i="931"/>
  <c r="K827" i="931" s="1"/>
  <c r="L827" i="931" s="1"/>
  <c r="J674" i="931"/>
  <c r="K674" i="931" s="1"/>
  <c r="L674" i="931" s="1"/>
  <c r="J607" i="931"/>
  <c r="K607" i="931" s="1"/>
  <c r="L607" i="931" s="1"/>
  <c r="J715" i="931"/>
  <c r="K715" i="931" s="1"/>
  <c r="L715" i="931" s="1"/>
  <c r="J524" i="931"/>
  <c r="K524" i="931" s="1"/>
  <c r="L524" i="931" s="1"/>
  <c r="J868" i="931"/>
  <c r="K868" i="931" s="1"/>
  <c r="L868" i="931" s="1"/>
  <c r="J740" i="931"/>
  <c r="K740" i="931" s="1"/>
  <c r="L740" i="931" s="1"/>
  <c r="J648" i="931"/>
  <c r="K648" i="931" s="1"/>
  <c r="L648" i="931" s="1"/>
  <c r="J616" i="931"/>
  <c r="K616" i="931" s="1"/>
  <c r="L616" i="931" s="1"/>
  <c r="J813" i="931"/>
  <c r="K813" i="931" s="1"/>
  <c r="L813" i="931" s="1"/>
  <c r="J662" i="931"/>
  <c r="K662" i="931" s="1"/>
  <c r="L662" i="931" s="1"/>
  <c r="J409" i="931"/>
  <c r="K409" i="931" s="1"/>
  <c r="L409" i="931" s="1"/>
  <c r="L408" i="931" s="1"/>
  <c r="J353" i="931"/>
  <c r="K353" i="931" s="1"/>
  <c r="L353" i="931" s="1"/>
  <c r="J292" i="931"/>
  <c r="K292" i="931" s="1"/>
  <c r="L292" i="931" s="1"/>
  <c r="J783" i="931"/>
  <c r="K783" i="931" s="1"/>
  <c r="L783" i="931" s="1"/>
  <c r="J474" i="931"/>
  <c r="K474" i="931" s="1"/>
  <c r="L474" i="931" s="1"/>
  <c r="J403" i="931"/>
  <c r="K403" i="931" s="1"/>
  <c r="L403" i="931" s="1"/>
  <c r="L402" i="931" s="1"/>
  <c r="J552" i="931"/>
  <c r="K552" i="931" s="1"/>
  <c r="L552" i="931" s="1"/>
  <c r="J537" i="931"/>
  <c r="K537" i="931" s="1"/>
  <c r="L537" i="931" s="1"/>
  <c r="J463" i="931"/>
  <c r="K463" i="931" s="1"/>
  <c r="L463" i="931" s="1"/>
  <c r="J373" i="931"/>
  <c r="K373" i="931" s="1"/>
  <c r="L373" i="931" s="1"/>
  <c r="L372" i="931" s="1"/>
  <c r="J305" i="931"/>
  <c r="K305" i="931" s="1"/>
  <c r="L305" i="931" s="1"/>
  <c r="J260" i="931"/>
  <c r="K260" i="931" s="1"/>
  <c r="L260" i="931" s="1"/>
  <c r="J973" i="931"/>
  <c r="K973" i="931" s="1"/>
  <c r="L973" i="931" s="1"/>
  <c r="J589" i="931"/>
  <c r="K589" i="931" s="1"/>
  <c r="L589" i="931" s="1"/>
  <c r="J318" i="931"/>
  <c r="K318" i="931" s="1"/>
  <c r="L318" i="931" s="1"/>
  <c r="J234" i="931"/>
  <c r="K234" i="931" s="1"/>
  <c r="L234" i="931" s="1"/>
  <c r="J197" i="931"/>
  <c r="K197" i="931" s="1"/>
  <c r="L197" i="931" s="1"/>
  <c r="J181" i="931"/>
  <c r="K181" i="931" s="1"/>
  <c r="L181" i="931" s="1"/>
  <c r="J165" i="931"/>
  <c r="K165" i="931" s="1"/>
  <c r="L165" i="931" s="1"/>
  <c r="J149" i="931"/>
  <c r="K149" i="931" s="1"/>
  <c r="L149" i="931" s="1"/>
  <c r="J133" i="931"/>
  <c r="K133" i="931" s="1"/>
  <c r="L133" i="931" s="1"/>
  <c r="J117" i="931"/>
  <c r="K117" i="931" s="1"/>
  <c r="L117" i="931" s="1"/>
  <c r="J71" i="931"/>
  <c r="K71" i="931" s="1"/>
  <c r="L71" i="931" s="1"/>
  <c r="J544" i="931"/>
  <c r="K544" i="931" s="1"/>
  <c r="L544" i="931" s="1"/>
  <c r="J747" i="931"/>
  <c r="K747" i="931" s="1"/>
  <c r="L747" i="931" s="1"/>
  <c r="L746" i="931" s="1"/>
  <c r="J320" i="931"/>
  <c r="K320" i="931" s="1"/>
  <c r="L320" i="931" s="1"/>
  <c r="J224" i="931"/>
  <c r="K224" i="931" s="1"/>
  <c r="L224" i="931" s="1"/>
  <c r="J93" i="931"/>
  <c r="K93" i="931" s="1"/>
  <c r="L93" i="931" s="1"/>
  <c r="J62" i="931"/>
  <c r="K62" i="931" s="1"/>
  <c r="L62" i="931" s="1"/>
  <c r="J806" i="931"/>
  <c r="K806" i="931" s="1"/>
  <c r="L806" i="931" s="1"/>
  <c r="J521" i="931"/>
  <c r="K521" i="931" s="1"/>
  <c r="L521" i="931" s="1"/>
  <c r="J300" i="931"/>
  <c r="K300" i="931" s="1"/>
  <c r="L300" i="931" s="1"/>
  <c r="J214" i="931"/>
  <c r="K214" i="931" s="1"/>
  <c r="L214" i="931" s="1"/>
  <c r="J92" i="931"/>
  <c r="K92" i="931" s="1"/>
  <c r="L92" i="931" s="1"/>
  <c r="J63" i="931"/>
  <c r="K63" i="931" s="1"/>
  <c r="L63" i="931" s="1"/>
  <c r="J33" i="931"/>
  <c r="K33" i="931" s="1"/>
  <c r="L33" i="931" s="1"/>
  <c r="J184" i="931"/>
  <c r="K184" i="931" s="1"/>
  <c r="L184" i="931" s="1"/>
  <c r="J186" i="931"/>
  <c r="K186" i="931" s="1"/>
  <c r="L186" i="931" s="1"/>
  <c r="J150" i="931"/>
  <c r="K150" i="931" s="1"/>
  <c r="L150" i="931" s="1"/>
  <c r="J124" i="931"/>
  <c r="K124" i="931" s="1"/>
  <c r="L124" i="931" s="1"/>
  <c r="J257" i="931"/>
  <c r="K257" i="931" s="1"/>
  <c r="L257" i="931" s="1"/>
  <c r="J130" i="931"/>
  <c r="K130" i="931" s="1"/>
  <c r="L130" i="931" s="1"/>
  <c r="J358" i="931"/>
  <c r="K358" i="931" s="1"/>
  <c r="L358" i="931" s="1"/>
  <c r="J140" i="931"/>
  <c r="K140" i="931" s="1"/>
  <c r="L140" i="931" s="1"/>
  <c r="J146" i="931"/>
  <c r="K146" i="931" s="1"/>
  <c r="L146" i="931" s="1"/>
  <c r="J384" i="931"/>
  <c r="K384" i="931" s="1"/>
  <c r="L384" i="931" s="1"/>
  <c r="J1410" i="931"/>
  <c r="K1410" i="931" s="1"/>
  <c r="L1410" i="931" s="1"/>
  <c r="J1368" i="931"/>
  <c r="K1368" i="931" s="1"/>
  <c r="L1368" i="931" s="1"/>
  <c r="J1365" i="931"/>
  <c r="K1365" i="931" s="1"/>
  <c r="L1365" i="931" s="1"/>
  <c r="J1258" i="931"/>
  <c r="K1258" i="931" s="1"/>
  <c r="L1258" i="931" s="1"/>
  <c r="J1211" i="931"/>
  <c r="K1211" i="931" s="1"/>
  <c r="L1211" i="931" s="1"/>
  <c r="J1178" i="931"/>
  <c r="K1178" i="931" s="1"/>
  <c r="L1178" i="931" s="1"/>
  <c r="J1094" i="931"/>
  <c r="K1094" i="931" s="1"/>
  <c r="L1094" i="931" s="1"/>
  <c r="J1102" i="931"/>
  <c r="K1102" i="931" s="1"/>
  <c r="L1102" i="931" s="1"/>
  <c r="J1149" i="931"/>
  <c r="K1149" i="931" s="1"/>
  <c r="L1149" i="931" s="1"/>
  <c r="J1109" i="931"/>
  <c r="K1109" i="931" s="1"/>
  <c r="L1109" i="931" s="1"/>
  <c r="J960" i="931"/>
  <c r="K960" i="931" s="1"/>
  <c r="L960" i="931" s="1"/>
  <c r="L959" i="931" s="1"/>
  <c r="J1026" i="931"/>
  <c r="K1026" i="931" s="1"/>
  <c r="L1026" i="931" s="1"/>
  <c r="J937" i="931"/>
  <c r="K937" i="931" s="1"/>
  <c r="L937" i="931" s="1"/>
  <c r="J1020" i="931"/>
  <c r="K1020" i="931" s="1"/>
  <c r="L1020" i="931" s="1"/>
  <c r="J924" i="931"/>
  <c r="K924" i="931" s="1"/>
  <c r="L924" i="931" s="1"/>
  <c r="J867" i="931"/>
  <c r="K867" i="931" s="1"/>
  <c r="L867" i="931" s="1"/>
  <c r="J807" i="931"/>
  <c r="K807" i="931" s="1"/>
  <c r="L807" i="931" s="1"/>
  <c r="J825" i="931"/>
  <c r="K825" i="931" s="1"/>
  <c r="L825" i="931" s="1"/>
  <c r="J672" i="931"/>
  <c r="K672" i="931" s="1"/>
  <c r="L672" i="931" s="1"/>
  <c r="J599" i="931"/>
  <c r="K599" i="931" s="1"/>
  <c r="L599" i="931" s="1"/>
  <c r="J713" i="931"/>
  <c r="K713" i="931" s="1"/>
  <c r="L713" i="931" s="1"/>
  <c r="J522" i="931"/>
  <c r="K522" i="931" s="1"/>
  <c r="L522" i="931" s="1"/>
  <c r="J856" i="931"/>
  <c r="K856" i="931" s="1"/>
  <c r="L856" i="931" s="1"/>
  <c r="J738" i="931"/>
  <c r="K738" i="931" s="1"/>
  <c r="L738" i="931" s="1"/>
  <c r="J646" i="931"/>
  <c r="K646" i="931" s="1"/>
  <c r="L646" i="931" s="1"/>
  <c r="J614" i="931"/>
  <c r="K614" i="931" s="1"/>
  <c r="L614" i="931" s="1"/>
  <c r="J808" i="931"/>
  <c r="K808" i="931" s="1"/>
  <c r="L808" i="931" s="1"/>
  <c r="J658" i="931"/>
  <c r="K658" i="931" s="1"/>
  <c r="L658" i="931" s="1"/>
  <c r="J406" i="931"/>
  <c r="K406" i="931" s="1"/>
  <c r="L406" i="931" s="1"/>
  <c r="J351" i="931"/>
  <c r="K351" i="931" s="1"/>
  <c r="L351" i="931" s="1"/>
  <c r="J290" i="931"/>
  <c r="K290" i="931" s="1"/>
  <c r="L290" i="931" s="1"/>
  <c r="J587" i="931"/>
  <c r="K587" i="931" s="1"/>
  <c r="L587" i="931" s="1"/>
  <c r="J472" i="931"/>
  <c r="K472" i="931" s="1"/>
  <c r="L472" i="931" s="1"/>
  <c r="J391" i="931"/>
  <c r="K391" i="931" s="1"/>
  <c r="L391" i="931" s="1"/>
  <c r="J540" i="931"/>
  <c r="K540" i="931" s="1"/>
  <c r="L540" i="931" s="1"/>
  <c r="J530" i="931"/>
  <c r="K530" i="931" s="1"/>
  <c r="L530" i="931" s="1"/>
  <c r="J461" i="931"/>
  <c r="K461" i="931" s="1"/>
  <c r="L461" i="931" s="1"/>
  <c r="J366" i="931"/>
  <c r="K366" i="931" s="1"/>
  <c r="L366" i="931" s="1"/>
  <c r="J301" i="931"/>
  <c r="K301" i="931" s="1"/>
  <c r="L301" i="931" s="1"/>
  <c r="J258" i="931"/>
  <c r="K258" i="931" s="1"/>
  <c r="L258" i="931" s="1"/>
  <c r="J656" i="931"/>
  <c r="K656" i="931" s="1"/>
  <c r="L656" i="931" s="1"/>
  <c r="J582" i="931"/>
  <c r="K582" i="931" s="1"/>
  <c r="L582" i="931" s="1"/>
  <c r="J310" i="931"/>
  <c r="K310" i="931" s="1"/>
  <c r="L310" i="931" s="1"/>
  <c r="J232" i="931"/>
  <c r="K232" i="931" s="1"/>
  <c r="L232" i="931" s="1"/>
  <c r="J195" i="931"/>
  <c r="K195" i="931" s="1"/>
  <c r="L195" i="931" s="1"/>
  <c r="J179" i="931"/>
  <c r="K179" i="931" s="1"/>
  <c r="L179" i="931" s="1"/>
  <c r="J163" i="931"/>
  <c r="K163" i="931" s="1"/>
  <c r="L163" i="931" s="1"/>
  <c r="J147" i="931"/>
  <c r="K147" i="931" s="1"/>
  <c r="L147" i="931" s="1"/>
  <c r="J131" i="931"/>
  <c r="K131" i="931" s="1"/>
  <c r="L131" i="931" s="1"/>
  <c r="J105" i="931"/>
  <c r="K105" i="931" s="1"/>
  <c r="L105" i="931" s="1"/>
  <c r="J69" i="931"/>
  <c r="K69" i="931" s="1"/>
  <c r="L69" i="931" s="1"/>
  <c r="J419" i="931"/>
  <c r="K419" i="931" s="1"/>
  <c r="L419" i="931" s="1"/>
  <c r="J660" i="931"/>
  <c r="K660" i="931" s="1"/>
  <c r="L660" i="931" s="1"/>
  <c r="J312" i="931"/>
  <c r="K312" i="931" s="1"/>
  <c r="L312" i="931" s="1"/>
  <c r="J222" i="931"/>
  <c r="K222" i="931" s="1"/>
  <c r="L222" i="931" s="1"/>
  <c r="J91" i="931"/>
  <c r="K91" i="931" s="1"/>
  <c r="L91" i="931" s="1"/>
  <c r="J60" i="931"/>
  <c r="K60" i="931" s="1"/>
  <c r="L60" i="931" s="1"/>
  <c r="J729" i="931"/>
  <c r="K729" i="931" s="1"/>
  <c r="L729" i="931" s="1"/>
  <c r="J430" i="931"/>
  <c r="K430" i="931" s="1"/>
  <c r="L430" i="931" s="1"/>
  <c r="J297" i="931"/>
  <c r="K297" i="931" s="1"/>
  <c r="L297" i="931" s="1"/>
  <c r="J212" i="931"/>
  <c r="K212" i="931" s="1"/>
  <c r="L212" i="931" s="1"/>
  <c r="J90" i="931"/>
  <c r="K90" i="931" s="1"/>
  <c r="L90" i="931" s="1"/>
  <c r="J61" i="931"/>
  <c r="K61" i="931" s="1"/>
  <c r="L61" i="931" s="1"/>
  <c r="J27" i="931"/>
  <c r="K27" i="931" s="1"/>
  <c r="L27" i="931" s="1"/>
  <c r="J200" i="931"/>
  <c r="K200" i="931" s="1"/>
  <c r="L200" i="931" s="1"/>
  <c r="J202" i="931"/>
  <c r="K202" i="931" s="1"/>
  <c r="L202" i="931" s="1"/>
  <c r="J128" i="931"/>
  <c r="K128" i="931" s="1"/>
  <c r="L128" i="931" s="1"/>
  <c r="J166" i="931"/>
  <c r="K166" i="931" s="1"/>
  <c r="L166" i="931" s="1"/>
  <c r="J295" i="931"/>
  <c r="K295" i="931" s="1"/>
  <c r="L295" i="931" s="1"/>
  <c r="J1356" i="931"/>
  <c r="K1356" i="931" s="1"/>
  <c r="L1356" i="931" s="1"/>
  <c r="J1453" i="931"/>
  <c r="K1453" i="931" s="1"/>
  <c r="L1453" i="931" s="1"/>
  <c r="J1383" i="931"/>
  <c r="K1383" i="931" s="1"/>
  <c r="L1383" i="931" s="1"/>
  <c r="J1300" i="931"/>
  <c r="K1300" i="931" s="1"/>
  <c r="L1300" i="931" s="1"/>
  <c r="J1187" i="931"/>
  <c r="K1187" i="931" s="1"/>
  <c r="L1187" i="931" s="1"/>
  <c r="J1154" i="931"/>
  <c r="K1154" i="931" s="1"/>
  <c r="L1154" i="931" s="1"/>
  <c r="J1230" i="931"/>
  <c r="K1230" i="931" s="1"/>
  <c r="L1230" i="931" s="1"/>
  <c r="J1297" i="931"/>
  <c r="K1297" i="931" s="1"/>
  <c r="L1297" i="931" s="1"/>
  <c r="J1122" i="931"/>
  <c r="K1122" i="931" s="1"/>
  <c r="L1122" i="931" s="1"/>
  <c r="J1068" i="931"/>
  <c r="K1068" i="931" s="1"/>
  <c r="L1068" i="931" s="1"/>
  <c r="J1078" i="931"/>
  <c r="K1078" i="931" s="1"/>
  <c r="L1078" i="931" s="1"/>
  <c r="J1053" i="931"/>
  <c r="K1053" i="931" s="1"/>
  <c r="L1053" i="931" s="1"/>
  <c r="J913" i="931"/>
  <c r="K913" i="931" s="1"/>
  <c r="L913" i="931" s="1"/>
  <c r="J984" i="931"/>
  <c r="K984" i="931" s="1"/>
  <c r="L984" i="931" s="1"/>
  <c r="J900" i="931"/>
  <c r="K900" i="931" s="1"/>
  <c r="L900" i="931" s="1"/>
  <c r="J869" i="931"/>
  <c r="K869" i="931" s="1"/>
  <c r="L869" i="931" s="1"/>
  <c r="J787" i="931"/>
  <c r="K787" i="931" s="1"/>
  <c r="L787" i="931" s="1"/>
  <c r="J774" i="931"/>
  <c r="K774" i="931" s="1"/>
  <c r="L774" i="931" s="1"/>
  <c r="J639" i="931"/>
  <c r="K639" i="931" s="1"/>
  <c r="L639" i="931" s="1"/>
  <c r="J795" i="931"/>
  <c r="K795" i="931" s="1"/>
  <c r="L795" i="931" s="1"/>
  <c r="J655" i="931"/>
  <c r="K655" i="931" s="1"/>
  <c r="L655" i="931" s="1"/>
  <c r="J503" i="931"/>
  <c r="K503" i="931" s="1"/>
  <c r="L503" i="931" s="1"/>
  <c r="J845" i="931"/>
  <c r="K845" i="931" s="1"/>
  <c r="L845" i="931" s="1"/>
  <c r="J685" i="931"/>
  <c r="K685" i="931" s="1"/>
  <c r="L685" i="931" s="1"/>
  <c r="J636" i="931"/>
  <c r="K636" i="931" s="1"/>
  <c r="L636" i="931" s="1"/>
  <c r="J604" i="931"/>
  <c r="K604" i="931" s="1"/>
  <c r="L604" i="931" s="1"/>
  <c r="J791" i="931"/>
  <c r="K791" i="931" s="1"/>
  <c r="L791" i="931" s="1"/>
  <c r="L790" i="931" s="1"/>
  <c r="J496" i="931"/>
  <c r="K496" i="931" s="1"/>
  <c r="L496" i="931" s="1"/>
  <c r="J387" i="931"/>
  <c r="K387" i="931" s="1"/>
  <c r="L387" i="931" s="1"/>
  <c r="J341" i="931"/>
  <c r="K341" i="931" s="1"/>
  <c r="L341" i="931" s="1"/>
  <c r="J768" i="931"/>
  <c r="K768" i="931" s="1"/>
  <c r="L768" i="931" s="1"/>
  <c r="J538" i="931"/>
  <c r="K538" i="931" s="1"/>
  <c r="L538" i="931" s="1"/>
  <c r="J462" i="931"/>
  <c r="K462" i="931" s="1"/>
  <c r="L462" i="931" s="1"/>
  <c r="J363" i="931"/>
  <c r="K363" i="931" s="1"/>
  <c r="L363" i="931" s="1"/>
  <c r="J486" i="931"/>
  <c r="K486" i="931" s="1"/>
  <c r="L486" i="931" s="1"/>
  <c r="J483" i="931"/>
  <c r="K483" i="931" s="1"/>
  <c r="L483" i="931" s="1"/>
  <c r="J442" i="931"/>
  <c r="K442" i="931" s="1"/>
  <c r="L442" i="931" s="1"/>
  <c r="J321" i="931"/>
  <c r="K321" i="931" s="1"/>
  <c r="L321" i="931" s="1"/>
  <c r="J276" i="931"/>
  <c r="K276" i="931" s="1"/>
  <c r="L276" i="931" s="1"/>
  <c r="J252" i="931"/>
  <c r="K252" i="931" s="1"/>
  <c r="L252" i="931" s="1"/>
  <c r="J557" i="931"/>
  <c r="K557" i="931" s="1"/>
  <c r="L557" i="931" s="1"/>
  <c r="J504" i="931"/>
  <c r="K504" i="931" s="1"/>
  <c r="L504" i="931" s="1"/>
  <c r="J283" i="931"/>
  <c r="K283" i="931" s="1"/>
  <c r="L283" i="931" s="1"/>
  <c r="J218" i="931"/>
  <c r="K218" i="931" s="1"/>
  <c r="L218" i="931" s="1"/>
  <c r="J191" i="931"/>
  <c r="K191" i="931" s="1"/>
  <c r="L191" i="931" s="1"/>
  <c r="J175" i="931"/>
  <c r="K175" i="931" s="1"/>
  <c r="L175" i="931" s="1"/>
  <c r="J159" i="931"/>
  <c r="K159" i="931" s="1"/>
  <c r="L159" i="931" s="1"/>
  <c r="J143" i="931"/>
  <c r="K143" i="931" s="1"/>
  <c r="L143" i="931" s="1"/>
  <c r="J127" i="931"/>
  <c r="K127" i="931" s="1"/>
  <c r="L127" i="931" s="1"/>
  <c r="J101" i="931"/>
  <c r="K101" i="931" s="1"/>
  <c r="L101" i="931" s="1"/>
  <c r="J52" i="931"/>
  <c r="K52" i="931" s="1"/>
  <c r="L52" i="931" s="1"/>
  <c r="J382" i="931"/>
  <c r="K382" i="931" s="1"/>
  <c r="L382" i="931" s="1"/>
  <c r="J488" i="931"/>
  <c r="K488" i="931" s="1"/>
  <c r="L488" i="931" s="1"/>
  <c r="J293" i="931"/>
  <c r="K293" i="931" s="1"/>
  <c r="L293" i="931" s="1"/>
  <c r="J211" i="931"/>
  <c r="K211" i="931" s="1"/>
  <c r="L211" i="931" s="1"/>
  <c r="J87" i="931"/>
  <c r="K87" i="931" s="1"/>
  <c r="L87" i="931" s="1"/>
  <c r="J43" i="931"/>
  <c r="K43" i="931" s="1"/>
  <c r="L43" i="931" s="1"/>
  <c r="J528" i="931"/>
  <c r="K528" i="931" s="1"/>
  <c r="L528" i="931" s="1"/>
  <c r="J348" i="931"/>
  <c r="K348" i="931" s="1"/>
  <c r="L348" i="931" s="1"/>
  <c r="J275" i="931"/>
  <c r="K275" i="931" s="1"/>
  <c r="L275" i="931" s="1"/>
  <c r="J110" i="931"/>
  <c r="K110" i="931" s="1"/>
  <c r="L110" i="931" s="1"/>
  <c r="J86" i="931"/>
  <c r="K86" i="931" s="1"/>
  <c r="L86" i="931" s="1"/>
  <c r="J57" i="931"/>
  <c r="K57" i="931" s="1"/>
  <c r="L57" i="931" s="1"/>
  <c r="J72" i="931"/>
  <c r="K72" i="931" s="1"/>
  <c r="L72" i="931" s="1"/>
  <c r="J233" i="931"/>
  <c r="K233" i="931" s="1"/>
  <c r="L233" i="931" s="1"/>
  <c r="J70" i="931"/>
  <c r="K70" i="931" s="1"/>
  <c r="L70" i="931" s="1"/>
  <c r="J228" i="931"/>
  <c r="K228" i="931" s="1"/>
  <c r="L228" i="931" s="1"/>
  <c r="J160" i="931"/>
  <c r="K160" i="931" s="1"/>
  <c r="L160" i="931" s="1"/>
  <c r="J412" i="931"/>
  <c r="K412" i="931" s="1"/>
  <c r="L412" i="931" s="1"/>
  <c r="J198" i="931"/>
  <c r="K198" i="931" s="1"/>
  <c r="L198" i="931" s="1"/>
  <c r="J172" i="931"/>
  <c r="K172" i="931" s="1"/>
  <c r="L172" i="931" s="1"/>
  <c r="J322" i="931"/>
  <c r="K322" i="931" s="1"/>
  <c r="L322" i="931" s="1"/>
  <c r="J178" i="931"/>
  <c r="K178" i="931" s="1"/>
  <c r="L178" i="931" s="1"/>
  <c r="J1479" i="931"/>
  <c r="K1479" i="931" s="1"/>
  <c r="L1479" i="931" s="1"/>
  <c r="J1474" i="931"/>
  <c r="K1474" i="931" s="1"/>
  <c r="L1474" i="931" s="1"/>
  <c r="J1447" i="931"/>
  <c r="K1447" i="931" s="1"/>
  <c r="L1447" i="931" s="1"/>
  <c r="J1292" i="931"/>
  <c r="K1292" i="931" s="1"/>
  <c r="L1292" i="931" s="1"/>
  <c r="J1294" i="931"/>
  <c r="K1294" i="931" s="1"/>
  <c r="L1294" i="931" s="1"/>
  <c r="J1387" i="931"/>
  <c r="K1387" i="931" s="1"/>
  <c r="L1387" i="931" s="1"/>
  <c r="J1148" i="931"/>
  <c r="K1148" i="931" s="1"/>
  <c r="L1148" i="931" s="1"/>
  <c r="J1206" i="931"/>
  <c r="K1206" i="931" s="1"/>
  <c r="L1206" i="931" s="1"/>
  <c r="J1249" i="931"/>
  <c r="K1249" i="931" s="1"/>
  <c r="L1249" i="931" s="1"/>
  <c r="J1116" i="931"/>
  <c r="K1116" i="931" s="1"/>
  <c r="L1116" i="931" s="1"/>
  <c r="J1062" i="931"/>
  <c r="K1062" i="931" s="1"/>
  <c r="L1062" i="931" s="1"/>
  <c r="J1059" i="931"/>
  <c r="K1059" i="931" s="1"/>
  <c r="L1059" i="931" s="1"/>
  <c r="J1427" i="931"/>
  <c r="K1427" i="931" s="1"/>
  <c r="L1427" i="931" s="1"/>
  <c r="J1243" i="931"/>
  <c r="K1243" i="931" s="1"/>
  <c r="L1243" i="931" s="1"/>
  <c r="J1081" i="931"/>
  <c r="K1081" i="931" s="1"/>
  <c r="L1081" i="931" s="1"/>
  <c r="J1287" i="931"/>
  <c r="K1287" i="931" s="1"/>
  <c r="L1287" i="931" s="1"/>
  <c r="J1031" i="931"/>
  <c r="K1031" i="931" s="1"/>
  <c r="L1031" i="931" s="1"/>
  <c r="J958" i="931"/>
  <c r="K958" i="931" s="1"/>
  <c r="L958" i="931" s="1"/>
  <c r="J862" i="931"/>
  <c r="K862" i="931" s="1"/>
  <c r="L862" i="931" s="1"/>
  <c r="J739" i="931"/>
  <c r="K739" i="931" s="1"/>
  <c r="L739" i="931" s="1"/>
  <c r="J777" i="931"/>
  <c r="K777" i="931" s="1"/>
  <c r="L777" i="931" s="1"/>
  <c r="J499" i="931"/>
  <c r="K499" i="931" s="1"/>
  <c r="L499" i="931" s="1"/>
  <c r="J681" i="931"/>
  <c r="K681" i="931" s="1"/>
  <c r="L681" i="931" s="1"/>
  <c r="J600" i="931"/>
  <c r="K600" i="931" s="1"/>
  <c r="L600" i="931" s="1"/>
  <c r="J435" i="931"/>
  <c r="K435" i="931" s="1"/>
  <c r="L435" i="931" s="1"/>
  <c r="J335" i="931"/>
  <c r="K335" i="931" s="1"/>
  <c r="L335" i="931" s="1"/>
  <c r="J517" i="931"/>
  <c r="K517" i="931" s="1"/>
  <c r="L517" i="931" s="1"/>
  <c r="J811" i="931"/>
  <c r="K811" i="931" s="1"/>
  <c r="L811" i="931" s="1"/>
  <c r="J479" i="931"/>
  <c r="K479" i="931" s="1"/>
  <c r="L479" i="931" s="1"/>
  <c r="J317" i="931"/>
  <c r="K317" i="931" s="1"/>
  <c r="L317" i="931" s="1"/>
  <c r="J248" i="931"/>
  <c r="K248" i="931" s="1"/>
  <c r="L248" i="931" s="1"/>
  <c r="J405" i="931"/>
  <c r="K405" i="931" s="1"/>
  <c r="L405" i="931" s="1"/>
  <c r="J216" i="931"/>
  <c r="K216" i="931" s="1"/>
  <c r="L216" i="931" s="1"/>
  <c r="J173" i="931"/>
  <c r="K173" i="931" s="1"/>
  <c r="L173" i="931" s="1"/>
  <c r="J141" i="931"/>
  <c r="K141" i="931" s="1"/>
  <c r="L141" i="931" s="1"/>
  <c r="J79" i="931"/>
  <c r="K79" i="931" s="1"/>
  <c r="L79" i="931" s="1"/>
  <c r="J378" i="931"/>
  <c r="K378" i="931" s="1"/>
  <c r="L378" i="931" s="1"/>
  <c r="L377" i="931" s="1"/>
  <c r="J285" i="931"/>
  <c r="K285" i="931" s="1"/>
  <c r="L285" i="931" s="1"/>
  <c r="J85" i="931"/>
  <c r="K85" i="931" s="1"/>
  <c r="L85" i="931" s="1"/>
  <c r="J523" i="931"/>
  <c r="K523" i="931" s="1"/>
  <c r="L523" i="931" s="1"/>
  <c r="J267" i="931"/>
  <c r="K267" i="931" s="1"/>
  <c r="L267" i="931" s="1"/>
  <c r="J84" i="931"/>
  <c r="K84" i="931" s="1"/>
  <c r="L84" i="931" s="1"/>
  <c r="J120" i="931"/>
  <c r="K120" i="931" s="1"/>
  <c r="L120" i="931" s="1"/>
  <c r="J255" i="931"/>
  <c r="K255" i="931" s="1"/>
  <c r="L255" i="931" s="1"/>
  <c r="J398" i="931"/>
  <c r="K398" i="931" s="1"/>
  <c r="L398" i="931" s="1"/>
  <c r="J104" i="931"/>
  <c r="K104" i="931" s="1"/>
  <c r="L104" i="931" s="1"/>
  <c r="J1308" i="931"/>
  <c r="K1308" i="931" s="1"/>
  <c r="L1308" i="931" s="1"/>
  <c r="J1235" i="931"/>
  <c r="K1235" i="931" s="1"/>
  <c r="L1235" i="931" s="1"/>
  <c r="J1198" i="931"/>
  <c r="K1198" i="931" s="1"/>
  <c r="L1198" i="931" s="1"/>
  <c r="J1397" i="931"/>
  <c r="K1397" i="931" s="1"/>
  <c r="L1397" i="931" s="1"/>
  <c r="J1023" i="931"/>
  <c r="K1023" i="931" s="1"/>
  <c r="L1023" i="931" s="1"/>
  <c r="J956" i="931"/>
  <c r="K956" i="931" s="1"/>
  <c r="L956" i="931" s="1"/>
  <c r="J859" i="931"/>
  <c r="K859" i="931" s="1"/>
  <c r="L859" i="931" s="1"/>
  <c r="J737" i="931"/>
  <c r="K737" i="931" s="1"/>
  <c r="L737" i="931" s="1"/>
  <c r="J970" i="931"/>
  <c r="K970" i="931" s="1"/>
  <c r="L970" i="931" s="1"/>
  <c r="J497" i="931"/>
  <c r="K497" i="931" s="1"/>
  <c r="L497" i="931" s="1"/>
  <c r="J679" i="931"/>
  <c r="K679" i="931" s="1"/>
  <c r="L679" i="931" s="1"/>
  <c r="J598" i="931"/>
  <c r="K598" i="931" s="1"/>
  <c r="L598" i="931" s="1"/>
  <c r="J433" i="931"/>
  <c r="K433" i="931" s="1"/>
  <c r="L433" i="931" s="1"/>
  <c r="J333" i="931"/>
  <c r="K333" i="931" s="1"/>
  <c r="L333" i="931" s="1"/>
  <c r="J512" i="931"/>
  <c r="K512" i="931" s="1"/>
  <c r="L512" i="931" s="1"/>
  <c r="J788" i="931"/>
  <c r="K788" i="931" s="1"/>
  <c r="L788" i="931" s="1"/>
  <c r="J477" i="931"/>
  <c r="K477" i="931" s="1"/>
  <c r="L477" i="931" s="1"/>
  <c r="J315" i="931"/>
  <c r="K315" i="931" s="1"/>
  <c r="L315" i="931" s="1"/>
  <c r="J246" i="931"/>
  <c r="K246" i="931" s="1"/>
  <c r="L246" i="931" s="1"/>
  <c r="J400" i="931"/>
  <c r="K400" i="931" s="1"/>
  <c r="L400" i="931" s="1"/>
  <c r="J207" i="931"/>
  <c r="K207" i="931" s="1"/>
  <c r="L207" i="931" s="1"/>
  <c r="J171" i="931"/>
  <c r="K171" i="931" s="1"/>
  <c r="L171" i="931" s="1"/>
  <c r="J139" i="931"/>
  <c r="K139" i="931" s="1"/>
  <c r="L139" i="931" s="1"/>
  <c r="J77" i="931"/>
  <c r="K77" i="931" s="1"/>
  <c r="L77" i="931" s="1"/>
  <c r="J350" i="931"/>
  <c r="K350" i="931" s="1"/>
  <c r="L350" i="931" s="1"/>
  <c r="J271" i="931"/>
  <c r="K271" i="931" s="1"/>
  <c r="L271" i="931" s="1"/>
  <c r="J83" i="931"/>
  <c r="K83" i="931" s="1"/>
  <c r="L83" i="931" s="1"/>
  <c r="J346" i="931"/>
  <c r="K346" i="931" s="1"/>
  <c r="L346" i="931" s="1"/>
  <c r="J259" i="931"/>
  <c r="K259" i="931" s="1"/>
  <c r="L259" i="931" s="1"/>
  <c r="J82" i="931"/>
  <c r="K82" i="931" s="1"/>
  <c r="L82" i="931" s="1"/>
  <c r="J136" i="931"/>
  <c r="K136" i="931" s="1"/>
  <c r="L136" i="931" s="1"/>
  <c r="J265" i="931"/>
  <c r="K265" i="931" s="1"/>
  <c r="L265" i="931" s="1"/>
  <c r="J156" i="931"/>
  <c r="K156" i="931" s="1"/>
  <c r="L156" i="931" s="1"/>
  <c r="J162" i="931"/>
  <c r="K162" i="931" s="1"/>
  <c r="L162" i="931" s="1"/>
  <c r="J1440" i="931"/>
  <c r="K1440" i="931" s="1"/>
  <c r="L1440" i="931" s="1"/>
  <c r="J1203" i="931"/>
  <c r="K1203" i="931" s="1"/>
  <c r="L1203" i="931" s="1"/>
  <c r="J1285" i="931"/>
  <c r="K1285" i="931" s="1"/>
  <c r="L1285" i="931" s="1"/>
  <c r="J1060" i="931"/>
  <c r="K1060" i="931" s="1"/>
  <c r="L1060" i="931" s="1"/>
  <c r="J976" i="931"/>
  <c r="K976" i="931" s="1"/>
  <c r="L976" i="931" s="1"/>
  <c r="J948" i="931"/>
  <c r="K948" i="931" s="1"/>
  <c r="L948" i="931" s="1"/>
  <c r="J850" i="931"/>
  <c r="K850" i="931" s="1"/>
  <c r="L850" i="931" s="1"/>
  <c r="J735" i="931"/>
  <c r="K735" i="931" s="1"/>
  <c r="L735" i="931" s="1"/>
  <c r="J849" i="931"/>
  <c r="K849" i="931" s="1"/>
  <c r="L849" i="931" s="1"/>
  <c r="J495" i="931"/>
  <c r="K495" i="931" s="1"/>
  <c r="L495" i="931" s="1"/>
  <c r="J677" i="931"/>
  <c r="K677" i="931" s="1"/>
  <c r="L677" i="931" s="1"/>
  <c r="J1030" i="931"/>
  <c r="K1030" i="931" s="1"/>
  <c r="L1030" i="931" s="1"/>
  <c r="J431" i="931"/>
  <c r="K431" i="931" s="1"/>
  <c r="L431" i="931" s="1"/>
  <c r="J331" i="931"/>
  <c r="K331" i="931" s="1"/>
  <c r="L331" i="931" s="1"/>
  <c r="J500" i="931"/>
  <c r="K500" i="931" s="1"/>
  <c r="L500" i="931" s="1"/>
  <c r="J761" i="931"/>
  <c r="K761" i="931" s="1"/>
  <c r="L761" i="931" s="1"/>
  <c r="J475" i="931"/>
  <c r="K475" i="931" s="1"/>
  <c r="L475" i="931" s="1"/>
  <c r="J313" i="931"/>
  <c r="K313" i="931" s="1"/>
  <c r="L313" i="931" s="1"/>
  <c r="J244" i="931"/>
  <c r="K244" i="931" s="1"/>
  <c r="L244" i="931" s="1"/>
  <c r="J344" i="931"/>
  <c r="K344" i="931" s="1"/>
  <c r="L344" i="931" s="1"/>
  <c r="J203" i="931"/>
  <c r="K203" i="931" s="1"/>
  <c r="L203" i="931" s="1"/>
  <c r="J169" i="931"/>
  <c r="K169" i="931" s="1"/>
  <c r="L169" i="931" s="1"/>
  <c r="J137" i="931"/>
  <c r="K137" i="931" s="1"/>
  <c r="L137" i="931" s="1"/>
  <c r="J75" i="931"/>
  <c r="K75" i="931" s="1"/>
  <c r="L75" i="931" s="1"/>
  <c r="J249" i="931"/>
  <c r="K249" i="931" s="1"/>
  <c r="L249" i="931" s="1"/>
  <c r="J263" i="931"/>
  <c r="K263" i="931" s="1"/>
  <c r="L263" i="931" s="1"/>
  <c r="J66" i="931"/>
  <c r="K66" i="931" s="1"/>
  <c r="L66" i="931" s="1"/>
  <c r="J253" i="931"/>
  <c r="K253" i="931" s="1"/>
  <c r="L253" i="931" s="1"/>
  <c r="J243" i="931"/>
  <c r="K243" i="931" s="1"/>
  <c r="L243" i="931" s="1"/>
  <c r="J67" i="931"/>
  <c r="K67" i="931" s="1"/>
  <c r="L67" i="931" s="1"/>
  <c r="J152" i="931"/>
  <c r="K152" i="931" s="1"/>
  <c r="L152" i="931" s="1"/>
  <c r="J53" i="931"/>
  <c r="K53" i="931" s="1"/>
  <c r="L53" i="931" s="1"/>
  <c r="J436" i="931"/>
  <c r="K436" i="931" s="1"/>
  <c r="L436" i="931" s="1"/>
  <c r="J188" i="931"/>
  <c r="K188" i="931" s="1"/>
  <c r="L188" i="931" s="1"/>
  <c r="J194" i="931"/>
  <c r="K194" i="931" s="1"/>
  <c r="L194" i="931" s="1"/>
  <c r="J1415" i="931"/>
  <c r="K1415" i="931" s="1"/>
  <c r="L1415" i="931" s="1"/>
  <c r="J1359" i="931"/>
  <c r="K1359" i="931" s="1"/>
  <c r="L1359" i="931" s="1"/>
  <c r="J1275" i="931"/>
  <c r="K1275" i="931" s="1"/>
  <c r="L1275" i="931" s="1"/>
  <c r="J1052" i="931"/>
  <c r="K1052" i="931" s="1"/>
  <c r="L1052" i="931" s="1"/>
  <c r="J929" i="931"/>
  <c r="K929" i="931" s="1"/>
  <c r="L929" i="931" s="1"/>
  <c r="J916" i="931"/>
  <c r="K916" i="931" s="1"/>
  <c r="L916" i="931" s="1"/>
  <c r="J805" i="931"/>
  <c r="K805" i="931" s="1"/>
  <c r="L805" i="931" s="1"/>
  <c r="J647" i="931"/>
  <c r="K647" i="931" s="1"/>
  <c r="L647" i="931" s="1"/>
  <c r="J669" i="931"/>
  <c r="K669" i="931" s="1"/>
  <c r="L669" i="931" s="1"/>
  <c r="J812" i="931"/>
  <c r="K812" i="931" s="1"/>
  <c r="L812" i="931" s="1"/>
  <c r="J644" i="931"/>
  <c r="K644" i="931" s="1"/>
  <c r="L644" i="931" s="1"/>
  <c r="J772" i="931"/>
  <c r="K772" i="931" s="1"/>
  <c r="L772" i="931" s="1"/>
  <c r="J401" i="931"/>
  <c r="K401" i="931" s="1"/>
  <c r="L401" i="931" s="1"/>
  <c r="J288" i="931"/>
  <c r="K288" i="931" s="1"/>
  <c r="L288" i="931" s="1"/>
  <c r="J470" i="931"/>
  <c r="K470" i="931" s="1"/>
  <c r="L470" i="931" s="1"/>
  <c r="J531" i="931"/>
  <c r="K531" i="931" s="1"/>
  <c r="L531" i="931" s="1"/>
  <c r="J459" i="931"/>
  <c r="K459" i="931" s="1"/>
  <c r="L459" i="931" s="1"/>
  <c r="J280" i="931"/>
  <c r="K280" i="931" s="1"/>
  <c r="L280" i="931" s="1"/>
  <c r="J562" i="931"/>
  <c r="K562" i="931" s="1"/>
  <c r="L562" i="931" s="1"/>
  <c r="J291" i="931"/>
  <c r="K291" i="931" s="1"/>
  <c r="L291" i="931" s="1"/>
  <c r="J193" i="931"/>
  <c r="K193" i="931" s="1"/>
  <c r="L193" i="931" s="1"/>
  <c r="J161" i="931"/>
  <c r="K161" i="931" s="1"/>
  <c r="L161" i="931" s="1"/>
  <c r="J129" i="931"/>
  <c r="K129" i="931" s="1"/>
  <c r="L129" i="931" s="1"/>
  <c r="J54" i="931"/>
  <c r="K54" i="931" s="1"/>
  <c r="L54" i="931" s="1"/>
  <c r="J555" i="931"/>
  <c r="K555" i="931" s="1"/>
  <c r="L555" i="931" s="1"/>
  <c r="J213" i="931"/>
  <c r="K213" i="931" s="1"/>
  <c r="L213" i="931" s="1"/>
  <c r="J58" i="931"/>
  <c r="K58" i="931" s="1"/>
  <c r="L58" i="931" s="1"/>
  <c r="J426" i="931"/>
  <c r="K426" i="931" s="1"/>
  <c r="L426" i="931" s="1"/>
  <c r="J210" i="931"/>
  <c r="K210" i="931" s="1"/>
  <c r="L210" i="931" s="1"/>
  <c r="J59" i="931"/>
  <c r="K59" i="931" s="1"/>
  <c r="L59" i="931" s="1"/>
  <c r="J226" i="931"/>
  <c r="K226" i="931" s="1"/>
  <c r="L226" i="931" s="1"/>
  <c r="J122" i="931"/>
  <c r="K122" i="931" s="1"/>
  <c r="L122" i="931" s="1"/>
  <c r="J144" i="931"/>
  <c r="K144" i="931" s="1"/>
  <c r="L144" i="931" s="1"/>
  <c r="J74" i="931"/>
  <c r="K74" i="931" s="1"/>
  <c r="L74" i="931" s="1"/>
  <c r="J204" i="931"/>
  <c r="K204" i="931" s="1"/>
  <c r="L204" i="931" s="1"/>
  <c r="J1021" i="931"/>
  <c r="K1021" i="931" s="1"/>
  <c r="L1021" i="931" s="1"/>
  <c r="J996" i="931"/>
  <c r="K996" i="931" s="1"/>
  <c r="L996" i="931" s="1"/>
  <c r="J764" i="931"/>
  <c r="K764" i="931" s="1"/>
  <c r="L764" i="931" s="1"/>
  <c r="J566" i="931"/>
  <c r="K566" i="931" s="1"/>
  <c r="L566" i="931" s="1"/>
  <c r="J570" i="931"/>
  <c r="K570" i="931" s="1"/>
  <c r="L570" i="931" s="1"/>
  <c r="J595" i="931"/>
  <c r="K595" i="931" s="1"/>
  <c r="L595" i="931" s="1"/>
  <c r="J264" i="931"/>
  <c r="K264" i="931" s="1"/>
  <c r="L264" i="931" s="1"/>
  <c r="J185" i="931"/>
  <c r="K185" i="931" s="1"/>
  <c r="L185" i="931" s="1"/>
  <c r="J46" i="931"/>
  <c r="K46" i="931" s="1"/>
  <c r="L46" i="931" s="1"/>
  <c r="J109" i="931"/>
  <c r="K109" i="931" s="1"/>
  <c r="L109" i="931" s="1"/>
  <c r="J97" i="931"/>
  <c r="K97" i="931" s="1"/>
  <c r="L97" i="931" s="1"/>
  <c r="J231" i="931"/>
  <c r="K231" i="931" s="1"/>
  <c r="L231" i="931" s="1"/>
  <c r="J1467" i="931"/>
  <c r="K1467" i="931" s="1"/>
  <c r="L1467" i="931" s="1"/>
  <c r="J1138" i="931"/>
  <c r="K1138" i="931" s="1"/>
  <c r="L1138" i="931" s="1"/>
  <c r="J990" i="931"/>
  <c r="K990" i="931" s="1"/>
  <c r="L990" i="931" s="1"/>
  <c r="J1470" i="931"/>
  <c r="K1470" i="931" s="1"/>
  <c r="L1470" i="931" s="1"/>
  <c r="L1469" i="931" s="1"/>
  <c r="J1423" i="931"/>
  <c r="K1423" i="931" s="1"/>
  <c r="L1423" i="931" s="1"/>
  <c r="J1251" i="931"/>
  <c r="K1251" i="931" s="1"/>
  <c r="L1251" i="931" s="1"/>
  <c r="J1188" i="931"/>
  <c r="K1188" i="931" s="1"/>
  <c r="L1188" i="931" s="1"/>
  <c r="J1194" i="931"/>
  <c r="K1194" i="931" s="1"/>
  <c r="L1194" i="931" s="1"/>
  <c r="J907" i="931"/>
  <c r="K907" i="931" s="1"/>
  <c r="L907" i="931" s="1"/>
  <c r="J896" i="931"/>
  <c r="K896" i="931" s="1"/>
  <c r="L896" i="931" s="1"/>
  <c r="J778" i="931"/>
  <c r="K778" i="931" s="1"/>
  <c r="L778" i="931" s="1"/>
  <c r="J629" i="931"/>
  <c r="K629" i="931" s="1"/>
  <c r="L629" i="931" s="1"/>
  <c r="J592" i="931"/>
  <c r="K592" i="931" s="1"/>
  <c r="L592" i="931" s="1"/>
  <c r="J802" i="931"/>
  <c r="K802" i="931" s="1"/>
  <c r="L802" i="931" s="1"/>
  <c r="J632" i="931"/>
  <c r="K632" i="931" s="1"/>
  <c r="L632" i="931" s="1"/>
  <c r="J578" i="931"/>
  <c r="K578" i="931" s="1"/>
  <c r="L578" i="931" s="1"/>
  <c r="J383" i="931"/>
  <c r="K383" i="931" s="1"/>
  <c r="L383" i="931" s="1"/>
  <c r="J723" i="931"/>
  <c r="K723" i="931" s="1"/>
  <c r="L723" i="931" s="1"/>
  <c r="J458" i="931"/>
  <c r="K458" i="931" s="1"/>
  <c r="L458" i="931" s="1"/>
  <c r="J786" i="931"/>
  <c r="K786" i="931" s="1"/>
  <c r="L786" i="931" s="1"/>
  <c r="L785" i="931" s="1"/>
  <c r="J438" i="931"/>
  <c r="K438" i="931" s="1"/>
  <c r="L438" i="931" s="1"/>
  <c r="J270" i="931"/>
  <c r="K270" i="931" s="1"/>
  <c r="L270" i="931" s="1"/>
  <c r="J490" i="931"/>
  <c r="K490" i="931" s="1"/>
  <c r="L490" i="931" s="1"/>
  <c r="J269" i="931"/>
  <c r="K269" i="931" s="1"/>
  <c r="L269" i="931" s="1"/>
  <c r="J189" i="931"/>
  <c r="K189" i="931" s="1"/>
  <c r="L189" i="931" s="1"/>
  <c r="J157" i="931"/>
  <c r="K157" i="931" s="1"/>
  <c r="L157" i="931" s="1"/>
  <c r="J125" i="931"/>
  <c r="K125" i="931" s="1"/>
  <c r="L125" i="931" s="1"/>
  <c r="J50" i="931"/>
  <c r="K50" i="931" s="1"/>
  <c r="L50" i="931" s="1"/>
  <c r="J432" i="931"/>
  <c r="K432" i="931" s="1"/>
  <c r="L432" i="931" s="1"/>
  <c r="J209" i="931"/>
  <c r="K209" i="931" s="1"/>
  <c r="L209" i="931" s="1"/>
  <c r="J41" i="931"/>
  <c r="K41" i="931" s="1"/>
  <c r="L41" i="931" s="1"/>
  <c r="J330" i="931"/>
  <c r="K330" i="931" s="1"/>
  <c r="L330" i="931" s="1"/>
  <c r="J108" i="931"/>
  <c r="K108" i="931" s="1"/>
  <c r="L108" i="931" s="1"/>
  <c r="J42" i="931"/>
  <c r="K42" i="931" s="1"/>
  <c r="L42" i="931" s="1"/>
  <c r="J371" i="931"/>
  <c r="K371" i="931" s="1"/>
  <c r="L371" i="931" s="1"/>
  <c r="J138" i="931"/>
  <c r="K138" i="931" s="1"/>
  <c r="L138" i="931" s="1"/>
  <c r="J176" i="931"/>
  <c r="K176" i="931" s="1"/>
  <c r="L176" i="931" s="1"/>
  <c r="J118" i="931"/>
  <c r="K118" i="931" s="1"/>
  <c r="L118" i="931" s="1"/>
  <c r="J219" i="931"/>
  <c r="K219" i="931" s="1"/>
  <c r="L219" i="931" s="1"/>
  <c r="J273" i="931"/>
  <c r="K273" i="931" s="1"/>
  <c r="L273" i="931" s="1"/>
  <c r="J1456" i="931"/>
  <c r="K1456" i="931" s="1"/>
  <c r="L1456" i="931" s="1"/>
  <c r="J1290" i="931"/>
  <c r="K1290" i="931" s="1"/>
  <c r="L1290" i="931" s="1"/>
  <c r="J1170" i="931"/>
  <c r="K1170" i="931" s="1"/>
  <c r="L1170" i="931" s="1"/>
  <c r="J1173" i="931"/>
  <c r="K1173" i="931" s="1"/>
  <c r="L1173" i="931" s="1"/>
  <c r="J1051" i="931"/>
  <c r="K1051" i="931" s="1"/>
  <c r="L1051" i="931" s="1"/>
  <c r="J905" i="931"/>
  <c r="K905" i="931" s="1"/>
  <c r="L905" i="931" s="1"/>
  <c r="J894" i="931"/>
  <c r="K894" i="931" s="1"/>
  <c r="L894" i="931" s="1"/>
  <c r="J767" i="931"/>
  <c r="K767" i="931" s="1"/>
  <c r="L767" i="931" s="1"/>
  <c r="J627" i="931"/>
  <c r="K627" i="931" s="1"/>
  <c r="L627" i="931" s="1"/>
  <c r="J590" i="931"/>
  <c r="K590" i="931" s="1"/>
  <c r="L590" i="931" s="1"/>
  <c r="J766" i="931"/>
  <c r="K766" i="931" s="1"/>
  <c r="L766" i="931" s="1"/>
  <c r="J630" i="931"/>
  <c r="K630" i="931" s="1"/>
  <c r="L630" i="931" s="1"/>
  <c r="J573" i="931"/>
  <c r="K573" i="931" s="1"/>
  <c r="L573" i="931" s="1"/>
  <c r="J381" i="931"/>
  <c r="K381" i="931" s="1"/>
  <c r="L381" i="931" s="1"/>
  <c r="J580" i="931"/>
  <c r="K580" i="931" s="1"/>
  <c r="L580" i="931" s="1"/>
  <c r="J453" i="931"/>
  <c r="K453" i="931" s="1"/>
  <c r="L453" i="931" s="1"/>
  <c r="L452" i="931" s="1"/>
  <c r="J770" i="931"/>
  <c r="K770" i="931" s="1"/>
  <c r="L770" i="931" s="1"/>
  <c r="J423" i="931"/>
  <c r="K423" i="931" s="1"/>
  <c r="L423" i="931" s="1"/>
  <c r="J268" i="931"/>
  <c r="K268" i="931" s="1"/>
  <c r="L268" i="931" s="1"/>
  <c r="J450" i="931"/>
  <c r="K450" i="931" s="1"/>
  <c r="L450" i="931" s="1"/>
  <c r="L449" i="931" s="1"/>
  <c r="J261" i="931"/>
  <c r="K261" i="931" s="1"/>
  <c r="L261" i="931" s="1"/>
  <c r="J187" i="931"/>
  <c r="K187" i="931" s="1"/>
  <c r="L187" i="931" s="1"/>
  <c r="J155" i="931"/>
  <c r="K155" i="931" s="1"/>
  <c r="L155" i="931" s="1"/>
  <c r="J123" i="931"/>
  <c r="K123" i="931" s="1"/>
  <c r="L123" i="931" s="1"/>
  <c r="J48" i="931"/>
  <c r="K48" i="931" s="1"/>
  <c r="L48" i="931" s="1"/>
  <c r="J428" i="931"/>
  <c r="K428" i="931" s="1"/>
  <c r="L428" i="931" s="1"/>
  <c r="J111" i="931"/>
  <c r="K111" i="931" s="1"/>
  <c r="L111" i="931" s="1"/>
  <c r="J39" i="931"/>
  <c r="K39" i="931" s="1"/>
  <c r="L39" i="931" s="1"/>
  <c r="J324" i="931"/>
  <c r="K324" i="931" s="1"/>
  <c r="L324" i="931" s="1"/>
  <c r="J99" i="931"/>
  <c r="K99" i="931" s="1"/>
  <c r="L99" i="931" s="1"/>
  <c r="J40" i="931"/>
  <c r="K40" i="931" s="1"/>
  <c r="L40" i="931" s="1"/>
  <c r="J506" i="931"/>
  <c r="K506" i="931" s="1"/>
  <c r="L506" i="931" s="1"/>
  <c r="J154" i="931"/>
  <c r="K154" i="931" s="1"/>
  <c r="L154" i="931" s="1"/>
  <c r="J192" i="931"/>
  <c r="K192" i="931" s="1"/>
  <c r="L192" i="931" s="1"/>
  <c r="J182" i="931"/>
  <c r="K182" i="931" s="1"/>
  <c r="L182" i="931" s="1"/>
  <c r="J306" i="931"/>
  <c r="K306" i="931" s="1"/>
  <c r="L306" i="931" s="1"/>
  <c r="J542" i="931"/>
  <c r="K542" i="931" s="1"/>
  <c r="L542" i="931" s="1"/>
  <c r="J1386" i="931"/>
  <c r="K1386" i="931" s="1"/>
  <c r="L1386" i="931" s="1"/>
  <c r="J1282" i="931"/>
  <c r="K1282" i="931" s="1"/>
  <c r="L1282" i="931" s="1"/>
  <c r="J1146" i="931"/>
  <c r="K1146" i="931" s="1"/>
  <c r="L1146" i="931" s="1"/>
  <c r="J1141" i="931"/>
  <c r="K1141" i="931" s="1"/>
  <c r="L1141" i="931" s="1"/>
  <c r="J897" i="931"/>
  <c r="K897" i="931" s="1"/>
  <c r="L897" i="931" s="1"/>
  <c r="J892" i="931"/>
  <c r="K892" i="931" s="1"/>
  <c r="L892" i="931" s="1"/>
  <c r="J625" i="931"/>
  <c r="K625" i="931" s="1"/>
  <c r="L625" i="931" s="1"/>
  <c r="J581" i="931"/>
  <c r="K581" i="931" s="1"/>
  <c r="L581" i="931" s="1"/>
  <c r="J628" i="931"/>
  <c r="K628" i="931" s="1"/>
  <c r="L628" i="931" s="1"/>
  <c r="J379" i="931"/>
  <c r="K379" i="931" s="1"/>
  <c r="L379" i="931" s="1"/>
  <c r="J448" i="931"/>
  <c r="K448" i="931" s="1"/>
  <c r="L448" i="931" s="1"/>
  <c r="J421" i="931"/>
  <c r="K421" i="931" s="1"/>
  <c r="L421" i="931" s="1"/>
  <c r="J354" i="931"/>
  <c r="K354" i="931" s="1"/>
  <c r="L354" i="931" s="1"/>
  <c r="J247" i="931"/>
  <c r="K247" i="931" s="1"/>
  <c r="L247" i="931" s="1"/>
  <c r="J153" i="931"/>
  <c r="K153" i="931" s="1"/>
  <c r="L153" i="931" s="1"/>
  <c r="J121" i="931"/>
  <c r="K121" i="931" s="1"/>
  <c r="L121" i="931" s="1"/>
  <c r="J356" i="931"/>
  <c r="K356" i="931" s="1"/>
  <c r="L356" i="931" s="1"/>
  <c r="J37" i="931"/>
  <c r="K37" i="931" s="1"/>
  <c r="L37" i="931" s="1"/>
  <c r="J316" i="931"/>
  <c r="K316" i="931" s="1"/>
  <c r="L316" i="931" s="1"/>
  <c r="J38" i="931"/>
  <c r="K38" i="931" s="1"/>
  <c r="L38" i="931" s="1"/>
  <c r="J217" i="931"/>
  <c r="K217" i="931" s="1"/>
  <c r="L217" i="931" s="1"/>
  <c r="J511" i="931"/>
  <c r="K511" i="931" s="1"/>
  <c r="L511" i="931" s="1"/>
  <c r="L510" i="931" s="1"/>
  <c r="J1250" i="931"/>
  <c r="K1250" i="931" s="1"/>
  <c r="L1250" i="931" s="1"/>
  <c r="J1099" i="931"/>
  <c r="K1099" i="931" s="1"/>
  <c r="L1099" i="931" s="1"/>
  <c r="J1073" i="931"/>
  <c r="K1073" i="931" s="1"/>
  <c r="L1073" i="931" s="1"/>
  <c r="J736" i="931"/>
  <c r="K736" i="931" s="1"/>
  <c r="L736" i="931" s="1"/>
  <c r="J254" i="931"/>
  <c r="K254" i="931" s="1"/>
  <c r="L254" i="931" s="1"/>
  <c r="J89" i="931"/>
  <c r="K89" i="931" s="1"/>
  <c r="L89" i="931" s="1"/>
  <c r="J664" i="931"/>
  <c r="K664" i="931" s="1"/>
  <c r="L664" i="931" s="1"/>
  <c r="J612" i="931"/>
  <c r="K612" i="931" s="1"/>
  <c r="L612" i="931" s="1"/>
  <c r="J535" i="931"/>
  <c r="K535" i="931" s="1"/>
  <c r="L535" i="931" s="1"/>
  <c r="J533" i="931"/>
  <c r="K533" i="931" s="1"/>
  <c r="L533" i="931" s="1"/>
  <c r="J235" i="931"/>
  <c r="K235" i="931" s="1"/>
  <c r="L235" i="931" s="1"/>
  <c r="J591" i="931"/>
  <c r="K591" i="931" s="1"/>
  <c r="L591" i="931" s="1"/>
  <c r="J220" i="931"/>
  <c r="K220" i="931" s="1"/>
  <c r="L220" i="931" s="1"/>
  <c r="J289" i="931"/>
  <c r="K289" i="931" s="1"/>
  <c r="L289" i="931" s="1"/>
  <c r="J349" i="931"/>
  <c r="K349" i="931" s="1"/>
  <c r="L349" i="931" s="1"/>
  <c r="J177" i="931"/>
  <c r="K177" i="931" s="1"/>
  <c r="L177" i="931" s="1"/>
  <c r="J88" i="931"/>
  <c r="K88" i="931" s="1"/>
  <c r="L88" i="931" s="1"/>
  <c r="J1038" i="931"/>
  <c r="K1038" i="931" s="1"/>
  <c r="L1038" i="931" s="1"/>
  <c r="J572" i="931"/>
  <c r="K572" i="931" s="1"/>
  <c r="L572" i="931" s="1"/>
  <c r="J145" i="931"/>
  <c r="K145" i="931" s="1"/>
  <c r="L145" i="931" s="1"/>
  <c r="J597" i="931"/>
  <c r="K597" i="931" s="1"/>
  <c r="L597" i="931" s="1"/>
  <c r="J525" i="931"/>
  <c r="K525" i="931" s="1"/>
  <c r="L525" i="931" s="1"/>
  <c r="J386" i="931"/>
  <c r="K386" i="931" s="1"/>
  <c r="L386" i="931" s="1"/>
  <c r="J520" i="931"/>
  <c r="K520" i="931" s="1"/>
  <c r="L520" i="931" s="1"/>
  <c r="J364" i="931"/>
  <c r="K364" i="931" s="1"/>
  <c r="L364" i="931" s="1"/>
  <c r="J304" i="931"/>
  <c r="K304" i="931" s="1"/>
  <c r="L304" i="931" s="1"/>
  <c r="J328" i="931"/>
  <c r="K328" i="931" s="1"/>
  <c r="L328" i="931" s="1"/>
  <c r="J55" i="931"/>
  <c r="K55" i="931" s="1"/>
  <c r="L55" i="931" s="1"/>
  <c r="J823" i="931"/>
  <c r="K823" i="931" s="1"/>
  <c r="L823" i="931" s="1"/>
  <c r="J389" i="931"/>
  <c r="K389" i="931" s="1"/>
  <c r="L389" i="931" s="1"/>
  <c r="J103" i="931"/>
  <c r="K103" i="931" s="1"/>
  <c r="L103" i="931" s="1"/>
  <c r="J1404" i="948"/>
  <c r="J1348" i="948"/>
  <c r="J1340" i="948"/>
  <c r="J1332" i="948"/>
  <c r="J1324" i="948"/>
  <c r="J1091" i="948"/>
  <c r="J709" i="948"/>
  <c r="J701" i="948"/>
  <c r="J693" i="948"/>
  <c r="J338" i="948"/>
  <c r="J1374" i="948"/>
  <c r="J1347" i="948"/>
  <c r="J1339" i="948"/>
  <c r="J1331" i="948"/>
  <c r="J1323" i="948"/>
  <c r="J1090" i="948"/>
  <c r="J708" i="948"/>
  <c r="J700" i="948"/>
  <c r="J692" i="948"/>
  <c r="J279" i="948"/>
  <c r="J1351" i="948"/>
  <c r="J1335" i="948"/>
  <c r="J1319" i="948"/>
  <c r="J696" i="948"/>
  <c r="J1342" i="948"/>
  <c r="J1334" i="948"/>
  <c r="J1318" i="948"/>
  <c r="J695" i="948"/>
  <c r="J743" i="948"/>
  <c r="J1341" i="948"/>
  <c r="J1325" i="948"/>
  <c r="J711" i="948"/>
  <c r="J694" i="948"/>
  <c r="J1373" i="948"/>
  <c r="J1346" i="948"/>
  <c r="J1338" i="948"/>
  <c r="J1330" i="948"/>
  <c r="J1322" i="948"/>
  <c r="J1087" i="948"/>
  <c r="J707" i="948"/>
  <c r="J699" i="948"/>
  <c r="J691" i="948"/>
  <c r="J278" i="948"/>
  <c r="J704" i="948"/>
  <c r="J703" i="948"/>
  <c r="J1354" i="948"/>
  <c r="J1345" i="948"/>
  <c r="J1337" i="948"/>
  <c r="J1329" i="948"/>
  <c r="J1321" i="948"/>
  <c r="J1086" i="948"/>
  <c r="J706" i="948"/>
  <c r="J698" i="948"/>
  <c r="J690" i="948"/>
  <c r="J1343" i="948"/>
  <c r="J1327" i="948"/>
  <c r="J720" i="948"/>
  <c r="J443" i="948"/>
  <c r="J1350" i="948"/>
  <c r="J1326" i="948"/>
  <c r="J721" i="948"/>
  <c r="J340" i="948"/>
  <c r="J1349" i="948"/>
  <c r="J1333" i="948"/>
  <c r="J1317" i="948"/>
  <c r="J702" i="948"/>
  <c r="J339" i="948"/>
  <c r="J1352" i="948"/>
  <c r="J1344" i="948"/>
  <c r="J1336" i="948"/>
  <c r="J1328" i="948"/>
  <c r="J1320" i="948"/>
  <c r="J719" i="948"/>
  <c r="J705" i="948"/>
  <c r="J697" i="948"/>
  <c r="J689" i="948"/>
  <c r="C199" i="923"/>
  <c r="C172" i="923"/>
  <c r="C127" i="923"/>
  <c r="C124" i="923"/>
  <c r="C145" i="923"/>
  <c r="C130" i="923"/>
  <c r="C175" i="923"/>
  <c r="C97" i="923"/>
  <c r="C187" i="923"/>
  <c r="C151" i="923"/>
  <c r="I1424" i="948"/>
  <c r="J69" i="922" s="1"/>
  <c r="I1092" i="948"/>
  <c r="J56" i="922" s="1"/>
  <c r="I1457" i="948"/>
  <c r="J71" i="922" s="1"/>
  <c r="I888" i="948"/>
  <c r="J55" i="922" s="1"/>
  <c r="I819" i="948"/>
  <c r="J10" i="922"/>
  <c r="I860" i="948"/>
  <c r="I755" i="948"/>
  <c r="J45" i="922" s="1"/>
  <c r="I553" i="948"/>
  <c r="J34" i="922" s="1"/>
  <c r="I455" i="948"/>
  <c r="J33" i="922" s="1"/>
  <c r="I395" i="948"/>
  <c r="J25" i="922" s="1"/>
  <c r="I229" i="948"/>
  <c r="J18" i="922" s="1"/>
  <c r="I114" i="948"/>
  <c r="J17" i="922" s="1"/>
  <c r="I34" i="948"/>
  <c r="J15" i="922" s="1"/>
  <c r="I95" i="948"/>
  <c r="J16" i="922" s="1"/>
  <c r="J36" i="922"/>
  <c r="J53" i="922"/>
  <c r="J51" i="922"/>
  <c r="J31" i="922"/>
  <c r="J38" i="922"/>
  <c r="J37" i="922"/>
  <c r="L1376" i="931" l="1"/>
  <c r="L1480" i="931"/>
  <c r="L107" i="931"/>
  <c r="L861" i="931"/>
  <c r="L396" i="931"/>
  <c r="L793" i="931"/>
  <c r="L1418" i="931"/>
  <c r="L11" i="931"/>
  <c r="L44" i="931"/>
  <c r="L1293" i="931"/>
  <c r="L1181" i="931"/>
  <c r="L515" i="931"/>
  <c r="L1381" i="931"/>
  <c r="L1126" i="931"/>
  <c r="L889" i="931"/>
  <c r="L299" i="931"/>
  <c r="L367" i="931"/>
  <c r="L865" i="931"/>
  <c r="L420" i="931"/>
  <c r="L596" i="931"/>
  <c r="L230" i="931"/>
  <c r="L229" i="931" s="1"/>
  <c r="L225" i="931"/>
  <c r="L1115" i="931"/>
  <c r="L282" i="931"/>
  <c r="L25" i="931"/>
  <c r="L1244" i="931"/>
  <c r="L836" i="931"/>
  <c r="L575" i="931"/>
  <c r="L560" i="931"/>
  <c r="L553" i="931" s="1"/>
  <c r="L756" i="931"/>
  <c r="L1458" i="931"/>
  <c r="L1366" i="931"/>
  <c r="L1425" i="931"/>
  <c r="L1445" i="931"/>
  <c r="L56" i="931"/>
  <c r="L360" i="931"/>
  <c r="L1100" i="931"/>
  <c r="L1092" i="931" s="1"/>
  <c r="L81" i="931"/>
  <c r="L1472" i="931"/>
  <c r="L388" i="931"/>
  <c r="L822" i="931"/>
  <c r="L819" i="931" s="1"/>
  <c r="L96" i="931"/>
  <c r="L95" i="931" s="1"/>
  <c r="L763" i="931"/>
  <c r="L215" i="931"/>
  <c r="L527" i="931"/>
  <c r="L100" i="931"/>
  <c r="L221" i="931"/>
  <c r="L1093" i="931"/>
  <c r="L815" i="931"/>
  <c r="L31" i="931"/>
  <c r="L1391" i="931"/>
  <c r="L873" i="931"/>
  <c r="L1049" i="931"/>
  <c r="L852" i="931"/>
  <c r="L851" i="931" s="1"/>
  <c r="L997" i="931"/>
  <c r="L21" i="931"/>
  <c r="L730" i="931"/>
  <c r="L878" i="931"/>
  <c r="L776" i="931"/>
  <c r="L775" i="931" s="1"/>
  <c r="L68" i="931"/>
  <c r="L722" i="931"/>
  <c r="L554" i="931"/>
  <c r="L654" i="931"/>
  <c r="L208" i="931"/>
  <c r="L404" i="931"/>
  <c r="L1355" i="931"/>
  <c r="L1436" i="931"/>
  <c r="L547" i="931"/>
  <c r="L963" i="931"/>
  <c r="L115" i="931"/>
  <c r="L326" i="931"/>
  <c r="L456" i="931"/>
  <c r="L809" i="931"/>
  <c r="L417" i="931"/>
  <c r="L407" i="931" s="1"/>
  <c r="L437" i="931"/>
  <c r="L712" i="931"/>
  <c r="L35" i="931"/>
  <c r="L749" i="931"/>
  <c r="L424" i="931"/>
  <c r="L670" i="931"/>
  <c r="L759" i="931"/>
  <c r="L1477" i="931"/>
  <c r="L798" i="931"/>
  <c r="L1017" i="931"/>
  <c r="I797" i="948"/>
  <c r="J54" i="922"/>
  <c r="J50" i="922"/>
  <c r="J48" i="922"/>
  <c r="J30" i="922"/>
  <c r="J35" i="922"/>
  <c r="J32" i="922"/>
  <c r="L455" i="931" l="1"/>
  <c r="L444" i="931" s="1"/>
  <c r="L1424" i="931"/>
  <c r="L755" i="931"/>
  <c r="L395" i="931"/>
  <c r="L114" i="931"/>
  <c r="L860" i="931"/>
  <c r="L34" i="931"/>
  <c r="L20" i="931" s="1"/>
  <c r="L1457" i="931"/>
  <c r="L888" i="931"/>
  <c r="G5" i="926"/>
  <c r="G4" i="926"/>
  <c r="C3" i="926"/>
  <c r="F4" i="924"/>
  <c r="C8" i="923"/>
  <c r="J9" i="923"/>
  <c r="E23" i="923"/>
  <c r="E26" i="923"/>
  <c r="E29" i="923"/>
  <c r="E32" i="923"/>
  <c r="E35" i="923"/>
  <c r="E38" i="923"/>
  <c r="E41" i="923"/>
  <c r="E65" i="923"/>
  <c r="E68" i="923"/>
  <c r="E71" i="923"/>
  <c r="I4" i="922"/>
  <c r="L797" i="931" l="1"/>
  <c r="L1487" i="931" s="1"/>
  <c r="L3" i="948"/>
  <c r="K720" i="948" s="1"/>
  <c r="L720" i="948" s="1"/>
  <c r="F21" i="890"/>
  <c r="K3" i="926"/>
  <c r="AA7" i="923"/>
  <c r="L3" i="922"/>
  <c r="J3" i="924"/>
  <c r="L1486" i="931" l="1"/>
  <c r="J11" i="849"/>
  <c r="J1407" i="948"/>
  <c r="K1407" i="948" s="1"/>
  <c r="L1407" i="948" s="1"/>
  <c r="K1374" i="948"/>
  <c r="L1374" i="948" s="1"/>
  <c r="J1470" i="948"/>
  <c r="K1470" i="948" s="1"/>
  <c r="L1470" i="948" s="1"/>
  <c r="L1469" i="948" s="1"/>
  <c r="J1471" i="948"/>
  <c r="K1471" i="948" s="1"/>
  <c r="L1471" i="948" s="1"/>
  <c r="J1461" i="948"/>
  <c r="K1461" i="948" s="1"/>
  <c r="L1461" i="948" s="1"/>
  <c r="J1460" i="948"/>
  <c r="K1460" i="948" s="1"/>
  <c r="L1460" i="948" s="1"/>
  <c r="J1435" i="948"/>
  <c r="K1435" i="948" s="1"/>
  <c r="L1435" i="948" s="1"/>
  <c r="L1434" i="948" s="1"/>
  <c r="J1437" i="948"/>
  <c r="K1437" i="948" s="1"/>
  <c r="L1437" i="948" s="1"/>
  <c r="J1440" i="948"/>
  <c r="K1440" i="948" s="1"/>
  <c r="L1440" i="948" s="1"/>
  <c r="J1438" i="948"/>
  <c r="K1438" i="948" s="1"/>
  <c r="L1438" i="948" s="1"/>
  <c r="J1439" i="948"/>
  <c r="K1439" i="948" s="1"/>
  <c r="L1439" i="948" s="1"/>
  <c r="J1441" i="948"/>
  <c r="K1441" i="948" s="1"/>
  <c r="L1441" i="948" s="1"/>
  <c r="J1429" i="948"/>
  <c r="K1429" i="948" s="1"/>
  <c r="L1429" i="948" s="1"/>
  <c r="J1433" i="948"/>
  <c r="K1433" i="948" s="1"/>
  <c r="L1433" i="948" s="1"/>
  <c r="L1432" i="948" s="1"/>
  <c r="J1428" i="948"/>
  <c r="K1428" i="948" s="1"/>
  <c r="L1428" i="948" s="1"/>
  <c r="J1427" i="948"/>
  <c r="K1427" i="948" s="1"/>
  <c r="L1427" i="948" s="1"/>
  <c r="J1430" i="948"/>
  <c r="K1430" i="948" s="1"/>
  <c r="L1430" i="948" s="1"/>
  <c r="J1416" i="948"/>
  <c r="K1416" i="948" s="1"/>
  <c r="L1416" i="948" s="1"/>
  <c r="J1412" i="948"/>
  <c r="K1412" i="948" s="1"/>
  <c r="L1412" i="948" s="1"/>
  <c r="J1414" i="948"/>
  <c r="K1414" i="948" s="1"/>
  <c r="L1414" i="948" s="1"/>
  <c r="J1415" i="948"/>
  <c r="K1415" i="948" s="1"/>
  <c r="L1415" i="948" s="1"/>
  <c r="J1411" i="948"/>
  <c r="K1411" i="948" s="1"/>
  <c r="L1411" i="948" s="1"/>
  <c r="J1410" i="948"/>
  <c r="K1410" i="948" s="1"/>
  <c r="L1410" i="948" s="1"/>
  <c r="J1413" i="948"/>
  <c r="K1413" i="948" s="1"/>
  <c r="L1413" i="948" s="1"/>
  <c r="J1387" i="948"/>
  <c r="K1387" i="948" s="1"/>
  <c r="L1387" i="948" s="1"/>
  <c r="J1386" i="948"/>
  <c r="K1386" i="948" s="1"/>
  <c r="L1386" i="948" s="1"/>
  <c r="J1379" i="948"/>
  <c r="K1379" i="948" s="1"/>
  <c r="L1379" i="948" s="1"/>
  <c r="J1377" i="948"/>
  <c r="K1377" i="948" s="1"/>
  <c r="L1377" i="948" s="1"/>
  <c r="J1380" i="948"/>
  <c r="K1380" i="948" s="1"/>
  <c r="L1380" i="948" s="1"/>
  <c r="J1378" i="948"/>
  <c r="K1378" i="948" s="1"/>
  <c r="L1378" i="948" s="1"/>
  <c r="J1360" i="948"/>
  <c r="K1360" i="948" s="1"/>
  <c r="L1360" i="948" s="1"/>
  <c r="J1371" i="948"/>
  <c r="K1371" i="948" s="1"/>
  <c r="L1371" i="948" s="1"/>
  <c r="J1369" i="948"/>
  <c r="K1369" i="948" s="1"/>
  <c r="L1369" i="948" s="1"/>
  <c r="J1367" i="948"/>
  <c r="K1367" i="948" s="1"/>
  <c r="L1367" i="948" s="1"/>
  <c r="J1359" i="948"/>
  <c r="K1359" i="948" s="1"/>
  <c r="L1359" i="948" s="1"/>
  <c r="J1358" i="948"/>
  <c r="K1358" i="948" s="1"/>
  <c r="L1358" i="948" s="1"/>
  <c r="J1361" i="948"/>
  <c r="K1361" i="948" s="1"/>
  <c r="L1361" i="948" s="1"/>
  <c r="J1370" i="948"/>
  <c r="K1370" i="948" s="1"/>
  <c r="L1370" i="948" s="1"/>
  <c r="J1368" i="948"/>
  <c r="K1368" i="948" s="1"/>
  <c r="L1368" i="948" s="1"/>
  <c r="J1357" i="948"/>
  <c r="K1357" i="948" s="1"/>
  <c r="L1357" i="948" s="1"/>
  <c r="K1345" i="948"/>
  <c r="L1345" i="948" s="1"/>
  <c r="K1343" i="948"/>
  <c r="L1343" i="948" s="1"/>
  <c r="K1341" i="948"/>
  <c r="L1341" i="948" s="1"/>
  <c r="K1344" i="948"/>
  <c r="L1344" i="948" s="1"/>
  <c r="K1342" i="948"/>
  <c r="L1342" i="948" s="1"/>
  <c r="K1340" i="948"/>
  <c r="L1340" i="948" s="1"/>
  <c r="K1336" i="948"/>
  <c r="L1336" i="948" s="1"/>
  <c r="K1334" i="948"/>
  <c r="L1334" i="948" s="1"/>
  <c r="K1332" i="948"/>
  <c r="L1332" i="948" s="1"/>
  <c r="K1330" i="948"/>
  <c r="L1330" i="948" s="1"/>
  <c r="K1328" i="948"/>
  <c r="L1328" i="948" s="1"/>
  <c r="K1335" i="948"/>
  <c r="L1335" i="948" s="1"/>
  <c r="K1333" i="948"/>
  <c r="L1333" i="948" s="1"/>
  <c r="K1331" i="948"/>
  <c r="L1331" i="948" s="1"/>
  <c r="K1329" i="948"/>
  <c r="L1329" i="948" s="1"/>
  <c r="J1306" i="948"/>
  <c r="K1306" i="948" s="1"/>
  <c r="L1306" i="948" s="1"/>
  <c r="J1309" i="948"/>
  <c r="K1309" i="948" s="1"/>
  <c r="L1309" i="948" s="1"/>
  <c r="J1307" i="948"/>
  <c r="K1307" i="948" s="1"/>
  <c r="L1307" i="948" s="1"/>
  <c r="J1305" i="948"/>
  <c r="K1305" i="948" s="1"/>
  <c r="L1305" i="948" s="1"/>
  <c r="J1308" i="948"/>
  <c r="K1308" i="948" s="1"/>
  <c r="L1308" i="948" s="1"/>
  <c r="J1286" i="948"/>
  <c r="K1286" i="948" s="1"/>
  <c r="L1286" i="948" s="1"/>
  <c r="J1287" i="948"/>
  <c r="K1287" i="948" s="1"/>
  <c r="L1287" i="948" s="1"/>
  <c r="J1267" i="948"/>
  <c r="K1267" i="948" s="1"/>
  <c r="L1267" i="948" s="1"/>
  <c r="J1264" i="948"/>
  <c r="K1264" i="948" s="1"/>
  <c r="L1264" i="948" s="1"/>
  <c r="J1273" i="948"/>
  <c r="K1273" i="948" s="1"/>
  <c r="L1273" i="948" s="1"/>
  <c r="J1270" i="948"/>
  <c r="K1270" i="948" s="1"/>
  <c r="L1270" i="948" s="1"/>
  <c r="J1257" i="948"/>
  <c r="K1257" i="948" s="1"/>
  <c r="L1257" i="948" s="1"/>
  <c r="J1253" i="948"/>
  <c r="K1253" i="948" s="1"/>
  <c r="L1253" i="948" s="1"/>
  <c r="J1251" i="948"/>
  <c r="K1251" i="948" s="1"/>
  <c r="L1251" i="948" s="1"/>
  <c r="J1249" i="948"/>
  <c r="K1249" i="948" s="1"/>
  <c r="L1249" i="948" s="1"/>
  <c r="J1247" i="948"/>
  <c r="K1247" i="948" s="1"/>
  <c r="L1247" i="948" s="1"/>
  <c r="J1276" i="948"/>
  <c r="K1276" i="948" s="1"/>
  <c r="L1276" i="948" s="1"/>
  <c r="J1263" i="948"/>
  <c r="K1263" i="948" s="1"/>
  <c r="L1263" i="948" s="1"/>
  <c r="J1260" i="948"/>
  <c r="K1260" i="948" s="1"/>
  <c r="L1260" i="948" s="1"/>
  <c r="J1269" i="948"/>
  <c r="K1269" i="948" s="1"/>
  <c r="L1269" i="948" s="1"/>
  <c r="J1266" i="948"/>
  <c r="K1266" i="948" s="1"/>
  <c r="L1266" i="948" s="1"/>
  <c r="J1248" i="948"/>
  <c r="K1248" i="948" s="1"/>
  <c r="L1248" i="948" s="1"/>
  <c r="J1275" i="948"/>
  <c r="K1275" i="948" s="1"/>
  <c r="L1275" i="948" s="1"/>
  <c r="J1272" i="948"/>
  <c r="K1272" i="948" s="1"/>
  <c r="L1272" i="948" s="1"/>
  <c r="J1259" i="948"/>
  <c r="K1259" i="948" s="1"/>
  <c r="L1259" i="948" s="1"/>
  <c r="J1256" i="948"/>
  <c r="K1256" i="948" s="1"/>
  <c r="L1256" i="948" s="1"/>
  <c r="J1250" i="948"/>
  <c r="K1250" i="948" s="1"/>
  <c r="L1250" i="948" s="1"/>
  <c r="J1271" i="948"/>
  <c r="K1271" i="948" s="1"/>
  <c r="L1271" i="948" s="1"/>
  <c r="J1278" i="948"/>
  <c r="K1278" i="948" s="1"/>
  <c r="L1278" i="948" s="1"/>
  <c r="J1265" i="948"/>
  <c r="K1265" i="948" s="1"/>
  <c r="L1265" i="948" s="1"/>
  <c r="J1262" i="948"/>
  <c r="K1262" i="948" s="1"/>
  <c r="L1262" i="948" s="1"/>
  <c r="J1252" i="948"/>
  <c r="K1252" i="948" s="1"/>
  <c r="L1252" i="948" s="1"/>
  <c r="J1268" i="948"/>
  <c r="K1268" i="948" s="1"/>
  <c r="L1268" i="948" s="1"/>
  <c r="J1255" i="948"/>
  <c r="K1255" i="948" s="1"/>
  <c r="L1255" i="948" s="1"/>
  <c r="J1277" i="948"/>
  <c r="K1277" i="948" s="1"/>
  <c r="L1277" i="948" s="1"/>
  <c r="J1274" i="948"/>
  <c r="K1274" i="948" s="1"/>
  <c r="L1274" i="948" s="1"/>
  <c r="J1261" i="948"/>
  <c r="K1261" i="948" s="1"/>
  <c r="L1261" i="948" s="1"/>
  <c r="J1258" i="948"/>
  <c r="K1258" i="948" s="1"/>
  <c r="L1258" i="948" s="1"/>
  <c r="J1237" i="948"/>
  <c r="K1237" i="948" s="1"/>
  <c r="L1237" i="948" s="1"/>
  <c r="J1235" i="948"/>
  <c r="K1235" i="948" s="1"/>
  <c r="L1235" i="948" s="1"/>
  <c r="J1233" i="948"/>
  <c r="K1233" i="948" s="1"/>
  <c r="L1233" i="948" s="1"/>
  <c r="J1236" i="948"/>
  <c r="K1236" i="948" s="1"/>
  <c r="L1236" i="948" s="1"/>
  <c r="J1234" i="948"/>
  <c r="K1234" i="948" s="1"/>
  <c r="L1234" i="948" s="1"/>
  <c r="J1172" i="948"/>
  <c r="K1172" i="948" s="1"/>
  <c r="L1172" i="948" s="1"/>
  <c r="J1168" i="948"/>
  <c r="K1168" i="948" s="1"/>
  <c r="L1168" i="948" s="1"/>
  <c r="J1164" i="948"/>
  <c r="K1164" i="948" s="1"/>
  <c r="L1164" i="948" s="1"/>
  <c r="J1160" i="948"/>
  <c r="K1160" i="948" s="1"/>
  <c r="L1160" i="948" s="1"/>
  <c r="J1156" i="948"/>
  <c r="K1156" i="948" s="1"/>
  <c r="L1156" i="948" s="1"/>
  <c r="J1152" i="948"/>
  <c r="K1152" i="948" s="1"/>
  <c r="L1152" i="948" s="1"/>
  <c r="J1148" i="948"/>
  <c r="K1148" i="948" s="1"/>
  <c r="L1148" i="948" s="1"/>
  <c r="J1144" i="948"/>
  <c r="K1144" i="948" s="1"/>
  <c r="L1144" i="948" s="1"/>
  <c r="J1140" i="948"/>
  <c r="K1140" i="948" s="1"/>
  <c r="L1140" i="948" s="1"/>
  <c r="J1136" i="948"/>
  <c r="K1136" i="948" s="1"/>
  <c r="L1136" i="948" s="1"/>
  <c r="J1132" i="948"/>
  <c r="K1132" i="948" s="1"/>
  <c r="L1132" i="948" s="1"/>
  <c r="J1128" i="948"/>
  <c r="K1128" i="948" s="1"/>
  <c r="L1128" i="948" s="1"/>
  <c r="J1171" i="948"/>
  <c r="K1171" i="948" s="1"/>
  <c r="L1171" i="948" s="1"/>
  <c r="J1167" i="948"/>
  <c r="K1167" i="948" s="1"/>
  <c r="L1167" i="948" s="1"/>
  <c r="J1163" i="948"/>
  <c r="K1163" i="948" s="1"/>
  <c r="L1163" i="948" s="1"/>
  <c r="J1159" i="948"/>
  <c r="K1159" i="948" s="1"/>
  <c r="L1159" i="948" s="1"/>
  <c r="J1155" i="948"/>
  <c r="K1155" i="948" s="1"/>
  <c r="L1155" i="948" s="1"/>
  <c r="J1151" i="948"/>
  <c r="K1151" i="948" s="1"/>
  <c r="L1151" i="948" s="1"/>
  <c r="J1147" i="948"/>
  <c r="K1147" i="948" s="1"/>
  <c r="L1147" i="948" s="1"/>
  <c r="J1143" i="948"/>
  <c r="K1143" i="948" s="1"/>
  <c r="L1143" i="948" s="1"/>
  <c r="J1139" i="948"/>
  <c r="K1139" i="948" s="1"/>
  <c r="L1139" i="948" s="1"/>
  <c r="J1135" i="948"/>
  <c r="K1135" i="948" s="1"/>
  <c r="L1135" i="948" s="1"/>
  <c r="J1131" i="948"/>
  <c r="K1131" i="948" s="1"/>
  <c r="L1131" i="948" s="1"/>
  <c r="J1170" i="948"/>
  <c r="K1170" i="948" s="1"/>
  <c r="L1170" i="948" s="1"/>
  <c r="J1166" i="948"/>
  <c r="K1166" i="948" s="1"/>
  <c r="L1166" i="948" s="1"/>
  <c r="J1162" i="948"/>
  <c r="K1162" i="948" s="1"/>
  <c r="L1162" i="948" s="1"/>
  <c r="J1158" i="948"/>
  <c r="K1158" i="948" s="1"/>
  <c r="L1158" i="948" s="1"/>
  <c r="J1154" i="948"/>
  <c r="K1154" i="948" s="1"/>
  <c r="L1154" i="948" s="1"/>
  <c r="J1150" i="948"/>
  <c r="K1150" i="948" s="1"/>
  <c r="L1150" i="948" s="1"/>
  <c r="J1146" i="948"/>
  <c r="K1146" i="948" s="1"/>
  <c r="L1146" i="948" s="1"/>
  <c r="J1142" i="948"/>
  <c r="K1142" i="948" s="1"/>
  <c r="L1142" i="948" s="1"/>
  <c r="J1138" i="948"/>
  <c r="K1138" i="948" s="1"/>
  <c r="L1138" i="948" s="1"/>
  <c r="J1134" i="948"/>
  <c r="K1134" i="948" s="1"/>
  <c r="L1134" i="948" s="1"/>
  <c r="J1130" i="948"/>
  <c r="K1130" i="948" s="1"/>
  <c r="L1130" i="948" s="1"/>
  <c r="J1169" i="948"/>
  <c r="K1169" i="948" s="1"/>
  <c r="L1169" i="948" s="1"/>
  <c r="J1165" i="948"/>
  <c r="K1165" i="948" s="1"/>
  <c r="L1165" i="948" s="1"/>
  <c r="J1161" i="948"/>
  <c r="K1161" i="948" s="1"/>
  <c r="L1161" i="948" s="1"/>
  <c r="J1157" i="948"/>
  <c r="K1157" i="948" s="1"/>
  <c r="L1157" i="948" s="1"/>
  <c r="J1153" i="948"/>
  <c r="K1153" i="948" s="1"/>
  <c r="L1153" i="948" s="1"/>
  <c r="J1149" i="948"/>
  <c r="K1149" i="948" s="1"/>
  <c r="L1149" i="948" s="1"/>
  <c r="J1145" i="948"/>
  <c r="K1145" i="948" s="1"/>
  <c r="L1145" i="948" s="1"/>
  <c r="J1141" i="948"/>
  <c r="K1141" i="948" s="1"/>
  <c r="L1141" i="948" s="1"/>
  <c r="J1137" i="948"/>
  <c r="K1137" i="948" s="1"/>
  <c r="L1137" i="948" s="1"/>
  <c r="J1133" i="948"/>
  <c r="K1133" i="948" s="1"/>
  <c r="L1133" i="948" s="1"/>
  <c r="J1129" i="948"/>
  <c r="K1129" i="948" s="1"/>
  <c r="L1129" i="948" s="1"/>
  <c r="J1097" i="948"/>
  <c r="K1097" i="948" s="1"/>
  <c r="L1097" i="948" s="1"/>
  <c r="J1121" i="948"/>
  <c r="K1121" i="948" s="1"/>
  <c r="L1121" i="948" s="1"/>
  <c r="J1479" i="948"/>
  <c r="K1479" i="948" s="1"/>
  <c r="L1479" i="948" s="1"/>
  <c r="J1467" i="948"/>
  <c r="K1467" i="948" s="1"/>
  <c r="L1467" i="948" s="1"/>
  <c r="J1444" i="948"/>
  <c r="K1444" i="948" s="1"/>
  <c r="L1444" i="948" s="1"/>
  <c r="J1409" i="948"/>
  <c r="K1409" i="948" s="1"/>
  <c r="L1409" i="948" s="1"/>
  <c r="J1403" i="948"/>
  <c r="K1403" i="948" s="1"/>
  <c r="L1403" i="948" s="1"/>
  <c r="J1390" i="948"/>
  <c r="K1390" i="948" s="1"/>
  <c r="L1390" i="948" s="1"/>
  <c r="J1388" i="948"/>
  <c r="K1388" i="948" s="1"/>
  <c r="L1388" i="948" s="1"/>
  <c r="J1384" i="948"/>
  <c r="K1384" i="948" s="1"/>
  <c r="L1384" i="948" s="1"/>
  <c r="J1382" i="948"/>
  <c r="K1382" i="948" s="1"/>
  <c r="L1382" i="948" s="1"/>
  <c r="J1365" i="948"/>
  <c r="K1365" i="948" s="1"/>
  <c r="L1365" i="948" s="1"/>
  <c r="J1363" i="948"/>
  <c r="K1363" i="948" s="1"/>
  <c r="L1363" i="948" s="1"/>
  <c r="J1356" i="948"/>
  <c r="K1356" i="948" s="1"/>
  <c r="L1356" i="948" s="1"/>
  <c r="K1351" i="948"/>
  <c r="L1351" i="948" s="1"/>
  <c r="K1349" i="948"/>
  <c r="L1349" i="948" s="1"/>
  <c r="K1347" i="948"/>
  <c r="L1347" i="948" s="1"/>
  <c r="K1339" i="948"/>
  <c r="L1339" i="948" s="1"/>
  <c r="K1337" i="948"/>
  <c r="L1337" i="948" s="1"/>
  <c r="K1326" i="948"/>
  <c r="L1326" i="948" s="1"/>
  <c r="K1324" i="948"/>
  <c r="L1324" i="948" s="1"/>
  <c r="K1322" i="948"/>
  <c r="L1322" i="948" s="1"/>
  <c r="K1320" i="948"/>
  <c r="L1320" i="948" s="1"/>
  <c r="K1318" i="948"/>
  <c r="L1318" i="948" s="1"/>
  <c r="J1292" i="948"/>
  <c r="K1292" i="948" s="1"/>
  <c r="L1292" i="948" s="1"/>
  <c r="J1290" i="948"/>
  <c r="K1290" i="948" s="1"/>
  <c r="L1290" i="948" s="1"/>
  <c r="J1288" i="948"/>
  <c r="K1288" i="948" s="1"/>
  <c r="L1288" i="948" s="1"/>
  <c r="J1284" i="948"/>
  <c r="K1284" i="948" s="1"/>
  <c r="L1284" i="948" s="1"/>
  <c r="J1282" i="948"/>
  <c r="K1282" i="948" s="1"/>
  <c r="L1282" i="948" s="1"/>
  <c r="J1280" i="948"/>
  <c r="K1280" i="948" s="1"/>
  <c r="L1280" i="948" s="1"/>
  <c r="J1254" i="948"/>
  <c r="K1254" i="948" s="1"/>
  <c r="L1254" i="948" s="1"/>
  <c r="J1245" i="948"/>
  <c r="K1245" i="948" s="1"/>
  <c r="L1245" i="948" s="1"/>
  <c r="J1481" i="948"/>
  <c r="K1481" i="948" s="1"/>
  <c r="L1481" i="948" s="1"/>
  <c r="J1476" i="948"/>
  <c r="K1476" i="948" s="1"/>
  <c r="L1476" i="948" s="1"/>
  <c r="J1474" i="948"/>
  <c r="K1474" i="948" s="1"/>
  <c r="L1474" i="948" s="1"/>
  <c r="J1464" i="948"/>
  <c r="K1464" i="948" s="1"/>
  <c r="L1464" i="948" s="1"/>
  <c r="J1462" i="948"/>
  <c r="K1462" i="948" s="1"/>
  <c r="L1462" i="948" s="1"/>
  <c r="J1455" i="948"/>
  <c r="K1455" i="948" s="1"/>
  <c r="L1455" i="948" s="1"/>
  <c r="J1453" i="948"/>
  <c r="K1453" i="948" s="1"/>
  <c r="L1453" i="948" s="1"/>
  <c r="J1451" i="948"/>
  <c r="K1451" i="948" s="1"/>
  <c r="L1451" i="948" s="1"/>
  <c r="J1449" i="948"/>
  <c r="K1449" i="948" s="1"/>
  <c r="L1449" i="948" s="1"/>
  <c r="J1447" i="948"/>
  <c r="K1447" i="948" s="1"/>
  <c r="L1447" i="948" s="1"/>
  <c r="J1431" i="948"/>
  <c r="K1431" i="948" s="1"/>
  <c r="L1431" i="948" s="1"/>
  <c r="J1422" i="948"/>
  <c r="K1422" i="948" s="1"/>
  <c r="L1422" i="948" s="1"/>
  <c r="J1420" i="948"/>
  <c r="K1420" i="948" s="1"/>
  <c r="L1420" i="948" s="1"/>
  <c r="J1400" i="948"/>
  <c r="K1400" i="948" s="1"/>
  <c r="L1400" i="948" s="1"/>
  <c r="J1398" i="948"/>
  <c r="K1398" i="948" s="1"/>
  <c r="L1398" i="948" s="1"/>
  <c r="J1396" i="948"/>
  <c r="K1396" i="948" s="1"/>
  <c r="L1396" i="948" s="1"/>
  <c r="J1394" i="948"/>
  <c r="K1394" i="948" s="1"/>
  <c r="L1394" i="948" s="1"/>
  <c r="J1392" i="948"/>
  <c r="K1392" i="948" s="1"/>
  <c r="L1392" i="948" s="1"/>
  <c r="K1373" i="948"/>
  <c r="L1373" i="948" s="1"/>
  <c r="J1315" i="948"/>
  <c r="K1315" i="948" s="1"/>
  <c r="L1315" i="948" s="1"/>
  <c r="J1313" i="948"/>
  <c r="K1313" i="948" s="1"/>
  <c r="L1313" i="948" s="1"/>
  <c r="J1311" i="948"/>
  <c r="K1311" i="948" s="1"/>
  <c r="L1311" i="948" s="1"/>
  <c r="J1304" i="948"/>
  <c r="K1304" i="948" s="1"/>
  <c r="L1304" i="948" s="1"/>
  <c r="J1302" i="948"/>
  <c r="K1302" i="948" s="1"/>
  <c r="L1302" i="948" s="1"/>
  <c r="J1300" i="948"/>
  <c r="K1300" i="948" s="1"/>
  <c r="L1300" i="948" s="1"/>
  <c r="J1298" i="948"/>
  <c r="K1298" i="948" s="1"/>
  <c r="L1298" i="948" s="1"/>
  <c r="J1296" i="948"/>
  <c r="K1296" i="948" s="1"/>
  <c r="L1296" i="948" s="1"/>
  <c r="J1294" i="948"/>
  <c r="K1294" i="948" s="1"/>
  <c r="L1294" i="948" s="1"/>
  <c r="J1242" i="948"/>
  <c r="K1242" i="948" s="1"/>
  <c r="L1242" i="948" s="1"/>
  <c r="J1240" i="948"/>
  <c r="K1240" i="948" s="1"/>
  <c r="L1240" i="948" s="1"/>
  <c r="J1238" i="948"/>
  <c r="K1238" i="948" s="1"/>
  <c r="L1238" i="948" s="1"/>
  <c r="J1231" i="948"/>
  <c r="K1231" i="948" s="1"/>
  <c r="L1231" i="948" s="1"/>
  <c r="J1229" i="948"/>
  <c r="K1229" i="948" s="1"/>
  <c r="L1229" i="948" s="1"/>
  <c r="J1227" i="948"/>
  <c r="K1227" i="948" s="1"/>
  <c r="L1227" i="948" s="1"/>
  <c r="J1225" i="948"/>
  <c r="K1225" i="948" s="1"/>
  <c r="L1225" i="948" s="1"/>
  <c r="J1223" i="948"/>
  <c r="K1223" i="948" s="1"/>
  <c r="L1223" i="948" s="1"/>
  <c r="J1221" i="948"/>
  <c r="K1221" i="948" s="1"/>
  <c r="L1221" i="948" s="1"/>
  <c r="J1219" i="948"/>
  <c r="K1219" i="948" s="1"/>
  <c r="L1219" i="948" s="1"/>
  <c r="J1217" i="948"/>
  <c r="K1217" i="948" s="1"/>
  <c r="L1217" i="948" s="1"/>
  <c r="J1215" i="948"/>
  <c r="K1215" i="948" s="1"/>
  <c r="L1215" i="948" s="1"/>
  <c r="J1213" i="948"/>
  <c r="K1213" i="948" s="1"/>
  <c r="L1213" i="948" s="1"/>
  <c r="J1211" i="948"/>
  <c r="K1211" i="948" s="1"/>
  <c r="L1211" i="948" s="1"/>
  <c r="J1209" i="948"/>
  <c r="K1209" i="948" s="1"/>
  <c r="L1209" i="948" s="1"/>
  <c r="J1207" i="948"/>
  <c r="K1207" i="948" s="1"/>
  <c r="L1207" i="948" s="1"/>
  <c r="J1205" i="948"/>
  <c r="K1205" i="948" s="1"/>
  <c r="L1205" i="948" s="1"/>
  <c r="J1203" i="948"/>
  <c r="K1203" i="948" s="1"/>
  <c r="L1203" i="948" s="1"/>
  <c r="J1201" i="948"/>
  <c r="K1201" i="948" s="1"/>
  <c r="L1201" i="948" s="1"/>
  <c r="J1478" i="948"/>
  <c r="K1478" i="948" s="1"/>
  <c r="L1478" i="948" s="1"/>
  <c r="J1468" i="948"/>
  <c r="K1468" i="948" s="1"/>
  <c r="L1468" i="948" s="1"/>
  <c r="J1466" i="948"/>
  <c r="K1466" i="948" s="1"/>
  <c r="L1466" i="948" s="1"/>
  <c r="L1465" i="948" s="1"/>
  <c r="J1443" i="948"/>
  <c r="K1443" i="948" s="1"/>
  <c r="L1443" i="948" s="1"/>
  <c r="J1417" i="948"/>
  <c r="K1417" i="948" s="1"/>
  <c r="L1417" i="948" s="1"/>
  <c r="K1404" i="948"/>
  <c r="L1404" i="948" s="1"/>
  <c r="J1389" i="948"/>
  <c r="K1389" i="948" s="1"/>
  <c r="L1389" i="948" s="1"/>
  <c r="J1385" i="948"/>
  <c r="K1385" i="948" s="1"/>
  <c r="L1385" i="948" s="1"/>
  <c r="J1383" i="948"/>
  <c r="K1383" i="948" s="1"/>
  <c r="L1383" i="948" s="1"/>
  <c r="J1364" i="948"/>
  <c r="K1364" i="948" s="1"/>
  <c r="L1364" i="948" s="1"/>
  <c r="J1362" i="948"/>
  <c r="K1362" i="948" s="1"/>
  <c r="L1362" i="948" s="1"/>
  <c r="K1352" i="948"/>
  <c r="L1352" i="948" s="1"/>
  <c r="K1350" i="948"/>
  <c r="L1350" i="948" s="1"/>
  <c r="K1348" i="948"/>
  <c r="L1348" i="948" s="1"/>
  <c r="K1346" i="948"/>
  <c r="L1346" i="948" s="1"/>
  <c r="K1338" i="948"/>
  <c r="L1338" i="948" s="1"/>
  <c r="K1327" i="948"/>
  <c r="L1327" i="948" s="1"/>
  <c r="K1325" i="948"/>
  <c r="L1325" i="948" s="1"/>
  <c r="K1323" i="948"/>
  <c r="L1323" i="948" s="1"/>
  <c r="K1321" i="948"/>
  <c r="L1321" i="948" s="1"/>
  <c r="K1319" i="948"/>
  <c r="L1319" i="948" s="1"/>
  <c r="K1317" i="948"/>
  <c r="L1317" i="948" s="1"/>
  <c r="J1291" i="948"/>
  <c r="K1291" i="948" s="1"/>
  <c r="L1291" i="948" s="1"/>
  <c r="J1289" i="948"/>
  <c r="K1289" i="948" s="1"/>
  <c r="L1289" i="948" s="1"/>
  <c r="J1285" i="948"/>
  <c r="K1285" i="948" s="1"/>
  <c r="L1285" i="948" s="1"/>
  <c r="J1283" i="948"/>
  <c r="K1283" i="948" s="1"/>
  <c r="L1283" i="948" s="1"/>
  <c r="J1281" i="948"/>
  <c r="K1281" i="948" s="1"/>
  <c r="L1281" i="948" s="1"/>
  <c r="J1279" i="948"/>
  <c r="K1279" i="948" s="1"/>
  <c r="L1279" i="948" s="1"/>
  <c r="J1246" i="948"/>
  <c r="K1246" i="948" s="1"/>
  <c r="L1246" i="948" s="1"/>
  <c r="J1459" i="948"/>
  <c r="K1459" i="948" s="1"/>
  <c r="L1459" i="948" s="1"/>
  <c r="J1452" i="948"/>
  <c r="K1452" i="948" s="1"/>
  <c r="L1452" i="948" s="1"/>
  <c r="J1301" i="948"/>
  <c r="K1301" i="948" s="1"/>
  <c r="L1301" i="948" s="1"/>
  <c r="J1228" i="948"/>
  <c r="K1228" i="948" s="1"/>
  <c r="L1228" i="948" s="1"/>
  <c r="J1212" i="948"/>
  <c r="K1212" i="948" s="1"/>
  <c r="L1212" i="948" s="1"/>
  <c r="J1180" i="948"/>
  <c r="K1180" i="948" s="1"/>
  <c r="L1180" i="948" s="1"/>
  <c r="J1179" i="948"/>
  <c r="K1179" i="948" s="1"/>
  <c r="L1179" i="948" s="1"/>
  <c r="J1177" i="948"/>
  <c r="K1177" i="948" s="1"/>
  <c r="L1177" i="948" s="1"/>
  <c r="J1175" i="948"/>
  <c r="K1175" i="948" s="1"/>
  <c r="L1175" i="948" s="1"/>
  <c r="J1173" i="948"/>
  <c r="K1173" i="948" s="1"/>
  <c r="L1173" i="948" s="1"/>
  <c r="J1123" i="948"/>
  <c r="K1123" i="948" s="1"/>
  <c r="L1123" i="948" s="1"/>
  <c r="J1120" i="948"/>
  <c r="K1120" i="948" s="1"/>
  <c r="L1120" i="948" s="1"/>
  <c r="J1118" i="948"/>
  <c r="K1118" i="948" s="1"/>
  <c r="L1118" i="948" s="1"/>
  <c r="J1116" i="948"/>
  <c r="K1116" i="948" s="1"/>
  <c r="L1116" i="948" s="1"/>
  <c r="J1099" i="948"/>
  <c r="K1099" i="948" s="1"/>
  <c r="L1099" i="948" s="1"/>
  <c r="J1096" i="948"/>
  <c r="K1096" i="948" s="1"/>
  <c r="L1096" i="948" s="1"/>
  <c r="J1094" i="948"/>
  <c r="K1094" i="948" s="1"/>
  <c r="L1094" i="948" s="1"/>
  <c r="J1482" i="948"/>
  <c r="K1482" i="948" s="1"/>
  <c r="L1482" i="948" s="1"/>
  <c r="J1446" i="948"/>
  <c r="K1446" i="948" s="1"/>
  <c r="L1446" i="948" s="1"/>
  <c r="J1426" i="948"/>
  <c r="K1426" i="948" s="1"/>
  <c r="L1426" i="948" s="1"/>
  <c r="J1419" i="948"/>
  <c r="K1419" i="948" s="1"/>
  <c r="L1419" i="948" s="1"/>
  <c r="J1397" i="948"/>
  <c r="K1397" i="948" s="1"/>
  <c r="L1397" i="948" s="1"/>
  <c r="K1354" i="948"/>
  <c r="L1354" i="948" s="1"/>
  <c r="L1353" i="948" s="1"/>
  <c r="K58" i="922" s="1"/>
  <c r="D160" i="923" s="1"/>
  <c r="J1239" i="948"/>
  <c r="K1239" i="948" s="1"/>
  <c r="L1239" i="948" s="1"/>
  <c r="J1218" i="948"/>
  <c r="K1218" i="948" s="1"/>
  <c r="L1218" i="948" s="1"/>
  <c r="J1475" i="948"/>
  <c r="K1475" i="948" s="1"/>
  <c r="L1475" i="948" s="1"/>
  <c r="J1456" i="948"/>
  <c r="K1456" i="948" s="1"/>
  <c r="L1456" i="948" s="1"/>
  <c r="J1310" i="948"/>
  <c r="K1310" i="948" s="1"/>
  <c r="L1310" i="948" s="1"/>
  <c r="J1224" i="948"/>
  <c r="K1224" i="948" s="1"/>
  <c r="L1224" i="948" s="1"/>
  <c r="J1208" i="948"/>
  <c r="K1208" i="948" s="1"/>
  <c r="L1208" i="948" s="1"/>
  <c r="J1200" i="948"/>
  <c r="K1200" i="948" s="1"/>
  <c r="L1200" i="948" s="1"/>
  <c r="J1198" i="948"/>
  <c r="K1198" i="948" s="1"/>
  <c r="L1198" i="948" s="1"/>
  <c r="J1196" i="948"/>
  <c r="K1196" i="948" s="1"/>
  <c r="L1196" i="948" s="1"/>
  <c r="J1194" i="948"/>
  <c r="K1194" i="948" s="1"/>
  <c r="L1194" i="948" s="1"/>
  <c r="J1192" i="948"/>
  <c r="K1192" i="948" s="1"/>
  <c r="L1192" i="948" s="1"/>
  <c r="J1190" i="948"/>
  <c r="K1190" i="948" s="1"/>
  <c r="L1190" i="948" s="1"/>
  <c r="J1188" i="948"/>
  <c r="K1188" i="948" s="1"/>
  <c r="L1188" i="948" s="1"/>
  <c r="J1186" i="948"/>
  <c r="K1186" i="948" s="1"/>
  <c r="L1186" i="948" s="1"/>
  <c r="J1184" i="948"/>
  <c r="K1184" i="948" s="1"/>
  <c r="L1184" i="948" s="1"/>
  <c r="J1182" i="948"/>
  <c r="K1182" i="948" s="1"/>
  <c r="L1182" i="948" s="1"/>
  <c r="J1125" i="948"/>
  <c r="K1125" i="948" s="1"/>
  <c r="L1125" i="948" s="1"/>
  <c r="L1124" i="948" s="1"/>
  <c r="J1113" i="948"/>
  <c r="K1113" i="948" s="1"/>
  <c r="L1113" i="948" s="1"/>
  <c r="J1111" i="948"/>
  <c r="K1111" i="948" s="1"/>
  <c r="L1111" i="948" s="1"/>
  <c r="J1109" i="948"/>
  <c r="K1109" i="948" s="1"/>
  <c r="L1109" i="948" s="1"/>
  <c r="J1107" i="948"/>
  <c r="K1107" i="948" s="1"/>
  <c r="L1107" i="948" s="1"/>
  <c r="J1105" i="948"/>
  <c r="K1105" i="948" s="1"/>
  <c r="L1105" i="948" s="1"/>
  <c r="J1103" i="948"/>
  <c r="K1103" i="948" s="1"/>
  <c r="L1103" i="948" s="1"/>
  <c r="J1101" i="948"/>
  <c r="K1101" i="948" s="1"/>
  <c r="L1101" i="948" s="1"/>
  <c r="J1450" i="948"/>
  <c r="K1450" i="948" s="1"/>
  <c r="L1450" i="948" s="1"/>
  <c r="J1423" i="948"/>
  <c r="K1423" i="948" s="1"/>
  <c r="L1423" i="948" s="1"/>
  <c r="J1401" i="948"/>
  <c r="K1401" i="948" s="1"/>
  <c r="L1401" i="948" s="1"/>
  <c r="J1299" i="948"/>
  <c r="K1299" i="948" s="1"/>
  <c r="L1299" i="948" s="1"/>
  <c r="J1295" i="948"/>
  <c r="K1295" i="948" s="1"/>
  <c r="L1295" i="948" s="1"/>
  <c r="J1230" i="948"/>
  <c r="K1230" i="948" s="1"/>
  <c r="L1230" i="948" s="1"/>
  <c r="J1214" i="948"/>
  <c r="K1214" i="948" s="1"/>
  <c r="L1214" i="948" s="1"/>
  <c r="J1202" i="948"/>
  <c r="K1202" i="948" s="1"/>
  <c r="L1202" i="948" s="1"/>
  <c r="J1395" i="948"/>
  <c r="K1395" i="948" s="1"/>
  <c r="L1395" i="948" s="1"/>
  <c r="J1314" i="948"/>
  <c r="K1314" i="948" s="1"/>
  <c r="L1314" i="948" s="1"/>
  <c r="J1241" i="948"/>
  <c r="K1241" i="948" s="1"/>
  <c r="L1241" i="948" s="1"/>
  <c r="J1220" i="948"/>
  <c r="K1220" i="948" s="1"/>
  <c r="L1220" i="948" s="1"/>
  <c r="J1204" i="948"/>
  <c r="K1204" i="948" s="1"/>
  <c r="L1204" i="948" s="1"/>
  <c r="J1178" i="948"/>
  <c r="K1178" i="948" s="1"/>
  <c r="L1178" i="948" s="1"/>
  <c r="J1176" i="948"/>
  <c r="K1176" i="948" s="1"/>
  <c r="L1176" i="948" s="1"/>
  <c r="J1174" i="948"/>
  <c r="K1174" i="948" s="1"/>
  <c r="L1174" i="948" s="1"/>
  <c r="J1127" i="948"/>
  <c r="K1127" i="948" s="1"/>
  <c r="L1127" i="948" s="1"/>
  <c r="J1122" i="948"/>
  <c r="K1122" i="948" s="1"/>
  <c r="L1122" i="948" s="1"/>
  <c r="J1119" i="948"/>
  <c r="K1119" i="948" s="1"/>
  <c r="L1119" i="948" s="1"/>
  <c r="J1117" i="948"/>
  <c r="K1117" i="948" s="1"/>
  <c r="L1117" i="948" s="1"/>
  <c r="J1098" i="948"/>
  <c r="K1098" i="948" s="1"/>
  <c r="L1098" i="948" s="1"/>
  <c r="J1095" i="948"/>
  <c r="K1095" i="948" s="1"/>
  <c r="L1095" i="948" s="1"/>
  <c r="J1473" i="948"/>
  <c r="K1473" i="948" s="1"/>
  <c r="L1473" i="948" s="1"/>
  <c r="J1463" i="948"/>
  <c r="K1463" i="948" s="1"/>
  <c r="L1463" i="948" s="1"/>
  <c r="J1454" i="948"/>
  <c r="K1454" i="948" s="1"/>
  <c r="L1454" i="948" s="1"/>
  <c r="J1375" i="948"/>
  <c r="K1375" i="948" s="1"/>
  <c r="L1375" i="948" s="1"/>
  <c r="J1303" i="948"/>
  <c r="K1303" i="948" s="1"/>
  <c r="L1303" i="948" s="1"/>
  <c r="J1226" i="948"/>
  <c r="K1226" i="948" s="1"/>
  <c r="L1226" i="948" s="1"/>
  <c r="J1210" i="948"/>
  <c r="K1210" i="948" s="1"/>
  <c r="L1210" i="948" s="1"/>
  <c r="J1448" i="948"/>
  <c r="K1448" i="948" s="1"/>
  <c r="L1448" i="948" s="1"/>
  <c r="J1421" i="948"/>
  <c r="K1421" i="948" s="1"/>
  <c r="L1421" i="948" s="1"/>
  <c r="J1406" i="948"/>
  <c r="K1406" i="948" s="1"/>
  <c r="L1406" i="948" s="1"/>
  <c r="J1399" i="948"/>
  <c r="K1399" i="948" s="1"/>
  <c r="L1399" i="948" s="1"/>
  <c r="J1232" i="948"/>
  <c r="K1232" i="948" s="1"/>
  <c r="L1232" i="948" s="1"/>
  <c r="J1216" i="948"/>
  <c r="K1216" i="948" s="1"/>
  <c r="L1216" i="948" s="1"/>
  <c r="J1199" i="948"/>
  <c r="K1199" i="948" s="1"/>
  <c r="L1199" i="948" s="1"/>
  <c r="J1197" i="948"/>
  <c r="K1197" i="948" s="1"/>
  <c r="L1197" i="948" s="1"/>
  <c r="J1195" i="948"/>
  <c r="K1195" i="948" s="1"/>
  <c r="L1195" i="948" s="1"/>
  <c r="J1193" i="948"/>
  <c r="K1193" i="948" s="1"/>
  <c r="L1193" i="948" s="1"/>
  <c r="J1191" i="948"/>
  <c r="K1191" i="948" s="1"/>
  <c r="L1191" i="948" s="1"/>
  <c r="J1189" i="948"/>
  <c r="K1189" i="948" s="1"/>
  <c r="L1189" i="948" s="1"/>
  <c r="J1187" i="948"/>
  <c r="K1187" i="948" s="1"/>
  <c r="L1187" i="948" s="1"/>
  <c r="J1185" i="948"/>
  <c r="K1185" i="948" s="1"/>
  <c r="L1185" i="948" s="1"/>
  <c r="J1183" i="948"/>
  <c r="K1183" i="948" s="1"/>
  <c r="L1183" i="948" s="1"/>
  <c r="J1114" i="948"/>
  <c r="K1114" i="948" s="1"/>
  <c r="L1114" i="948" s="1"/>
  <c r="J1112" i="948"/>
  <c r="K1112" i="948" s="1"/>
  <c r="L1112" i="948" s="1"/>
  <c r="J1110" i="948"/>
  <c r="K1110" i="948" s="1"/>
  <c r="L1110" i="948" s="1"/>
  <c r="J1108" i="948"/>
  <c r="K1108" i="948" s="1"/>
  <c r="L1108" i="948" s="1"/>
  <c r="J1106" i="948"/>
  <c r="K1106" i="948" s="1"/>
  <c r="L1106" i="948" s="1"/>
  <c r="J1104" i="948"/>
  <c r="K1104" i="948" s="1"/>
  <c r="L1104" i="948" s="1"/>
  <c r="J1102" i="948"/>
  <c r="K1102" i="948" s="1"/>
  <c r="L1102" i="948" s="1"/>
  <c r="J1393" i="948"/>
  <c r="K1393" i="948" s="1"/>
  <c r="L1393" i="948" s="1"/>
  <c r="J1312" i="948"/>
  <c r="K1312" i="948" s="1"/>
  <c r="L1312" i="948" s="1"/>
  <c r="J1297" i="948"/>
  <c r="K1297" i="948" s="1"/>
  <c r="L1297" i="948" s="1"/>
  <c r="J1243" i="948"/>
  <c r="K1243" i="948" s="1"/>
  <c r="L1243" i="948" s="1"/>
  <c r="J1222" i="948"/>
  <c r="K1222" i="948" s="1"/>
  <c r="L1222" i="948" s="1"/>
  <c r="J1206" i="948"/>
  <c r="K1206" i="948" s="1"/>
  <c r="L1206" i="948" s="1"/>
  <c r="J1078" i="948"/>
  <c r="K1078" i="948" s="1"/>
  <c r="L1078" i="948" s="1"/>
  <c r="J1071" i="948"/>
  <c r="K1071" i="948" s="1"/>
  <c r="L1071" i="948" s="1"/>
  <c r="J1070" i="948"/>
  <c r="K1070" i="948" s="1"/>
  <c r="L1070" i="948" s="1"/>
  <c r="J1077" i="948"/>
  <c r="K1077" i="948" s="1"/>
  <c r="L1077" i="948" s="1"/>
  <c r="J1072" i="948"/>
  <c r="K1072" i="948" s="1"/>
  <c r="L1072" i="948" s="1"/>
  <c r="J1073" i="948"/>
  <c r="K1073" i="948" s="1"/>
  <c r="L1073" i="948" s="1"/>
  <c r="J1076" i="948"/>
  <c r="K1076" i="948" s="1"/>
  <c r="L1076" i="948" s="1"/>
  <c r="J1069" i="948"/>
  <c r="K1069" i="948" s="1"/>
  <c r="L1069" i="948" s="1"/>
  <c r="J1075" i="948"/>
  <c r="K1075" i="948" s="1"/>
  <c r="L1075" i="948" s="1"/>
  <c r="J1068" i="948"/>
  <c r="K1068" i="948" s="1"/>
  <c r="L1068" i="948" s="1"/>
  <c r="J1074" i="948"/>
  <c r="K1074" i="948" s="1"/>
  <c r="L1074" i="948" s="1"/>
  <c r="J1029" i="948"/>
  <c r="K1029" i="948" s="1"/>
  <c r="L1029" i="948" s="1"/>
  <c r="J1039" i="948"/>
  <c r="K1039" i="948" s="1"/>
  <c r="L1039" i="948" s="1"/>
  <c r="J1038" i="948"/>
  <c r="K1038" i="948" s="1"/>
  <c r="L1038" i="948" s="1"/>
  <c r="J1043" i="948"/>
  <c r="K1043" i="948" s="1"/>
  <c r="L1043" i="948" s="1"/>
  <c r="J1042" i="948"/>
  <c r="K1042" i="948" s="1"/>
  <c r="L1042" i="948" s="1"/>
  <c r="J1048" i="948"/>
  <c r="K1048" i="948" s="1"/>
  <c r="L1048" i="948" s="1"/>
  <c r="J1041" i="948"/>
  <c r="K1041" i="948" s="1"/>
  <c r="L1041" i="948" s="1"/>
  <c r="J1034" i="948"/>
  <c r="K1034" i="948" s="1"/>
  <c r="L1034" i="948" s="1"/>
  <c r="J1027" i="948"/>
  <c r="K1027" i="948" s="1"/>
  <c r="L1027" i="948" s="1"/>
  <c r="J1020" i="948"/>
  <c r="K1020" i="948" s="1"/>
  <c r="L1020" i="948" s="1"/>
  <c r="J1025" i="948"/>
  <c r="K1025" i="948" s="1"/>
  <c r="L1025" i="948" s="1"/>
  <c r="J1024" i="948"/>
  <c r="K1024" i="948" s="1"/>
  <c r="L1024" i="948" s="1"/>
  <c r="J1022" i="948"/>
  <c r="K1022" i="948" s="1"/>
  <c r="L1022" i="948" s="1"/>
  <c r="J1028" i="948"/>
  <c r="K1028" i="948" s="1"/>
  <c r="L1028" i="948" s="1"/>
  <c r="J1018" i="948"/>
  <c r="K1018" i="948" s="1"/>
  <c r="L1018" i="948" s="1"/>
  <c r="J1031" i="948"/>
  <c r="K1031" i="948" s="1"/>
  <c r="L1031" i="948" s="1"/>
  <c r="J1021" i="948"/>
  <c r="K1021" i="948" s="1"/>
  <c r="L1021" i="948" s="1"/>
  <c r="J1046" i="948"/>
  <c r="K1046" i="948" s="1"/>
  <c r="L1046" i="948" s="1"/>
  <c r="J1045" i="948"/>
  <c r="K1045" i="948" s="1"/>
  <c r="L1045" i="948" s="1"/>
  <c r="J1036" i="948"/>
  <c r="K1036" i="948" s="1"/>
  <c r="L1036" i="948" s="1"/>
  <c r="J1035" i="948"/>
  <c r="K1035" i="948" s="1"/>
  <c r="L1035" i="948" s="1"/>
  <c r="J1047" i="948"/>
  <c r="K1047" i="948" s="1"/>
  <c r="L1047" i="948" s="1"/>
  <c r="J1040" i="948"/>
  <c r="K1040" i="948" s="1"/>
  <c r="L1040" i="948" s="1"/>
  <c r="J1033" i="948"/>
  <c r="K1033" i="948" s="1"/>
  <c r="L1033" i="948" s="1"/>
  <c r="J1026" i="948"/>
  <c r="K1026" i="948" s="1"/>
  <c r="L1026" i="948" s="1"/>
  <c r="J1019" i="948"/>
  <c r="K1019" i="948" s="1"/>
  <c r="L1019" i="948" s="1"/>
  <c r="J1032" i="948"/>
  <c r="K1032" i="948" s="1"/>
  <c r="L1032" i="948" s="1"/>
  <c r="J1044" i="948"/>
  <c r="K1044" i="948" s="1"/>
  <c r="L1044" i="948" s="1"/>
  <c r="J1037" i="948"/>
  <c r="K1037" i="948" s="1"/>
  <c r="L1037" i="948" s="1"/>
  <c r="J1030" i="948"/>
  <c r="K1030" i="948" s="1"/>
  <c r="L1030" i="948" s="1"/>
  <c r="J1023" i="948"/>
  <c r="K1023" i="948" s="1"/>
  <c r="L1023" i="948" s="1"/>
  <c r="J1064" i="948"/>
  <c r="K1064" i="948" s="1"/>
  <c r="L1064" i="948" s="1"/>
  <c r="J1057" i="948"/>
  <c r="K1057" i="948" s="1"/>
  <c r="L1057" i="948" s="1"/>
  <c r="J1055" i="948"/>
  <c r="K1055" i="948" s="1"/>
  <c r="L1055" i="948" s="1"/>
  <c r="J1063" i="948"/>
  <c r="K1063" i="948" s="1"/>
  <c r="L1063" i="948" s="1"/>
  <c r="J1056" i="948"/>
  <c r="K1056" i="948" s="1"/>
  <c r="L1056" i="948" s="1"/>
  <c r="J1062" i="948"/>
  <c r="K1062" i="948" s="1"/>
  <c r="L1062" i="948" s="1"/>
  <c r="J1061" i="948"/>
  <c r="K1061" i="948" s="1"/>
  <c r="L1061" i="948" s="1"/>
  <c r="J1058" i="948"/>
  <c r="K1058" i="948" s="1"/>
  <c r="L1058" i="948" s="1"/>
  <c r="J1060" i="948"/>
  <c r="K1060" i="948" s="1"/>
  <c r="L1060" i="948" s="1"/>
  <c r="J1059" i="948"/>
  <c r="K1059" i="948" s="1"/>
  <c r="L1059" i="948" s="1"/>
  <c r="J1014" i="948"/>
  <c r="K1014" i="948" s="1"/>
  <c r="L1014" i="948" s="1"/>
  <c r="J1088" i="948"/>
  <c r="K1088" i="948" s="1"/>
  <c r="L1088" i="948" s="1"/>
  <c r="J1080" i="948"/>
  <c r="K1080" i="948" s="1"/>
  <c r="L1080" i="948" s="1"/>
  <c r="J1053" i="948"/>
  <c r="K1053" i="948" s="1"/>
  <c r="L1053" i="948" s="1"/>
  <c r="J1052" i="948"/>
  <c r="K1052" i="948" s="1"/>
  <c r="L1052" i="948" s="1"/>
  <c r="J1089" i="948"/>
  <c r="K1089" i="948" s="1"/>
  <c r="L1089" i="948" s="1"/>
  <c r="J1082" i="948"/>
  <c r="K1082" i="948" s="1"/>
  <c r="L1082" i="948" s="1"/>
  <c r="J1054" i="948"/>
  <c r="K1054" i="948" s="1"/>
  <c r="L1054" i="948" s="1"/>
  <c r="J1081" i="948"/>
  <c r="K1081" i="948" s="1"/>
  <c r="L1081" i="948" s="1"/>
  <c r="K1087" i="948"/>
  <c r="L1087" i="948" s="1"/>
  <c r="K1086" i="948"/>
  <c r="L1086" i="948" s="1"/>
  <c r="J1079" i="948"/>
  <c r="K1079" i="948" s="1"/>
  <c r="L1079" i="948" s="1"/>
  <c r="J1051" i="948"/>
  <c r="K1051" i="948" s="1"/>
  <c r="L1051" i="948" s="1"/>
  <c r="J1085" i="948"/>
  <c r="K1085" i="948" s="1"/>
  <c r="L1085" i="948" s="1"/>
  <c r="J1067" i="948"/>
  <c r="K1067" i="948" s="1"/>
  <c r="L1067" i="948" s="1"/>
  <c r="J1084" i="948"/>
  <c r="K1084" i="948" s="1"/>
  <c r="L1084" i="948" s="1"/>
  <c r="J1066" i="948"/>
  <c r="K1066" i="948" s="1"/>
  <c r="L1066" i="948" s="1"/>
  <c r="J1083" i="948"/>
  <c r="K1083" i="948" s="1"/>
  <c r="L1083" i="948" s="1"/>
  <c r="J1065" i="948"/>
  <c r="K1065" i="948" s="1"/>
  <c r="L1065" i="948" s="1"/>
  <c r="J1015" i="948"/>
  <c r="K1015" i="948" s="1"/>
  <c r="L1015" i="948" s="1"/>
  <c r="J1013" i="948"/>
  <c r="K1013" i="948" s="1"/>
  <c r="L1013" i="948" s="1"/>
  <c r="J1012" i="948"/>
  <c r="K1012" i="948" s="1"/>
  <c r="L1012" i="948" s="1"/>
  <c r="J1009" i="948"/>
  <c r="K1009" i="948" s="1"/>
  <c r="L1009" i="948" s="1"/>
  <c r="J1007" i="948"/>
  <c r="K1007" i="948" s="1"/>
  <c r="L1007" i="948" s="1"/>
  <c r="J1011" i="948"/>
  <c r="K1011" i="948" s="1"/>
  <c r="L1011" i="948" s="1"/>
  <c r="J1010" i="948"/>
  <c r="K1010" i="948" s="1"/>
  <c r="L1010" i="948" s="1"/>
  <c r="J1008" i="948"/>
  <c r="K1008" i="948" s="1"/>
  <c r="L1008" i="948" s="1"/>
  <c r="J1006" i="948"/>
  <c r="K1006" i="948" s="1"/>
  <c r="L1006" i="948" s="1"/>
  <c r="J1005" i="948"/>
  <c r="K1005" i="948" s="1"/>
  <c r="L1005" i="948" s="1"/>
  <c r="J1004" i="948"/>
  <c r="K1004" i="948" s="1"/>
  <c r="L1004" i="948" s="1"/>
  <c r="J1003" i="948"/>
  <c r="K1003" i="948" s="1"/>
  <c r="L1003" i="948" s="1"/>
  <c r="J1002" i="948"/>
  <c r="K1002" i="948" s="1"/>
  <c r="L1002" i="948" s="1"/>
  <c r="J1001" i="948"/>
  <c r="K1001" i="948" s="1"/>
  <c r="L1001" i="948" s="1"/>
  <c r="J1000" i="948"/>
  <c r="K1000" i="948" s="1"/>
  <c r="L1000" i="948" s="1"/>
  <c r="J995" i="948"/>
  <c r="K995" i="948" s="1"/>
  <c r="L995" i="948" s="1"/>
  <c r="J982" i="948"/>
  <c r="K982" i="948" s="1"/>
  <c r="L982" i="948" s="1"/>
  <c r="J969" i="948"/>
  <c r="K969" i="948" s="1"/>
  <c r="L969" i="948" s="1"/>
  <c r="J994" i="948"/>
  <c r="K994" i="948" s="1"/>
  <c r="L994" i="948" s="1"/>
  <c r="J968" i="948"/>
  <c r="K968" i="948" s="1"/>
  <c r="L968" i="948" s="1"/>
  <c r="J980" i="948"/>
  <c r="K980" i="948" s="1"/>
  <c r="L980" i="948" s="1"/>
  <c r="J967" i="948"/>
  <c r="K967" i="948" s="1"/>
  <c r="L967" i="948" s="1"/>
  <c r="J989" i="948"/>
  <c r="K989" i="948" s="1"/>
  <c r="L989" i="948" s="1"/>
  <c r="J973" i="948"/>
  <c r="K973" i="948" s="1"/>
  <c r="L973" i="948" s="1"/>
  <c r="J984" i="948"/>
  <c r="K984" i="948" s="1"/>
  <c r="L984" i="948" s="1"/>
  <c r="J981" i="948"/>
  <c r="K981" i="948" s="1"/>
  <c r="L981" i="948" s="1"/>
  <c r="J993" i="948"/>
  <c r="K993" i="948" s="1"/>
  <c r="L993" i="948" s="1"/>
  <c r="J991" i="948"/>
  <c r="K991" i="948" s="1"/>
  <c r="L991" i="948" s="1"/>
  <c r="J985" i="948"/>
  <c r="K985" i="948" s="1"/>
  <c r="L985" i="948" s="1"/>
  <c r="J970" i="948"/>
  <c r="K970" i="948" s="1"/>
  <c r="L970" i="948" s="1"/>
  <c r="J978" i="948"/>
  <c r="K978" i="948" s="1"/>
  <c r="L978" i="948" s="1"/>
  <c r="J977" i="948"/>
  <c r="K977" i="948" s="1"/>
  <c r="L977" i="948" s="1"/>
  <c r="J976" i="948"/>
  <c r="K976" i="948" s="1"/>
  <c r="L976" i="948" s="1"/>
  <c r="J992" i="948"/>
  <c r="K992" i="948" s="1"/>
  <c r="L992" i="948" s="1"/>
  <c r="J979" i="948"/>
  <c r="K979" i="948" s="1"/>
  <c r="L979" i="948" s="1"/>
  <c r="J990" i="948"/>
  <c r="K990" i="948" s="1"/>
  <c r="L990" i="948" s="1"/>
  <c r="J986" i="948"/>
  <c r="K986" i="948" s="1"/>
  <c r="L986" i="948" s="1"/>
  <c r="J983" i="948"/>
  <c r="K983" i="948" s="1"/>
  <c r="L983" i="948" s="1"/>
  <c r="J988" i="948"/>
  <c r="K988" i="948" s="1"/>
  <c r="L988" i="948" s="1"/>
  <c r="J975" i="948"/>
  <c r="K975" i="948" s="1"/>
  <c r="L975" i="948" s="1"/>
  <c r="J987" i="948"/>
  <c r="K987" i="948" s="1"/>
  <c r="L987" i="948" s="1"/>
  <c r="J974" i="948"/>
  <c r="K974" i="948" s="1"/>
  <c r="L974" i="948" s="1"/>
  <c r="J972" i="948"/>
  <c r="K972" i="948" s="1"/>
  <c r="L972" i="948" s="1"/>
  <c r="J971" i="948"/>
  <c r="K971" i="948" s="1"/>
  <c r="L971" i="948" s="1"/>
  <c r="J962" i="948"/>
  <c r="K962" i="948" s="1"/>
  <c r="L962" i="948" s="1"/>
  <c r="J955" i="948"/>
  <c r="K955" i="948" s="1"/>
  <c r="L955" i="948" s="1"/>
  <c r="J948" i="948"/>
  <c r="K948" i="948" s="1"/>
  <c r="L948" i="948" s="1"/>
  <c r="J941" i="948"/>
  <c r="K941" i="948" s="1"/>
  <c r="L941" i="948" s="1"/>
  <c r="J934" i="948"/>
  <c r="K934" i="948" s="1"/>
  <c r="L934" i="948" s="1"/>
  <c r="J927" i="948"/>
  <c r="K927" i="948" s="1"/>
  <c r="L927" i="948" s="1"/>
  <c r="J920" i="948"/>
  <c r="K920" i="948" s="1"/>
  <c r="L920" i="948" s="1"/>
  <c r="J913" i="948"/>
  <c r="K913" i="948" s="1"/>
  <c r="L913" i="948" s="1"/>
  <c r="J906" i="948"/>
  <c r="K906" i="948" s="1"/>
  <c r="L906" i="948" s="1"/>
  <c r="J892" i="948"/>
  <c r="K892" i="948" s="1"/>
  <c r="L892" i="948" s="1"/>
  <c r="K1091" i="948"/>
  <c r="L1091" i="948" s="1"/>
  <c r="J996" i="948"/>
  <c r="K996" i="948" s="1"/>
  <c r="L996" i="948" s="1"/>
  <c r="J958" i="948"/>
  <c r="K958" i="948" s="1"/>
  <c r="L958" i="948" s="1"/>
  <c r="J951" i="948"/>
  <c r="K951" i="948" s="1"/>
  <c r="L951" i="948" s="1"/>
  <c r="J944" i="948"/>
  <c r="K944" i="948" s="1"/>
  <c r="L944" i="948" s="1"/>
  <c r="J937" i="948"/>
  <c r="K937" i="948" s="1"/>
  <c r="L937" i="948" s="1"/>
  <c r="J930" i="948"/>
  <c r="K930" i="948" s="1"/>
  <c r="L930" i="948" s="1"/>
  <c r="J923" i="948"/>
  <c r="K923" i="948" s="1"/>
  <c r="L923" i="948" s="1"/>
  <c r="J916" i="948"/>
  <c r="K916" i="948" s="1"/>
  <c r="L916" i="948" s="1"/>
  <c r="J909" i="948"/>
  <c r="K909" i="948" s="1"/>
  <c r="L909" i="948" s="1"/>
  <c r="J902" i="948"/>
  <c r="K902" i="948" s="1"/>
  <c r="L902" i="948" s="1"/>
  <c r="J895" i="948"/>
  <c r="K895" i="948" s="1"/>
  <c r="L895" i="948" s="1"/>
  <c r="K1090" i="948"/>
  <c r="L1090" i="948" s="1"/>
  <c r="J957" i="948"/>
  <c r="K957" i="948" s="1"/>
  <c r="L957" i="948" s="1"/>
  <c r="J950" i="948"/>
  <c r="K950" i="948" s="1"/>
  <c r="L950" i="948" s="1"/>
  <c r="J943" i="948"/>
  <c r="K943" i="948" s="1"/>
  <c r="L943" i="948" s="1"/>
  <c r="J936" i="948"/>
  <c r="K936" i="948" s="1"/>
  <c r="L936" i="948" s="1"/>
  <c r="J929" i="948"/>
  <c r="K929" i="948" s="1"/>
  <c r="L929" i="948" s="1"/>
  <c r="J922" i="948"/>
  <c r="K922" i="948" s="1"/>
  <c r="L922" i="948" s="1"/>
  <c r="J908" i="948"/>
  <c r="K908" i="948" s="1"/>
  <c r="L908" i="948" s="1"/>
  <c r="J901" i="948"/>
  <c r="K901" i="948" s="1"/>
  <c r="L901" i="948" s="1"/>
  <c r="J894" i="948"/>
  <c r="K894" i="948" s="1"/>
  <c r="L894" i="948" s="1"/>
  <c r="J966" i="948"/>
  <c r="K966" i="948" s="1"/>
  <c r="L966" i="948" s="1"/>
  <c r="J956" i="948"/>
  <c r="K956" i="948" s="1"/>
  <c r="L956" i="948" s="1"/>
  <c r="J928" i="948"/>
  <c r="K928" i="948" s="1"/>
  <c r="L928" i="948" s="1"/>
  <c r="J900" i="948"/>
  <c r="K900" i="948" s="1"/>
  <c r="L900" i="948" s="1"/>
  <c r="J915" i="948"/>
  <c r="K915" i="948" s="1"/>
  <c r="L915" i="948" s="1"/>
  <c r="J1050" i="948"/>
  <c r="K1050" i="948" s="1"/>
  <c r="L1050" i="948" s="1"/>
  <c r="J949" i="948"/>
  <c r="K949" i="948" s="1"/>
  <c r="L949" i="948" s="1"/>
  <c r="J942" i="948"/>
  <c r="K942" i="948" s="1"/>
  <c r="L942" i="948" s="1"/>
  <c r="J935" i="948"/>
  <c r="K935" i="948" s="1"/>
  <c r="L935" i="948" s="1"/>
  <c r="J921" i="948"/>
  <c r="K921" i="948" s="1"/>
  <c r="L921" i="948" s="1"/>
  <c r="J914" i="948"/>
  <c r="K914" i="948" s="1"/>
  <c r="L914" i="948" s="1"/>
  <c r="J907" i="948"/>
  <c r="K907" i="948" s="1"/>
  <c r="L907" i="948" s="1"/>
  <c r="J893" i="948"/>
  <c r="K893" i="948" s="1"/>
  <c r="L893" i="948" s="1"/>
  <c r="J961" i="948"/>
  <c r="K961" i="948" s="1"/>
  <c r="L961" i="948" s="1"/>
  <c r="J965" i="948"/>
  <c r="K965" i="948" s="1"/>
  <c r="L965" i="948" s="1"/>
  <c r="J899" i="948"/>
  <c r="K899" i="948" s="1"/>
  <c r="L899" i="948" s="1"/>
  <c r="J1016" i="948"/>
  <c r="K1016" i="948" s="1"/>
  <c r="L1016" i="948" s="1"/>
  <c r="J960" i="948"/>
  <c r="K960" i="948" s="1"/>
  <c r="L960" i="948" s="1"/>
  <c r="J964" i="948"/>
  <c r="K964" i="948" s="1"/>
  <c r="L964" i="948" s="1"/>
  <c r="J954" i="948"/>
  <c r="K954" i="948" s="1"/>
  <c r="L954" i="948" s="1"/>
  <c r="J947" i="948"/>
  <c r="K947" i="948" s="1"/>
  <c r="L947" i="948" s="1"/>
  <c r="J940" i="948"/>
  <c r="K940" i="948" s="1"/>
  <c r="L940" i="948" s="1"/>
  <c r="J933" i="948"/>
  <c r="K933" i="948" s="1"/>
  <c r="L933" i="948" s="1"/>
  <c r="J926" i="948"/>
  <c r="K926" i="948" s="1"/>
  <c r="L926" i="948" s="1"/>
  <c r="J919" i="948"/>
  <c r="K919" i="948" s="1"/>
  <c r="L919" i="948" s="1"/>
  <c r="J912" i="948"/>
  <c r="K912" i="948" s="1"/>
  <c r="L912" i="948" s="1"/>
  <c r="J905" i="948"/>
  <c r="K905" i="948" s="1"/>
  <c r="L905" i="948" s="1"/>
  <c r="J898" i="948"/>
  <c r="K898" i="948" s="1"/>
  <c r="L898" i="948" s="1"/>
  <c r="J891" i="948"/>
  <c r="K891" i="948" s="1"/>
  <c r="L891" i="948" s="1"/>
  <c r="J999" i="948"/>
  <c r="K999" i="948" s="1"/>
  <c r="L999" i="948" s="1"/>
  <c r="J953" i="948"/>
  <c r="K953" i="948" s="1"/>
  <c r="L953" i="948" s="1"/>
  <c r="J946" i="948"/>
  <c r="K946" i="948" s="1"/>
  <c r="L946" i="948" s="1"/>
  <c r="J939" i="948"/>
  <c r="K939" i="948" s="1"/>
  <c r="L939" i="948" s="1"/>
  <c r="J998" i="948"/>
  <c r="K998" i="948" s="1"/>
  <c r="L998" i="948" s="1"/>
  <c r="J952" i="948"/>
  <c r="K952" i="948" s="1"/>
  <c r="L952" i="948" s="1"/>
  <c r="J945" i="948"/>
  <c r="K945" i="948" s="1"/>
  <c r="L945" i="948" s="1"/>
  <c r="J938" i="948"/>
  <c r="K938" i="948" s="1"/>
  <c r="L938" i="948" s="1"/>
  <c r="J931" i="948"/>
  <c r="K931" i="948" s="1"/>
  <c r="L931" i="948" s="1"/>
  <c r="J924" i="948"/>
  <c r="K924" i="948" s="1"/>
  <c r="L924" i="948" s="1"/>
  <c r="J917" i="948"/>
  <c r="K917" i="948" s="1"/>
  <c r="L917" i="948" s="1"/>
  <c r="J910" i="948"/>
  <c r="K910" i="948" s="1"/>
  <c r="L910" i="948" s="1"/>
  <c r="J903" i="948"/>
  <c r="K903" i="948" s="1"/>
  <c r="L903" i="948" s="1"/>
  <c r="J896" i="948"/>
  <c r="K896" i="948" s="1"/>
  <c r="L896" i="948" s="1"/>
  <c r="J897" i="948"/>
  <c r="K897" i="948" s="1"/>
  <c r="L897" i="948" s="1"/>
  <c r="J918" i="948"/>
  <c r="K918" i="948" s="1"/>
  <c r="L918" i="948" s="1"/>
  <c r="J890" i="948"/>
  <c r="K890" i="948" s="1"/>
  <c r="L890" i="948" s="1"/>
  <c r="J911" i="948"/>
  <c r="K911" i="948" s="1"/>
  <c r="L911" i="948" s="1"/>
  <c r="J904" i="948"/>
  <c r="K904" i="948" s="1"/>
  <c r="L904" i="948" s="1"/>
  <c r="J932" i="948"/>
  <c r="K932" i="948" s="1"/>
  <c r="L932" i="948" s="1"/>
  <c r="J925" i="948"/>
  <c r="K925" i="948" s="1"/>
  <c r="L925" i="948" s="1"/>
  <c r="J883" i="948"/>
  <c r="K883" i="948" s="1"/>
  <c r="L883" i="948" s="1"/>
  <c r="J885" i="948"/>
  <c r="K885" i="948" s="1"/>
  <c r="L885" i="948" s="1"/>
  <c r="J884" i="948"/>
  <c r="K884" i="948" s="1"/>
  <c r="L884" i="948" s="1"/>
  <c r="J881" i="948"/>
  <c r="K881" i="948" s="1"/>
  <c r="L881" i="948" s="1"/>
  <c r="J880" i="948"/>
  <c r="K880" i="948" s="1"/>
  <c r="L880" i="948" s="1"/>
  <c r="J879" i="948"/>
  <c r="K879" i="948" s="1"/>
  <c r="L879" i="948" s="1"/>
  <c r="J848" i="948"/>
  <c r="K848" i="948" s="1"/>
  <c r="L848" i="948" s="1"/>
  <c r="J870" i="948"/>
  <c r="K870" i="948" s="1"/>
  <c r="L870" i="948" s="1"/>
  <c r="J846" i="948"/>
  <c r="K846" i="948" s="1"/>
  <c r="L846" i="948" s="1"/>
  <c r="J845" i="948"/>
  <c r="K845" i="948" s="1"/>
  <c r="L845" i="948" s="1"/>
  <c r="J832" i="948"/>
  <c r="K832" i="948" s="1"/>
  <c r="L832" i="948" s="1"/>
  <c r="J831" i="948"/>
  <c r="K831" i="948" s="1"/>
  <c r="L831" i="948" s="1"/>
  <c r="J817" i="948"/>
  <c r="K817" i="948" s="1"/>
  <c r="L817" i="948" s="1"/>
  <c r="J806" i="948"/>
  <c r="K806" i="948" s="1"/>
  <c r="L806" i="948" s="1"/>
  <c r="J807" i="948"/>
  <c r="K807" i="948" s="1"/>
  <c r="L807" i="948" s="1"/>
  <c r="J805" i="948"/>
  <c r="K805" i="948" s="1"/>
  <c r="L805" i="948" s="1"/>
  <c r="J804" i="948"/>
  <c r="K804" i="948" s="1"/>
  <c r="L804" i="948" s="1"/>
  <c r="J801" i="948"/>
  <c r="K801" i="948" s="1"/>
  <c r="L801" i="948" s="1"/>
  <c r="J802" i="948"/>
  <c r="K802" i="948" s="1"/>
  <c r="L802" i="948" s="1"/>
  <c r="J803" i="948"/>
  <c r="K803" i="948" s="1"/>
  <c r="L803" i="948" s="1"/>
  <c r="J863" i="948"/>
  <c r="K863" i="948" s="1"/>
  <c r="L863" i="948" s="1"/>
  <c r="J841" i="948"/>
  <c r="K841" i="948" s="1"/>
  <c r="L841" i="948" s="1"/>
  <c r="J800" i="948"/>
  <c r="K800" i="948" s="1"/>
  <c r="L800" i="948" s="1"/>
  <c r="J887" i="948"/>
  <c r="K887" i="948" s="1"/>
  <c r="L887" i="948" s="1"/>
  <c r="L886" i="948" s="1"/>
  <c r="J871" i="948"/>
  <c r="K871" i="948" s="1"/>
  <c r="L871" i="948" s="1"/>
  <c r="J859" i="948"/>
  <c r="K859" i="948" s="1"/>
  <c r="L859" i="948" s="1"/>
  <c r="J833" i="948"/>
  <c r="K833" i="948" s="1"/>
  <c r="L833" i="948" s="1"/>
  <c r="J824" i="948"/>
  <c r="K824" i="948" s="1"/>
  <c r="L824" i="948" s="1"/>
  <c r="J814" i="948"/>
  <c r="K814" i="948" s="1"/>
  <c r="L814" i="948" s="1"/>
  <c r="J812" i="948"/>
  <c r="K812" i="948" s="1"/>
  <c r="L812" i="948" s="1"/>
  <c r="J875" i="948"/>
  <c r="K875" i="948" s="1"/>
  <c r="L875" i="948" s="1"/>
  <c r="J837" i="948"/>
  <c r="K837" i="948" s="1"/>
  <c r="L837" i="948" s="1"/>
  <c r="J835" i="948"/>
  <c r="K835" i="948" s="1"/>
  <c r="L835" i="948" s="1"/>
  <c r="J826" i="948"/>
  <c r="K826" i="948" s="1"/>
  <c r="L826" i="948" s="1"/>
  <c r="J829" i="948"/>
  <c r="K829" i="948" s="1"/>
  <c r="L829" i="948" s="1"/>
  <c r="J844" i="948"/>
  <c r="K844" i="948" s="1"/>
  <c r="L844" i="948" s="1"/>
  <c r="J818" i="948"/>
  <c r="K818" i="948" s="1"/>
  <c r="L818" i="948" s="1"/>
  <c r="J854" i="948"/>
  <c r="K854" i="948" s="1"/>
  <c r="L854" i="948" s="1"/>
  <c r="J862" i="948"/>
  <c r="K862" i="948" s="1"/>
  <c r="L862" i="948" s="1"/>
  <c r="J850" i="948"/>
  <c r="K850" i="948" s="1"/>
  <c r="L850" i="948" s="1"/>
  <c r="J840" i="948"/>
  <c r="K840" i="948" s="1"/>
  <c r="L840" i="948" s="1"/>
  <c r="J799" i="948"/>
  <c r="K799" i="948" s="1"/>
  <c r="L799" i="948" s="1"/>
  <c r="J869" i="948"/>
  <c r="K869" i="948" s="1"/>
  <c r="L869" i="948" s="1"/>
  <c r="J858" i="948"/>
  <c r="K858" i="948" s="1"/>
  <c r="L858" i="948" s="1"/>
  <c r="J830" i="948"/>
  <c r="K830" i="948" s="1"/>
  <c r="L830" i="948" s="1"/>
  <c r="J823" i="948"/>
  <c r="K823" i="948" s="1"/>
  <c r="L823" i="948" s="1"/>
  <c r="J813" i="948"/>
  <c r="K813" i="948" s="1"/>
  <c r="L813" i="948" s="1"/>
  <c r="J857" i="948"/>
  <c r="K857" i="948" s="1"/>
  <c r="L857" i="948" s="1"/>
  <c r="J868" i="948"/>
  <c r="K868" i="948" s="1"/>
  <c r="L868" i="948" s="1"/>
  <c r="J877" i="948"/>
  <c r="K877" i="948" s="1"/>
  <c r="L877" i="948" s="1"/>
  <c r="J849" i="948"/>
  <c r="K849" i="948" s="1"/>
  <c r="L849" i="948" s="1"/>
  <c r="J839" i="948"/>
  <c r="K839" i="948" s="1"/>
  <c r="L839" i="948" s="1"/>
  <c r="J876" i="948"/>
  <c r="K876" i="948" s="1"/>
  <c r="L876" i="948" s="1"/>
  <c r="J847" i="948"/>
  <c r="K847" i="948" s="1"/>
  <c r="L847" i="948" s="1"/>
  <c r="J838" i="948"/>
  <c r="K838" i="948" s="1"/>
  <c r="L838" i="948" s="1"/>
  <c r="J821" i="948"/>
  <c r="K821" i="948" s="1"/>
  <c r="L821" i="948" s="1"/>
  <c r="J867" i="948"/>
  <c r="K867" i="948" s="1"/>
  <c r="L867" i="948" s="1"/>
  <c r="J856" i="948"/>
  <c r="K856" i="948" s="1"/>
  <c r="L856" i="948" s="1"/>
  <c r="J828" i="948"/>
  <c r="K828" i="948" s="1"/>
  <c r="L828" i="948" s="1"/>
  <c r="J811" i="948"/>
  <c r="K811" i="948" s="1"/>
  <c r="L811" i="948" s="1"/>
  <c r="J874" i="948"/>
  <c r="K874" i="948" s="1"/>
  <c r="L874" i="948" s="1"/>
  <c r="J866" i="948"/>
  <c r="K866" i="948" s="1"/>
  <c r="L866" i="948" s="1"/>
  <c r="J855" i="948"/>
  <c r="K855" i="948" s="1"/>
  <c r="L855" i="948" s="1"/>
  <c r="J827" i="948"/>
  <c r="K827" i="948" s="1"/>
  <c r="L827" i="948" s="1"/>
  <c r="J810" i="948"/>
  <c r="K810" i="948" s="1"/>
  <c r="L810" i="948" s="1"/>
  <c r="J864" i="948"/>
  <c r="K864" i="948" s="1"/>
  <c r="L864" i="948" s="1"/>
  <c r="J842" i="948"/>
  <c r="K842" i="948" s="1"/>
  <c r="L842" i="948" s="1"/>
  <c r="J816" i="948"/>
  <c r="K816" i="948" s="1"/>
  <c r="L816" i="948" s="1"/>
  <c r="J808" i="948"/>
  <c r="K808" i="948" s="1"/>
  <c r="L808" i="948" s="1"/>
  <c r="J872" i="948"/>
  <c r="K872" i="948" s="1"/>
  <c r="L872" i="948" s="1"/>
  <c r="J853" i="948"/>
  <c r="K853" i="948" s="1"/>
  <c r="L853" i="948" s="1"/>
  <c r="J834" i="948"/>
  <c r="K834" i="948" s="1"/>
  <c r="L834" i="948" s="1"/>
  <c r="J825" i="948"/>
  <c r="K825" i="948" s="1"/>
  <c r="L825" i="948" s="1"/>
  <c r="J843" i="948"/>
  <c r="K843" i="948" s="1"/>
  <c r="L843" i="948" s="1"/>
  <c r="J794" i="948"/>
  <c r="K794" i="948" s="1"/>
  <c r="L794" i="948" s="1"/>
  <c r="J795" i="948"/>
  <c r="K795" i="948" s="1"/>
  <c r="L795" i="948" s="1"/>
  <c r="J796" i="948"/>
  <c r="K796" i="948" s="1"/>
  <c r="L796" i="948" s="1"/>
  <c r="J772" i="948"/>
  <c r="K772" i="948" s="1"/>
  <c r="L772" i="948" s="1"/>
  <c r="J788" i="948"/>
  <c r="K788" i="948" s="1"/>
  <c r="L788" i="948" s="1"/>
  <c r="J787" i="948"/>
  <c r="K787" i="948" s="1"/>
  <c r="L787" i="948" s="1"/>
  <c r="J761" i="948"/>
  <c r="K761" i="948" s="1"/>
  <c r="L761" i="948" s="1"/>
  <c r="J774" i="948"/>
  <c r="K774" i="948" s="1"/>
  <c r="L774" i="948" s="1"/>
  <c r="J766" i="948"/>
  <c r="K766" i="948" s="1"/>
  <c r="L766" i="948" s="1"/>
  <c r="J773" i="948"/>
  <c r="K773" i="948" s="1"/>
  <c r="L773" i="948" s="1"/>
  <c r="J765" i="948"/>
  <c r="K765" i="948" s="1"/>
  <c r="L765" i="948" s="1"/>
  <c r="J771" i="948"/>
  <c r="K771" i="948" s="1"/>
  <c r="L771" i="948" s="1"/>
  <c r="J764" i="948"/>
  <c r="K764" i="948" s="1"/>
  <c r="L764" i="948" s="1"/>
  <c r="J770" i="948"/>
  <c r="K770" i="948" s="1"/>
  <c r="L770" i="948" s="1"/>
  <c r="J769" i="948"/>
  <c r="K769" i="948" s="1"/>
  <c r="L769" i="948" s="1"/>
  <c r="J768" i="948"/>
  <c r="K768" i="948" s="1"/>
  <c r="L768" i="948" s="1"/>
  <c r="J767" i="948"/>
  <c r="K767" i="948" s="1"/>
  <c r="L767" i="948" s="1"/>
  <c r="J754" i="948"/>
  <c r="K754" i="948" s="1"/>
  <c r="L754" i="948" s="1"/>
  <c r="J745" i="948"/>
  <c r="K745" i="948" s="1"/>
  <c r="L745" i="948" s="1"/>
  <c r="L744" i="948" s="1"/>
  <c r="K42" i="922" s="1"/>
  <c r="J753" i="948"/>
  <c r="K753" i="948" s="1"/>
  <c r="L753" i="948" s="1"/>
  <c r="J750" i="948"/>
  <c r="K750" i="948" s="1"/>
  <c r="L750" i="948" s="1"/>
  <c r="J752" i="948"/>
  <c r="K752" i="948" s="1"/>
  <c r="L752" i="948" s="1"/>
  <c r="J751" i="948"/>
  <c r="K751" i="948" s="1"/>
  <c r="L751" i="948" s="1"/>
  <c r="K743" i="948"/>
  <c r="L743" i="948" s="1"/>
  <c r="J742" i="948"/>
  <c r="K742" i="948" s="1"/>
  <c r="L742" i="948" s="1"/>
  <c r="J737" i="948"/>
  <c r="K737" i="948" s="1"/>
  <c r="L737" i="948" s="1"/>
  <c r="J740" i="948"/>
  <c r="K740" i="948" s="1"/>
  <c r="L740" i="948" s="1"/>
  <c r="J733" i="948"/>
  <c r="K733" i="948" s="1"/>
  <c r="L733" i="948" s="1"/>
  <c r="J739" i="948"/>
  <c r="K739" i="948" s="1"/>
  <c r="L739" i="948" s="1"/>
  <c r="J732" i="948"/>
  <c r="K732" i="948" s="1"/>
  <c r="L732" i="948" s="1"/>
  <c r="J738" i="948"/>
  <c r="K738" i="948" s="1"/>
  <c r="L738" i="948" s="1"/>
  <c r="J731" i="948"/>
  <c r="K731" i="948" s="1"/>
  <c r="L731" i="948" s="1"/>
  <c r="J736" i="948"/>
  <c r="K736" i="948" s="1"/>
  <c r="L736" i="948" s="1"/>
  <c r="J735" i="948"/>
  <c r="K735" i="948" s="1"/>
  <c r="L735" i="948" s="1"/>
  <c r="J734" i="948"/>
  <c r="K734" i="948" s="1"/>
  <c r="L734" i="948" s="1"/>
  <c r="K711" i="948"/>
  <c r="L711" i="948" s="1"/>
  <c r="K708" i="948"/>
  <c r="L708" i="948" s="1"/>
  <c r="K696" i="948"/>
  <c r="L696" i="948" s="1"/>
  <c r="K707" i="948"/>
  <c r="L707" i="948" s="1"/>
  <c r="K694" i="948"/>
  <c r="L694" i="948" s="1"/>
  <c r="K695" i="948"/>
  <c r="L695" i="948" s="1"/>
  <c r="K706" i="948"/>
  <c r="L706" i="948" s="1"/>
  <c r="K705" i="948"/>
  <c r="L705" i="948" s="1"/>
  <c r="K693" i="948"/>
  <c r="L693" i="948" s="1"/>
  <c r="K704" i="948"/>
  <c r="L704" i="948" s="1"/>
  <c r="K698" i="948"/>
  <c r="L698" i="948" s="1"/>
  <c r="K703" i="948"/>
  <c r="L703" i="948" s="1"/>
  <c r="K692" i="948"/>
  <c r="L692" i="948" s="1"/>
  <c r="K702" i="948"/>
  <c r="L702" i="948" s="1"/>
  <c r="K701" i="948"/>
  <c r="L701" i="948" s="1"/>
  <c r="K700" i="948"/>
  <c r="L700" i="948" s="1"/>
  <c r="K699" i="948"/>
  <c r="L699" i="948" s="1"/>
  <c r="K697" i="948"/>
  <c r="L697" i="948" s="1"/>
  <c r="K709" i="948"/>
  <c r="L709" i="948" s="1"/>
  <c r="K689" i="948"/>
  <c r="L689" i="948" s="1"/>
  <c r="K691" i="948"/>
  <c r="L691" i="948" s="1"/>
  <c r="K690" i="948"/>
  <c r="L690" i="948" s="1"/>
  <c r="J634" i="948"/>
  <c r="K634" i="948" s="1"/>
  <c r="L634" i="948" s="1"/>
  <c r="J624" i="948"/>
  <c r="K624" i="948" s="1"/>
  <c r="L624" i="948" s="1"/>
  <c r="J636" i="948"/>
  <c r="K636" i="948" s="1"/>
  <c r="L636" i="948" s="1"/>
  <c r="J629" i="948"/>
  <c r="K629" i="948" s="1"/>
  <c r="L629" i="948" s="1"/>
  <c r="J622" i="948"/>
  <c r="K622" i="948" s="1"/>
  <c r="L622" i="948" s="1"/>
  <c r="J627" i="948"/>
  <c r="K627" i="948" s="1"/>
  <c r="L627" i="948" s="1"/>
  <c r="J630" i="948"/>
  <c r="K630" i="948" s="1"/>
  <c r="L630" i="948" s="1"/>
  <c r="J635" i="948"/>
  <c r="K635" i="948" s="1"/>
  <c r="L635" i="948" s="1"/>
  <c r="J628" i="948"/>
  <c r="K628" i="948" s="1"/>
  <c r="L628" i="948" s="1"/>
  <c r="J631" i="948"/>
  <c r="K631" i="948" s="1"/>
  <c r="L631" i="948" s="1"/>
  <c r="J633" i="948"/>
  <c r="K633" i="948" s="1"/>
  <c r="L633" i="948" s="1"/>
  <c r="J626" i="948"/>
  <c r="K626" i="948" s="1"/>
  <c r="L626" i="948" s="1"/>
  <c r="J623" i="948"/>
  <c r="K623" i="948" s="1"/>
  <c r="L623" i="948" s="1"/>
  <c r="J632" i="948"/>
  <c r="K632" i="948" s="1"/>
  <c r="L632" i="948" s="1"/>
  <c r="J625" i="948"/>
  <c r="K625" i="948" s="1"/>
  <c r="L625" i="948" s="1"/>
  <c r="J604" i="948"/>
  <c r="K604" i="948" s="1"/>
  <c r="L604" i="948" s="1"/>
  <c r="J612" i="948"/>
  <c r="K612" i="948" s="1"/>
  <c r="L612" i="948" s="1"/>
  <c r="J605" i="948"/>
  <c r="K605" i="948" s="1"/>
  <c r="L605" i="948" s="1"/>
  <c r="J607" i="948"/>
  <c r="K607" i="948" s="1"/>
  <c r="L607" i="948" s="1"/>
  <c r="J600" i="948"/>
  <c r="K600" i="948" s="1"/>
  <c r="L600" i="948" s="1"/>
  <c r="J611" i="948"/>
  <c r="K611" i="948" s="1"/>
  <c r="L611" i="948" s="1"/>
  <c r="J610" i="948"/>
  <c r="K610" i="948" s="1"/>
  <c r="L610" i="948" s="1"/>
  <c r="J603" i="948"/>
  <c r="K603" i="948" s="1"/>
  <c r="L603" i="948" s="1"/>
  <c r="J609" i="948"/>
  <c r="K609" i="948" s="1"/>
  <c r="L609" i="948" s="1"/>
  <c r="J602" i="948"/>
  <c r="K602" i="948" s="1"/>
  <c r="L602" i="948" s="1"/>
  <c r="J608" i="948"/>
  <c r="K608" i="948" s="1"/>
  <c r="L608" i="948" s="1"/>
  <c r="J601" i="948"/>
  <c r="K601" i="948" s="1"/>
  <c r="L601" i="948" s="1"/>
  <c r="J606" i="948"/>
  <c r="K606" i="948" s="1"/>
  <c r="L606" i="948" s="1"/>
  <c r="J584" i="948"/>
  <c r="K584" i="948" s="1"/>
  <c r="L584" i="948" s="1"/>
  <c r="L583" i="948" s="1"/>
  <c r="J617" i="948"/>
  <c r="K617" i="948" s="1"/>
  <c r="L617" i="948" s="1"/>
  <c r="J616" i="948"/>
  <c r="K616" i="948" s="1"/>
  <c r="L616" i="948" s="1"/>
  <c r="J640" i="948"/>
  <c r="K640" i="948" s="1"/>
  <c r="L640" i="948" s="1"/>
  <c r="J618" i="948"/>
  <c r="K618" i="948" s="1"/>
  <c r="L618" i="948" s="1"/>
  <c r="J638" i="948"/>
  <c r="K638" i="948" s="1"/>
  <c r="L638" i="948" s="1"/>
  <c r="J639" i="948"/>
  <c r="K639" i="948" s="1"/>
  <c r="L639" i="948" s="1"/>
  <c r="J613" i="948"/>
  <c r="K613" i="948" s="1"/>
  <c r="L613" i="948" s="1"/>
  <c r="J637" i="948"/>
  <c r="K637" i="948" s="1"/>
  <c r="L637" i="948" s="1"/>
  <c r="J615" i="948"/>
  <c r="K615" i="948" s="1"/>
  <c r="L615" i="948" s="1"/>
  <c r="J621" i="948"/>
  <c r="K621" i="948" s="1"/>
  <c r="L621" i="948" s="1"/>
  <c r="J620" i="948"/>
  <c r="K620" i="948" s="1"/>
  <c r="L620" i="948" s="1"/>
  <c r="J614" i="948"/>
  <c r="K614" i="948" s="1"/>
  <c r="L614" i="948" s="1"/>
  <c r="J619" i="948"/>
  <c r="K619" i="948" s="1"/>
  <c r="L619" i="948" s="1"/>
  <c r="J570" i="948"/>
  <c r="K570" i="948" s="1"/>
  <c r="L570" i="948" s="1"/>
  <c r="J577" i="948"/>
  <c r="K577" i="948" s="1"/>
  <c r="L577" i="948" s="1"/>
  <c r="J576" i="948"/>
  <c r="K576" i="948" s="1"/>
  <c r="L576" i="948" s="1"/>
  <c r="J582" i="948"/>
  <c r="K582" i="948" s="1"/>
  <c r="L582" i="948" s="1"/>
  <c r="J580" i="948"/>
  <c r="K580" i="948" s="1"/>
  <c r="L580" i="948" s="1"/>
  <c r="J581" i="948"/>
  <c r="K581" i="948" s="1"/>
  <c r="L581" i="948" s="1"/>
  <c r="J579" i="948"/>
  <c r="K579" i="948" s="1"/>
  <c r="L579" i="948" s="1"/>
  <c r="J578" i="948"/>
  <c r="K578" i="948" s="1"/>
  <c r="L578" i="948" s="1"/>
  <c r="J565" i="948"/>
  <c r="K565" i="948" s="1"/>
  <c r="L565" i="948" s="1"/>
  <c r="J564" i="948"/>
  <c r="K564" i="948" s="1"/>
  <c r="L564" i="948" s="1"/>
  <c r="J563" i="948"/>
  <c r="K563" i="948" s="1"/>
  <c r="L563" i="948" s="1"/>
  <c r="J562" i="948"/>
  <c r="K562" i="948" s="1"/>
  <c r="L562" i="948" s="1"/>
  <c r="J569" i="948"/>
  <c r="K569" i="948" s="1"/>
  <c r="L569" i="948" s="1"/>
  <c r="J568" i="948"/>
  <c r="K568" i="948" s="1"/>
  <c r="L568" i="948" s="1"/>
  <c r="J567" i="948"/>
  <c r="K567" i="948" s="1"/>
  <c r="L567" i="948" s="1"/>
  <c r="J566" i="948"/>
  <c r="K566" i="948" s="1"/>
  <c r="L566" i="948" s="1"/>
  <c r="J574" i="948"/>
  <c r="K574" i="948" s="1"/>
  <c r="L574" i="948" s="1"/>
  <c r="J573" i="948"/>
  <c r="K573" i="948" s="1"/>
  <c r="L573" i="948" s="1"/>
  <c r="J572" i="948"/>
  <c r="K572" i="948" s="1"/>
  <c r="L572" i="948" s="1"/>
  <c r="J571" i="948"/>
  <c r="K571" i="948" s="1"/>
  <c r="L571" i="948" s="1"/>
  <c r="J561" i="948"/>
  <c r="K561" i="948" s="1"/>
  <c r="L561" i="948" s="1"/>
  <c r="J556" i="948"/>
  <c r="K556" i="948" s="1"/>
  <c r="L556" i="948" s="1"/>
  <c r="J559" i="948"/>
  <c r="K559" i="948" s="1"/>
  <c r="L559" i="948" s="1"/>
  <c r="J558" i="948"/>
  <c r="K558" i="948" s="1"/>
  <c r="L558" i="948" s="1"/>
  <c r="J557" i="948"/>
  <c r="K557" i="948" s="1"/>
  <c r="L557" i="948" s="1"/>
  <c r="J555" i="948"/>
  <c r="K555" i="948" s="1"/>
  <c r="L555" i="948" s="1"/>
  <c r="J543" i="948"/>
  <c r="K543" i="948" s="1"/>
  <c r="L543" i="948" s="1"/>
  <c r="J549" i="948"/>
  <c r="K549" i="948" s="1"/>
  <c r="L549" i="948" s="1"/>
  <c r="J550" i="948"/>
  <c r="K550" i="948" s="1"/>
  <c r="L550" i="948" s="1"/>
  <c r="J538" i="948"/>
  <c r="K538" i="948" s="1"/>
  <c r="L538" i="948" s="1"/>
  <c r="J537" i="948"/>
  <c r="K537" i="948" s="1"/>
  <c r="L537" i="948" s="1"/>
  <c r="J536" i="948"/>
  <c r="K536" i="948" s="1"/>
  <c r="L536" i="948" s="1"/>
  <c r="J535" i="948"/>
  <c r="K535" i="948" s="1"/>
  <c r="L535" i="948" s="1"/>
  <c r="J534" i="948"/>
  <c r="K534" i="948" s="1"/>
  <c r="L534" i="948" s="1"/>
  <c r="J533" i="948"/>
  <c r="K533" i="948" s="1"/>
  <c r="L533" i="948" s="1"/>
  <c r="J532" i="948"/>
  <c r="K532" i="948" s="1"/>
  <c r="L532" i="948" s="1"/>
  <c r="J544" i="948"/>
  <c r="K544" i="948" s="1"/>
  <c r="L544" i="948" s="1"/>
  <c r="J530" i="948"/>
  <c r="K530" i="948" s="1"/>
  <c r="L530" i="948" s="1"/>
  <c r="J529" i="948"/>
  <c r="K529" i="948" s="1"/>
  <c r="L529" i="948" s="1"/>
  <c r="J542" i="948"/>
  <c r="K542" i="948" s="1"/>
  <c r="L542" i="948" s="1"/>
  <c r="J541" i="948"/>
  <c r="K541" i="948" s="1"/>
  <c r="L541" i="948" s="1"/>
  <c r="J540" i="948"/>
  <c r="K540" i="948" s="1"/>
  <c r="L540" i="948" s="1"/>
  <c r="J539" i="948"/>
  <c r="K539" i="948" s="1"/>
  <c r="L539" i="948" s="1"/>
  <c r="J531" i="948"/>
  <c r="K531" i="948" s="1"/>
  <c r="L531" i="948" s="1"/>
  <c r="J520" i="948"/>
  <c r="K520" i="948" s="1"/>
  <c r="L520" i="948" s="1"/>
  <c r="J519" i="948"/>
  <c r="K519" i="948" s="1"/>
  <c r="L519" i="948" s="1"/>
  <c r="J518" i="948"/>
  <c r="K518" i="948" s="1"/>
  <c r="L518" i="948" s="1"/>
  <c r="J517" i="948"/>
  <c r="K517" i="948" s="1"/>
  <c r="L517" i="948" s="1"/>
  <c r="J524" i="948"/>
  <c r="K524" i="948" s="1"/>
  <c r="L524" i="948" s="1"/>
  <c r="J523" i="948"/>
  <c r="K523" i="948" s="1"/>
  <c r="L523" i="948" s="1"/>
  <c r="J522" i="948"/>
  <c r="K522" i="948" s="1"/>
  <c r="L522" i="948" s="1"/>
  <c r="J521" i="948"/>
  <c r="K521" i="948" s="1"/>
  <c r="L521" i="948" s="1"/>
  <c r="J760" i="948"/>
  <c r="K760" i="948" s="1"/>
  <c r="L760" i="948" s="1"/>
  <c r="J757" i="948"/>
  <c r="K757" i="948" s="1"/>
  <c r="L757" i="948" s="1"/>
  <c r="J726" i="948"/>
  <c r="K726" i="948" s="1"/>
  <c r="L726" i="948" s="1"/>
  <c r="J681" i="948"/>
  <c r="K681" i="948" s="1"/>
  <c r="L681" i="948" s="1"/>
  <c r="J674" i="948"/>
  <c r="K674" i="948" s="1"/>
  <c r="L674" i="948" s="1"/>
  <c r="J649" i="948"/>
  <c r="K649" i="948" s="1"/>
  <c r="L649" i="948" s="1"/>
  <c r="J642" i="948"/>
  <c r="K642" i="948" s="1"/>
  <c r="L642" i="948" s="1"/>
  <c r="J528" i="948"/>
  <c r="K528" i="948" s="1"/>
  <c r="L528" i="948" s="1"/>
  <c r="J453" i="948"/>
  <c r="K453" i="948" s="1"/>
  <c r="L453" i="948" s="1"/>
  <c r="J448" i="948"/>
  <c r="K448" i="948" s="1"/>
  <c r="L448" i="948" s="1"/>
  <c r="J791" i="948"/>
  <c r="K791" i="948" s="1"/>
  <c r="L791" i="948" s="1"/>
  <c r="J717" i="948"/>
  <c r="K717" i="948" s="1"/>
  <c r="L717" i="948" s="1"/>
  <c r="J663" i="948"/>
  <c r="K663" i="948" s="1"/>
  <c r="L663" i="948" s="1"/>
  <c r="J656" i="948"/>
  <c r="K656" i="948" s="1"/>
  <c r="L656" i="948" s="1"/>
  <c r="J592" i="948"/>
  <c r="K592" i="948" s="1"/>
  <c r="L592" i="948" s="1"/>
  <c r="J505" i="948"/>
  <c r="K505" i="948" s="1"/>
  <c r="L505" i="948" s="1"/>
  <c r="J498" i="948"/>
  <c r="K498" i="948" s="1"/>
  <c r="L498" i="948" s="1"/>
  <c r="J491" i="948"/>
  <c r="K491" i="948" s="1"/>
  <c r="L491" i="948" s="1"/>
  <c r="J484" i="948"/>
  <c r="K484" i="948" s="1"/>
  <c r="L484" i="948" s="1"/>
  <c r="J477" i="948"/>
  <c r="K477" i="948" s="1"/>
  <c r="L477" i="948" s="1"/>
  <c r="J470" i="948"/>
  <c r="K470" i="948" s="1"/>
  <c r="L470" i="948" s="1"/>
  <c r="J463" i="948"/>
  <c r="K463" i="948" s="1"/>
  <c r="L463" i="948" s="1"/>
  <c r="J780" i="948"/>
  <c r="K780" i="948" s="1"/>
  <c r="L780" i="948" s="1"/>
  <c r="J725" i="948"/>
  <c r="K725" i="948" s="1"/>
  <c r="L725" i="948" s="1"/>
  <c r="J687" i="948"/>
  <c r="K687" i="948" s="1"/>
  <c r="L687" i="948" s="1"/>
  <c r="J680" i="948"/>
  <c r="K680" i="948" s="1"/>
  <c r="L680" i="948" s="1"/>
  <c r="J673" i="948"/>
  <c r="K673" i="948" s="1"/>
  <c r="L673" i="948" s="1"/>
  <c r="J648" i="948"/>
  <c r="K648" i="948" s="1"/>
  <c r="L648" i="948" s="1"/>
  <c r="J641" i="948"/>
  <c r="K641" i="948" s="1"/>
  <c r="L641" i="948" s="1"/>
  <c r="J447" i="948"/>
  <c r="K447" i="948" s="1"/>
  <c r="L447" i="948" s="1"/>
  <c r="J777" i="948"/>
  <c r="K777" i="948" s="1"/>
  <c r="L777" i="948" s="1"/>
  <c r="J729" i="948"/>
  <c r="K729" i="948" s="1"/>
  <c r="L729" i="948" s="1"/>
  <c r="K721" i="948"/>
  <c r="L721" i="948" s="1"/>
  <c r="J684" i="948"/>
  <c r="K684" i="948" s="1"/>
  <c r="L684" i="948" s="1"/>
  <c r="J677" i="948"/>
  <c r="K677" i="948" s="1"/>
  <c r="L677" i="948" s="1"/>
  <c r="J652" i="948"/>
  <c r="K652" i="948" s="1"/>
  <c r="L652" i="948" s="1"/>
  <c r="J645" i="948"/>
  <c r="K645" i="948" s="1"/>
  <c r="L645" i="948" s="1"/>
  <c r="J597" i="948"/>
  <c r="K597" i="948" s="1"/>
  <c r="L597" i="948" s="1"/>
  <c r="J512" i="948"/>
  <c r="K512" i="948" s="1"/>
  <c r="L512" i="948" s="1"/>
  <c r="J784" i="948"/>
  <c r="K784" i="948" s="1"/>
  <c r="L784" i="948" s="1"/>
  <c r="J713" i="948"/>
  <c r="K713" i="948" s="1"/>
  <c r="L713" i="948" s="1"/>
  <c r="J685" i="948"/>
  <c r="K685" i="948" s="1"/>
  <c r="L685" i="948" s="1"/>
  <c r="J676" i="948"/>
  <c r="K676" i="948" s="1"/>
  <c r="L676" i="948" s="1"/>
  <c r="J599" i="948"/>
  <c r="K599" i="948" s="1"/>
  <c r="L599" i="948" s="1"/>
  <c r="J493" i="948"/>
  <c r="K493" i="948" s="1"/>
  <c r="L493" i="948" s="1"/>
  <c r="J466" i="948"/>
  <c r="K466" i="948" s="1"/>
  <c r="L466" i="948" s="1"/>
  <c r="J723" i="948"/>
  <c r="K723" i="948" s="1"/>
  <c r="L723" i="948" s="1"/>
  <c r="J683" i="948"/>
  <c r="K683" i="948" s="1"/>
  <c r="L683" i="948" s="1"/>
  <c r="J548" i="948"/>
  <c r="K548" i="948" s="1"/>
  <c r="L548" i="948" s="1"/>
  <c r="J500" i="948"/>
  <c r="K500" i="948" s="1"/>
  <c r="L500" i="948" s="1"/>
  <c r="J658" i="948"/>
  <c r="K658" i="948" s="1"/>
  <c r="L658" i="948" s="1"/>
  <c r="J525" i="948"/>
  <c r="K525" i="948" s="1"/>
  <c r="L525" i="948" s="1"/>
  <c r="J502" i="948"/>
  <c r="K502" i="948" s="1"/>
  <c r="L502" i="948" s="1"/>
  <c r="J483" i="948"/>
  <c r="K483" i="948" s="1"/>
  <c r="L483" i="948" s="1"/>
  <c r="J779" i="948"/>
  <c r="K779" i="948" s="1"/>
  <c r="L779" i="948" s="1"/>
  <c r="J724" i="948"/>
  <c r="K724" i="948" s="1"/>
  <c r="L724" i="948" s="1"/>
  <c r="J667" i="948"/>
  <c r="K667" i="948" s="1"/>
  <c r="L667" i="948" s="1"/>
  <c r="J551" i="948"/>
  <c r="K551" i="948" s="1"/>
  <c r="L551" i="948" s="1"/>
  <c r="J457" i="948"/>
  <c r="K457" i="948" s="1"/>
  <c r="L457" i="948" s="1"/>
  <c r="J591" i="948"/>
  <c r="K591" i="948" s="1"/>
  <c r="L591" i="948" s="1"/>
  <c r="J473" i="948"/>
  <c r="K473" i="948" s="1"/>
  <c r="L473" i="948" s="1"/>
  <c r="J490" i="948"/>
  <c r="K490" i="948" s="1"/>
  <c r="L490" i="948" s="1"/>
  <c r="J747" i="948"/>
  <c r="K747" i="948" s="1"/>
  <c r="L747" i="948" s="1"/>
  <c r="J593" i="948"/>
  <c r="K593" i="948" s="1"/>
  <c r="L593" i="948" s="1"/>
  <c r="J501" i="948"/>
  <c r="K501" i="948" s="1"/>
  <c r="L501" i="948" s="1"/>
  <c r="J474" i="948"/>
  <c r="K474" i="948" s="1"/>
  <c r="L474" i="948" s="1"/>
  <c r="K719" i="948"/>
  <c r="L719" i="948" s="1"/>
  <c r="J675" i="948"/>
  <c r="K675" i="948" s="1"/>
  <c r="L675" i="948" s="1"/>
  <c r="J666" i="948"/>
  <c r="K666" i="948" s="1"/>
  <c r="L666" i="948" s="1"/>
  <c r="J598" i="948"/>
  <c r="K598" i="948" s="1"/>
  <c r="L598" i="948" s="1"/>
  <c r="J492" i="948"/>
  <c r="K492" i="948" s="1"/>
  <c r="L492" i="948" s="1"/>
  <c r="J465" i="948"/>
  <c r="K465" i="948" s="1"/>
  <c r="L465" i="948" s="1"/>
  <c r="J792" i="948"/>
  <c r="K792" i="948" s="1"/>
  <c r="L792" i="948" s="1"/>
  <c r="J657" i="948"/>
  <c r="K657" i="948" s="1"/>
  <c r="L657" i="948" s="1"/>
  <c r="J647" i="948"/>
  <c r="K647" i="948" s="1"/>
  <c r="L647" i="948" s="1"/>
  <c r="J516" i="948"/>
  <c r="K516" i="948" s="1"/>
  <c r="L516" i="948" s="1"/>
  <c r="J482" i="948"/>
  <c r="K482" i="948" s="1"/>
  <c r="L482" i="948" s="1"/>
  <c r="J778" i="948"/>
  <c r="K778" i="948" s="1"/>
  <c r="L778" i="948" s="1"/>
  <c r="J758" i="948"/>
  <c r="K758" i="948" s="1"/>
  <c r="L758" i="948" s="1"/>
  <c r="J646" i="948"/>
  <c r="K646" i="948" s="1"/>
  <c r="L646" i="948" s="1"/>
  <c r="J481" i="948"/>
  <c r="K481" i="948" s="1"/>
  <c r="L481" i="948" s="1"/>
  <c r="J716" i="948"/>
  <c r="K716" i="948" s="1"/>
  <c r="L716" i="948" s="1"/>
  <c r="J662" i="948"/>
  <c r="K662" i="948" s="1"/>
  <c r="L662" i="948" s="1"/>
  <c r="J514" i="948"/>
  <c r="K514" i="948" s="1"/>
  <c r="L514" i="948" s="1"/>
  <c r="J488" i="948"/>
  <c r="K488" i="948" s="1"/>
  <c r="L488" i="948" s="1"/>
  <c r="J461" i="948"/>
  <c r="K461" i="948" s="1"/>
  <c r="L461" i="948" s="1"/>
  <c r="J762" i="948"/>
  <c r="K762" i="948" s="1"/>
  <c r="L762" i="948" s="1"/>
  <c r="J671" i="948"/>
  <c r="K671" i="948" s="1"/>
  <c r="L671" i="948" s="1"/>
  <c r="J644" i="948"/>
  <c r="K644" i="948" s="1"/>
  <c r="L644" i="948" s="1"/>
  <c r="J588" i="948"/>
  <c r="K588" i="948" s="1"/>
  <c r="L588" i="948" s="1"/>
  <c r="J479" i="948"/>
  <c r="K479" i="948" s="1"/>
  <c r="L479" i="948" s="1"/>
  <c r="J661" i="948"/>
  <c r="K661" i="948" s="1"/>
  <c r="L661" i="948" s="1"/>
  <c r="J526" i="948"/>
  <c r="K526" i="948" s="1"/>
  <c r="L526" i="948" s="1"/>
  <c r="J513" i="948"/>
  <c r="K513" i="948" s="1"/>
  <c r="L513" i="948" s="1"/>
  <c r="J715" i="948"/>
  <c r="K715" i="948" s="1"/>
  <c r="L715" i="948" s="1"/>
  <c r="J469" i="948"/>
  <c r="K469" i="948" s="1"/>
  <c r="L469" i="948" s="1"/>
  <c r="J728" i="948"/>
  <c r="K728" i="948" s="1"/>
  <c r="L728" i="948" s="1"/>
  <c r="J679" i="948"/>
  <c r="K679" i="948" s="1"/>
  <c r="L679" i="948" s="1"/>
  <c r="J506" i="948"/>
  <c r="K506" i="948" s="1"/>
  <c r="L506" i="948" s="1"/>
  <c r="J496" i="948"/>
  <c r="K496" i="948" s="1"/>
  <c r="L496" i="948" s="1"/>
  <c r="J487" i="948"/>
  <c r="K487" i="948" s="1"/>
  <c r="L487" i="948" s="1"/>
  <c r="J643" i="948"/>
  <c r="K643" i="948" s="1"/>
  <c r="L643" i="948" s="1"/>
  <c r="J587" i="948"/>
  <c r="K587" i="948" s="1"/>
  <c r="L587" i="948" s="1"/>
  <c r="J478" i="948"/>
  <c r="K478" i="948" s="1"/>
  <c r="L478" i="948" s="1"/>
  <c r="J672" i="948"/>
  <c r="K672" i="948" s="1"/>
  <c r="L672" i="948" s="1"/>
  <c r="J668" i="948"/>
  <c r="K668" i="948" s="1"/>
  <c r="L668" i="948" s="1"/>
  <c r="J653" i="948"/>
  <c r="K653" i="948" s="1"/>
  <c r="L653" i="948" s="1"/>
  <c r="J686" i="948"/>
  <c r="K686" i="948" s="1"/>
  <c r="L686" i="948" s="1"/>
  <c r="J468" i="948"/>
  <c r="K468" i="948" s="1"/>
  <c r="L468" i="948" s="1"/>
  <c r="J665" i="948"/>
  <c r="K665" i="948" s="1"/>
  <c r="L665" i="948" s="1"/>
  <c r="J454" i="948"/>
  <c r="K454" i="948" s="1"/>
  <c r="L454" i="948" s="1"/>
  <c r="J494" i="948"/>
  <c r="K494" i="948" s="1"/>
  <c r="L494" i="948" s="1"/>
  <c r="J682" i="948"/>
  <c r="K682" i="948" s="1"/>
  <c r="L682" i="948" s="1"/>
  <c r="J508" i="948"/>
  <c r="K508" i="948" s="1"/>
  <c r="L508" i="948" s="1"/>
  <c r="J586" i="948"/>
  <c r="K586" i="948" s="1"/>
  <c r="L586" i="948" s="1"/>
  <c r="J507" i="948"/>
  <c r="K507" i="948" s="1"/>
  <c r="L507" i="948" s="1"/>
  <c r="J748" i="948"/>
  <c r="K748" i="948" s="1"/>
  <c r="L748" i="948" s="1"/>
  <c r="J590" i="948"/>
  <c r="K590" i="948" s="1"/>
  <c r="L590" i="948" s="1"/>
  <c r="J497" i="948"/>
  <c r="K497" i="948" s="1"/>
  <c r="L497" i="948" s="1"/>
  <c r="J651" i="948"/>
  <c r="K651" i="948" s="1"/>
  <c r="L651" i="948" s="1"/>
  <c r="J495" i="948"/>
  <c r="K495" i="948" s="1"/>
  <c r="L495" i="948" s="1"/>
  <c r="J664" i="948"/>
  <c r="K664" i="948" s="1"/>
  <c r="L664" i="948" s="1"/>
  <c r="J789" i="948"/>
  <c r="K789" i="948" s="1"/>
  <c r="L789" i="948" s="1"/>
  <c r="J589" i="948"/>
  <c r="K589" i="948" s="1"/>
  <c r="L589" i="948" s="1"/>
  <c r="J467" i="948"/>
  <c r="K467" i="948" s="1"/>
  <c r="L467" i="948" s="1"/>
  <c r="J650" i="948"/>
  <c r="K650" i="948" s="1"/>
  <c r="L650" i="948" s="1"/>
  <c r="J509" i="948"/>
  <c r="K509" i="948" s="1"/>
  <c r="L509" i="948" s="1"/>
  <c r="J480" i="948"/>
  <c r="K480" i="948" s="1"/>
  <c r="L480" i="948" s="1"/>
  <c r="J464" i="948"/>
  <c r="K464" i="948" s="1"/>
  <c r="L464" i="948" s="1"/>
  <c r="J786" i="948"/>
  <c r="K786" i="948" s="1"/>
  <c r="L786" i="948" s="1"/>
  <c r="J660" i="948"/>
  <c r="K660" i="948" s="1"/>
  <c r="L660" i="948" s="1"/>
  <c r="J451" i="948"/>
  <c r="K451" i="948" s="1"/>
  <c r="L451" i="948" s="1"/>
  <c r="J727" i="948"/>
  <c r="K727" i="948" s="1"/>
  <c r="L727" i="948" s="1"/>
  <c r="J678" i="948"/>
  <c r="K678" i="948" s="1"/>
  <c r="L678" i="948" s="1"/>
  <c r="J504" i="948"/>
  <c r="K504" i="948" s="1"/>
  <c r="L504" i="948" s="1"/>
  <c r="J659" i="948"/>
  <c r="K659" i="948" s="1"/>
  <c r="L659" i="948" s="1"/>
  <c r="J489" i="948"/>
  <c r="K489" i="948" s="1"/>
  <c r="L489" i="948" s="1"/>
  <c r="J475" i="948"/>
  <c r="K475" i="948" s="1"/>
  <c r="L475" i="948" s="1"/>
  <c r="J460" i="948"/>
  <c r="K460" i="948" s="1"/>
  <c r="L460" i="948" s="1"/>
  <c r="J511" i="948"/>
  <c r="K511" i="948" s="1"/>
  <c r="L511" i="948" s="1"/>
  <c r="J595" i="948"/>
  <c r="K595" i="948" s="1"/>
  <c r="L595" i="948" s="1"/>
  <c r="J503" i="948"/>
  <c r="K503" i="948" s="1"/>
  <c r="L503" i="948" s="1"/>
  <c r="J459" i="948"/>
  <c r="K459" i="948" s="1"/>
  <c r="L459" i="948" s="1"/>
  <c r="J655" i="948"/>
  <c r="K655" i="948" s="1"/>
  <c r="L655" i="948" s="1"/>
  <c r="J486" i="948"/>
  <c r="K486" i="948" s="1"/>
  <c r="L486" i="948" s="1"/>
  <c r="J783" i="948"/>
  <c r="K783" i="948" s="1"/>
  <c r="L783" i="948" s="1"/>
  <c r="J714" i="948"/>
  <c r="K714" i="948" s="1"/>
  <c r="L714" i="948" s="1"/>
  <c r="J546" i="948"/>
  <c r="K546" i="948" s="1"/>
  <c r="L546" i="948" s="1"/>
  <c r="J450" i="948"/>
  <c r="K450" i="948" s="1"/>
  <c r="L450" i="948" s="1"/>
  <c r="J472" i="948"/>
  <c r="K472" i="948" s="1"/>
  <c r="L472" i="948" s="1"/>
  <c r="J545" i="948"/>
  <c r="K545" i="948" s="1"/>
  <c r="L545" i="948" s="1"/>
  <c r="J782" i="948"/>
  <c r="K782" i="948" s="1"/>
  <c r="L782" i="948" s="1"/>
  <c r="L781" i="948" s="1"/>
  <c r="J471" i="948"/>
  <c r="K471" i="948" s="1"/>
  <c r="L471" i="948" s="1"/>
  <c r="J446" i="948"/>
  <c r="K446" i="948" s="1"/>
  <c r="L446" i="948" s="1"/>
  <c r="J462" i="948"/>
  <c r="K462" i="948" s="1"/>
  <c r="L462" i="948" s="1"/>
  <c r="J458" i="948"/>
  <c r="K458" i="948" s="1"/>
  <c r="L458" i="948" s="1"/>
  <c r="J476" i="948"/>
  <c r="K476" i="948" s="1"/>
  <c r="L476" i="948" s="1"/>
  <c r="J669" i="948"/>
  <c r="K669" i="948" s="1"/>
  <c r="L669" i="948" s="1"/>
  <c r="J485" i="948"/>
  <c r="K485" i="948" s="1"/>
  <c r="L485" i="948" s="1"/>
  <c r="J552" i="948"/>
  <c r="K552" i="948" s="1"/>
  <c r="L552" i="948" s="1"/>
  <c r="J594" i="948"/>
  <c r="K594" i="948" s="1"/>
  <c r="L594" i="948" s="1"/>
  <c r="J499" i="948"/>
  <c r="K499" i="948" s="1"/>
  <c r="L499" i="948" s="1"/>
  <c r="I775" i="948"/>
  <c r="K443" i="948"/>
  <c r="L443" i="948" s="1"/>
  <c r="J442" i="948"/>
  <c r="K442" i="948" s="1"/>
  <c r="L442" i="948" s="1"/>
  <c r="J441" i="948"/>
  <c r="K441" i="948" s="1"/>
  <c r="L441" i="948" s="1"/>
  <c r="J440" i="948"/>
  <c r="K440" i="948" s="1"/>
  <c r="L440" i="948" s="1"/>
  <c r="J439" i="948"/>
  <c r="K439" i="948" s="1"/>
  <c r="L439" i="948" s="1"/>
  <c r="J438" i="948"/>
  <c r="K438" i="948" s="1"/>
  <c r="L438" i="948" s="1"/>
  <c r="J433" i="948"/>
  <c r="K433" i="948" s="1"/>
  <c r="L433" i="948" s="1"/>
  <c r="J432" i="948"/>
  <c r="K432" i="948" s="1"/>
  <c r="L432" i="948" s="1"/>
  <c r="J434" i="948"/>
  <c r="K434" i="948" s="1"/>
  <c r="L434" i="948" s="1"/>
  <c r="J436" i="948"/>
  <c r="K436" i="948" s="1"/>
  <c r="L436" i="948" s="1"/>
  <c r="J427" i="948"/>
  <c r="K427" i="948" s="1"/>
  <c r="L427" i="948" s="1"/>
  <c r="J425" i="948"/>
  <c r="K425" i="948" s="1"/>
  <c r="L425" i="948" s="1"/>
  <c r="J435" i="948"/>
  <c r="K435" i="948" s="1"/>
  <c r="L435" i="948" s="1"/>
  <c r="J426" i="948"/>
  <c r="K426" i="948" s="1"/>
  <c r="L426" i="948" s="1"/>
  <c r="J431" i="948"/>
  <c r="K431" i="948" s="1"/>
  <c r="L431" i="948" s="1"/>
  <c r="J430" i="948"/>
  <c r="K430" i="948" s="1"/>
  <c r="L430" i="948" s="1"/>
  <c r="J429" i="948"/>
  <c r="K429" i="948" s="1"/>
  <c r="L429" i="948" s="1"/>
  <c r="J428" i="948"/>
  <c r="K428" i="948" s="1"/>
  <c r="L428" i="948" s="1"/>
  <c r="J423" i="948"/>
  <c r="K423" i="948" s="1"/>
  <c r="L423" i="948" s="1"/>
  <c r="J422" i="948"/>
  <c r="K422" i="948" s="1"/>
  <c r="L422" i="948" s="1"/>
  <c r="J421" i="948"/>
  <c r="K421" i="948" s="1"/>
  <c r="L421" i="948" s="1"/>
  <c r="J416" i="948"/>
  <c r="K416" i="948" s="1"/>
  <c r="L416" i="948" s="1"/>
  <c r="J415" i="948"/>
  <c r="K415" i="948" s="1"/>
  <c r="L415" i="948" s="1"/>
  <c r="J419" i="948"/>
  <c r="K419" i="948" s="1"/>
  <c r="L419" i="948" s="1"/>
  <c r="J410" i="948"/>
  <c r="K410" i="948" s="1"/>
  <c r="L410" i="948" s="1"/>
  <c r="J418" i="948"/>
  <c r="K418" i="948" s="1"/>
  <c r="L418" i="948" s="1"/>
  <c r="J409" i="948"/>
  <c r="K409" i="948" s="1"/>
  <c r="L409" i="948" s="1"/>
  <c r="J412" i="948"/>
  <c r="K412" i="948" s="1"/>
  <c r="L412" i="948" s="1"/>
  <c r="J414" i="948"/>
  <c r="K414" i="948" s="1"/>
  <c r="L414" i="948" s="1"/>
  <c r="L413" i="948" s="1"/>
  <c r="J411" i="948"/>
  <c r="K411" i="948" s="1"/>
  <c r="L411" i="948" s="1"/>
  <c r="J406" i="948"/>
  <c r="K406" i="948" s="1"/>
  <c r="L406" i="948" s="1"/>
  <c r="J397" i="948"/>
  <c r="K397" i="948" s="1"/>
  <c r="L397" i="948" s="1"/>
  <c r="J405" i="948"/>
  <c r="K405" i="948" s="1"/>
  <c r="L405" i="948" s="1"/>
  <c r="J401" i="948"/>
  <c r="K401" i="948" s="1"/>
  <c r="L401" i="948" s="1"/>
  <c r="J400" i="948"/>
  <c r="K400" i="948" s="1"/>
  <c r="L400" i="948" s="1"/>
  <c r="J399" i="948"/>
  <c r="K399" i="948" s="1"/>
  <c r="L399" i="948" s="1"/>
  <c r="J403" i="948"/>
  <c r="K403" i="948" s="1"/>
  <c r="L403" i="948" s="1"/>
  <c r="J398" i="948"/>
  <c r="K398" i="948" s="1"/>
  <c r="L398" i="948" s="1"/>
  <c r="J394" i="948"/>
  <c r="K394" i="948" s="1"/>
  <c r="L394" i="948" s="1"/>
  <c r="L393" i="948" s="1"/>
  <c r="K24" i="922" s="1"/>
  <c r="D58" i="923" s="1"/>
  <c r="J382" i="948"/>
  <c r="K382" i="948" s="1"/>
  <c r="L382" i="948" s="1"/>
  <c r="J380" i="948"/>
  <c r="K380" i="948" s="1"/>
  <c r="L380" i="948" s="1"/>
  <c r="J381" i="948"/>
  <c r="K381" i="948" s="1"/>
  <c r="L381" i="948" s="1"/>
  <c r="J379" i="948"/>
  <c r="K379" i="948" s="1"/>
  <c r="L379" i="948" s="1"/>
  <c r="J392" i="948"/>
  <c r="K392" i="948" s="1"/>
  <c r="L392" i="948" s="1"/>
  <c r="J391" i="948"/>
  <c r="K391" i="948" s="1"/>
  <c r="L391" i="948" s="1"/>
  <c r="J390" i="948"/>
  <c r="K390" i="948" s="1"/>
  <c r="L390" i="948" s="1"/>
  <c r="J389" i="948"/>
  <c r="K389" i="948" s="1"/>
  <c r="L389" i="948" s="1"/>
  <c r="J387" i="948"/>
  <c r="K387" i="948" s="1"/>
  <c r="L387" i="948" s="1"/>
  <c r="J386" i="948"/>
  <c r="K386" i="948" s="1"/>
  <c r="L386" i="948" s="1"/>
  <c r="J385" i="948"/>
  <c r="K385" i="948" s="1"/>
  <c r="L385" i="948" s="1"/>
  <c r="J384" i="948"/>
  <c r="K384" i="948" s="1"/>
  <c r="L384" i="948" s="1"/>
  <c r="J383" i="948"/>
  <c r="K383" i="948" s="1"/>
  <c r="L383" i="948" s="1"/>
  <c r="J378" i="948"/>
  <c r="K378" i="948" s="1"/>
  <c r="L378" i="948" s="1"/>
  <c r="J376" i="948"/>
  <c r="K376" i="948" s="1"/>
  <c r="L376" i="948" s="1"/>
  <c r="J375" i="948"/>
  <c r="K375" i="948" s="1"/>
  <c r="L375" i="948" s="1"/>
  <c r="J374" i="948"/>
  <c r="K374" i="948" s="1"/>
  <c r="L374" i="948" s="1"/>
  <c r="J373" i="948"/>
  <c r="K373" i="948" s="1"/>
  <c r="L373" i="948" s="1"/>
  <c r="J364" i="948"/>
  <c r="K364" i="948" s="1"/>
  <c r="L364" i="948" s="1"/>
  <c r="J371" i="948"/>
  <c r="K371" i="948" s="1"/>
  <c r="L371" i="948" s="1"/>
  <c r="J370" i="948"/>
  <c r="K370" i="948" s="1"/>
  <c r="L370" i="948" s="1"/>
  <c r="J369" i="948"/>
  <c r="K369" i="948" s="1"/>
  <c r="L369" i="948" s="1"/>
  <c r="J368" i="948"/>
  <c r="K368" i="948" s="1"/>
  <c r="L368" i="948" s="1"/>
  <c r="J366" i="948"/>
  <c r="K366" i="948" s="1"/>
  <c r="L366" i="948" s="1"/>
  <c r="J365" i="948"/>
  <c r="K365" i="948" s="1"/>
  <c r="L365" i="948" s="1"/>
  <c r="J363" i="948"/>
  <c r="K363" i="948" s="1"/>
  <c r="L363" i="948" s="1"/>
  <c r="J362" i="948"/>
  <c r="K362" i="948" s="1"/>
  <c r="L362" i="948" s="1"/>
  <c r="J361" i="948"/>
  <c r="K361" i="948" s="1"/>
  <c r="L361" i="948" s="1"/>
  <c r="K340" i="948"/>
  <c r="L340" i="948" s="1"/>
  <c r="J329" i="948"/>
  <c r="K329" i="948" s="1"/>
  <c r="L329" i="948" s="1"/>
  <c r="K339" i="948"/>
  <c r="L339" i="948" s="1"/>
  <c r="J328" i="948"/>
  <c r="K328" i="948" s="1"/>
  <c r="L328" i="948" s="1"/>
  <c r="J359" i="948"/>
  <c r="K359" i="948" s="1"/>
  <c r="L359" i="948" s="1"/>
  <c r="J356" i="948"/>
  <c r="K356" i="948" s="1"/>
  <c r="L356" i="948" s="1"/>
  <c r="J354" i="948"/>
  <c r="K354" i="948" s="1"/>
  <c r="L354" i="948" s="1"/>
  <c r="J351" i="948"/>
  <c r="K351" i="948" s="1"/>
  <c r="L351" i="948" s="1"/>
  <c r="J350" i="948"/>
  <c r="K350" i="948" s="1"/>
  <c r="L350" i="948" s="1"/>
  <c r="J337" i="948"/>
  <c r="K337" i="948" s="1"/>
  <c r="L337" i="948" s="1"/>
  <c r="J336" i="948"/>
  <c r="K336" i="948" s="1"/>
  <c r="L336" i="948" s="1"/>
  <c r="J345" i="948"/>
  <c r="K345" i="948" s="1"/>
  <c r="L345" i="948" s="1"/>
  <c r="J333" i="948"/>
  <c r="K333" i="948" s="1"/>
  <c r="L333" i="948" s="1"/>
  <c r="J344" i="948"/>
  <c r="K344" i="948" s="1"/>
  <c r="L344" i="948" s="1"/>
  <c r="J342" i="948"/>
  <c r="K342" i="948" s="1"/>
  <c r="L342" i="948" s="1"/>
  <c r="J346" i="948"/>
  <c r="K346" i="948" s="1"/>
  <c r="L346" i="948" s="1"/>
  <c r="J357" i="948"/>
  <c r="K357" i="948" s="1"/>
  <c r="L357" i="948" s="1"/>
  <c r="J343" i="948"/>
  <c r="K343" i="948" s="1"/>
  <c r="L343" i="948" s="1"/>
  <c r="J349" i="948"/>
  <c r="K349" i="948" s="1"/>
  <c r="L349" i="948" s="1"/>
  <c r="J358" i="948"/>
  <c r="K358" i="948" s="1"/>
  <c r="L358" i="948" s="1"/>
  <c r="J334" i="948"/>
  <c r="K334" i="948" s="1"/>
  <c r="L334" i="948" s="1"/>
  <c r="K338" i="948"/>
  <c r="L338" i="948" s="1"/>
  <c r="J348" i="948"/>
  <c r="K348" i="948" s="1"/>
  <c r="L348" i="948" s="1"/>
  <c r="J332" i="948"/>
  <c r="K332" i="948" s="1"/>
  <c r="L332" i="948" s="1"/>
  <c r="J347" i="948"/>
  <c r="K347" i="948" s="1"/>
  <c r="L347" i="948" s="1"/>
  <c r="J335" i="948"/>
  <c r="K335" i="948" s="1"/>
  <c r="L335" i="948" s="1"/>
  <c r="J353" i="948"/>
  <c r="K353" i="948" s="1"/>
  <c r="L353" i="948" s="1"/>
  <c r="J331" i="948"/>
  <c r="K331" i="948" s="1"/>
  <c r="L331" i="948" s="1"/>
  <c r="J355" i="948"/>
  <c r="K355" i="948" s="1"/>
  <c r="L355" i="948" s="1"/>
  <c r="J330" i="948"/>
  <c r="K330" i="948" s="1"/>
  <c r="L330" i="948" s="1"/>
  <c r="J352" i="948"/>
  <c r="K352" i="948" s="1"/>
  <c r="L352" i="948" s="1"/>
  <c r="J341" i="948"/>
  <c r="K341" i="948" s="1"/>
  <c r="L341" i="948" s="1"/>
  <c r="J309" i="948"/>
  <c r="K309" i="948" s="1"/>
  <c r="L309" i="948" s="1"/>
  <c r="J311" i="948"/>
  <c r="K311" i="948" s="1"/>
  <c r="L311" i="948" s="1"/>
  <c r="J307" i="948"/>
  <c r="K307" i="948" s="1"/>
  <c r="L307" i="948" s="1"/>
  <c r="J314" i="948"/>
  <c r="K314" i="948" s="1"/>
  <c r="L314" i="948" s="1"/>
  <c r="J319" i="948"/>
  <c r="K319" i="948" s="1"/>
  <c r="L319" i="948" s="1"/>
  <c r="J321" i="948"/>
  <c r="K321" i="948" s="1"/>
  <c r="L321" i="948" s="1"/>
  <c r="J304" i="948"/>
  <c r="K304" i="948" s="1"/>
  <c r="L304" i="948" s="1"/>
  <c r="J310" i="948"/>
  <c r="K310" i="948" s="1"/>
  <c r="L310" i="948" s="1"/>
  <c r="J308" i="948"/>
  <c r="K308" i="948" s="1"/>
  <c r="L308" i="948" s="1"/>
  <c r="J315" i="948"/>
  <c r="K315" i="948" s="1"/>
  <c r="L315" i="948" s="1"/>
  <c r="J303" i="948"/>
  <c r="K303" i="948" s="1"/>
  <c r="L303" i="948" s="1"/>
  <c r="J318" i="948"/>
  <c r="K318" i="948" s="1"/>
  <c r="L318" i="948" s="1"/>
  <c r="J302" i="948"/>
  <c r="K302" i="948" s="1"/>
  <c r="L302" i="948" s="1"/>
  <c r="J317" i="948"/>
  <c r="K317" i="948" s="1"/>
  <c r="L317" i="948" s="1"/>
  <c r="J320" i="948"/>
  <c r="K320" i="948" s="1"/>
  <c r="L320" i="948" s="1"/>
  <c r="J306" i="948"/>
  <c r="K306" i="948" s="1"/>
  <c r="L306" i="948" s="1"/>
  <c r="J316" i="948"/>
  <c r="K316" i="948" s="1"/>
  <c r="L316" i="948" s="1"/>
  <c r="J305" i="948"/>
  <c r="K305" i="948" s="1"/>
  <c r="L305" i="948" s="1"/>
  <c r="J313" i="948"/>
  <c r="K313" i="948" s="1"/>
  <c r="L313" i="948" s="1"/>
  <c r="J301" i="948"/>
  <c r="K301" i="948" s="1"/>
  <c r="L301" i="948" s="1"/>
  <c r="J312" i="948"/>
  <c r="K312" i="948" s="1"/>
  <c r="L312" i="948" s="1"/>
  <c r="J288" i="948"/>
  <c r="K288" i="948" s="1"/>
  <c r="L288" i="948" s="1"/>
  <c r="J287" i="948"/>
  <c r="K287" i="948" s="1"/>
  <c r="L287" i="948" s="1"/>
  <c r="J286" i="948"/>
  <c r="K286" i="948" s="1"/>
  <c r="L286" i="948" s="1"/>
  <c r="J285" i="948"/>
  <c r="K285" i="948" s="1"/>
  <c r="L285" i="948" s="1"/>
  <c r="J284" i="948"/>
  <c r="K284" i="948" s="1"/>
  <c r="L284" i="948" s="1"/>
  <c r="J292" i="948"/>
  <c r="K292" i="948" s="1"/>
  <c r="L292" i="948" s="1"/>
  <c r="J289" i="948"/>
  <c r="K289" i="948" s="1"/>
  <c r="L289" i="948" s="1"/>
  <c r="J293" i="948"/>
  <c r="K293" i="948" s="1"/>
  <c r="L293" i="948" s="1"/>
  <c r="J291" i="948"/>
  <c r="K291" i="948" s="1"/>
  <c r="L291" i="948" s="1"/>
  <c r="J290" i="948"/>
  <c r="K290" i="948" s="1"/>
  <c r="L290" i="948" s="1"/>
  <c r="J297" i="948"/>
  <c r="K297" i="948" s="1"/>
  <c r="L297" i="948" s="1"/>
  <c r="J252" i="948"/>
  <c r="K252" i="948" s="1"/>
  <c r="L252" i="948" s="1"/>
  <c r="J272" i="948"/>
  <c r="K272" i="948" s="1"/>
  <c r="L272" i="948" s="1"/>
  <c r="J325" i="948"/>
  <c r="K325" i="948" s="1"/>
  <c r="L325" i="948" s="1"/>
  <c r="K278" i="948"/>
  <c r="L278" i="948" s="1"/>
  <c r="J271" i="948"/>
  <c r="K271" i="948" s="1"/>
  <c r="L271" i="948" s="1"/>
  <c r="J264" i="948"/>
  <c r="K264" i="948" s="1"/>
  <c r="L264" i="948" s="1"/>
  <c r="J257" i="948"/>
  <c r="K257" i="948" s="1"/>
  <c r="L257" i="948" s="1"/>
  <c r="J250" i="948"/>
  <c r="K250" i="948" s="1"/>
  <c r="L250" i="948" s="1"/>
  <c r="J243" i="948"/>
  <c r="K243" i="948" s="1"/>
  <c r="L243" i="948" s="1"/>
  <c r="J236" i="948"/>
  <c r="K236" i="948" s="1"/>
  <c r="L236" i="948" s="1"/>
  <c r="J296" i="948"/>
  <c r="K296" i="948" s="1"/>
  <c r="L296" i="948" s="1"/>
  <c r="J280" i="948"/>
  <c r="K280" i="948" s="1"/>
  <c r="L280" i="948" s="1"/>
  <c r="J251" i="948"/>
  <c r="K251" i="948" s="1"/>
  <c r="L251" i="948" s="1"/>
  <c r="J273" i="948"/>
  <c r="K273" i="948" s="1"/>
  <c r="L273" i="948" s="1"/>
  <c r="J244" i="948"/>
  <c r="K244" i="948" s="1"/>
  <c r="L244" i="948" s="1"/>
  <c r="J324" i="948"/>
  <c r="K324" i="948" s="1"/>
  <c r="L324" i="948" s="1"/>
  <c r="J277" i="948"/>
  <c r="K277" i="948" s="1"/>
  <c r="L277" i="948" s="1"/>
  <c r="J270" i="948"/>
  <c r="K270" i="948" s="1"/>
  <c r="L270" i="948" s="1"/>
  <c r="J263" i="948"/>
  <c r="K263" i="948" s="1"/>
  <c r="L263" i="948" s="1"/>
  <c r="J256" i="948"/>
  <c r="K256" i="948" s="1"/>
  <c r="L256" i="948" s="1"/>
  <c r="J249" i="948"/>
  <c r="K249" i="948" s="1"/>
  <c r="L249" i="948" s="1"/>
  <c r="J242" i="948"/>
  <c r="K242" i="948" s="1"/>
  <c r="L242" i="948" s="1"/>
  <c r="J235" i="948"/>
  <c r="K235" i="948" s="1"/>
  <c r="L235" i="948" s="1"/>
  <c r="J237" i="948"/>
  <c r="K237" i="948" s="1"/>
  <c r="L237" i="948" s="1"/>
  <c r="J295" i="948"/>
  <c r="K295" i="948" s="1"/>
  <c r="L295" i="948" s="1"/>
  <c r="K279" i="948"/>
  <c r="L279" i="948" s="1"/>
  <c r="J323" i="948"/>
  <c r="K323" i="948" s="1"/>
  <c r="L323" i="948" s="1"/>
  <c r="J276" i="948"/>
  <c r="K276" i="948" s="1"/>
  <c r="L276" i="948" s="1"/>
  <c r="J269" i="948"/>
  <c r="K269" i="948" s="1"/>
  <c r="L269" i="948" s="1"/>
  <c r="J262" i="948"/>
  <c r="K262" i="948" s="1"/>
  <c r="L262" i="948" s="1"/>
  <c r="J255" i="948"/>
  <c r="K255" i="948" s="1"/>
  <c r="L255" i="948" s="1"/>
  <c r="J248" i="948"/>
  <c r="K248" i="948" s="1"/>
  <c r="L248" i="948" s="1"/>
  <c r="J241" i="948"/>
  <c r="K241" i="948" s="1"/>
  <c r="L241" i="948" s="1"/>
  <c r="J234" i="948"/>
  <c r="K234" i="948" s="1"/>
  <c r="L234" i="948" s="1"/>
  <c r="J266" i="948"/>
  <c r="K266" i="948" s="1"/>
  <c r="L266" i="948" s="1"/>
  <c r="J245" i="948"/>
  <c r="K245" i="948" s="1"/>
  <c r="L245" i="948" s="1"/>
  <c r="J231" i="948"/>
  <c r="K231" i="948" s="1"/>
  <c r="L231" i="948" s="1"/>
  <c r="J294" i="948"/>
  <c r="K294" i="948" s="1"/>
  <c r="L294" i="948" s="1"/>
  <c r="J298" i="948"/>
  <c r="K298" i="948" s="1"/>
  <c r="L298" i="948" s="1"/>
  <c r="J322" i="948"/>
  <c r="K322" i="948" s="1"/>
  <c r="L322" i="948" s="1"/>
  <c r="J275" i="948"/>
  <c r="K275" i="948" s="1"/>
  <c r="L275" i="948" s="1"/>
  <c r="J268" i="948"/>
  <c r="K268" i="948" s="1"/>
  <c r="L268" i="948" s="1"/>
  <c r="J261" i="948"/>
  <c r="K261" i="948" s="1"/>
  <c r="L261" i="948" s="1"/>
  <c r="J254" i="948"/>
  <c r="K254" i="948" s="1"/>
  <c r="L254" i="948" s="1"/>
  <c r="J247" i="948"/>
  <c r="K247" i="948" s="1"/>
  <c r="L247" i="948" s="1"/>
  <c r="J240" i="948"/>
  <c r="K240" i="948" s="1"/>
  <c r="L240" i="948" s="1"/>
  <c r="J233" i="948"/>
  <c r="K233" i="948" s="1"/>
  <c r="L233" i="948" s="1"/>
  <c r="J327" i="948"/>
  <c r="K327" i="948" s="1"/>
  <c r="L327" i="948" s="1"/>
  <c r="J283" i="948"/>
  <c r="K283" i="948" s="1"/>
  <c r="L283" i="948" s="1"/>
  <c r="J300" i="948"/>
  <c r="K300" i="948" s="1"/>
  <c r="L300" i="948" s="1"/>
  <c r="J238" i="948"/>
  <c r="K238" i="948" s="1"/>
  <c r="L238" i="948" s="1"/>
  <c r="J281" i="948"/>
  <c r="K281" i="948" s="1"/>
  <c r="L281" i="948" s="1"/>
  <c r="J274" i="948"/>
  <c r="K274" i="948" s="1"/>
  <c r="L274" i="948" s="1"/>
  <c r="J267" i="948"/>
  <c r="K267" i="948" s="1"/>
  <c r="L267" i="948" s="1"/>
  <c r="J260" i="948"/>
  <c r="K260" i="948" s="1"/>
  <c r="L260" i="948" s="1"/>
  <c r="J253" i="948"/>
  <c r="K253" i="948" s="1"/>
  <c r="L253" i="948" s="1"/>
  <c r="J246" i="948"/>
  <c r="K246" i="948" s="1"/>
  <c r="L246" i="948" s="1"/>
  <c r="J239" i="948"/>
  <c r="K239" i="948" s="1"/>
  <c r="L239" i="948" s="1"/>
  <c r="J232" i="948"/>
  <c r="K232" i="948" s="1"/>
  <c r="L232" i="948" s="1"/>
  <c r="J259" i="948"/>
  <c r="K259" i="948" s="1"/>
  <c r="L259" i="948" s="1"/>
  <c r="J265" i="948"/>
  <c r="K265" i="948" s="1"/>
  <c r="L265" i="948" s="1"/>
  <c r="J258" i="948"/>
  <c r="K258" i="948" s="1"/>
  <c r="L258" i="948" s="1"/>
  <c r="J187" i="948"/>
  <c r="K187" i="948" s="1"/>
  <c r="L187" i="948" s="1"/>
  <c r="J193" i="948"/>
  <c r="K193" i="948" s="1"/>
  <c r="L193" i="948" s="1"/>
  <c r="J192" i="948"/>
  <c r="K192" i="948" s="1"/>
  <c r="L192" i="948" s="1"/>
  <c r="J191" i="948"/>
  <c r="K191" i="948" s="1"/>
  <c r="L191" i="948" s="1"/>
  <c r="J190" i="948"/>
  <c r="K190" i="948" s="1"/>
  <c r="L190" i="948" s="1"/>
  <c r="J189" i="948"/>
  <c r="K189" i="948" s="1"/>
  <c r="L189" i="948" s="1"/>
  <c r="J188" i="948"/>
  <c r="K188" i="948" s="1"/>
  <c r="L188" i="948" s="1"/>
  <c r="J186" i="948"/>
  <c r="K186" i="948" s="1"/>
  <c r="L186" i="948" s="1"/>
  <c r="J162" i="948"/>
  <c r="K162" i="948" s="1"/>
  <c r="L162" i="948" s="1"/>
  <c r="J125" i="948"/>
  <c r="K125" i="948" s="1"/>
  <c r="L125" i="948" s="1"/>
  <c r="J145" i="948"/>
  <c r="K145" i="948" s="1"/>
  <c r="L145" i="948" s="1"/>
  <c r="J169" i="948"/>
  <c r="K169" i="948" s="1"/>
  <c r="L169" i="948" s="1"/>
  <c r="J141" i="948"/>
  <c r="K141" i="948" s="1"/>
  <c r="L141" i="948" s="1"/>
  <c r="J165" i="948"/>
  <c r="K165" i="948" s="1"/>
  <c r="L165" i="948" s="1"/>
  <c r="J163" i="948"/>
  <c r="K163" i="948" s="1"/>
  <c r="L163" i="948" s="1"/>
  <c r="J126" i="948"/>
  <c r="K126" i="948" s="1"/>
  <c r="L126" i="948" s="1"/>
  <c r="J149" i="948"/>
  <c r="K149" i="948" s="1"/>
  <c r="L149" i="948" s="1"/>
  <c r="J137" i="948"/>
  <c r="K137" i="948" s="1"/>
  <c r="L137" i="948" s="1"/>
  <c r="J181" i="948"/>
  <c r="K181" i="948" s="1"/>
  <c r="L181" i="948" s="1"/>
  <c r="J120" i="948"/>
  <c r="K120" i="948" s="1"/>
  <c r="L120" i="948" s="1"/>
  <c r="J153" i="948"/>
  <c r="K153" i="948" s="1"/>
  <c r="L153" i="948" s="1"/>
  <c r="J128" i="948"/>
  <c r="K128" i="948" s="1"/>
  <c r="L128" i="948" s="1"/>
  <c r="J164" i="948"/>
  <c r="K164" i="948" s="1"/>
  <c r="L164" i="948" s="1"/>
  <c r="J194" i="948"/>
  <c r="K194" i="948" s="1"/>
  <c r="L194" i="948" s="1"/>
  <c r="J200" i="948"/>
  <c r="K200" i="948" s="1"/>
  <c r="L200" i="948" s="1"/>
  <c r="J185" i="948"/>
  <c r="K185" i="948" s="1"/>
  <c r="L185" i="948" s="1"/>
  <c r="J173" i="948"/>
  <c r="K173" i="948" s="1"/>
  <c r="L173" i="948" s="1"/>
  <c r="J161" i="948"/>
  <c r="K161" i="948" s="1"/>
  <c r="L161" i="948" s="1"/>
  <c r="J132" i="948"/>
  <c r="K132" i="948" s="1"/>
  <c r="L132" i="948" s="1"/>
  <c r="J136" i="948"/>
  <c r="K136" i="948" s="1"/>
  <c r="L136" i="948" s="1"/>
  <c r="J124" i="948"/>
  <c r="K124" i="948" s="1"/>
  <c r="L124" i="948" s="1"/>
  <c r="J157" i="948"/>
  <c r="K157" i="948" s="1"/>
  <c r="L157" i="948" s="1"/>
  <c r="J140" i="948"/>
  <c r="K140" i="948" s="1"/>
  <c r="L140" i="948" s="1"/>
  <c r="J176" i="948"/>
  <c r="K176" i="948" s="1"/>
  <c r="L176" i="948" s="1"/>
  <c r="J151" i="948"/>
  <c r="K151" i="948" s="1"/>
  <c r="L151" i="948" s="1"/>
  <c r="J184" i="948"/>
  <c r="K184" i="948" s="1"/>
  <c r="L184" i="948" s="1"/>
  <c r="J172" i="948"/>
  <c r="K172" i="948" s="1"/>
  <c r="L172" i="948" s="1"/>
  <c r="J160" i="948"/>
  <c r="K160" i="948" s="1"/>
  <c r="L160" i="948" s="1"/>
  <c r="J148" i="948"/>
  <c r="K148" i="948" s="1"/>
  <c r="L148" i="948" s="1"/>
  <c r="J156" i="948"/>
  <c r="K156" i="948" s="1"/>
  <c r="L156" i="948" s="1"/>
  <c r="J177" i="948"/>
  <c r="K177" i="948" s="1"/>
  <c r="L177" i="948" s="1"/>
  <c r="J135" i="948"/>
  <c r="K135" i="948" s="1"/>
  <c r="L135" i="948" s="1"/>
  <c r="J123" i="948"/>
  <c r="K123" i="948" s="1"/>
  <c r="L123" i="948" s="1"/>
  <c r="J144" i="948"/>
  <c r="K144" i="948" s="1"/>
  <c r="L144" i="948" s="1"/>
  <c r="J152" i="948"/>
  <c r="K152" i="948" s="1"/>
  <c r="L152" i="948" s="1"/>
  <c r="J175" i="948"/>
  <c r="K175" i="948" s="1"/>
  <c r="L175" i="948" s="1"/>
  <c r="J199" i="948"/>
  <c r="K199" i="948" s="1"/>
  <c r="L199" i="948" s="1"/>
  <c r="J171" i="948"/>
  <c r="K171" i="948" s="1"/>
  <c r="L171" i="948" s="1"/>
  <c r="J147" i="948"/>
  <c r="K147" i="948" s="1"/>
  <c r="L147" i="948" s="1"/>
  <c r="J142" i="948"/>
  <c r="K142" i="948" s="1"/>
  <c r="L142" i="948" s="1"/>
  <c r="J183" i="948"/>
  <c r="K183" i="948" s="1"/>
  <c r="L183" i="948" s="1"/>
  <c r="J159" i="948"/>
  <c r="K159" i="948" s="1"/>
  <c r="L159" i="948" s="1"/>
  <c r="J122" i="948"/>
  <c r="K122" i="948" s="1"/>
  <c r="L122" i="948" s="1"/>
  <c r="J130" i="948"/>
  <c r="K130" i="948" s="1"/>
  <c r="L130" i="948" s="1"/>
  <c r="J170" i="948"/>
  <c r="K170" i="948" s="1"/>
  <c r="L170" i="948" s="1"/>
  <c r="J146" i="948"/>
  <c r="K146" i="948" s="1"/>
  <c r="L146" i="948" s="1"/>
  <c r="J134" i="948"/>
  <c r="K134" i="948" s="1"/>
  <c r="L134" i="948" s="1"/>
  <c r="J195" i="948"/>
  <c r="K195" i="948" s="1"/>
  <c r="L195" i="948" s="1"/>
  <c r="J182" i="948"/>
  <c r="K182" i="948" s="1"/>
  <c r="L182" i="948" s="1"/>
  <c r="J158" i="948"/>
  <c r="K158" i="948" s="1"/>
  <c r="L158" i="948" s="1"/>
  <c r="J121" i="948"/>
  <c r="K121" i="948" s="1"/>
  <c r="L121" i="948" s="1"/>
  <c r="J198" i="948"/>
  <c r="K198" i="948" s="1"/>
  <c r="L198" i="948" s="1"/>
  <c r="J133" i="948"/>
  <c r="K133" i="948" s="1"/>
  <c r="L133" i="948" s="1"/>
  <c r="J197" i="948"/>
  <c r="K197" i="948" s="1"/>
  <c r="L197" i="948" s="1"/>
  <c r="J180" i="948"/>
  <c r="K180" i="948" s="1"/>
  <c r="L180" i="948" s="1"/>
  <c r="J168" i="948"/>
  <c r="K168" i="948" s="1"/>
  <c r="L168" i="948" s="1"/>
  <c r="J119" i="948"/>
  <c r="K119" i="948" s="1"/>
  <c r="L119" i="948" s="1"/>
  <c r="J127" i="948"/>
  <c r="K127" i="948" s="1"/>
  <c r="L127" i="948" s="1"/>
  <c r="J143" i="948"/>
  <c r="K143" i="948" s="1"/>
  <c r="L143" i="948" s="1"/>
  <c r="J131" i="948"/>
  <c r="K131" i="948" s="1"/>
  <c r="L131" i="948" s="1"/>
  <c r="J179" i="948"/>
  <c r="K179" i="948" s="1"/>
  <c r="L179" i="948" s="1"/>
  <c r="J167" i="948"/>
  <c r="K167" i="948" s="1"/>
  <c r="L167" i="948" s="1"/>
  <c r="J155" i="948"/>
  <c r="K155" i="948" s="1"/>
  <c r="L155" i="948" s="1"/>
  <c r="J118" i="948"/>
  <c r="K118" i="948" s="1"/>
  <c r="L118" i="948" s="1"/>
  <c r="J139" i="948"/>
  <c r="K139" i="948" s="1"/>
  <c r="L139" i="948" s="1"/>
  <c r="J196" i="948"/>
  <c r="K196" i="948" s="1"/>
  <c r="L196" i="948" s="1"/>
  <c r="J178" i="948"/>
  <c r="K178" i="948" s="1"/>
  <c r="L178" i="948" s="1"/>
  <c r="J154" i="948"/>
  <c r="K154" i="948" s="1"/>
  <c r="L154" i="948" s="1"/>
  <c r="J166" i="948"/>
  <c r="K166" i="948" s="1"/>
  <c r="L166" i="948" s="1"/>
  <c r="J129" i="948"/>
  <c r="K129" i="948" s="1"/>
  <c r="L129" i="948" s="1"/>
  <c r="J117" i="948"/>
  <c r="K117" i="948" s="1"/>
  <c r="L117" i="948" s="1"/>
  <c r="J174" i="948"/>
  <c r="K174" i="948" s="1"/>
  <c r="L174" i="948" s="1"/>
  <c r="J150" i="948"/>
  <c r="K150" i="948" s="1"/>
  <c r="L150" i="948" s="1"/>
  <c r="J138" i="948"/>
  <c r="K138" i="948" s="1"/>
  <c r="L138" i="948" s="1"/>
  <c r="J213" i="948"/>
  <c r="K213" i="948" s="1"/>
  <c r="L213" i="948" s="1"/>
  <c r="J222" i="948"/>
  <c r="K222" i="948" s="1"/>
  <c r="L222" i="948" s="1"/>
  <c r="J216" i="948"/>
  <c r="K216" i="948" s="1"/>
  <c r="L216" i="948" s="1"/>
  <c r="J224" i="948"/>
  <c r="K224" i="948" s="1"/>
  <c r="L224" i="948" s="1"/>
  <c r="J212" i="948"/>
  <c r="K212" i="948" s="1"/>
  <c r="L212" i="948" s="1"/>
  <c r="J217" i="948"/>
  <c r="K217" i="948" s="1"/>
  <c r="L217" i="948" s="1"/>
  <c r="J207" i="948"/>
  <c r="K207" i="948" s="1"/>
  <c r="L207" i="948" s="1"/>
  <c r="J116" i="948"/>
  <c r="K116" i="948" s="1"/>
  <c r="L116" i="948" s="1"/>
  <c r="J219" i="948"/>
  <c r="K219" i="948" s="1"/>
  <c r="L219" i="948" s="1"/>
  <c r="J214" i="948"/>
  <c r="K214" i="948" s="1"/>
  <c r="L214" i="948" s="1"/>
  <c r="J223" i="948"/>
  <c r="K223" i="948" s="1"/>
  <c r="L223" i="948" s="1"/>
  <c r="J206" i="948"/>
  <c r="K206" i="948" s="1"/>
  <c r="L206" i="948" s="1"/>
  <c r="J211" i="948"/>
  <c r="K211" i="948" s="1"/>
  <c r="L211" i="948" s="1"/>
  <c r="J201" i="948"/>
  <c r="K201" i="948" s="1"/>
  <c r="L201" i="948" s="1"/>
  <c r="J205" i="948"/>
  <c r="K205" i="948" s="1"/>
  <c r="L205" i="948" s="1"/>
  <c r="J226" i="948"/>
  <c r="K226" i="948" s="1"/>
  <c r="L226" i="948" s="1"/>
  <c r="J228" i="948"/>
  <c r="K228" i="948" s="1"/>
  <c r="L228" i="948" s="1"/>
  <c r="J204" i="948"/>
  <c r="K204" i="948" s="1"/>
  <c r="L204" i="948" s="1"/>
  <c r="J227" i="948"/>
  <c r="K227" i="948" s="1"/>
  <c r="L227" i="948" s="1"/>
  <c r="J220" i="948"/>
  <c r="K220" i="948" s="1"/>
  <c r="L220" i="948" s="1"/>
  <c r="J203" i="948"/>
  <c r="K203" i="948" s="1"/>
  <c r="L203" i="948" s="1"/>
  <c r="J202" i="948"/>
  <c r="K202" i="948" s="1"/>
  <c r="L202" i="948" s="1"/>
  <c r="J210" i="948"/>
  <c r="K210" i="948" s="1"/>
  <c r="L210" i="948" s="1"/>
  <c r="J209" i="948"/>
  <c r="K209" i="948" s="1"/>
  <c r="L209" i="948" s="1"/>
  <c r="J218" i="948"/>
  <c r="K218" i="948" s="1"/>
  <c r="L218" i="948" s="1"/>
  <c r="J109" i="948"/>
  <c r="K109" i="948" s="1"/>
  <c r="L109" i="948" s="1"/>
  <c r="J97" i="948"/>
  <c r="K97" i="948" s="1"/>
  <c r="L97" i="948" s="1"/>
  <c r="J108" i="948"/>
  <c r="K108" i="948" s="1"/>
  <c r="L108" i="948" s="1"/>
  <c r="J102" i="948"/>
  <c r="K102" i="948" s="1"/>
  <c r="L102" i="948" s="1"/>
  <c r="J106" i="948"/>
  <c r="K106" i="948" s="1"/>
  <c r="L106" i="948" s="1"/>
  <c r="J101" i="948"/>
  <c r="K101" i="948" s="1"/>
  <c r="L101" i="948" s="1"/>
  <c r="J98" i="948"/>
  <c r="K98" i="948" s="1"/>
  <c r="L98" i="948" s="1"/>
  <c r="J105" i="948"/>
  <c r="K105" i="948" s="1"/>
  <c r="L105" i="948" s="1"/>
  <c r="J104" i="948"/>
  <c r="K104" i="948" s="1"/>
  <c r="L104" i="948" s="1"/>
  <c r="J113" i="948"/>
  <c r="K113" i="948" s="1"/>
  <c r="L113" i="948" s="1"/>
  <c r="J110" i="948"/>
  <c r="K110" i="948" s="1"/>
  <c r="L110" i="948" s="1"/>
  <c r="J103" i="948"/>
  <c r="K103" i="948" s="1"/>
  <c r="L103" i="948" s="1"/>
  <c r="J111" i="948"/>
  <c r="K111" i="948" s="1"/>
  <c r="L111" i="948" s="1"/>
  <c r="J99" i="948"/>
  <c r="K99" i="948" s="1"/>
  <c r="L99" i="948" s="1"/>
  <c r="J91" i="948"/>
  <c r="K91" i="948" s="1"/>
  <c r="L91" i="948" s="1"/>
  <c r="J92" i="948"/>
  <c r="K92" i="948" s="1"/>
  <c r="L92" i="948" s="1"/>
  <c r="J90" i="948"/>
  <c r="K90" i="948" s="1"/>
  <c r="L90" i="948" s="1"/>
  <c r="J78" i="948"/>
  <c r="K78" i="948" s="1"/>
  <c r="L78" i="948" s="1"/>
  <c r="J80" i="948"/>
  <c r="K80" i="948" s="1"/>
  <c r="L80" i="948" s="1"/>
  <c r="J73" i="948"/>
  <c r="K73" i="948" s="1"/>
  <c r="L73" i="948" s="1"/>
  <c r="J72" i="948"/>
  <c r="K72" i="948" s="1"/>
  <c r="L72" i="948" s="1"/>
  <c r="J71" i="948"/>
  <c r="K71" i="948" s="1"/>
  <c r="L71" i="948" s="1"/>
  <c r="J79" i="948"/>
  <c r="K79" i="948" s="1"/>
  <c r="L79" i="948" s="1"/>
  <c r="J77" i="948"/>
  <c r="K77" i="948" s="1"/>
  <c r="L77" i="948" s="1"/>
  <c r="J70" i="948"/>
  <c r="K70" i="948" s="1"/>
  <c r="L70" i="948" s="1"/>
  <c r="J75" i="948"/>
  <c r="K75" i="948" s="1"/>
  <c r="L75" i="948" s="1"/>
  <c r="J76" i="948"/>
  <c r="K76" i="948" s="1"/>
  <c r="L76" i="948" s="1"/>
  <c r="J69" i="948"/>
  <c r="K69" i="948" s="1"/>
  <c r="L69" i="948" s="1"/>
  <c r="J74" i="948"/>
  <c r="K74" i="948" s="1"/>
  <c r="L74" i="948" s="1"/>
  <c r="J65" i="948"/>
  <c r="K65" i="948" s="1"/>
  <c r="L65" i="948" s="1"/>
  <c r="J62" i="948"/>
  <c r="K62" i="948" s="1"/>
  <c r="L62" i="948" s="1"/>
  <c r="J67" i="948"/>
  <c r="K67" i="948" s="1"/>
  <c r="L67" i="948" s="1"/>
  <c r="J60" i="948"/>
  <c r="K60" i="948" s="1"/>
  <c r="L60" i="948" s="1"/>
  <c r="J66" i="948"/>
  <c r="K66" i="948" s="1"/>
  <c r="L66" i="948" s="1"/>
  <c r="J59" i="948"/>
  <c r="K59" i="948" s="1"/>
  <c r="L59" i="948" s="1"/>
  <c r="J58" i="948"/>
  <c r="K58" i="948" s="1"/>
  <c r="L58" i="948" s="1"/>
  <c r="J64" i="948"/>
  <c r="K64" i="948" s="1"/>
  <c r="L64" i="948" s="1"/>
  <c r="J57" i="948"/>
  <c r="K57" i="948" s="1"/>
  <c r="L57" i="948" s="1"/>
  <c r="J61" i="948"/>
  <c r="K61" i="948" s="1"/>
  <c r="L61" i="948" s="1"/>
  <c r="J63" i="948"/>
  <c r="K63" i="948" s="1"/>
  <c r="L63" i="948" s="1"/>
  <c r="J84" i="948"/>
  <c r="K84" i="948" s="1"/>
  <c r="L84" i="948" s="1"/>
  <c r="J85" i="948"/>
  <c r="K85" i="948" s="1"/>
  <c r="L85" i="948" s="1"/>
  <c r="J82" i="948"/>
  <c r="K82" i="948" s="1"/>
  <c r="L82" i="948" s="1"/>
  <c r="J94" i="948"/>
  <c r="K94" i="948" s="1"/>
  <c r="L94" i="948" s="1"/>
  <c r="J93" i="948"/>
  <c r="K93" i="948" s="1"/>
  <c r="L93" i="948" s="1"/>
  <c r="J83" i="948"/>
  <c r="K83" i="948" s="1"/>
  <c r="L83" i="948" s="1"/>
  <c r="J88" i="948"/>
  <c r="K88" i="948" s="1"/>
  <c r="L88" i="948" s="1"/>
  <c r="J87" i="948"/>
  <c r="K87" i="948" s="1"/>
  <c r="L87" i="948" s="1"/>
  <c r="J86" i="948"/>
  <c r="K86" i="948" s="1"/>
  <c r="L86" i="948" s="1"/>
  <c r="J89" i="948"/>
  <c r="K89" i="948" s="1"/>
  <c r="L89" i="948" s="1"/>
  <c r="J52" i="948"/>
  <c r="K52" i="948" s="1"/>
  <c r="L52" i="948" s="1"/>
  <c r="J51" i="948"/>
  <c r="K51" i="948" s="1"/>
  <c r="L51" i="948" s="1"/>
  <c r="J50" i="948"/>
  <c r="K50" i="948" s="1"/>
  <c r="L50" i="948" s="1"/>
  <c r="J55" i="948"/>
  <c r="K55" i="948" s="1"/>
  <c r="L55" i="948" s="1"/>
  <c r="J45" i="948"/>
  <c r="K45" i="948" s="1"/>
  <c r="L45" i="948" s="1"/>
  <c r="J49" i="948"/>
  <c r="K49" i="948" s="1"/>
  <c r="L49" i="948" s="1"/>
  <c r="J54" i="948"/>
  <c r="K54" i="948" s="1"/>
  <c r="L54" i="948" s="1"/>
  <c r="J53" i="948"/>
  <c r="K53" i="948" s="1"/>
  <c r="L53" i="948" s="1"/>
  <c r="J48" i="948"/>
  <c r="K48" i="948" s="1"/>
  <c r="L48" i="948" s="1"/>
  <c r="J47" i="948"/>
  <c r="K47" i="948" s="1"/>
  <c r="L47" i="948" s="1"/>
  <c r="J46" i="948"/>
  <c r="K46" i="948" s="1"/>
  <c r="L46" i="948" s="1"/>
  <c r="J17" i="948"/>
  <c r="K17" i="948" s="1"/>
  <c r="L17" i="948" s="1"/>
  <c r="J33" i="948"/>
  <c r="K33" i="948" s="1"/>
  <c r="L33" i="948" s="1"/>
  <c r="J32" i="948"/>
  <c r="K32" i="948" s="1"/>
  <c r="L32" i="948" s="1"/>
  <c r="J14" i="948"/>
  <c r="K14" i="948" s="1"/>
  <c r="L14" i="948" s="1"/>
  <c r="J13" i="948"/>
  <c r="K13" i="948" s="1"/>
  <c r="L13" i="948" s="1"/>
  <c r="J15" i="948"/>
  <c r="K15" i="948" s="1"/>
  <c r="L15" i="948" s="1"/>
  <c r="J16" i="948"/>
  <c r="K16" i="948" s="1"/>
  <c r="L16" i="948" s="1"/>
  <c r="J49" i="922"/>
  <c r="J41" i="948"/>
  <c r="K41" i="948" s="1"/>
  <c r="L41" i="948" s="1"/>
  <c r="J39" i="948"/>
  <c r="K39" i="948" s="1"/>
  <c r="L39" i="948" s="1"/>
  <c r="J18" i="948"/>
  <c r="K18" i="948" s="1"/>
  <c r="L18" i="948" s="1"/>
  <c r="J27" i="948"/>
  <c r="K27" i="948" s="1"/>
  <c r="L27" i="948" s="1"/>
  <c r="J40" i="948"/>
  <c r="K40" i="948" s="1"/>
  <c r="L40" i="948" s="1"/>
  <c r="J38" i="948"/>
  <c r="K38" i="948" s="1"/>
  <c r="L38" i="948" s="1"/>
  <c r="J28" i="948"/>
  <c r="K28" i="948" s="1"/>
  <c r="L28" i="948" s="1"/>
  <c r="J19" i="948"/>
  <c r="K19" i="948" s="1"/>
  <c r="L19" i="948" s="1"/>
  <c r="J30" i="948"/>
  <c r="K30" i="948" s="1"/>
  <c r="L30" i="948" s="1"/>
  <c r="J29" i="948"/>
  <c r="K29" i="948" s="1"/>
  <c r="L29" i="948" s="1"/>
  <c r="J26" i="948"/>
  <c r="K26" i="948" s="1"/>
  <c r="L26" i="948" s="1"/>
  <c r="J24" i="948"/>
  <c r="K24" i="948" s="1"/>
  <c r="L24" i="948" s="1"/>
  <c r="J23" i="948"/>
  <c r="K23" i="948" s="1"/>
  <c r="L23" i="948" s="1"/>
  <c r="J22" i="948"/>
  <c r="K22" i="948" s="1"/>
  <c r="L22" i="948" s="1"/>
  <c r="J12" i="948"/>
  <c r="K12" i="948" s="1"/>
  <c r="L12" i="948" s="1"/>
  <c r="J36" i="948"/>
  <c r="K36" i="948" s="1"/>
  <c r="L36" i="948" s="1"/>
  <c r="J43" i="948"/>
  <c r="K43" i="948" s="1"/>
  <c r="L43" i="948" s="1"/>
  <c r="J37" i="948"/>
  <c r="K37" i="948" s="1"/>
  <c r="L37" i="948" s="1"/>
  <c r="J42" i="948"/>
  <c r="K42" i="948" s="1"/>
  <c r="L42" i="948" s="1"/>
  <c r="K66" i="922" l="1"/>
  <c r="D184" i="923" s="1"/>
  <c r="F184" i="923" s="1"/>
  <c r="L1405" i="948"/>
  <c r="Z160" i="923"/>
  <c r="N160" i="923"/>
  <c r="R160" i="923"/>
  <c r="V160" i="923"/>
  <c r="F160" i="923"/>
  <c r="J160" i="923"/>
  <c r="R58" i="923"/>
  <c r="Z58" i="923"/>
  <c r="V58" i="923"/>
  <c r="F58" i="923"/>
  <c r="N58" i="923"/>
  <c r="J58" i="923"/>
  <c r="L1436" i="948"/>
  <c r="L1376" i="948"/>
  <c r="K62" i="922" s="1"/>
  <c r="D172" i="923" s="1"/>
  <c r="L1366" i="948"/>
  <c r="K60" i="922" s="1"/>
  <c r="D166" i="923" s="1"/>
  <c r="L1477" i="948"/>
  <c r="L1442" i="948"/>
  <c r="L1425" i="948"/>
  <c r="L1480" i="948"/>
  <c r="K72" i="922" s="1"/>
  <c r="D202" i="923" s="1"/>
  <c r="L1445" i="948"/>
  <c r="K70" i="922" s="1"/>
  <c r="D196" i="923" s="1"/>
  <c r="L1126" i="948"/>
  <c r="L1244" i="948"/>
  <c r="L1093" i="948"/>
  <c r="L1458" i="948"/>
  <c r="L1316" i="948"/>
  <c r="K57" i="922" s="1"/>
  <c r="D157" i="923" s="1"/>
  <c r="L1402" i="948"/>
  <c r="L1472" i="948"/>
  <c r="L1100" i="948"/>
  <c r="L1181" i="948"/>
  <c r="L1355" i="948"/>
  <c r="K59" i="922" s="1"/>
  <c r="D163" i="923" s="1"/>
  <c r="L1408" i="948"/>
  <c r="K67" i="922" s="1"/>
  <c r="D187" i="923" s="1"/>
  <c r="L1293" i="948"/>
  <c r="L1115" i="948"/>
  <c r="L1372" i="948"/>
  <c r="K61" i="922" s="1"/>
  <c r="D169" i="923" s="1"/>
  <c r="L1418" i="948"/>
  <c r="K68" i="922" s="1"/>
  <c r="D190" i="923" s="1"/>
  <c r="L1391" i="948"/>
  <c r="L1381" i="948"/>
  <c r="L1017" i="948"/>
  <c r="L878" i="948"/>
  <c r="L959" i="948"/>
  <c r="L1049" i="948"/>
  <c r="L889" i="948"/>
  <c r="L963" i="948"/>
  <c r="L997" i="948"/>
  <c r="L882" i="948"/>
  <c r="L820" i="948"/>
  <c r="L815" i="948"/>
  <c r="K52" i="922" s="1"/>
  <c r="L822" i="948"/>
  <c r="L809" i="948"/>
  <c r="L798" i="948"/>
  <c r="L836" i="948"/>
  <c r="L865" i="948"/>
  <c r="L852" i="948"/>
  <c r="L851" i="948" s="1"/>
  <c r="L873" i="948"/>
  <c r="L861" i="948"/>
  <c r="L790" i="948"/>
  <c r="L793" i="948"/>
  <c r="L420" i="948"/>
  <c r="I444" i="948"/>
  <c r="J29" i="922" s="1"/>
  <c r="J47" i="922"/>
  <c r="L763" i="948"/>
  <c r="K46" i="922" s="1"/>
  <c r="D124" i="923" s="1"/>
  <c r="L741" i="948"/>
  <c r="K41" i="922" s="1"/>
  <c r="L749" i="948"/>
  <c r="K44" i="922" s="1"/>
  <c r="L575" i="948"/>
  <c r="L730" i="948"/>
  <c r="K40" i="922" s="1"/>
  <c r="L710" i="948"/>
  <c r="I407" i="948"/>
  <c r="J26" i="922" s="1"/>
  <c r="L688" i="948"/>
  <c r="L560" i="948"/>
  <c r="L554" i="948"/>
  <c r="L776" i="948"/>
  <c r="L417" i="948"/>
  <c r="L785" i="948"/>
  <c r="L445" i="948"/>
  <c r="L670" i="948"/>
  <c r="L452" i="948"/>
  <c r="L449" i="948"/>
  <c r="L718" i="948"/>
  <c r="L746" i="948"/>
  <c r="K43" i="922" s="1"/>
  <c r="L712" i="948"/>
  <c r="L515" i="948"/>
  <c r="L527" i="948"/>
  <c r="L547" i="948"/>
  <c r="L510" i="948"/>
  <c r="L456" i="948"/>
  <c r="L756" i="948"/>
  <c r="L759" i="948"/>
  <c r="L654" i="948"/>
  <c r="L722" i="948"/>
  <c r="K39" i="922" s="1"/>
  <c r="L596" i="948"/>
  <c r="L585" i="948"/>
  <c r="L437" i="948"/>
  <c r="K28" i="922" s="1"/>
  <c r="L424" i="948"/>
  <c r="K27" i="922" s="1"/>
  <c r="L408" i="948"/>
  <c r="L404" i="948"/>
  <c r="L396" i="948"/>
  <c r="L388" i="948"/>
  <c r="K23" i="922" s="1"/>
  <c r="D55" i="923" s="1"/>
  <c r="L402" i="948"/>
  <c r="L367" i="948"/>
  <c r="K20" i="922" s="1"/>
  <c r="D46" i="923" s="1"/>
  <c r="L377" i="948"/>
  <c r="K22" i="922" s="1"/>
  <c r="D52" i="923" s="1"/>
  <c r="L360" i="948"/>
  <c r="K19" i="922" s="1"/>
  <c r="D43" i="923" s="1"/>
  <c r="L372" i="948"/>
  <c r="K21" i="922" s="1"/>
  <c r="D49" i="923" s="1"/>
  <c r="L326" i="948"/>
  <c r="L230" i="948"/>
  <c r="L299" i="948"/>
  <c r="L282" i="948"/>
  <c r="L208" i="948"/>
  <c r="L115" i="948"/>
  <c r="L221" i="948"/>
  <c r="L215" i="948"/>
  <c r="L225" i="948"/>
  <c r="L31" i="948"/>
  <c r="K14" i="922" s="1"/>
  <c r="L107" i="948"/>
  <c r="L96" i="948"/>
  <c r="L112" i="948"/>
  <c r="L100" i="948"/>
  <c r="L68" i="948"/>
  <c r="L56" i="948"/>
  <c r="L81" i="948"/>
  <c r="L44" i="948"/>
  <c r="L11" i="948"/>
  <c r="L21" i="948"/>
  <c r="K12" i="922" s="1"/>
  <c r="L35" i="948"/>
  <c r="L25" i="948"/>
  <c r="K13" i="922" s="1"/>
  <c r="K64" i="922"/>
  <c r="K63" i="922"/>
  <c r="K65" i="922"/>
  <c r="AA3" i="912"/>
  <c r="AA3" i="911"/>
  <c r="AD3" i="910"/>
  <c r="AD4" i="855"/>
  <c r="M5" i="845"/>
  <c r="H4" i="870"/>
  <c r="H3" i="870"/>
  <c r="R184" i="923" l="1"/>
  <c r="V184" i="923"/>
  <c r="N184" i="923"/>
  <c r="Z184" i="923"/>
  <c r="J184" i="923"/>
  <c r="N55" i="923"/>
  <c r="V55" i="923"/>
  <c r="J55" i="923"/>
  <c r="F55" i="923"/>
  <c r="R55" i="923"/>
  <c r="Z55" i="923"/>
  <c r="R46" i="923"/>
  <c r="J46" i="923"/>
  <c r="N46" i="923"/>
  <c r="F46" i="923"/>
  <c r="Z46" i="923"/>
  <c r="V46" i="923"/>
  <c r="R169" i="923"/>
  <c r="N169" i="923"/>
  <c r="F169" i="923"/>
  <c r="J169" i="923"/>
  <c r="V169" i="923"/>
  <c r="Z169" i="923"/>
  <c r="N157" i="923"/>
  <c r="F157" i="923"/>
  <c r="Z157" i="923"/>
  <c r="R157" i="923"/>
  <c r="V157" i="923"/>
  <c r="J157" i="923"/>
  <c r="D115" i="923"/>
  <c r="V115" i="923" s="1"/>
  <c r="D181" i="923"/>
  <c r="D142" i="923"/>
  <c r="R187" i="923"/>
  <c r="N187" i="923"/>
  <c r="J187" i="923"/>
  <c r="V187" i="923"/>
  <c r="Z187" i="923"/>
  <c r="F187" i="923"/>
  <c r="R166" i="923"/>
  <c r="V166" i="923"/>
  <c r="Z166" i="923"/>
  <c r="N166" i="923"/>
  <c r="F166" i="923"/>
  <c r="J166" i="923"/>
  <c r="D112" i="923"/>
  <c r="F112" i="923" s="1"/>
  <c r="D178" i="923"/>
  <c r="Z163" i="923"/>
  <c r="J163" i="923"/>
  <c r="R163" i="923"/>
  <c r="F163" i="923"/>
  <c r="V163" i="923"/>
  <c r="N163" i="923"/>
  <c r="R172" i="923"/>
  <c r="F172" i="923"/>
  <c r="J172" i="923"/>
  <c r="V172" i="923"/>
  <c r="Z172" i="923"/>
  <c r="N172" i="923"/>
  <c r="D109" i="923"/>
  <c r="N109" i="923" s="1"/>
  <c r="D175" i="923"/>
  <c r="V49" i="923"/>
  <c r="J49" i="923"/>
  <c r="F49" i="923"/>
  <c r="R49" i="923"/>
  <c r="N49" i="923"/>
  <c r="Z49" i="923"/>
  <c r="R43" i="923"/>
  <c r="F43" i="923"/>
  <c r="V43" i="923"/>
  <c r="Z43" i="923"/>
  <c r="N43" i="923"/>
  <c r="J43" i="923"/>
  <c r="R124" i="923"/>
  <c r="Z124" i="923"/>
  <c r="F124" i="923"/>
  <c r="J124" i="923"/>
  <c r="N124" i="923"/>
  <c r="V124" i="923"/>
  <c r="R52" i="923"/>
  <c r="V52" i="923"/>
  <c r="Z52" i="923"/>
  <c r="N52" i="923"/>
  <c r="J52" i="923"/>
  <c r="F52" i="923"/>
  <c r="R190" i="923"/>
  <c r="N190" i="923"/>
  <c r="F190" i="923"/>
  <c r="J190" i="923"/>
  <c r="V190" i="923"/>
  <c r="Z190" i="923"/>
  <c r="R196" i="923"/>
  <c r="N196" i="923"/>
  <c r="R202" i="923"/>
  <c r="N202" i="923"/>
  <c r="L1424" i="948"/>
  <c r="K69" i="922" s="1"/>
  <c r="D193" i="923" s="1"/>
  <c r="L1092" i="948"/>
  <c r="K56" i="922" s="1"/>
  <c r="D154" i="923" s="1"/>
  <c r="L1457" i="948"/>
  <c r="K71" i="922" s="1"/>
  <c r="D199" i="923" s="1"/>
  <c r="J199" i="923" s="1"/>
  <c r="L888" i="948"/>
  <c r="K55" i="922" s="1"/>
  <c r="D151" i="923" s="1"/>
  <c r="L819" i="948"/>
  <c r="L860" i="948"/>
  <c r="I20" i="948"/>
  <c r="K10" i="922"/>
  <c r="D16" i="923" s="1"/>
  <c r="L455" i="948"/>
  <c r="K33" i="922" s="1"/>
  <c r="L553" i="948"/>
  <c r="K34" i="922" s="1"/>
  <c r="L755" i="948"/>
  <c r="K45" i="922" s="1"/>
  <c r="D121" i="923" s="1"/>
  <c r="L395" i="948"/>
  <c r="K25" i="922" s="1"/>
  <c r="D61" i="923" s="1"/>
  <c r="L229" i="948"/>
  <c r="K18" i="922" s="1"/>
  <c r="L114" i="948"/>
  <c r="K17" i="922" s="1"/>
  <c r="L34" i="948"/>
  <c r="K15" i="922" s="1"/>
  <c r="L95" i="948"/>
  <c r="K16" i="922" s="1"/>
  <c r="Z115" i="923"/>
  <c r="F196" i="923"/>
  <c r="V196" i="923"/>
  <c r="Z196" i="923"/>
  <c r="J196" i="923"/>
  <c r="V202" i="923"/>
  <c r="Z202" i="923"/>
  <c r="F202" i="923"/>
  <c r="J202" i="923"/>
  <c r="D118" i="923"/>
  <c r="K51" i="922"/>
  <c r="K36" i="922"/>
  <c r="K53" i="922"/>
  <c r="K30" i="922"/>
  <c r="D22" i="923" s="1"/>
  <c r="K50" i="922"/>
  <c r="K37" i="922"/>
  <c r="K31" i="922"/>
  <c r="D25" i="923" s="1"/>
  <c r="K32" i="922"/>
  <c r="K38" i="922"/>
  <c r="D67" i="923" s="1"/>
  <c r="N5" i="849"/>
  <c r="V112" i="923" l="1"/>
  <c r="D76" i="923"/>
  <c r="N76" i="923" s="1"/>
  <c r="Z109" i="923"/>
  <c r="V109" i="923"/>
  <c r="J109" i="923"/>
  <c r="J115" i="923"/>
  <c r="N115" i="923"/>
  <c r="R121" i="923"/>
  <c r="J121" i="923"/>
  <c r="N121" i="923"/>
  <c r="V121" i="923"/>
  <c r="F121" i="923"/>
  <c r="Z121" i="923"/>
  <c r="R115" i="923"/>
  <c r="R109" i="923"/>
  <c r="R175" i="923"/>
  <c r="N175" i="923"/>
  <c r="F175" i="923"/>
  <c r="J175" i="923"/>
  <c r="V175" i="923"/>
  <c r="Z175" i="923"/>
  <c r="D97" i="923"/>
  <c r="F22" i="923"/>
  <c r="Z22" i="923"/>
  <c r="V22" i="923"/>
  <c r="R22" i="923"/>
  <c r="J22" i="923"/>
  <c r="N22" i="923"/>
  <c r="F109" i="923"/>
  <c r="R61" i="923"/>
  <c r="F61" i="923"/>
  <c r="Z61" i="923"/>
  <c r="V61" i="923"/>
  <c r="N61" i="923"/>
  <c r="J61" i="923"/>
  <c r="D103" i="923"/>
  <c r="J103" i="923" s="1"/>
  <c r="D145" i="923"/>
  <c r="N112" i="923"/>
  <c r="Z154" i="923"/>
  <c r="R154" i="923"/>
  <c r="N154" i="923"/>
  <c r="J154" i="923"/>
  <c r="V154" i="923"/>
  <c r="F154" i="923"/>
  <c r="D40" i="923"/>
  <c r="N40" i="923" s="1"/>
  <c r="D94" i="923"/>
  <c r="Z199" i="923"/>
  <c r="J112" i="923"/>
  <c r="R112" i="923"/>
  <c r="Z142" i="923"/>
  <c r="N142" i="923"/>
  <c r="V142" i="923"/>
  <c r="F142" i="923"/>
  <c r="J142" i="923"/>
  <c r="R142" i="923"/>
  <c r="V67" i="923"/>
  <c r="J67" i="923"/>
  <c r="N67" i="923"/>
  <c r="R67" i="923"/>
  <c r="D79" i="923"/>
  <c r="D139" i="923"/>
  <c r="F199" i="923"/>
  <c r="F115" i="923"/>
  <c r="Z112" i="923"/>
  <c r="N199" i="923"/>
  <c r="D100" i="923"/>
  <c r="D34" i="923"/>
  <c r="N34" i="923" s="1"/>
  <c r="D88" i="923"/>
  <c r="D31" i="923"/>
  <c r="J31" i="923" s="1"/>
  <c r="D85" i="923"/>
  <c r="D28" i="923"/>
  <c r="R28" i="923" s="1"/>
  <c r="D82" i="923"/>
  <c r="V199" i="923"/>
  <c r="R199" i="923"/>
  <c r="F178" i="923"/>
  <c r="J178" i="923"/>
  <c r="V178" i="923"/>
  <c r="Z178" i="923"/>
  <c r="R178" i="923"/>
  <c r="N178" i="923"/>
  <c r="N181" i="923"/>
  <c r="R181" i="923"/>
  <c r="F181" i="923"/>
  <c r="J181" i="923"/>
  <c r="Z181" i="923"/>
  <c r="V181" i="923"/>
  <c r="Z25" i="923"/>
  <c r="V25" i="923"/>
  <c r="F25" i="923"/>
  <c r="R25" i="923"/>
  <c r="N25" i="923"/>
  <c r="J25" i="923"/>
  <c r="Z193" i="923"/>
  <c r="V193" i="923"/>
  <c r="R193" i="923"/>
  <c r="N193" i="923"/>
  <c r="J193" i="923"/>
  <c r="F193" i="923"/>
  <c r="Z151" i="923"/>
  <c r="R151" i="923"/>
  <c r="V151" i="923"/>
  <c r="F151" i="923"/>
  <c r="J151" i="923"/>
  <c r="N151" i="923"/>
  <c r="R118" i="923"/>
  <c r="N118" i="923"/>
  <c r="L797" i="948"/>
  <c r="J11" i="922"/>
  <c r="L74" i="922" s="1"/>
  <c r="L1485" i="948"/>
  <c r="K54" i="922"/>
  <c r="F118" i="923"/>
  <c r="V118" i="923"/>
  <c r="J118" i="923"/>
  <c r="Z118" i="923"/>
  <c r="D70" i="923"/>
  <c r="K48" i="922"/>
  <c r="D130" i="923" s="1"/>
  <c r="K35" i="922"/>
  <c r="F3" i="924"/>
  <c r="G3" i="926"/>
  <c r="J7" i="923"/>
  <c r="I3" i="922"/>
  <c r="AA2" i="912"/>
  <c r="AD2" i="910"/>
  <c r="AA2" i="911"/>
  <c r="AD3" i="855"/>
  <c r="M4" i="845"/>
  <c r="H2" i="870"/>
  <c r="N4" i="849"/>
  <c r="V76" i="923" l="1"/>
  <c r="J76" i="923"/>
  <c r="Z76" i="923"/>
  <c r="R34" i="923"/>
  <c r="F76" i="923"/>
  <c r="R76" i="923"/>
  <c r="R40" i="923"/>
  <c r="N31" i="923"/>
  <c r="R31" i="923"/>
  <c r="Z103" i="923"/>
  <c r="V103" i="923"/>
  <c r="F103" i="923"/>
  <c r="N103" i="923"/>
  <c r="R103" i="923"/>
  <c r="D106" i="923"/>
  <c r="N106" i="923" s="1"/>
  <c r="D148" i="923"/>
  <c r="R82" i="923"/>
  <c r="N82" i="923"/>
  <c r="F82" i="923"/>
  <c r="Z82" i="923"/>
  <c r="V82" i="923"/>
  <c r="J82" i="923"/>
  <c r="R94" i="923"/>
  <c r="F94" i="923"/>
  <c r="Z94" i="923"/>
  <c r="V94" i="923"/>
  <c r="N94" i="923"/>
  <c r="J94" i="923"/>
  <c r="R97" i="923"/>
  <c r="J97" i="923"/>
  <c r="N97" i="923"/>
  <c r="F97" i="923"/>
  <c r="Z97" i="923"/>
  <c r="V97" i="923"/>
  <c r="Z145" i="923"/>
  <c r="J145" i="923"/>
  <c r="V145" i="923"/>
  <c r="F145" i="923"/>
  <c r="R145" i="923"/>
  <c r="N145" i="923"/>
  <c r="R85" i="923"/>
  <c r="V85" i="923"/>
  <c r="N85" i="923"/>
  <c r="J85" i="923"/>
  <c r="F85" i="923"/>
  <c r="Z85" i="923"/>
  <c r="N139" i="923"/>
  <c r="J139" i="923"/>
  <c r="V139" i="923"/>
  <c r="F139" i="923"/>
  <c r="Z139" i="923"/>
  <c r="R139" i="923"/>
  <c r="R88" i="923"/>
  <c r="F88" i="923"/>
  <c r="Z88" i="923"/>
  <c r="N88" i="923"/>
  <c r="J88" i="923"/>
  <c r="V88" i="923"/>
  <c r="R79" i="923"/>
  <c r="N79" i="923"/>
  <c r="J79" i="923"/>
  <c r="F79" i="923"/>
  <c r="Z79" i="923"/>
  <c r="V79" i="923"/>
  <c r="D37" i="923"/>
  <c r="R37" i="923" s="1"/>
  <c r="D91" i="923"/>
  <c r="N28" i="923"/>
  <c r="Z100" i="923"/>
  <c r="R100" i="923"/>
  <c r="N100" i="923"/>
  <c r="F100" i="923"/>
  <c r="V100" i="923"/>
  <c r="J100" i="923"/>
  <c r="R130" i="923"/>
  <c r="F130" i="923"/>
  <c r="N130" i="923"/>
  <c r="Z130" i="923"/>
  <c r="J130" i="923"/>
  <c r="V130" i="923"/>
  <c r="R70" i="923"/>
  <c r="N70" i="923"/>
  <c r="D136" i="923"/>
  <c r="C4" i="845"/>
  <c r="C2" i="870"/>
  <c r="N37" i="923" l="1"/>
  <c r="F106" i="923"/>
  <c r="Z106" i="923"/>
  <c r="R106" i="923"/>
  <c r="V106" i="923"/>
  <c r="N91" i="923"/>
  <c r="Z91" i="923"/>
  <c r="J91" i="923"/>
  <c r="F91" i="923"/>
  <c r="R91" i="923"/>
  <c r="V91" i="923"/>
  <c r="J106" i="923"/>
  <c r="V148" i="923"/>
  <c r="Z148" i="923"/>
  <c r="J148" i="923"/>
  <c r="R148" i="923"/>
  <c r="N148" i="923"/>
  <c r="F148" i="923"/>
  <c r="R136" i="923"/>
  <c r="N136" i="923"/>
  <c r="K987" i="926"/>
  <c r="J761" i="924"/>
  <c r="L775" i="948"/>
  <c r="Z136" i="923"/>
  <c r="J136" i="923"/>
  <c r="V136" i="923"/>
  <c r="F136" i="923"/>
  <c r="L2" i="870"/>
  <c r="C3" i="855"/>
  <c r="C3" i="912"/>
  <c r="C3" i="911"/>
  <c r="C3" i="910"/>
  <c r="J984" i="926" l="1"/>
  <c r="J976" i="926"/>
  <c r="J968" i="926"/>
  <c r="J960" i="926"/>
  <c r="J952" i="926"/>
  <c r="J944" i="926"/>
  <c r="J936" i="926"/>
  <c r="J928" i="926"/>
  <c r="J920" i="926"/>
  <c r="J912" i="926"/>
  <c r="J904" i="926"/>
  <c r="J896" i="926"/>
  <c r="J888" i="926"/>
  <c r="J880" i="926"/>
  <c r="J872" i="926"/>
  <c r="J864" i="926"/>
  <c r="J856" i="926"/>
  <c r="J848" i="926"/>
  <c r="J840" i="926"/>
  <c r="J832" i="926"/>
  <c r="J824" i="926"/>
  <c r="J816" i="926"/>
  <c r="J808" i="926"/>
  <c r="J800" i="926"/>
  <c r="J792" i="926"/>
  <c r="J784" i="926"/>
  <c r="J776" i="926"/>
  <c r="J768" i="926"/>
  <c r="J760" i="926"/>
  <c r="J752" i="926"/>
  <c r="J744" i="926"/>
  <c r="J736" i="926"/>
  <c r="J728" i="926"/>
  <c r="J720" i="926"/>
  <c r="J712" i="926"/>
  <c r="J704" i="926"/>
  <c r="J696" i="926"/>
  <c r="J688" i="926"/>
  <c r="J680" i="926"/>
  <c r="J672" i="926"/>
  <c r="J664" i="926"/>
  <c r="J656" i="926"/>
  <c r="J648" i="926"/>
  <c r="J640" i="926"/>
  <c r="J632" i="926"/>
  <c r="J624" i="926"/>
  <c r="J616" i="926"/>
  <c r="J608" i="926"/>
  <c r="J600" i="926"/>
  <c r="J592" i="926"/>
  <c r="J584" i="926"/>
  <c r="J576" i="926"/>
  <c r="J568" i="926"/>
  <c r="J560" i="926"/>
  <c r="J552" i="926"/>
  <c r="J544" i="926"/>
  <c r="J536" i="926"/>
  <c r="J528" i="926"/>
  <c r="J520" i="926"/>
  <c r="J512" i="926"/>
  <c r="J504" i="926"/>
  <c r="J496" i="926"/>
  <c r="J488" i="926"/>
  <c r="J480" i="926"/>
  <c r="J472" i="926"/>
  <c r="J464" i="926"/>
  <c r="J456" i="926"/>
  <c r="J448" i="926"/>
  <c r="J440" i="926"/>
  <c r="J432" i="926"/>
  <c r="J424" i="926"/>
  <c r="J416" i="926"/>
  <c r="J408" i="926"/>
  <c r="J400" i="926"/>
  <c r="J392" i="926"/>
  <c r="J384" i="926"/>
  <c r="J376" i="926"/>
  <c r="J368" i="926"/>
  <c r="J360" i="926"/>
  <c r="J352" i="926"/>
  <c r="J344" i="926"/>
  <c r="J336" i="926"/>
  <c r="J328" i="926"/>
  <c r="J320" i="926"/>
  <c r="J312" i="926"/>
  <c r="J983" i="926"/>
  <c r="J975" i="926"/>
  <c r="J967" i="926"/>
  <c r="J959" i="926"/>
  <c r="J951" i="926"/>
  <c r="J943" i="926"/>
  <c r="J935" i="926"/>
  <c r="J927" i="926"/>
  <c r="J919" i="926"/>
  <c r="J911" i="926"/>
  <c r="J903" i="926"/>
  <c r="J895" i="926"/>
  <c r="J887" i="926"/>
  <c r="J879" i="926"/>
  <c r="J871" i="926"/>
  <c r="J863" i="926"/>
  <c r="J855" i="926"/>
  <c r="J847" i="926"/>
  <c r="J839" i="926"/>
  <c r="J831" i="926"/>
  <c r="J823" i="926"/>
  <c r="J815" i="926"/>
  <c r="J807" i="926"/>
  <c r="J799" i="926"/>
  <c r="J791" i="926"/>
  <c r="J783" i="926"/>
  <c r="J775" i="926"/>
  <c r="J767" i="926"/>
  <c r="J759" i="926"/>
  <c r="J751" i="926"/>
  <c r="J743" i="926"/>
  <c r="J735" i="926"/>
  <c r="J727" i="926"/>
  <c r="J719" i="926"/>
  <c r="J711" i="926"/>
  <c r="J703" i="926"/>
  <c r="J695" i="926"/>
  <c r="J687" i="926"/>
  <c r="J679" i="926"/>
  <c r="J671" i="926"/>
  <c r="J663" i="926"/>
  <c r="J655" i="926"/>
  <c r="J647" i="926"/>
  <c r="J639" i="926"/>
  <c r="J631" i="926"/>
  <c r="J623" i="926"/>
  <c r="J615" i="926"/>
  <c r="J607" i="926"/>
  <c r="J599" i="926"/>
  <c r="J591" i="926"/>
  <c r="J583" i="926"/>
  <c r="J575" i="926"/>
  <c r="J567" i="926"/>
  <c r="J559" i="926"/>
  <c r="J551" i="926"/>
  <c r="J543" i="926"/>
  <c r="J535" i="926"/>
  <c r="J527" i="926"/>
  <c r="J519" i="926"/>
  <c r="J511" i="926"/>
  <c r="J503" i="926"/>
  <c r="J495" i="926"/>
  <c r="J487" i="926"/>
  <c r="J479" i="926"/>
  <c r="J471" i="926"/>
  <c r="J463" i="926"/>
  <c r="J455" i="926"/>
  <c r="J447" i="926"/>
  <c r="J439" i="926"/>
  <c r="J431" i="926"/>
  <c r="J423" i="926"/>
  <c r="J415" i="926"/>
  <c r="J407" i="926"/>
  <c r="J399" i="926"/>
  <c r="J391" i="926"/>
  <c r="J383" i="926"/>
  <c r="J375" i="926"/>
  <c r="J367" i="926"/>
  <c r="J359" i="926"/>
  <c r="J351" i="926"/>
  <c r="J343" i="926"/>
  <c r="J335" i="926"/>
  <c r="J327" i="926"/>
  <c r="J319" i="926"/>
  <c r="J311" i="926"/>
  <c r="J982" i="926"/>
  <c r="J974" i="926"/>
  <c r="J966" i="926"/>
  <c r="J958" i="926"/>
  <c r="J950" i="926"/>
  <c r="J942" i="926"/>
  <c r="J934" i="926"/>
  <c r="J926" i="926"/>
  <c r="J918" i="926"/>
  <c r="J910" i="926"/>
  <c r="J902" i="926"/>
  <c r="J894" i="926"/>
  <c r="J886" i="926"/>
  <c r="J878" i="926"/>
  <c r="J870" i="926"/>
  <c r="J862" i="926"/>
  <c r="J854" i="926"/>
  <c r="J846" i="926"/>
  <c r="J838" i="926"/>
  <c r="J830" i="926"/>
  <c r="J822" i="926"/>
  <c r="J814" i="926"/>
  <c r="J806" i="926"/>
  <c r="J798" i="926"/>
  <c r="J790" i="926"/>
  <c r="J782" i="926"/>
  <c r="J774" i="926"/>
  <c r="J766" i="926"/>
  <c r="J758" i="926"/>
  <c r="J750" i="926"/>
  <c r="J742" i="926"/>
  <c r="J734" i="926"/>
  <c r="J726" i="926"/>
  <c r="J718" i="926"/>
  <c r="J710" i="926"/>
  <c r="J702" i="926"/>
  <c r="J694" i="926"/>
  <c r="J686" i="926"/>
  <c r="J678" i="926"/>
  <c r="J670" i="926"/>
  <c r="J662" i="926"/>
  <c r="J654" i="926"/>
  <c r="J646" i="926"/>
  <c r="J638" i="926"/>
  <c r="J630" i="926"/>
  <c r="J622" i="926"/>
  <c r="J614" i="926"/>
  <c r="J606" i="926"/>
  <c r="J598" i="926"/>
  <c r="J590" i="926"/>
  <c r="J582" i="926"/>
  <c r="J574" i="926"/>
  <c r="J566" i="926"/>
  <c r="J558" i="926"/>
  <c r="J550" i="926"/>
  <c r="J542" i="926"/>
  <c r="J534" i="926"/>
  <c r="J526" i="926"/>
  <c r="J518" i="926"/>
  <c r="J510" i="926"/>
  <c r="J502" i="926"/>
  <c r="J494" i="926"/>
  <c r="J486" i="926"/>
  <c r="J478" i="926"/>
  <c r="J470" i="926"/>
  <c r="J462" i="926"/>
  <c r="J454" i="926"/>
  <c r="J446" i="926"/>
  <c r="J438" i="926"/>
  <c r="J430" i="926"/>
  <c r="J422" i="926"/>
  <c r="J414" i="926"/>
  <c r="J406" i="926"/>
  <c r="J398" i="926"/>
  <c r="J390" i="926"/>
  <c r="J382" i="926"/>
  <c r="J374" i="926"/>
  <c r="J366" i="926"/>
  <c r="J358" i="926"/>
  <c r="J350" i="926"/>
  <c r="J342" i="926"/>
  <c r="J334" i="926"/>
  <c r="J326" i="926"/>
  <c r="J318" i="926"/>
  <c r="J310" i="926"/>
  <c r="J981" i="926"/>
  <c r="J973" i="926"/>
  <c r="J965" i="926"/>
  <c r="J957" i="926"/>
  <c r="J949" i="926"/>
  <c r="J941" i="926"/>
  <c r="J933" i="926"/>
  <c r="J925" i="926"/>
  <c r="J917" i="926"/>
  <c r="J909" i="926"/>
  <c r="J901" i="926"/>
  <c r="J893" i="926"/>
  <c r="J885" i="926"/>
  <c r="J877" i="926"/>
  <c r="J869" i="926"/>
  <c r="J861" i="926"/>
  <c r="J853" i="926"/>
  <c r="J845" i="926"/>
  <c r="J837" i="926"/>
  <c r="J829" i="926"/>
  <c r="J821" i="926"/>
  <c r="J813" i="926"/>
  <c r="J805" i="926"/>
  <c r="J797" i="926"/>
  <c r="J789" i="926"/>
  <c r="J781" i="926"/>
  <c r="J773" i="926"/>
  <c r="J765" i="926"/>
  <c r="J757" i="926"/>
  <c r="J749" i="926"/>
  <c r="J741" i="926"/>
  <c r="J733" i="926"/>
  <c r="J725" i="926"/>
  <c r="J717" i="926"/>
  <c r="J709" i="926"/>
  <c r="J701" i="926"/>
  <c r="J693" i="926"/>
  <c r="J685" i="926"/>
  <c r="J677" i="926"/>
  <c r="J669" i="926"/>
  <c r="J661" i="926"/>
  <c r="J653" i="926"/>
  <c r="J645" i="926"/>
  <c r="J637" i="926"/>
  <c r="J629" i="926"/>
  <c r="J621" i="926"/>
  <c r="J613" i="926"/>
  <c r="J605" i="926"/>
  <c r="J597" i="926"/>
  <c r="J589" i="926"/>
  <c r="J581" i="926"/>
  <c r="J573" i="926"/>
  <c r="J565" i="926"/>
  <c r="J557" i="926"/>
  <c r="J549" i="926"/>
  <c r="J541" i="926"/>
  <c r="J533" i="926"/>
  <c r="J525" i="926"/>
  <c r="J517" i="926"/>
  <c r="J509" i="926"/>
  <c r="J501" i="926"/>
  <c r="J493" i="926"/>
  <c r="J485" i="926"/>
  <c r="J477" i="926"/>
  <c r="J469" i="926"/>
  <c r="J461" i="926"/>
  <c r="J453" i="926"/>
  <c r="J445" i="926"/>
  <c r="J437" i="926"/>
  <c r="J429" i="926"/>
  <c r="J421" i="926"/>
  <c r="J413" i="926"/>
  <c r="J405" i="926"/>
  <c r="J397" i="926"/>
  <c r="J389" i="926"/>
  <c r="J381" i="926"/>
  <c r="J373" i="926"/>
  <c r="J365" i="926"/>
  <c r="J357" i="926"/>
  <c r="J349" i="926"/>
  <c r="J341" i="926"/>
  <c r="J333" i="926"/>
  <c r="J325" i="926"/>
  <c r="J317" i="926"/>
  <c r="J309" i="926"/>
  <c r="J978" i="926"/>
  <c r="J970" i="926"/>
  <c r="J962" i="926"/>
  <c r="J954" i="926"/>
  <c r="J946" i="926"/>
  <c r="J938" i="926"/>
  <c r="J930" i="926"/>
  <c r="J922" i="926"/>
  <c r="J914" i="926"/>
  <c r="J906" i="926"/>
  <c r="J898" i="926"/>
  <c r="J890" i="926"/>
  <c r="J882" i="926"/>
  <c r="J874" i="926"/>
  <c r="J866" i="926"/>
  <c r="J858" i="926"/>
  <c r="J850" i="926"/>
  <c r="J842" i="926"/>
  <c r="J834" i="926"/>
  <c r="J826" i="926"/>
  <c r="J818" i="926"/>
  <c r="J810" i="926"/>
  <c r="J802" i="926"/>
  <c r="J794" i="926"/>
  <c r="J786" i="926"/>
  <c r="J778" i="926"/>
  <c r="J770" i="926"/>
  <c r="J762" i="926"/>
  <c r="J754" i="926"/>
  <c r="J746" i="926"/>
  <c r="J738" i="926"/>
  <c r="J730" i="926"/>
  <c r="J722" i="926"/>
  <c r="J714" i="926"/>
  <c r="J706" i="926"/>
  <c r="J698" i="926"/>
  <c r="J690" i="926"/>
  <c r="J682" i="926"/>
  <c r="J674" i="926"/>
  <c r="J666" i="926"/>
  <c r="J658" i="926"/>
  <c r="J650" i="926"/>
  <c r="J642" i="926"/>
  <c r="J634" i="926"/>
  <c r="J626" i="926"/>
  <c r="J618" i="926"/>
  <c r="J610" i="926"/>
  <c r="J602" i="926"/>
  <c r="J594" i="926"/>
  <c r="J586" i="926"/>
  <c r="J578" i="926"/>
  <c r="J570" i="926"/>
  <c r="J562" i="926"/>
  <c r="J554" i="926"/>
  <c r="J546" i="926"/>
  <c r="J538" i="926"/>
  <c r="J530" i="926"/>
  <c r="J522" i="926"/>
  <c r="J514" i="926"/>
  <c r="J506" i="926"/>
  <c r="J498" i="926"/>
  <c r="J490" i="926"/>
  <c r="J482" i="926"/>
  <c r="J474" i="926"/>
  <c r="J466" i="926"/>
  <c r="J458" i="926"/>
  <c r="J450" i="926"/>
  <c r="J442" i="926"/>
  <c r="J434" i="926"/>
  <c r="J426" i="926"/>
  <c r="J418" i="926"/>
  <c r="J410" i="926"/>
  <c r="J402" i="926"/>
  <c r="J394" i="926"/>
  <c r="J386" i="926"/>
  <c r="J378" i="926"/>
  <c r="J370" i="926"/>
  <c r="J362" i="926"/>
  <c r="J354" i="926"/>
  <c r="J346" i="926"/>
  <c r="J338" i="926"/>
  <c r="J330" i="926"/>
  <c r="J322" i="926"/>
  <c r="J314" i="926"/>
  <c r="J306" i="926"/>
  <c r="J977" i="926"/>
  <c r="J969" i="926"/>
  <c r="J961" i="926"/>
  <c r="J953" i="926"/>
  <c r="J945" i="926"/>
  <c r="J937" i="926"/>
  <c r="J929" i="926"/>
  <c r="J921" i="926"/>
  <c r="J913" i="926"/>
  <c r="J905" i="926"/>
  <c r="J897" i="926"/>
  <c r="J889" i="926"/>
  <c r="J881" i="926"/>
  <c r="J873" i="926"/>
  <c r="J865" i="926"/>
  <c r="J857" i="926"/>
  <c r="J849" i="926"/>
  <c r="J841" i="926"/>
  <c r="J833" i="926"/>
  <c r="J825" i="926"/>
  <c r="J817" i="926"/>
  <c r="J809" i="926"/>
  <c r="J801" i="926"/>
  <c r="J793" i="926"/>
  <c r="J785" i="926"/>
  <c r="J777" i="926"/>
  <c r="J769" i="926"/>
  <c r="J761" i="926"/>
  <c r="J753" i="926"/>
  <c r="J745" i="926"/>
  <c r="J737" i="926"/>
  <c r="J729" i="926"/>
  <c r="J721" i="926"/>
  <c r="J713" i="926"/>
  <c r="J705" i="926"/>
  <c r="J697" i="926"/>
  <c r="J689" i="926"/>
  <c r="J681" i="926"/>
  <c r="J673" i="926"/>
  <c r="J665" i="926"/>
  <c r="J657" i="926"/>
  <c r="J649" i="926"/>
  <c r="J641" i="926"/>
  <c r="J633" i="926"/>
  <c r="J625" i="926"/>
  <c r="J617" i="926"/>
  <c r="J609" i="926"/>
  <c r="J601" i="926"/>
  <c r="J593" i="926"/>
  <c r="J585" i="926"/>
  <c r="J577" i="926"/>
  <c r="J569" i="926"/>
  <c r="J561" i="926"/>
  <c r="J553" i="926"/>
  <c r="J545" i="926"/>
  <c r="J537" i="926"/>
  <c r="J529" i="926"/>
  <c r="J521" i="926"/>
  <c r="J513" i="926"/>
  <c r="J505" i="926"/>
  <c r="J497" i="926"/>
  <c r="J489" i="926"/>
  <c r="J481" i="926"/>
  <c r="J473" i="926"/>
  <c r="J465" i="926"/>
  <c r="J457" i="926"/>
  <c r="J449" i="926"/>
  <c r="J441" i="926"/>
  <c r="J433" i="926"/>
  <c r="J425" i="926"/>
  <c r="J417" i="926"/>
  <c r="J409" i="926"/>
  <c r="J401" i="926"/>
  <c r="J393" i="926"/>
  <c r="J385" i="926"/>
  <c r="J377" i="926"/>
  <c r="J369" i="926"/>
  <c r="J361" i="926"/>
  <c r="J353" i="926"/>
  <c r="J345" i="926"/>
  <c r="J337" i="926"/>
  <c r="J329" i="926"/>
  <c r="J321" i="926"/>
  <c r="J313" i="926"/>
  <c r="J305" i="926"/>
  <c r="J980" i="926"/>
  <c r="J948" i="926"/>
  <c r="J916" i="926"/>
  <c r="J884" i="926"/>
  <c r="J852" i="926"/>
  <c r="J820" i="926"/>
  <c r="J788" i="926"/>
  <c r="J756" i="926"/>
  <c r="J724" i="926"/>
  <c r="J692" i="926"/>
  <c r="J660" i="926"/>
  <c r="J628" i="926"/>
  <c r="J596" i="926"/>
  <c r="J564" i="926"/>
  <c r="J532" i="926"/>
  <c r="J500" i="926"/>
  <c r="J468" i="926"/>
  <c r="J436" i="926"/>
  <c r="J404" i="926"/>
  <c r="J372" i="926"/>
  <c r="J340" i="926"/>
  <c r="J308" i="926"/>
  <c r="J298" i="926"/>
  <c r="J290" i="926"/>
  <c r="J282" i="926"/>
  <c r="J274" i="926"/>
  <c r="J266" i="926"/>
  <c r="J258" i="926"/>
  <c r="J250" i="926"/>
  <c r="J242" i="926"/>
  <c r="J234" i="926"/>
  <c r="J226" i="926"/>
  <c r="J218" i="926"/>
  <c r="J210" i="926"/>
  <c r="J202" i="926"/>
  <c r="J194" i="926"/>
  <c r="J186" i="926"/>
  <c r="J178" i="926"/>
  <c r="J170" i="926"/>
  <c r="J162" i="926"/>
  <c r="J154" i="926"/>
  <c r="J146" i="926"/>
  <c r="J138" i="926"/>
  <c r="J130" i="926"/>
  <c r="J122" i="926"/>
  <c r="J114" i="926"/>
  <c r="J106" i="926"/>
  <c r="J98" i="926"/>
  <c r="J90" i="926"/>
  <c r="J82" i="926"/>
  <c r="J74" i="926"/>
  <c r="J66" i="926"/>
  <c r="J58" i="926"/>
  <c r="J50" i="926"/>
  <c r="J42" i="926"/>
  <c r="J34" i="926"/>
  <c r="J26" i="926"/>
  <c r="J18" i="926"/>
  <c r="J828" i="926"/>
  <c r="J764" i="926"/>
  <c r="J636" i="926"/>
  <c r="J540" i="926"/>
  <c r="J348" i="926"/>
  <c r="J276" i="926"/>
  <c r="J228" i="926"/>
  <c r="J180" i="926"/>
  <c r="J124" i="926"/>
  <c r="J76" i="926"/>
  <c r="J36" i="926"/>
  <c r="J891" i="926"/>
  <c r="J731" i="926"/>
  <c r="J603" i="926"/>
  <c r="J539" i="926"/>
  <c r="J443" i="926"/>
  <c r="J315" i="926"/>
  <c r="J283" i="926"/>
  <c r="J251" i="926"/>
  <c r="J211" i="926"/>
  <c r="J155" i="926"/>
  <c r="J139" i="926"/>
  <c r="J115" i="926"/>
  <c r="J83" i="926"/>
  <c r="J51" i="926"/>
  <c r="J979" i="926"/>
  <c r="J947" i="926"/>
  <c r="J915" i="926"/>
  <c r="J883" i="926"/>
  <c r="J851" i="926"/>
  <c r="J819" i="926"/>
  <c r="J787" i="926"/>
  <c r="J755" i="926"/>
  <c r="J723" i="926"/>
  <c r="J691" i="926"/>
  <c r="J659" i="926"/>
  <c r="J627" i="926"/>
  <c r="J595" i="926"/>
  <c r="J563" i="926"/>
  <c r="J531" i="926"/>
  <c r="J499" i="926"/>
  <c r="J467" i="926"/>
  <c r="J435" i="926"/>
  <c r="J403" i="926"/>
  <c r="J371" i="926"/>
  <c r="J339" i="926"/>
  <c r="J307" i="926"/>
  <c r="J297" i="926"/>
  <c r="J289" i="926"/>
  <c r="J281" i="926"/>
  <c r="J273" i="926"/>
  <c r="J265" i="926"/>
  <c r="J257" i="926"/>
  <c r="J249" i="926"/>
  <c r="J241" i="926"/>
  <c r="J233" i="926"/>
  <c r="J225" i="926"/>
  <c r="J217" i="926"/>
  <c r="J209" i="926"/>
  <c r="J201" i="926"/>
  <c r="J193" i="926"/>
  <c r="J185" i="926"/>
  <c r="J177" i="926"/>
  <c r="J169" i="926"/>
  <c r="J161" i="926"/>
  <c r="J153" i="926"/>
  <c r="J145" i="926"/>
  <c r="J137" i="926"/>
  <c r="J129" i="926"/>
  <c r="J121" i="926"/>
  <c r="J113" i="926"/>
  <c r="J105" i="926"/>
  <c r="J97" i="926"/>
  <c r="J89" i="926"/>
  <c r="J81" i="926"/>
  <c r="J73" i="926"/>
  <c r="J65" i="926"/>
  <c r="J57" i="926"/>
  <c r="J49" i="926"/>
  <c r="J41" i="926"/>
  <c r="J33" i="926"/>
  <c r="J25" i="926"/>
  <c r="J17" i="926"/>
  <c r="J796" i="926"/>
  <c r="J604" i="926"/>
  <c r="J444" i="926"/>
  <c r="J300" i="926"/>
  <c r="J252" i="926"/>
  <c r="J204" i="926"/>
  <c r="J148" i="926"/>
  <c r="J92" i="926"/>
  <c r="J52" i="926"/>
  <c r="J955" i="926"/>
  <c r="J667" i="926"/>
  <c r="J507" i="926"/>
  <c r="J347" i="926"/>
  <c r="J275" i="926"/>
  <c r="J235" i="926"/>
  <c r="J203" i="926"/>
  <c r="J171" i="926"/>
  <c r="J147" i="926"/>
  <c r="J107" i="926"/>
  <c r="J59" i="926"/>
  <c r="J19" i="926"/>
  <c r="J972" i="926"/>
  <c r="J940" i="926"/>
  <c r="J908" i="926"/>
  <c r="J876" i="926"/>
  <c r="J844" i="926"/>
  <c r="J812" i="926"/>
  <c r="J780" i="926"/>
  <c r="J748" i="926"/>
  <c r="J716" i="926"/>
  <c r="J684" i="926"/>
  <c r="J652" i="926"/>
  <c r="J620" i="926"/>
  <c r="J588" i="926"/>
  <c r="J556" i="926"/>
  <c r="J524" i="926"/>
  <c r="J492" i="926"/>
  <c r="J460" i="926"/>
  <c r="J428" i="926"/>
  <c r="J396" i="926"/>
  <c r="J364" i="926"/>
  <c r="J332" i="926"/>
  <c r="J304" i="926"/>
  <c r="J296" i="926"/>
  <c r="J288" i="926"/>
  <c r="J280" i="926"/>
  <c r="J272" i="926"/>
  <c r="J264" i="926"/>
  <c r="J256" i="926"/>
  <c r="J248" i="926"/>
  <c r="J240" i="926"/>
  <c r="J232" i="926"/>
  <c r="J224" i="926"/>
  <c r="J216" i="926"/>
  <c r="J208" i="926"/>
  <c r="J200" i="926"/>
  <c r="J192" i="926"/>
  <c r="J184" i="926"/>
  <c r="J176" i="926"/>
  <c r="J168" i="926"/>
  <c r="J160" i="926"/>
  <c r="J152" i="926"/>
  <c r="J144" i="926"/>
  <c r="J136" i="926"/>
  <c r="J128" i="926"/>
  <c r="J120" i="926"/>
  <c r="J112" i="926"/>
  <c r="J104" i="926"/>
  <c r="J96" i="926"/>
  <c r="J88" i="926"/>
  <c r="J80" i="926"/>
  <c r="J72" i="926"/>
  <c r="J64" i="926"/>
  <c r="J56" i="926"/>
  <c r="J48" i="926"/>
  <c r="J40" i="926"/>
  <c r="J32" i="926"/>
  <c r="J24" i="926"/>
  <c r="J16" i="926"/>
  <c r="J892" i="926"/>
  <c r="J412" i="926"/>
  <c r="J268" i="926"/>
  <c r="J212" i="926"/>
  <c r="J164" i="926"/>
  <c r="J116" i="926"/>
  <c r="J68" i="926"/>
  <c r="J28" i="926"/>
  <c r="J795" i="926"/>
  <c r="J971" i="926"/>
  <c r="J939" i="926"/>
  <c r="J907" i="926"/>
  <c r="J875" i="926"/>
  <c r="J843" i="926"/>
  <c r="J811" i="926"/>
  <c r="J779" i="926"/>
  <c r="J747" i="926"/>
  <c r="J715" i="926"/>
  <c r="J683" i="926"/>
  <c r="J651" i="926"/>
  <c r="J619" i="926"/>
  <c r="J587" i="926"/>
  <c r="J555" i="926"/>
  <c r="J523" i="926"/>
  <c r="J491" i="926"/>
  <c r="J459" i="926"/>
  <c r="J427" i="926"/>
  <c r="J395" i="926"/>
  <c r="J363" i="926"/>
  <c r="J331" i="926"/>
  <c r="J303" i="926"/>
  <c r="J295" i="926"/>
  <c r="J287" i="926"/>
  <c r="J279" i="926"/>
  <c r="J271" i="926"/>
  <c r="J263" i="926"/>
  <c r="J255" i="926"/>
  <c r="J247" i="926"/>
  <c r="J239" i="926"/>
  <c r="J231" i="926"/>
  <c r="J223" i="926"/>
  <c r="J215" i="926"/>
  <c r="J207" i="926"/>
  <c r="J199" i="926"/>
  <c r="J191" i="926"/>
  <c r="J183" i="926"/>
  <c r="J175" i="926"/>
  <c r="J167" i="926"/>
  <c r="J159" i="926"/>
  <c r="J151" i="926"/>
  <c r="J143" i="926"/>
  <c r="J135" i="926"/>
  <c r="J127" i="926"/>
  <c r="J119" i="926"/>
  <c r="J111" i="926"/>
  <c r="J103" i="926"/>
  <c r="J95" i="926"/>
  <c r="J87" i="926"/>
  <c r="J79" i="926"/>
  <c r="J71" i="926"/>
  <c r="J63" i="926"/>
  <c r="J55" i="926"/>
  <c r="J47" i="926"/>
  <c r="J39" i="926"/>
  <c r="J31" i="926"/>
  <c r="J23" i="926"/>
  <c r="J15" i="926"/>
  <c r="J860" i="926"/>
  <c r="J700" i="926"/>
  <c r="J508" i="926"/>
  <c r="J292" i="926"/>
  <c r="J236" i="926"/>
  <c r="J188" i="926"/>
  <c r="J140" i="926"/>
  <c r="J84" i="926"/>
  <c r="J44" i="926"/>
  <c r="J827" i="926"/>
  <c r="J187" i="926"/>
  <c r="J91" i="926"/>
  <c r="J35" i="926"/>
  <c r="J964" i="926"/>
  <c r="J932" i="926"/>
  <c r="J900" i="926"/>
  <c r="J868" i="926"/>
  <c r="J836" i="926"/>
  <c r="J804" i="926"/>
  <c r="J772" i="926"/>
  <c r="J740" i="926"/>
  <c r="J708" i="926"/>
  <c r="J676" i="926"/>
  <c r="J644" i="926"/>
  <c r="J612" i="926"/>
  <c r="J580" i="926"/>
  <c r="J548" i="926"/>
  <c r="J516" i="926"/>
  <c r="J484" i="926"/>
  <c r="J452" i="926"/>
  <c r="J420" i="926"/>
  <c r="J388" i="926"/>
  <c r="J356" i="926"/>
  <c r="J324" i="926"/>
  <c r="J302" i="926"/>
  <c r="J294" i="926"/>
  <c r="J286" i="926"/>
  <c r="J278" i="926"/>
  <c r="J270" i="926"/>
  <c r="J262" i="926"/>
  <c r="J254" i="926"/>
  <c r="J246" i="926"/>
  <c r="J238" i="926"/>
  <c r="J230" i="926"/>
  <c r="J222" i="926"/>
  <c r="J214" i="926"/>
  <c r="J206" i="926"/>
  <c r="J198" i="926"/>
  <c r="J190" i="926"/>
  <c r="J182" i="926"/>
  <c r="J174" i="926"/>
  <c r="J166" i="926"/>
  <c r="J158" i="926"/>
  <c r="J150" i="926"/>
  <c r="J142" i="926"/>
  <c r="J134" i="926"/>
  <c r="J126" i="926"/>
  <c r="J118" i="926"/>
  <c r="J110" i="926"/>
  <c r="J102" i="926"/>
  <c r="J94" i="926"/>
  <c r="J86" i="926"/>
  <c r="J78" i="926"/>
  <c r="J70" i="926"/>
  <c r="J62" i="926"/>
  <c r="J54" i="926"/>
  <c r="J46" i="926"/>
  <c r="J38" i="926"/>
  <c r="J30" i="926"/>
  <c r="J22" i="926"/>
  <c r="J14" i="926"/>
  <c r="J956" i="926"/>
  <c r="J668" i="926"/>
  <c r="J476" i="926"/>
  <c r="J316" i="926"/>
  <c r="J260" i="926"/>
  <c r="J220" i="926"/>
  <c r="J172" i="926"/>
  <c r="J132" i="926"/>
  <c r="J108" i="926"/>
  <c r="J60" i="926"/>
  <c r="J859" i="926"/>
  <c r="J763" i="926"/>
  <c r="J699" i="926"/>
  <c r="J571" i="926"/>
  <c r="J475" i="926"/>
  <c r="J379" i="926"/>
  <c r="J291" i="926"/>
  <c r="J259" i="926"/>
  <c r="J227" i="926"/>
  <c r="J195" i="926"/>
  <c r="J163" i="926"/>
  <c r="J131" i="926"/>
  <c r="J99" i="926"/>
  <c r="J67" i="926"/>
  <c r="J43" i="926"/>
  <c r="J963" i="926"/>
  <c r="J931" i="926"/>
  <c r="J899" i="926"/>
  <c r="J867" i="926"/>
  <c r="J835" i="926"/>
  <c r="J803" i="926"/>
  <c r="J771" i="926"/>
  <c r="J739" i="926"/>
  <c r="J707" i="926"/>
  <c r="J675" i="926"/>
  <c r="J643" i="926"/>
  <c r="J611" i="926"/>
  <c r="J579" i="926"/>
  <c r="J547" i="926"/>
  <c r="J515" i="926"/>
  <c r="J483" i="926"/>
  <c r="J451" i="926"/>
  <c r="J419" i="926"/>
  <c r="J387" i="926"/>
  <c r="J355" i="926"/>
  <c r="J323" i="926"/>
  <c r="J301" i="926"/>
  <c r="J293" i="926"/>
  <c r="J285" i="926"/>
  <c r="J277" i="926"/>
  <c r="J269" i="926"/>
  <c r="J261" i="926"/>
  <c r="J253" i="926"/>
  <c r="J245" i="926"/>
  <c r="J237" i="926"/>
  <c r="J229" i="926"/>
  <c r="J221" i="926"/>
  <c r="J213" i="926"/>
  <c r="J205" i="926"/>
  <c r="J197" i="926"/>
  <c r="J189" i="926"/>
  <c r="J181" i="926"/>
  <c r="J173" i="926"/>
  <c r="J165" i="926"/>
  <c r="J157" i="926"/>
  <c r="J149" i="926"/>
  <c r="J141" i="926"/>
  <c r="J133" i="926"/>
  <c r="J125" i="926"/>
  <c r="J117" i="926"/>
  <c r="J109" i="926"/>
  <c r="J101" i="926"/>
  <c r="J93" i="926"/>
  <c r="J85" i="926"/>
  <c r="J77" i="926"/>
  <c r="J69" i="926"/>
  <c r="J61" i="926"/>
  <c r="J53" i="926"/>
  <c r="J45" i="926"/>
  <c r="J37" i="926"/>
  <c r="J29" i="926"/>
  <c r="J21" i="926"/>
  <c r="J13" i="926"/>
  <c r="J924" i="926"/>
  <c r="J732" i="926"/>
  <c r="J572" i="926"/>
  <c r="J380" i="926"/>
  <c r="J284" i="926"/>
  <c r="J244" i="926"/>
  <c r="J196" i="926"/>
  <c r="J156" i="926"/>
  <c r="J100" i="926"/>
  <c r="J20" i="926"/>
  <c r="J923" i="926"/>
  <c r="J635" i="926"/>
  <c r="J411" i="926"/>
  <c r="J299" i="926"/>
  <c r="J267" i="926"/>
  <c r="J243" i="926"/>
  <c r="J219" i="926"/>
  <c r="J179" i="926"/>
  <c r="J123" i="926"/>
  <c r="J75" i="926"/>
  <c r="J27" i="926"/>
  <c r="I748" i="924"/>
  <c r="I740" i="924"/>
  <c r="I732" i="924"/>
  <c r="I724" i="924"/>
  <c r="I716" i="924"/>
  <c r="I708" i="924"/>
  <c r="I700" i="924"/>
  <c r="I692" i="924"/>
  <c r="I684" i="924"/>
  <c r="I676" i="924"/>
  <c r="I668" i="924"/>
  <c r="I660" i="924"/>
  <c r="I652" i="924"/>
  <c r="I644" i="924"/>
  <c r="I636" i="924"/>
  <c r="I628" i="924"/>
  <c r="I620" i="924"/>
  <c r="I612" i="924"/>
  <c r="I604" i="924"/>
  <c r="I596" i="924"/>
  <c r="I588" i="924"/>
  <c r="I580" i="924"/>
  <c r="I572" i="924"/>
  <c r="I564" i="924"/>
  <c r="I556" i="924"/>
  <c r="I548" i="924"/>
  <c r="I540" i="924"/>
  <c r="I532" i="924"/>
  <c r="I524" i="924"/>
  <c r="I516" i="924"/>
  <c r="I508" i="924"/>
  <c r="I500" i="924"/>
  <c r="I492" i="924"/>
  <c r="I484" i="924"/>
  <c r="I476" i="924"/>
  <c r="I742" i="924"/>
  <c r="I734" i="924"/>
  <c r="I726" i="924"/>
  <c r="I718" i="924"/>
  <c r="I710" i="924"/>
  <c r="I702" i="924"/>
  <c r="I694" i="924"/>
  <c r="I686" i="924"/>
  <c r="I678" i="924"/>
  <c r="I670" i="924"/>
  <c r="I662" i="924"/>
  <c r="I654" i="924"/>
  <c r="I646" i="924"/>
  <c r="I638" i="924"/>
  <c r="I630" i="924"/>
  <c r="I622" i="924"/>
  <c r="I614" i="924"/>
  <c r="I606" i="924"/>
  <c r="I598" i="924"/>
  <c r="I590" i="924"/>
  <c r="I582" i="924"/>
  <c r="I574" i="924"/>
  <c r="I566" i="924"/>
  <c r="I558" i="924"/>
  <c r="I550" i="924"/>
  <c r="I542" i="924"/>
  <c r="I534" i="924"/>
  <c r="I526" i="924"/>
  <c r="I518" i="924"/>
  <c r="I510" i="924"/>
  <c r="I502" i="924"/>
  <c r="I494" i="924"/>
  <c r="I486" i="924"/>
  <c r="I478" i="924"/>
  <c r="I744" i="924"/>
  <c r="I736" i="924"/>
  <c r="I728" i="924"/>
  <c r="I720" i="924"/>
  <c r="I712" i="924"/>
  <c r="I704" i="924"/>
  <c r="I696" i="924"/>
  <c r="I680" i="924"/>
  <c r="I672" i="924"/>
  <c r="I664" i="924"/>
  <c r="I576" i="924"/>
  <c r="I568" i="924"/>
  <c r="I504" i="924"/>
  <c r="I496" i="924"/>
  <c r="I488" i="924"/>
  <c r="I424" i="924"/>
  <c r="I416" i="924"/>
  <c r="I722" i="924"/>
  <c r="I690" i="924"/>
  <c r="I658" i="924"/>
  <c r="I626" i="924"/>
  <c r="I594" i="924"/>
  <c r="I562" i="924"/>
  <c r="I530" i="924"/>
  <c r="I498" i="924"/>
  <c r="I454" i="924"/>
  <c r="I422" i="924"/>
  <c r="I409" i="924"/>
  <c r="I401" i="924"/>
  <c r="I393" i="924"/>
  <c r="I385" i="924"/>
  <c r="I460" i="924"/>
  <c r="I730" i="924"/>
  <c r="I458" i="924"/>
  <c r="I444" i="924"/>
  <c r="I426" i="924"/>
  <c r="I412" i="924"/>
  <c r="I428" i="924"/>
  <c r="I746" i="924"/>
  <c r="I714" i="924"/>
  <c r="I682" i="924"/>
  <c r="I650" i="924"/>
  <c r="I618" i="924"/>
  <c r="I586" i="924"/>
  <c r="I554" i="924"/>
  <c r="I522" i="924"/>
  <c r="I490" i="924"/>
  <c r="I462" i="924"/>
  <c r="I430" i="924"/>
  <c r="I403" i="924"/>
  <c r="I395" i="924"/>
  <c r="I387" i="924"/>
  <c r="I634" i="924"/>
  <c r="I506" i="924"/>
  <c r="I474" i="924"/>
  <c r="I446" i="924"/>
  <c r="I468" i="924"/>
  <c r="I450" i="924"/>
  <c r="I436" i="924"/>
  <c r="I404" i="924"/>
  <c r="I396" i="924"/>
  <c r="I466" i="924"/>
  <c r="I452" i="924"/>
  <c r="I434" i="924"/>
  <c r="I420" i="924"/>
  <c r="I408" i="924"/>
  <c r="I400" i="924"/>
  <c r="I392" i="924"/>
  <c r="I384" i="924"/>
  <c r="I666" i="924"/>
  <c r="I538" i="924"/>
  <c r="I738" i="924"/>
  <c r="I706" i="924"/>
  <c r="I674" i="924"/>
  <c r="I642" i="924"/>
  <c r="I610" i="924"/>
  <c r="I578" i="924"/>
  <c r="I546" i="924"/>
  <c r="I514" i="924"/>
  <c r="I482" i="924"/>
  <c r="I470" i="924"/>
  <c r="I438" i="924"/>
  <c r="I442" i="924"/>
  <c r="I698" i="924"/>
  <c r="I602" i="924"/>
  <c r="I570" i="924"/>
  <c r="I414" i="924"/>
  <c r="I418" i="924"/>
  <c r="I388" i="924"/>
  <c r="I405" i="924"/>
  <c r="I382" i="924"/>
  <c r="I410" i="924"/>
  <c r="I653" i="924"/>
  <c r="I415" i="924"/>
  <c r="I411" i="924"/>
  <c r="I553" i="924"/>
  <c r="I493" i="924"/>
  <c r="I465" i="924"/>
  <c r="I439" i="924"/>
  <c r="I528" i="924"/>
  <c r="I592" i="924"/>
  <c r="I656" i="924"/>
  <c r="I727" i="924"/>
  <c r="I608" i="924"/>
  <c r="I533" i="924"/>
  <c r="I699" i="924"/>
  <c r="I529" i="924"/>
  <c r="I731" i="924"/>
  <c r="I511" i="924"/>
  <c r="I581" i="924"/>
  <c r="I645" i="924"/>
  <c r="I735" i="924"/>
  <c r="I419" i="924"/>
  <c r="I623" i="924"/>
  <c r="I459" i="924"/>
  <c r="I697" i="924"/>
  <c r="I739" i="924"/>
  <c r="I629" i="924"/>
  <c r="I421" i="924"/>
  <c r="I593" i="924"/>
  <c r="I440" i="924"/>
  <c r="I523" i="924"/>
  <c r="I600" i="924"/>
  <c r="I671" i="924"/>
  <c r="I747" i="924"/>
  <c r="I495" i="924"/>
  <c r="I687" i="924"/>
  <c r="I505" i="924"/>
  <c r="I394" i="924"/>
  <c r="I591" i="924"/>
  <c r="I745" i="924"/>
  <c r="I565" i="924"/>
  <c r="I573" i="924"/>
  <c r="I701" i="924"/>
  <c r="I451" i="924"/>
  <c r="I467" i="924"/>
  <c r="I485" i="924"/>
  <c r="I632" i="924"/>
  <c r="I589" i="924"/>
  <c r="I441" i="924"/>
  <c r="I390" i="924"/>
  <c r="I398" i="924"/>
  <c r="I432" i="924"/>
  <c r="I679" i="924"/>
  <c r="I501" i="924"/>
  <c r="I425" i="924"/>
  <c r="I585" i="924"/>
  <c r="I557" i="924"/>
  <c r="I513" i="924"/>
  <c r="I448" i="924"/>
  <c r="I535" i="924"/>
  <c r="I599" i="924"/>
  <c r="I663" i="924"/>
  <c r="I733" i="924"/>
  <c r="I615" i="924"/>
  <c r="I597" i="924"/>
  <c r="I417" i="924"/>
  <c r="I561" i="924"/>
  <c r="I431" i="924"/>
  <c r="I517" i="924"/>
  <c r="I587" i="924"/>
  <c r="I651" i="924"/>
  <c r="I741" i="924"/>
  <c r="I475" i="924"/>
  <c r="I661" i="924"/>
  <c r="I473" i="924"/>
  <c r="I729" i="924"/>
  <c r="I627" i="924"/>
  <c r="I531" i="924"/>
  <c r="I406" i="924"/>
  <c r="I383" i="924"/>
  <c r="I464" i="924"/>
  <c r="I743" i="924"/>
  <c r="I507" i="924"/>
  <c r="I429" i="924"/>
  <c r="I617" i="924"/>
  <c r="I621" i="924"/>
  <c r="I609" i="924"/>
  <c r="I471" i="924"/>
  <c r="I541" i="924"/>
  <c r="I605" i="924"/>
  <c r="I669" i="924"/>
  <c r="I391" i="924"/>
  <c r="I407" i="924"/>
  <c r="I487" i="924"/>
  <c r="I469" i="924"/>
  <c r="I520" i="924"/>
  <c r="I443" i="924"/>
  <c r="I649" i="924"/>
  <c r="I640" i="924"/>
  <c r="I641" i="924"/>
  <c r="I477" i="924"/>
  <c r="I547" i="924"/>
  <c r="I611" i="924"/>
  <c r="I675" i="924"/>
  <c r="I525" i="924"/>
  <c r="I647" i="924"/>
  <c r="I635" i="924"/>
  <c r="I435" i="924"/>
  <c r="I625" i="924"/>
  <c r="I463" i="924"/>
  <c r="I536" i="924"/>
  <c r="I607" i="924"/>
  <c r="I677" i="924"/>
  <c r="I455" i="924"/>
  <c r="I527" i="924"/>
  <c r="I725" i="924"/>
  <c r="I537" i="924"/>
  <c r="I673" i="924"/>
  <c r="I399" i="924"/>
  <c r="I717" i="924"/>
  <c r="I499" i="924"/>
  <c r="I481" i="924"/>
  <c r="I539" i="924"/>
  <c r="I457" i="924"/>
  <c r="I681" i="924"/>
  <c r="I659" i="924"/>
  <c r="I705" i="924"/>
  <c r="I483" i="924"/>
  <c r="I560" i="924"/>
  <c r="I624" i="924"/>
  <c r="I688" i="924"/>
  <c r="I551" i="924"/>
  <c r="I723" i="924"/>
  <c r="I648" i="924"/>
  <c r="I449" i="924"/>
  <c r="I657" i="924"/>
  <c r="I472" i="924"/>
  <c r="I543" i="924"/>
  <c r="I613" i="924"/>
  <c r="I683" i="924"/>
  <c r="I480" i="924"/>
  <c r="I552" i="924"/>
  <c r="I413" i="924"/>
  <c r="I569" i="924"/>
  <c r="I381" i="924"/>
  <c r="I386" i="924"/>
  <c r="I512" i="924"/>
  <c r="I545" i="924"/>
  <c r="I559" i="924"/>
  <c r="I461" i="924"/>
  <c r="I713" i="924"/>
  <c r="I691" i="924"/>
  <c r="I447" i="924"/>
  <c r="I503" i="924"/>
  <c r="I567" i="924"/>
  <c r="I631" i="924"/>
  <c r="I695" i="924"/>
  <c r="I563" i="924"/>
  <c r="I433" i="924"/>
  <c r="I655" i="924"/>
  <c r="I453" i="924"/>
  <c r="I689" i="924"/>
  <c r="I479" i="924"/>
  <c r="I549" i="924"/>
  <c r="I619" i="924"/>
  <c r="I703" i="924"/>
  <c r="I519" i="924"/>
  <c r="I571" i="924"/>
  <c r="I427" i="924"/>
  <c r="I601" i="924"/>
  <c r="I389" i="924"/>
  <c r="I489" i="924"/>
  <c r="I711" i="924"/>
  <c r="I509" i="924"/>
  <c r="I637" i="924"/>
  <c r="I583" i="924"/>
  <c r="I667" i="924"/>
  <c r="I721" i="924"/>
  <c r="I555" i="924"/>
  <c r="I709" i="924"/>
  <c r="I584" i="924"/>
  <c r="I633" i="924"/>
  <c r="I397" i="924"/>
  <c r="I402" i="924"/>
  <c r="I544" i="924"/>
  <c r="I737" i="924"/>
  <c r="I719" i="924"/>
  <c r="I521" i="924"/>
  <c r="I423" i="924"/>
  <c r="I437" i="924"/>
  <c r="I616" i="924"/>
  <c r="I515" i="924"/>
  <c r="I579" i="924"/>
  <c r="I643" i="924"/>
  <c r="I707" i="924"/>
  <c r="I595" i="924"/>
  <c r="I577" i="924"/>
  <c r="I693" i="924"/>
  <c r="I497" i="924"/>
  <c r="I456" i="924"/>
  <c r="I491" i="924"/>
  <c r="I575" i="924"/>
  <c r="I639" i="924"/>
  <c r="I715" i="924"/>
  <c r="I685" i="924"/>
  <c r="I603" i="924"/>
  <c r="I445" i="924"/>
  <c r="I665" i="924"/>
  <c r="I374" i="924"/>
  <c r="I752" i="924"/>
  <c r="I758" i="924"/>
  <c r="I750" i="924"/>
  <c r="I751" i="924"/>
  <c r="I753" i="924"/>
  <c r="I754" i="924"/>
  <c r="I755" i="924"/>
  <c r="I757" i="924"/>
  <c r="I756" i="924"/>
  <c r="I749" i="924"/>
  <c r="I379" i="924"/>
  <c r="I12" i="924"/>
  <c r="I375" i="924"/>
  <c r="I13" i="924"/>
  <c r="I373" i="924"/>
  <c r="I14" i="924"/>
  <c r="L444" i="948"/>
  <c r="K29" i="922" s="1"/>
  <c r="K47" i="922"/>
  <c r="D127" i="923" s="1"/>
  <c r="L407" i="948"/>
  <c r="K26" i="922" s="1"/>
  <c r="D64" i="923" s="1"/>
  <c r="J64" i="923" l="1"/>
  <c r="N64" i="923"/>
  <c r="R64" i="923"/>
  <c r="V64" i="923"/>
  <c r="J127" i="923"/>
  <c r="N127" i="923"/>
  <c r="V127" i="923"/>
  <c r="R127" i="923"/>
  <c r="Z127" i="923"/>
  <c r="F127" i="923"/>
  <c r="L20" i="948"/>
  <c r="L1487" i="948" s="1"/>
  <c r="V31" i="923"/>
  <c r="Z67" i="923"/>
  <c r="F67" i="923"/>
  <c r="K11" i="922" l="1"/>
  <c r="F31" i="923"/>
  <c r="Z31" i="923"/>
  <c r="F28" i="923"/>
  <c r="V28" i="923"/>
  <c r="J28" i="923"/>
  <c r="Z28" i="923"/>
  <c r="V34" i="923"/>
  <c r="J34" i="923"/>
  <c r="F34" i="923"/>
  <c r="Z34" i="923"/>
  <c r="F37" i="923"/>
  <c r="J37" i="923"/>
  <c r="V37" i="923"/>
  <c r="Z37" i="923"/>
  <c r="Z40" i="923"/>
  <c r="F40" i="923"/>
  <c r="J40" i="923"/>
  <c r="V40" i="923"/>
  <c r="D19" i="923" l="1"/>
  <c r="F64" i="923"/>
  <c r="Z64" i="923"/>
  <c r="F70" i="923"/>
  <c r="V70" i="923"/>
  <c r="Z70" i="923"/>
  <c r="J70" i="923"/>
  <c r="J24" i="890" l="1"/>
  <c r="I229" i="924" l="1"/>
  <c r="I228" i="924"/>
  <c r="I227" i="924"/>
  <c r="I293" i="924"/>
  <c r="I288" i="924"/>
  <c r="I287" i="924"/>
  <c r="I282" i="924"/>
  <c r="I279" i="924"/>
  <c r="I272" i="924"/>
  <c r="I269" i="924"/>
  <c r="I262" i="924"/>
  <c r="I261" i="924"/>
  <c r="I259" i="924"/>
  <c r="I258" i="924"/>
  <c r="I254" i="924"/>
  <c r="I251" i="924"/>
  <c r="I248" i="924"/>
  <c r="I243" i="924"/>
  <c r="I239" i="924"/>
  <c r="I233" i="924"/>
  <c r="I232" i="924"/>
  <c r="I311" i="924"/>
  <c r="I310" i="924"/>
  <c r="I309" i="924"/>
  <c r="I308" i="924"/>
  <c r="I307" i="924"/>
  <c r="I305" i="924"/>
  <c r="I304" i="924"/>
  <c r="I303" i="924"/>
  <c r="I302" i="924"/>
  <c r="I301" i="924"/>
  <c r="I300" i="924"/>
  <c r="I299" i="924"/>
  <c r="I298" i="924"/>
  <c r="I297" i="924"/>
  <c r="I296" i="924"/>
  <c r="I295" i="924"/>
  <c r="I294" i="924"/>
  <c r="I292" i="924"/>
  <c r="I291" i="924"/>
  <c r="I286" i="924"/>
  <c r="I285" i="924"/>
  <c r="I284" i="924"/>
  <c r="I281" i="924"/>
  <c r="I280" i="924"/>
  <c r="I278" i="924"/>
  <c r="I277" i="924"/>
  <c r="I275" i="924"/>
  <c r="I274" i="924"/>
  <c r="I273" i="924"/>
  <c r="I270" i="924"/>
  <c r="I267" i="924"/>
  <c r="I266" i="924"/>
  <c r="I265" i="924"/>
  <c r="I264" i="924"/>
  <c r="I260" i="924"/>
  <c r="I255" i="924"/>
  <c r="I253" i="924"/>
  <c r="I250" i="924"/>
  <c r="I246" i="924"/>
  <c r="I245" i="924"/>
  <c r="I242" i="924"/>
  <c r="I241" i="924"/>
  <c r="I238" i="924"/>
  <c r="I231" i="924"/>
  <c r="I306" i="924"/>
  <c r="I290" i="924"/>
  <c r="I289" i="924"/>
  <c r="I283" i="924"/>
  <c r="I276" i="924"/>
  <c r="I271" i="924"/>
  <c r="I268" i="924"/>
  <c r="I263" i="924"/>
  <c r="I257" i="924"/>
  <c r="I256" i="924"/>
  <c r="I252" i="924"/>
  <c r="I249" i="924"/>
  <c r="I247" i="924"/>
  <c r="I244" i="924"/>
  <c r="I240" i="924"/>
  <c r="I237" i="924"/>
  <c r="I236" i="924"/>
  <c r="I235" i="924"/>
  <c r="I234" i="924"/>
  <c r="I230" i="924"/>
  <c r="I19" i="924"/>
  <c r="I18" i="924"/>
  <c r="J12" i="926"/>
  <c r="J11" i="926"/>
  <c r="K11" i="926" s="1"/>
  <c r="I22" i="924"/>
  <c r="I101" i="924"/>
  <c r="I372" i="924"/>
  <c r="I317" i="924"/>
  <c r="I104" i="924"/>
  <c r="I59" i="924"/>
  <c r="I154" i="924"/>
  <c r="I23" i="924"/>
  <c r="I332" i="924"/>
  <c r="I371" i="924"/>
  <c r="I364" i="924"/>
  <c r="I176" i="924"/>
  <c r="I48" i="924"/>
  <c r="I357" i="924"/>
  <c r="I128" i="924"/>
  <c r="I208" i="924"/>
  <c r="I15" i="924"/>
  <c r="I96" i="924"/>
  <c r="I144" i="924"/>
  <c r="I145" i="924"/>
  <c r="I378" i="924"/>
  <c r="I360" i="924"/>
  <c r="I114" i="924"/>
  <c r="I129" i="924"/>
  <c r="I115" i="924"/>
  <c r="I148" i="924"/>
  <c r="I35" i="924"/>
  <c r="I67" i="924"/>
  <c r="I209" i="924"/>
  <c r="I326" i="924"/>
  <c r="I34" i="924"/>
  <c r="I64" i="924"/>
  <c r="I80" i="924"/>
  <c r="I312" i="924"/>
  <c r="I66" i="924"/>
  <c r="I313" i="924"/>
  <c r="I51" i="924"/>
  <c r="I84" i="924"/>
  <c r="I358" i="924"/>
  <c r="I196" i="924"/>
  <c r="I82" i="924"/>
  <c r="I194" i="924"/>
  <c r="I36" i="924"/>
  <c r="I380" i="924"/>
  <c r="I188" i="924"/>
  <c r="I220" i="924"/>
  <c r="I368" i="924"/>
  <c r="I98" i="924"/>
  <c r="I107" i="924"/>
  <c r="I92" i="924"/>
  <c r="I369" i="924"/>
  <c r="I108" i="924"/>
  <c r="I140" i="924"/>
  <c r="I11" i="924"/>
  <c r="J11" i="924" s="1"/>
  <c r="J12" i="924" s="1"/>
  <c r="I192" i="924"/>
  <c r="I325" i="924"/>
  <c r="I65" i="924"/>
  <c r="I225" i="924"/>
  <c r="I81" i="924"/>
  <c r="I160" i="924"/>
  <c r="I177" i="924"/>
  <c r="I32" i="924"/>
  <c r="I342" i="924"/>
  <c r="I377" i="924"/>
  <c r="I164" i="924"/>
  <c r="I68" i="924"/>
  <c r="I113" i="924"/>
  <c r="I226" i="924"/>
  <c r="I20" i="924"/>
  <c r="I52" i="924"/>
  <c r="I72" i="924"/>
  <c r="I338" i="924"/>
  <c r="I78" i="924"/>
  <c r="I29" i="924"/>
  <c r="I103" i="924"/>
  <c r="I86" i="924"/>
  <c r="I111" i="924"/>
  <c r="I212" i="924"/>
  <c r="I56" i="924"/>
  <c r="I354" i="924"/>
  <c r="I94" i="924"/>
  <c r="I45" i="924"/>
  <c r="I119" i="924"/>
  <c r="I185" i="924"/>
  <c r="I361" i="924"/>
  <c r="I110" i="924"/>
  <c r="I61" i="924"/>
  <c r="I135" i="924"/>
  <c r="I139" i="924"/>
  <c r="I151" i="924"/>
  <c r="I190" i="924"/>
  <c r="I203" i="924"/>
  <c r="I142" i="924"/>
  <c r="I125" i="924"/>
  <c r="I351" i="924"/>
  <c r="I127" i="924"/>
  <c r="I347" i="924"/>
  <c r="I79" i="924"/>
  <c r="I46" i="924"/>
  <c r="I26" i="924"/>
  <c r="I112" i="924"/>
  <c r="I83" i="924"/>
  <c r="I343" i="924"/>
  <c r="I99" i="924"/>
  <c r="I210" i="924"/>
  <c r="I178" i="924"/>
  <c r="I163" i="924"/>
  <c r="I131" i="924"/>
  <c r="I106" i="924"/>
  <c r="I328" i="924"/>
  <c r="I16" i="924"/>
  <c r="I161" i="924"/>
  <c r="I200" i="924"/>
  <c r="I184" i="924"/>
  <c r="I333" i="924"/>
  <c r="I88" i="924"/>
  <c r="I349" i="924"/>
  <c r="I58" i="924"/>
  <c r="I168" i="924"/>
  <c r="I334" i="924"/>
  <c r="I74" i="924"/>
  <c r="I89" i="924"/>
  <c r="I136" i="924"/>
  <c r="I202" i="924"/>
  <c r="I366" i="924"/>
  <c r="I321" i="924"/>
  <c r="I155" i="924"/>
  <c r="I105" i="924"/>
  <c r="I219" i="924"/>
  <c r="I60" i="924"/>
  <c r="I340" i="924"/>
  <c r="I44" i="924"/>
  <c r="I133" i="924"/>
  <c r="I191" i="924"/>
  <c r="I316" i="924"/>
  <c r="I24" i="924"/>
  <c r="I370" i="924"/>
  <c r="I329" i="924"/>
  <c r="I117" i="924"/>
  <c r="I109" i="924"/>
  <c r="I156" i="924"/>
  <c r="I124" i="924"/>
  <c r="I165" i="924"/>
  <c r="I85" i="924"/>
  <c r="I341" i="924"/>
  <c r="I118" i="924"/>
  <c r="I195" i="924"/>
  <c r="I102" i="924"/>
  <c r="I77" i="924"/>
  <c r="I69" i="924"/>
  <c r="I214" i="924"/>
  <c r="I199" i="924"/>
  <c r="I198" i="924"/>
  <c r="I339" i="924"/>
  <c r="I183" i="924"/>
  <c r="I363" i="924"/>
  <c r="I95" i="924"/>
  <c r="I93" i="924"/>
  <c r="I149" i="924"/>
  <c r="I315" i="924"/>
  <c r="I31" i="924"/>
  <c r="I70" i="924"/>
  <c r="I221" i="924"/>
  <c r="I327" i="924"/>
  <c r="I130" i="924"/>
  <c r="I344" i="924"/>
  <c r="I180" i="924"/>
  <c r="I50" i="924"/>
  <c r="I17" i="924"/>
  <c r="I359" i="924"/>
  <c r="I28" i="924"/>
  <c r="I171" i="924"/>
  <c r="I352" i="924"/>
  <c r="I97" i="924"/>
  <c r="I345" i="924"/>
  <c r="I211" i="924"/>
  <c r="I132" i="924"/>
  <c r="I40" i="924"/>
  <c r="I57" i="924"/>
  <c r="I25" i="924"/>
  <c r="I73" i="924"/>
  <c r="I217" i="924"/>
  <c r="I365" i="924"/>
  <c r="I152" i="924"/>
  <c r="I42" i="924"/>
  <c r="I120" i="924"/>
  <c r="I218" i="924"/>
  <c r="I138" i="924"/>
  <c r="I337" i="924"/>
  <c r="I27" i="924"/>
  <c r="I153" i="924"/>
  <c r="I335" i="924"/>
  <c r="I75" i="924"/>
  <c r="I90" i="924"/>
  <c r="I137" i="924"/>
  <c r="I320" i="924"/>
  <c r="I204" i="924"/>
  <c r="I172" i="924"/>
  <c r="I76" i="924"/>
  <c r="I122" i="924"/>
  <c r="I182" i="924"/>
  <c r="I355" i="924"/>
  <c r="I206" i="924"/>
  <c r="I323" i="924"/>
  <c r="I179" i="924"/>
  <c r="I346" i="924"/>
  <c r="I147" i="924"/>
  <c r="I169" i="924"/>
  <c r="I166" i="924"/>
  <c r="I123" i="924"/>
  <c r="I193" i="924"/>
  <c r="I215" i="924"/>
  <c r="I126" i="924"/>
  <c r="I55" i="924"/>
  <c r="I173" i="924"/>
  <c r="I205" i="924"/>
  <c r="I134" i="924"/>
  <c r="I143" i="924"/>
  <c r="I223" i="924"/>
  <c r="I197" i="924"/>
  <c r="I47" i="924"/>
  <c r="I62" i="924"/>
  <c r="I150" i="924"/>
  <c r="I146" i="924"/>
  <c r="I141" i="924"/>
  <c r="I224" i="924"/>
  <c r="I39" i="924"/>
  <c r="I356" i="924"/>
  <c r="I71" i="924"/>
  <c r="I314" i="924"/>
  <c r="I362" i="924"/>
  <c r="I201" i="924"/>
  <c r="I324" i="924"/>
  <c r="I157" i="924"/>
  <c r="I54" i="924"/>
  <c r="I121" i="924"/>
  <c r="I37" i="924"/>
  <c r="I53" i="924"/>
  <c r="I330" i="924"/>
  <c r="I319" i="924"/>
  <c r="I87" i="924"/>
  <c r="I367" i="924"/>
  <c r="I30" i="924"/>
  <c r="I207" i="924"/>
  <c r="I38" i="924"/>
  <c r="I331" i="924"/>
  <c r="I21" i="924"/>
  <c r="I186" i="924"/>
  <c r="I353" i="924"/>
  <c r="I43" i="924"/>
  <c r="I187" i="924"/>
  <c r="I91" i="924"/>
  <c r="I49" i="924"/>
  <c r="I376" i="924"/>
  <c r="I175" i="924"/>
  <c r="I158" i="924"/>
  <c r="I33" i="924"/>
  <c r="I322" i="924"/>
  <c r="I216" i="924"/>
  <c r="I350" i="924"/>
  <c r="I336" i="924"/>
  <c r="I181" i="924"/>
  <c r="I189" i="924"/>
  <c r="I167" i="924"/>
  <c r="I174" i="924"/>
  <c r="I348" i="924"/>
  <c r="I170" i="924"/>
  <c r="I63" i="924"/>
  <c r="I318" i="924"/>
  <c r="I100" i="924"/>
  <c r="I162" i="924"/>
  <c r="I159" i="924"/>
  <c r="I222" i="924"/>
  <c r="I41" i="924"/>
  <c r="I116" i="924"/>
  <c r="I213" i="924"/>
  <c r="J13" i="924" l="1"/>
  <c r="J14" i="924" s="1"/>
  <c r="J15" i="924" s="1"/>
  <c r="J16" i="924" s="1"/>
  <c r="J17" i="924" s="1"/>
  <c r="J18" i="924" s="1"/>
  <c r="J19" i="924" s="1"/>
  <c r="J20" i="924" s="1"/>
  <c r="J21" i="924" s="1"/>
  <c r="J22" i="924" s="1"/>
  <c r="J23" i="924" s="1"/>
  <c r="J24" i="924" s="1"/>
  <c r="J25" i="924" s="1"/>
  <c r="J26" i="924" s="1"/>
  <c r="J27" i="924" s="1"/>
  <c r="J28" i="924" s="1"/>
  <c r="J29" i="924" s="1"/>
  <c r="J30" i="924" s="1"/>
  <c r="J31" i="924" s="1"/>
  <c r="J32" i="924" s="1"/>
  <c r="J33" i="924" s="1"/>
  <c r="J34" i="924" s="1"/>
  <c r="J35" i="924" s="1"/>
  <c r="J36" i="924" s="1"/>
  <c r="J37" i="924" s="1"/>
  <c r="J38" i="924" s="1"/>
  <c r="J39" i="924" s="1"/>
  <c r="J40" i="924" s="1"/>
  <c r="J41" i="924" s="1"/>
  <c r="J42" i="924" s="1"/>
  <c r="J43" i="924" s="1"/>
  <c r="J44" i="924" s="1"/>
  <c r="J45" i="924" s="1"/>
  <c r="J46" i="924" s="1"/>
  <c r="J47" i="924" s="1"/>
  <c r="J48" i="924" s="1"/>
  <c r="J49" i="924" s="1"/>
  <c r="J50" i="924" s="1"/>
  <c r="J51" i="924" s="1"/>
  <c r="J52" i="924" s="1"/>
  <c r="J53" i="924" s="1"/>
  <c r="J54" i="924" s="1"/>
  <c r="J55" i="924" s="1"/>
  <c r="J56" i="924" s="1"/>
  <c r="J57" i="924" s="1"/>
  <c r="J58" i="924" s="1"/>
  <c r="J59" i="924" s="1"/>
  <c r="J60" i="924" s="1"/>
  <c r="J61" i="924" s="1"/>
  <c r="J62" i="924" s="1"/>
  <c r="J63" i="924" s="1"/>
  <c r="J64" i="924" s="1"/>
  <c r="J65" i="924" s="1"/>
  <c r="J66" i="924" s="1"/>
  <c r="J67" i="924" s="1"/>
  <c r="J68" i="924" s="1"/>
  <c r="J69" i="924" s="1"/>
  <c r="J70" i="924" s="1"/>
  <c r="J71" i="924" s="1"/>
  <c r="J72" i="924" s="1"/>
  <c r="J73" i="924" s="1"/>
  <c r="J74" i="924" s="1"/>
  <c r="J75" i="924" s="1"/>
  <c r="J76" i="924" s="1"/>
  <c r="J77" i="924" s="1"/>
  <c r="J78" i="924" s="1"/>
  <c r="J79" i="924" s="1"/>
  <c r="J80" i="924" s="1"/>
  <c r="J81" i="924" s="1"/>
  <c r="J82" i="924" s="1"/>
  <c r="J83" i="924" s="1"/>
  <c r="J84" i="924" s="1"/>
  <c r="J85" i="924" s="1"/>
  <c r="J86" i="924" s="1"/>
  <c r="J87" i="924" s="1"/>
  <c r="J88" i="924" s="1"/>
  <c r="J89" i="924" s="1"/>
  <c r="J90" i="924" s="1"/>
  <c r="J91" i="924" s="1"/>
  <c r="J92" i="924" s="1"/>
  <c r="J93" i="924" s="1"/>
  <c r="J94" i="924" s="1"/>
  <c r="J95" i="924" s="1"/>
  <c r="J96" i="924" s="1"/>
  <c r="J97" i="924" s="1"/>
  <c r="J98" i="924" s="1"/>
  <c r="J99" i="924" s="1"/>
  <c r="J100" i="924" s="1"/>
  <c r="J101" i="924" s="1"/>
  <c r="J102" i="924" s="1"/>
  <c r="J103" i="924" s="1"/>
  <c r="J104" i="924" s="1"/>
  <c r="J105" i="924" s="1"/>
  <c r="J106" i="924" s="1"/>
  <c r="J107" i="924" s="1"/>
  <c r="J108" i="924" s="1"/>
  <c r="J109" i="924" s="1"/>
  <c r="J110" i="924" s="1"/>
  <c r="J111" i="924" s="1"/>
  <c r="J112" i="924" s="1"/>
  <c r="J113" i="924" s="1"/>
  <c r="J114" i="924" s="1"/>
  <c r="J115" i="924" s="1"/>
  <c r="J116" i="924" s="1"/>
  <c r="J117" i="924" s="1"/>
  <c r="J118" i="924" s="1"/>
  <c r="J119" i="924" s="1"/>
  <c r="J120" i="924" s="1"/>
  <c r="J121" i="924" s="1"/>
  <c r="J122" i="924" s="1"/>
  <c r="J123" i="924" s="1"/>
  <c r="J124" i="924" s="1"/>
  <c r="J125" i="924" s="1"/>
  <c r="J126" i="924" s="1"/>
  <c r="J127" i="924" s="1"/>
  <c r="J128" i="924" s="1"/>
  <c r="J129" i="924" s="1"/>
  <c r="J130" i="924" s="1"/>
  <c r="J131" i="924" s="1"/>
  <c r="J132" i="924" s="1"/>
  <c r="J133" i="924" s="1"/>
  <c r="J134" i="924" s="1"/>
  <c r="J135" i="924" s="1"/>
  <c r="J136" i="924" s="1"/>
  <c r="J137" i="924" s="1"/>
  <c r="J138" i="924" s="1"/>
  <c r="J139" i="924" s="1"/>
  <c r="J140" i="924" s="1"/>
  <c r="J141" i="924" s="1"/>
  <c r="J142" i="924" s="1"/>
  <c r="J143" i="924" s="1"/>
  <c r="J144" i="924" s="1"/>
  <c r="J145" i="924" s="1"/>
  <c r="J146" i="924" s="1"/>
  <c r="J147" i="924" s="1"/>
  <c r="J148" i="924" s="1"/>
  <c r="J149" i="924" s="1"/>
  <c r="J150" i="924" s="1"/>
  <c r="J151" i="924" s="1"/>
  <c r="J152" i="924" s="1"/>
  <c r="J153" i="924" s="1"/>
  <c r="J154" i="924" s="1"/>
  <c r="J155" i="924" s="1"/>
  <c r="J156" i="924" s="1"/>
  <c r="J381" i="924"/>
  <c r="J382" i="924" s="1"/>
  <c r="J383" i="924" s="1"/>
  <c r="J384" i="924" s="1"/>
  <c r="J385" i="924" s="1"/>
  <c r="J386" i="924" s="1"/>
  <c r="J387" i="924" s="1"/>
  <c r="J388" i="924" s="1"/>
  <c r="J389" i="924" s="1"/>
  <c r="J390" i="924" s="1"/>
  <c r="J391" i="924" s="1"/>
  <c r="J392" i="924" s="1"/>
  <c r="J393" i="924" s="1"/>
  <c r="J394" i="924" s="1"/>
  <c r="J395" i="924" s="1"/>
  <c r="J396" i="924" s="1"/>
  <c r="J397" i="924" s="1"/>
  <c r="J398" i="924" s="1"/>
  <c r="J399" i="924" s="1"/>
  <c r="J400" i="924" s="1"/>
  <c r="J401" i="924" s="1"/>
  <c r="J402" i="924" s="1"/>
  <c r="J403" i="924" s="1"/>
  <c r="J404" i="924" s="1"/>
  <c r="J405" i="924" s="1"/>
  <c r="J406" i="924" s="1"/>
  <c r="J407" i="924" s="1"/>
  <c r="J408" i="924" s="1"/>
  <c r="J409" i="924" s="1"/>
  <c r="J410" i="924" s="1"/>
  <c r="J411" i="924" s="1"/>
  <c r="J412" i="924" s="1"/>
  <c r="J413" i="924" s="1"/>
  <c r="J414" i="924" s="1"/>
  <c r="J415" i="924" s="1"/>
  <c r="J416" i="924" s="1"/>
  <c r="J417" i="924" s="1"/>
  <c r="J418" i="924" s="1"/>
  <c r="J419" i="924" s="1"/>
  <c r="J420" i="924" s="1"/>
  <c r="J421" i="924" s="1"/>
  <c r="J422" i="924" s="1"/>
  <c r="J423" i="924" s="1"/>
  <c r="J424" i="924" s="1"/>
  <c r="J425" i="924" s="1"/>
  <c r="J426" i="924" s="1"/>
  <c r="J427" i="924" s="1"/>
  <c r="J428" i="924" s="1"/>
  <c r="J429" i="924" s="1"/>
  <c r="J430" i="924" s="1"/>
  <c r="J431" i="924" s="1"/>
  <c r="J432" i="924" s="1"/>
  <c r="J433" i="924" s="1"/>
  <c r="J434" i="924" s="1"/>
  <c r="J435" i="924" s="1"/>
  <c r="J436" i="924" s="1"/>
  <c r="J437" i="924" s="1"/>
  <c r="J438" i="924" s="1"/>
  <c r="J439" i="924" s="1"/>
  <c r="J440" i="924" s="1"/>
  <c r="J441" i="924" s="1"/>
  <c r="J442" i="924" s="1"/>
  <c r="J443" i="924" s="1"/>
  <c r="J444" i="924" s="1"/>
  <c r="J445" i="924" s="1"/>
  <c r="J446" i="924" s="1"/>
  <c r="J447" i="924" s="1"/>
  <c r="J448" i="924" s="1"/>
  <c r="J449" i="924" s="1"/>
  <c r="J450" i="924" s="1"/>
  <c r="J451" i="924" s="1"/>
  <c r="J452" i="924" s="1"/>
  <c r="J453" i="924" s="1"/>
  <c r="J454" i="924" s="1"/>
  <c r="J455" i="924" s="1"/>
  <c r="J456" i="924" s="1"/>
  <c r="J457" i="924" s="1"/>
  <c r="J458" i="924" s="1"/>
  <c r="J459" i="924" s="1"/>
  <c r="J460" i="924" s="1"/>
  <c r="J461" i="924" s="1"/>
  <c r="J462" i="924" s="1"/>
  <c r="J463" i="924" s="1"/>
  <c r="J464" i="924" s="1"/>
  <c r="J465" i="924" s="1"/>
  <c r="J466" i="924" s="1"/>
  <c r="J467" i="924" s="1"/>
  <c r="J468" i="924" s="1"/>
  <c r="J469" i="924" s="1"/>
  <c r="J470" i="924" s="1"/>
  <c r="J471" i="924" s="1"/>
  <c r="J472" i="924" s="1"/>
  <c r="J473" i="924" s="1"/>
  <c r="J474" i="924" s="1"/>
  <c r="J475" i="924" s="1"/>
  <c r="J476" i="924" s="1"/>
  <c r="J477" i="924" s="1"/>
  <c r="J478" i="924" s="1"/>
  <c r="J479" i="924" s="1"/>
  <c r="J480" i="924" s="1"/>
  <c r="J481" i="924" s="1"/>
  <c r="J482" i="924" s="1"/>
  <c r="J483" i="924" s="1"/>
  <c r="J484" i="924" s="1"/>
  <c r="J485" i="924" s="1"/>
  <c r="J486" i="924" s="1"/>
  <c r="J487" i="924" s="1"/>
  <c r="J488" i="924" s="1"/>
  <c r="J489" i="924" s="1"/>
  <c r="J490" i="924" s="1"/>
  <c r="J491" i="924" s="1"/>
  <c r="J492" i="924" s="1"/>
  <c r="J493" i="924" s="1"/>
  <c r="J494" i="924" s="1"/>
  <c r="J495" i="924" s="1"/>
  <c r="J496" i="924" s="1"/>
  <c r="J497" i="924" s="1"/>
  <c r="J498" i="924" s="1"/>
  <c r="J499" i="924" s="1"/>
  <c r="J500" i="924" s="1"/>
  <c r="J501" i="924" s="1"/>
  <c r="J502" i="924" s="1"/>
  <c r="J503" i="924" s="1"/>
  <c r="J504" i="924" s="1"/>
  <c r="J505" i="924" s="1"/>
  <c r="J506" i="924" s="1"/>
  <c r="J507" i="924" s="1"/>
  <c r="J508" i="924" s="1"/>
  <c r="J509" i="924" s="1"/>
  <c r="J510" i="924" s="1"/>
  <c r="J511" i="924" s="1"/>
  <c r="J512" i="924" s="1"/>
  <c r="J513" i="924" s="1"/>
  <c r="J514" i="924" s="1"/>
  <c r="J515" i="924" s="1"/>
  <c r="J516" i="924" s="1"/>
  <c r="J517" i="924" s="1"/>
  <c r="J518" i="924" s="1"/>
  <c r="J519" i="924" s="1"/>
  <c r="J520" i="924" s="1"/>
  <c r="J521" i="924" s="1"/>
  <c r="J522" i="924" s="1"/>
  <c r="J523" i="924" s="1"/>
  <c r="J524" i="924" s="1"/>
  <c r="J525" i="924" s="1"/>
  <c r="J526" i="924" s="1"/>
  <c r="J527" i="924" s="1"/>
  <c r="J528" i="924" s="1"/>
  <c r="J529" i="924" s="1"/>
  <c r="J530" i="924" s="1"/>
  <c r="J531" i="924" s="1"/>
  <c r="J532" i="924" s="1"/>
  <c r="J533" i="924" s="1"/>
  <c r="J534" i="924" s="1"/>
  <c r="J535" i="924" s="1"/>
  <c r="J536" i="924" s="1"/>
  <c r="J537" i="924" s="1"/>
  <c r="J538" i="924" s="1"/>
  <c r="J539" i="924" s="1"/>
  <c r="J540" i="924" s="1"/>
  <c r="J541" i="924" s="1"/>
  <c r="J542" i="924" s="1"/>
  <c r="J543" i="924" s="1"/>
  <c r="J544" i="924" s="1"/>
  <c r="J545" i="924" s="1"/>
  <c r="J546" i="924" s="1"/>
  <c r="J547" i="924" s="1"/>
  <c r="J548" i="924" s="1"/>
  <c r="J549" i="924" s="1"/>
  <c r="J550" i="924" s="1"/>
  <c r="J551" i="924" s="1"/>
  <c r="J552" i="924" s="1"/>
  <c r="J553" i="924" s="1"/>
  <c r="J554" i="924" s="1"/>
  <c r="J555" i="924" s="1"/>
  <c r="J556" i="924" s="1"/>
  <c r="J557" i="924" s="1"/>
  <c r="J558" i="924" s="1"/>
  <c r="J559" i="924" s="1"/>
  <c r="J560" i="924" s="1"/>
  <c r="J561" i="924" s="1"/>
  <c r="J562" i="924" s="1"/>
  <c r="J563" i="924" s="1"/>
  <c r="J564" i="924" s="1"/>
  <c r="J565" i="924" s="1"/>
  <c r="J566" i="924" s="1"/>
  <c r="J567" i="924" s="1"/>
  <c r="J568" i="924" s="1"/>
  <c r="J569" i="924" s="1"/>
  <c r="J570" i="924" s="1"/>
  <c r="J571" i="924" s="1"/>
  <c r="J572" i="924" s="1"/>
  <c r="J573" i="924" s="1"/>
  <c r="J574" i="924" s="1"/>
  <c r="J575" i="924" s="1"/>
  <c r="J576" i="924" s="1"/>
  <c r="J577" i="924" s="1"/>
  <c r="J578" i="924" s="1"/>
  <c r="J579" i="924" s="1"/>
  <c r="J580" i="924" s="1"/>
  <c r="J581" i="924" s="1"/>
  <c r="J582" i="924" s="1"/>
  <c r="J583" i="924" s="1"/>
  <c r="J584" i="924" s="1"/>
  <c r="J585" i="924" s="1"/>
  <c r="J586" i="924" s="1"/>
  <c r="J587" i="924" s="1"/>
  <c r="J588" i="924" s="1"/>
  <c r="J589" i="924" s="1"/>
  <c r="J590" i="924" s="1"/>
  <c r="J591" i="924" s="1"/>
  <c r="J592" i="924" s="1"/>
  <c r="J593" i="924" s="1"/>
  <c r="J594" i="924" s="1"/>
  <c r="J595" i="924" s="1"/>
  <c r="J596" i="924" s="1"/>
  <c r="J597" i="924" s="1"/>
  <c r="J598" i="924" s="1"/>
  <c r="J599" i="924" s="1"/>
  <c r="J600" i="924" s="1"/>
  <c r="J601" i="924" s="1"/>
  <c r="J602" i="924" s="1"/>
  <c r="J603" i="924" s="1"/>
  <c r="J604" i="924" s="1"/>
  <c r="J605" i="924" s="1"/>
  <c r="J606" i="924" s="1"/>
  <c r="J607" i="924" s="1"/>
  <c r="J608" i="924" s="1"/>
  <c r="J609" i="924" s="1"/>
  <c r="J610" i="924" s="1"/>
  <c r="J611" i="924" s="1"/>
  <c r="J612" i="924" s="1"/>
  <c r="J613" i="924" s="1"/>
  <c r="J614" i="924" s="1"/>
  <c r="J615" i="924" s="1"/>
  <c r="J616" i="924" s="1"/>
  <c r="J617" i="924" s="1"/>
  <c r="J618" i="924" s="1"/>
  <c r="J619" i="924" s="1"/>
  <c r="J620" i="924" s="1"/>
  <c r="J621" i="924" s="1"/>
  <c r="J622" i="924" s="1"/>
  <c r="J623" i="924" s="1"/>
  <c r="J624" i="924" s="1"/>
  <c r="J625" i="924" s="1"/>
  <c r="J626" i="924" s="1"/>
  <c r="J627" i="924" s="1"/>
  <c r="J628" i="924" s="1"/>
  <c r="J629" i="924" s="1"/>
  <c r="J630" i="924" s="1"/>
  <c r="J631" i="924" s="1"/>
  <c r="J632" i="924" s="1"/>
  <c r="J633" i="924" s="1"/>
  <c r="J634" i="924" s="1"/>
  <c r="J635" i="924" s="1"/>
  <c r="J636" i="924" s="1"/>
  <c r="J637" i="924" s="1"/>
  <c r="J638" i="924" s="1"/>
  <c r="J639" i="924" s="1"/>
  <c r="J640" i="924" s="1"/>
  <c r="J641" i="924" s="1"/>
  <c r="J642" i="924" s="1"/>
  <c r="J643" i="924" s="1"/>
  <c r="J644" i="924" s="1"/>
  <c r="J645" i="924" s="1"/>
  <c r="J646" i="924" s="1"/>
  <c r="J647" i="924" s="1"/>
  <c r="J648" i="924" s="1"/>
  <c r="J649" i="924" s="1"/>
  <c r="J650" i="924" s="1"/>
  <c r="J651" i="924" s="1"/>
  <c r="J652" i="924" s="1"/>
  <c r="J653" i="924" s="1"/>
  <c r="J654" i="924" s="1"/>
  <c r="J655" i="924" s="1"/>
  <c r="J656" i="924" s="1"/>
  <c r="J657" i="924" s="1"/>
  <c r="J658" i="924" s="1"/>
  <c r="J659" i="924" s="1"/>
  <c r="J660" i="924" s="1"/>
  <c r="J661" i="924" s="1"/>
  <c r="J662" i="924" s="1"/>
  <c r="J663" i="924" s="1"/>
  <c r="J664" i="924" s="1"/>
  <c r="J665" i="924" s="1"/>
  <c r="J666" i="924" s="1"/>
  <c r="J667" i="924" s="1"/>
  <c r="J668" i="924" s="1"/>
  <c r="J669" i="924" s="1"/>
  <c r="J670" i="924" s="1"/>
  <c r="J671" i="924" s="1"/>
  <c r="J672" i="924" s="1"/>
  <c r="J673" i="924" s="1"/>
  <c r="J674" i="924" s="1"/>
  <c r="J675" i="924" s="1"/>
  <c r="J676" i="924" s="1"/>
  <c r="J677" i="924" s="1"/>
  <c r="J678" i="924" s="1"/>
  <c r="J679" i="924" s="1"/>
  <c r="J680" i="924" s="1"/>
  <c r="J681" i="924" s="1"/>
  <c r="J682" i="924" s="1"/>
  <c r="J683" i="924" s="1"/>
  <c r="J684" i="924" s="1"/>
  <c r="J685" i="924" s="1"/>
  <c r="J686" i="924" s="1"/>
  <c r="J687" i="924" s="1"/>
  <c r="J688" i="924" s="1"/>
  <c r="J689" i="924" s="1"/>
  <c r="J690" i="924" s="1"/>
  <c r="J691" i="924" s="1"/>
  <c r="J692" i="924" s="1"/>
  <c r="J693" i="924" s="1"/>
  <c r="J694" i="924" s="1"/>
  <c r="J695" i="924" s="1"/>
  <c r="J696" i="924" s="1"/>
  <c r="J697" i="924" s="1"/>
  <c r="J698" i="924" s="1"/>
  <c r="J699" i="924" s="1"/>
  <c r="J700" i="924" s="1"/>
  <c r="J701" i="924" s="1"/>
  <c r="J702" i="924" s="1"/>
  <c r="J703" i="924" s="1"/>
  <c r="J704" i="924" s="1"/>
  <c r="J705" i="924" s="1"/>
  <c r="J706" i="924" s="1"/>
  <c r="J707" i="924" s="1"/>
  <c r="J708" i="924" s="1"/>
  <c r="J709" i="924" s="1"/>
  <c r="J710" i="924" s="1"/>
  <c r="J711" i="924" s="1"/>
  <c r="J712" i="924" s="1"/>
  <c r="J713" i="924" s="1"/>
  <c r="J714" i="924" s="1"/>
  <c r="J715" i="924" s="1"/>
  <c r="J716" i="924" s="1"/>
  <c r="J717" i="924" s="1"/>
  <c r="J718" i="924" s="1"/>
  <c r="J719" i="924" s="1"/>
  <c r="J720" i="924" s="1"/>
  <c r="J721" i="924" s="1"/>
  <c r="J722" i="924" s="1"/>
  <c r="J723" i="924" s="1"/>
  <c r="J724" i="924" s="1"/>
  <c r="J725" i="924" s="1"/>
  <c r="J726" i="924" s="1"/>
  <c r="J727" i="924" s="1"/>
  <c r="J728" i="924" s="1"/>
  <c r="J729" i="924" s="1"/>
  <c r="J730" i="924" s="1"/>
  <c r="J731" i="924" s="1"/>
  <c r="J732" i="924" s="1"/>
  <c r="J733" i="924" s="1"/>
  <c r="J734" i="924" s="1"/>
  <c r="J735" i="924" s="1"/>
  <c r="J736" i="924" s="1"/>
  <c r="J737" i="924" s="1"/>
  <c r="J738" i="924" s="1"/>
  <c r="J739" i="924" s="1"/>
  <c r="J740" i="924" s="1"/>
  <c r="J741" i="924" s="1"/>
  <c r="J742" i="924" s="1"/>
  <c r="J743" i="924" s="1"/>
  <c r="J744" i="924" s="1"/>
  <c r="J745" i="924" s="1"/>
  <c r="J746" i="924" s="1"/>
  <c r="J747" i="924" s="1"/>
  <c r="J748" i="924" s="1"/>
  <c r="K12" i="926"/>
  <c r="K13" i="926" s="1"/>
  <c r="K14" i="926" s="1"/>
  <c r="K15" i="926" s="1"/>
  <c r="K16" i="926" s="1"/>
  <c r="K17" i="926" s="1"/>
  <c r="K18" i="926" s="1"/>
  <c r="K19" i="926" s="1"/>
  <c r="K20" i="926" s="1"/>
  <c r="K21" i="926" s="1"/>
  <c r="K22" i="926" s="1"/>
  <c r="K23" i="926" s="1"/>
  <c r="K24" i="926" s="1"/>
  <c r="K25" i="926" s="1"/>
  <c r="K26" i="926" s="1"/>
  <c r="K27" i="926" s="1"/>
  <c r="K28" i="926" s="1"/>
  <c r="K29" i="926" s="1"/>
  <c r="K30" i="926" s="1"/>
  <c r="K31" i="926" s="1"/>
  <c r="K32" i="926" s="1"/>
  <c r="K33" i="926" s="1"/>
  <c r="K34" i="926" s="1"/>
  <c r="K35" i="926" s="1"/>
  <c r="K36" i="926" s="1"/>
  <c r="K37" i="926" s="1"/>
  <c r="K38" i="926" s="1"/>
  <c r="K39" i="926" s="1"/>
  <c r="K40" i="926" s="1"/>
  <c r="K41" i="926" s="1"/>
  <c r="K42" i="926" s="1"/>
  <c r="K43" i="926" s="1"/>
  <c r="K44" i="926" s="1"/>
  <c r="K45" i="926" s="1"/>
  <c r="K46" i="926" s="1"/>
  <c r="K47" i="926" s="1"/>
  <c r="K48" i="926" s="1"/>
  <c r="K49" i="926" s="1"/>
  <c r="K50" i="926" s="1"/>
  <c r="K51" i="926" s="1"/>
  <c r="K52" i="926" s="1"/>
  <c r="K53" i="926" s="1"/>
  <c r="K54" i="926" s="1"/>
  <c r="K55" i="926" s="1"/>
  <c r="K56" i="926" s="1"/>
  <c r="K57" i="926" s="1"/>
  <c r="K58" i="926" s="1"/>
  <c r="K59" i="926" s="1"/>
  <c r="K60" i="926" s="1"/>
  <c r="K61" i="926" s="1"/>
  <c r="K62" i="926" s="1"/>
  <c r="K63" i="926" s="1"/>
  <c r="K64" i="926" s="1"/>
  <c r="K65" i="926" s="1"/>
  <c r="K66" i="926" s="1"/>
  <c r="K67" i="926" s="1"/>
  <c r="K68" i="926" s="1"/>
  <c r="K69" i="926" s="1"/>
  <c r="K70" i="926" s="1"/>
  <c r="K71" i="926" s="1"/>
  <c r="K72" i="926" s="1"/>
  <c r="K73" i="926" s="1"/>
  <c r="K74" i="926" s="1"/>
  <c r="K75" i="926" s="1"/>
  <c r="K76" i="926" s="1"/>
  <c r="K77" i="926" s="1"/>
  <c r="K78" i="926" s="1"/>
  <c r="K79" i="926" s="1"/>
  <c r="K80" i="926" s="1"/>
  <c r="K81" i="926" s="1"/>
  <c r="K82" i="926" s="1"/>
  <c r="K83" i="926" s="1"/>
  <c r="K84" i="926" s="1"/>
  <c r="K85" i="926" s="1"/>
  <c r="K86" i="926" s="1"/>
  <c r="K87" i="926" s="1"/>
  <c r="K88" i="926" s="1"/>
  <c r="K89" i="926" s="1"/>
  <c r="K90" i="926" s="1"/>
  <c r="K91" i="926" s="1"/>
  <c r="K92" i="926" s="1"/>
  <c r="K93" i="926" s="1"/>
  <c r="K94" i="926" s="1"/>
  <c r="K95" i="926" s="1"/>
  <c r="K96" i="926" s="1"/>
  <c r="K97" i="926" s="1"/>
  <c r="K98" i="926" s="1"/>
  <c r="K99" i="926" s="1"/>
  <c r="K100" i="926" s="1"/>
  <c r="K101" i="926" s="1"/>
  <c r="K102" i="926" s="1"/>
  <c r="K103" i="926" s="1"/>
  <c r="K104" i="926" s="1"/>
  <c r="K105" i="926" s="1"/>
  <c r="K106" i="926" s="1"/>
  <c r="K107" i="926" s="1"/>
  <c r="K108" i="926" s="1"/>
  <c r="K109" i="926" s="1"/>
  <c r="K110" i="926" s="1"/>
  <c r="K111" i="926" s="1"/>
  <c r="K112" i="926" s="1"/>
  <c r="K113" i="926" s="1"/>
  <c r="K114" i="926" s="1"/>
  <c r="K115" i="926" s="1"/>
  <c r="K116" i="926" s="1"/>
  <c r="K117" i="926" s="1"/>
  <c r="K118" i="926" s="1"/>
  <c r="K119" i="926" s="1"/>
  <c r="K120" i="926" s="1"/>
  <c r="K121" i="926" s="1"/>
  <c r="K122" i="926" s="1"/>
  <c r="K123" i="926" s="1"/>
  <c r="K124" i="926" s="1"/>
  <c r="K125" i="926" s="1"/>
  <c r="K126" i="926" s="1"/>
  <c r="K127" i="926" s="1"/>
  <c r="K128" i="926" s="1"/>
  <c r="K129" i="926" s="1"/>
  <c r="K130" i="926" s="1"/>
  <c r="K131" i="926" s="1"/>
  <c r="K132" i="926" s="1"/>
  <c r="K133" i="926" s="1"/>
  <c r="K134" i="926" s="1"/>
  <c r="K135" i="926" s="1"/>
  <c r="K136" i="926" s="1"/>
  <c r="K137" i="926" s="1"/>
  <c r="K138" i="926" s="1"/>
  <c r="K139" i="926" s="1"/>
  <c r="K140" i="926" s="1"/>
  <c r="K141" i="926" s="1"/>
  <c r="K142" i="926" s="1"/>
  <c r="K143" i="926" s="1"/>
  <c r="K144" i="926" s="1"/>
  <c r="K145" i="926" s="1"/>
  <c r="K146" i="926" s="1"/>
  <c r="K147" i="926" s="1"/>
  <c r="K148" i="926" s="1"/>
  <c r="K149" i="926" s="1"/>
  <c r="K150" i="926" s="1"/>
  <c r="K151" i="926" s="1"/>
  <c r="K152" i="926" s="1"/>
  <c r="K153" i="926" s="1"/>
  <c r="K154" i="926" s="1"/>
  <c r="K155" i="926" s="1"/>
  <c r="K156" i="926" s="1"/>
  <c r="K157" i="926" s="1"/>
  <c r="K158" i="926" s="1"/>
  <c r="K159" i="926" s="1"/>
  <c r="K160" i="926" s="1"/>
  <c r="K161" i="926" s="1"/>
  <c r="K162" i="926" s="1"/>
  <c r="K163" i="926" s="1"/>
  <c r="K164" i="926" s="1"/>
  <c r="K165" i="926" s="1"/>
  <c r="K166" i="926" s="1"/>
  <c r="K167" i="926" s="1"/>
  <c r="K168" i="926" s="1"/>
  <c r="K169" i="926" s="1"/>
  <c r="K170" i="926" s="1"/>
  <c r="K171" i="926" s="1"/>
  <c r="K172" i="926" s="1"/>
  <c r="K173" i="926" s="1"/>
  <c r="K174" i="926" s="1"/>
  <c r="K175" i="926" s="1"/>
  <c r="K176" i="926" s="1"/>
  <c r="K177" i="926" s="1"/>
  <c r="K178" i="926" s="1"/>
  <c r="K179" i="926" s="1"/>
  <c r="K180" i="926" s="1"/>
  <c r="K181" i="926" s="1"/>
  <c r="K182" i="926" s="1"/>
  <c r="K183" i="926" s="1"/>
  <c r="K184" i="926" s="1"/>
  <c r="K185" i="926" s="1"/>
  <c r="K186" i="926" s="1"/>
  <c r="K187" i="926" s="1"/>
  <c r="K188" i="926" s="1"/>
  <c r="K189" i="926" s="1"/>
  <c r="K190" i="926" s="1"/>
  <c r="K191" i="926" s="1"/>
  <c r="K192" i="926" s="1"/>
  <c r="K193" i="926" s="1"/>
  <c r="K194" i="926" s="1"/>
  <c r="K195" i="926" s="1"/>
  <c r="K196" i="926" s="1"/>
  <c r="K197" i="926" s="1"/>
  <c r="K198" i="926" s="1"/>
  <c r="K199" i="926" s="1"/>
  <c r="K200" i="926" s="1"/>
  <c r="K201" i="926" s="1"/>
  <c r="K202" i="926" s="1"/>
  <c r="K203" i="926" s="1"/>
  <c r="K204" i="926" s="1"/>
  <c r="K205" i="926" s="1"/>
  <c r="K206" i="926" s="1"/>
  <c r="K207" i="926" s="1"/>
  <c r="K208" i="926" s="1"/>
  <c r="K209" i="926" s="1"/>
  <c r="K210" i="926" s="1"/>
  <c r="K211" i="926" s="1"/>
  <c r="K212" i="926" s="1"/>
  <c r="K213" i="926" s="1"/>
  <c r="K214" i="926" s="1"/>
  <c r="K215" i="926" s="1"/>
  <c r="K216" i="926" s="1"/>
  <c r="K217" i="926" s="1"/>
  <c r="K218" i="926" s="1"/>
  <c r="K219" i="926" s="1"/>
  <c r="K220" i="926" s="1"/>
  <c r="K221" i="926" s="1"/>
  <c r="K222" i="926" s="1"/>
  <c r="K223" i="926" s="1"/>
  <c r="K224" i="926" s="1"/>
  <c r="K225" i="926" s="1"/>
  <c r="K226" i="926" s="1"/>
  <c r="K227" i="926" s="1"/>
  <c r="K228" i="926" s="1"/>
  <c r="K229" i="926" s="1"/>
  <c r="K230" i="926" s="1"/>
  <c r="K231" i="926" s="1"/>
  <c r="K232" i="926" s="1"/>
  <c r="K233" i="926" s="1"/>
  <c r="K234" i="926" s="1"/>
  <c r="K235" i="926" s="1"/>
  <c r="K236" i="926" s="1"/>
  <c r="K237" i="926" s="1"/>
  <c r="K238" i="926" s="1"/>
  <c r="K239" i="926" s="1"/>
  <c r="K240" i="926" s="1"/>
  <c r="K241" i="926" s="1"/>
  <c r="K242" i="926" s="1"/>
  <c r="K243" i="926" s="1"/>
  <c r="K244" i="926" s="1"/>
  <c r="K245" i="926" s="1"/>
  <c r="K246" i="926" s="1"/>
  <c r="K247" i="926" s="1"/>
  <c r="K248" i="926" s="1"/>
  <c r="K249" i="926" s="1"/>
  <c r="K250" i="926" s="1"/>
  <c r="K251" i="926" s="1"/>
  <c r="K252" i="926" s="1"/>
  <c r="K253" i="926" s="1"/>
  <c r="K254" i="926" s="1"/>
  <c r="K255" i="926" s="1"/>
  <c r="K256" i="926" s="1"/>
  <c r="K257" i="926" s="1"/>
  <c r="K258" i="926" s="1"/>
  <c r="K259" i="926" s="1"/>
  <c r="K260" i="926" s="1"/>
  <c r="K261" i="926" s="1"/>
  <c r="K262" i="926" s="1"/>
  <c r="K263" i="926" s="1"/>
  <c r="K264" i="926" s="1"/>
  <c r="K265" i="926" s="1"/>
  <c r="K266" i="926" s="1"/>
  <c r="K267" i="926" s="1"/>
  <c r="K268" i="926" s="1"/>
  <c r="K269" i="926" s="1"/>
  <c r="K270" i="926" s="1"/>
  <c r="K271" i="926" s="1"/>
  <c r="K272" i="926" s="1"/>
  <c r="K273" i="926" s="1"/>
  <c r="K274" i="926" s="1"/>
  <c r="K275" i="926" s="1"/>
  <c r="K276" i="926" s="1"/>
  <c r="K277" i="926" s="1"/>
  <c r="K278" i="926" s="1"/>
  <c r="K279" i="926" s="1"/>
  <c r="K280" i="926" s="1"/>
  <c r="K281" i="926" s="1"/>
  <c r="K282" i="926" s="1"/>
  <c r="K283" i="926" s="1"/>
  <c r="K284" i="926" s="1"/>
  <c r="K285" i="926" s="1"/>
  <c r="K286" i="926" s="1"/>
  <c r="K287" i="926" s="1"/>
  <c r="K288" i="926" s="1"/>
  <c r="K289" i="926" s="1"/>
  <c r="K290" i="926" s="1"/>
  <c r="K291" i="926" s="1"/>
  <c r="K292" i="926" s="1"/>
  <c r="K293" i="926" s="1"/>
  <c r="K294" i="926" s="1"/>
  <c r="K295" i="926" s="1"/>
  <c r="K296" i="926" s="1"/>
  <c r="K297" i="926" s="1"/>
  <c r="K298" i="926" s="1"/>
  <c r="K299" i="926" s="1"/>
  <c r="K300" i="926" s="1"/>
  <c r="K301" i="926" s="1"/>
  <c r="K302" i="926" s="1"/>
  <c r="K303" i="926" s="1"/>
  <c r="K304" i="926" s="1"/>
  <c r="K305" i="926" s="1"/>
  <c r="K306" i="926" s="1"/>
  <c r="K307" i="926" s="1"/>
  <c r="K308" i="926" s="1"/>
  <c r="K309" i="926" s="1"/>
  <c r="K310" i="926" s="1"/>
  <c r="K311" i="926" s="1"/>
  <c r="K312" i="926" s="1"/>
  <c r="K313" i="926" s="1"/>
  <c r="K314" i="926" s="1"/>
  <c r="K315" i="926" s="1"/>
  <c r="K316" i="926" s="1"/>
  <c r="K317" i="926" s="1"/>
  <c r="K318" i="926" s="1"/>
  <c r="K319" i="926" s="1"/>
  <c r="K320" i="926" s="1"/>
  <c r="K321" i="926" s="1"/>
  <c r="K322" i="926" s="1"/>
  <c r="K323" i="926" s="1"/>
  <c r="K324" i="926" s="1"/>
  <c r="K325" i="926" s="1"/>
  <c r="K326" i="926" s="1"/>
  <c r="K327" i="926" s="1"/>
  <c r="K328" i="926" s="1"/>
  <c r="K329" i="926" s="1"/>
  <c r="K330" i="926" s="1"/>
  <c r="K331" i="926" s="1"/>
  <c r="K332" i="926" s="1"/>
  <c r="K333" i="926" s="1"/>
  <c r="K334" i="926" s="1"/>
  <c r="K335" i="926" s="1"/>
  <c r="K336" i="926" s="1"/>
  <c r="K337" i="926" s="1"/>
  <c r="K338" i="926" s="1"/>
  <c r="K339" i="926" s="1"/>
  <c r="K340" i="926" s="1"/>
  <c r="K341" i="926" s="1"/>
  <c r="K342" i="926" s="1"/>
  <c r="K343" i="926" s="1"/>
  <c r="K344" i="926" s="1"/>
  <c r="K345" i="926" s="1"/>
  <c r="K346" i="926" s="1"/>
  <c r="K347" i="926" s="1"/>
  <c r="K348" i="926" s="1"/>
  <c r="K349" i="926" s="1"/>
  <c r="K350" i="926" s="1"/>
  <c r="K351" i="926" s="1"/>
  <c r="K352" i="926" s="1"/>
  <c r="K353" i="926" s="1"/>
  <c r="K354" i="926" s="1"/>
  <c r="K355" i="926" s="1"/>
  <c r="K356" i="926" s="1"/>
  <c r="K357" i="926" s="1"/>
  <c r="K358" i="926" s="1"/>
  <c r="K359" i="926" s="1"/>
  <c r="K360" i="926" s="1"/>
  <c r="K361" i="926" s="1"/>
  <c r="K362" i="926" s="1"/>
  <c r="K363" i="926" s="1"/>
  <c r="K364" i="926" s="1"/>
  <c r="K365" i="926" s="1"/>
  <c r="K366" i="926" s="1"/>
  <c r="K367" i="926" s="1"/>
  <c r="K368" i="926" s="1"/>
  <c r="K369" i="926" s="1"/>
  <c r="K370" i="926" s="1"/>
  <c r="K371" i="926" s="1"/>
  <c r="K372" i="926" s="1"/>
  <c r="K373" i="926" s="1"/>
  <c r="K374" i="926" s="1"/>
  <c r="K375" i="926" s="1"/>
  <c r="K376" i="926" s="1"/>
  <c r="K377" i="926" s="1"/>
  <c r="K378" i="926" s="1"/>
  <c r="K379" i="926" s="1"/>
  <c r="K380" i="926" s="1"/>
  <c r="K381" i="926" s="1"/>
  <c r="K382" i="926" s="1"/>
  <c r="K383" i="926" s="1"/>
  <c r="K384" i="926" s="1"/>
  <c r="K385" i="926" s="1"/>
  <c r="K386" i="926" s="1"/>
  <c r="K387" i="926" s="1"/>
  <c r="K388" i="926" s="1"/>
  <c r="K389" i="926" s="1"/>
  <c r="K390" i="926" s="1"/>
  <c r="K391" i="926" s="1"/>
  <c r="K392" i="926" s="1"/>
  <c r="K393" i="926" s="1"/>
  <c r="K394" i="926" s="1"/>
  <c r="K395" i="926" s="1"/>
  <c r="K396" i="926" s="1"/>
  <c r="K397" i="926" s="1"/>
  <c r="K398" i="926" s="1"/>
  <c r="K399" i="926" s="1"/>
  <c r="K400" i="926" s="1"/>
  <c r="K401" i="926" s="1"/>
  <c r="K402" i="926" s="1"/>
  <c r="K403" i="926" s="1"/>
  <c r="K404" i="926" s="1"/>
  <c r="K405" i="926" s="1"/>
  <c r="K406" i="926" s="1"/>
  <c r="K407" i="926" s="1"/>
  <c r="K408" i="926" s="1"/>
  <c r="K409" i="926" s="1"/>
  <c r="K410" i="926" s="1"/>
  <c r="K411" i="926" s="1"/>
  <c r="K412" i="926" s="1"/>
  <c r="K413" i="926" s="1"/>
  <c r="K414" i="926" s="1"/>
  <c r="K415" i="926" s="1"/>
  <c r="K416" i="926" s="1"/>
  <c r="K417" i="926" s="1"/>
  <c r="K418" i="926" s="1"/>
  <c r="K419" i="926" s="1"/>
  <c r="K420" i="926" s="1"/>
  <c r="K421" i="926" s="1"/>
  <c r="K422" i="926" s="1"/>
  <c r="K423" i="926" s="1"/>
  <c r="K424" i="926" s="1"/>
  <c r="K425" i="926" s="1"/>
  <c r="K426" i="926" s="1"/>
  <c r="K427" i="926" s="1"/>
  <c r="K428" i="926" s="1"/>
  <c r="K429" i="926" s="1"/>
  <c r="K430" i="926" s="1"/>
  <c r="K431" i="926" s="1"/>
  <c r="K432" i="926" s="1"/>
  <c r="K433" i="926" s="1"/>
  <c r="K434" i="926" s="1"/>
  <c r="K435" i="926" s="1"/>
  <c r="K436" i="926" s="1"/>
  <c r="K437" i="926" s="1"/>
  <c r="K438" i="926" s="1"/>
  <c r="K439" i="926" s="1"/>
  <c r="K440" i="926" s="1"/>
  <c r="K441" i="926" s="1"/>
  <c r="K442" i="926" s="1"/>
  <c r="K443" i="926" s="1"/>
  <c r="K444" i="926" s="1"/>
  <c r="K445" i="926" s="1"/>
  <c r="K446" i="926" s="1"/>
  <c r="K447" i="926" s="1"/>
  <c r="K448" i="926" s="1"/>
  <c r="K449" i="926" s="1"/>
  <c r="K450" i="926" s="1"/>
  <c r="K451" i="926" s="1"/>
  <c r="K452" i="926" s="1"/>
  <c r="K453" i="926" s="1"/>
  <c r="K454" i="926" s="1"/>
  <c r="K455" i="926" s="1"/>
  <c r="K456" i="926" s="1"/>
  <c r="K457" i="926" s="1"/>
  <c r="K458" i="926" s="1"/>
  <c r="K459" i="926" s="1"/>
  <c r="K460" i="926" s="1"/>
  <c r="K461" i="926" s="1"/>
  <c r="K462" i="926" s="1"/>
  <c r="K463" i="926" s="1"/>
  <c r="K464" i="926" s="1"/>
  <c r="K465" i="926" s="1"/>
  <c r="K466" i="926" s="1"/>
  <c r="K467" i="926" s="1"/>
  <c r="K468" i="926" s="1"/>
  <c r="K469" i="926" s="1"/>
  <c r="K470" i="926" s="1"/>
  <c r="K471" i="926" s="1"/>
  <c r="K472" i="926" s="1"/>
  <c r="K473" i="926" s="1"/>
  <c r="K474" i="926" s="1"/>
  <c r="K475" i="926" s="1"/>
  <c r="K476" i="926" s="1"/>
  <c r="K477" i="926" s="1"/>
  <c r="K478" i="926" s="1"/>
  <c r="K479" i="926" s="1"/>
  <c r="K480" i="926" s="1"/>
  <c r="K481" i="926" s="1"/>
  <c r="K482" i="926" s="1"/>
  <c r="K483" i="926" s="1"/>
  <c r="K484" i="926" s="1"/>
  <c r="K485" i="926" s="1"/>
  <c r="K486" i="926" s="1"/>
  <c r="K487" i="926" s="1"/>
  <c r="K488" i="926" s="1"/>
  <c r="K489" i="926" s="1"/>
  <c r="K490" i="926" s="1"/>
  <c r="K491" i="926" s="1"/>
  <c r="K492" i="926" s="1"/>
  <c r="K493" i="926" s="1"/>
  <c r="K494" i="926" s="1"/>
  <c r="K495" i="926" s="1"/>
  <c r="K496" i="926" s="1"/>
  <c r="K497" i="926" s="1"/>
  <c r="K498" i="926" s="1"/>
  <c r="K499" i="926" s="1"/>
  <c r="K500" i="926" s="1"/>
  <c r="K501" i="926" s="1"/>
  <c r="K502" i="926" s="1"/>
  <c r="K503" i="926" s="1"/>
  <c r="K504" i="926" s="1"/>
  <c r="K505" i="926" s="1"/>
  <c r="K506" i="926" s="1"/>
  <c r="K507" i="926" s="1"/>
  <c r="K508" i="926" s="1"/>
  <c r="K509" i="926" s="1"/>
  <c r="K510" i="926" s="1"/>
  <c r="K511" i="926" s="1"/>
  <c r="K512" i="926" s="1"/>
  <c r="K513" i="926" s="1"/>
  <c r="K514" i="926" s="1"/>
  <c r="K515" i="926" s="1"/>
  <c r="K516" i="926" s="1"/>
  <c r="K517" i="926" s="1"/>
  <c r="K518" i="926" s="1"/>
  <c r="K519" i="926" s="1"/>
  <c r="K520" i="926" s="1"/>
  <c r="K521" i="926" s="1"/>
  <c r="K522" i="926" s="1"/>
  <c r="K523" i="926" s="1"/>
  <c r="K524" i="926" s="1"/>
  <c r="K525" i="926" s="1"/>
  <c r="K526" i="926" s="1"/>
  <c r="K527" i="926" s="1"/>
  <c r="K528" i="926" s="1"/>
  <c r="K529" i="926" s="1"/>
  <c r="K530" i="926" s="1"/>
  <c r="K531" i="926" s="1"/>
  <c r="K532" i="926" s="1"/>
  <c r="K533" i="926" s="1"/>
  <c r="K534" i="926" s="1"/>
  <c r="K535" i="926" s="1"/>
  <c r="K536" i="926" s="1"/>
  <c r="K537" i="926" s="1"/>
  <c r="K538" i="926" s="1"/>
  <c r="K539" i="926" s="1"/>
  <c r="K540" i="926" s="1"/>
  <c r="K541" i="926" s="1"/>
  <c r="K542" i="926" s="1"/>
  <c r="K543" i="926" s="1"/>
  <c r="K544" i="926" s="1"/>
  <c r="K545" i="926" s="1"/>
  <c r="K546" i="926" s="1"/>
  <c r="K547" i="926" s="1"/>
  <c r="K548" i="926" s="1"/>
  <c r="K549" i="926" s="1"/>
  <c r="K550" i="926" s="1"/>
  <c r="K551" i="926" s="1"/>
  <c r="K552" i="926" s="1"/>
  <c r="K553" i="926" s="1"/>
  <c r="K554" i="926" s="1"/>
  <c r="K555" i="926" s="1"/>
  <c r="K556" i="926" s="1"/>
  <c r="K557" i="926" s="1"/>
  <c r="K558" i="926" s="1"/>
  <c r="K559" i="926" s="1"/>
  <c r="K560" i="926" s="1"/>
  <c r="K561" i="926" s="1"/>
  <c r="K562" i="926" s="1"/>
  <c r="K563" i="926" s="1"/>
  <c r="K564" i="926" s="1"/>
  <c r="K565" i="926" s="1"/>
  <c r="K566" i="926" s="1"/>
  <c r="K567" i="926" s="1"/>
  <c r="K568" i="926" s="1"/>
  <c r="K569" i="926" s="1"/>
  <c r="K570" i="926" s="1"/>
  <c r="K571" i="926" s="1"/>
  <c r="K572" i="926" s="1"/>
  <c r="K573" i="926" s="1"/>
  <c r="K574" i="926" s="1"/>
  <c r="K575" i="926" s="1"/>
  <c r="K576" i="926" s="1"/>
  <c r="K577" i="926" s="1"/>
  <c r="K578" i="926" s="1"/>
  <c r="K579" i="926" s="1"/>
  <c r="K580" i="926" s="1"/>
  <c r="K581" i="926" s="1"/>
  <c r="K582" i="926" s="1"/>
  <c r="K583" i="926" s="1"/>
  <c r="K584" i="926" s="1"/>
  <c r="K585" i="926" s="1"/>
  <c r="K586" i="926" s="1"/>
  <c r="K587" i="926" s="1"/>
  <c r="K588" i="926" s="1"/>
  <c r="K589" i="926" s="1"/>
  <c r="K590" i="926" s="1"/>
  <c r="K591" i="926" s="1"/>
  <c r="K592" i="926" s="1"/>
  <c r="K593" i="926" s="1"/>
  <c r="K594" i="926" s="1"/>
  <c r="K595" i="926" s="1"/>
  <c r="K596" i="926" s="1"/>
  <c r="K597" i="926" s="1"/>
  <c r="K598" i="926" s="1"/>
  <c r="K599" i="926" s="1"/>
  <c r="K600" i="926" s="1"/>
  <c r="K601" i="926" s="1"/>
  <c r="K602" i="926" s="1"/>
  <c r="K603" i="926" s="1"/>
  <c r="K604" i="926" s="1"/>
  <c r="K605" i="926" s="1"/>
  <c r="K606" i="926" s="1"/>
  <c r="K607" i="926" s="1"/>
  <c r="K608" i="926" s="1"/>
  <c r="K609" i="926" s="1"/>
  <c r="K610" i="926" s="1"/>
  <c r="K611" i="926" s="1"/>
  <c r="K612" i="926" s="1"/>
  <c r="K613" i="926" s="1"/>
  <c r="K614" i="926" s="1"/>
  <c r="K615" i="926" s="1"/>
  <c r="K616" i="926" s="1"/>
  <c r="K617" i="926" s="1"/>
  <c r="K618" i="926" s="1"/>
  <c r="K619" i="926" s="1"/>
  <c r="K620" i="926" s="1"/>
  <c r="K621" i="926" s="1"/>
  <c r="K622" i="926" s="1"/>
  <c r="K623" i="926" s="1"/>
  <c r="K624" i="926" s="1"/>
  <c r="K625" i="926" s="1"/>
  <c r="K626" i="926" s="1"/>
  <c r="K627" i="926" s="1"/>
  <c r="K628" i="926" s="1"/>
  <c r="K629" i="926" s="1"/>
  <c r="K630" i="926" s="1"/>
  <c r="K631" i="926" s="1"/>
  <c r="K632" i="926" s="1"/>
  <c r="K633" i="926" s="1"/>
  <c r="K634" i="926" s="1"/>
  <c r="K635" i="926" s="1"/>
  <c r="K636" i="926" s="1"/>
  <c r="K637" i="926" s="1"/>
  <c r="K638" i="926" s="1"/>
  <c r="K639" i="926" s="1"/>
  <c r="K640" i="926" s="1"/>
  <c r="K641" i="926" s="1"/>
  <c r="K642" i="926" s="1"/>
  <c r="K643" i="926" s="1"/>
  <c r="K644" i="926" s="1"/>
  <c r="K645" i="926" s="1"/>
  <c r="K646" i="926" s="1"/>
  <c r="K647" i="926" s="1"/>
  <c r="K648" i="926" s="1"/>
  <c r="K649" i="926" s="1"/>
  <c r="K650" i="926" s="1"/>
  <c r="K651" i="926" s="1"/>
  <c r="K652" i="926" s="1"/>
  <c r="K653" i="926" s="1"/>
  <c r="K654" i="926" s="1"/>
  <c r="K655" i="926" s="1"/>
  <c r="K656" i="926" s="1"/>
  <c r="K657" i="926" s="1"/>
  <c r="K658" i="926" s="1"/>
  <c r="K659" i="926" s="1"/>
  <c r="K660" i="926" s="1"/>
  <c r="K661" i="926" s="1"/>
  <c r="K662" i="926" s="1"/>
  <c r="K663" i="926" s="1"/>
  <c r="K664" i="926" s="1"/>
  <c r="K665" i="926" s="1"/>
  <c r="K666" i="926" s="1"/>
  <c r="K667" i="926" s="1"/>
  <c r="K668" i="926" s="1"/>
  <c r="K669" i="926" s="1"/>
  <c r="K670" i="926" s="1"/>
  <c r="K671" i="926" s="1"/>
  <c r="K672" i="926" s="1"/>
  <c r="K673" i="926" s="1"/>
  <c r="K674" i="926" s="1"/>
  <c r="K675" i="926" s="1"/>
  <c r="K676" i="926" s="1"/>
  <c r="K677" i="926" s="1"/>
  <c r="K678" i="926" s="1"/>
  <c r="K679" i="926" s="1"/>
  <c r="K680" i="926" s="1"/>
  <c r="K681" i="926" s="1"/>
  <c r="K682" i="926" s="1"/>
  <c r="K683" i="926" s="1"/>
  <c r="K684" i="926" s="1"/>
  <c r="K685" i="926" s="1"/>
  <c r="K686" i="926" s="1"/>
  <c r="K687" i="926" s="1"/>
  <c r="K688" i="926" s="1"/>
  <c r="K689" i="926" s="1"/>
  <c r="K690" i="926" s="1"/>
  <c r="K691" i="926" s="1"/>
  <c r="K692" i="926" s="1"/>
  <c r="K693" i="926" s="1"/>
  <c r="K694" i="926" s="1"/>
  <c r="K695" i="926" s="1"/>
  <c r="K696" i="926" s="1"/>
  <c r="K697" i="926" s="1"/>
  <c r="K698" i="926" s="1"/>
  <c r="K699" i="926" s="1"/>
  <c r="K700" i="926" s="1"/>
  <c r="K701" i="926" s="1"/>
  <c r="K702" i="926" s="1"/>
  <c r="K703" i="926" s="1"/>
  <c r="K704" i="926" s="1"/>
  <c r="K705" i="926" s="1"/>
  <c r="K706" i="926" s="1"/>
  <c r="K707" i="926" s="1"/>
  <c r="K708" i="926" s="1"/>
  <c r="K709" i="926" s="1"/>
  <c r="K710" i="926" s="1"/>
  <c r="K711" i="926" s="1"/>
  <c r="K712" i="926" s="1"/>
  <c r="K713" i="926" s="1"/>
  <c r="K714" i="926" s="1"/>
  <c r="K715" i="926" s="1"/>
  <c r="K716" i="926" s="1"/>
  <c r="K717" i="926" s="1"/>
  <c r="K718" i="926" s="1"/>
  <c r="K719" i="926" s="1"/>
  <c r="K720" i="926" s="1"/>
  <c r="K721" i="926" s="1"/>
  <c r="K722" i="926" s="1"/>
  <c r="K723" i="926" s="1"/>
  <c r="K724" i="926" s="1"/>
  <c r="K725" i="926" s="1"/>
  <c r="K726" i="926" s="1"/>
  <c r="K727" i="926" s="1"/>
  <c r="K728" i="926" s="1"/>
  <c r="K729" i="926" s="1"/>
  <c r="K730" i="926" s="1"/>
  <c r="K731" i="926" s="1"/>
  <c r="K732" i="926" s="1"/>
  <c r="K733" i="926" s="1"/>
  <c r="K734" i="926" s="1"/>
  <c r="K735" i="926" s="1"/>
  <c r="K736" i="926" s="1"/>
  <c r="K737" i="926" s="1"/>
  <c r="K738" i="926" s="1"/>
  <c r="K739" i="926" s="1"/>
  <c r="K740" i="926" s="1"/>
  <c r="K741" i="926" s="1"/>
  <c r="K742" i="926" s="1"/>
  <c r="K743" i="926" s="1"/>
  <c r="K744" i="926" s="1"/>
  <c r="K745" i="926" s="1"/>
  <c r="K746" i="926" s="1"/>
  <c r="K747" i="926" s="1"/>
  <c r="K748" i="926" s="1"/>
  <c r="K749" i="926" s="1"/>
  <c r="K750" i="926" s="1"/>
  <c r="K751" i="926" s="1"/>
  <c r="K752" i="926" s="1"/>
  <c r="K753" i="926" s="1"/>
  <c r="K754" i="926" s="1"/>
  <c r="K755" i="926" s="1"/>
  <c r="K756" i="926" s="1"/>
  <c r="K757" i="926" s="1"/>
  <c r="K758" i="926" s="1"/>
  <c r="K759" i="926" s="1"/>
  <c r="K760" i="926" s="1"/>
  <c r="K761" i="926" s="1"/>
  <c r="K762" i="926" s="1"/>
  <c r="K763" i="926" s="1"/>
  <c r="K764" i="926" s="1"/>
  <c r="K765" i="926" s="1"/>
  <c r="K766" i="926" s="1"/>
  <c r="K767" i="926" s="1"/>
  <c r="K768" i="926" s="1"/>
  <c r="K769" i="926" s="1"/>
  <c r="K770" i="926" s="1"/>
  <c r="K771" i="926" s="1"/>
  <c r="K772" i="926" s="1"/>
  <c r="K773" i="926" s="1"/>
  <c r="K774" i="926" s="1"/>
  <c r="K775" i="926" s="1"/>
  <c r="K776" i="926" s="1"/>
  <c r="K777" i="926" s="1"/>
  <c r="K778" i="926" s="1"/>
  <c r="K779" i="926" s="1"/>
  <c r="K780" i="926" s="1"/>
  <c r="K781" i="926" s="1"/>
  <c r="K782" i="926" s="1"/>
  <c r="K783" i="926" s="1"/>
  <c r="K784" i="926" s="1"/>
  <c r="K785" i="926" s="1"/>
  <c r="K786" i="926" s="1"/>
  <c r="K787" i="926" s="1"/>
  <c r="K788" i="926" s="1"/>
  <c r="K789" i="926" s="1"/>
  <c r="K790" i="926" s="1"/>
  <c r="K791" i="926" s="1"/>
  <c r="K792" i="926" s="1"/>
  <c r="K793" i="926" s="1"/>
  <c r="K794" i="926" s="1"/>
  <c r="K795" i="926" s="1"/>
  <c r="K796" i="926" s="1"/>
  <c r="K797" i="926" s="1"/>
  <c r="K798" i="926" s="1"/>
  <c r="K799" i="926" s="1"/>
  <c r="K800" i="926" s="1"/>
  <c r="K801" i="926" s="1"/>
  <c r="K802" i="926" s="1"/>
  <c r="K803" i="926" s="1"/>
  <c r="K804" i="926" s="1"/>
  <c r="K805" i="926" s="1"/>
  <c r="K806" i="926" s="1"/>
  <c r="K807" i="926" s="1"/>
  <c r="K808" i="926" s="1"/>
  <c r="K809" i="926" s="1"/>
  <c r="K810" i="926" s="1"/>
  <c r="K811" i="926" s="1"/>
  <c r="K812" i="926" s="1"/>
  <c r="K813" i="926" s="1"/>
  <c r="K814" i="926" s="1"/>
  <c r="K815" i="926" s="1"/>
  <c r="K816" i="926" s="1"/>
  <c r="K817" i="926" s="1"/>
  <c r="K818" i="926" s="1"/>
  <c r="K819" i="926" s="1"/>
  <c r="K820" i="926" s="1"/>
  <c r="K821" i="926" s="1"/>
  <c r="K822" i="926" s="1"/>
  <c r="K823" i="926" s="1"/>
  <c r="K824" i="926" s="1"/>
  <c r="K825" i="926" s="1"/>
  <c r="K826" i="926" s="1"/>
  <c r="K827" i="926" s="1"/>
  <c r="K828" i="926" s="1"/>
  <c r="K829" i="926" s="1"/>
  <c r="K830" i="926" s="1"/>
  <c r="K831" i="926" s="1"/>
  <c r="K832" i="926" s="1"/>
  <c r="K833" i="926" s="1"/>
  <c r="K834" i="926" s="1"/>
  <c r="K835" i="926" s="1"/>
  <c r="K836" i="926" s="1"/>
  <c r="K837" i="926" s="1"/>
  <c r="K838" i="926" s="1"/>
  <c r="K839" i="926" s="1"/>
  <c r="K840" i="926" s="1"/>
  <c r="K841" i="926" s="1"/>
  <c r="K842" i="926" s="1"/>
  <c r="K843" i="926" s="1"/>
  <c r="K844" i="926" s="1"/>
  <c r="K845" i="926" s="1"/>
  <c r="K846" i="926" s="1"/>
  <c r="K847" i="926" s="1"/>
  <c r="K848" i="926" s="1"/>
  <c r="K849" i="926" s="1"/>
  <c r="K850" i="926" s="1"/>
  <c r="K851" i="926" s="1"/>
  <c r="K852" i="926" s="1"/>
  <c r="K853" i="926" s="1"/>
  <c r="K854" i="926" s="1"/>
  <c r="K855" i="926" s="1"/>
  <c r="K856" i="926" s="1"/>
  <c r="K857" i="926" s="1"/>
  <c r="K858" i="926" s="1"/>
  <c r="K859" i="926" s="1"/>
  <c r="K860" i="926" s="1"/>
  <c r="K861" i="926" s="1"/>
  <c r="K862" i="926" s="1"/>
  <c r="K863" i="926" s="1"/>
  <c r="K864" i="926" s="1"/>
  <c r="K865" i="926" s="1"/>
  <c r="K866" i="926" s="1"/>
  <c r="K867" i="926" s="1"/>
  <c r="K868" i="926" s="1"/>
  <c r="K869" i="926" s="1"/>
  <c r="K870" i="926" s="1"/>
  <c r="K871" i="926" s="1"/>
  <c r="K872" i="926" s="1"/>
  <c r="K873" i="926" s="1"/>
  <c r="K874" i="926" s="1"/>
  <c r="K875" i="926" s="1"/>
  <c r="K876" i="926" s="1"/>
  <c r="K877" i="926" s="1"/>
  <c r="K878" i="926" s="1"/>
  <c r="K879" i="926" s="1"/>
  <c r="K880" i="926" s="1"/>
  <c r="K881" i="926" s="1"/>
  <c r="K882" i="926" s="1"/>
  <c r="K883" i="926" s="1"/>
  <c r="K884" i="926" s="1"/>
  <c r="K885" i="926" s="1"/>
  <c r="K886" i="926" s="1"/>
  <c r="K887" i="926" s="1"/>
  <c r="K888" i="926" s="1"/>
  <c r="K889" i="926" s="1"/>
  <c r="K890" i="926" s="1"/>
  <c r="K891" i="926" s="1"/>
  <c r="K892" i="926" s="1"/>
  <c r="K893" i="926" s="1"/>
  <c r="K894" i="926" s="1"/>
  <c r="K895" i="926" s="1"/>
  <c r="K896" i="926" s="1"/>
  <c r="K897" i="926" s="1"/>
  <c r="K898" i="926" s="1"/>
  <c r="K899" i="926" s="1"/>
  <c r="K900" i="926" s="1"/>
  <c r="K901" i="926" s="1"/>
  <c r="K902" i="926" s="1"/>
  <c r="K903" i="926" s="1"/>
  <c r="K904" i="926" s="1"/>
  <c r="K905" i="926" s="1"/>
  <c r="K906" i="926" s="1"/>
  <c r="K907" i="926" s="1"/>
  <c r="K908" i="926" s="1"/>
  <c r="K909" i="926" s="1"/>
  <c r="K910" i="926" s="1"/>
  <c r="K911" i="926" s="1"/>
  <c r="K912" i="926" s="1"/>
  <c r="K913" i="926" s="1"/>
  <c r="K914" i="926" s="1"/>
  <c r="K915" i="926" s="1"/>
  <c r="K916" i="926" s="1"/>
  <c r="K917" i="926" s="1"/>
  <c r="K918" i="926" s="1"/>
  <c r="K919" i="926" s="1"/>
  <c r="K920" i="926" s="1"/>
  <c r="K921" i="926" s="1"/>
  <c r="K922" i="926" s="1"/>
  <c r="K923" i="926" s="1"/>
  <c r="K924" i="926" s="1"/>
  <c r="K925" i="926" s="1"/>
  <c r="K926" i="926" s="1"/>
  <c r="K927" i="926" s="1"/>
  <c r="K928" i="926" s="1"/>
  <c r="K929" i="926" s="1"/>
  <c r="K930" i="926" s="1"/>
  <c r="K931" i="926" s="1"/>
  <c r="K932" i="926" s="1"/>
  <c r="K933" i="926" s="1"/>
  <c r="K934" i="926" s="1"/>
  <c r="K935" i="926" s="1"/>
  <c r="K936" i="926" s="1"/>
  <c r="K937" i="926" s="1"/>
  <c r="K938" i="926" s="1"/>
  <c r="K939" i="926" s="1"/>
  <c r="K940" i="926" s="1"/>
  <c r="K941" i="926" s="1"/>
  <c r="K942" i="926" s="1"/>
  <c r="K943" i="926" s="1"/>
  <c r="K944" i="926" s="1"/>
  <c r="K945" i="926" s="1"/>
  <c r="K946" i="926" s="1"/>
  <c r="K947" i="926" s="1"/>
  <c r="K948" i="926" s="1"/>
  <c r="K949" i="926" s="1"/>
  <c r="K950" i="926" s="1"/>
  <c r="K951" i="926" s="1"/>
  <c r="K952" i="926" s="1"/>
  <c r="K953" i="926" s="1"/>
  <c r="K954" i="926" s="1"/>
  <c r="K955" i="926" s="1"/>
  <c r="K956" i="926" s="1"/>
  <c r="K957" i="926" s="1"/>
  <c r="K958" i="926" s="1"/>
  <c r="K959" i="926" s="1"/>
  <c r="K960" i="926" s="1"/>
  <c r="K961" i="926" s="1"/>
  <c r="K962" i="926" s="1"/>
  <c r="K963" i="926" s="1"/>
  <c r="K964" i="926" s="1"/>
  <c r="K965" i="926" s="1"/>
  <c r="K966" i="926" s="1"/>
  <c r="K967" i="926" s="1"/>
  <c r="K968" i="926" s="1"/>
  <c r="K969" i="926" s="1"/>
  <c r="K970" i="926" s="1"/>
  <c r="K971" i="926" s="1"/>
  <c r="K972" i="926" s="1"/>
  <c r="K973" i="926" s="1"/>
  <c r="K974" i="926" s="1"/>
  <c r="K975" i="926" s="1"/>
  <c r="K976" i="926" s="1"/>
  <c r="K977" i="926" s="1"/>
  <c r="K978" i="926" s="1"/>
  <c r="K979" i="926" s="1"/>
  <c r="K980" i="926" s="1"/>
  <c r="K981" i="926" s="1"/>
  <c r="K982" i="926" s="1"/>
  <c r="K983" i="926" s="1"/>
  <c r="K984" i="926" s="1"/>
  <c r="J157" i="924" l="1"/>
  <c r="J158" i="924" s="1"/>
  <c r="J159" i="924" s="1"/>
  <c r="J160" i="924" s="1"/>
  <c r="J161" i="924" s="1"/>
  <c r="J162" i="924" s="1"/>
  <c r="J163" i="924" s="1"/>
  <c r="J164" i="924" s="1"/>
  <c r="J165" i="924" s="1"/>
  <c r="J166" i="924" s="1"/>
  <c r="J167" i="924" s="1"/>
  <c r="J168" i="924" s="1"/>
  <c r="J169" i="924" s="1"/>
  <c r="J170" i="924" s="1"/>
  <c r="J171" i="924" s="1"/>
  <c r="J172" i="924" s="1"/>
  <c r="J173" i="924" s="1"/>
  <c r="J174" i="924" s="1"/>
  <c r="J175" i="924" s="1"/>
  <c r="J176" i="924" s="1"/>
  <c r="J177" i="924" s="1"/>
  <c r="J178" i="924" s="1"/>
  <c r="J179" i="924" s="1"/>
  <c r="J180" i="924" s="1"/>
  <c r="J181" i="924" s="1"/>
  <c r="J182" i="924" s="1"/>
  <c r="J183" i="924" s="1"/>
  <c r="J184" i="924" s="1"/>
  <c r="J185" i="924" s="1"/>
  <c r="J186" i="924" s="1"/>
  <c r="J187" i="924" s="1"/>
  <c r="J188" i="924" s="1"/>
  <c r="J189" i="924" s="1"/>
  <c r="J190" i="924" s="1"/>
  <c r="J191" i="924" s="1"/>
  <c r="J192" i="924" s="1"/>
  <c r="J193" i="924" s="1"/>
  <c r="J194" i="924" s="1"/>
  <c r="J195" i="924" s="1"/>
  <c r="J196" i="924" s="1"/>
  <c r="J197" i="924" s="1"/>
  <c r="J198" i="924" s="1"/>
  <c r="J199" i="924" s="1"/>
  <c r="J200" i="924" s="1"/>
  <c r="J201" i="924" s="1"/>
  <c r="J202" i="924" s="1"/>
  <c r="J203" i="924" s="1"/>
  <c r="J204" i="924" s="1"/>
  <c r="J205" i="924" s="1"/>
  <c r="J206" i="924" s="1"/>
  <c r="J207" i="924" s="1"/>
  <c r="J208" i="924" s="1"/>
  <c r="J209" i="924" s="1"/>
  <c r="J210" i="924" s="1"/>
  <c r="J211" i="924" s="1"/>
  <c r="J212" i="924" s="1"/>
  <c r="J213" i="924" s="1"/>
  <c r="J214" i="924" s="1"/>
  <c r="J215" i="924" s="1"/>
  <c r="J216" i="924" s="1"/>
  <c r="J217" i="924" s="1"/>
  <c r="J218" i="924" s="1"/>
  <c r="J219" i="924" s="1"/>
  <c r="J220" i="924" s="1"/>
  <c r="J221" i="924" s="1"/>
  <c r="J222" i="924" s="1"/>
  <c r="J223" i="924" s="1"/>
  <c r="J224" i="924" s="1"/>
  <c r="J225" i="924" s="1"/>
  <c r="J226" i="924" s="1"/>
  <c r="J227" i="924" s="1"/>
  <c r="J228" i="924" s="1"/>
  <c r="J229" i="924" s="1"/>
  <c r="J230" i="924" s="1"/>
  <c r="J231" i="924" s="1"/>
  <c r="J232" i="924" s="1"/>
  <c r="J233" i="924" s="1"/>
  <c r="J234" i="924" s="1"/>
  <c r="J235" i="924" s="1"/>
  <c r="J236" i="924" s="1"/>
  <c r="J237" i="924" s="1"/>
  <c r="J238" i="924" s="1"/>
  <c r="J239" i="924" s="1"/>
  <c r="J240" i="924" s="1"/>
  <c r="J241" i="924" s="1"/>
  <c r="J242" i="924" s="1"/>
  <c r="J243" i="924" s="1"/>
  <c r="J244" i="924" s="1"/>
  <c r="J245" i="924" s="1"/>
  <c r="J246" i="924" s="1"/>
  <c r="J247" i="924" s="1"/>
  <c r="J248" i="924" s="1"/>
  <c r="J249" i="924" s="1"/>
  <c r="J250" i="924" s="1"/>
  <c r="J251" i="924" s="1"/>
  <c r="J252" i="924" s="1"/>
  <c r="J253" i="924" s="1"/>
  <c r="J254" i="924" s="1"/>
  <c r="J255" i="924" s="1"/>
  <c r="J256" i="924" s="1"/>
  <c r="J257" i="924" s="1"/>
  <c r="J258" i="924" s="1"/>
  <c r="J259" i="924" s="1"/>
  <c r="J260" i="924" s="1"/>
  <c r="J261" i="924" s="1"/>
  <c r="J262" i="924" s="1"/>
  <c r="J263" i="924" s="1"/>
  <c r="J264" i="924" s="1"/>
  <c r="J265" i="924" s="1"/>
  <c r="J266" i="924" s="1"/>
  <c r="J267" i="924" s="1"/>
  <c r="J268" i="924" s="1"/>
  <c r="J269" i="924" s="1"/>
  <c r="J270" i="924" s="1"/>
  <c r="J271" i="924" s="1"/>
  <c r="J272" i="924" s="1"/>
  <c r="J273" i="924" s="1"/>
  <c r="J274" i="924" s="1"/>
  <c r="J275" i="924" s="1"/>
  <c r="J276" i="924" s="1"/>
  <c r="J277" i="924" s="1"/>
  <c r="J278" i="924" s="1"/>
  <c r="J279" i="924" s="1"/>
  <c r="J280" i="924" s="1"/>
  <c r="J281" i="924" s="1"/>
  <c r="J282" i="924" s="1"/>
  <c r="J283" i="924" s="1"/>
  <c r="J284" i="924" s="1"/>
  <c r="J285" i="924" s="1"/>
  <c r="J286" i="924" s="1"/>
  <c r="J287" i="924" s="1"/>
  <c r="J288" i="924" s="1"/>
  <c r="J289" i="924" s="1"/>
  <c r="J290" i="924" s="1"/>
  <c r="J291" i="924" s="1"/>
  <c r="J292" i="924" s="1"/>
  <c r="J293" i="924" s="1"/>
  <c r="J294" i="924" s="1"/>
  <c r="J295" i="924" s="1"/>
  <c r="J296" i="924" s="1"/>
  <c r="J297" i="924" s="1"/>
  <c r="J298" i="924" s="1"/>
  <c r="J299" i="924" s="1"/>
  <c r="J300" i="924" s="1"/>
  <c r="J301" i="924" s="1"/>
  <c r="J302" i="924" s="1"/>
  <c r="J303" i="924" s="1"/>
  <c r="J304" i="924" s="1"/>
  <c r="J305" i="924" s="1"/>
  <c r="J306" i="924" s="1"/>
  <c r="J307" i="924" s="1"/>
  <c r="J308" i="924" s="1"/>
  <c r="J309" i="924" s="1"/>
  <c r="J310" i="924" s="1"/>
  <c r="J311" i="924" s="1"/>
  <c r="J312" i="924" s="1"/>
  <c r="J313" i="924" s="1"/>
  <c r="J314" i="924" s="1"/>
  <c r="J315" i="924" s="1"/>
  <c r="J316" i="924" s="1"/>
  <c r="J317" i="924" s="1"/>
  <c r="J318" i="924" s="1"/>
  <c r="J319" i="924" s="1"/>
  <c r="J320" i="924" s="1"/>
  <c r="J321" i="924" s="1"/>
  <c r="J322" i="924" s="1"/>
  <c r="J323" i="924" s="1"/>
  <c r="J324" i="924" s="1"/>
  <c r="J325" i="924" s="1"/>
  <c r="J326" i="924" s="1"/>
  <c r="J327" i="924" s="1"/>
  <c r="J328" i="924" s="1"/>
  <c r="J329" i="924" s="1"/>
  <c r="J330" i="924" s="1"/>
  <c r="J331" i="924" s="1"/>
  <c r="J332" i="924" s="1"/>
  <c r="J333" i="924" s="1"/>
  <c r="J334" i="924" s="1"/>
  <c r="J335" i="924" s="1"/>
  <c r="J336" i="924" s="1"/>
  <c r="J337" i="924" s="1"/>
  <c r="J338" i="924" s="1"/>
  <c r="J339" i="924" s="1"/>
  <c r="J340" i="924" s="1"/>
  <c r="J341" i="924" s="1"/>
  <c r="J342" i="924" s="1"/>
  <c r="J343" i="924" s="1"/>
  <c r="J344" i="924" s="1"/>
  <c r="J345" i="924" s="1"/>
  <c r="J346" i="924" s="1"/>
  <c r="J347" i="924" s="1"/>
  <c r="J348" i="924" s="1"/>
  <c r="J349" i="924" s="1"/>
  <c r="J350" i="924" s="1"/>
  <c r="J351" i="924" s="1"/>
  <c r="J352" i="924" s="1"/>
  <c r="J353" i="924" s="1"/>
  <c r="J354" i="924" s="1"/>
  <c r="J355" i="924" s="1"/>
  <c r="J356" i="924" s="1"/>
  <c r="J357" i="924" s="1"/>
  <c r="J358" i="924" s="1"/>
  <c r="J359" i="924" s="1"/>
  <c r="J360" i="924" s="1"/>
  <c r="J361" i="924" s="1"/>
  <c r="J362" i="924" s="1"/>
  <c r="J363" i="924" s="1"/>
  <c r="J364" i="924" s="1"/>
  <c r="J365" i="924" s="1"/>
  <c r="J366" i="924" s="1"/>
  <c r="J367" i="924" s="1"/>
  <c r="J368" i="924" s="1"/>
  <c r="J369" i="924" s="1"/>
  <c r="J370" i="924" s="1"/>
  <c r="J371" i="924" s="1"/>
  <c r="J372" i="924" s="1"/>
  <c r="J373" i="924" s="1"/>
  <c r="J374" i="924" s="1"/>
  <c r="J375" i="924" s="1"/>
  <c r="J376" i="924" s="1"/>
  <c r="J377" i="924" s="1"/>
  <c r="J378" i="924" s="1"/>
  <c r="J379" i="924" s="1"/>
  <c r="J380" i="924" s="1"/>
  <c r="J749" i="924" l="1"/>
  <c r="J750" i="924" s="1"/>
  <c r="J751" i="924" s="1"/>
  <c r="J752" i="924" s="1"/>
  <c r="J753" i="924" s="1"/>
  <c r="J754" i="924" s="1"/>
  <c r="J755" i="924" s="1"/>
  <c r="J756" i="924" s="1"/>
  <c r="J757" i="924" s="1"/>
  <c r="J758" i="924" s="1"/>
  <c r="D73" i="923" l="1"/>
  <c r="J12" i="849" l="1"/>
  <c r="K14" i="849" s="1"/>
  <c r="L1486" i="948"/>
  <c r="K49" i="922"/>
  <c r="D133" i="923" l="1"/>
  <c r="L76" i="922"/>
  <c r="J16" i="849"/>
  <c r="B27" i="890" s="1"/>
  <c r="D205" i="923" l="1"/>
  <c r="D134" i="923" s="1"/>
  <c r="L49" i="922"/>
  <c r="L69" i="922"/>
  <c r="L70" i="922"/>
  <c r="L68" i="922"/>
  <c r="L71" i="922"/>
  <c r="L11" i="922"/>
  <c r="L40" i="922"/>
  <c r="L39" i="922"/>
  <c r="L25" i="922"/>
  <c r="L72" i="922"/>
  <c r="L29" i="922"/>
  <c r="L36" i="922"/>
  <c r="L44" i="922"/>
  <c r="L47" i="922"/>
  <c r="L48" i="922"/>
  <c r="L60" i="922"/>
  <c r="L32" i="922"/>
  <c r="L64" i="922"/>
  <c r="L18" i="922"/>
  <c r="L30" i="922"/>
  <c r="L27" i="922"/>
  <c r="L65" i="922"/>
  <c r="L16" i="922"/>
  <c r="L15" i="922"/>
  <c r="J763" i="924"/>
  <c r="J762" i="924" s="1"/>
  <c r="L75" i="922"/>
  <c r="L45" i="922"/>
  <c r="L37" i="922"/>
  <c r="L58" i="922"/>
  <c r="L54" i="922"/>
  <c r="L53" i="922"/>
  <c r="L35" i="922"/>
  <c r="L38" i="922"/>
  <c r="L59" i="922"/>
  <c r="L34" i="922"/>
  <c r="K989" i="926"/>
  <c r="K988" i="926" s="1"/>
  <c r="L10" i="922"/>
  <c r="L51" i="922"/>
  <c r="L55" i="922"/>
  <c r="J27" i="890"/>
  <c r="L52" i="922"/>
  <c r="L14" i="922"/>
  <c r="L62" i="922"/>
  <c r="L24" i="922"/>
  <c r="L17" i="922"/>
  <c r="L42" i="922"/>
  <c r="L63" i="922"/>
  <c r="L19" i="922"/>
  <c r="L41" i="922"/>
  <c r="L66" i="922"/>
  <c r="L28" i="922"/>
  <c r="L43" i="922"/>
  <c r="L56" i="922"/>
  <c r="L33" i="922"/>
  <c r="L20" i="922"/>
  <c r="L50" i="922"/>
  <c r="L61" i="922"/>
  <c r="L12" i="922"/>
  <c r="L21" i="922"/>
  <c r="L46" i="922"/>
  <c r="L31" i="922"/>
  <c r="L57" i="922"/>
  <c r="L26" i="922"/>
  <c r="L67" i="922"/>
  <c r="L23" i="922"/>
  <c r="L13" i="922"/>
  <c r="L22" i="922"/>
  <c r="N18" i="923" l="1"/>
  <c r="N16" i="923" s="1"/>
  <c r="N205" i="923" s="1"/>
  <c r="R18" i="923"/>
  <c r="R16" i="923" s="1"/>
  <c r="R205" i="923" s="1"/>
  <c r="V18" i="923"/>
  <c r="V16" i="923" s="1"/>
  <c r="V205" i="923" s="1"/>
  <c r="V206" i="923" s="1"/>
  <c r="Z18" i="923"/>
  <c r="Z16" i="923" s="1"/>
  <c r="Z205" i="923" s="1"/>
  <c r="Z206" i="923" s="1"/>
  <c r="F18" i="923"/>
  <c r="J18" i="923"/>
  <c r="J16" i="923" s="1"/>
  <c r="J205" i="923" s="1"/>
  <c r="D143" i="923"/>
  <c r="D170" i="923"/>
  <c r="D92" i="923"/>
  <c r="D59" i="923"/>
  <c r="D77" i="923"/>
  <c r="D116" i="923"/>
  <c r="D23" i="923"/>
  <c r="D80" i="923"/>
  <c r="D65" i="923"/>
  <c r="D158" i="923"/>
  <c r="D161" i="923"/>
  <c r="D86" i="923"/>
  <c r="D53" i="923"/>
  <c r="D17" i="923"/>
  <c r="D131" i="923"/>
  <c r="D32" i="923"/>
  <c r="D50" i="923"/>
  <c r="D197" i="923"/>
  <c r="D164" i="923"/>
  <c r="D182" i="923"/>
  <c r="D95" i="923"/>
  <c r="D44" i="923"/>
  <c r="D101" i="923"/>
  <c r="D191" i="923"/>
  <c r="D107" i="923"/>
  <c r="D137" i="923"/>
  <c r="D38" i="923"/>
  <c r="D74" i="923"/>
  <c r="D146" i="923"/>
  <c r="D41" i="923"/>
  <c r="D152" i="923"/>
  <c r="D179" i="923"/>
  <c r="D167" i="923"/>
  <c r="D89" i="923"/>
  <c r="D62" i="923"/>
  <c r="D113" i="923"/>
  <c r="D194" i="923"/>
  <c r="D203" i="923"/>
  <c r="D173" i="923"/>
  <c r="D110" i="923"/>
  <c r="D140" i="923"/>
  <c r="D176" i="923"/>
  <c r="D122" i="923"/>
  <c r="D83" i="923"/>
  <c r="D47" i="923"/>
  <c r="D119" i="923"/>
  <c r="D29" i="923"/>
  <c r="D26" i="923"/>
  <c r="D155" i="923"/>
  <c r="D185" i="923"/>
  <c r="D98" i="923"/>
  <c r="D71" i="923"/>
  <c r="D125" i="923"/>
  <c r="D104" i="923"/>
  <c r="D149" i="923"/>
  <c r="D188" i="923"/>
  <c r="D128" i="923"/>
  <c r="D56" i="923"/>
  <c r="D20" i="923"/>
  <c r="D200" i="923"/>
  <c r="D68" i="923"/>
  <c r="D35" i="923"/>
  <c r="L6" i="870"/>
  <c r="F27" i="890"/>
  <c r="J206" i="923" l="1"/>
  <c r="F16" i="923"/>
  <c r="F205" i="923" s="1"/>
  <c r="E17" i="923"/>
  <c r="R206" i="923"/>
  <c r="N206" i="923"/>
  <c r="F206" i="923" l="1"/>
  <c r="F207" i="923"/>
  <c r="J207" i="923" s="1"/>
  <c r="N207" i="923" s="1"/>
  <c r="R207" i="923" s="1"/>
  <c r="V207" i="923" s="1"/>
  <c r="Z207" i="923" s="1"/>
  <c r="D206" i="923" l="1"/>
  <c r="F208" i="923"/>
  <c r="J208" i="923" s="1"/>
  <c r="N208" i="923" s="1"/>
  <c r="R208" i="923" s="1"/>
  <c r="V208" i="923" s="1"/>
  <c r="Z208" i="923" s="1"/>
</calcChain>
</file>

<file path=xl/sharedStrings.xml><?xml version="1.0" encoding="utf-8"?>
<sst xmlns="http://schemas.openxmlformats.org/spreadsheetml/2006/main" count="65845" uniqueCount="5784">
  <si>
    <t>DADOS DO EMPREENDIMENTO</t>
  </si>
  <si>
    <t>OBJETO</t>
  </si>
  <si>
    <t>ENDEREÇO</t>
  </si>
  <si>
    <t>Bairro</t>
  </si>
  <si>
    <t>UF</t>
  </si>
  <si>
    <t>GO</t>
  </si>
  <si>
    <t>Área Total de Construção</t>
  </si>
  <si>
    <t xml:space="preserve">BDI </t>
  </si>
  <si>
    <t>Data do Orçamento</t>
  </si>
  <si>
    <t>Prazo</t>
  </si>
  <si>
    <t>BDI REDUZIDO</t>
  </si>
  <si>
    <t>OBJETO:</t>
  </si>
  <si>
    <t>REVISÃO:</t>
  </si>
  <si>
    <t>LOCAL:</t>
  </si>
  <si>
    <t>ITEM</t>
  </si>
  <si>
    <t>Código</t>
  </si>
  <si>
    <t>CÓDIGO</t>
  </si>
  <si>
    <t>MESES</t>
  </si>
  <si>
    <t>TOTAL SIMPLES COM BDI</t>
  </si>
  <si>
    <t>PERCENTUAL SIMPLES</t>
  </si>
  <si>
    <t>TOTAL ACUMULADO COM BDI</t>
  </si>
  <si>
    <t>PERCENTUAL ACUMULADO</t>
  </si>
  <si>
    <t>DATA:</t>
  </si>
  <si>
    <t>Item</t>
  </si>
  <si>
    <t>Und</t>
  </si>
  <si>
    <t>Total</t>
  </si>
  <si>
    <t>Quant.</t>
  </si>
  <si>
    <t>B2</t>
  </si>
  <si>
    <t>B3</t>
  </si>
  <si>
    <t>B4</t>
  </si>
  <si>
    <t>Descrição</t>
  </si>
  <si>
    <t>B1</t>
  </si>
  <si>
    <t>DIVERSOS</t>
  </si>
  <si>
    <t>Banco</t>
  </si>
  <si>
    <t>ISS:</t>
  </si>
  <si>
    <t>Valor percentual adotado</t>
  </si>
  <si>
    <r>
      <t xml:space="preserve">(AC) - </t>
    </r>
    <r>
      <rPr>
        <sz val="10"/>
        <rFont val="Arial Narrow"/>
        <family val="2"/>
      </rPr>
      <t>Administração Central</t>
    </r>
  </si>
  <si>
    <r>
      <t xml:space="preserve">(S) + (G) - </t>
    </r>
    <r>
      <rPr>
        <sz val="10"/>
        <rFont val="Arial Narrow"/>
        <family val="2"/>
      </rPr>
      <t>Seguro e Garantia</t>
    </r>
  </si>
  <si>
    <r>
      <t xml:space="preserve">(R) - </t>
    </r>
    <r>
      <rPr>
        <sz val="10"/>
        <rFont val="Arial Narrow"/>
        <family val="2"/>
      </rPr>
      <t>Risco</t>
    </r>
  </si>
  <si>
    <r>
      <t xml:space="preserve">(DF) - </t>
    </r>
    <r>
      <rPr>
        <sz val="10"/>
        <rFont val="Arial Narrow"/>
        <family val="2"/>
      </rPr>
      <t>Despesas Financeiras</t>
    </r>
  </si>
  <si>
    <r>
      <t xml:space="preserve">(L) - </t>
    </r>
    <r>
      <rPr>
        <sz val="10"/>
        <rFont val="Arial Narrow"/>
        <family val="2"/>
      </rPr>
      <t>Lucro</t>
    </r>
  </si>
  <si>
    <r>
      <t xml:space="preserve">(I1) - </t>
    </r>
    <r>
      <rPr>
        <sz val="10"/>
        <rFont val="Arial Narrow"/>
        <family val="2"/>
      </rPr>
      <t>PIS</t>
    </r>
  </si>
  <si>
    <r>
      <t xml:space="preserve">(I2) - </t>
    </r>
    <r>
      <rPr>
        <sz val="10"/>
        <rFont val="Arial Narrow"/>
        <family val="2"/>
      </rPr>
      <t>COFINS</t>
    </r>
  </si>
  <si>
    <r>
      <t xml:space="preserve">(I3) - </t>
    </r>
    <r>
      <rPr>
        <sz val="10"/>
        <rFont val="Arial Narrow"/>
        <family val="2"/>
      </rPr>
      <t>ISS</t>
    </r>
  </si>
  <si>
    <r>
      <t xml:space="preserve">(I4) - </t>
    </r>
    <r>
      <rPr>
        <sz val="10"/>
        <rFont val="Arial Narrow"/>
        <family val="2"/>
      </rPr>
      <t>Contribuição Previdenciária (CPRB)</t>
    </r>
  </si>
  <si>
    <t>BDI Adotado</t>
  </si>
  <si>
    <t>O valores do BDI acima foram calculados com emprego da equação a seguir:</t>
  </si>
  <si>
    <t>Onde:</t>
  </si>
  <si>
    <t>AC - taxa de rateio da Administração Central</t>
  </si>
  <si>
    <t>DF - taxa das despesas financeiras</t>
  </si>
  <si>
    <t>R, S, G - taxa de risco, seguro e garantia do empreendimento</t>
  </si>
  <si>
    <t>L - taxa de lucro</t>
  </si>
  <si>
    <t>BONIFICAÇÃO DE DESPESAS INDIRETAS
BDI - NORMAL COM DESONERAÇÃO</t>
  </si>
  <si>
    <t>Qtd</t>
  </si>
  <si>
    <t>Valor Unit</t>
  </si>
  <si>
    <t>Valor Unit com BDI</t>
  </si>
  <si>
    <t>Peso (%)</t>
  </si>
  <si>
    <t>Total sem BDI</t>
  </si>
  <si>
    <t>Total do BDI</t>
  </si>
  <si>
    <t>Total Geral</t>
  </si>
  <si>
    <t>BDI OBRA:</t>
  </si>
  <si>
    <t>BASE:</t>
  </si>
  <si>
    <t>BDI DIFERENCIADO:</t>
  </si>
  <si>
    <t>CÁLCULO DE VANTAJOSIDADE</t>
  </si>
  <si>
    <t>VANTAJOSIDADE</t>
  </si>
  <si>
    <t>O cálculo de vantajosidade se baseia na comparação direta entre os valores totais do orçamento e a escolha pelo que representa o menor valor, para tanto temos:</t>
  </si>
  <si>
    <t>% de Diferença (a / b)</t>
  </si>
  <si>
    <t>a. Orçamento com desoneração:</t>
  </si>
  <si>
    <t>b. Orçamento sem desoneração:</t>
  </si>
  <si>
    <t>ORÇAMENTO COM DESONERAÇÃO</t>
  </si>
  <si>
    <t xml:space="preserve"> 1 </t>
  </si>
  <si>
    <t xml:space="preserve"> 4 </t>
  </si>
  <si>
    <t>ORÇAMENTO SEM DESONERAÇÃO</t>
  </si>
  <si>
    <t/>
  </si>
  <si>
    <t>Valor  Unit</t>
  </si>
  <si>
    <t>Peso Acumulado (%)</t>
  </si>
  <si>
    <t>DESCRIÇÃO</t>
  </si>
  <si>
    <t>A1</t>
  </si>
  <si>
    <t>A2</t>
  </si>
  <si>
    <t>A3</t>
  </si>
  <si>
    <t>A4</t>
  </si>
  <si>
    <t>INCRA</t>
  </si>
  <si>
    <t>A5</t>
  </si>
  <si>
    <t>A6</t>
  </si>
  <si>
    <t>Salário Educação</t>
  </si>
  <si>
    <t>A7</t>
  </si>
  <si>
    <t>A8</t>
  </si>
  <si>
    <t>FGTS</t>
  </si>
  <si>
    <t>A9</t>
  </si>
  <si>
    <t>SECONCI</t>
  </si>
  <si>
    <t>Feriados</t>
  </si>
  <si>
    <t>B5</t>
  </si>
  <si>
    <t>Licença Paternidade</t>
  </si>
  <si>
    <t>B6</t>
  </si>
  <si>
    <t>Faltas Justificadas</t>
  </si>
  <si>
    <t>B7</t>
  </si>
  <si>
    <t>B8</t>
  </si>
  <si>
    <t>B9</t>
  </si>
  <si>
    <t>C1</t>
  </si>
  <si>
    <t>Aviso Prévio Indenizado</t>
  </si>
  <si>
    <t>C2</t>
  </si>
  <si>
    <t>Aviso Prévio Trabalhado</t>
  </si>
  <si>
    <t>C3</t>
  </si>
  <si>
    <t>C4</t>
  </si>
  <si>
    <t>C5</t>
  </si>
  <si>
    <t>Indenização Adicional</t>
  </si>
  <si>
    <t>D1</t>
  </si>
  <si>
    <t>D2</t>
  </si>
  <si>
    <t>PRAZO:</t>
  </si>
  <si>
    <t>ORÇAMENTO</t>
  </si>
  <si>
    <t>RESPONSÁVEL:</t>
  </si>
  <si>
    <t>ART:</t>
  </si>
  <si>
    <t>CREA:</t>
  </si>
  <si>
    <t>BDI</t>
  </si>
  <si>
    <t>Valor Total sem BDI</t>
  </si>
  <si>
    <t>Valor Total com BDI</t>
  </si>
  <si>
    <t>ORÇAMENTO COM MELHOR VANTAJOSIDADE:</t>
  </si>
  <si>
    <t>BONIFICAÇÃO DE DESPESAS INDIRETAS
BDI - NORMAL SEM DESONERAÇÃO</t>
  </si>
  <si>
    <t>ORÇAMENTO RESUMO
SEM DESONERAÇÃO</t>
  </si>
  <si>
    <t>COBERTURA</t>
  </si>
  <si>
    <t>FORROS</t>
  </si>
  <si>
    <r>
      <rPr>
        <b/>
        <sz val="11"/>
        <rFont val="Arial"/>
        <family val="2"/>
      </rPr>
      <t>Total</t>
    </r>
    <r>
      <rPr>
        <b/>
        <sz val="11"/>
        <rFont val="Arial"/>
        <family val="1"/>
      </rPr>
      <t xml:space="preserve"> Sem BDI</t>
    </r>
  </si>
  <si>
    <t>Total Com BDI</t>
  </si>
  <si>
    <t>00</t>
  </si>
  <si>
    <t>Auxílio Enfermidade</t>
  </si>
  <si>
    <t>13° Salário</t>
  </si>
  <si>
    <t>Férias Indenizadas + 1/3</t>
  </si>
  <si>
    <t xml:space="preserve"> 1.1 </t>
  </si>
  <si>
    <t xml:space="preserve"> 1.2 </t>
  </si>
  <si>
    <t>ENGENHEIRO - (OBRAS CIVIS)</t>
  </si>
  <si>
    <t>Próprio</t>
  </si>
  <si>
    <t>m²</t>
  </si>
  <si>
    <t xml:space="preserve"> 2.1.1 </t>
  </si>
  <si>
    <t xml:space="preserve"> 2.1.2 </t>
  </si>
  <si>
    <t xml:space="preserve"> 2.1.3 </t>
  </si>
  <si>
    <t xml:space="preserve"> 2.1 </t>
  </si>
  <si>
    <t>un</t>
  </si>
  <si>
    <t>Un</t>
  </si>
  <si>
    <t>m³</t>
  </si>
  <si>
    <t>KWH</t>
  </si>
  <si>
    <t>ANDAIME METALICO TORRE (ALUGUEL/MES)</t>
  </si>
  <si>
    <t>m</t>
  </si>
  <si>
    <t>CPOS/CDHU</t>
  </si>
  <si>
    <t xml:space="preserve"> 2.2 </t>
  </si>
  <si>
    <t xml:space="preserve"> 2.2.1 </t>
  </si>
  <si>
    <t xml:space="preserve"> 2.2.2 </t>
  </si>
  <si>
    <t xml:space="preserve"> 2.2.3 </t>
  </si>
  <si>
    <t xml:space="preserve"> 3.1 </t>
  </si>
  <si>
    <t xml:space="preserve"> 3.1.1 </t>
  </si>
  <si>
    <t>ESCAVACAO MANUAL DE VALAS &lt; 1 MTS. (OBRAS CIVIS)</t>
  </si>
  <si>
    <t xml:space="preserve"> 4.1 </t>
  </si>
  <si>
    <t xml:space="preserve"> 4.1.1 </t>
  </si>
  <si>
    <t xml:space="preserve"> 4.1.2 </t>
  </si>
  <si>
    <t xml:space="preserve"> 4.1.3 </t>
  </si>
  <si>
    <t>CORPO DE PROVA</t>
  </si>
  <si>
    <t>ACO CA-60 - 5,0 MM - (OBRAS CIVIS)</t>
  </si>
  <si>
    <t>Kg</t>
  </si>
  <si>
    <t>ESTRUTURA METÁLICA CONVENCIONAL EM AÇO DO TIPO MR-250 / ASTM A36 COM FUNDO ANTICORROSIVO</t>
  </si>
  <si>
    <t>ASSENTO EM POLIPROPILENO COM SISTEMA DE FECHAMENTO SUAVE PARA VASO SANITÁRIO</t>
  </si>
  <si>
    <t>UN</t>
  </si>
  <si>
    <t>SINAPI</t>
  </si>
  <si>
    <t>BARRA DE APOIO EM AÇO INOX - 40 CM</t>
  </si>
  <si>
    <t>BARRA DE APOIO EM AÇO INOX - 80 CM</t>
  </si>
  <si>
    <t>TORNEIRA DE JARDIM COM BICO PARA MANGUEIRA DIÂMETRO DE 1/2" E 3/4"</t>
  </si>
  <si>
    <t>ORSE</t>
  </si>
  <si>
    <t>CORPO CAIXA SIFONADA DIAM. 100 X 100 X 50</t>
  </si>
  <si>
    <t>VALVULA PARA LAVATORIO OU BEBEDOURO METALICO DIAMETRO 1"</t>
  </si>
  <si>
    <t>CURVA 90 GRAUS CURTA DIAM. 40 MM (ESGOTO)</t>
  </si>
  <si>
    <t>JOELHO 45 GRAUS DIAMETRO 100 MM (ESGOTO)</t>
  </si>
  <si>
    <t>JOELHO 45 GRAUS DIAMETRO 40 MM (ESGOTO)</t>
  </si>
  <si>
    <t>JOELHO 45 GRAUS DIAMETRO 50 MM (ESGOTO)</t>
  </si>
  <si>
    <t>JOELHO 45 GRAUS DIAMETRO 75 MM (ESGOTO)</t>
  </si>
  <si>
    <t>JOELHO 90 GRAUS DIAMETRO 100 MM (ESGOTO)</t>
  </si>
  <si>
    <t>JOELHO 90 GRAUS DIAMETRO 40 MM (ESGOTO)</t>
  </si>
  <si>
    <t>JOELHO 90 GRAUS DIAMETRO 50 MM (ESGOTO)</t>
  </si>
  <si>
    <t>JOELHO 90 GRAUS C/ANEL 40 MM</t>
  </si>
  <si>
    <t>JUNCAO SIMPLES DIAM. 100 X 50 MM (ESGOTO)</t>
  </si>
  <si>
    <t>JUNCAO SIMPLES DIAM. 100 X 100 MM (ESGOTO)</t>
  </si>
  <si>
    <t>JUNCAO SIMPLES DIAMETRO 50 X 50 MM (ESGOTO)</t>
  </si>
  <si>
    <t>TUBO SOLDAVEL PARA ESGOTO DIAMETRO 50 MM</t>
  </si>
  <si>
    <t>TUBO SOLDAVEL PARA ESGOTO DIAMETRO 75 MM</t>
  </si>
  <si>
    <t>TUBO SOLDAVEL PARA ESGOTO DIAMETRO 40 MM</t>
  </si>
  <si>
    <t>TUBO SOLDAVEL PARA ESGOTO DIAMETRO 100 MM</t>
  </si>
  <si>
    <t>TE SANITARIO DIAMETRO 100 X 50 MM (ESGOTO)</t>
  </si>
  <si>
    <t>TE SANITARIO DIAMETRO 50 X 50 MM (ESGOTO)</t>
  </si>
  <si>
    <t>ANEL DE VEDAÇÃO PARA VASO SANITÁRIO</t>
  </si>
  <si>
    <t>LUVA SIMPLES DIAMETRO 50 MM - (ESGOTO)</t>
  </si>
  <si>
    <t>REDUCAO EXCENTRICA 75 X 50 MM (ESGOTO)</t>
  </si>
  <si>
    <t>M</t>
  </si>
  <si>
    <t>TUBO SOLDAVEL PVC MARROM DIAM. 32 MM</t>
  </si>
  <si>
    <t>ADAPTADOR SOLDÁVEL CURTO C/ BOLSA E ROSCA PARA REGISTRO 25X3/4"</t>
  </si>
  <si>
    <t>JOELHO 90 GRAUS SOLDAVEL DIAMETRO 25 MM</t>
  </si>
  <si>
    <t>TUBO SOLDAVEL PVC MARROM DIAM. 25 MM</t>
  </si>
  <si>
    <t>TE 90 GRAUS SOLDAVEL DIAMETRO 25 MM</t>
  </si>
  <si>
    <t>JOELHO 45 GRAUS SOLDAVEL 25 MM</t>
  </si>
  <si>
    <t>DISJUNTOR MONOPOLAR DE 10 A 32-A</t>
  </si>
  <si>
    <t>DISPOSITIVO DE PROTEÇÃO CONTRA SURTOS (D.P.S.) 275V DE 90KA</t>
  </si>
  <si>
    <t>CHAPISCO COMUM</t>
  </si>
  <si>
    <t>LIMPEZA FINAL DE OBRA - (OBRAS CIVIS)</t>
  </si>
  <si>
    <t>Tipo</t>
  </si>
  <si>
    <t>Unidade</t>
  </si>
  <si>
    <t>Quantidade</t>
  </si>
  <si>
    <t>SERVENTE</t>
  </si>
  <si>
    <t>EPI</t>
  </si>
  <si>
    <t xml:space="preserve"> 4.2 </t>
  </si>
  <si>
    <t xml:space="preserve"> 4.2.1 </t>
  </si>
  <si>
    <t xml:space="preserve"> 4.2.2 </t>
  </si>
  <si>
    <t xml:space="preserve"> 4.3 </t>
  </si>
  <si>
    <t xml:space="preserve"> 4.3.1 </t>
  </si>
  <si>
    <t xml:space="preserve"> 4.3.2 </t>
  </si>
  <si>
    <t xml:space="preserve"> 4.4 </t>
  </si>
  <si>
    <t xml:space="preserve"> 4.4.1 </t>
  </si>
  <si>
    <t xml:space="preserve"> 4.5 </t>
  </si>
  <si>
    <t xml:space="preserve"> 4.5.1 </t>
  </si>
  <si>
    <t xml:space="preserve"> 4.5.2 </t>
  </si>
  <si>
    <t xml:space="preserve"> 4.6 </t>
  </si>
  <si>
    <t xml:space="preserve"> 4.6.1 </t>
  </si>
  <si>
    <t xml:space="preserve"> 4.6.2 </t>
  </si>
  <si>
    <t xml:space="preserve"> 4.7 </t>
  </si>
  <si>
    <t xml:space="preserve"> 4.7.1 </t>
  </si>
  <si>
    <t xml:space="preserve"> 4.7.2 </t>
  </si>
  <si>
    <t xml:space="preserve"> 4.8 </t>
  </si>
  <si>
    <t xml:space="preserve"> 4.8.1 </t>
  </si>
  <si>
    <t xml:space="preserve"> 4.8.2 </t>
  </si>
  <si>
    <t>APILOAMENTO MECÂNICO</t>
  </si>
  <si>
    <t>ELETRODUTO PVC FLEXÍVEL - MANGUEIRA CORRUGADA LEVE - DIAM. 32MM</t>
  </si>
  <si>
    <t>REATERRO COM APILOAMENTO MECÂNICO</t>
  </si>
  <si>
    <t>LANÇAMENTO/APLICAÇÃO/ADENSAMENTO DE CONCRETO EM ESTRUTURA - (O.C.)</t>
  </si>
  <si>
    <t>LUVA SIMPLES DIAMETRO 100 mm - (ESGOTO)</t>
  </si>
  <si>
    <t>LUMINÁRIA DE EMERGÊNCIA 30 LEDS</t>
  </si>
  <si>
    <t>VALOR R$/M²</t>
  </si>
  <si>
    <t>TOTAL POR ETAPA</t>
  </si>
  <si>
    <t>MÊS 01 - 30 DIAS</t>
  </si>
  <si>
    <t>MÊS 02 - 60 DIAS</t>
  </si>
  <si>
    <t>MÊS 03 - 90 DIAS</t>
  </si>
  <si>
    <t>ÁREA CONSTRUÍDA (m²)</t>
  </si>
  <si>
    <t>PEDREIRO</t>
  </si>
  <si>
    <t>AJUDANTE</t>
  </si>
  <si>
    <t>ENCARREGADO</t>
  </si>
  <si>
    <t>h</t>
  </si>
  <si>
    <t>CARPINTEIRO</t>
  </si>
  <si>
    <t>ENGENHEIRO</t>
  </si>
  <si>
    <t>PINTOR</t>
  </si>
  <si>
    <t>ENCANADOR</t>
  </si>
  <si>
    <t>ELETRICISTA</t>
  </si>
  <si>
    <t>ARMADOR</t>
  </si>
  <si>
    <t>AZULEJISTA</t>
  </si>
  <si>
    <t>OFICIAL "B"</t>
  </si>
  <si>
    <t>VIGIA DE OBRA DIURNO (SALÁRIO X 1,0000)</t>
  </si>
  <si>
    <t>OPERADOR DE BETONEIRA</t>
  </si>
  <si>
    <t>AJUDANTE DE CARPINTEIRO</t>
  </si>
  <si>
    <t>APLICADOR DE EPOXI</t>
  </si>
  <si>
    <t>CALHEIRO</t>
  </si>
  <si>
    <t>DISJUNTOR TRIPOLAR DE 10 A 35-A</t>
  </si>
  <si>
    <t>BASES</t>
  </si>
  <si>
    <t xml:space="preserve"> ENGENHEIRA CIVIL STEFANY SOARES VIEIRA </t>
  </si>
  <si>
    <t>SERVIÇOS</t>
  </si>
  <si>
    <t>Vantajosidade</t>
  </si>
  <si>
    <t>Valor R$/M²</t>
  </si>
  <si>
    <t>Valor com BDI</t>
  </si>
  <si>
    <t>Valor sem BDI</t>
  </si>
  <si>
    <t>Município</t>
  </si>
  <si>
    <t>MUNICÍPIO:</t>
  </si>
  <si>
    <t>CRONOGRAMA FÍSICO-FINANCEIRO
SEM DESONERAÇÃO</t>
  </si>
  <si>
    <t>ORÇAMENTO SINTÉTICO
COM DESONERAÇÃO</t>
  </si>
  <si>
    <t xml:space="preserve">                                                                                                                                              CREA 101881435-3/D-GO                                                                                                                                                                                  CREA 1019149965D-GO</t>
  </si>
  <si>
    <t>CABO FLEXÍVEL, PVC (70° C), 450/750 V, 2,5 MM2</t>
  </si>
  <si>
    <t>POCEIRO</t>
  </si>
  <si>
    <t>MÊS 04 - 120 DIAS</t>
  </si>
  <si>
    <t xml:space="preserve"> 2.2.4 </t>
  </si>
  <si>
    <t>REGISTRO DE GAVETA BRUTO DIAMETRO 3/4"</t>
  </si>
  <si>
    <t>TE SANITARIO DIAMETRO 75 X 50 MM (ESGOTO)</t>
  </si>
  <si>
    <t>MESTRE DE OBRAS</t>
  </si>
  <si>
    <t>MONTADOR DE ESTRUT. METALICA</t>
  </si>
  <si>
    <t>ALMOXARIFE/APONTADOR</t>
  </si>
  <si>
    <t>JARDINEIRO</t>
  </si>
  <si>
    <t>SERRALHEIRO</t>
  </si>
  <si>
    <t>MARCENEIRO</t>
  </si>
  <si>
    <t>MONTADOR DE DIVISÓRIA/PAINEL</t>
  </si>
  <si>
    <t>ADMINISTRATIVO DE OBRAS</t>
  </si>
  <si>
    <t>TÉCNICO EM SEGURANÇA DO TRABALHO</t>
  </si>
  <si>
    <t>APONTARIFE</t>
  </si>
  <si>
    <t>UNID.</t>
  </si>
  <si>
    <t>ENCARGOS SOCIAIS (%)</t>
  </si>
  <si>
    <t>mês</t>
  </si>
  <si>
    <t>B10</t>
  </si>
  <si>
    <t>Legenda:</t>
  </si>
  <si>
    <t>Classificação</t>
  </si>
  <si>
    <t>Parcela</t>
  </si>
  <si>
    <t>Grupo A - Encargos Sociais (%)</t>
  </si>
  <si>
    <t>Previdência Social</t>
  </si>
  <si>
    <t>SESC ou SESI</t>
  </si>
  <si>
    <t>SENAI / SEBRAE</t>
  </si>
  <si>
    <t>Seguro Contra Risco e Acidente de Trabalho</t>
  </si>
  <si>
    <t>FAE - Financiamento de Aposentadoria Especial</t>
  </si>
  <si>
    <t>Grupo B - Encargos Trabalhistas (%)</t>
  </si>
  <si>
    <t>Repouso Semanal Remunerado - Domingos</t>
  </si>
  <si>
    <t>Férias Gozadas + 1/3</t>
  </si>
  <si>
    <t>Auxílio Acidente de Trabalho</t>
  </si>
  <si>
    <t>Férias sobre Licença Maternidade</t>
  </si>
  <si>
    <t>Reciclagem Tecnológica</t>
  </si>
  <si>
    <t>Grupo C - Verbas Rescisórias (%)</t>
  </si>
  <si>
    <t>Depósito por Rescisão Sem Justa Causa</t>
  </si>
  <si>
    <t>Grupo D - Reincidências (%)</t>
  </si>
  <si>
    <t>Reincidência de A sobre B</t>
  </si>
  <si>
    <t>Reincidência de A sobre Aviso Prévio Trabalhado + Reincidência de FGTS sobre Aviso Prévio Indenizado</t>
  </si>
  <si>
    <t>CONSIDERAÇÕES SOBRE O USO DOS DADOS DESTA PLANILHA:</t>
  </si>
  <si>
    <t>ENCARGOS TRABALHISTAS (%)</t>
  </si>
  <si>
    <t>VERBAS RESCISÓRIAS (%)</t>
  </si>
  <si>
    <t>REINCIDÊNCIAS (%)</t>
  </si>
  <si>
    <t>TOTAL (%)</t>
  </si>
  <si>
    <t>CATEGORIA</t>
  </si>
  <si>
    <t>UNIDADE</t>
  </si>
  <si>
    <t>SALÁRIO</t>
  </si>
  <si>
    <t>INSALUBRIDADE / PERICULOSIDADE</t>
  </si>
  <si>
    <t>% ENCARGOS SOCIAIS</t>
  </si>
  <si>
    <t>ENCARGOS SOCIAIS (R$)</t>
  </si>
  <si>
    <t>% INSALUBRIDADE/ PERICULOSIDADE</t>
  </si>
  <si>
    <t>%</t>
  </si>
  <si>
    <t>R$</t>
  </si>
  <si>
    <t>ALIMENTAÇÃO</t>
  </si>
  <si>
    <t>FERRAMENTA</t>
  </si>
  <si>
    <t>TRANSPORTE</t>
  </si>
  <si>
    <t>EXAM. OCUPACIONAL</t>
  </si>
  <si>
    <t>ENCARGOS COMPLEMENTARES</t>
  </si>
  <si>
    <t>ENCARGOS ADICIONAIS</t>
  </si>
  <si>
    <t>CESTA BÁSICA</t>
  </si>
  <si>
    <t>ASSIST. MÉDICA</t>
  </si>
  <si>
    <t>SEGURO DE VIDA</t>
  </si>
  <si>
    <t>ENCARGOS TOTAIS</t>
  </si>
  <si>
    <t>VALOR TOTAL</t>
  </si>
  <si>
    <t>ADMINISTRAÇÃO LOCAL</t>
  </si>
  <si>
    <t>COMPOSIÇÕES 
SEM DESONERAÇÃO</t>
  </si>
  <si>
    <t>CURVA ABC DE SERVIÇOS
SEM DESONERAÇÃO</t>
  </si>
  <si>
    <t>BONIFICAÇÃO DE DESPESAS INDIRETAS - BDIs
SEM DESONERAÇÃO</t>
  </si>
  <si>
    <t>BONIFICAÇÃO DE DESPESAS INDIRETAS - BDIs
COM DESONERAÇÃO</t>
  </si>
  <si>
    <t xml:space="preserve"> </t>
  </si>
  <si>
    <t xml:space="preserve">               </t>
  </si>
  <si>
    <t>LOCAÇÃO DA OBRA, EXECUÇÃO DE GABARITO SEM REAPROVEITAMENTO, INCLUSO PINTURA (FACE INTERNA DO RIPÃO 15CM) E PIQUETE COM TESTEMUNHA</t>
  </si>
  <si>
    <t>mxmes</t>
  </si>
  <si>
    <t>H</t>
  </si>
  <si>
    <t>ESTACAS</t>
  </si>
  <si>
    <t>BLOCOS</t>
  </si>
  <si>
    <t>VIGAS BALDRAMES</t>
  </si>
  <si>
    <t>REVESTIMENTO COM CERÂMICA</t>
  </si>
  <si>
    <t xml:space="preserve"> 4.8.3 </t>
  </si>
  <si>
    <t xml:space="preserve"> 4.9 </t>
  </si>
  <si>
    <t xml:space="preserve"> 4.9.1 </t>
  </si>
  <si>
    <t xml:space="preserve"> 4.10 </t>
  </si>
  <si>
    <t xml:space="preserve"> 4.10.1 </t>
  </si>
  <si>
    <t xml:space="preserve"> 4.10.2 </t>
  </si>
  <si>
    <t>METAIS</t>
  </si>
  <si>
    <t xml:space="preserve"> 4.10.3 </t>
  </si>
  <si>
    <t xml:space="preserve"> 4.10.4 </t>
  </si>
  <si>
    <t>BANCADAS</t>
  </si>
  <si>
    <t xml:space="preserve"> 4.11 </t>
  </si>
  <si>
    <t xml:space="preserve"> 4.11.1 </t>
  </si>
  <si>
    <t xml:space="preserve"> 4.11.2 </t>
  </si>
  <si>
    <t xml:space="preserve"> 4.11.3 </t>
  </si>
  <si>
    <t xml:space="preserve"> 4.12 </t>
  </si>
  <si>
    <t xml:space="preserve"> 4.12.1 </t>
  </si>
  <si>
    <t>LUVA SIMPLES DIAMETRO 75 MM - (ESGOTO)</t>
  </si>
  <si>
    <t xml:space="preserve"> 4.12.2 </t>
  </si>
  <si>
    <t>JOELHO DE REDUÇÃO 90 GRAUS SOLDAVEL DIAM. 32 MM X 25 MM</t>
  </si>
  <si>
    <t xml:space="preserve"> 4.13 </t>
  </si>
  <si>
    <t xml:space="preserve"> 4.13.1 </t>
  </si>
  <si>
    <t xml:space="preserve"> 4.13.2 </t>
  </si>
  <si>
    <t xml:space="preserve"> 4.13.3 </t>
  </si>
  <si>
    <t>HASTE REV.COBRE(COPPERWELD)  5/8" X 3,00 M C/CONECTOR</t>
  </si>
  <si>
    <t xml:space="preserve"> 4.14 </t>
  </si>
  <si>
    <t xml:space="preserve"> 4.14.1 </t>
  </si>
  <si>
    <t xml:space="preserve"> 4.14.2 </t>
  </si>
  <si>
    <t xml:space="preserve"> 4.14.3 </t>
  </si>
  <si>
    <t xml:space="preserve"> 4.14.4 </t>
  </si>
  <si>
    <t>EXTINTOR MULTI USO EM PO A B C (6 KG) - CAPACIDADE EXTINTORA 3A 20BC</t>
  </si>
  <si>
    <t>COMPOSIÇÕES SEM DESONERAÇÃO 
SEM INCIDÊNCIA DE BDI</t>
  </si>
  <si>
    <t>CRONOGRAMA FÍSICO-FINANCEIRO
SEM DESONERAÇÃO / COM INCIDÊNCIA DE BDI</t>
  </si>
  <si>
    <t>CURVA ABC DE SERVIÇOS 
SEM DESONERAÇÃO / SEM INCIDÊNCIA DE BDI</t>
  </si>
  <si>
    <t>CURVA ABC DE INSUMOS
SEM DESONERAÇÃO / SEM INCIDÊNCIA DE BDI</t>
  </si>
  <si>
    <t xml:space="preserve">  </t>
  </si>
  <si>
    <t>LEIS SOCIAIS (OBRAS CIVIS)
SEM DESONERAÇÃO</t>
  </si>
  <si>
    <t>LEIS SOCIAIS
COM DESONERAÇÃO</t>
  </si>
  <si>
    <t>Composição</t>
  </si>
  <si>
    <t>Insumo</t>
  </si>
  <si>
    <t>Mão de Obra</t>
  </si>
  <si>
    <t>MES</t>
  </si>
  <si>
    <t>MO sem LS =&gt;</t>
  </si>
  <si>
    <t>LS =&gt;</t>
  </si>
  <si>
    <t>MO com LS =&gt;</t>
  </si>
  <si>
    <t>Valor do BDI =&gt;</t>
  </si>
  <si>
    <t>Material</t>
  </si>
  <si>
    <t xml:space="preserve"> H221 </t>
  </si>
  <si>
    <t>ABRAÇADEIRA METALICA TIPO "D" DIÂMETRO 3/4"</t>
  </si>
  <si>
    <t>PREGO 18x30</t>
  </si>
  <si>
    <t>GASOLINA</t>
  </si>
  <si>
    <t>l</t>
  </si>
  <si>
    <t>BRITA Nº 2</t>
  </si>
  <si>
    <t>TINTA LATEX ACRÍLICA 2ª LINHA/ECONÔMICA</t>
  </si>
  <si>
    <t xml:space="preserve"> H336 </t>
  </si>
  <si>
    <t>CORPO CAIXA SIFONADA 150 X 150 X 50 MM</t>
  </si>
  <si>
    <t>SARRAFO DE MADEIRA 10 CM</t>
  </si>
  <si>
    <t>EXTINTOR DE PÓ ABC (6 KG) -  CAPACIDADE EXTINTORA 3A 20 BC COM PRESILHA/SETA E SUPORTE</t>
  </si>
  <si>
    <t>RIPAO DE MADEIRA 15 CM</t>
  </si>
  <si>
    <t>PONTALETE 3x3"</t>
  </si>
  <si>
    <t xml:space="preserve"> H264 </t>
  </si>
  <si>
    <t>VASO SANITARIO CONVENCIONAL</t>
  </si>
  <si>
    <t xml:space="preserve"> H181 </t>
  </si>
  <si>
    <t>TABUA PARA FORMA (30CM)</t>
  </si>
  <si>
    <t>COMPACTADOR DE PLACA VIBRATÓRIA A GASOLINA POTÊNCIA 3HP</t>
  </si>
  <si>
    <t xml:space="preserve"> H164 </t>
  </si>
  <si>
    <t>PREGO 19x27</t>
  </si>
  <si>
    <t xml:space="preserve"> H134 </t>
  </si>
  <si>
    <t>BUCHA DE REDUÇÃO SOLDAVEL CURTA 32 X 25 MM</t>
  </si>
  <si>
    <t xml:space="preserve"> H165 </t>
  </si>
  <si>
    <t>JOELHO 90 GRAUS SOLDAVEL DIAMETRO 32 MM</t>
  </si>
  <si>
    <t>CIMENTO PORTLAND CPII-32</t>
  </si>
  <si>
    <t>INTERRUPTOR SIMPLES (1 SECAO) - (SUPORTE+MÓDULO+ESPELHO)</t>
  </si>
  <si>
    <t>ESCORA ROLIÇA (TIPO EUCALIPTO)</t>
  </si>
  <si>
    <t xml:space="preserve"> H248 </t>
  </si>
  <si>
    <t>TINTA ESMALTE</t>
  </si>
  <si>
    <t>PREGO 15x15</t>
  </si>
  <si>
    <t>BRITA Nº 1</t>
  </si>
  <si>
    <t>CAIXA METALICA RETANGULAR 4"X2"X2"</t>
  </si>
  <si>
    <t xml:space="preserve"> H284 </t>
  </si>
  <si>
    <t>AREIA GROSSA</t>
  </si>
  <si>
    <t xml:space="preserve"> H285 </t>
  </si>
  <si>
    <t xml:space="preserve"> H286 </t>
  </si>
  <si>
    <t>TOMADA HEXAGONAL 2P + T - 20A - 250V (SUPORTE+MÓDULO+ESPELHO)</t>
  </si>
  <si>
    <t xml:space="preserve"> H249 </t>
  </si>
  <si>
    <t>DILUENTE AGUARRÁS</t>
  </si>
  <si>
    <t>PREGO 18x24</t>
  </si>
  <si>
    <t xml:space="preserve"> H102 </t>
  </si>
  <si>
    <t>ADAPTADOR SOLDÁVEL CURTO COM BOLSA E ROSCA PARA REGISTRO 32X1"</t>
  </si>
  <si>
    <t>COMPRESSOR DE 1,5HP-70L-140LB COM PISTOLA DE RESERVATÓRIO SUPERIOR E MANGUEIRA (MANUTENÇÃO E DEPRECIAÇÃO DO EQUIPAMENTO) - PREÇO DO EQUIPAMENTO NOVO DIVIDIDO POR 1.000</t>
  </si>
  <si>
    <t>LIXA PARA PAREDE Nº 100</t>
  </si>
  <si>
    <t>CADEADO SIMPLES EM LATÃO Nº 30</t>
  </si>
  <si>
    <t>COMPENSADO RESINADO COLA FENÓLICA 12 MM 2,20X1,10 M</t>
  </si>
  <si>
    <t>AREIA MÉDIA</t>
  </si>
  <si>
    <t>VIGOTA DE MADEIRA 6x12</t>
  </si>
  <si>
    <t>ARAME RECOZIDO 18 BWG</t>
  </si>
  <si>
    <t>TIJOLO COMUM MACIÇO (4,5x9x19cm)</t>
  </si>
  <si>
    <t xml:space="preserve"> H689 </t>
  </si>
  <si>
    <t>FITA VEDAROSCA 18 MM</t>
  </si>
  <si>
    <t xml:space="preserve"> H214 </t>
  </si>
  <si>
    <t>SOLUCAO LIMPADORA 1000 CM3 (FRASCO PLASTICO)</t>
  </si>
  <si>
    <t>AREIA FINA</t>
  </si>
  <si>
    <t xml:space="preserve"> H444 </t>
  </si>
  <si>
    <t>LIXA PARA FERRO Nº 100</t>
  </si>
  <si>
    <t>TINTA LATEX ACRILICA - SEMI BRILHO</t>
  </si>
  <si>
    <t>ARAME GALVANIZADO Nº 12 BWG</t>
  </si>
  <si>
    <t xml:space="preserve"> H229 </t>
  </si>
  <si>
    <t>TE DE REDUCAO 90 GRAUS SOLDAVEL 32 X 25 MM</t>
  </si>
  <si>
    <t xml:space="preserve"> H112 </t>
  </si>
  <si>
    <t>ADESIVO PLASTICO - FRASCO 850 G</t>
  </si>
  <si>
    <t>SELADOR ACRILICO</t>
  </si>
  <si>
    <t>TIJOLO FURADO 9x19x19 CM</t>
  </si>
  <si>
    <t>AÇO CA-50 - 6,3 MM (1/4")</t>
  </si>
  <si>
    <t>CAL HIDRATADA</t>
  </si>
  <si>
    <t xml:space="preserve"> H484 </t>
  </si>
  <si>
    <t>TORNEIRA DE JARDIM DIAMETRO 1/2 E 3/4" COM BICO</t>
  </si>
  <si>
    <t>ADITIVO IMPERMEABILIZANTE DE PEGA NORMAL PARA ARGAMASSA E CONCRETO REF.: SIKA 1 / VEDACIT (D=1,00) OU EQUIVALENTE</t>
  </si>
  <si>
    <t>QUADRO DE DISTRIBUICAO DE EMBUTIR EM PVC CB 12E - 80A</t>
  </si>
  <si>
    <t>DISJUNTOR TRIPOLAR DE 60 A 100-A</t>
  </si>
  <si>
    <t>DISJUNTOR TRIPOLAR 40 A 50A</t>
  </si>
  <si>
    <t>DISPOSITIVO DE PROTEÇÃO CONTRA SURTOS(DPS) 275V DE 8 A 40KA</t>
  </si>
  <si>
    <t>CABO FLEXÍVEL, PVC (70° C), 450/750 V, 16 MM2</t>
  </si>
  <si>
    <t>CONSUMO DE ÁGUA (CATEGORIA PÚBLICA)**</t>
  </si>
  <si>
    <t>ENERGIA ELETRICA KWH (B3-DEMAIS CLASSES)</t>
  </si>
  <si>
    <t>kwh</t>
  </si>
  <si>
    <t>ANDAIME METALICO (ALUGUEL)</t>
  </si>
  <si>
    <t>MONTADOR DE ESTRUTURA METALICA</t>
  </si>
  <si>
    <t>Composição Auxiliar</t>
  </si>
  <si>
    <t>VIGIA DE OBRA DIURNO</t>
  </si>
  <si>
    <t>VIGIA DE OBRA NOTURNO-SÁBADO/DOMINGO DIURNO (SALÁRIO X 1,5864)</t>
  </si>
  <si>
    <t>Valor com BDI =&gt;</t>
  </si>
  <si>
    <t>Argamassas</t>
  </si>
  <si>
    <t>EMULSÃO ASFÁLTICA À BASE D'ÁGUA REF.: NEUTROL (ISOL 2) / IGOL 2 OU EQUIVALENTE</t>
  </si>
  <si>
    <t>BRITA Nº 0</t>
  </si>
  <si>
    <t xml:space="preserve"> H192 </t>
  </si>
  <si>
    <t xml:space="preserve"> H101 </t>
  </si>
  <si>
    <t>ADAPTADOR SOLDÁVEL CURTO COM BOLSA E ROSCA PARA REGISTRO 25X3/4"</t>
  </si>
  <si>
    <t xml:space="preserve"> H155 </t>
  </si>
  <si>
    <t>JOELHO 45 GRAUS SOLDÁVEL DIAM. 25 MM</t>
  </si>
  <si>
    <t>DESMOLDANTE PARA CONCRETO</t>
  </si>
  <si>
    <t>AÇO CA-50 10,0 MM (3/8")</t>
  </si>
  <si>
    <t>AÇO CA-60 B - 5,0 MM</t>
  </si>
  <si>
    <t>ARAME GALVANIZADO Nº 14 BWG</t>
  </si>
  <si>
    <t>AÇO CA-50 - 8,0 MM (5/16")</t>
  </si>
  <si>
    <t>INHI - INSTALAÇÕES HIDROS SANITÁRIAS</t>
  </si>
  <si>
    <t>PASTA LUBRIFICANTE PARA TUBOS E CONEXOES COM JUNTA ELASTICA, EMBALAGEM DE *400* GR (USO EM PVC, ACO, POLIETILENO E OUTROS)</t>
  </si>
  <si>
    <t>Fossas e Sumidouros</t>
  </si>
  <si>
    <t>Equipamento para Aquisição Permanente</t>
  </si>
  <si>
    <t>MASSA PLASTICA</t>
  </si>
  <si>
    <t>DISCO DE DESBASTE 7/8" PARA CONCRETO/FERRO (1/4" X 7")</t>
  </si>
  <si>
    <t>FABRICAÇÃO / MONTAGEM</t>
  </si>
  <si>
    <t>DISCO DE CORTE DIAM. 5/8"- 10"</t>
  </si>
  <si>
    <t>ELETRODO 2.5 OK</t>
  </si>
  <si>
    <t>Detalhamento de Cálculo ORSE</t>
  </si>
  <si>
    <t>Instalações Elétricas - Eletrodutos Embutidos, Cabos, Caixas, Tomadas e Interruptores</t>
  </si>
  <si>
    <t>CAIXA DE PASSAGEM, EM PVC, DE 4" X 2", PARA ELETRODUTO FLEXIVEL CORRUGADO</t>
  </si>
  <si>
    <t>PARE - PAREDES/PAINEIS</t>
  </si>
  <si>
    <t>Alvenaria de Vedação</t>
  </si>
  <si>
    <t>ARGAMASSA DE CIMENTO COLANTE - ACII</t>
  </si>
  <si>
    <t>Custos Horários Produtivo e Improdutivo dos Equipamentos</t>
  </si>
  <si>
    <t>CHI</t>
  </si>
  <si>
    <t>CHP</t>
  </si>
  <si>
    <t>VIBRADOR 2 HP COM MANGOTE 32MM E MANGUEIRA DE 5M ( MANUTENÇÃO E DEPRECIAÇÃO DO EQUIPAMENTO) - PREÇO DO EQUIPAMENTO NOVO DIVIDIDO POR 1.000</t>
  </si>
  <si>
    <t>ESTRUTURA METALICA MR250 / ASTM A36  - COTAÇÃO (FABRICAÇÃO E MONTAGEM)</t>
  </si>
  <si>
    <t>PINO DE ACO COM FURO, HASTE = 27 MM (ACAO DIRETA)</t>
  </si>
  <si>
    <t>CENTO</t>
  </si>
  <si>
    <t>ESPUMA EXPANSIVA DE POLIURETANO, APLICACAO MANUAL - 500 ML</t>
  </si>
  <si>
    <t>CHAPA GALVANIZADA 40 CM (Nº 26)</t>
  </si>
  <si>
    <t>Louças e Metais</t>
  </si>
  <si>
    <t>PARAFUSO NIQUELADO 3 1/2" COM ACABAMENTO CROMADO PARA FIXAR PECA SANITARIA, INCLUI PORCA CEGA, ARRUELA E BUCHA DE NYLON TAMANHO S-8</t>
  </si>
  <si>
    <t>CERÂMICA 30X40 (DIMENSÃO APROXIMADA) - REVESTIMENTO DE PAREDE</t>
  </si>
  <si>
    <t>ARGAMASSA DE REJUNTAMENTO</t>
  </si>
  <si>
    <t xml:space="preserve"> H148 </t>
  </si>
  <si>
    <t>CUBA DE LOUÇA DE EMBUTIR OVAL MÉDIA (48,5 X 37,5 CM - MEDIDAS APROXIMADAS)</t>
  </si>
  <si>
    <t xml:space="preserve"> H705 </t>
  </si>
  <si>
    <t>BARRA DE APOIO EM AÇO INOX - 40 CM COM PARAFUSOS E BUCHAS PARA FIXAÇÃO</t>
  </si>
  <si>
    <t>BARRA DE APOIO RETA, EM ACO INOX POLIDO, COMPRIMENTO 70CM, DIAMETRO MINIMO 3 CM</t>
  </si>
  <si>
    <t xml:space="preserve"> H706 </t>
  </si>
  <si>
    <t>BARRA DE APOIO EM AÇO INOX - 80 CM COM PARAFUSOS E BUCHAS PARA FIXAÇÃO</t>
  </si>
  <si>
    <t xml:space="preserve"> H709 </t>
  </si>
  <si>
    <t>TORNEIRA DE MESA COM FECHAMENTO AUTOMÁTICO TEMPORIZADO PARA LAVATÓRIO DIÂMETRO DE 1/2"</t>
  </si>
  <si>
    <t xml:space="preserve"> H586 </t>
  </si>
  <si>
    <t>ASSENTO EM POLIPROPILENO E INJETADO DE ALTA DURABILIDADE COM SISTEMA DE FECHAMENTO SUAVE (TIPO SLOW CLOSE OU EQUIVALENTE) PARA VASO SANITÁRIO</t>
  </si>
  <si>
    <t>TINTA TEXTURIZADA</t>
  </si>
  <si>
    <t>TINTA ADMIRAL ESMALTE SUMARE / REKOMAR FBR RENNER - (AMARELO/AZUL/VERDE) OU EQUIVALENTE</t>
  </si>
  <si>
    <t>DILUENTE NR 938 SUMARE/ DILUENTE NR410 RENNER  OU EQUIVALENTE</t>
  </si>
  <si>
    <t xml:space="preserve"> H334 </t>
  </si>
  <si>
    <t>CORPO CAIXA SIFONADA 100 X 100 X 50 MM</t>
  </si>
  <si>
    <t xml:space="preserve"> H260 </t>
  </si>
  <si>
    <t>ANEL BORRACHA PARA TUBO ESGOTO PREDIAL, DN 100 MM (NBR 5688)</t>
  </si>
  <si>
    <t>ANEL BORRACHA PARA TUBO ESGOTO PREDIAL, DN 50 MM (NBR 5688)</t>
  </si>
  <si>
    <t>ANEL BORRACHA PARA TUBO ESGOTO PREDIAL, DN 75 MM (NBR 5688)</t>
  </si>
  <si>
    <t xml:space="preserve"> H346 </t>
  </si>
  <si>
    <t>CURVA 90 GRAUS CURTA DIAMETRO 40 mm (ESGOTO)</t>
  </si>
  <si>
    <t xml:space="preserve"> H379 </t>
  </si>
  <si>
    <t>JOELHO 45 GRAUS DIAMETRO 100 mm  - (ESGOTO)</t>
  </si>
  <si>
    <t xml:space="preserve"> H394 </t>
  </si>
  <si>
    <t>JOELHO 45 GRAUS DIAMETRO 40 mm - (ESGOTO)</t>
  </si>
  <si>
    <t xml:space="preserve"> H381 </t>
  </si>
  <si>
    <t>JOELHO 45 GRAUS DIAMETRO 50 mm (ESGOTO)</t>
  </si>
  <si>
    <t xml:space="preserve"> H382 </t>
  </si>
  <si>
    <t>JOELHO 45 GRAUS DIAMETRO 75 mm (ESGOTO)</t>
  </si>
  <si>
    <t xml:space="preserve"> H377 </t>
  </si>
  <si>
    <t>JOELHO 90 GRAUS DIAMETRO 100 mm (ESGOTO)</t>
  </si>
  <si>
    <t xml:space="preserve"> H380 </t>
  </si>
  <si>
    <t>JOELHO 90 GRAUS DIAMETRO 40 mm (ESGOTO)</t>
  </si>
  <si>
    <t xml:space="preserve"> H371 </t>
  </si>
  <si>
    <t>JOELHO 90 GRAUS DIAMETRO 50 mm (ESGOTO)</t>
  </si>
  <si>
    <t xml:space="preserve"> H442 </t>
  </si>
  <si>
    <t xml:space="preserve"> H386 </t>
  </si>
  <si>
    <t>JUNCAO SIMPLES DIAMETRO 100 X 50 MM - (ESGOTO)</t>
  </si>
  <si>
    <t xml:space="preserve"> H384 </t>
  </si>
  <si>
    <t>JUNCAO SIMPLES DIAMETRO 100 X 100 mm (ESGOTO)</t>
  </si>
  <si>
    <t xml:space="preserve"> H387 </t>
  </si>
  <si>
    <t xml:space="preserve"> H392 </t>
  </si>
  <si>
    <t xml:space="preserve"> H390 </t>
  </si>
  <si>
    <t>LUVA SIMPLES DIAMETRO 50 mm (ESGOTO)</t>
  </si>
  <si>
    <t xml:space="preserve"> H391 </t>
  </si>
  <si>
    <t>LUVA SIMPLES DIAMETRO 75 mm - (ESGOTO)</t>
  </si>
  <si>
    <t xml:space="preserve"> H395 </t>
  </si>
  <si>
    <t>REDUCAO EXCENTRICA 75 X 50 MM - (ESGOTO)</t>
  </si>
  <si>
    <t xml:space="preserve"> H283 </t>
  </si>
  <si>
    <t>TERMINAL DE VENTILACAO, 75 MM, SERIE NORMAL, ESGOTO PREDIAL</t>
  </si>
  <si>
    <t xml:space="preserve"> H413 </t>
  </si>
  <si>
    <t>TE SANITARIO DIAMETRO 100 X 50 mm - (ESGOTO)</t>
  </si>
  <si>
    <t xml:space="preserve"> H418 </t>
  </si>
  <si>
    <t>TE SANITARIO DIAMETRO 50 X 50 mm - (ESGOTO)</t>
  </si>
  <si>
    <t xml:space="preserve"> H415 </t>
  </si>
  <si>
    <t>TE SANITARIO DIAMETRO 75 X 50 mm - (ESGOTO)</t>
  </si>
  <si>
    <t>DISPOSITIVO DE PROTEÇÃO CONTRA SURTOS (DPS) 275V 90 KA</t>
  </si>
  <si>
    <t>ELETRODUTO PVC FLEXÍVEL (MANGUEIRA CORRUGADA LEVE) DIAM. 32MM</t>
  </si>
  <si>
    <t>HASTE COPPERWELD  5/8" X 3,00 M COM CONECTOR</t>
  </si>
  <si>
    <t>Sinalização Vertical</t>
  </si>
  <si>
    <t>PARAFUSO COM BUCHA S-8</t>
  </si>
  <si>
    <t>SABAO EM PO</t>
  </si>
  <si>
    <t>ÁCIDO MURIÁTICO (D=1,2 KG/L)</t>
  </si>
  <si>
    <t>DETERGENTE AMONIACAL (D=1,01 KG/L)</t>
  </si>
  <si>
    <t>AÇO CA-50 12,5 MM (1/2")</t>
  </si>
  <si>
    <t>OLEO DIESEL COMBUSTIVEL COMUM METROPOLITANO S-10 OU S-500</t>
  </si>
  <si>
    <t>L</t>
  </si>
  <si>
    <t>ADITIVO IMPERMEABILIZANTE DE PEGA NORMAL PARA ARGAMASSAS E CONCRETOS SEM ARMACAO, LIQUIDO E ISENTO DE CLORETOS</t>
  </si>
  <si>
    <t>Porcent.</t>
  </si>
  <si>
    <t>Instalações Prediais de Águas Pluviais - Tubos, Conexões, Caixas e Ralos</t>
  </si>
  <si>
    <t>ANEL BORRACHA, DN 150 MM, PARA TUBO SERIE REFORCADA ESGOTO PREDIAL</t>
  </si>
  <si>
    <t>ELETRODUTO PVC FLEXÍVEL - MANGUEIRA CORRUGADA REFORÇADA - DIAM. 40MM</t>
  </si>
  <si>
    <t>ABRAÇADEIRA METALICA TIPO "D" DIAM. 1.1/2"</t>
  </si>
  <si>
    <t>BUCHA E ARRUELA METALICA Ø 1.1/2"</t>
  </si>
  <si>
    <t>PAR</t>
  </si>
  <si>
    <t>ARRASAMENTO DE ESTACAS DE CONCRETO</t>
  </si>
  <si>
    <t xml:space="preserve"> 4.4.2 </t>
  </si>
  <si>
    <t>IMPERMEABILIZACAO - ARGAMASSA SINTÉTICA SEMI-FLEXIVEL</t>
  </si>
  <si>
    <t>FORRO DE GESSO ACARTONADO PARA ÁREAS MOLHADAS, ESPESSURA DE 12,5 MM</t>
  </si>
  <si>
    <t>VÁLVULA PARA TANQUE METÁLICA DIAM. 1" SEM LADRAO</t>
  </si>
  <si>
    <t>LUVA SIMPLES DIAMETRO 40 MM - (ESGOTO)</t>
  </si>
  <si>
    <t>REGISTRO DE PRESSAO C/CANOPLA CROMADA DIAM.3/4"</t>
  </si>
  <si>
    <t>ADAPTADOR SOLDÁVEL COM FLANGES LIVRES PARA CAIXA D'ÁGUA 32X1"</t>
  </si>
  <si>
    <t>BUCHA DE REDUCAO SOLDÁVEL CURTA 32 X 25 MM</t>
  </si>
  <si>
    <t>JOELHO 90 GRAUS SOLDAVEL DIAMETRO 32 MM (1")</t>
  </si>
  <si>
    <t>TE REDUCAO 90 GRAUS SOLDAVEL 32 X 25 mm</t>
  </si>
  <si>
    <t>ELETRODUTO DE PVC RIGIDO DIAMETRO 1"</t>
  </si>
  <si>
    <t>B</t>
  </si>
  <si>
    <t>Custo Horário</t>
  </si>
  <si>
    <t>Custo Horário Total</t>
  </si>
  <si>
    <t>ENCARREGADO DE SERVIÇO</t>
  </si>
  <si>
    <t>Adicional de Mão de obra (%)</t>
  </si>
  <si>
    <t>Custo horário total de mão de obra</t>
  </si>
  <si>
    <t>Custo Horário da Execução (A) + (B)</t>
  </si>
  <si>
    <t>(D) Produção de Equipe</t>
  </si>
  <si>
    <t>(E) Custo Unitário de Execução [(A) + (B) + (C)] / (D)</t>
  </si>
  <si>
    <t>ANEL BORRACHA, DN 100 MM, PARA TUBO SERIE REFORCADA ESGOTO PREDIAL</t>
  </si>
  <si>
    <t>ANEL BORRACHA, DN 75 MM, PARA TUBO SERIE REFORCADA ESGOTO PREDIAL</t>
  </si>
  <si>
    <t>ELETRODUTO PVC FLEXÍVEL (MANGUEIRA CORRUGADA REFORÇADA) DIAM. 40MM</t>
  </si>
  <si>
    <t>ABRAÇADEIRA METÁLICA TIPO "D" DIÂMETRO 1.1/2"</t>
  </si>
  <si>
    <t>BUCHA E ARRUELA METALICA Ø 1"</t>
  </si>
  <si>
    <t>A</t>
  </si>
  <si>
    <t>Equipamentos</t>
  </si>
  <si>
    <t>Utilização</t>
  </si>
  <si>
    <t>Operativa</t>
  </si>
  <si>
    <t>Improdutiva</t>
  </si>
  <si>
    <t>COMPRESSOR DE AR 124 PCM</t>
  </si>
  <si>
    <t>MARTELETE PERFURADOR / ROMPEDOR - AR COMPRIMIDO (25kg)</t>
  </si>
  <si>
    <t>CARRINHO DE MÃO 80L</t>
  </si>
  <si>
    <t>Custo horário total de equipamentos</t>
  </si>
  <si>
    <t>ARGAMASSA IMPERMEABILIZANTE SEMI-FLEXÍVEL BICOMPONENTE (VIAPLUS 1000/SIKA TOP 107 OU EQUIVALENTE)</t>
  </si>
  <si>
    <t>CHAPA DE GESSO ACARTONADO, RESISTENTE A UMIDADE, E=12,5 MM, 1200X2400MM</t>
  </si>
  <si>
    <t>PARAFUSO AUTO BROCANTE 4,2 X 19MM</t>
  </si>
  <si>
    <t>PENDURAL REGULADOR, EM AÇO GALVANIZADO, PARA PERFIL CANALETA MODELO F530</t>
  </si>
  <si>
    <t>ARAME GALVANIZADO Nº 10 BWG</t>
  </si>
  <si>
    <t>PARAFUSO DRYWALL 25MM, CABEÇA TROMBETA E PONTA AGULHA (TA)</t>
  </si>
  <si>
    <t>MASSA DE REJUNTE EM PÓ PARA DRYWALL (C/ ADIÇÃO DE ÁGUA)</t>
  </si>
  <si>
    <t>PERFIL CANALETA, FORMATO C (MODELO F530), EM AÇO ZINCADO, E=0,5MM, 46 X 18 (L X H)</t>
  </si>
  <si>
    <t>PARAFUSO DRYWALL 4,2 X 13MM, ZINCADO, CABEÇA LENTILHA E PONTA BROCA (LB)</t>
  </si>
  <si>
    <t>FITA DE PAPEL REFORÇADA COM LAMINA DE METAL PARA CANTOS DE DRYWALL</t>
  </si>
  <si>
    <t>TABICA PARA FORRO DE GESSO (INSTALAÇÃO INCLUSA)</t>
  </si>
  <si>
    <t xml:space="preserve"> H514 </t>
  </si>
  <si>
    <t xml:space="preserve"> H389 </t>
  </si>
  <si>
    <t>LUVA SIMPLES DIAMETRO 40 mm (ESGOTO)</t>
  </si>
  <si>
    <t>Instalações Prediais de Água Fria em PVC</t>
  </si>
  <si>
    <t xml:space="preserve"> H209 </t>
  </si>
  <si>
    <t>REGISTRO DE PRESSAO C/CANOPLA DIAM. 3/4"</t>
  </si>
  <si>
    <t xml:space="preserve"> H518 </t>
  </si>
  <si>
    <t>Custo Horário da Execução (A) + (B) + (C)</t>
  </si>
  <si>
    <t>F</t>
  </si>
  <si>
    <t>MATERIAL</t>
  </si>
  <si>
    <t>Preço Unitário</t>
  </si>
  <si>
    <t>Custo unitário total de material</t>
  </si>
  <si>
    <t>OPERADOR DE EQUIPAMENTO PESADO</t>
  </si>
  <si>
    <t>Equipamento</t>
  </si>
  <si>
    <t xml:space="preserve"> 3.1.2 </t>
  </si>
  <si>
    <t>ELETRODUTO EM AÇO GALVANIZADO A FOGO DIÂMETRO 1 1/2" - PESADO</t>
  </si>
  <si>
    <t xml:space="preserve"> 250101 </t>
  </si>
  <si>
    <t xml:space="preserve"> 0001 </t>
  </si>
  <si>
    <t xml:space="preserve"> 2 </t>
  </si>
  <si>
    <t xml:space="preserve"> 3065 </t>
  </si>
  <si>
    <t xml:space="preserve"> 1863 </t>
  </si>
  <si>
    <t xml:space="preserve"> 2782 </t>
  </si>
  <si>
    <t xml:space="preserve"> 2497 </t>
  </si>
  <si>
    <t xml:space="preserve"> 2842 </t>
  </si>
  <si>
    <t xml:space="preserve"> 0010 </t>
  </si>
  <si>
    <t xml:space="preserve"> 1968 </t>
  </si>
  <si>
    <t xml:space="preserve"> 3948 </t>
  </si>
  <si>
    <t xml:space="preserve"> 1967 </t>
  </si>
  <si>
    <t xml:space="preserve"> 1858 </t>
  </si>
  <si>
    <t xml:space="preserve"> 2023 </t>
  </si>
  <si>
    <t xml:space="preserve"> 2779 </t>
  </si>
  <si>
    <t xml:space="preserve"> 1862 </t>
  </si>
  <si>
    <t xml:space="preserve"> 1215 </t>
  </si>
  <si>
    <t xml:space="preserve"> 3337 </t>
  </si>
  <si>
    <t xml:space="preserve"> 2380 </t>
  </si>
  <si>
    <t xml:space="preserve"> 0025 </t>
  </si>
  <si>
    <t xml:space="preserve"> 0008 </t>
  </si>
  <si>
    <t xml:space="preserve"> 2055 </t>
  </si>
  <si>
    <t xml:space="preserve"> 1860 </t>
  </si>
  <si>
    <t xml:space="preserve"> 2386 </t>
  </si>
  <si>
    <t xml:space="preserve"> 0032 </t>
  </si>
  <si>
    <t xml:space="preserve"> 3138 </t>
  </si>
  <si>
    <t xml:space="preserve"> 2804 </t>
  </si>
  <si>
    <t xml:space="preserve"> 0018 </t>
  </si>
  <si>
    <t xml:space="preserve"> 0012 </t>
  </si>
  <si>
    <t xml:space="preserve"> 3477 </t>
  </si>
  <si>
    <t xml:space="preserve"> 3259 </t>
  </si>
  <si>
    <t xml:space="preserve"> 0004 </t>
  </si>
  <si>
    <t xml:space="preserve"> 1970 </t>
  </si>
  <si>
    <t xml:space="preserve"> 1861 </t>
  </si>
  <si>
    <t xml:space="preserve"> 0011 </t>
  </si>
  <si>
    <t xml:space="preserve"> 0020 </t>
  </si>
  <si>
    <t xml:space="preserve"> 0005 </t>
  </si>
  <si>
    <t xml:space="preserve"> 2788 </t>
  </si>
  <si>
    <t xml:space="preserve"> 1674 </t>
  </si>
  <si>
    <t xml:space="preserve"> 2256 </t>
  </si>
  <si>
    <t xml:space="preserve"> 1696 </t>
  </si>
  <si>
    <t xml:space="preserve"> 0104 </t>
  </si>
  <si>
    <t xml:space="preserve"> 2133 </t>
  </si>
  <si>
    <t xml:space="preserve"> 020701 </t>
  </si>
  <si>
    <t xml:space="preserve"> 0102 </t>
  </si>
  <si>
    <t xml:space="preserve"> 2033 </t>
  </si>
  <si>
    <t xml:space="preserve"> 2502 </t>
  </si>
  <si>
    <t xml:space="preserve"> 1672 </t>
  </si>
  <si>
    <t xml:space="preserve"> 2051 </t>
  </si>
  <si>
    <t xml:space="preserve"> 2426 </t>
  </si>
  <si>
    <t xml:space="preserve"> 2294 </t>
  </si>
  <si>
    <t xml:space="preserve"> 0006 </t>
  </si>
  <si>
    <t xml:space="preserve"> 2034 </t>
  </si>
  <si>
    <t xml:space="preserve"> 2437 </t>
  </si>
  <si>
    <t xml:space="preserve"> 1221 </t>
  </si>
  <si>
    <t xml:space="preserve"> 1973 </t>
  </si>
  <si>
    <t xml:space="preserve"> 3742 </t>
  </si>
  <si>
    <t xml:space="preserve"> 3262 </t>
  </si>
  <si>
    <t xml:space="preserve"> 3269 </t>
  </si>
  <si>
    <t xml:space="preserve"> 3261 </t>
  </si>
  <si>
    <t xml:space="preserve"> 3939 </t>
  </si>
  <si>
    <t xml:space="preserve"> 3106 </t>
  </si>
  <si>
    <t xml:space="preserve"> 2755 </t>
  </si>
  <si>
    <t xml:space="preserve"> 1317 </t>
  </si>
  <si>
    <t xml:space="preserve"> 060104 </t>
  </si>
  <si>
    <t xml:space="preserve"> 1121 </t>
  </si>
  <si>
    <t xml:space="preserve"> 0015 </t>
  </si>
  <si>
    <t xml:space="preserve"> 3 </t>
  </si>
  <si>
    <t xml:space="preserve"> 040101 </t>
  </si>
  <si>
    <t xml:space="preserve"> 87292 </t>
  </si>
  <si>
    <t xml:space="preserve"> 2387 </t>
  </si>
  <si>
    <t xml:space="preserve"> 1263 </t>
  </si>
  <si>
    <t xml:space="preserve"> 0105 </t>
  </si>
  <si>
    <t xml:space="preserve"> 2439 </t>
  </si>
  <si>
    <t xml:space="preserve"> 1540 </t>
  </si>
  <si>
    <t xml:space="preserve"> 052014 </t>
  </si>
  <si>
    <t xml:space="preserve"> 2448 </t>
  </si>
  <si>
    <t xml:space="preserve"> 052003 </t>
  </si>
  <si>
    <t xml:space="preserve"> 052004 </t>
  </si>
  <si>
    <t xml:space="preserve"> 2438 </t>
  </si>
  <si>
    <t xml:space="preserve"> 052005 </t>
  </si>
  <si>
    <t xml:space="preserve"> 200101 </t>
  </si>
  <si>
    <t xml:space="preserve"> 260601 </t>
  </si>
  <si>
    <t xml:space="preserve"> 2048 </t>
  </si>
  <si>
    <t xml:space="preserve"> 220100 </t>
  </si>
  <si>
    <t xml:space="preserve"> 040905 </t>
  </si>
  <si>
    <t xml:space="preserve"> 080902 </t>
  </si>
  <si>
    <t xml:space="preserve"> 081066 </t>
  </si>
  <si>
    <t xml:space="preserve"> 081302 </t>
  </si>
  <si>
    <t xml:space="preserve"> 081321 </t>
  </si>
  <si>
    <t xml:space="preserve"> 081003 </t>
  </si>
  <si>
    <t xml:space="preserve"> 081402 </t>
  </si>
  <si>
    <t xml:space="preserve"> 00020078 </t>
  </si>
  <si>
    <t xml:space="preserve"> 00000299 </t>
  </si>
  <si>
    <t xml:space="preserve"> 00020170 </t>
  </si>
  <si>
    <t xml:space="preserve"> 00000298 </t>
  </si>
  <si>
    <t xml:space="preserve"> 00009841 </t>
  </si>
  <si>
    <t xml:space="preserve"> 89511 </t>
  </si>
  <si>
    <t xml:space="preserve"> 00009839 </t>
  </si>
  <si>
    <t xml:space="preserve"> 100475 </t>
  </si>
  <si>
    <t xml:space="preserve"> 00000300 </t>
  </si>
  <si>
    <t xml:space="preserve"> 00020171 </t>
  </si>
  <si>
    <t xml:space="preserve"> 00009840 </t>
  </si>
  <si>
    <t xml:space="preserve"> 070422 </t>
  </si>
  <si>
    <t xml:space="preserve"> 3072 </t>
  </si>
  <si>
    <t xml:space="preserve"> 070424 </t>
  </si>
  <si>
    <t xml:space="preserve"> 3073 </t>
  </si>
  <si>
    <t xml:space="preserve"> 071186 </t>
  </si>
  <si>
    <t xml:space="preserve"> 3940 </t>
  </si>
  <si>
    <t xml:space="preserve"> 071196 </t>
  </si>
  <si>
    <t xml:space="preserve"> 3925 </t>
  </si>
  <si>
    <t xml:space="preserve"> 071202 </t>
  </si>
  <si>
    <t xml:space="preserve"> 3279 </t>
  </si>
  <si>
    <t xml:space="preserve"> 071214 </t>
  </si>
  <si>
    <t xml:space="preserve"> 3271 </t>
  </si>
  <si>
    <t xml:space="preserve"> 070374 </t>
  </si>
  <si>
    <t xml:space="preserve"> 3059 </t>
  </si>
  <si>
    <t xml:space="preserve"> 071381 </t>
  </si>
  <si>
    <t xml:space="preserve"> 3330 </t>
  </si>
  <si>
    <t xml:space="preserve"> 070720 </t>
  </si>
  <si>
    <t xml:space="preserve"> 88629 </t>
  </si>
  <si>
    <t xml:space="preserve"> 00001872 </t>
  </si>
  <si>
    <t xml:space="preserve"> 071195 </t>
  </si>
  <si>
    <t xml:space="preserve"> 3924 </t>
  </si>
  <si>
    <t xml:space="preserve"> 060802 </t>
  </si>
  <si>
    <t xml:space="preserve"> 052006 </t>
  </si>
  <si>
    <t xml:space="preserve"> 2390 </t>
  </si>
  <si>
    <t xml:space="preserve"> 2149 </t>
  </si>
  <si>
    <t xml:space="preserve"> 45291 </t>
  </si>
  <si>
    <t xml:space="preserve"> 30130 </t>
  </si>
  <si>
    <t xml:space="preserve"> 30033 </t>
  </si>
  <si>
    <t xml:space="preserve"> 30028 </t>
  </si>
  <si>
    <t xml:space="preserve"> 20031 </t>
  </si>
  <si>
    <t>5,24</t>
  </si>
  <si>
    <t xml:space="preserve"> 20002 </t>
  </si>
  <si>
    <t xml:space="preserve"> 050251 </t>
  </si>
  <si>
    <t xml:space="preserve"> 2757 </t>
  </si>
  <si>
    <t xml:space="preserve"> 040904 </t>
  </si>
  <si>
    <t xml:space="preserve"> 2440 </t>
  </si>
  <si>
    <t xml:space="preserve"> 150204 </t>
  </si>
  <si>
    <t xml:space="preserve"> 1326 </t>
  </si>
  <si>
    <t xml:space="preserve"> 00037395 </t>
  </si>
  <si>
    <t xml:space="preserve"> 93203 </t>
  </si>
  <si>
    <t xml:space="preserve"> 00038124 </t>
  </si>
  <si>
    <t>0,29</t>
  </si>
  <si>
    <t xml:space="preserve"> 120208 </t>
  </si>
  <si>
    <t xml:space="preserve"> 2693 </t>
  </si>
  <si>
    <t xml:space="preserve"> 160602 </t>
  </si>
  <si>
    <t xml:space="preserve"> 2379 </t>
  </si>
  <si>
    <t xml:space="preserve"> 00004351 </t>
  </si>
  <si>
    <t xml:space="preserve"> 1264 </t>
  </si>
  <si>
    <t xml:space="preserve"> 1334 </t>
  </si>
  <si>
    <t xml:space="preserve"> 2246 </t>
  </si>
  <si>
    <t xml:space="preserve"> 2417 </t>
  </si>
  <si>
    <t xml:space="preserve"> 200201 </t>
  </si>
  <si>
    <t xml:space="preserve"> 201302 </t>
  </si>
  <si>
    <t xml:space="preserve"> 0028 </t>
  </si>
  <si>
    <t xml:space="preserve"> 2787 </t>
  </si>
  <si>
    <t xml:space="preserve"> 2690 </t>
  </si>
  <si>
    <t xml:space="preserve"> 2692 </t>
  </si>
  <si>
    <t xml:space="preserve"> 210499 </t>
  </si>
  <si>
    <t xml:space="preserve"> 2978 </t>
  </si>
  <si>
    <t xml:space="preserve"> 2770 </t>
  </si>
  <si>
    <t xml:space="preserve"> 2966 </t>
  </si>
  <si>
    <t xml:space="preserve"> 2702 </t>
  </si>
  <si>
    <t xml:space="preserve"> 2969 </t>
  </si>
  <si>
    <t xml:space="preserve"> 2968 </t>
  </si>
  <si>
    <t xml:space="preserve"> 2965 </t>
  </si>
  <si>
    <t xml:space="preserve"> 2970 </t>
  </si>
  <si>
    <t xml:space="preserve"> 2967 </t>
  </si>
  <si>
    <t xml:space="preserve"> 210506 </t>
  </si>
  <si>
    <t xml:space="preserve"> 1438 </t>
  </si>
  <si>
    <t xml:space="preserve"> 080502 </t>
  </si>
  <si>
    <t xml:space="preserve"> 080590 </t>
  </si>
  <si>
    <t xml:space="preserve"> 230174 </t>
  </si>
  <si>
    <t xml:space="preserve"> 100867 </t>
  </si>
  <si>
    <t xml:space="preserve"> 00036205 </t>
  </si>
  <si>
    <t xml:space="preserve"> 230176 </t>
  </si>
  <si>
    <t xml:space="preserve"> 080572 </t>
  </si>
  <si>
    <t xml:space="preserve"> 080811 </t>
  </si>
  <si>
    <t xml:space="preserve"> 080526 </t>
  </si>
  <si>
    <t xml:space="preserve"> 2072 </t>
  </si>
  <si>
    <t xml:space="preserve"> 2073 </t>
  </si>
  <si>
    <t xml:space="preserve"> 081661 </t>
  </si>
  <si>
    <t xml:space="preserve"> 080580 </t>
  </si>
  <si>
    <t xml:space="preserve"> 080830 </t>
  </si>
  <si>
    <t xml:space="preserve"> 00000301 </t>
  </si>
  <si>
    <t xml:space="preserve"> 00000296 </t>
  </si>
  <si>
    <t>19,00</t>
  </si>
  <si>
    <t xml:space="preserve"> 081730 </t>
  </si>
  <si>
    <t xml:space="preserve"> 081924 </t>
  </si>
  <si>
    <t xml:space="preserve"> 081921 </t>
  </si>
  <si>
    <t xml:space="preserve"> 081922 </t>
  </si>
  <si>
    <t xml:space="preserve"> 081938 </t>
  </si>
  <si>
    <t xml:space="preserve"> 081935 </t>
  </si>
  <si>
    <t xml:space="preserve"> 081936 </t>
  </si>
  <si>
    <t xml:space="preserve"> 081927 </t>
  </si>
  <si>
    <t xml:space="preserve"> 081973 </t>
  </si>
  <si>
    <t xml:space="preserve"> 081975 </t>
  </si>
  <si>
    <t xml:space="preserve"> 081970 </t>
  </si>
  <si>
    <t xml:space="preserve"> 082001 </t>
  </si>
  <si>
    <t xml:space="preserve"> 082004 </t>
  </si>
  <si>
    <t xml:space="preserve"> 082002 </t>
  </si>
  <si>
    <t xml:space="preserve"> 082304 </t>
  </si>
  <si>
    <t xml:space="preserve"> 082301 </t>
  </si>
  <si>
    <t xml:space="preserve"> 082302 </t>
  </si>
  <si>
    <t xml:space="preserve"> 082233 </t>
  </si>
  <si>
    <t xml:space="preserve"> 00000297 </t>
  </si>
  <si>
    <t xml:space="preserve"> 082003 </t>
  </si>
  <si>
    <t xml:space="preserve"> 082101 </t>
  </si>
  <si>
    <t xml:space="preserve"> 082303 </t>
  </si>
  <si>
    <t xml:space="preserve"> 081923 </t>
  </si>
  <si>
    <t xml:space="preserve"> 00039320 </t>
  </si>
  <si>
    <t xml:space="preserve"> 082230 </t>
  </si>
  <si>
    <t xml:space="preserve"> 082231 </t>
  </si>
  <si>
    <t xml:space="preserve"> 080946 </t>
  </si>
  <si>
    <t xml:space="preserve"> 081056 </t>
  </si>
  <si>
    <t xml:space="preserve"> 081162 </t>
  </si>
  <si>
    <t xml:space="preserve"> 081322 </t>
  </si>
  <si>
    <t xml:space="preserve"> 081004 </t>
  </si>
  <si>
    <t xml:space="preserve"> 081421 </t>
  </si>
  <si>
    <t xml:space="preserve"> 070563 </t>
  </si>
  <si>
    <t xml:space="preserve"> 4014 </t>
  </si>
  <si>
    <t xml:space="preserve"> 071171 </t>
  </si>
  <si>
    <t xml:space="preserve"> 071174 </t>
  </si>
  <si>
    <t>0,64</t>
  </si>
  <si>
    <t xml:space="preserve"> 2221 </t>
  </si>
  <si>
    <t>0,89</t>
  </si>
  <si>
    <t xml:space="preserve"> 085006 </t>
  </si>
  <si>
    <t xml:space="preserve"> 071598 </t>
  </si>
  <si>
    <t xml:space="preserve"> 4013 </t>
  </si>
  <si>
    <t xml:space="preserve"> 270501 </t>
  </si>
  <si>
    <t xml:space="preserve"> 1971 </t>
  </si>
  <si>
    <t xml:space="preserve"> 0110 </t>
  </si>
  <si>
    <t xml:space="preserve"> 2840 </t>
  </si>
  <si>
    <t>CALCETEIRO</t>
  </si>
  <si>
    <t>1.     Para fins de apresentação dos valores percentuais obtidos para cada parcela dos encargos sociais e trabalhistas adotou-se apenas duas casas decimais em porcentagem, o que pode promover pequenas diferenças entre o valor divulgado na coluna Total (%) em relação a uma eventual soma dos valores visíveis das parcelas.
2.     Sobre os encargos sociais e trabalhistas apresentados na presente tabela, não está aplicada a média móvel. A média móvel é parte da metodologia de cálculo dos salários e encargos sociais e trabalhistas, tendo por objetivo estabilizar os resultados e realizar o abrandamento das variações decorrentes de eventuais alterações nos tamanhos das amostras, por meio da utilização da média móvel aritmética (ou média móvel simples), com exceção dos encargos do Grupo A referentes às leis sociais. Assim, posteriormente à obtenção do somatório dos percentuais dos encargos dos grupos B, C e D, é aplicada a média móvel aritmética dos três últimos resultados dos somatórios dos encargos dos mesmos grupos, e adicionado o somatório do grupo A da referência atual, obtendo desta forma, os percentuais efetivamente utilizados no cálculo dos custos da Mão de Obra.</t>
  </si>
  <si>
    <t xml:space="preserve"> 261304 </t>
  </si>
  <si>
    <t>EMASSAMENTO ACRILICO 2 DEMAOS</t>
  </si>
  <si>
    <t xml:space="preserve"> 1707 </t>
  </si>
  <si>
    <t>MASSA CORRIDA ACRILICA</t>
  </si>
  <si>
    <t xml:space="preserve"> 2052 </t>
  </si>
  <si>
    <t>TINTA PVA LATEX</t>
  </si>
  <si>
    <t>11,79</t>
  </si>
  <si>
    <t>26,53</t>
  </si>
  <si>
    <t>MÊS</t>
  </si>
  <si>
    <t xml:space="preserve"> 250102 </t>
  </si>
  <si>
    <t>MESTRE DE OBRA - (OBRAS CIVIS)</t>
  </si>
  <si>
    <t xml:space="preserve"> 1.3 </t>
  </si>
  <si>
    <t xml:space="preserve"> 2.2.5 </t>
  </si>
  <si>
    <t xml:space="preserve"> 041004 </t>
  </si>
  <si>
    <t>ESCAVACAO MECANICA</t>
  </si>
  <si>
    <t xml:space="preserve"> 041146 </t>
  </si>
  <si>
    <t xml:space="preserve"> 3.1.3 </t>
  </si>
  <si>
    <t xml:space="preserve"> 041006 </t>
  </si>
  <si>
    <t>TRANSPORTE DE MATERIAL ESCAVADO M3.KM</t>
  </si>
  <si>
    <t>m3km</t>
  </si>
  <si>
    <t xml:space="preserve"> 220050 </t>
  </si>
  <si>
    <t>LASTRO DE CONCRETO REGULARIZADO SEM IMPERMEAB. 1</t>
  </si>
  <si>
    <t>ACO CA-50 - 6,3 MM (1/4") - (OBRAS CIVIS)</t>
  </si>
  <si>
    <t xml:space="preserve"> 060314 </t>
  </si>
  <si>
    <t xml:space="preserve"> 060303 </t>
  </si>
  <si>
    <t xml:space="preserve"> 060304 </t>
  </si>
  <si>
    <t xml:space="preserve"> 060305 </t>
  </si>
  <si>
    <t xml:space="preserve"> 060306 </t>
  </si>
  <si>
    <t xml:space="preserve"> 4.2.3 </t>
  </si>
  <si>
    <t>ESQUADRIAS DE MADEIRA</t>
  </si>
  <si>
    <t xml:space="preserve"> 4.4.1.1 </t>
  </si>
  <si>
    <t xml:space="preserve"> 170015 </t>
  </si>
  <si>
    <t>PORTAL (INCLUSO ENCHIMENTO COM ALVENARIA)</t>
  </si>
  <si>
    <t>Jg</t>
  </si>
  <si>
    <t xml:space="preserve"> 170010 </t>
  </si>
  <si>
    <t>ALIZAR</t>
  </si>
  <si>
    <t xml:space="preserve"> 4.4.3 </t>
  </si>
  <si>
    <t>FERRAGENS</t>
  </si>
  <si>
    <t xml:space="preserve"> 4.4.3.1 </t>
  </si>
  <si>
    <t xml:space="preserve"> 4.4.3.2 </t>
  </si>
  <si>
    <t>EMOP</t>
  </si>
  <si>
    <t xml:space="preserve"> 4.4.3.3 </t>
  </si>
  <si>
    <t xml:space="preserve"> 4.4.3.4 </t>
  </si>
  <si>
    <t xml:space="preserve"> 4.4.3.5 </t>
  </si>
  <si>
    <t xml:space="preserve"> 230103 </t>
  </si>
  <si>
    <t xml:space="preserve"> 4.4.3.6 </t>
  </si>
  <si>
    <t xml:space="preserve"> 230210 </t>
  </si>
  <si>
    <t>DOBRADIÇA COM MOLA PARA PORTA/DIVISORIAS DE MÁRMORE/GRANITO</t>
  </si>
  <si>
    <t xml:space="preserve"> 4.4.3.7 </t>
  </si>
  <si>
    <t xml:space="preserve"> 230209 </t>
  </si>
  <si>
    <t>BATENTE COM ENCOSTO DE BORRACHA PARA DIVISORIAS DE GRANITO/MÁRMORE</t>
  </si>
  <si>
    <t xml:space="preserve"> 4.4.3.8 </t>
  </si>
  <si>
    <t xml:space="preserve"> 4.4.3.9 </t>
  </si>
  <si>
    <t xml:space="preserve"> 4.4.3.10 </t>
  </si>
  <si>
    <t xml:space="preserve"> 4.4.3.11 </t>
  </si>
  <si>
    <t xml:space="preserve"> 4.4.2.1 </t>
  </si>
  <si>
    <t xml:space="preserve"> 4.4.2.2 </t>
  </si>
  <si>
    <t xml:space="preserve"> 4.5.1.1 </t>
  </si>
  <si>
    <t xml:space="preserve"> 120101 </t>
  </si>
  <si>
    <t>REGULARIZAÇÃO (1:3) E=2 CM</t>
  </si>
  <si>
    <t xml:space="preserve"> 4.5.1.2 </t>
  </si>
  <si>
    <t xml:space="preserve"> 120207 </t>
  </si>
  <si>
    <t>PROTECAO MECANICA (1:3) E=2 CM</t>
  </si>
  <si>
    <t xml:space="preserve"> 4.5.2.1 </t>
  </si>
  <si>
    <t xml:space="preserve"> 4.5.2.2 </t>
  </si>
  <si>
    <t xml:space="preserve"> 4.5.2.3 </t>
  </si>
  <si>
    <t xml:space="preserve"> 4.6.3 </t>
  </si>
  <si>
    <t xml:space="preserve"> 4.6.4 </t>
  </si>
  <si>
    <t>REVESTIMENTO DE PAREDES</t>
  </si>
  <si>
    <t>PISOS DIVERSOS</t>
  </si>
  <si>
    <t xml:space="preserve"> 221101 </t>
  </si>
  <si>
    <t>RODAPÉS E SOLEIRAS</t>
  </si>
  <si>
    <t xml:space="preserve"> 221102 </t>
  </si>
  <si>
    <t>RODAPÉ FUNDIDO DE GRANITINA 7CM</t>
  </si>
  <si>
    <t>SEDOP</t>
  </si>
  <si>
    <t>PINTURA DE PAREDES</t>
  </si>
  <si>
    <t>PINTURA DE TETOS</t>
  </si>
  <si>
    <t>VASO SANITÁRIO CONVENCIONAL (1ª LINHA)</t>
  </si>
  <si>
    <t>FDE</t>
  </si>
  <si>
    <t xml:space="preserve"> 080517 </t>
  </si>
  <si>
    <t>VÁLVULA DE DESCARGA DUPLO ACIONAMENTO COM ACABAMENTO CROMADO ANTIVANDALISMO</t>
  </si>
  <si>
    <t>ACESSÓRIOS</t>
  </si>
  <si>
    <t>CJ</t>
  </si>
  <si>
    <t>SEINFRA</t>
  </si>
  <si>
    <t xml:space="preserve"> 081340 </t>
  </si>
  <si>
    <t xml:space="preserve"> 081663 </t>
  </si>
  <si>
    <t>CORPO CAIXA SIFONADA DIAM. 150 X 150 X 50</t>
  </si>
  <si>
    <t xml:space="preserve"> 081664 </t>
  </si>
  <si>
    <t>CORPO CAIXA SIFONADA DIAM. 150 X 185 X 75</t>
  </si>
  <si>
    <t xml:space="preserve"> 081681 </t>
  </si>
  <si>
    <t>CORPO RALO SECO CILINDRICO 100 X 40</t>
  </si>
  <si>
    <t xml:space="preserve"> 081751 </t>
  </si>
  <si>
    <t>GRELHA QUADRADA ACO INOX ROTATIVO DIAM.100 MM</t>
  </si>
  <si>
    <t xml:space="preserve"> 081752 </t>
  </si>
  <si>
    <t>GRELHA QUADRADA ACO INOX ROTATIVO DIAM.150 MM</t>
  </si>
  <si>
    <t xml:space="preserve"> 081974 </t>
  </si>
  <si>
    <t>JUNCAO SIMPLES DIAMETRO 100 X 75 MM (ESGOTO)</t>
  </si>
  <si>
    <t xml:space="preserve"> 081972 </t>
  </si>
  <si>
    <t>JUNCAO SIMPLES DIAMETRO 75 X 75 MM (ESGOTO)</t>
  </si>
  <si>
    <t xml:space="preserve"> 4.13.4 </t>
  </si>
  <si>
    <t xml:space="preserve"> 081305 </t>
  </si>
  <si>
    <t>JOELHO 45 GRAUS SOLDAVEL 50 MM</t>
  </si>
  <si>
    <t xml:space="preserve"> 081324 </t>
  </si>
  <si>
    <t>JOELHO 90 GRAUS SOLDAVEL 50 mm (MARROM)</t>
  </si>
  <si>
    <t xml:space="preserve"> 080906 </t>
  </si>
  <si>
    <t>REGISTRO DE GAVETA BRUTO DIAMETRO 2"</t>
  </si>
  <si>
    <t xml:space="preserve"> 080929 </t>
  </si>
  <si>
    <t>REGISTRO DE GAVETA C/CANOPLA DIAMETRO 1.1/2"</t>
  </si>
  <si>
    <t xml:space="preserve"> 081067 </t>
  </si>
  <si>
    <t>ADAPTADOR SOLDÁVEL CURTO C/ BOLSA E ROSCA PARA REGISTRO 32X1"</t>
  </si>
  <si>
    <t xml:space="preserve"> 081069 </t>
  </si>
  <si>
    <t>ADAPTADOR SOLDÁVEL CURTO COM BOLSA E ROSCA PARA REGISTRO 50MMX1.1/2"</t>
  </si>
  <si>
    <t xml:space="preserve"> 081070 </t>
  </si>
  <si>
    <t>ADAPTADOR SOLDÁVEL CURTO C/ BOLSA E ROSCA PARA REGISTRO 60X2"</t>
  </si>
  <si>
    <t xml:space="preserve"> 081165 </t>
  </si>
  <si>
    <t>BUCHA DE REDUCAO SOLDÁVEL CURTA 60 X 50 mm</t>
  </si>
  <si>
    <t xml:space="preserve"> 081179 </t>
  </si>
  <si>
    <t xml:space="preserve"> 081306 </t>
  </si>
  <si>
    <t>JOELHO 45 GRAUS SOLDAVEL 60 MM</t>
  </si>
  <si>
    <t xml:space="preserve"> 081325 </t>
  </si>
  <si>
    <t>JOELHO 90 GRAUS SOLDAVEL DIAMETRO 60 mm</t>
  </si>
  <si>
    <t xml:space="preserve"> 081105 </t>
  </si>
  <si>
    <t xml:space="preserve"> 081106 </t>
  </si>
  <si>
    <t>LUVA SOLDAVEL DIAMETRO 60 mm</t>
  </si>
  <si>
    <t xml:space="preserve"> 081006 </t>
  </si>
  <si>
    <t>TUBO SOLDAVEL PVC MARROM DIAM. 50 MM</t>
  </si>
  <si>
    <t xml:space="preserve"> 081007 </t>
  </si>
  <si>
    <t>TUBO SOLDAVEL PVC MARROM DIAM. 60 MM</t>
  </si>
  <si>
    <t xml:space="preserve"> 081405 </t>
  </si>
  <si>
    <t>TE 90 GRAUS SOLDAVEL DIAMETRO 50 MM</t>
  </si>
  <si>
    <t xml:space="preserve"> 081406 </t>
  </si>
  <si>
    <t>TE 90 GRAUS SOLDAVEL DIMETRO 60 MM</t>
  </si>
  <si>
    <t xml:space="preserve"> 081425 </t>
  </si>
  <si>
    <t>TE REDUCAO 90 GRAUS SOLDAVEL 50 X 32 mm</t>
  </si>
  <si>
    <t xml:space="preserve"> 081360 </t>
  </si>
  <si>
    <t>JOELHO DE REDUCAO 90 GRAUS SOLDÁVEL COM BUCHA LATAO 25X1/2"</t>
  </si>
  <si>
    <t xml:space="preserve"> 081445 </t>
  </si>
  <si>
    <t>TE 90 GRAUS SOLDAVEL COM BUCHA DE LATÃO NA BOLSA CENTRAL 25 X 25 X 1/2"</t>
  </si>
  <si>
    <t xml:space="preserve"> 4.3.3 </t>
  </si>
  <si>
    <t xml:space="preserve"> 080601 </t>
  </si>
  <si>
    <t>MICTORIO DE LOUCA C/SIFAO INTEGRADO</t>
  </si>
  <si>
    <t xml:space="preserve"> 080621 </t>
  </si>
  <si>
    <t>VÁLVULA DE DESCARGA PARA MICTÓRIO DIÂMETRO 1/2" FECHAMENTO AUTOMÁTICO TEMPORIZADO</t>
  </si>
  <si>
    <t xml:space="preserve"> 082102 </t>
  </si>
  <si>
    <t>REDUCAO EXCENTRICA 100 X 75 MM (ESGOTO)</t>
  </si>
  <si>
    <t xml:space="preserve"> 080905 </t>
  </si>
  <si>
    <t>REGISTRO DE GAVETA BRUTO DIAMETRO 1.1/2"</t>
  </si>
  <si>
    <t xml:space="preserve"> 081180 </t>
  </si>
  <si>
    <t>BUCHA DE REDUCAO SOLDAVEL LONGA 50 X 32 mm</t>
  </si>
  <si>
    <t xml:space="preserve"> 081182 </t>
  </si>
  <si>
    <t>BUCHA DE REDUCAO SOLDAVEL LONGA 60 X 32 mm</t>
  </si>
  <si>
    <t xml:space="preserve"> 051060 </t>
  </si>
  <si>
    <t>LANÇAMENTO/APLICAÇÃO/ADENSAMENTO DE CONCRETO USINADO BOMBEADO EM FUNDAÇÃO</t>
  </si>
  <si>
    <t xml:space="preserve"> 180114 </t>
  </si>
  <si>
    <t>PORTA DE ABRIR EM ALUMÍNIO ANODIZADO, 01 FOLHA EM VENEZIANA, COM FERRAGENS (M.O.FAB.INC.MAT.)</t>
  </si>
  <si>
    <t xml:space="preserve"> 160601 </t>
  </si>
  <si>
    <t>CALHA DE CHAPA GALVANIZADA Nº 26 DESENVOLVIMENTO 60 CM</t>
  </si>
  <si>
    <t>Base de cálculo ISS do município:</t>
  </si>
  <si>
    <t>Município da Obra:</t>
  </si>
  <si>
    <t xml:space="preserve"> 220107 </t>
  </si>
  <si>
    <t>LASTRO DE BRITA PARA PISO - (OBRAS CIVIS)</t>
  </si>
  <si>
    <t xml:space="preserve"> 261602 </t>
  </si>
  <si>
    <t>PINTURA TINTA ESMALTE PARA ESQUADRIAS DE FERRO C  FUNDO ANTICORROSIVO</t>
  </si>
  <si>
    <t xml:space="preserve"> 080903 </t>
  </si>
  <si>
    <t>REGISTRO DE GAVETA BRUTO DIAMETRO 1"</t>
  </si>
  <si>
    <t xml:space="preserve"> 081538 </t>
  </si>
  <si>
    <t>CURVA 90 GRAUS SOLDAVEL DIAMETRO 32 MM</t>
  </si>
  <si>
    <t xml:space="preserve"> 89522 </t>
  </si>
  <si>
    <t xml:space="preserve"> 104174 </t>
  </si>
  <si>
    <t xml:space="preserve"> 98062 </t>
  </si>
  <si>
    <t xml:space="preserve"> 071152 </t>
  </si>
  <si>
    <t>CURVA DE 90 GRAUS AÇO GALVANIZADO DIAM.1"</t>
  </si>
  <si>
    <t xml:space="preserve"> 071702 </t>
  </si>
  <si>
    <t>LUVA  EM AÇO GALVANIZADO DIÂMETRO 1"</t>
  </si>
  <si>
    <t xml:space="preserve"> 082375 </t>
  </si>
  <si>
    <t>TUBO FERRO GALVANIZADO 1"</t>
  </si>
  <si>
    <t xml:space="preserve"> 085041 </t>
  </si>
  <si>
    <t>MANOMETRO - 0 A 10 KG/CM2</t>
  </si>
  <si>
    <t xml:space="preserve"> 080904 </t>
  </si>
  <si>
    <t>REGISTRO DE GAVETA BRUTO DIAMETRO 1.1/4"</t>
  </si>
  <si>
    <t xml:space="preserve"> 080910 </t>
  </si>
  <si>
    <t>REGISTRO DE GAVETA BRUTO DIAMETRO 2.1/2"</t>
  </si>
  <si>
    <t xml:space="preserve"> 085079 </t>
  </si>
  <si>
    <t>VÁLVULA DE RETENÇÃO VERTICAL 2.1/2"</t>
  </si>
  <si>
    <t xml:space="preserve"> 081551 </t>
  </si>
  <si>
    <t>CURVA 45 GRAUS SOLDAVEL DIAMETRO 75 MM</t>
  </si>
  <si>
    <t xml:space="preserve"> 081540 </t>
  </si>
  <si>
    <t>CURVA 90 GRAUS SOLDAVEL DIAMETRO 50 MM</t>
  </si>
  <si>
    <t xml:space="preserve"> 081732 </t>
  </si>
  <si>
    <t>CURVA 90 GRAUS CURTA DIAM. 75 MM (ESGOTO)</t>
  </si>
  <si>
    <t xml:space="preserve"> 070929 </t>
  </si>
  <si>
    <t>CONDULETE METÁLICO - CAIXA COM 5 ENTRADAS</t>
  </si>
  <si>
    <t>BUCHA DE NYLON S-6</t>
  </si>
  <si>
    <t>PARAFUSO P/BUCHA S-6</t>
  </si>
  <si>
    <t xml:space="preserve"> 070584 </t>
  </si>
  <si>
    <t>CABO FLEXÍVEL PVC (70° C), 0,6/1 KV, 10 MM2</t>
  </si>
  <si>
    <t xml:space="preserve"> 070583 </t>
  </si>
  <si>
    <t>CABO FLEXÍVEL PVC (70° C), 0,6/1 KV, 6 MM2</t>
  </si>
  <si>
    <t xml:space="preserve"> 070564 </t>
  </si>
  <si>
    <t>CABO FLEXÍVEL, PVC (70° C), 450/750 V, 4 MM2</t>
  </si>
  <si>
    <t xml:space="preserve"> 070633 </t>
  </si>
  <si>
    <t>CAIXA DE PASSAGEM - ESCAVAÇÃO MANUAL / REATERRO/ APILOAMENTO DO FUNDO</t>
  </si>
  <si>
    <t xml:space="preserve"> 070637 </t>
  </si>
  <si>
    <t>CAIXA DE PASSAGEM - LASTRO DE BRITA PARA O FUNDO</t>
  </si>
  <si>
    <t xml:space="preserve"> 070635 </t>
  </si>
  <si>
    <t>CAIXA DE PASSAGEM -  ALVENARIA DE 1/2 VEZ COM REVESTIMENTO INTERNO EM REBOCO PAULISTA A-14</t>
  </si>
  <si>
    <t>SETOP</t>
  </si>
  <si>
    <t xml:space="preserve"> 072385 </t>
  </si>
  <si>
    <t>TAMPA CEGA PARA CONDULETE DE PVC</t>
  </si>
  <si>
    <t xml:space="preserve"> 081894 </t>
  </si>
  <si>
    <t>CHAVE DE BOIA AUTOMÁTICA - 15A/250V</t>
  </si>
  <si>
    <t xml:space="preserve"> 071173 </t>
  </si>
  <si>
    <t xml:space="preserve"> 070371 </t>
  </si>
  <si>
    <t>ABRAÇADEIRA METALICA TIPO "D" DIAM. 3/4"</t>
  </si>
  <si>
    <t xml:space="preserve"> 071141 </t>
  </si>
  <si>
    <t>CURVA DE 90 GRAUS DE PVC RIGIDO DIAM. 3/4"</t>
  </si>
  <si>
    <t xml:space="preserve"> 071201 </t>
  </si>
  <si>
    <t>ELETRODUTO DE PVC RIGIDO DIAMETRO 3/4"</t>
  </si>
  <si>
    <t xml:space="preserve"> 071615 </t>
  </si>
  <si>
    <t>LUMINÁRIA TIPO ARANDELA DE USO EXTERNO - BASE E-27</t>
  </si>
  <si>
    <t>ÁREA VIRTUAL (m²)</t>
  </si>
  <si>
    <t xml:space="preserve"> 0003 </t>
  </si>
  <si>
    <t xml:space="preserve"> 2453 </t>
  </si>
  <si>
    <t>ESCAVACAO MECANICA (O. RODOV.)</t>
  </si>
  <si>
    <t xml:space="preserve"> 5003 </t>
  </si>
  <si>
    <t>FORNECIMENTO DE SOLO PARA ATERRO</t>
  </si>
  <si>
    <t xml:space="preserve"> 2409 </t>
  </si>
  <si>
    <t>TRANSPORTE DE MATERIAL ESCAVADO EM CAMINHÃO BASCULANTE (M3XKM) (O. RODOV.)</t>
  </si>
  <si>
    <t>22,67</t>
  </si>
  <si>
    <t>29,39</t>
  </si>
  <si>
    <t>6,80</t>
  </si>
  <si>
    <t>2,94</t>
  </si>
  <si>
    <t xml:space="preserve"> 00039431 </t>
  </si>
  <si>
    <t>FITA DE PAPEL MICROPERFURADO, 50 X 150 MM, PARA TRATAMENTO DE JUNTAS DE CHAPA DE GESSO PARA DRYWALL</t>
  </si>
  <si>
    <t xml:space="preserve"> 00039419 </t>
  </si>
  <si>
    <t>PERFIL GUIA, FORMATO U, EM ACO ZINCADO, PARA ESTRUTURA PAREDE DRYWALL, E = 0,5 MM, 70 X 3000 MM (L X C)</t>
  </si>
  <si>
    <t xml:space="preserve"> 00037586 </t>
  </si>
  <si>
    <t>PINO DE ACO COM ARRUELA CONICA, DIAMETRO ARRUELA = *23* MM E COMP HASTE = *27* MM (ACAO INDIRETA)</t>
  </si>
  <si>
    <t xml:space="preserve"> 00039422 </t>
  </si>
  <si>
    <t>PERFIL MONTANTE, FORMATO C, EM ACO ZINCADO, PARA ESTRUTURA PAREDE DRYWALL, E = 0,5 MM, 70 X 3000 MM (L X C)</t>
  </si>
  <si>
    <t>20,37</t>
  </si>
  <si>
    <t>29,12</t>
  </si>
  <si>
    <t xml:space="preserve"> 2490 </t>
  </si>
  <si>
    <t>CANTONEIRA PEQUENA DE LATÃO PARA DIVISÓRIAS DE MÁRMORE/GRANITO</t>
  </si>
  <si>
    <t xml:space="preserve"> 1168 </t>
  </si>
  <si>
    <t>PORTAL DE MADEIRA</t>
  </si>
  <si>
    <t xml:space="preserve"> 1865 </t>
  </si>
  <si>
    <t>PREGO 22x48</t>
  </si>
  <si>
    <t xml:space="preserve"> 1243 </t>
  </si>
  <si>
    <t>COLA FÓRMICA (1L = 0,83KG)</t>
  </si>
  <si>
    <t xml:space="preserve"> 2456 </t>
  </si>
  <si>
    <t>PORTA LISA 100 X 210 CM DURADOR / COSTELO/FUCK</t>
  </si>
  <si>
    <t xml:space="preserve"> 0106 </t>
  </si>
  <si>
    <t>ALIZAR DE MADEIRA (MEIA CANA)</t>
  </si>
  <si>
    <t xml:space="preserve"> 1859 </t>
  </si>
  <si>
    <t>PREGO 12x12"</t>
  </si>
  <si>
    <t xml:space="preserve"> 0021 </t>
  </si>
  <si>
    <t xml:space="preserve"> 1130 </t>
  </si>
  <si>
    <t>AÇO INOX 304 N.20 (1,00 MM) DOBRADO (PREÇO KG+PREÇO DOBRA)</t>
  </si>
  <si>
    <t xml:space="preserve"> 1379 </t>
  </si>
  <si>
    <t>FECHADURA PARA SANITARIO LIVRE/OCUPADO REF.: 819 IMAB /719 LAFONTE OU EQUIVALENTE</t>
  </si>
  <si>
    <t xml:space="preserve"> 2486 </t>
  </si>
  <si>
    <t>DOBRADIÇA COM MOLA PARA PORTA/DIVISORIAS DE MÁRMORE E GRANITO</t>
  </si>
  <si>
    <t xml:space="preserve"> 2485 </t>
  </si>
  <si>
    <t>BATENTE COM ENCOSTO DE BORRACHA PARA DIVISÓRIAS DE MÁRMORE/GRANITO</t>
  </si>
  <si>
    <t>11,26</t>
  </si>
  <si>
    <t xml:space="preserve"> 2975 </t>
  </si>
  <si>
    <t>GÁS DE COZINHA - GLP</t>
  </si>
  <si>
    <t xml:space="preserve"> 2974 </t>
  </si>
  <si>
    <t>PRIMER PARA MANTA ASFÁLTICA</t>
  </si>
  <si>
    <t xml:space="preserve"> 1234 </t>
  </si>
  <si>
    <t>CHAPA GALVANIZADA 60 CM (Nº 26)</t>
  </si>
  <si>
    <t>PISO - PISOS</t>
  </si>
  <si>
    <t xml:space="preserve"> 2223 </t>
  </si>
  <si>
    <t>PISO FUNDIDO DE GRANITINA 8MM (INCLUSO EXECUÇÃO COM JUNTA 27 MM, GRANILHA, POLIMENTOS, ESTUCAMENTO E APLICAÇÃO DE CERA)</t>
  </si>
  <si>
    <t xml:space="preserve"> 2224 </t>
  </si>
  <si>
    <t>RODAPE FUNDIDO DE GRANITINA 7 CM</t>
  </si>
  <si>
    <t xml:space="preserve"> H664 </t>
  </si>
  <si>
    <t>VÁLVULA DE DESCARGA DUPLO ACIONAMENTO HIDRA/DOCOL ( BASE E ACABAMENTO CROMADO ANTIVANDALISMO)</t>
  </si>
  <si>
    <t xml:space="preserve"> H147 </t>
  </si>
  <si>
    <t>CONJUNTO DE FIXAÇÃO COM BUCHA PLÁSTICA 10MM PARA VASO SANITÁRIO</t>
  </si>
  <si>
    <t xml:space="preserve"> H337 </t>
  </si>
  <si>
    <t>CORPO CAIXA SIFONADA 150 X 185 X 75 MM</t>
  </si>
  <si>
    <t xml:space="preserve"> H331 </t>
  </si>
  <si>
    <t>CORPO RALO SECO CILINDRICO 100 X 40 MM</t>
  </si>
  <si>
    <t xml:space="preserve"> H366 </t>
  </si>
  <si>
    <t>GRELHA QUADRADA ACO INOX ROTATIVA 100 mm (ESGOTO)</t>
  </si>
  <si>
    <t xml:space="preserve"> H368 </t>
  </si>
  <si>
    <t>GRELHA QUADRADA ACO INOX ROTATIVA 150 mm (ESGOTO)</t>
  </si>
  <si>
    <t xml:space="preserve"> H383 </t>
  </si>
  <si>
    <t xml:space="preserve"> H385 </t>
  </si>
  <si>
    <t>JUNCAO SIMPLES DIAMETRO 75 X 75 MM - (ESGOTO)</t>
  </si>
  <si>
    <t xml:space="preserve"> H277 </t>
  </si>
  <si>
    <t>JOELHO 45 GRAUS SOLDÁVEL DIAM. 50 MM</t>
  </si>
  <si>
    <t xml:space="preserve"> H167 </t>
  </si>
  <si>
    <t>JOELHO 90 GRAUS SOLDAVEL DIAMETRO 50 MM</t>
  </si>
  <si>
    <t xml:space="preserve"> H205 </t>
  </si>
  <si>
    <t xml:space="preserve"> H197 </t>
  </si>
  <si>
    <t>REGISTRO DE GAVETA C/CANOPLA DIAM.1.1/2"</t>
  </si>
  <si>
    <t xml:space="preserve"> 00038383 </t>
  </si>
  <si>
    <t xml:space="preserve"> H104 </t>
  </si>
  <si>
    <t xml:space="preserve"> H105 </t>
  </si>
  <si>
    <t>ADAPTADOR SOLDÁVEL CURTO COM BOLSA E ROSCA PARA REGISTRO 60 X 2"</t>
  </si>
  <si>
    <t xml:space="preserve"> H124 </t>
  </si>
  <si>
    <t>BUCHA DE REDUÇÃO SOLDAVEL CURTA DIAM. 60 X 50 MM</t>
  </si>
  <si>
    <t xml:space="preserve"> H129 </t>
  </si>
  <si>
    <t>BUCHA DE REDUÇÃO SOLDAVEL LONGA 50 X 25 MM</t>
  </si>
  <si>
    <t xml:space="preserve"> H278 </t>
  </si>
  <si>
    <t>JOELHO 45 GRAUS SOLDÁVEL DIAM. 60 MM</t>
  </si>
  <si>
    <t xml:space="preserve"> H168 </t>
  </si>
  <si>
    <t>JOELHO 90 GRAUS SOLDAVEL DIAMETRO 60 MM</t>
  </si>
  <si>
    <t xml:space="preserve"> H318 </t>
  </si>
  <si>
    <t>LUVA SOLDAVEL 50 MM</t>
  </si>
  <si>
    <t xml:space="preserve"> H316 </t>
  </si>
  <si>
    <t>LUVA SOLDAVEL 60 MM</t>
  </si>
  <si>
    <t xml:space="preserve"> H244 </t>
  </si>
  <si>
    <t xml:space="preserve"> H245 </t>
  </si>
  <si>
    <t xml:space="preserve"> H224 </t>
  </si>
  <si>
    <t xml:space="preserve"> H225 </t>
  </si>
  <si>
    <t>TE 90 GRAUS SOLDAVEL DIAMETRO 60 MM</t>
  </si>
  <si>
    <t xml:space="preserve"> H232 </t>
  </si>
  <si>
    <t>TE DE REDUCAO 90 GRAUS SOLDAVEL 50 X 32 MM</t>
  </si>
  <si>
    <t xml:space="preserve"> H173 </t>
  </si>
  <si>
    <t xml:space="preserve"> H300 </t>
  </si>
  <si>
    <t>4,07</t>
  </si>
  <si>
    <t xml:space="preserve"> H185 </t>
  </si>
  <si>
    <t>MICTORIO DE LOUCA SIFONADO</t>
  </si>
  <si>
    <t xml:space="preserve"> H572 </t>
  </si>
  <si>
    <t xml:space="preserve"> H393 </t>
  </si>
  <si>
    <t>REDUCAO EXCENTRICA 100 X 75 MM - (ESGOTO)</t>
  </si>
  <si>
    <t>46,86</t>
  </si>
  <si>
    <t xml:space="preserve"> H202 </t>
  </si>
  <si>
    <t xml:space="preserve"> H118 </t>
  </si>
  <si>
    <t>BUCHA DE REDUÇÃO SOLDAVEL LONGA 50 X 32 MM</t>
  </si>
  <si>
    <t xml:space="preserve"> H268 </t>
  </si>
  <si>
    <t>BUCHA DE REDUÇÃO SOLDAVEL LONGA 60 X 32 MM</t>
  </si>
  <si>
    <t>INES - INSTALAÇÕES ESPECIAIS</t>
  </si>
  <si>
    <t>15,35</t>
  </si>
  <si>
    <t>0,50</t>
  </si>
  <si>
    <t xml:space="preserve"> 00034547 </t>
  </si>
  <si>
    <t>TELA DE ACO SOLDADA GALVANIZADA/ZINCADA PARA ALVENARIA, FIO D = *1,20 A 1,70* MM, MALHA 15 X 15 MM, (C X L) *50 X 12* CM</t>
  </si>
  <si>
    <t xml:space="preserve"> 2376 </t>
  </si>
  <si>
    <t>TUBO INDUSTRIAL 2" CHAPA 13 (2,25 MM)</t>
  </si>
  <si>
    <t xml:space="preserve"> 2406 </t>
  </si>
  <si>
    <t>PORTA DE ABRIR ALUMÍNIO ANODIZADO EM VENEZIANA</t>
  </si>
  <si>
    <t xml:space="preserve"> H690 </t>
  </si>
  <si>
    <t>TUBO FERRO GALVANIZADO 1.1/2"</t>
  </si>
  <si>
    <t xml:space="preserve"> 2529 </t>
  </si>
  <si>
    <t>FECHO FIO REDONDO 4" ZINCADO C/PARAFUSO REF.: SOPRANO OU EQUIVALENTE</t>
  </si>
  <si>
    <t xml:space="preserve"> 2212 </t>
  </si>
  <si>
    <t>ZARCAO/CROMATO DE ZINCO</t>
  </si>
  <si>
    <t xml:space="preserve"> H201 </t>
  </si>
  <si>
    <t xml:space="preserve"> H250 </t>
  </si>
  <si>
    <t>2,56</t>
  </si>
  <si>
    <t xml:space="preserve"> 00020157 </t>
  </si>
  <si>
    <t xml:space="preserve"> H423 </t>
  </si>
  <si>
    <t>TUBO LEVE PVC RIGIDO DIAM. 200 MM</t>
  </si>
  <si>
    <t xml:space="preserve"> 051055 </t>
  </si>
  <si>
    <t>LANÇAMENTO/APLICAÇÃO/ADENSAMENTO MANUAL DE CONCRETO - (O.C.)</t>
  </si>
  <si>
    <t xml:space="preserve"> 200403 </t>
  </si>
  <si>
    <t>REBOCO (1 CALH</t>
  </si>
  <si>
    <t>SEDI - SERVIÇOS DIVERSOS</t>
  </si>
  <si>
    <t xml:space="preserve"> 00020156 </t>
  </si>
  <si>
    <t xml:space="preserve"> 00020145 </t>
  </si>
  <si>
    <t xml:space="preserve"> 3250 </t>
  </si>
  <si>
    <t>CURVA DE 90 GRAUS AÇO GALVANIZADO DIAM. 1"</t>
  </si>
  <si>
    <t xml:space="preserve"> 3360 </t>
  </si>
  <si>
    <t>LUVA EM AÇO GALVANIZADO A FOGO DIAMETRO 1"</t>
  </si>
  <si>
    <t xml:space="preserve"> H693 </t>
  </si>
  <si>
    <t>Tubos e Conexões de Ferro Galvanizado</t>
  </si>
  <si>
    <t>4,68</t>
  </si>
  <si>
    <t xml:space="preserve"> H625 </t>
  </si>
  <si>
    <t xml:space="preserve"> H203 </t>
  </si>
  <si>
    <t xml:space="preserve"> H207 </t>
  </si>
  <si>
    <t xml:space="preserve"> H602 </t>
  </si>
  <si>
    <t>VÁLVULA  DE RETENÇÃO VERTICAL 2.1/2"</t>
  </si>
  <si>
    <t>4,46</t>
  </si>
  <si>
    <t>6,11</t>
  </si>
  <si>
    <t xml:space="preserve"> H635 </t>
  </si>
  <si>
    <t>CURVA 45° SOLDAVEL DIAMETRO 75 MM</t>
  </si>
  <si>
    <t xml:space="preserve"> H252 </t>
  </si>
  <si>
    <t xml:space="preserve"> H348 </t>
  </si>
  <si>
    <t>CURVA 90 GRAUS CURTA DIAMETRO 75 mm - (ESGOTO)</t>
  </si>
  <si>
    <t>ASTU - ASSENTAMENTO DE TUBOS E PECAS</t>
  </si>
  <si>
    <t xml:space="preserve"> 4028 </t>
  </si>
  <si>
    <t>Interligações até Quadro Geral - Fios e Cabos</t>
  </si>
  <si>
    <t>29,48</t>
  </si>
  <si>
    <t xml:space="preserve"> 3070 </t>
  </si>
  <si>
    <t xml:space="preserve"> 3393 </t>
  </si>
  <si>
    <t xml:space="preserve"> 3114 </t>
  </si>
  <si>
    <t>CABO FLEXÍVEL PVC (70° C), 0,6/1 KV, SINTENAX 10 MM2</t>
  </si>
  <si>
    <t xml:space="preserve"> 3123 </t>
  </si>
  <si>
    <t>CABO FLEXÍVEL PVC (70° C), 0,6/1 KV, SINTENAX 6 MM2</t>
  </si>
  <si>
    <t xml:space="preserve"> 4015 </t>
  </si>
  <si>
    <t>8,14</t>
  </si>
  <si>
    <t>ED-</t>
  </si>
  <si>
    <t>22,31</t>
  </si>
  <si>
    <t>(E) Custo Unitário da Execução [(A) + (B) + (C)] / (D)</t>
  </si>
  <si>
    <t>Materiais</t>
  </si>
  <si>
    <t>(F)Total:</t>
  </si>
  <si>
    <t>G</t>
  </si>
  <si>
    <t>Serviços</t>
  </si>
  <si>
    <t>(G)Total:</t>
  </si>
  <si>
    <t xml:space="preserve"> 3444 </t>
  </si>
  <si>
    <t xml:space="preserve"> H715 </t>
  </si>
  <si>
    <t>CHAVE DE BOIA AUTOMÁTICA - 15A/250V (COMPRIMENTO DO CABO = 1,5M)</t>
  </si>
  <si>
    <t>SCO</t>
  </si>
  <si>
    <t xml:space="preserve"> 3246 </t>
  </si>
  <si>
    <t xml:space="preserve"> 3286 </t>
  </si>
  <si>
    <t xml:space="preserve"> 3991 </t>
  </si>
  <si>
    <t xml:space="preserve"> ENGENHEIRO CIVIL LUCIANO MARTINS PARREIRA DE OLIVEIRA E SILVA</t>
  </si>
  <si>
    <t xml:space="preserve"> 101881435-3/D-GO</t>
  </si>
  <si>
    <t xml:space="preserve"> 101914996-5/D-GO</t>
  </si>
  <si>
    <t>8,92</t>
  </si>
  <si>
    <t>14,89</t>
  </si>
  <si>
    <t>6,15</t>
  </si>
  <si>
    <t>13,91</t>
  </si>
  <si>
    <t>11,01</t>
  </si>
  <si>
    <t>17,68</t>
  </si>
  <si>
    <t>C</t>
  </si>
  <si>
    <t xml:space="preserve"> 2470 </t>
  </si>
  <si>
    <t>FERRO CANTONEIRA 1/8" X 7/8"</t>
  </si>
  <si>
    <t xml:space="preserve"> 20026 </t>
  </si>
  <si>
    <t xml:space="preserve"> 00004221 </t>
  </si>
  <si>
    <t xml:space="preserve"> 00000123 </t>
  </si>
  <si>
    <t xml:space="preserve"> 00010535 </t>
  </si>
  <si>
    <t>IBS - (Imposto sobre Bens e Serviços)</t>
  </si>
  <si>
    <t>(IVA) - Imposto Valor Agregado</t>
  </si>
  <si>
    <t>CBS - (Contribuição sobre Bens e Serviços)</t>
  </si>
  <si>
    <t>IVA - Imposto sobre Valor Agregado: composto por IBS (0,1% menos deduções) e CBS (0,9% menos deduções). Apartir de 01 janeiro até 31 de dezembro de 2026, essas alíquotas possuem caráter apenas demonstrativo</t>
  </si>
  <si>
    <t>I - taxa de tributos, soma (I1 + I2 + I3 + I4) .: (onerado: I = COFINS+PIS+ISS / desonerado: I = COFINS+PIS+ISS+CPRB)</t>
  </si>
  <si>
    <t>* Considerou-se, para os serviços de construção civil, ISS com alíquota nominal de 5%, conforme art. 249 da Lei Complementar Nº 027 de 12 de dezembro de 2024 de Pirenópolis. 
  Resultando em carga efetiva de 3% sobre o valor bruto, em razão da redução de 40% da base de cálculo prevista no art. 238, §2º.</t>
  </si>
  <si>
    <t>*Fonte da composição, valores de referência e fórmula do BDI: GOINFRA CIVIL (ONERADO-JULHO/2025). Acrescido do IVA (Lei Complementar nº 214), vigente desde 01 Janeiro de 2026. 
 Devido à desatualização da tabela oficial, a demonstração foi inserida para cumprimento legal.</t>
  </si>
  <si>
    <t>*Alíquota do IVA conforme a Lei Complementar nº 214, de 16 de janeiro de 2025, art. 343, 346 e 348, conforme disposições da nova Reforma Tributária, sendo consideradas alíquotas de teste com deduções e compensações. 
 As incorporadoras, por já recolherem COFINS, ISS e PIS, ficam isentas da incidência do IVA (IBS + CBS), permanecendo apenas demonstrado para fins de teste da reforma tributária.</t>
  </si>
  <si>
    <t>DEMONSTRATIVO DE ENCARGOS SOCIAIS SEM DESONERAÇÃO 
GOIÁS - DEZEMBRO / 2025</t>
  </si>
  <si>
    <t xml:space="preserve">CALCETEIRO </t>
  </si>
  <si>
    <t>VIGIA DE OBRA NOTURNO (SALÁRIO X 1,1773)</t>
  </si>
  <si>
    <t>FONTE: GOINFRA CIVIL - ENCARGOS SOCIAIS DEZEMBRO/2025</t>
  </si>
  <si>
    <t>DEMONSTRATIVO DE ENCARGOS TOTAIS (MÃO DE OBRA) - SEM DESONERAÇÃO 
GOIÁS - DEZEMBRO / 2025</t>
  </si>
  <si>
    <t>FONTE: GOINFRA CIVIL - ENCARGOS TOTAIS DEZEMBRO/2025</t>
  </si>
  <si>
    <t>DEMONSTRATIVO DE ENCARGOS SOCIAIS (MÃO DE OBRA) - COM DESONERAÇÃO 
GOIÁS - DEZEMBRO / 2025</t>
  </si>
  <si>
    <t>VIGIA DE OBRA DIURNO (SALÁRIO X 1,0000)*</t>
  </si>
  <si>
    <t>DEMONSTRATIVO DE ENCARGOS TOTAIS COM DESONERAÇÃO 
GOIÁS - DEZEMBRO / 2025</t>
  </si>
  <si>
    <t>2,83</t>
  </si>
  <si>
    <t>ORÇAMENTO SINTÉTICO
SEM DESONERAÇÃO</t>
  </si>
  <si>
    <t>AGETOP CIVIL</t>
  </si>
  <si>
    <t>AGETOP RODOVIARIA</t>
  </si>
  <si>
    <t xml:space="preserve"> 1903 </t>
  </si>
  <si>
    <t>PINTURA</t>
  </si>
  <si>
    <t>5,44</t>
  </si>
  <si>
    <t xml:space="preserve"> 0019 </t>
  </si>
  <si>
    <t xml:space="preserve"> 2792 </t>
  </si>
  <si>
    <t>CALCÁRIO</t>
  </si>
  <si>
    <t xml:space="preserve"> 2791 </t>
  </si>
  <si>
    <t>ADUBO MINERAL NPK 10/10/10</t>
  </si>
  <si>
    <t xml:space="preserve"> 2057 </t>
  </si>
  <si>
    <t>TERRA VEGETAL</t>
  </si>
  <si>
    <t>Paisagismo</t>
  </si>
  <si>
    <t xml:space="preserve"> 4.14.5 </t>
  </si>
  <si>
    <t>PINTURA LATEX ACRILICO 2 DEMAOS</t>
  </si>
  <si>
    <t xml:space="preserve"> 261001 </t>
  </si>
  <si>
    <t xml:space="preserve"> 250103 </t>
  </si>
  <si>
    <t>ENCARREGADO - (OBRAS CIVIS)</t>
  </si>
  <si>
    <t xml:space="preserve"> 1.4 </t>
  </si>
  <si>
    <t xml:space="preserve"> 250105 </t>
  </si>
  <si>
    <t>ALMOXARIFE - (OBRAS CIVIS)</t>
  </si>
  <si>
    <t xml:space="preserve"> 1.5 </t>
  </si>
  <si>
    <t xml:space="preserve"> 250112 </t>
  </si>
  <si>
    <t>ADMINISTRATIVO DE OBRAS - (OBRAS CIVIS )</t>
  </si>
  <si>
    <t xml:space="preserve"> 1.6 </t>
  </si>
  <si>
    <t xml:space="preserve"> 250109 </t>
  </si>
  <si>
    <t>APONTADOR - (OBRAS CIVIS)</t>
  </si>
  <si>
    <t xml:space="preserve"> 1.7 </t>
  </si>
  <si>
    <t xml:space="preserve"> 250113 </t>
  </si>
  <si>
    <t>TÉCNICO EM SEGURANÇA DO TRABALHO (O. CIVIS)</t>
  </si>
  <si>
    <t xml:space="preserve"> 1.8 </t>
  </si>
  <si>
    <t xml:space="preserve"> 250104 </t>
  </si>
  <si>
    <t>VIGIA DE OBRAS DIURNO  - OBRAS CIVIS</t>
  </si>
  <si>
    <t>IMPLANTAÇÃO E ABRIGO DE RESÍDUOS</t>
  </si>
  <si>
    <t>SERVIÇOS PRELIMINARES</t>
  </si>
  <si>
    <t xml:space="preserve"> 98459 </t>
  </si>
  <si>
    <t>TAPUME COM TELHA METÁLICA. AF_03/2024</t>
  </si>
  <si>
    <t xml:space="preserve"> 180304 </t>
  </si>
  <si>
    <t>PORTÃO DE ABRIR 01 FOLHA CHAPA 14  PT-4 C/FERRAGENS</t>
  </si>
  <si>
    <t>SERVIÇO EM TERRA</t>
  </si>
  <si>
    <t xml:space="preserve"> 041005 </t>
  </si>
  <si>
    <t>CARGA MECANIZADA</t>
  </si>
  <si>
    <t xml:space="preserve"> 2.3 </t>
  </si>
  <si>
    <t>TRANSPORTES</t>
  </si>
  <si>
    <t xml:space="preserve"> 2.3.1 </t>
  </si>
  <si>
    <t xml:space="preserve"> 030105 </t>
  </si>
  <si>
    <t>TRANSPORTE DE ENTULHO EM CAÇAMBA ESTACIONÁRIA  INCLUSO A CARGA MANUAL</t>
  </si>
  <si>
    <t xml:space="preserve"> 2.3.2 </t>
  </si>
  <si>
    <t xml:space="preserve"> 2.4 </t>
  </si>
  <si>
    <t>FUNDAÇÕES E SONDAGENS</t>
  </si>
  <si>
    <t xml:space="preserve"> 2.4.1 </t>
  </si>
  <si>
    <t xml:space="preserve"> 2.4.1.1 </t>
  </si>
  <si>
    <t xml:space="preserve"> 00112 </t>
  </si>
  <si>
    <t>CÓPIA DE FDE (02.02.101) - ESTACA ESCAVADA MECANICAMENTE DIAM 30CM, EXCLUSO CONCRETO. (Adaptado para atendimento ao Decreto Estadual 9900/2021).</t>
  </si>
  <si>
    <t xml:space="preserve"> 2.4.1.2 </t>
  </si>
  <si>
    <t>ACO CA-50 - 8,0 MM (5/16") - (OBRAS CIVIS)</t>
  </si>
  <si>
    <t xml:space="preserve"> 2.4.1.3 </t>
  </si>
  <si>
    <t>ACO CA-50 - 10,0 MM (3/8") - (OBRAS CIVIS)</t>
  </si>
  <si>
    <t xml:space="preserve"> 2.4.1.4 </t>
  </si>
  <si>
    <t xml:space="preserve"> 2.4.1.5 </t>
  </si>
  <si>
    <t xml:space="preserve"> 060525 </t>
  </si>
  <si>
    <t>CONCRETO USINADO BOMBEÁVEL FCK=30 MPA (O.C.)</t>
  </si>
  <si>
    <t xml:space="preserve"> 2.4.1.6 </t>
  </si>
  <si>
    <t xml:space="preserve"> 051045 </t>
  </si>
  <si>
    <t>TAXA DE BOMBEAMENTO CONCRETO MÍNIMO - 10 M3 (O.C.)</t>
  </si>
  <si>
    <t xml:space="preserve"> 2.4.1.7 </t>
  </si>
  <si>
    <t xml:space="preserve"> 2.4.1.8 </t>
  </si>
  <si>
    <t xml:space="preserve"> 2.4.2 </t>
  </si>
  <si>
    <t>SAPATAS</t>
  </si>
  <si>
    <t xml:space="preserve"> 2.4.2.1 </t>
  </si>
  <si>
    <t xml:space="preserve"> 051024 </t>
  </si>
  <si>
    <t>PREPARO COM BETONEIRA E TRANSPORTE MANUAL DE CONCRETO PARA LASTRO  - (O.C.)</t>
  </si>
  <si>
    <t xml:space="preserve"> 2.4.2.2 </t>
  </si>
  <si>
    <t xml:space="preserve"> 2.4.2.3 </t>
  </si>
  <si>
    <t xml:space="preserve"> 060202 </t>
  </si>
  <si>
    <t>FORMA TABUA COM REAPROVEITAMENTO 2 VEZES - (OBRAS CIVIS)</t>
  </si>
  <si>
    <t xml:space="preserve"> 2.4.2.4 </t>
  </si>
  <si>
    <t xml:space="preserve"> 2.4.2.5 </t>
  </si>
  <si>
    <t xml:space="preserve"> 2.4.2.6 </t>
  </si>
  <si>
    <t>ACO CA-50 - 12,5 MM (1/2") - (OBRAS CIVIS)</t>
  </si>
  <si>
    <t xml:space="preserve"> 2.4.2.7 </t>
  </si>
  <si>
    <t xml:space="preserve"> 2.4.2.8 </t>
  </si>
  <si>
    <t xml:space="preserve"> 2.4.2.9 </t>
  </si>
  <si>
    <t xml:space="preserve"> 2.4.2.10 </t>
  </si>
  <si>
    <t xml:space="preserve"> 2.4.2.11 </t>
  </si>
  <si>
    <t xml:space="preserve"> 2.4.3 </t>
  </si>
  <si>
    <t xml:space="preserve"> 2.4.3.1 </t>
  </si>
  <si>
    <t xml:space="preserve"> 2.4.3.2 </t>
  </si>
  <si>
    <t xml:space="preserve"> 2.4.3.3 </t>
  </si>
  <si>
    <t xml:space="preserve"> 2.4.3.4 </t>
  </si>
  <si>
    <t xml:space="preserve"> 2.4.3.5 </t>
  </si>
  <si>
    <t xml:space="preserve"> 2.4.3.6 </t>
  </si>
  <si>
    <t xml:space="preserve"> 2.4.3.7 </t>
  </si>
  <si>
    <t xml:space="preserve"> 2.4.3.8 </t>
  </si>
  <si>
    <t xml:space="preserve"> 00225 </t>
  </si>
  <si>
    <t>CÓPIA DE AGETOP CIVIL (060525) -  CONCRETO USINADO BOMBEÁVEL FCK=45 MPA (O.C.)</t>
  </si>
  <si>
    <t xml:space="preserve"> 2.4.3.9 </t>
  </si>
  <si>
    <t xml:space="preserve"> 2.4.3.10 </t>
  </si>
  <si>
    <t xml:space="preserve"> 2.4.3.11 </t>
  </si>
  <si>
    <t xml:space="preserve"> 2.4.4 </t>
  </si>
  <si>
    <t xml:space="preserve"> 2.4.4.1 </t>
  </si>
  <si>
    <t xml:space="preserve"> 2.4.4.2 </t>
  </si>
  <si>
    <t xml:space="preserve"> 2.4.4.3 </t>
  </si>
  <si>
    <t xml:space="preserve"> 2.4.4.4 </t>
  </si>
  <si>
    <t xml:space="preserve"> 2.4.4.5 </t>
  </si>
  <si>
    <t xml:space="preserve"> 2.4.4.6 </t>
  </si>
  <si>
    <t xml:space="preserve"> 2.4.4.7 </t>
  </si>
  <si>
    <t xml:space="preserve"> 2.4.4.8 </t>
  </si>
  <si>
    <t xml:space="preserve"> 2.4.4.9 </t>
  </si>
  <si>
    <t xml:space="preserve"> 2.4.4.10 </t>
  </si>
  <si>
    <t xml:space="preserve"> 2.4.4.11 </t>
  </si>
  <si>
    <t xml:space="preserve"> 2.4.4.12 </t>
  </si>
  <si>
    <t xml:space="preserve"> 2.4.5 </t>
  </si>
  <si>
    <t>CONTENÇÕES</t>
  </si>
  <si>
    <t xml:space="preserve"> 2.4.5.1 </t>
  </si>
  <si>
    <t xml:space="preserve"> 2.4.5.2 </t>
  </si>
  <si>
    <t xml:space="preserve"> 2.4.5.3 </t>
  </si>
  <si>
    <t xml:space="preserve"> 2.4.5.4 </t>
  </si>
  <si>
    <t xml:space="preserve"> 2.4.5.5 </t>
  </si>
  <si>
    <t xml:space="preserve"> 2.4.5.6 </t>
  </si>
  <si>
    <t xml:space="preserve"> 2.4.5.7 </t>
  </si>
  <si>
    <t xml:space="preserve"> 052007 </t>
  </si>
  <si>
    <t>ACO CA-50 - 16,0 MM (5/8") - (OBRAS CIVIS)</t>
  </si>
  <si>
    <t xml:space="preserve"> 2.4.5.8 </t>
  </si>
  <si>
    <t xml:space="preserve"> 052012 </t>
  </si>
  <si>
    <t>ACO CA-60 - 4,2 MM - (OBRAS CIVIS)</t>
  </si>
  <si>
    <t xml:space="preserve"> 2.4.5.9 </t>
  </si>
  <si>
    <t xml:space="preserve"> 2.4.5.10 </t>
  </si>
  <si>
    <t xml:space="preserve"> 2.4.5.11 </t>
  </si>
  <si>
    <t xml:space="preserve"> 2.4.5.12 </t>
  </si>
  <si>
    <t xml:space="preserve"> 2.4.5.13 </t>
  </si>
  <si>
    <t xml:space="preserve"> 2.5 </t>
  </si>
  <si>
    <t>ESTRUTURA</t>
  </si>
  <si>
    <t xml:space="preserve"> 2.5.1 </t>
  </si>
  <si>
    <t>FORMAS E ESCORAMENTOS</t>
  </si>
  <si>
    <t xml:space="preserve"> 2.5.1.1 </t>
  </si>
  <si>
    <t xml:space="preserve"> 060213 </t>
  </si>
  <si>
    <t>FORMA CHAPA DE COMPENSADO PLASTIFICADO 12MM-VIGA/PILAR U=2V - (OBRAS CIVIS)</t>
  </si>
  <si>
    <t xml:space="preserve"> 2.5.1.2 </t>
  </si>
  <si>
    <t xml:space="preserve"> 11.050.0010-0 </t>
  </si>
  <si>
    <t>ESCORAMENTO METALICO (ALUGUEL),COM ESCORAS TELESCOPAVEIS OU TORRES DE CARGA,PARA ESTRUTURA CONVENCIONAL DE CONCRETO ARMA DO,EXCLUSIVE MONTAGEM E DESMONTAGEM (VIDE ITEM 11.055.0010). MEDICAO PELO VOLUME DE ESCORAMENTO (ADAPTADO CONFORME DECRETO ESTADUAL GO 9900/2021)</t>
  </si>
  <si>
    <t>M3XMES</t>
  </si>
  <si>
    <t xml:space="preserve"> 2.5.1.3 </t>
  </si>
  <si>
    <t xml:space="preserve"> 11.055.0010-0 </t>
  </si>
  <si>
    <t>MONTAGEM E DESMONTAGEM DE ESCORAMENTO METALICO,CONFORME ITEM 11.050.0010,COMPREENDENDO TRANSPORTE DO MATERIAL PARA OBRA E DESTA PARA O DEPOSITO,INCLUSIVE CARGA E DESCARGA.O CUSTO E DADO POR M3 DE ESCORAMENTO,SENDO PAGOS 60% NA MONTAGEM E 40 % NA DESMONTAGEM 3%-DESGASTE DE FERRAMENTAS E EPI (ADAPTADO CONFORME DECRETO ESTADUAL GO 9900/2021)</t>
  </si>
  <si>
    <t xml:space="preserve"> 2.5.2 </t>
  </si>
  <si>
    <t>ARMAÇÃO</t>
  </si>
  <si>
    <t xml:space="preserve"> 2.5.2.1 </t>
  </si>
  <si>
    <t xml:space="preserve"> 2.5.2.2 </t>
  </si>
  <si>
    <t xml:space="preserve"> 2.5.2.3 </t>
  </si>
  <si>
    <t xml:space="preserve"> 2.5.2.4 </t>
  </si>
  <si>
    <t xml:space="preserve"> 2.5.2.5 </t>
  </si>
  <si>
    <t xml:space="preserve"> 060307 </t>
  </si>
  <si>
    <t xml:space="preserve"> 2.5.2.6 </t>
  </si>
  <si>
    <t xml:space="preserve"> 2.5.3 </t>
  </si>
  <si>
    <t>CONCRETO</t>
  </si>
  <si>
    <t xml:space="preserve"> 2.5.3.1 </t>
  </si>
  <si>
    <t xml:space="preserve"> 2.5.3.2 </t>
  </si>
  <si>
    <t xml:space="preserve"> 060803 </t>
  </si>
  <si>
    <t>TAXA DE BOMBEAMENTO CONCRETO-MÍNIMO  10 M3 - (O.C.)</t>
  </si>
  <si>
    <t xml:space="preserve"> 2.5.3.3 </t>
  </si>
  <si>
    <t xml:space="preserve"> 2.5.3.4 </t>
  </si>
  <si>
    <t xml:space="preserve"> 2.5.4 </t>
  </si>
  <si>
    <t>PRÉ-FABRICADOS</t>
  </si>
  <si>
    <t xml:space="preserve"> 2.5.4.1 </t>
  </si>
  <si>
    <t xml:space="preserve"> 13.01.310 </t>
  </si>
  <si>
    <t>(ADAPTADO DE CPOS 13.01.310) - LAJE PRÉ-FABRICADA UNIDIRECIONAL EM VIGA TRELIÇADA/LAJOTA EM EPS LT 12 (8 + 4), SEM CAPA DE CONCRETO. (Adaptado conforme Decreto Estadual 9900/2021)</t>
  </si>
  <si>
    <t xml:space="preserve"> 2.6 </t>
  </si>
  <si>
    <t>INST. ELÉT./TELEFÔNICA/CABEAMENTO ESTRUTURADO</t>
  </si>
  <si>
    <t xml:space="preserve"> 2.6.1 </t>
  </si>
  <si>
    <t>ELÉTRICO</t>
  </si>
  <si>
    <t xml:space="preserve"> 2.6.1.1 </t>
  </si>
  <si>
    <t xml:space="preserve"> 070590 </t>
  </si>
  <si>
    <t>CABO FLEXÍVEL PVC (70° C), 0,6/1 KV, 95 MM2</t>
  </si>
  <si>
    <t xml:space="preserve"> 2.6.1.2 </t>
  </si>
  <si>
    <t xml:space="preserve"> 070589 </t>
  </si>
  <si>
    <t>CABO FLEXÍVEL PVC (70° C), 0,6/1 KV, 70 MM2</t>
  </si>
  <si>
    <t xml:space="preserve"> 2.6.1.3 </t>
  </si>
  <si>
    <t xml:space="preserve"> 070588 </t>
  </si>
  <si>
    <t>CABO FLEXÍVEL PVC (70° C), 0,6/1 KV, 50 MM2</t>
  </si>
  <si>
    <t xml:space="preserve"> 2.6.1.4 </t>
  </si>
  <si>
    <t xml:space="preserve"> 2.6.1.5 </t>
  </si>
  <si>
    <t xml:space="preserve"> 2.6.1.6 </t>
  </si>
  <si>
    <t xml:space="preserve"> 071252 </t>
  </si>
  <si>
    <t>ELETRODUTO EM AÇO ZINCADO DIÂMETRO 1"</t>
  </si>
  <si>
    <t xml:space="preserve"> 2.6.1.7 </t>
  </si>
  <si>
    <t xml:space="preserve"> 071255 </t>
  </si>
  <si>
    <t>ELETRODUTO EM AÇO ZINCADO DIÂMETRO 2"</t>
  </si>
  <si>
    <t xml:space="preserve"> 2.6.1.8 </t>
  </si>
  <si>
    <t xml:space="preserve"> 070372 </t>
  </si>
  <si>
    <t>ABRAÇADEIRA METALICA TIPO "D" DIAM. 1"</t>
  </si>
  <si>
    <t xml:space="preserve"> 2.6.1.9 </t>
  </si>
  <si>
    <t xml:space="preserve"> 072170 </t>
  </si>
  <si>
    <t>QUADRO DE DISTRIBUIÇÃO DE EMBUTIR EM PVC CB 12E - 80A</t>
  </si>
  <si>
    <t xml:space="preserve"> 2.6.1.10 </t>
  </si>
  <si>
    <t xml:space="preserve"> 070543 </t>
  </si>
  <si>
    <t>CABO DE COBRE NU 35 MM2 (3,24 M/KG)</t>
  </si>
  <si>
    <t xml:space="preserve"> 2.6.1.11 </t>
  </si>
  <si>
    <t xml:space="preserve"> 071184 </t>
  </si>
  <si>
    <t>DISPOSITIVO DE PROTEÇÃO CONTRA SURTOS (D.P.S.) 275V DE 8 A 40KA</t>
  </si>
  <si>
    <t xml:space="preserve"> 2.6.1.12 </t>
  </si>
  <si>
    <t xml:space="preserve"> 97892 </t>
  </si>
  <si>
    <t>CAIXA ENTERRADA ELÉTRICA RETANGULAR, EM ALVENARIA COM BLOCOS DE CONCRETO, FUNDO COM BRITA, DIMENSÕES INTERNAS: 0,6X0,6X0,6 M. AF_12/2020 (ADAPTADO CONFORME DECRETO ESTADUAL 9900/2021)</t>
  </si>
  <si>
    <t xml:space="preserve"> 2.6.1.13 </t>
  </si>
  <si>
    <t xml:space="preserve"> 072578 </t>
  </si>
  <si>
    <t>TOMADA HEXAGONAL 2P + T - 10A - 250V</t>
  </si>
  <si>
    <t xml:space="preserve"> 2.6.1.14 </t>
  </si>
  <si>
    <t xml:space="preserve"> 2.6.1.15 </t>
  </si>
  <si>
    <t xml:space="preserve"> 97667 </t>
  </si>
  <si>
    <t>ELETRODUTO FLEXÍVEL CORRUGADO, PEAD, DN 50 (1 1/2"), PARA REDE ENTERRADA DE DISTRIBUIÇÃO DE ENERGIA ELÉTRICA - FORNECIMENTO E INSTALAÇÃO. AF_12/2021 (ADAPTADO CONFORME DECRETO ESTADUAL 9900/2021)</t>
  </si>
  <si>
    <t xml:space="preserve"> 2.6.1.16 </t>
  </si>
  <si>
    <t xml:space="preserve"> 070924 </t>
  </si>
  <si>
    <t>CONDULETE DE PVC - CAIXA COM 5 ENTRADAS</t>
  </si>
  <si>
    <t xml:space="preserve"> 2.6.1.17 </t>
  </si>
  <si>
    <t xml:space="preserve"> 00085 </t>
  </si>
  <si>
    <t>COPIA DA SINAPI (101878) - QUADRO DE DISTRIBUIÇÃO DE ENERGIA EM CHAPA DE AÇO GALVANIZADO, DE SOBREPOR, COM BARRAMENTO TRIFÁSICO, PARA 24 DISJUNTORES DIN 100A - FORNECIMENTO E INSTALAÇÃO. AF_10/2020 - (adaptado conforme Decreto Estadual 9900/2021)</t>
  </si>
  <si>
    <t xml:space="preserve"> 2.6.1.18 </t>
  </si>
  <si>
    <t xml:space="preserve"> 00084 </t>
  </si>
  <si>
    <t>COPIA DA SINAPI (101878) - QUADRO DE DISTRIBUIÇÃO DE ENERGIA EM CHAPA DE AÇO GALVANIZADO, DE SOBREPOR, COM BARRAMENTO TRIFÁSICO, PARA 36 DISJUNTORES DIN 100A - FORNECIMENTO E INSTALAÇÃO. AF_10/2020 (ADAPTADO CONFORME DECRETO ESTADUAL 9900/2021)</t>
  </si>
  <si>
    <t xml:space="preserve"> 2.6.1.19 </t>
  </si>
  <si>
    <t xml:space="preserve"> 071175 </t>
  </si>
  <si>
    <t xml:space="preserve"> 2.6.1.20 </t>
  </si>
  <si>
    <t xml:space="preserve"> 2.6.1.21 </t>
  </si>
  <si>
    <t xml:space="preserve"> 2.6.1.22 </t>
  </si>
  <si>
    <t xml:space="preserve"> 2.6.1.23 </t>
  </si>
  <si>
    <t xml:space="preserve"> 071862 </t>
  </si>
  <si>
    <t>PARAFUSO P/BUCHA S-8</t>
  </si>
  <si>
    <t xml:space="preserve"> 2.6.1.24 </t>
  </si>
  <si>
    <t xml:space="preserve"> 070392 </t>
  </si>
  <si>
    <t>BUCHA DE NYLON S-8</t>
  </si>
  <si>
    <t xml:space="preserve"> 2.6.1.25 </t>
  </si>
  <si>
    <t xml:space="preserve"> 070544 </t>
  </si>
  <si>
    <t>CABO DE COBRE NU 50 MM2 (2,25 M/KG)</t>
  </si>
  <si>
    <t xml:space="preserve"> 2.6.1.26 </t>
  </si>
  <si>
    <t xml:space="preserve"> 070931 </t>
  </si>
  <si>
    <t>CONDULETE METÁLICO - ADAPTADOR DE SAÍDA 1"</t>
  </si>
  <si>
    <t xml:space="preserve"> 2.6.1.27 </t>
  </si>
  <si>
    <t xml:space="preserve"> 2.6.1.28 </t>
  </si>
  <si>
    <t xml:space="preserve"> 072395 </t>
  </si>
  <si>
    <t>TAMPA CEGA PARA CONDULETE METÁLICO</t>
  </si>
  <si>
    <t xml:space="preserve"> 2.6.1.29 </t>
  </si>
  <si>
    <t xml:space="preserve"> 071203 </t>
  </si>
  <si>
    <t>ELETRODUTO DE PVC RIGIDO DIAMETRO 1.1/2"</t>
  </si>
  <si>
    <t xml:space="preserve"> 2.6.1.30 </t>
  </si>
  <si>
    <t xml:space="preserve"> 071206 </t>
  </si>
  <si>
    <t>ELETRODUTO DE PVC RIGIDO DIAMETRO 2.1/2"</t>
  </si>
  <si>
    <t xml:space="preserve"> 2.6.1.31 </t>
  </si>
  <si>
    <t xml:space="preserve"> 071208 </t>
  </si>
  <si>
    <t>ELETRODUTO DE PVC RIGIDO DIAMETRO 4"</t>
  </si>
  <si>
    <t xml:space="preserve"> 2.6.1.32 </t>
  </si>
  <si>
    <t xml:space="preserve"> 071199 </t>
  </si>
  <si>
    <t>ELETRODUTO PVC FLEXÍVEL - MANGUEIRA CORRUGADA REFORÇADA - DIAM. 75MM</t>
  </si>
  <si>
    <t xml:space="preserve"> 2.6.1.33 </t>
  </si>
  <si>
    <t xml:space="preserve"> 070517 </t>
  </si>
  <si>
    <t>CABO FLEXÍVEL EPR/XLPE (90°C), 0,6/1 KV, 150 MM2</t>
  </si>
  <si>
    <t xml:space="preserve"> 2.6.1.34 </t>
  </si>
  <si>
    <t xml:space="preserve"> 070518 </t>
  </si>
  <si>
    <t>CABO FLEXÍVEL EPR/XLPE (90°C), 0,6/1 KV - 185 MM2</t>
  </si>
  <si>
    <t xml:space="preserve"> 2.6.1.35 </t>
  </si>
  <si>
    <t xml:space="preserve"> 2.6.1.36 </t>
  </si>
  <si>
    <t xml:space="preserve"> 2.6.1.37 </t>
  </si>
  <si>
    <t xml:space="preserve"> 2.6.1.38 </t>
  </si>
  <si>
    <t xml:space="preserve"> 081823 </t>
  </si>
  <si>
    <t>TAMPA PARA CAIXA PASSAGEM FERRO FUNDIDO T-33 - TRÁFEGO PESADO</t>
  </si>
  <si>
    <t xml:space="preserve"> 2.6.1.39 </t>
  </si>
  <si>
    <t xml:space="preserve"> 071178 </t>
  </si>
  <si>
    <t>DISJUNTOR TRIPOLAR DE 200-A</t>
  </si>
  <si>
    <t xml:space="preserve"> 2.6.1.40 </t>
  </si>
  <si>
    <t xml:space="preserve"> 071177 </t>
  </si>
  <si>
    <t>DISJUNTOR TRIPOLAR DE 150 A 175-A</t>
  </si>
  <si>
    <t xml:space="preserve"> 2.6.1.41 </t>
  </si>
  <si>
    <t xml:space="preserve"> 071181 </t>
  </si>
  <si>
    <t>DISJUNTOR TRIPOLAR DE 300 A 350-A</t>
  </si>
  <si>
    <t xml:space="preserve"> 2.6.1.42 </t>
  </si>
  <si>
    <t xml:space="preserve"> 101899 </t>
  </si>
  <si>
    <t>DISJUNTOR TERMOMAGNÉTICO TRIPOLAR, CORRENTE NOMINAL DE 600A - FORNECIMENTO E INSTALAÇÃO. AF_07/2025 (ADAPTADO CONFORME DECRETO ESTADUAL N° 9900/2021)</t>
  </si>
  <si>
    <t xml:space="preserve"> 2.6.1.43 </t>
  </si>
  <si>
    <t xml:space="preserve"> 070581 </t>
  </si>
  <si>
    <t>CABO FLEXÍVEL PVC (70° C), 0,6/1 KV, 2,5 MM2</t>
  </si>
  <si>
    <t xml:space="preserve"> 2.6.1.44 </t>
  </si>
  <si>
    <t xml:space="preserve"> 070204 </t>
  </si>
  <si>
    <t>ADAPTADO - ALÇA PRÉ-FORMADA DE DISTRIBUIÇÃO PARA CABO DE ALUMÍNIO, CA/CAA 1/0 AWG</t>
  </si>
  <si>
    <t xml:space="preserve"> 2.6.1.45 </t>
  </si>
  <si>
    <t xml:space="preserve"> 070252 </t>
  </si>
  <si>
    <t>ADAPTADO - ARRUELA LISA D=3/8"</t>
  </si>
  <si>
    <t xml:space="preserve"> 2.6.1.46 </t>
  </si>
  <si>
    <t xml:space="preserve"> 12806 </t>
  </si>
  <si>
    <t>ADAPTADO - BARRA ROSCADA ZINCADA Ø 3/8" (ADAPTADO CONFORME DECRETO ESTADUAL N° 9900/2021)</t>
  </si>
  <si>
    <t xml:space="preserve"> 2.6.1.47 </t>
  </si>
  <si>
    <t xml:space="preserve"> 070542 </t>
  </si>
  <si>
    <t>CABO DE COBRE NU 25 MM2 (4,73 M/KG)</t>
  </si>
  <si>
    <t xml:space="preserve"> 2.6.1.48 </t>
  </si>
  <si>
    <t xml:space="preserve"> 070525 </t>
  </si>
  <si>
    <t>ADAPTADO - CABO DE ALUMÍNIO CA 1/0 AWG</t>
  </si>
  <si>
    <t xml:space="preserve"> 2.6.1.49 </t>
  </si>
  <si>
    <t xml:space="preserve"> 42.05.380 </t>
  </si>
  <si>
    <t>CAIXA DE EQUALIZAÇÃO, DE EMBUTIR, EM AÇO COM BARRAMENTO, DE 200 X 200 MM E TAMPA  (ADAPTADO CONFORME DECRETO ESTADUAL 9900/2021)</t>
  </si>
  <si>
    <t xml:space="preserve"> 2.6.1.50 </t>
  </si>
  <si>
    <t xml:space="preserve"> 60.12.30 </t>
  </si>
  <si>
    <t>EMBASA</t>
  </si>
  <si>
    <t>FORNECIMENTO E ASSENTAMENTO DE CAIXA DE INSPEÇÃO EM PVC, COM TAMPA, PARA ATERRAMENTO D=25CM, H=25CM. (ADAPTADO CONFORME DECRETO ESTADUAL 9900/2021)</t>
  </si>
  <si>
    <t xml:space="preserve"> 2.6.1.51 </t>
  </si>
  <si>
    <t xml:space="preserve"> 10433 </t>
  </si>
  <si>
    <t>FORNECIMENTO E INSTALAÇÃO DE CHAVE SECCIONADORA TRIPOLAR 15KV - 400A, COM PORTA FUSIVEL HH INCORPORADO (ADAPTADO CONFORME DECRETO ESTADUAL N° 9900/2021)</t>
  </si>
  <si>
    <t xml:space="preserve"> 2.6.1.52 </t>
  </si>
  <si>
    <t xml:space="preserve"> 8936 </t>
  </si>
  <si>
    <t>Disjuntor a Vacuo 15KV, marca BEGHIM, tipo MAF 15-630-350, manual c/relé URPE 7104 + jg de contato 3NF+3NA, bobina de fechamento, bloqueio KIRK, disparador TCC, bobina abert.+3TCs (ou similar)  (ADAPTADO CONFORME DECRETO ESTADUAL 9900/2021)</t>
  </si>
  <si>
    <t xml:space="preserve"> 2.6.1.53 </t>
  </si>
  <si>
    <t xml:space="preserve"> 071258 </t>
  </si>
  <si>
    <t>ELETRODUTO EM AÇO ZINCADO DIÂMETRO 4"</t>
  </si>
  <si>
    <t xml:space="preserve"> 2.6.1.54 </t>
  </si>
  <si>
    <t xml:space="preserve"> 11.92.14 </t>
  </si>
  <si>
    <t>SUDECAP</t>
  </si>
  <si>
    <t>FIXADOR OMEGA EM LATAO P/CABO DE COBRE 25MM2 (ADAPTADO CONFORME DECRETO ESTADUAL N° 9900/2021)</t>
  </si>
  <si>
    <t xml:space="preserve"> 2.6.1.55 </t>
  </si>
  <si>
    <t xml:space="preserve"> 11.92.11 </t>
  </si>
  <si>
    <t>FIXADOR OMEGA EM LATAO P/CABO 35 MM2 (ADAPTADO CONFORME DECRETO ESTADUAL N° 9900/2021)</t>
  </si>
  <si>
    <t xml:space="preserve"> 2.6.1.56 </t>
  </si>
  <si>
    <t xml:space="preserve"> 071036 </t>
  </si>
  <si>
    <t>CONECTOR TIPO PARAFUSO FENDIDO 50 MM2</t>
  </si>
  <si>
    <t xml:space="preserve"> 2.6.1.57 </t>
  </si>
  <si>
    <t xml:space="preserve"> 7380 </t>
  </si>
  <si>
    <t>FORNECIMENTO E INSTALÇÃO DE ISOLADOR SUPORTE PEDESTAL DE USO INTERNO COM PRENSA FIO, EM PORCELANA TIPO PILAR COR BRANCA, CLASSE TENSÃO 15 KV (ADAPTADO CONFORME DECRETO ESTADUAL N° 9900/2021)</t>
  </si>
  <si>
    <t xml:space="preserve"> 2.6.1.58 </t>
  </si>
  <si>
    <t xml:space="preserve"> 11983 </t>
  </si>
  <si>
    <t>PROLONGADOR E COMANDO PARA ACIONAMENTO DA CHAVE SECCIONADORA (ADAPTADO CONFORME DECRETO ESTADUAL N° 9900/2021)</t>
  </si>
  <si>
    <t xml:space="preserve"> 2.6.1.59 </t>
  </si>
  <si>
    <t xml:space="preserve"> 071833 </t>
  </si>
  <si>
    <t>PARA RAIOS DISTRIBUIDOR POLIMÉRICO ÓXIDO DE ZINCO S/CENTELHADOR C/ DESLIGAMENTO AUTOMÁTICO 15KV,10KA</t>
  </si>
  <si>
    <t xml:space="preserve"> 2.6.1.60 </t>
  </si>
  <si>
    <t xml:space="preserve"> 1201008346 </t>
  </si>
  <si>
    <t>AGESUL</t>
  </si>
  <si>
    <t>PLACA DE ADVERTENCIA EM PVC 2MM, COM OS DIZERES:- ESTA CHAVE NAO DEVE SER MANOBRADA (ADAPTADO CONFORME DECRETO ESTADUAL N° 9900/2021)</t>
  </si>
  <si>
    <t xml:space="preserve"> 2.6.1.61 </t>
  </si>
  <si>
    <t xml:space="preserve"> 12845 </t>
  </si>
  <si>
    <t>PLACA DE ADVERTÊNCIA 470 X 340 MM, METÁLICA (PERIGO DE MORTE) (ADAPTADO CONFORME DECRETO ESTADUAL N° 9900/2021)</t>
  </si>
  <si>
    <t xml:space="preserve"> 2.6.1.62 </t>
  </si>
  <si>
    <t xml:space="preserve"> 10363 </t>
  </si>
  <si>
    <t>PLACA DE SINALIZAÇÃO EM ACRÍLICO, E=2MM "PERIGO SOMENTE PESSOAL AUTORIZADO" (ADAPTADO CONFORME DECRETO ESTADUAL N° 9900/2021)</t>
  </si>
  <si>
    <t xml:space="preserve"> 2.6.1.63 </t>
  </si>
  <si>
    <t xml:space="preserve"> 12847 </t>
  </si>
  <si>
    <t>PUNHO DE MANOBRA COM BLOQUEIO KIRK (ADAPTADO CONFORME DECRETO ESTADUAL N° 9900/2021)</t>
  </si>
  <si>
    <t xml:space="preserve"> 2.6.1.64 </t>
  </si>
  <si>
    <t xml:space="preserve"> 00285 </t>
  </si>
  <si>
    <t>(ADAPTADO DA AGETOP CIVIL 071981) -  PORCA DIAMETRO 3/8"</t>
  </si>
  <si>
    <t xml:space="preserve"> 2.6.1.65 </t>
  </si>
  <si>
    <t xml:space="preserve"> C5095 </t>
  </si>
  <si>
    <t>FORNECIMENTO E COLOCAÇÃO DE CANTONEIRA EM AÇO (1 1/2 "X 1 1/2" X 3/16") (ADAPTADO CONFORME DECRETO ESTADUAL N° 9900/2021)</t>
  </si>
  <si>
    <t xml:space="preserve"> 2.6.1.66 </t>
  </si>
  <si>
    <t xml:space="preserve"> 12849 </t>
  </si>
  <si>
    <t>SUPORTE PARA PUNHO DE MANOBRA (ADAPTADO CONFORME DECRETO ESTADUAL N° 9900/2021)</t>
  </si>
  <si>
    <t xml:space="preserve"> 2.6.1.67 </t>
  </si>
  <si>
    <t xml:space="preserve"> 072460 </t>
  </si>
  <si>
    <t>TAMPA PARA CONDULETE METÁLICO PARA 1 INTERRUPTOR E 1 TOMADA</t>
  </si>
  <si>
    <t xml:space="preserve"> 2.6.1.68 </t>
  </si>
  <si>
    <t xml:space="preserve"> 072476 </t>
  </si>
  <si>
    <t>TAMPA PARA CONDULETE METÁLICO PARA 1 TOMADA</t>
  </si>
  <si>
    <t xml:space="preserve"> 2.6.1.69 </t>
  </si>
  <si>
    <t xml:space="preserve"> 2.6.1.70 </t>
  </si>
  <si>
    <t xml:space="preserve"> 12844 </t>
  </si>
  <si>
    <t>ESTRADO (TAPETE) DE BORRACHA ISOLANTE 15 KV - DIMENSÕES 1.000 X 1.000 X 25 MM (ADAPTADO CONFORME DECRETO ESTADUAL N° 9900/2021)</t>
  </si>
  <si>
    <t>pç</t>
  </si>
  <si>
    <t xml:space="preserve"> 2.6.1.71 </t>
  </si>
  <si>
    <t xml:space="preserve"> 42.05.230 </t>
  </si>
  <si>
    <t>CLIPS DE FIXAÇÃO PARA VERGALHÃO EM AÇO GALVANIZADO DE 3/8´ (ADAPTADO CONFORME DECRETO ESTADUAL N° 9900/2021)</t>
  </si>
  <si>
    <t xml:space="preserve"> 2.6.1.72 </t>
  </si>
  <si>
    <t xml:space="preserve"> 36.20.070 </t>
  </si>
  <si>
    <t>PRENSA VERGALHÃO ´T´, DIÂMETRO DE 3/8´ (ADAPTADO CONFORME DECRETO ESTADUAL N° 9900/2021)</t>
  </si>
  <si>
    <t xml:space="preserve"> 2.6.1.73 </t>
  </si>
  <si>
    <t xml:space="preserve"> 36.20.050 </t>
  </si>
  <si>
    <t>TERMINAL PARA VERGALHÃO, DIÂMETRO DE 3/8´ (ADAPTADO CONFORME DECRETO ESTADUAL N° 9900/2021)</t>
  </si>
  <si>
    <t xml:space="preserve"> 2.6.1.74 </t>
  </si>
  <si>
    <t xml:space="preserve"> 36.20.030 </t>
  </si>
  <si>
    <t>UNIÃO ANGULAR PARA VERGALHÃO, DIÂMETRO DE 3/8´ (ADAPTADO CONFORME DECRETO ESTADUAL N° 9900/2021)</t>
  </si>
  <si>
    <t xml:space="preserve"> 2.6.1.75 </t>
  </si>
  <si>
    <t xml:space="preserve"> 11969 </t>
  </si>
  <si>
    <t>Luva sem rosca UNIDUT ø=1 " C- PB (ADAPTADO CONFORME DECRETO ESTADUAL N° 9900/2021)</t>
  </si>
  <si>
    <t xml:space="preserve"> 2.6.1.76 </t>
  </si>
  <si>
    <t xml:space="preserve"> 36.20.010 </t>
  </si>
  <si>
    <t>VERGALHÃO DE COBRE ELETROLÍTICO, DIÂMETRO DE 3/8´ (ADAPTADO CONFORME DECRETO ESTADUAL N° 9900/2021)</t>
  </si>
  <si>
    <t xml:space="preserve"> 2.6.1.77 </t>
  </si>
  <si>
    <t xml:space="preserve"> 37.11.140 </t>
  </si>
  <si>
    <t>BASE DE FUSÍVEL UNIPOLAR DE 15 KV (ADAPTADO CONFORME DECRETO ESTADUAL N° 9900/2021)</t>
  </si>
  <si>
    <t xml:space="preserve"> 2.6.1.78 </t>
  </si>
  <si>
    <t>ADAPTADO - CAIXA METÁLICA PARA MEDIDOR POLIFÁSICO PADRÃO EQUATORIAL 500X5802X200MM</t>
  </si>
  <si>
    <t xml:space="preserve"> 2.6.1.79 </t>
  </si>
  <si>
    <t xml:space="preserve"> 37.12.300 </t>
  </si>
  <si>
    <t>FUSÍVEL EM VIDRO PARA ´TP´ DE 0,5 A (ADAPTADO CONFORME DECRETO ESTADUAL N° 9900/2021)</t>
  </si>
  <si>
    <t xml:space="preserve"> 2.6.1.80 </t>
  </si>
  <si>
    <t xml:space="preserve"> 1201008134 </t>
  </si>
  <si>
    <t>FORNECIMENTO E INSTALAÇÃO DE GANCHO OLHAL C/ FURO 18MM (ADAPTADO CONFORME DECRETO ESTADUAL N° 9900/2021)</t>
  </si>
  <si>
    <t xml:space="preserve"> 2.6.1.81 </t>
  </si>
  <si>
    <t xml:space="preserve"> 36.05.100 </t>
  </si>
  <si>
    <t>ISOLADOR PEDESTAL PARA 15 KV (ADAPTADO CONFORME DECRETO ESTADUAL N° 9900/2021)</t>
  </si>
  <si>
    <t xml:space="preserve"> 2.6.1.82 </t>
  </si>
  <si>
    <t xml:space="preserve"> 071476 </t>
  </si>
  <si>
    <t>ISOLADOR DE ANCORAGEM POLIMÉRICO 15KV</t>
  </si>
  <si>
    <t xml:space="preserve"> 2.6.1.83 </t>
  </si>
  <si>
    <t xml:space="preserve"> 071750 </t>
  </si>
  <si>
    <t>MANILHA-SAPATILHA EM AÇO GALVANIZADO</t>
  </si>
  <si>
    <t xml:space="preserve"> 2.6.1.84 </t>
  </si>
  <si>
    <t xml:space="preserve"> 071795 </t>
  </si>
  <si>
    <t>OLHAL PARA PARAFUSO</t>
  </si>
  <si>
    <t xml:space="preserve"> 2.6.1.85 </t>
  </si>
  <si>
    <t xml:space="preserve"> 071840 </t>
  </si>
  <si>
    <t>ADAPTADO - PARAFUSO MAQUINA 16 X 250 MM</t>
  </si>
  <si>
    <t xml:space="preserve"> 2.6.1.86 </t>
  </si>
  <si>
    <t xml:space="preserve"> 2.6.1.87 </t>
  </si>
  <si>
    <t xml:space="preserve"> 37.20.140 </t>
  </si>
  <si>
    <t>SUPORTE FIXO PARA TRANSFORMADORES DE POTENCIAL (ADAPTADO CONFORME DECRETO ESTADUAL N° 9900/2021)</t>
  </si>
  <si>
    <t xml:space="preserve"> 2.6.1.88 </t>
  </si>
  <si>
    <t xml:space="preserve"> 070288 </t>
  </si>
  <si>
    <t>BORNE TERMINAL SAK 10 MM2</t>
  </si>
  <si>
    <t xml:space="preserve"> 2.6.1.89 </t>
  </si>
  <si>
    <t xml:space="preserve"> 7922 </t>
  </si>
  <si>
    <t>TERMINAL DE COMPRESSÃO PARA CABO DE 25 MM2 - FORNECIMENTO E INSTALAÇÃO (ADAPTADO CONFORME DECRETO ESTADUAL N° 9900/2021)</t>
  </si>
  <si>
    <t xml:space="preserve"> 2.6.1.90 </t>
  </si>
  <si>
    <t xml:space="preserve"> 7928 </t>
  </si>
  <si>
    <t>TERMINAL DE COMPRESSÃO PARA CABO DE 35 MM2 - FORNECIMENTO E INSTALAÇÃO (ADAPTADO CONFORME DECRETO ESTADUAL N° 9900/2021)</t>
  </si>
  <si>
    <t xml:space="preserve"> 2.6.1.91 </t>
  </si>
  <si>
    <t xml:space="preserve"> 7923 </t>
  </si>
  <si>
    <t>TERMINAL DE COMPRESSÃO PARA CABO DE 50 MM2 - FORNECIMENTO E INSTALAÇÃO (ADAPTADO CONFORME DECRETO ESTADUAL N° 9900/2021)</t>
  </si>
  <si>
    <t xml:space="preserve"> 2.6.1.92 </t>
  </si>
  <si>
    <t xml:space="preserve"> 37.18.010 </t>
  </si>
  <si>
    <t>TRANSFORMADOR DE POTENCIAL MONOFÁSICO ATÉ 1000 VA CLASSE 15 KV, A SECO, COM FUSÍVEIS (ADAPTADO CONFORME DECRETO ESTADUAL N° 9900/2021)</t>
  </si>
  <si>
    <t xml:space="preserve"> 2.6.2 </t>
  </si>
  <si>
    <t>LUMINOTÉCNICO</t>
  </si>
  <si>
    <t xml:space="preserve"> 2.6.2.1 </t>
  </si>
  <si>
    <t xml:space="preserve"> 071624 </t>
  </si>
  <si>
    <t>LUMINÁRIA PARA JARDIM COM POSTE 3,00 M COM 01 LUMINÁRIA PLANA - INCLUSO BASE DE CONCRETO PADRÃO GOINFRA E FIXAÇÃO</t>
  </si>
  <si>
    <t xml:space="preserve"> 2.6.2.2 </t>
  </si>
  <si>
    <t xml:space="preserve"> 2.6.2.3 </t>
  </si>
  <si>
    <t xml:space="preserve"> 8319 </t>
  </si>
  <si>
    <t>LUMINÁRIA EMBUTIDA NO PISO COM FOCO ORIENTÁVEL EM ALUMÍNIO INJETADO, INCLUSIVE LÂMPADA. (ADAPTADO CONFORME DECRETO ESTADUAL 9900/2021)</t>
  </si>
  <si>
    <t xml:space="preserve"> 2.6.2.4 </t>
  </si>
  <si>
    <t xml:space="preserve"> 12807 </t>
  </si>
  <si>
    <t>REFLETOR LED SLIM, 50W, BRANCO FRIO 6500k. (ADAPTADO CONFORME DECRETO ESTADUAL 9900/2021)</t>
  </si>
  <si>
    <t xml:space="preserve"> 2.6.2.5 </t>
  </si>
  <si>
    <t xml:space="preserve"> 071625 </t>
  </si>
  <si>
    <t>LUMINÁRIA PARA JARDIM COM POSTE 3,00 M COM 02 LUMINÁRIAS PLANAS - INCLUSO BASE DE CONCRETO PADRÃO GOINFRA E FIXAÇÃO</t>
  </si>
  <si>
    <t xml:space="preserve"> 2.6.2.6 </t>
  </si>
  <si>
    <t xml:space="preserve"> 1201001001 </t>
  </si>
  <si>
    <t>LUMINARIA TIPO PLAFON COM PAINEL LED, 30X30CM, EMBUTIR, POTENCIA DE 24W, 6500K, LUZ NEUTRA, ELGIN OU SIMILAR - FORNECIMENTO E INSTALACAO. (ADAPTADO CONFORME DECRETO ESTADUAL 9900/2021)</t>
  </si>
  <si>
    <t xml:space="preserve"> 2.6.3 </t>
  </si>
  <si>
    <t>INSTALAÇÕES DE DADOS / CFTV</t>
  </si>
  <si>
    <t xml:space="preserve"> 2.6.3.1 </t>
  </si>
  <si>
    <t xml:space="preserve"> 2.6.3.2 </t>
  </si>
  <si>
    <t xml:space="preserve"> 070710 </t>
  </si>
  <si>
    <t>CAIXA DE PASSAGEM 30X30X40CM (MEDIDAS INTERNAS) COM TAMPA E DRENO BRITA</t>
  </si>
  <si>
    <t xml:space="preserve"> 2.6.3.3 </t>
  </si>
  <si>
    <t xml:space="preserve"> 8690 </t>
  </si>
  <si>
    <t>Cabo de fibra ótica de 6 vias (ADAPTADO CONFORME DECRETO ESTADUAL N° 9900/2021)</t>
  </si>
  <si>
    <t xml:space="preserve"> 2.6.3.4 </t>
  </si>
  <si>
    <t xml:space="preserve"> 072455 </t>
  </si>
  <si>
    <t>TAMPA DE Fo.Fo. R2 COM BASE</t>
  </si>
  <si>
    <t xml:space="preserve"> 2.6.3.5 </t>
  </si>
  <si>
    <t xml:space="preserve"> 070712 </t>
  </si>
  <si>
    <t>CAIXA DE PASSAGEM 107 X 52 X 50CM (MEDIDAS INTERNAS) FUNDO DE CONCRETO (PARA TAMPA R2)</t>
  </si>
  <si>
    <t xml:space="preserve"> 2.6.4 </t>
  </si>
  <si>
    <t>INSTALAÇÕES SPDA</t>
  </si>
  <si>
    <t xml:space="preserve"> 2.6.4.1 </t>
  </si>
  <si>
    <t xml:space="preserve"> 2.6.4.2 </t>
  </si>
  <si>
    <t xml:space="preserve"> 1201006008 </t>
  </si>
  <si>
    <t>CONECTOR REFORCADO, CABO X HASTE EM BRONZE NATURAL PARA CABO DE 16-70MM2, REF.585 DA TERMOTECNICA OU SIMILAR. (ADAPTADO CONFORME DECRETO ESTADUAL 9900/2021)</t>
  </si>
  <si>
    <t xml:space="preserve"> 2.6.4.3 </t>
  </si>
  <si>
    <t xml:space="preserve"> 070256 </t>
  </si>
  <si>
    <t>ATERRAMENTO - SOLDA EXOTÉRMICA - CARTUCHO 115 G</t>
  </si>
  <si>
    <t xml:space="preserve"> 2.6.5 </t>
  </si>
  <si>
    <t>INSTALAÇÕES SDAI</t>
  </si>
  <si>
    <t xml:space="preserve"> 2.6.5.1 </t>
  </si>
  <si>
    <t xml:space="preserve"> 2.6.5.2 </t>
  </si>
  <si>
    <t xml:space="preserve"> 2.6.5.3 </t>
  </si>
  <si>
    <t xml:space="preserve"> 2.7 </t>
  </si>
  <si>
    <t>INSTALAÇÕES HDRO-SANITÁRIAS</t>
  </si>
  <si>
    <t xml:space="preserve"> 2.7.1 </t>
  </si>
  <si>
    <t>ÁGUA FRIA - TUBOS E CONEXÕES</t>
  </si>
  <si>
    <t xml:space="preserve"> 2.7.1.1 </t>
  </si>
  <si>
    <t xml:space="preserve"> 2.7.1.2 </t>
  </si>
  <si>
    <t xml:space="preserve"> 081550 </t>
  </si>
  <si>
    <t>CURVA 45 GRAUS SOLDAVEL DIAMETRO 50 MM</t>
  </si>
  <si>
    <t xml:space="preserve"> 2.7.1.3 </t>
  </si>
  <si>
    <t xml:space="preserve"> 2.7.1.4 </t>
  </si>
  <si>
    <t xml:space="preserve"> 081539 </t>
  </si>
  <si>
    <t>CURVA 90 GRAUS SOLDAVEL DIAMETRO 40 MM</t>
  </si>
  <si>
    <t xml:space="preserve"> 2.7.1.5 </t>
  </si>
  <si>
    <t xml:space="preserve"> 2.7.1.6 </t>
  </si>
  <si>
    <t xml:space="preserve"> 081541 </t>
  </si>
  <si>
    <t>CURVA 90 GRAUS SOLDAVEL DIAMETRO 60 MM</t>
  </si>
  <si>
    <t xml:space="preserve"> 2.7.1.7 </t>
  </si>
  <si>
    <t xml:space="preserve"> 2.7.1.8 </t>
  </si>
  <si>
    <t xml:space="preserve"> 081183 </t>
  </si>
  <si>
    <t>BUCHA DE REDUCAO SOLDAVEL LONGA 60 X 40 mm</t>
  </si>
  <si>
    <t xml:space="preserve"> 2.7.1.9 </t>
  </si>
  <si>
    <t xml:space="preserve"> 2.7.1.10 </t>
  </si>
  <si>
    <t xml:space="preserve"> 2.7.1.11 </t>
  </si>
  <si>
    <t xml:space="preserve"> 2.7.1.12 </t>
  </si>
  <si>
    <t xml:space="preserve"> 2.7.1.13 </t>
  </si>
  <si>
    <t xml:space="preserve"> 081005 </t>
  </si>
  <si>
    <t>TUBO SOLDAVEL PVC MARROM DIAM. 40 MM</t>
  </si>
  <si>
    <t xml:space="preserve"> 2.7.1.14 </t>
  </si>
  <si>
    <t xml:space="preserve"> 2.7.1.15 </t>
  </si>
  <si>
    <t xml:space="preserve"> 2.7.1.16 </t>
  </si>
  <si>
    <t xml:space="preserve"> 2.7.1.17 </t>
  </si>
  <si>
    <t xml:space="preserve"> 2.7.1.18 </t>
  </si>
  <si>
    <t xml:space="preserve"> 2.7.1.19 </t>
  </si>
  <si>
    <t xml:space="preserve"> 2.7.1.20 </t>
  </si>
  <si>
    <t xml:space="preserve"> 2.7.1.21 </t>
  </si>
  <si>
    <t xml:space="preserve"> 2.7.1.22 </t>
  </si>
  <si>
    <t xml:space="preserve"> 085080 </t>
  </si>
  <si>
    <t>VALVULA DE RETENÇÃO VERTICAL 1"</t>
  </si>
  <si>
    <t xml:space="preserve"> 2.7.1.23 </t>
  </si>
  <si>
    <t xml:space="preserve"> 99630 </t>
  </si>
  <si>
    <t>VÁLVULA DE RETENÇÃO VERTICAL, DE BRONZE, ROSCÁVEL, 1 1/4" - FORNECIMENTO E INSTALAÇÃO. AF_08/2021. (ADAPTADO CONFORME DECRETO ESTADUAL 9900/2021)</t>
  </si>
  <si>
    <t xml:space="preserve"> 2.7.1.24 </t>
  </si>
  <si>
    <t xml:space="preserve"> 99632 </t>
  </si>
  <si>
    <t>VÁLVULA DE RETENÇÃO VERTICAL, DE BRONZE, ROSCÁVEL, 2" - FORNECIMENTO E INSTALAÇÃO. AF_08/2021. (ADAPTADO CONFORME DECRETO ESTADUAL 9900/2021)</t>
  </si>
  <si>
    <t xml:space="preserve"> 2.7.1.25 </t>
  </si>
  <si>
    <t xml:space="preserve"> 085077 </t>
  </si>
  <si>
    <t>VÁLVULA DE RETENÇÃO HORIZONTAL 2.1/2"</t>
  </si>
  <si>
    <t xml:space="preserve"> 2.7.1.26 </t>
  </si>
  <si>
    <t xml:space="preserve"> 2.7.1.27 </t>
  </si>
  <si>
    <t xml:space="preserve"> 081068 </t>
  </si>
  <si>
    <t>ADAPTADOR SOLDÁVEL CURTO C/ BOLSA E ROSCA PARA REGISTRO 40X1 1/4"</t>
  </si>
  <si>
    <t xml:space="preserve"> 2.7.1.28 </t>
  </si>
  <si>
    <t xml:space="preserve"> 2.7.1.29 </t>
  </si>
  <si>
    <t xml:space="preserve"> 2.7.1.30 </t>
  </si>
  <si>
    <t xml:space="preserve"> 081892 </t>
  </si>
  <si>
    <t>TORNEIRA BOIA DIAMETRO 2" (50 MM)</t>
  </si>
  <si>
    <t xml:space="preserve"> 2.7.1.31 </t>
  </si>
  <si>
    <t xml:space="preserve"> 2.7.1.32 </t>
  </si>
  <si>
    <t xml:space="preserve"> 085062 </t>
  </si>
  <si>
    <t>COTOVELO DE FERRO GALVANIZADO 90º X 2 1/2"</t>
  </si>
  <si>
    <t xml:space="preserve"> 2.7.1.33 </t>
  </si>
  <si>
    <t xml:space="preserve"> 085047 </t>
  </si>
  <si>
    <t>NIPLE DUPLO FERRO GALVANIZADO 2.1/2"</t>
  </si>
  <si>
    <t xml:space="preserve"> 2.7.1.34 </t>
  </si>
  <si>
    <t xml:space="preserve"> 085056 </t>
  </si>
  <si>
    <t>TÊ DE FERRO GALVANIZADO 90º X 2 1/2"</t>
  </si>
  <si>
    <t xml:space="preserve"> 2.7.1.35 </t>
  </si>
  <si>
    <t xml:space="preserve"> 94471 </t>
  </si>
  <si>
    <t>COTOVELO 90 GRAUS, EM FERRO GALVANIZADO, CONEXÃO ROSQUEADA, DN 50 (2), INSTALADO EM RESERVAÇÃO DE ÁGUA DE EDIFICAÇÃO QUE POSSUA RESERVATÓRIO DE FIBRA/FIBROCIMENTO  FORNECIMENTO E INSTALAÇÃO. AF_06/2016. (ADAPTADO CONFORME DECRETO ESTADUAL 9900/2021)</t>
  </si>
  <si>
    <t xml:space="preserve"> 2.7.1.36 </t>
  </si>
  <si>
    <t xml:space="preserve"> 071155 </t>
  </si>
  <si>
    <t>CURVA DE 90 GRAUS AÇO GALVANIZADO DIAM. 2"</t>
  </si>
  <si>
    <t xml:space="preserve"> 2.7.1.37 </t>
  </si>
  <si>
    <t xml:space="preserve"> 071703 </t>
  </si>
  <si>
    <t>LUVA EM AÇO GALVANIZADO DIÂMETRO 1.1/4"</t>
  </si>
  <si>
    <t xml:space="preserve"> 2.7.1.38 </t>
  </si>
  <si>
    <t xml:space="preserve"> 071791 </t>
  </si>
  <si>
    <t>NIPLE DUPLO FERRO GALVANIZADO 2"</t>
  </si>
  <si>
    <t xml:space="preserve"> 2.7.1.39 </t>
  </si>
  <si>
    <t xml:space="preserve"> 00262 </t>
  </si>
  <si>
    <t>CÓPIA DE SINAPI (105176) - NIPLE DE REDUÇÃO, EM FERRO GALVANIZADO, CONEXÃO ROSQUEADA 2" X 1.1/2",. (ADAPTADO CONFORME DECRETO ESTADUAL 9900/2021)</t>
  </si>
  <si>
    <t xml:space="preserve"> 2.7.1.40 </t>
  </si>
  <si>
    <t xml:space="preserve"> 00263 </t>
  </si>
  <si>
    <t>CÓPIA DE SINAPI (105176) - NIPLE DE REDUÇÃO, EM FERRO GALVANIZADO, CONEXÃO ROSQUEADA 2.1/2" X 2",. (ADAPTADO CONFORME DECRETO ESTADUAL 9900/2021)</t>
  </si>
  <si>
    <t xml:space="preserve"> 2.7.1.41 </t>
  </si>
  <si>
    <t xml:space="preserve"> 082377 </t>
  </si>
  <si>
    <t xml:space="preserve"> 2.7.1.42 </t>
  </si>
  <si>
    <t xml:space="preserve"> 082378 </t>
  </si>
  <si>
    <t>TUBO FERRO GALVANIZADO 2"</t>
  </si>
  <si>
    <t xml:space="preserve"> 2.7.1.43 </t>
  </si>
  <si>
    <t xml:space="preserve"> 082379 </t>
  </si>
  <si>
    <t>TUBO FERRO GALVANIZADO 2.1/2"</t>
  </si>
  <si>
    <t xml:space="preserve"> 2.7.1.44 </t>
  </si>
  <si>
    <t xml:space="preserve"> 92356 </t>
  </si>
  <si>
    <t>TÊ, EM FERRO GALVANIZADO, DN 50 (2"), CONEXÃO ROSQUEADA, INSTALADO EM PRUMADAS - FORNECIMENTO E INSTALAÇÃO. AF_10/2020. (ADAPTADO CONFORME DECRETO ESTADUAL 9900/2021)</t>
  </si>
  <si>
    <t xml:space="preserve"> 2.7.1.45 </t>
  </si>
  <si>
    <t xml:space="preserve"> 92889 </t>
  </si>
  <si>
    <t>UNIÃO, EM FERRO GALVANIZADO, DN 50 (2"), CONEXÃO ROSQUEADA, INSTALADO EM PRUMADAS - FORNECIMENTO E INSTALAÇÃO. AF_10/2020. (ADAPTADO CONFORME DECRETO ESTADUAL 9900/2021)</t>
  </si>
  <si>
    <t xml:space="preserve"> 2.7.1.46 </t>
  </si>
  <si>
    <t xml:space="preserve"> 92907 </t>
  </si>
  <si>
    <t>LUVA DE REDUÇÃO, EM FERRO GALVANIZADO, 2" X 1 1/2", CONEXÃO ROSQUEADA, INSTALADO EM PRUMADAS - FORNECIMENTO E INSTALAÇÃO. AF_10/2020. (ADAPTADO CONFORME DECRETO ESTADUAL 9900/2021)</t>
  </si>
  <si>
    <t xml:space="preserve"> 2.7.1.47 </t>
  </si>
  <si>
    <t xml:space="preserve"> 45.03.010 </t>
  </si>
  <si>
    <t>HIDRÔMETRO EM FERRO FUNDIDO, DIÂMETRO 50 MM (2´). AF_10/2020. (ADAPTADO CONFORME DECRETO ESTADUAL 9900/2021)</t>
  </si>
  <si>
    <t xml:space="preserve"> 2.7.1.48 </t>
  </si>
  <si>
    <t xml:space="preserve"> AP 35.15.0050 </t>
  </si>
  <si>
    <t>RESERVATORIO METALICO, CILINDRICO, COLUNA CHEIA, CAPACIDADE PARA 75 M3, PARA AGUA POTAVEL. ACO USI-SAC-41 OU COR-400, INCLUSIVE ENCANAMENTO INTERNO, ESCADAS (INTERNA E EXTERNA) ENTRADA E SAIDAS, SUPORTE CHAVE ELETRICA, DRENO AUTO LIMPANTE, BASE PARA FIXACAO, GUARDA CORPO DE PROTECAO E CORRIMAO SUPERIOR. FORNECIMENTO E INSTALACAO.</t>
  </si>
  <si>
    <t xml:space="preserve"> 2.7.1.49 </t>
  </si>
  <si>
    <t xml:space="preserve"> 08.08.076 </t>
  </si>
  <si>
    <t>CONJ MOTOR-BOMBA (CENTRIFUGA) 4 HP. (ADAPTADO CONFORME DECRETO ESTADUAL 9900/2021)</t>
  </si>
  <si>
    <t xml:space="preserve"> 2.7.1.50 </t>
  </si>
  <si>
    <t xml:space="preserve"> 081822 </t>
  </si>
  <si>
    <t>CAIXA DE PASSAGEM 40X40CM SEM TAMPA</t>
  </si>
  <si>
    <t xml:space="preserve"> 2.7.1.51 </t>
  </si>
  <si>
    <t xml:space="preserve"> 080840 </t>
  </si>
  <si>
    <t>TAMPA T-5 ARTICULADA 20X20</t>
  </si>
  <si>
    <t xml:space="preserve"> 2.7.2 </t>
  </si>
  <si>
    <t>ESGOTO - TUBOS E CONEXÕES</t>
  </si>
  <si>
    <t xml:space="preserve"> 2.7.2.1 </t>
  </si>
  <si>
    <t xml:space="preserve"> 2.7.2.2 </t>
  </si>
  <si>
    <t xml:space="preserve"> 2.7.2.3 </t>
  </si>
  <si>
    <t xml:space="preserve"> 95693 </t>
  </si>
  <si>
    <t>LUVA SIMPLES, PVC, SÉRIE NORMAL, ESGOTO PREDIAL, DN 150 MM, JUNTA ELÁSTICA, FORNECIDO E INSTALADO EM SUBCOLETOR AÉREO DE ESGOTO SANITÁRIO. AF_08/2022. (ADAPTADO CONFORME DECRETO ESTADUAL 9900/2021)</t>
  </si>
  <si>
    <t xml:space="preserve"> 2.7.2.4 </t>
  </si>
  <si>
    <t xml:space="preserve"> 2.7.2.5 </t>
  </si>
  <si>
    <t xml:space="preserve"> 2.7.2.6 </t>
  </si>
  <si>
    <t xml:space="preserve"> 070638 </t>
  </si>
  <si>
    <t>CAIXA DE PASSAGEM - LASTRO DE CONCRETO 20 MPA E=5CM PARA O FUNDO</t>
  </si>
  <si>
    <t xml:space="preserve"> 2.7.2.7 </t>
  </si>
  <si>
    <t xml:space="preserve"> 2.7.2.8 </t>
  </si>
  <si>
    <t xml:space="preserve"> 081702 </t>
  </si>
  <si>
    <t>CURVA 45 GRAUS DIAMETRO 100 MM (ESGOTO)</t>
  </si>
  <si>
    <t xml:space="preserve"> 2.7.2.9 </t>
  </si>
  <si>
    <t xml:space="preserve"> 081737 </t>
  </si>
  <si>
    <t>CURVA 90 GRAUS LONGA DIAM. 100 MM (ESGOTO)</t>
  </si>
  <si>
    <t xml:space="preserve"> 2.7.2.10 </t>
  </si>
  <si>
    <t xml:space="preserve"> 2.7.2.11 </t>
  </si>
  <si>
    <t xml:space="preserve"> 89547 </t>
  </si>
  <si>
    <t>LUVA SIMPLES, PVC, SERIE R, ÁGUA PLUVIAL, DN 75 MM, JUNTA ELÁSTICA, FORNECIDO E INSTALADO EM RAMAL DE ENCAMINHAMENTO. AF_06/2022. (Adaptado conforme Decreto Estadual 9900/2021)</t>
  </si>
  <si>
    <t xml:space="preserve"> 2.7.2.12 </t>
  </si>
  <si>
    <t xml:space="preserve"> 89669 </t>
  </si>
  <si>
    <t>LUVA SIMPLES, PVC, SERIE R, ÁGUA PLUVIAL, DN 100 MM, JUNTA ELÁSTICA, FORNECIDO E INSTALADO EM CONDUTORES VERTICAIS DE ÁGUAS PLUVIAIS. AF_06/2022. (ADAPTADO CONFORME DECRETO ESTADUAL 9900/2021)</t>
  </si>
  <si>
    <t xml:space="preserve"> 2.7.2.13 </t>
  </si>
  <si>
    <t xml:space="preserve"> 2.7.2.14 </t>
  </si>
  <si>
    <t xml:space="preserve"> 00158 </t>
  </si>
  <si>
    <t>CÓPIA DE SINAPI (89512) - TUBO PVC, SÉRIE R, ESGOTO, DN 100 MM, FORNECIDO E INSTALADO EM RAMAL DE ENCAMINHAMENTO. AF_06/2022. (ADAPTADO CONFORME DECRETO ESTADUAL 9900/2021)</t>
  </si>
  <si>
    <t xml:space="preserve"> 2.7.2.15 </t>
  </si>
  <si>
    <t xml:space="preserve"> 00159 </t>
  </si>
  <si>
    <t>CÓPIA DE SINAPI (104166) - TUBO PVC, SÉRIE R, ÁGUA PLUVIAL, DN 150 MM, FORNECIDO E INSTALADO EM RAMAL DE ENCAMINHAMENTO. AF_06/2022. (ADAPTADO CONFORME DECRETO ESTADUAL 9900/2021)</t>
  </si>
  <si>
    <t xml:space="preserve"> 2.7.2.16 </t>
  </si>
  <si>
    <t>TUBO PVC, SÉRIE R, ÁGUA PLUVIAL, DN 75 MM, FORNECIDO E INSTALADO EM RAMAL DE ENCAMINHAMENTO. AF_06/2022. (ADAPTADO CONFORME DECRETO ESTADUAL 9900/2021)</t>
  </si>
  <si>
    <t xml:space="preserve"> 2.7.3 </t>
  </si>
  <si>
    <t>ÁGUA PLUVIAL E DRENOS - TUBOS E CONEXÕES</t>
  </si>
  <si>
    <t xml:space="preserve"> 2.7.3.1 </t>
  </si>
  <si>
    <t xml:space="preserve"> 020808 </t>
  </si>
  <si>
    <t>LAJE CIRCULAR PARA POÇOS (CISTERNA) COM ENCABEÇAMENTO</t>
  </si>
  <si>
    <t xml:space="preserve"> 2.7.3.2 </t>
  </si>
  <si>
    <t>SUMIDOURO CIRCULAR, EM CONCRETO PRÉ-MOLDADO, DIÂMETRO INTERNO = 1,88 M, ALTURA INTERNA = 2,00 M, ÁREA DE INFILTRAÇÃO: 13,1 M² (PARA 5 CONTRIBUINTES). AF_12/2020 (ADAPTADO CONFORME DECRETO ESTADUAL 9900/2021)</t>
  </si>
  <si>
    <t xml:space="preserve"> 2.7.3.3 </t>
  </si>
  <si>
    <t xml:space="preserve"> 2.7.3.4 </t>
  </si>
  <si>
    <t xml:space="preserve"> 89854 </t>
  </si>
  <si>
    <t>JOELHO 90 GRAUS, PVC, SERIE NORMAL, ESGOTO PREDIAL, DN 150 MM, JUNTA ELÁSTICA, FORNECIDO E INSTALADO EM SUBCOLETOR AÉREO DE ESGOTO SANITÁRIO. AF_08/2022. (ADAPTADO CONFORME DECRETO ESTADUAL 9900/2021)</t>
  </si>
  <si>
    <t xml:space="preserve"> 2.7.3.5 </t>
  </si>
  <si>
    <t xml:space="preserve"> 89698 </t>
  </si>
  <si>
    <t>JUNÇÃO SIMPLES, PVC, SERIE R, ÁGUA PLUVIAL, DN 150 X 150 MM, JUNTA ELÁSTICA, FORNECIDO E INSTALADO EM CONDUTORES VERTICAIS DE ÁGUAS PLUVIAIS. AF_06/2022  (ADAPTADO CONFORME DECRETO ESTADUAL 9900/2021)</t>
  </si>
  <si>
    <t xml:space="preserve"> 2.7.3.6 </t>
  </si>
  <si>
    <t xml:space="preserve"> 2.7.3.7 </t>
  </si>
  <si>
    <t xml:space="preserve"> 2.7.3.8 </t>
  </si>
  <si>
    <t xml:space="preserve"> 2.7.3.9 </t>
  </si>
  <si>
    <t xml:space="preserve"> 2.7.3.10 </t>
  </si>
  <si>
    <t xml:space="preserve"> 2.7.3.11 </t>
  </si>
  <si>
    <t xml:space="preserve"> 2.7.3.12 </t>
  </si>
  <si>
    <t xml:space="preserve"> 104064 </t>
  </si>
  <si>
    <t>CURVA LONGA, 90 GRAUS, PVC OCRE, JUNTA ELÁSTICA, DN 150 MM, PARA COLETOR PREDIAL DE ESGOTO. AF_06/2022. (ADAPTADO CONFORME DECRETO ESTADUAL 9900/2021)</t>
  </si>
  <si>
    <t xml:space="preserve"> 2.7.3.13 </t>
  </si>
  <si>
    <t xml:space="preserve"> 89531 </t>
  </si>
  <si>
    <t>JOELHO 45 GRAUS, PVC, SERIE R, ÁGUA PLUVIAL, DN 100 MM, JUNTA ELÁSTICA, FORNECIDO E INSTALADO EM RAMAL DE ENCAMINHAMENTO. AF_06/2022. (ADAPTADO CONFORME DECRETO ESTADUAL 9900/2021)</t>
  </si>
  <si>
    <t xml:space="preserve"> 2.7.3.14 </t>
  </si>
  <si>
    <t xml:space="preserve"> 89855 </t>
  </si>
  <si>
    <t>JOELHO 45 GRAUS, PVC, SERIE NORMAL, ESGOTO PREDIAL, DN 150 MM, JUNTA ELÁSTICA, FORNECIDO E INSTALADO EM SUBCOLETOR AÉREO DE ESGOTO SANITÁRIO. AF_08/2022 (ADAPTADO CONFORME DECRETO ESTADUAL 9900/2021)</t>
  </si>
  <si>
    <t xml:space="preserve"> 2.7.3.15 </t>
  </si>
  <si>
    <t>JOELHO 90 GRAUS, PVC, SERIE R, ÁGUA PLUVIAL, DN 75 MM, JUNTA ELÁSTICA, FORNECIDO E INSTALADO EM RAMAL DE ENCAMINHAMENTO. AF_06/2022. (Adaptado conforme Decreto Estadual 9900/2021)</t>
  </si>
  <si>
    <t xml:space="preserve"> 2.7.3.16 </t>
  </si>
  <si>
    <t xml:space="preserve"> 89529 </t>
  </si>
  <si>
    <t>JOELHO 90 GRAUS, PVC, SERIE R, ÁGUA PLUVIAL, DN 100 MM, JUNTA ELÁSTICA, FORNECIDO E INSTALADO EM RAMAL DE ENCAMINHAMENTO. AF_06/2022. (ADAPTADO CONFORME DECRETO ESTADUAL 9900/2021)</t>
  </si>
  <si>
    <t xml:space="preserve"> 2.7.3.17 </t>
  </si>
  <si>
    <t xml:space="preserve"> 89567 </t>
  </si>
  <si>
    <t>JUNÇÃO SIMPLES, PVC, SERIE R, ÁGUA PLUVIAL, DN 100 X 100 MM, JUNTA ELÁSTICA, FORNECIDO E INSTALADO EM RAMAL DE ENCAMINHAMENTO. AF_06/2022. (ADAPTADO CONFORME DECRETO ESTADUAL 9900/2021)</t>
  </si>
  <si>
    <t xml:space="preserve"> 2.7.3.18 </t>
  </si>
  <si>
    <t>JUNÇÃO SIMPLES, PVC, SERIE R, ÁGUA PLUVIAL, DN 150 X 100 MM, JUNTA ELÁSTICA, FORNECIDO E INSTALADO EM RAMAL DE ENCAMINHAMENTO. AF_06/2022. (ADAPTADO CONFORME DECRETO ESTADUAL 9900/2021)</t>
  </si>
  <si>
    <t xml:space="preserve"> 2.7.3.19 </t>
  </si>
  <si>
    <t xml:space="preserve"> 2.7.3.20 </t>
  </si>
  <si>
    <t xml:space="preserve"> 2.7.3.21 </t>
  </si>
  <si>
    <t xml:space="preserve"> 00157 </t>
  </si>
  <si>
    <t>CÓPIA DE SINAPI (104170) - LUVA SIMPLES, PVC, SERIE R, ESGOTO, DN 150 MM, JUNTA ELÁSTICA, FORNECIDO E INSTALADO EM RAMAL DE ENCAMINHAMENTO. AF_06/2022. (ADAPTADO CONFORME DECRETO ESTADUAL 9900/2021)</t>
  </si>
  <si>
    <t xml:space="preserve"> 2.7.3.22 </t>
  </si>
  <si>
    <t xml:space="preserve"> 2.7.3.23 </t>
  </si>
  <si>
    <t xml:space="preserve"> 2.7.3.24 </t>
  </si>
  <si>
    <t xml:space="preserve"> 2.7.3.25 </t>
  </si>
  <si>
    <t xml:space="preserve"> 46.05.060 </t>
  </si>
  <si>
    <t>TUBO PVC RÍGIDO, TIPO COLETOR ESGOTO, JUNTA ELÁSTICA, DN= 250 MM, INCLUSIVE CONEXÕES. (ADAPTADO CONFORME DECRETO ESTADUAL 9900/2021)</t>
  </si>
  <si>
    <t xml:space="preserve"> 2.7.3.26 </t>
  </si>
  <si>
    <t xml:space="preserve"> 00160 </t>
  </si>
  <si>
    <t>CÓPIA DE  SINAPI (104173) - REDUÇÃO EXCÊNTRICA, PVC, ESGOTO, DN 150 X 100 MM, JUNTA ELÁSTICA, FORNECIDO E INSTALADO EM RAMAL DE ENCAMINHAMENTO. (ADAPTADO CONFORME DECRETO ESTADUAL 9900/2021)</t>
  </si>
  <si>
    <t xml:space="preserve"> 2.7.4 </t>
  </si>
  <si>
    <t>INCÊNDIO</t>
  </si>
  <si>
    <t xml:space="preserve"> 2.7.4.1 </t>
  </si>
  <si>
    <t xml:space="preserve"> 2.7.4.2 </t>
  </si>
  <si>
    <t xml:space="preserve"> 2.7.4.3 </t>
  </si>
  <si>
    <t xml:space="preserve"> 2.7.4.4 </t>
  </si>
  <si>
    <t xml:space="preserve"> 2.7.4.5 </t>
  </si>
  <si>
    <t xml:space="preserve"> 2.7.4.6 </t>
  </si>
  <si>
    <t xml:space="preserve"> 2.7.4.7 </t>
  </si>
  <si>
    <t xml:space="preserve"> 085039 </t>
  </si>
  <si>
    <t>PRESSOSTATO 50 A 80 PSI</t>
  </si>
  <si>
    <t xml:space="preserve"> 2.7.4.8 </t>
  </si>
  <si>
    <t xml:space="preserve"> 2.7.4.9 </t>
  </si>
  <si>
    <t xml:space="preserve"> 2.7.4.10 </t>
  </si>
  <si>
    <t xml:space="preserve"> 085065 </t>
  </si>
  <si>
    <t>COTOVELO FERRO GALVANIZADO 45º X 2.1/2"</t>
  </si>
  <si>
    <t xml:space="preserve"> 2.7.4.11 </t>
  </si>
  <si>
    <t xml:space="preserve"> 082376 </t>
  </si>
  <si>
    <t>TUBO FERRO GALVANIZADO 1.1/4"</t>
  </si>
  <si>
    <t xml:space="preserve"> 2.7.4.12 </t>
  </si>
  <si>
    <t xml:space="preserve"> 13002 </t>
  </si>
  <si>
    <t>MOTOBOMBA PARA INCÊNDIO, MOTOR COMBUSTÃO, TRIFÁSICO 13,0CV. (ADAPTADO CONFORME DECRETO ESTADUAL 9900/2021)</t>
  </si>
  <si>
    <t xml:space="preserve"> 2.7.4.13 </t>
  </si>
  <si>
    <t xml:space="preserve"> 13001 </t>
  </si>
  <si>
    <t>MOTOBOMA PARA INCÊNDIO, TRIFÁSICO, 12,5 CV - 3,0/ 220/380</t>
  </si>
  <si>
    <t xml:space="preserve"> 2.7.4.14 </t>
  </si>
  <si>
    <t xml:space="preserve"> 13777 </t>
  </si>
  <si>
    <t>BOMBA PARA INCÊNDIO JOCKEY 1/2 CV. (ADAPTADO CONFORME DECRETO ESTADUAL 9900/2021)</t>
  </si>
  <si>
    <t xml:space="preserve"> 2.7.4.15 </t>
  </si>
  <si>
    <t xml:space="preserve"> 2.7.4.16 </t>
  </si>
  <si>
    <t xml:space="preserve"> 082373 </t>
  </si>
  <si>
    <t>TUBO FERRO GALVANIZADO 1/2"</t>
  </si>
  <si>
    <t xml:space="preserve"> 2.7.4.17 </t>
  </si>
  <si>
    <t xml:space="preserve"> 2.7.4.18 </t>
  </si>
  <si>
    <t xml:space="preserve"> 93059 </t>
  </si>
  <si>
    <t>CONECTOR EM BRONZE/LATÃO, DN 28 MM X 1/2", SEM ANEL DE SOLDA, BOLSA X ROSCA F, INSTALADO EM PRUMADA DE HIDRÁULICA PREDIAL - FORNECIMENTO E INSTALAÇÃO. AF_04/2022. (ADAPTADO CONFORME DECRETO ESTADUAL 9900/2021)</t>
  </si>
  <si>
    <t xml:space="preserve"> 2.7.4.19 </t>
  </si>
  <si>
    <t xml:space="preserve"> 12879 </t>
  </si>
  <si>
    <t>CONECTOR DE LATÃO, COBRE OU BRONZE, D = 66MM x 2.1/2". (ADAPTADO CONFORME DECRETO ESTADUAL 9900/2021)</t>
  </si>
  <si>
    <t xml:space="preserve"> 2.7.4.20 </t>
  </si>
  <si>
    <t xml:space="preserve"> 46.18.100 </t>
  </si>
  <si>
    <t>FLANGE AVULSO EM FERRO FUNDIDO, CLASSE PN-10, DN= 100MM. (ADAPTADO CONFORME DECRETO ESTADUAL 9900/2021)</t>
  </si>
  <si>
    <t xml:space="preserve"> 2.7.4.21 </t>
  </si>
  <si>
    <t xml:space="preserve"> 1024 </t>
  </si>
  <si>
    <t>FORNECIMENTO E ASSENTAMENTO DE BUCHA DE REDUÇÃO DE FERRO GALVANIZADO DE 2.1/2 X 2". (ADAPTADO CONFORME DECRETO ESTADUAL 9900/2021)</t>
  </si>
  <si>
    <t xml:space="preserve"> 2.7.4.22 </t>
  </si>
  <si>
    <t xml:space="preserve"> 2.7.4.23 </t>
  </si>
  <si>
    <t xml:space="preserve"> 071706 </t>
  </si>
  <si>
    <t>LUVA  EM AÇO GALVANIZADO DIÂMETRO 2.1/2"</t>
  </si>
  <si>
    <t xml:space="preserve"> 2.7.4.24 </t>
  </si>
  <si>
    <t xml:space="preserve"> 2.7.4.25 </t>
  </si>
  <si>
    <t xml:space="preserve"> 2.7.4.26 </t>
  </si>
  <si>
    <t xml:space="preserve"> 2.7.4.27 </t>
  </si>
  <si>
    <t xml:space="preserve"> 085035 </t>
  </si>
  <si>
    <t>TAMPÃO CEGO COM CORRENTE 2.1/2"</t>
  </si>
  <si>
    <t xml:space="preserve"> 2.7.4.28 </t>
  </si>
  <si>
    <t xml:space="preserve"> 085015 </t>
  </si>
  <si>
    <t>CAIXA DE PASSEIO C/TAMPA DE FERRO FUNDIDO 40X60 CM P/INCÊNDIO</t>
  </si>
  <si>
    <t xml:space="preserve"> 2.7.4.29 </t>
  </si>
  <si>
    <t xml:space="preserve"> 085027 </t>
  </si>
  <si>
    <t>ADAPTADOR PARA ENGATE STORZ 2.1/2" X 1.1/2"</t>
  </si>
  <si>
    <t xml:space="preserve"> 2.7.4.30 </t>
  </si>
  <si>
    <t xml:space="preserve"> 843 </t>
  </si>
  <si>
    <t>LUVA REDUCAO FERRO GALVANIZADO. 2.1/2" X 1.1/4". (ADAPTADO CONFORME DECRETO ESTADUAL 9900/2021)</t>
  </si>
  <si>
    <t xml:space="preserve"> 2.7.4.31 </t>
  </si>
  <si>
    <t xml:space="preserve"> C2396 </t>
  </si>
  <si>
    <t>TE REDUÇÃO AÇO GALVANIZADO 2 1/2"; X 1". (ADAPTADO CONFORME DECRETO ESTADUAL 9900/2021)</t>
  </si>
  <si>
    <t xml:space="preserve"> 2.7.4.32 </t>
  </si>
  <si>
    <t xml:space="preserve"> 085053 </t>
  </si>
  <si>
    <t>TE DE FERRO GALVANIZADO 90º X 1"</t>
  </si>
  <si>
    <t xml:space="preserve"> 2.7.4.33 </t>
  </si>
  <si>
    <t xml:space="preserve"> 92896 </t>
  </si>
  <si>
    <t>UNIÃO, EM FERRO GALVANIZADO, DN 65 (2 1/2"), CONEXÃO ROSQUEADA, INSTALADO EM REDE DE ALIMENTAÇÃO PARA HIDRANTE - FORNECIMENTO E INSTALAÇÃO. AF_10/2020. (ADAPTADO CONFORME DECRETO ESTADUAL 9900/2021)</t>
  </si>
  <si>
    <t xml:space="preserve"> 2.8 </t>
  </si>
  <si>
    <t>ALVENARIAS E DIVISÓRIAS</t>
  </si>
  <si>
    <t xml:space="preserve"> 2.8.1 </t>
  </si>
  <si>
    <t xml:space="preserve"> 103318 </t>
  </si>
  <si>
    <t>ALVENARIA DE VEDAÇÃO DE BLOCOS VAZADOS DE CONCRETO DE 14X19X39 CM (ESPESSURA 14 CM) E ARGAMASSA DE ASSENTAMENTO COM PREPARO EM BETONEIRA. AF_12/2021 (ADAPTADO CONFORME DECRETO ESTADUAL 9900/2021)</t>
  </si>
  <si>
    <t xml:space="preserve"> 2.8.2 </t>
  </si>
  <si>
    <t xml:space="preserve"> 103320 </t>
  </si>
  <si>
    <t>ALVENARIA DE VEDAÇÃO DE BLOCOS VAZADOS DE CONCRETO DE 19X19X39 CM (ESPESSURA 19 CM) E ARGAMASSA DE ASSENTAMENTO COM PREPARO EM BETONEIRA. AF_12/2021 (ADAPTADO CONFORME DECRETO ESTADUAL 9900/2021)</t>
  </si>
  <si>
    <t xml:space="preserve"> 2.8.3 </t>
  </si>
  <si>
    <t xml:space="preserve"> 100603 </t>
  </si>
  <si>
    <t>ALVENARIA DE TIJOLO LAMINADO 1 VEZ - ARG. (1CI</t>
  </si>
  <si>
    <t xml:space="preserve"> 2.8.4 </t>
  </si>
  <si>
    <t xml:space="preserve"> 00288 </t>
  </si>
  <si>
    <t>CÓPIA DA AGETOP CIVIL (270310) - MURO DE ALVENARIA TIJOLO FURADO 1/2 VEZ ( H=2,00M) COM FUNDAÇÃO - SEM REVESTIMENTOS (PADRÃO GOINFRA)</t>
  </si>
  <si>
    <t xml:space="preserve"> 2.8.5 </t>
  </si>
  <si>
    <t xml:space="preserve"> 103336 </t>
  </si>
  <si>
    <t>ALVENARIA DE VEDAÇÃO DE BLOCOS  VAZADOS DE CONCRETO APARENTE DE 9X19X39 CM (ESPESSURA 9 CM) E ARGAMASSA DE ASSENTAMENTO COM PREPARO EM BETONEIRA. AF_12/2021. (ADAPTADO CONFORME DECRETO ESTADUAL 9900/2021)</t>
  </si>
  <si>
    <t xml:space="preserve"> 2.8.6 </t>
  </si>
  <si>
    <t>FIXAÇÃO (ENCUNHAMENTO) DE ALVENARIA DE VEDAÇÃO COM ESPUMA DE POLIURETANO EXPANSIVA. AF_03/2016.  (ADAPTADO CONFORME DECRETO ESTADUAL GO N° 9900/2021)</t>
  </si>
  <si>
    <t xml:space="preserve"> 2.9 </t>
  </si>
  <si>
    <t>IMPERMEABILIZAÇÃO</t>
  </si>
  <si>
    <t xml:space="preserve"> 2.9.1 </t>
  </si>
  <si>
    <t xml:space="preserve"> 2.9.2 </t>
  </si>
  <si>
    <t xml:space="preserve"> 2.9.3 </t>
  </si>
  <si>
    <t xml:space="preserve"> 120107 </t>
  </si>
  <si>
    <t>MANTA ASFÁLTICA TIPO III - B ( 3 MM)</t>
  </si>
  <si>
    <t xml:space="preserve"> 2.9.4 </t>
  </si>
  <si>
    <t xml:space="preserve"> 00117 </t>
  </si>
  <si>
    <t>ADAPTADO AGETOP CIVIL (121101) -  IMPERMEABILIZAÇÃO DE VIGA BALDRAME COM 4 DEMÃOS DE EMULSÃO ASFÁLTICA.</t>
  </si>
  <si>
    <t xml:space="preserve"> 2.10 </t>
  </si>
  <si>
    <t xml:space="preserve"> 2.10.1 </t>
  </si>
  <si>
    <t xml:space="preserve"> 2.10.2 </t>
  </si>
  <si>
    <t xml:space="preserve"> 2.10.3 </t>
  </si>
  <si>
    <t>RUFO DE CHAPA GALVANIZADA Nº 26 DESENVOLVIMENTO 40 CM</t>
  </si>
  <si>
    <t xml:space="preserve"> 2.10.4 </t>
  </si>
  <si>
    <t xml:space="preserve"> 94216 </t>
  </si>
  <si>
    <t>TELHAMENTO COM TELHA METÁLICA TERMOACÚSTICA E = 30 MM, COM ATÉ 2 ÁGUAS, INCLUSO IÇAMENTO. AF_07/2019 (ADAPTADO CONFORME DECRETO ESTADUAL 9900/2021)</t>
  </si>
  <si>
    <t xml:space="preserve"> 2.11 </t>
  </si>
  <si>
    <t>ESQUADRIAS METÁLICAS</t>
  </si>
  <si>
    <t xml:space="preserve"> 2.11.1 </t>
  </si>
  <si>
    <t xml:space="preserve"> 180314 </t>
  </si>
  <si>
    <t>GUARDA CORPO COM CORRIMÃO/TUBO INDUSTRIAL  GC-1</t>
  </si>
  <si>
    <t xml:space="preserve"> 2.11.2 </t>
  </si>
  <si>
    <t xml:space="preserve"> 180316 </t>
  </si>
  <si>
    <t>CORRIMÃO/TUBO INDUSTRIAL C-1</t>
  </si>
  <si>
    <t xml:space="preserve"> 2.11.3 </t>
  </si>
  <si>
    <t xml:space="preserve"> 180320 </t>
  </si>
  <si>
    <t>GRADE GINASIO - TELA PORTUG.3X3CM FIO12/TB.INDUST.1.1/2"</t>
  </si>
  <si>
    <t xml:space="preserve"> 2.11.4 </t>
  </si>
  <si>
    <t xml:space="preserve"> 180282 </t>
  </si>
  <si>
    <t>PORTÃO DE ABRIR 01 FOLHA TELA/TUBO FoGo 2" PT10 C/FERRAGENS</t>
  </si>
  <si>
    <t xml:space="preserve"> 2.11.5 </t>
  </si>
  <si>
    <t xml:space="preserve"> 2.11.6 </t>
  </si>
  <si>
    <t xml:space="preserve"> 180330 </t>
  </si>
  <si>
    <t>GUARDA CORPO / TUBO INDUSTRIAL GCS-1</t>
  </si>
  <si>
    <t xml:space="preserve"> 2.11.7 </t>
  </si>
  <si>
    <t xml:space="preserve"> 25.02.040 </t>
  </si>
  <si>
    <t>PORTA/PORTÃO DE CORRER EM ALUMÍNIO, NATURAL SOB MEDIDA. (ADAPTADO CONFORME DECRETO ESTADUAL GO N° 9900/2021)</t>
  </si>
  <si>
    <t xml:space="preserve"> 2.11.8 </t>
  </si>
  <si>
    <t xml:space="preserve"> 24.02.290 </t>
  </si>
  <si>
    <t>PORTÃO DE CORRER EM CHAPA DE AÇO, SOB MEDIDA. (ADAPTADO CONFORME DECRETO ESTADUAL GO N° 9900/2021)</t>
  </si>
  <si>
    <t xml:space="preserve"> 2.11.9 </t>
  </si>
  <si>
    <t xml:space="preserve"> 00244 </t>
  </si>
  <si>
    <t>CÓPIA DE SINAPI (100674) - JANELA FIXA DE ALUMÍNIO, TIPO VENEZIANA VENTILADA, ACABAMENTO NATURAL. FORNECIMENTO E INSTALAÇÃO.  (ADAPTADO CONFORME DECRETO ESTADUAL 9900/2021)AF_12/2019</t>
  </si>
  <si>
    <t xml:space="preserve"> 2.11.10 </t>
  </si>
  <si>
    <t xml:space="preserve"> 100601 </t>
  </si>
  <si>
    <t>ALVENARIA DE TIJOLO DE VIDRO (20 x 20 x10) - PAINEL PLANO, INTERNO E COM ÁREA &lt;= 13, 00 M2 - ARG. (1CI : 3ARML)</t>
  </si>
  <si>
    <t xml:space="preserve"> 2.12 </t>
  </si>
  <si>
    <t xml:space="preserve"> 2.12.1 </t>
  </si>
  <si>
    <t xml:space="preserve"> 2.12.2 </t>
  </si>
  <si>
    <t>EMBOÇO (1CI</t>
  </si>
  <si>
    <t xml:space="preserve"> 2.12.3 </t>
  </si>
  <si>
    <t xml:space="preserve"> 2.12.4 </t>
  </si>
  <si>
    <t xml:space="preserve"> 00267 </t>
  </si>
  <si>
    <t>CÓPIA DE SINAPI (101092) - GRANITO BRANCO APLICADO EM PISOS E PAREDES COM ARGAMASSA E IMPERMEABILIZADO</t>
  </si>
  <si>
    <t xml:space="preserve"> 2.13 </t>
  </si>
  <si>
    <t xml:space="preserve"> 2.13.1 </t>
  </si>
  <si>
    <t xml:space="preserve"> 210515 </t>
  </si>
  <si>
    <t>GESSO CORRIDO EM TETO</t>
  </si>
  <si>
    <t xml:space="preserve"> 2.14 </t>
  </si>
  <si>
    <t>REVESTIMENTO DE PISO</t>
  </si>
  <si>
    <t xml:space="preserve"> 2.14.1 </t>
  </si>
  <si>
    <t>CIMENTADOS E CONCRETO</t>
  </si>
  <si>
    <t xml:space="preserve"> 2.14.1.1 </t>
  </si>
  <si>
    <t xml:space="preserve"> 2.14.1.2 </t>
  </si>
  <si>
    <t xml:space="preserve"> 220061 </t>
  </si>
  <si>
    <t>ADAPTADO - PISO LAMINADO COM CONCRETO USINADO 25MPA E=10 CM</t>
  </si>
  <si>
    <t xml:space="preserve"> 2.14.1.3 </t>
  </si>
  <si>
    <t xml:space="preserve"> 97091 </t>
  </si>
  <si>
    <t>ARMAÇÃO PARA EXECUÇÃO DE RADIER, PISO DE CONCRETO OU LAJE SOBRE SOLO, COM USO DE TELA Q-159. AF_09/2021 (ADAPTADO CONFORME DECRETO ESTADUAL 9900/2021)</t>
  </si>
  <si>
    <t>KG</t>
  </si>
  <si>
    <t xml:space="preserve"> 2.14.1.4 </t>
  </si>
  <si>
    <t xml:space="preserve"> 00161 </t>
  </si>
  <si>
    <t>CONTRAPISO EM CONCRETO DESEMPENSADO, FCK 20 MPA, ESP.: 8 CM</t>
  </si>
  <si>
    <t xml:space="preserve"> 2.14.1.5 </t>
  </si>
  <si>
    <t>PASSEIO PROTECAO EM CONC.DESEMPEN.5 CM 1</t>
  </si>
  <si>
    <t xml:space="preserve"> 2.14.2 </t>
  </si>
  <si>
    <t>PISOS GRANITOS</t>
  </si>
  <si>
    <t xml:space="preserve"> 2.14.2.1 </t>
  </si>
  <si>
    <t xml:space="preserve"> 2.14.3 </t>
  </si>
  <si>
    <t xml:space="preserve"> 2.14.3.1 </t>
  </si>
  <si>
    <t xml:space="preserve"> 270234 </t>
  </si>
  <si>
    <t>PAVIMENTO INTERTRAVADO ESPESSURA DE 8CM E FCK = 35 MPA</t>
  </si>
  <si>
    <t xml:space="preserve"> 2.14.3.2 </t>
  </si>
  <si>
    <t xml:space="preserve"> 221126 </t>
  </si>
  <si>
    <t>PISO DE LADRILHO HIDRÁULICO COLORIDO MODELO TÁTIL ( ALERTA OU DIRECIONAL) SEM LASTRO</t>
  </si>
  <si>
    <t xml:space="preserve"> 2.15 </t>
  </si>
  <si>
    <t xml:space="preserve"> 2.15.1 </t>
  </si>
  <si>
    <t xml:space="preserve"> 2.15.1.1 </t>
  </si>
  <si>
    <t xml:space="preserve"> 067022 </t>
  </si>
  <si>
    <t>LIMPEZA DO SUBSTRATO COM APLICAÇÃO DE JATO DE ÁGUA FRIA</t>
  </si>
  <si>
    <t xml:space="preserve"> 2.15.1.2 </t>
  </si>
  <si>
    <t xml:space="preserve"> 260902 </t>
  </si>
  <si>
    <t>PINTURA C/VERNIZ ACRILICO-02 DEMAOS</t>
  </si>
  <si>
    <t xml:space="preserve"> 2.15.1.3 </t>
  </si>
  <si>
    <t xml:space="preserve"> 4936 </t>
  </si>
  <si>
    <t>PREPARO DE SUPERFÍCIE COM LIXAMENTO E APLICAÇÃO DE 01 DEMÃO DE FUNDO PREPARADOR. (ADAPTADO CONFORME DECRETO 9900/2021)</t>
  </si>
  <si>
    <t xml:space="preserve"> 2.15.1.4 </t>
  </si>
  <si>
    <t>PINTURA TEXTURIZADA ACRÍLICA COM ROLO COM SELADOR ACRILICO</t>
  </si>
  <si>
    <t xml:space="preserve"> 2.15.2 </t>
  </si>
  <si>
    <t xml:space="preserve"> 2.15.2.1 </t>
  </si>
  <si>
    <t xml:space="preserve"> 261301 </t>
  </si>
  <si>
    <t>EMASSAMENTO COM MASSA PVA UMA DEMAO</t>
  </si>
  <si>
    <t xml:space="preserve"> 2.15.2.2 </t>
  </si>
  <si>
    <t xml:space="preserve"> 261005 </t>
  </si>
  <si>
    <t>PINTURA COM SELADOR ACRILICO</t>
  </si>
  <si>
    <t xml:space="preserve"> 2.15.2.3 </t>
  </si>
  <si>
    <t xml:space="preserve"> 261306 </t>
  </si>
  <si>
    <t>PINTURA PVA LATEX 1 DEMAO SEM SELADOR</t>
  </si>
  <si>
    <t xml:space="preserve"> 2.15.3 </t>
  </si>
  <si>
    <t>PINTURA DE ESQUADRIAS</t>
  </si>
  <si>
    <t xml:space="preserve"> 2.15.3.1 </t>
  </si>
  <si>
    <t xml:space="preserve"> 261008 </t>
  </si>
  <si>
    <t>FUNDO ANTICORROSIVO PARA ESQUADRIAS METÁLICAS</t>
  </si>
  <si>
    <t xml:space="preserve"> 2.15.3.2 </t>
  </si>
  <si>
    <t xml:space="preserve"> 261503 </t>
  </si>
  <si>
    <t>PINTURA ESMALTE 2 DEMÃOS PARA ESQUADRIAS DE FERRO (SEM FUNDO ANTICORROSIVO)</t>
  </si>
  <si>
    <t xml:space="preserve"> 2.15.4 </t>
  </si>
  <si>
    <t>PINTURA DIVERSAS</t>
  </si>
  <si>
    <t xml:space="preserve"> 2.15.4.1 </t>
  </si>
  <si>
    <t xml:space="preserve"> 261700 </t>
  </si>
  <si>
    <t>DEMARCAÇÃO DE QUADRA/VAGAS COM TINTA POLIESPORTIVA</t>
  </si>
  <si>
    <t xml:space="preserve"> 2.15.4.2 </t>
  </si>
  <si>
    <t xml:space="preserve"> 102501 </t>
  </si>
  <si>
    <t>PINTURA DE FAIXA DE PEDESTRE OU ZEBRADA COM TINTA ACRÍLICA, E  = 30 CM, APLICAÇÃO MANUAL. AF_05/2021. (ADAPTADO CONFORME DECRETO 9900/2021)</t>
  </si>
  <si>
    <t xml:space="preserve"> 2.15.4.3 </t>
  </si>
  <si>
    <t xml:space="preserve"> 102513 </t>
  </si>
  <si>
    <t>PINTURA DE SÍMBOLOS E TEXTOS COM TINTA ACRÍLICA, DEMARCAÇÃO COM FITA ADESIVA E APLICAÇÃO COM ROLO. AF_05/2021. (ADAPTADO CONFORME DECRETO 9900/2021)</t>
  </si>
  <si>
    <t xml:space="preserve"> 2.16 </t>
  </si>
  <si>
    <t>PAISAGISMO</t>
  </si>
  <si>
    <t xml:space="preserve"> 2.16.1 </t>
  </si>
  <si>
    <t xml:space="preserve"> 00268 </t>
  </si>
  <si>
    <t>CÓPIA DE SIURB (18002023) - JACARANDÁ DE MINAS (JACARANDA CUSPIDIFOLIA)</t>
  </si>
  <si>
    <t xml:space="preserve"> 2.16.2 </t>
  </si>
  <si>
    <t xml:space="preserve"> 98505 </t>
  </si>
  <si>
    <t>PLANTIO DE FORRAÇÃO. AF_07/2024 (ADAPTADO CONFORME DECRETO 9900/2021)</t>
  </si>
  <si>
    <t xml:space="preserve"> 2.16.3 </t>
  </si>
  <si>
    <t xml:space="preserve"> 8760 </t>
  </si>
  <si>
    <t>PALMEIRA ARECA (ALT=1,00m), FORNECIMENTO E PLANTIO. (ADAPTADO CONFORME DECRETO 9900/2021)</t>
  </si>
  <si>
    <t xml:space="preserve"> 2.16.4 </t>
  </si>
  <si>
    <t xml:space="preserve"> 270206 </t>
  </si>
  <si>
    <t>IRRIGACAO PARA 30 DIAS / AREA PLANTADA</t>
  </si>
  <si>
    <t xml:space="preserve"> 2.16.5 </t>
  </si>
  <si>
    <t xml:space="preserve"> 11117 </t>
  </si>
  <si>
    <t>ABACAXI ROXO (tradescantia spathacea), FORNECIMENTO E PLANTIO. (ADAPTADO CONFORME DECRETO 9900/2021)</t>
  </si>
  <si>
    <t xml:space="preserve"> 2.16.6 </t>
  </si>
  <si>
    <t xml:space="preserve"> 16.03.096 </t>
  </si>
  <si>
    <t>FORRACAO - AGAPANTO. (ADAPTADO CONFORME DECRETO 9900/2021)</t>
  </si>
  <si>
    <t xml:space="preserve"> 2.16.7 </t>
  </si>
  <si>
    <t xml:space="preserve"> 11795 </t>
  </si>
  <si>
    <t>PLANTA COSTELA DE ADÃO (mostera deliciosa), FORNECIMENTO E PLANTIO. (ADAPTADO CONFORME DECRETO 9900/2021)</t>
  </si>
  <si>
    <t xml:space="preserve"> 2.16.8 </t>
  </si>
  <si>
    <t xml:space="preserve"> 16.03.303 </t>
  </si>
  <si>
    <t>FORRAÇÃO FALSO-IRIS. (ADAPTADO CONFORME DECRETO 9900/2021)</t>
  </si>
  <si>
    <t xml:space="preserve"> 2.16.9 </t>
  </si>
  <si>
    <t xml:space="preserve"> 16.03.107 </t>
  </si>
  <si>
    <t>FORRAÇÃO GRAMA-AMENDOIM. (ADAPTADO CONFORME DECRETO 9900/2021)</t>
  </si>
  <si>
    <t xml:space="preserve"> 2.16.10 </t>
  </si>
  <si>
    <t xml:space="preserve"> 16.03.012 </t>
  </si>
  <si>
    <t>GRAMA PRETA EM MUDAS. (ADAPTADO CONFORME DECRETO 9900/2021)</t>
  </si>
  <si>
    <t xml:space="preserve"> 2.16.11 </t>
  </si>
  <si>
    <t xml:space="preserve"> 16.03.006 </t>
  </si>
  <si>
    <t>GRAMA SAO CARLOS EM PLACAS. (ADAPTADO CONFORME DECRETO 9900/2021)</t>
  </si>
  <si>
    <t xml:space="preserve"> 2.16.12 </t>
  </si>
  <si>
    <t xml:space="preserve"> 16.03.010 </t>
  </si>
  <si>
    <t>FORRACAO - MARANTA. (ADAPTADO CONFORME DECRETO 9900/2021)</t>
  </si>
  <si>
    <t xml:space="preserve"> 2.17 </t>
  </si>
  <si>
    <t xml:space="preserve"> 2.17.1 </t>
  </si>
  <si>
    <t xml:space="preserve"> 2.17.2 </t>
  </si>
  <si>
    <t xml:space="preserve"> CO-27387 </t>
  </si>
  <si>
    <t>COMO CONSTRUÍDO ("AS BUILT") DE PROJETOS COM ÁREA DE 10.001 M2 ATÉ 20.000 M2</t>
  </si>
  <si>
    <t xml:space="preserve"> 2.17.3 </t>
  </si>
  <si>
    <t xml:space="preserve"> 180318 </t>
  </si>
  <si>
    <t>GUARDA BICICLETAS</t>
  </si>
  <si>
    <t xml:space="preserve"> 2.17.4 </t>
  </si>
  <si>
    <t xml:space="preserve"> 9691 </t>
  </si>
  <si>
    <t>MAPA TÁTIL COM SUPORTE METÁLICO E REVESTIMENTO EM ACM. (ADAPTADO CONFORME DECRETO 9900/2021)</t>
  </si>
  <si>
    <t xml:space="preserve"> 2.17.5 </t>
  </si>
  <si>
    <t xml:space="preserve"> 97.02.036 </t>
  </si>
  <si>
    <t>PLACA DE IDENTIFICAÇÃO EM PVC COM TEXTO EM VINIL. (ADAPTADO CONFORME DECRETO 9900/2021)</t>
  </si>
  <si>
    <t xml:space="preserve"> 2.17.6 </t>
  </si>
  <si>
    <t xml:space="preserve"> 15.97.53 </t>
  </si>
  <si>
    <t>TOTENS/LETREIRO DE ACM - FORNECIMENTO E INSTALAÇÃO. (ADAPTADO CONFORME DECRETO 9900/2021)</t>
  </si>
  <si>
    <t>BLOCO 01</t>
  </si>
  <si>
    <t xml:space="preserve"> 00076 </t>
  </si>
  <si>
    <t>CÓPIA DO SETOP (ED-29505) - MONTAGEM OU DESMONTAGEM DE BALANCIM, EXCLUSIVE LOCAÇÃO (ADAPTADO CONFORME DECRETO ESTADUAL GO 9900/2021)</t>
  </si>
  <si>
    <t xml:space="preserve"> 00088 </t>
  </si>
  <si>
    <t>LOCACAO DE ANDAIME SUSPENSO (BALANCIM), CAPACIDADE DE CARGA TOTAL DE APROXIMADAMENTE 250 KG/M2, PARA TRANSPORTE VERTICAL, ALTURA ATÉ 45 M(ADAPTADO CONFORME DECRETO ESTADUAL GO 9900/2021)</t>
  </si>
  <si>
    <t>UNxMÊS</t>
  </si>
  <si>
    <t xml:space="preserve"> 3.2 </t>
  </si>
  <si>
    <t xml:space="preserve"> 3.2.1 </t>
  </si>
  <si>
    <t>FORNECIMENTO DE SOLO PARA ATERRO - EXCLUSO TRANSPORTE PARA OBRA</t>
  </si>
  <si>
    <t xml:space="preserve"> 3.2.2 </t>
  </si>
  <si>
    <t xml:space="preserve"> 041013 </t>
  </si>
  <si>
    <t>COMPACTAÇÃO MECÂNICA DE SOLO COM COMPACTADOR DE PERCUSSÃO (SAPO MECÂNICO)</t>
  </si>
  <si>
    <t xml:space="preserve"> 3.3 </t>
  </si>
  <si>
    <t xml:space="preserve"> 3.3.1 </t>
  </si>
  <si>
    <t xml:space="preserve"> 3.3.2 </t>
  </si>
  <si>
    <t xml:space="preserve"> 3.4 </t>
  </si>
  <si>
    <t xml:space="preserve"> 3.4.1 </t>
  </si>
  <si>
    <t xml:space="preserve"> 3.4.1.1 </t>
  </si>
  <si>
    <t xml:space="preserve"> 3.4.1.2 </t>
  </si>
  <si>
    <t xml:space="preserve"> 3.4.1.3 </t>
  </si>
  <si>
    <t xml:space="preserve"> 3.4.1.4 </t>
  </si>
  <si>
    <t xml:space="preserve"> 3.4.1.5 </t>
  </si>
  <si>
    <t xml:space="preserve"> 3.4.1.6 </t>
  </si>
  <si>
    <t xml:space="preserve"> 071742 </t>
  </si>
  <si>
    <t>LUVA PVC ROSQUEAVEL DIAMETRO 1"</t>
  </si>
  <si>
    <t xml:space="preserve"> 3.4.1.7 </t>
  </si>
  <si>
    <t xml:space="preserve"> 3.4.1.8 </t>
  </si>
  <si>
    <t xml:space="preserve"> 3.4.1.9 </t>
  </si>
  <si>
    <t xml:space="preserve"> 91941 </t>
  </si>
  <si>
    <t>CAIXA RETANGULAR 4" X 2" BAIXA (0,30 M DO PISO), PVC, INSTALADA EM PAREDE - FORNECIMENTO E INSTALAÇÃO. AF_03/2023  (ADAPTADO CONFORME DECRETO ESTADUAL 9900/2021)</t>
  </si>
  <si>
    <t xml:space="preserve"> 3.4.1.10 </t>
  </si>
  <si>
    <t xml:space="preserve"> 3.4.1.11 </t>
  </si>
  <si>
    <t xml:space="preserve"> 3.4.1.12 </t>
  </si>
  <si>
    <t xml:space="preserve"> 3.4.1.13 </t>
  </si>
  <si>
    <t xml:space="preserve"> 071451 </t>
  </si>
  <si>
    <t>INTERRUPTOR DIFERENCIAL RESIDUAL (D.R.) BIPOLAR DE 40A-30mA</t>
  </si>
  <si>
    <t xml:space="preserve"> 3.4.1.14 </t>
  </si>
  <si>
    <t xml:space="preserve"> 3.4.1.15 </t>
  </si>
  <si>
    <t xml:space="preserve"> 3.4.1.16 </t>
  </si>
  <si>
    <t xml:space="preserve"> 070565 </t>
  </si>
  <si>
    <t>CABO FLEXÍVEL, PVC (70° C), 450/750 V, 6 MM2</t>
  </si>
  <si>
    <t xml:space="preserve"> 3.4.1.17 </t>
  </si>
  <si>
    <t xml:space="preserve"> 3.4.1.18 </t>
  </si>
  <si>
    <t xml:space="preserve"> 3.4.1.19 </t>
  </si>
  <si>
    <t xml:space="preserve"> 3.4.1.20 </t>
  </si>
  <si>
    <t xml:space="preserve"> 070570 </t>
  </si>
  <si>
    <t>CABO FLEXÍVEL, PVC (70° C), 450/750 V, 10 MM2</t>
  </si>
  <si>
    <t xml:space="preserve"> 3.4.1.21 </t>
  </si>
  <si>
    <t xml:space="preserve"> 072660 </t>
  </si>
  <si>
    <t>VERGALHAO ROSCA TOTAL D=1/4"</t>
  </si>
  <si>
    <t xml:space="preserve"> 3.4.1.22 </t>
  </si>
  <si>
    <t xml:space="preserve"> 071450 </t>
  </si>
  <si>
    <t>INTERRUPTOR DIFERENCIAL RESIDUAL (D.R.) BIPOLAR DE 25A-30mA</t>
  </si>
  <si>
    <t xml:space="preserve"> 3.4.1.23 </t>
  </si>
  <si>
    <t xml:space="preserve"> 3.4.1.24 </t>
  </si>
  <si>
    <t xml:space="preserve"> 071172 </t>
  </si>
  <si>
    <t>DISJUNTOR MONOPOLAR DE 35 A 50-A</t>
  </si>
  <si>
    <t xml:space="preserve"> 3.4.1.25 </t>
  </si>
  <si>
    <t xml:space="preserve"> 15.018.0722-A </t>
  </si>
  <si>
    <t>CURVA VERTICAL,INTERNA,90º,PARA ELETROCALHA PERFURADA OU LIS A,100X100MM.FORNECIMENTO E COLOCACAO 3%-DESGASTE DE FERRAMENTAS E EPI (ADAPTADO CONFORME DECRETO ESTADUAL 9900/2021)</t>
  </si>
  <si>
    <t xml:space="preserve"> 3.4.1.26 </t>
  </si>
  <si>
    <t xml:space="preserve"> 8688 </t>
  </si>
  <si>
    <t>CURVA HORIZONTAL 100 X 100 MM PARA ELETROCALHA METÁLICA, COM ÂNGULO 90° (REF.: MOPA OU SIMILAR) - (ADAPTADO CONFORME DECRETO ESTADUAL 9900/2021)</t>
  </si>
  <si>
    <t xml:space="preserve"> 3.4.1.27 </t>
  </si>
  <si>
    <t xml:space="preserve"> 363 </t>
  </si>
  <si>
    <t>Curva para eletroduto de pvc rígido roscável, diâm = 32mm (1") (ADAPTADO CONFORME DECRETO ESTADUAL 9900/2021)</t>
  </si>
  <si>
    <t xml:space="preserve"> 3.4.1.28 </t>
  </si>
  <si>
    <t xml:space="preserve"> 3.4.1.29 </t>
  </si>
  <si>
    <t xml:space="preserve"> 3.4.1.30 </t>
  </si>
  <si>
    <t xml:space="preserve"> 8684 </t>
  </si>
  <si>
    <t>FORNECIMENTO E INSTALAÇÃO DE ELETROCALHA PERFURADA 100 X   100 X 3000 MM (REF. MOPA OU SIMILAR) - (ADAPTADO CONFORME DECRETO ESTADUAL 9900/2021)</t>
  </si>
  <si>
    <t xml:space="preserve"> 3.4.1.31 </t>
  </si>
  <si>
    <t xml:space="preserve"> 3.4.1.32 </t>
  </si>
  <si>
    <t xml:space="preserve"> 070511 </t>
  </si>
  <si>
    <t>CABO FLEXÍVEL EPR/XLPE (90°C), 0,6/1 KV, 25MM2</t>
  </si>
  <si>
    <t xml:space="preserve"> 3.4.1.33 </t>
  </si>
  <si>
    <t xml:space="preserve"> 9533 </t>
  </si>
  <si>
    <t>Flange de ligação 100x100mm para eletrocalha metálica (ref. Mopa ou similar) - (adaptado conforme Decreto Estadual 9900/2021)</t>
  </si>
  <si>
    <t xml:space="preserve"> 3.4.1.34 </t>
  </si>
  <si>
    <t xml:space="preserve"> 072328 </t>
  </si>
  <si>
    <t>SAIDA VERTICAL PARA ELETRODUTO D=1"</t>
  </si>
  <si>
    <t xml:space="preserve"> 3.4.1.35 </t>
  </si>
  <si>
    <t xml:space="preserve"> 8687 </t>
  </si>
  <si>
    <t>TÊ HORIZONTAL 100 X 100 MM PARA ELETROCALHA METÁLICA (REF. MOPA OU SIMILAR) - (ADAPTADO CONFORME DECRETO ESTADUAL 9900/2021)</t>
  </si>
  <si>
    <t xml:space="preserve"> 3.4.1.36 </t>
  </si>
  <si>
    <t xml:space="preserve"> 9422 </t>
  </si>
  <si>
    <t>Tomada embutir 3p+T, tipo industrial, 32A, 220/240 ref:N-4249, cor azul, marca Steck ou similar (ADAPTADO CONFORME DECRETO ESTADUAL 9900/2021)</t>
  </si>
  <si>
    <t xml:space="preserve"> 3.4.1.37 </t>
  </si>
  <si>
    <t xml:space="preserve"> 7819 </t>
  </si>
  <si>
    <t>SUPORTE DE SUSTENTAÇÃO DE ELETROCALHA METÁLICA 100MM(REF. MOPA OU SIMILAR) - (ADAPTADO CONFORME DECRETO ESTADUAL 9900/2021)</t>
  </si>
  <si>
    <t xml:space="preserve"> 3.4.1.38 </t>
  </si>
  <si>
    <t xml:space="preserve"> 070769 </t>
  </si>
  <si>
    <t>CANTONEIRA METALICA 38 X 38 MM ( ZZ ALTA)</t>
  </si>
  <si>
    <t xml:space="preserve"> 3.4.1.39 </t>
  </si>
  <si>
    <t xml:space="preserve"> 12471 </t>
  </si>
  <si>
    <t>TAMPA DE ENCAIXE 100 X 3000 MM, GALVANIZADA À FOGO, PARA ELETROCALHA METÁLICA (REF.: MOPA OU SIMILAR) - (ADAPTADO CONFORME DECRETO ESTADUAL 9900/2021)</t>
  </si>
  <si>
    <t xml:space="preserve"> 3.4.1.40 </t>
  </si>
  <si>
    <t xml:space="preserve"> 071142 </t>
  </si>
  <si>
    <t>CURVA DE 90 GRAUS DE PVC RIGIDO DIAM. 1"</t>
  </si>
  <si>
    <t xml:space="preserve"> 3.4.1.41 </t>
  </si>
  <si>
    <t xml:space="preserve"> 071440 </t>
  </si>
  <si>
    <t>INTERRUPTOR SIMPLES (1 SECAO)</t>
  </si>
  <si>
    <t xml:space="preserve"> 3.4.1.42 </t>
  </si>
  <si>
    <t xml:space="preserve"> 071442 </t>
  </si>
  <si>
    <t>INTERRUPTOR SIMPLES (3 SECOES)</t>
  </si>
  <si>
    <t xml:space="preserve"> 3.4.1.43 </t>
  </si>
  <si>
    <t xml:space="preserve"> 071430 </t>
  </si>
  <si>
    <t>INTERRUPTOR INTERMEDIARIO (FOUR-WAY)</t>
  </si>
  <si>
    <t xml:space="preserve"> 3.4.1.44 </t>
  </si>
  <si>
    <t xml:space="preserve"> 071431 </t>
  </si>
  <si>
    <t>INTERRUPTOR PARALELO SIMPLES (1 SECAO)</t>
  </si>
  <si>
    <t xml:space="preserve"> 3.4.1.45 </t>
  </si>
  <si>
    <t xml:space="preserve"> 072579 </t>
  </si>
  <si>
    <t>TOMADA HEXAGONAL DUPLA 2P + T - 10A - 250V</t>
  </si>
  <si>
    <t xml:space="preserve"> 3.4.1.46 </t>
  </si>
  <si>
    <t xml:space="preserve"> 3.4.1.47 </t>
  </si>
  <si>
    <t xml:space="preserve"> 070421 </t>
  </si>
  <si>
    <t>BUCHA E ARRUELA METALICA Ø 3/4"</t>
  </si>
  <si>
    <t xml:space="preserve"> 3.4.1.48 </t>
  </si>
  <si>
    <t xml:space="preserve"> 070571 </t>
  </si>
  <si>
    <t xml:space="preserve"> 3.4.1.49 </t>
  </si>
  <si>
    <t xml:space="preserve"> 071194 </t>
  </si>
  <si>
    <t>ELETRODUTO PVC FLEXÍVEL - MANGUEIRA CORRUGADA LEVE - DIAM. 25MM</t>
  </si>
  <si>
    <t xml:space="preserve"> 3.4.1.50 </t>
  </si>
  <si>
    <t xml:space="preserve"> 780 </t>
  </si>
  <si>
    <t>TOMADA HEXAGONAL DUPLA 2P+T, ABNT, 10 A, PARA PISO, COM PLACA EM METAL AMARELO E CAIXA 4X2". (ADAPTADO CONFORME DECRETO ESTADUAL 9900/2021)</t>
  </si>
  <si>
    <t xml:space="preserve"> 3.4.1.51 </t>
  </si>
  <si>
    <t xml:space="preserve"> 071205 </t>
  </si>
  <si>
    <t>ELETRODUTO DE PVC RIGIDO DIAMETRO 2"</t>
  </si>
  <si>
    <t xml:space="preserve"> 3.4.1.52 </t>
  </si>
  <si>
    <t xml:space="preserve"> 070375 </t>
  </si>
  <si>
    <t>ABRAÇADEIRA METALICA TIPO "D" DIAM. 2"</t>
  </si>
  <si>
    <t xml:space="preserve"> 3.4.1.53 </t>
  </si>
  <si>
    <t xml:space="preserve"> 00240 </t>
  </si>
  <si>
    <t>COPIA DA SINAPI (101878) - QUADRO DE DISTRIBUIÇÃO DE ENERGIA EM CHAPA DE AÇO GALVANIZADO, DE SOBREPOR, COM BARRAMENTO TRIFÁSICO, PARA 42 DISJUNTORES DIN 100A - FORNECIMENTO E INSTALAÇÃO. AF_10/2020</t>
  </si>
  <si>
    <t xml:space="preserve"> 3.4.2 </t>
  </si>
  <si>
    <t xml:space="preserve"> 3.4.2.1 </t>
  </si>
  <si>
    <t xml:space="preserve"> 3.4.2.2 </t>
  </si>
  <si>
    <t xml:space="preserve"> 00165 </t>
  </si>
  <si>
    <t>COPIA DE ORSE (7334) - LUMINÁRIA LED EMBUTIR COM DIFUSOS, PARA UMA LÂMPADA LED, 1x16W. (ADAPTADO CONFORME DECRETO ESTADUAL 9900/2021)</t>
  </si>
  <si>
    <t xml:space="preserve"> 3.4.2.3 </t>
  </si>
  <si>
    <t xml:space="preserve"> 00171 </t>
  </si>
  <si>
    <t>COPIA DE ORSE (7334) - LUMINÁRIA LED EMBUTIR COM DIFUSOS, PARA UMA LÂMPADA LED, 2x16W. (ADAPTADO CONFORME DECRETO ESTADUAL 9900/2021)</t>
  </si>
  <si>
    <t xml:space="preserve"> 3.4.2.4 </t>
  </si>
  <si>
    <t xml:space="preserve"> 3.4.3 </t>
  </si>
  <si>
    <t xml:space="preserve"> 3.4.3.1 </t>
  </si>
  <si>
    <t xml:space="preserve"> 13597 </t>
  </si>
  <si>
    <t>CÂMERA PARA CFTV - (ADAPTADO CONFORME DECRETO ESTADUAL N° 9900/2021)</t>
  </si>
  <si>
    <t xml:space="preserve"> 3.4.3.2 </t>
  </si>
  <si>
    <t xml:space="preserve"> 12791 </t>
  </si>
  <si>
    <t>Fornecimento e instalação de Switch 24 portas Gerenciável POE 10/100 /1000 + 4SFP (ADAPTADO CONFORME DECRETO ESTADUAL N° 9900/2021)</t>
  </si>
  <si>
    <t xml:space="preserve"> 3.4.3.3 </t>
  </si>
  <si>
    <t xml:space="preserve"> 11307 </t>
  </si>
  <si>
    <t>Distribuidor interno óptico - D.I.O (ADAPTADO CONFORME DECRETO ESTADUAL N° 9900/2021)</t>
  </si>
  <si>
    <t xml:space="preserve"> 3.4.3.4 </t>
  </si>
  <si>
    <t xml:space="preserve"> 072226 </t>
  </si>
  <si>
    <t>RACK FECHADO DE PAREDE COM PORTA EM ACRÍLICO - 12 U´S</t>
  </si>
  <si>
    <t xml:space="preserve"> 3.4.3.5 </t>
  </si>
  <si>
    <t xml:space="preserve"> 3.4.3.6 </t>
  </si>
  <si>
    <t xml:space="preserve"> 070626 </t>
  </si>
  <si>
    <t>CABO UTP-4P, CAT. 6 , 24 AWG</t>
  </si>
  <si>
    <t xml:space="preserve"> 3.4.3.7 </t>
  </si>
  <si>
    <t xml:space="preserve"> 071887 </t>
  </si>
  <si>
    <t>PATCH PANEL PADRÃO 19" CAT. 6, COM 24 PORTAS</t>
  </si>
  <si>
    <t xml:space="preserve"> 3.4.3.8 </t>
  </si>
  <si>
    <t xml:space="preserve"> 071796 </t>
  </si>
  <si>
    <t>ORGANIZADOR DE CABOS (GUIA) PARA RACK 19" 1U</t>
  </si>
  <si>
    <t xml:space="preserve"> 3.4.3.9 </t>
  </si>
  <si>
    <t xml:space="preserve"> 072291 </t>
  </si>
  <si>
    <t>REGUA COM 8 TOMADAS</t>
  </si>
  <si>
    <t xml:space="preserve"> 3.4.3.10 </t>
  </si>
  <si>
    <t xml:space="preserve"> 072556 </t>
  </si>
  <si>
    <t>TOMADA LOGICA RJ-45 TIPO KEYSTONE JACK, CAT. 6</t>
  </si>
  <si>
    <t xml:space="preserve"> 3.4.3.11 </t>
  </si>
  <si>
    <t xml:space="preserve"> 00045 </t>
  </si>
  <si>
    <t>ADAPTADO  DE  SINAPI  (98307)  -  TOMADA  DUPLA  DE  REDE  RJ45. (ADAPTADO CONFORME DECRETO ESTADUAL N° 9900/2021)</t>
  </si>
  <si>
    <t xml:space="preserve"> 3.4.4 </t>
  </si>
  <si>
    <t xml:space="preserve"> 3.4.4.1 </t>
  </si>
  <si>
    <t xml:space="preserve"> 12740 </t>
  </si>
  <si>
    <t>ADAPTADO - Fornecimento e assentamento de barra chata de alumínio de 7/8" x 1/8"  - 6 metros (ADAPTADO CONFORME DECRETO ESTADUAL N° 9900/2021)</t>
  </si>
  <si>
    <t xml:space="preserve"> 3.4.4.2 </t>
  </si>
  <si>
    <t xml:space="preserve"> 00275 </t>
  </si>
  <si>
    <t>Terminal aéreo base dupla galvanizada 25mm</t>
  </si>
  <si>
    <t xml:space="preserve"> 3.4.4.3 </t>
  </si>
  <si>
    <t xml:space="preserve"> 3.4.4.4 </t>
  </si>
  <si>
    <t xml:space="preserve"> 3.4.4.5 </t>
  </si>
  <si>
    <t xml:space="preserve"> 072528 </t>
  </si>
  <si>
    <t>TERMINAL DE PRESSAO 35 MM2</t>
  </si>
  <si>
    <t xml:space="preserve"> 3.4.4.6 </t>
  </si>
  <si>
    <t xml:space="preserve"> 3.4.4.7 </t>
  </si>
  <si>
    <t xml:space="preserve"> 3.4.4.8 </t>
  </si>
  <si>
    <t xml:space="preserve"> 070255 </t>
  </si>
  <si>
    <t>ATERRAMENTO - SOLDA EXOTÉRMICA - CARTUCHO 90 G</t>
  </si>
  <si>
    <t xml:space="preserve"> 3.4.4.9 </t>
  </si>
  <si>
    <t xml:space="preserve"> 3.4.4.10 </t>
  </si>
  <si>
    <t xml:space="preserve"> ED-51050 </t>
  </si>
  <si>
    <t>CURVA DE ALUMÍNIO, DIMENSÃO 7/8"X1/8", COMPRIMENTO DE 30CM (ADAPTADO CONFORME DECRETO ESTADUAL 9900/2021)</t>
  </si>
  <si>
    <t xml:space="preserve"> 3.4.4.11 </t>
  </si>
  <si>
    <t xml:space="preserve"> 11036 </t>
  </si>
  <si>
    <t>PARAFUSO CABEÇA CHATA EM ALUMÍNIO ¼” X 7/8” - FORNECIMENTO E COLOCAÇÃO. (ADAPTADO CONFORME DECRETO ESTADUAL 9900/2021)</t>
  </si>
  <si>
    <t xml:space="preserve"> 3.4.4.12 </t>
  </si>
  <si>
    <t xml:space="preserve"> 071981 </t>
  </si>
  <si>
    <t>PORCA SEXTAVADA DIAMETRO 1/4"</t>
  </si>
  <si>
    <t xml:space="preserve"> 3.4.4.13 </t>
  </si>
  <si>
    <t xml:space="preserve"> 11039 </t>
  </si>
  <si>
    <t>PARAFUSO AUTO-ATARRAXANTE EM AÇO INOX - 4,2 X 32MM - FORNECIMENTO E COLOCAÇÃO. (ADAPTADO CONFORME DECRETO ESTADUAL 9900/2021)</t>
  </si>
  <si>
    <t xml:space="preserve"> 3.4.4.14 </t>
  </si>
  <si>
    <t xml:space="preserve"> 11.92.21 </t>
  </si>
  <si>
    <t>PARAFUSO SEXTAVADO AÇO INOX ROSCA SOBERANA M6 X 45MM TEL-5346/EQUIVALENTE (ADAPTADO CONFORME DECRETO ESTADUAL 9900/2021)</t>
  </si>
  <si>
    <t xml:space="preserve"> 3.4.4.15 </t>
  </si>
  <si>
    <t xml:space="preserve"> 3.4.4.16 </t>
  </si>
  <si>
    <t xml:space="preserve"> 3.4.4.17 </t>
  </si>
  <si>
    <t xml:space="preserve"> 3.4.4.18 </t>
  </si>
  <si>
    <t xml:space="preserve"> 3.4.4.19 </t>
  </si>
  <si>
    <t xml:space="preserve"> 3.4.5 </t>
  </si>
  <si>
    <t xml:space="preserve"> 3.4.5.1 </t>
  </si>
  <si>
    <t xml:space="preserve"> 00164 </t>
  </si>
  <si>
    <t>CÓPIA DE GOINFRA CIVIL (070556) - CABO BLINDADO PARA DETECÇÃO E ALARME DE INCÊNDIO 2 X 2,5 MM2</t>
  </si>
  <si>
    <t xml:space="preserve"> 3.4.5.2 </t>
  </si>
  <si>
    <t xml:space="preserve"> 16.85.082 </t>
  </si>
  <si>
    <t>CABO COBRE FLEXÍVEL MULTIPOLAR PP 3X6 MM2 0,6/1 KV. (ADAPTADO CONFORME DECRETO ESTADUAL 9900/2021)</t>
  </si>
  <si>
    <t xml:space="preserve"> 3.4.5.3 </t>
  </si>
  <si>
    <t xml:space="preserve"> 11829 </t>
  </si>
  <si>
    <t>ACIONADOR MANUAL (BOTOEIRA) “APERTE AQUI” P/INSTAL. INCENDIO - ENDEREÇÁVEL. (ADAPTADO CONFORME DECRETO ESTADUAL 9900/2021)</t>
  </si>
  <si>
    <t xml:space="preserve"> 3.4.5.4 </t>
  </si>
  <si>
    <t xml:space="preserve"> 50.05.470 </t>
  </si>
  <si>
    <t>MÓDULO ISOLADOR, MÓDULO ENDEREÇADOR PARA AUDIOVISUAL. (ADAPTADO CONFORME DECRETO ESTADUAL 9900/2021)</t>
  </si>
  <si>
    <t xml:space="preserve"> 3.4.5.5 </t>
  </si>
  <si>
    <t xml:space="preserve"> 50.05.430 </t>
  </si>
  <si>
    <t>DETECTOR ÓPTICO DE FUMAÇA COM BASE ENDEREÇÁVEL. (ADAPTADO CONFORME DECRETO ESTADUAL 9900/2021)</t>
  </si>
  <si>
    <t xml:space="preserve"> 3.5 </t>
  </si>
  <si>
    <t xml:space="preserve"> 3.5.1 </t>
  </si>
  <si>
    <t>LOUÇAS E METAIS</t>
  </si>
  <si>
    <t xml:space="preserve"> 3.5.1.1 </t>
  </si>
  <si>
    <t xml:space="preserve"> 080504 </t>
  </si>
  <si>
    <t>VASO SANITÁRIO COM CAIXA ACOPLADA COM DUPLO ACIONAMENTO (1ª LINHA) - COMPLETO EXCLUSO O ASSENTO</t>
  </si>
  <si>
    <t xml:space="preserve"> 3.5.1.2 </t>
  </si>
  <si>
    <t xml:space="preserve"> 3.5.1.3 </t>
  </si>
  <si>
    <t xml:space="preserve"> 080541 </t>
  </si>
  <si>
    <t>LAVATÓRIO MÉDIO COM COLUNA - MEDIDAS APROXIMADAS 360X460X180 MM (C x L x A)</t>
  </si>
  <si>
    <t xml:space="preserve"> 3.5.1.4 </t>
  </si>
  <si>
    <t xml:space="preserve"> 3.5.1.5 </t>
  </si>
  <si>
    <t xml:space="preserve"> 080804 </t>
  </si>
  <si>
    <t>TANQUE DE LOUÇA COM COLUNA TAMANHO MÉDIO - MEDIDAS APROXIMADAS 485 x 545 x 330 MM (C x L x A)</t>
  </si>
  <si>
    <t xml:space="preserve"> 3.5.2 </t>
  </si>
  <si>
    <t xml:space="preserve"> 3.5.2.1 </t>
  </si>
  <si>
    <t xml:space="preserve"> 080687 </t>
  </si>
  <si>
    <t>CUBA INOX 35X40X15CM E=0,6MM-AÇO 304 (CUBA Nº 3)</t>
  </si>
  <si>
    <t xml:space="preserve"> 3.5.2.2 </t>
  </si>
  <si>
    <t xml:space="preserve"> 3.5.2.3 </t>
  </si>
  <si>
    <t xml:space="preserve"> 080570 </t>
  </si>
  <si>
    <t>TORNEIRA DE MESA PARA LAVATÓRIO DIÂMETRO DE 1/2"</t>
  </si>
  <si>
    <t xml:space="preserve"> 3.5.2.4 </t>
  </si>
  <si>
    <t xml:space="preserve"> 080656 </t>
  </si>
  <si>
    <t>TORNEIRA DE MESA PARA PIA DIÂMETRO DE 1/2" - BICA MÓVEL</t>
  </si>
  <si>
    <t xml:space="preserve"> 3.5.2.5 </t>
  </si>
  <si>
    <t xml:space="preserve"> 080810 </t>
  </si>
  <si>
    <t>TORNEIRA DE PAREDE PARA TANQUE COM AREJADOR DIÂMETRO DE 1/2" E 3/4"</t>
  </si>
  <si>
    <t xml:space="preserve"> 3.5.2.6 </t>
  </si>
  <si>
    <t xml:space="preserve"> 080573 </t>
  </si>
  <si>
    <t>TORNEIRA DE MESA PARA PcD COM FECHAMENTO AUTOMÁTICO TEMPORIZADO PARA LAVATÓRIO DIÂMETRO DE 1/2"</t>
  </si>
  <si>
    <t xml:space="preserve"> 3.5.2.7 </t>
  </si>
  <si>
    <t xml:space="preserve"> 44.03.920 </t>
  </si>
  <si>
    <t>DUCHA HIGIÊNICA COM REGISTRO (ADAPTADO CONFORME DECRETO ESTADUAL 9900/2021)</t>
  </si>
  <si>
    <t xml:space="preserve"> 3.5.2.8 </t>
  </si>
  <si>
    <t xml:space="preserve"> 080670 </t>
  </si>
  <si>
    <t>SIFAO PARA PIA 1.1/2" X 2" METAL</t>
  </si>
  <si>
    <t xml:space="preserve"> 3.5.2.9 </t>
  </si>
  <si>
    <t xml:space="preserve"> 080560 </t>
  </si>
  <si>
    <t>SIFAO PARA LAVATORIO METALICO DIAM.1"X1.1/2"</t>
  </si>
  <si>
    <t xml:space="preserve"> 3.5.2.10 </t>
  </si>
  <si>
    <t xml:space="preserve"> 080819 </t>
  </si>
  <si>
    <t>SIFÃO METÁLICO PARA TANQUE DE 1 1/4" X 1 1/2"</t>
  </si>
  <si>
    <t xml:space="preserve"> 3.5.2.11 </t>
  </si>
  <si>
    <t xml:space="preserve"> 3.5.2.12 </t>
  </si>
  <si>
    <t xml:space="preserve"> 080680 </t>
  </si>
  <si>
    <t>VALVULA PARA PIA TIPO AMERICANA DIAMETRO 3.1/2" (METALICA)</t>
  </si>
  <si>
    <t xml:space="preserve"> 3.5.2.13 </t>
  </si>
  <si>
    <t xml:space="preserve"> 3.5.2.14 </t>
  </si>
  <si>
    <t xml:space="preserve"> 3.5.3 </t>
  </si>
  <si>
    <t xml:space="preserve"> 3.5.3.1 </t>
  </si>
  <si>
    <t xml:space="preserve"> 4287 </t>
  </si>
  <si>
    <t>DISPENSER PARA TOALHA INTERFOLHADA. (ADAPTADO CONFORME DECRETO ESTADUAL 9900/2021)</t>
  </si>
  <si>
    <t xml:space="preserve"> 3.5.3.2 </t>
  </si>
  <si>
    <t xml:space="preserve"> 080532 </t>
  </si>
  <si>
    <t>PORTA PAPEL HIGIÊNICO EM METAL/ACABAMENTO CROMADO</t>
  </si>
  <si>
    <t xml:space="preserve"> 3.5.3.3 </t>
  </si>
  <si>
    <t xml:space="preserve"> 080742 </t>
  </si>
  <si>
    <t>DISPENSER PLÁSTICO PARA SABONETE LIQUIDO OU ALCOOL GEL</t>
  </si>
  <si>
    <t xml:space="preserve"> 3.5.3.4 </t>
  </si>
  <si>
    <t xml:space="preserve"> 3.5.3.5 </t>
  </si>
  <si>
    <t xml:space="preserve"> 080741 </t>
  </si>
  <si>
    <t>SABONETEIRA EM METAL / ACABAMENTO CROMADO</t>
  </si>
  <si>
    <t xml:space="preserve"> 3.5.3.6 </t>
  </si>
  <si>
    <t xml:space="preserve"> 080721 </t>
  </si>
  <si>
    <t>CHUVEIRO ELÉTRICO EM PVC COM BRAÇO METÁLICO</t>
  </si>
  <si>
    <t xml:space="preserve"> 3.5.3.7 </t>
  </si>
  <si>
    <t xml:space="preserve"> ED-48176 </t>
  </si>
  <si>
    <t>CABIDE METÁLICO SIMPLES CROMADO, INCLUSIVE FIXAÇÃO. (ADAPTADO CONFORME DECRETO ESTADUAL 9900/2021)</t>
  </si>
  <si>
    <t>U</t>
  </si>
  <si>
    <t xml:space="preserve"> 3.5.4 </t>
  </si>
  <si>
    <t xml:space="preserve"> 3.5.4.1 </t>
  </si>
  <si>
    <t xml:space="preserve"> 271608 </t>
  </si>
  <si>
    <t>BANCADA DE GRANITO C/ ESPELHO</t>
  </si>
  <si>
    <t xml:space="preserve"> 3.5.5 </t>
  </si>
  <si>
    <t xml:space="preserve"> 3.5.5.1 </t>
  </si>
  <si>
    <t xml:space="preserve"> 3.5.5.2 </t>
  </si>
  <si>
    <t xml:space="preserve"> 080926 </t>
  </si>
  <si>
    <t>REGISTRO DE GAVETA C/CANOPLA DIAMETRO 3/4"</t>
  </si>
  <si>
    <t xml:space="preserve"> 3.5.5.3 </t>
  </si>
  <si>
    <t xml:space="preserve"> 080977 </t>
  </si>
  <si>
    <t>REGISTRO DE ESFERA METAL DIAMETRO 1"</t>
  </si>
  <si>
    <t xml:space="preserve"> 3.5.5.4 </t>
  </si>
  <si>
    <t xml:space="preserve"> 080979 </t>
  </si>
  <si>
    <t>REGISTRO DE ESFERA METAL DIAMETRO 1.1/2"</t>
  </si>
  <si>
    <t xml:space="preserve"> 3.5.5.5 </t>
  </si>
  <si>
    <t xml:space="preserve"> 080980 </t>
  </si>
  <si>
    <t>REGISTRO DE ESFERA METAL DIAMETRO 2"</t>
  </si>
  <si>
    <t xml:space="preserve"> 3.5.5.6 </t>
  </si>
  <si>
    <t xml:space="preserve"> 3.5.5.7 </t>
  </si>
  <si>
    <t xml:space="preserve"> 081058 </t>
  </si>
  <si>
    <t>ADAPTADOR PVC SOLDÁVEL LONGO COM FLANGES LIVRES PARA CAIXA D'ÁGUA 50X1.1/2"</t>
  </si>
  <si>
    <t xml:space="preserve"> 3.5.5.8 </t>
  </si>
  <si>
    <t xml:space="preserve"> 081044 </t>
  </si>
  <si>
    <t>ADAPTADOR PVC SOLDÁVEL LONGO COM FLANGES LIVRES PARA CAIXA D'ÁGUA 60X2"</t>
  </si>
  <si>
    <t xml:space="preserve"> 3.5.5.9 </t>
  </si>
  <si>
    <t xml:space="preserve"> 081890 </t>
  </si>
  <si>
    <t>TORNEIRA BOIA DIAMETRO 1.1/4" - 32 MM</t>
  </si>
  <si>
    <t xml:space="preserve"> 3.5.5.10 </t>
  </si>
  <si>
    <t xml:space="preserve"> 3.5.6 </t>
  </si>
  <si>
    <t xml:space="preserve"> 3.5.6.1 </t>
  </si>
  <si>
    <t xml:space="preserve"> 3.5.6.2 </t>
  </si>
  <si>
    <t xml:space="preserve"> 3.5.6.3 </t>
  </si>
  <si>
    <t xml:space="preserve"> 3.5.6.4 </t>
  </si>
  <si>
    <t xml:space="preserve"> 3.5.6.5 </t>
  </si>
  <si>
    <t xml:space="preserve"> 081937 </t>
  </si>
  <si>
    <t>JOELHO 90 GRAUS DIAMETRO 75 MM (ESGOTO)</t>
  </si>
  <si>
    <t xml:space="preserve"> 3.5.6.6 </t>
  </si>
  <si>
    <t xml:space="preserve"> 3.5.6.7 </t>
  </si>
  <si>
    <t xml:space="preserve"> 3.5.6.8 </t>
  </si>
  <si>
    <t xml:space="preserve"> 081961 </t>
  </si>
  <si>
    <t>JUNCAO 45 GRAUS DIAMETRO 40 MM (ESGOTO)</t>
  </si>
  <si>
    <t xml:space="preserve"> 3.5.6.9 </t>
  </si>
  <si>
    <t xml:space="preserve"> 3.5.6.10 </t>
  </si>
  <si>
    <t xml:space="preserve"> 3.5.6.11 </t>
  </si>
  <si>
    <t xml:space="preserve"> 3.5.6.12 </t>
  </si>
  <si>
    <t xml:space="preserve"> 3.5.6.13 </t>
  </si>
  <si>
    <t xml:space="preserve"> 3.5.6.14 </t>
  </si>
  <si>
    <t xml:space="preserve"> 3.5.6.15 </t>
  </si>
  <si>
    <t xml:space="preserve"> 3.5.6.16 </t>
  </si>
  <si>
    <t xml:space="preserve"> 082053 </t>
  </si>
  <si>
    <t>PORTA GRELHA QUADRADO PARA GRELHA QUADRADA DIAM. 100 MM</t>
  </si>
  <si>
    <t xml:space="preserve"> 3.5.6.17 </t>
  </si>
  <si>
    <t xml:space="preserve"> 082052 </t>
  </si>
  <si>
    <t>PORTA GRELHA QUADRADO CROMADO DIAM.150 MM</t>
  </si>
  <si>
    <t xml:space="preserve"> 3.5.6.18 </t>
  </si>
  <si>
    <t xml:space="preserve"> 3.5.6.19 </t>
  </si>
  <si>
    <t xml:space="preserve"> 3.5.6.20 </t>
  </si>
  <si>
    <t xml:space="preserve"> 3.5.6.21 </t>
  </si>
  <si>
    <t xml:space="preserve"> 104065 </t>
  </si>
  <si>
    <t>CURVA LONGA, 45 GRAUS, PVC OCRE, JUNTA ELÁSTICA, DN 150 MM, PARA COLETOR PREDIAL DE ESGOTO. AF_06/2022. (ADAPTADO CONFORME DECRETO ESTADUAL 9900/2021)</t>
  </si>
  <si>
    <t xml:space="preserve"> 3.5.6.22 </t>
  </si>
  <si>
    <t xml:space="preserve"> 1619 </t>
  </si>
  <si>
    <t>CURVA 45° LONGA EM PVC RÍGIDO C/ ANÉIS, DIÂM = 50MM - REV 01_10/2022. (ADAPTADO CONFORME DECRETO ESTADUAL 9900/2021)</t>
  </si>
  <si>
    <t xml:space="preserve"> 3.5.6.23 </t>
  </si>
  <si>
    <t xml:space="preserve"> 081701 </t>
  </si>
  <si>
    <t>CURVA 45 GRAUS DIAMETRO 40 MM (ESGOTO)</t>
  </si>
  <si>
    <t xml:space="preserve"> 3.5.6.24 </t>
  </si>
  <si>
    <t xml:space="preserve"> 3.5.6.25 </t>
  </si>
  <si>
    <t xml:space="preserve"> 081731 </t>
  </si>
  <si>
    <t>CURVA 90 GRAUS CURTA DIAM. 50 MM (ESGOTO)</t>
  </si>
  <si>
    <t xml:space="preserve"> 3.5.6.26 </t>
  </si>
  <si>
    <t xml:space="preserve"> 3.5.6.27 </t>
  </si>
  <si>
    <t xml:space="preserve"> 081733 </t>
  </si>
  <si>
    <t>CURVA 90 GRAUS CURTA DIAM. 100 MM (ESGOTO)</t>
  </si>
  <si>
    <t xml:space="preserve"> 3.5.6.28 </t>
  </si>
  <si>
    <t xml:space="preserve"> 3.5.6.29 </t>
  </si>
  <si>
    <t xml:space="preserve"> 3.5.6.30 </t>
  </si>
  <si>
    <t xml:space="preserve"> 00155 </t>
  </si>
  <si>
    <t>CÓPIA DE SINAPI (104174) - JUNÇÃO SIMPLES, PVC, ESGOTO, DN 150 X 100 MM, JUNTA ELÁSTICA, FORNECIDO E INSTALADO EM RAMAL DE ENCAMINHAMENTO.. (ADAPTADO CONFORME DECRETO ESTADUAL 9900/2021)</t>
  </si>
  <si>
    <t xml:space="preserve"> 3.5.6.31 </t>
  </si>
  <si>
    <t xml:space="preserve"> 3.5.6.32 </t>
  </si>
  <si>
    <t xml:space="preserve"> 081971 </t>
  </si>
  <si>
    <t>JUNCAO SIMPLES DIAM. 75 X 50 MM (ESGOTO)</t>
  </si>
  <si>
    <t xml:space="preserve"> 3.5.6.33 </t>
  </si>
  <si>
    <t xml:space="preserve"> 3.5.6.34 </t>
  </si>
  <si>
    <t xml:space="preserve"> 081965 </t>
  </si>
  <si>
    <t>JUNCAO INVERTIDA DIAMETRO 75 X 50 MM (ESGOTO)</t>
  </si>
  <si>
    <t xml:space="preserve"> 3.5.6.35 </t>
  </si>
  <si>
    <t xml:space="preserve"> 1642 </t>
  </si>
  <si>
    <t>JUNÇÃO INVERTIDA EM PVC RÍGIDO C/ ANÉIS, PARA ESGOTO PRIMÁRIO, DIÂM = 75 X 75MM. (ADAPTADO CONFORME DECRETO ESTADUAL 9900/2021)</t>
  </si>
  <si>
    <t xml:space="preserve"> 3.5.6.36 </t>
  </si>
  <si>
    <t xml:space="preserve"> 3.5.6.37 </t>
  </si>
  <si>
    <t xml:space="preserve"> 3.5.6.38 </t>
  </si>
  <si>
    <t xml:space="preserve"> 3.5.6.39 </t>
  </si>
  <si>
    <t xml:space="preserve"> 00156 </t>
  </si>
  <si>
    <t>CÓPIA DE SINAPI (89556) - LUVA DE CORRER, PVC, SERIE R, ESGOTO, DN 100 MM, JUNTA ELÁSTICA, FORNECIDO E INSTALADO EM RAMAL DE ENCAMINHAMENTO. AF_06/2022. (ADAPTADO CONFORME DECRETO ESTADUAL 9900/2021)</t>
  </si>
  <si>
    <t xml:space="preserve"> 3.5.6.40 </t>
  </si>
  <si>
    <t xml:space="preserve"> 3.5.6.41 </t>
  </si>
  <si>
    <t xml:space="preserve"> 082103 </t>
  </si>
  <si>
    <t>REDUCAO EXCENTRICA 100 X 50 MM (ESGOTO)</t>
  </si>
  <si>
    <t xml:space="preserve"> 3.5.6.42 </t>
  </si>
  <si>
    <t xml:space="preserve"> 3.5.6.43 </t>
  </si>
  <si>
    <t xml:space="preserve"> 3.5.6.44 </t>
  </si>
  <si>
    <t xml:space="preserve"> 082331 </t>
  </si>
  <si>
    <t>TUBO LEVE PVC RIGIDO DIAMETRO 150 MM</t>
  </si>
  <si>
    <t xml:space="preserve"> 3.5.6.45 </t>
  </si>
  <si>
    <t xml:space="preserve"> 3.5.6.46 </t>
  </si>
  <si>
    <t xml:space="preserve"> 3.5.6.47 </t>
  </si>
  <si>
    <t xml:space="preserve"> 3.5.6.48 </t>
  </si>
  <si>
    <t xml:space="preserve"> 3.5.6.49 </t>
  </si>
  <si>
    <t xml:space="preserve"> 3.5.6.50 </t>
  </si>
  <si>
    <t xml:space="preserve"> 3.5.6.51 </t>
  </si>
  <si>
    <t xml:space="preserve"> 3.5.6.52 </t>
  </si>
  <si>
    <t xml:space="preserve"> 3.5.6.53 </t>
  </si>
  <si>
    <t xml:space="preserve"> 3.5.6.54 </t>
  </si>
  <si>
    <t xml:space="preserve"> 081602 </t>
  </si>
  <si>
    <t>BUCHA DE REDUCAO LONGA 50 X 40 MM - (ESGOTO)</t>
  </si>
  <si>
    <t xml:space="preserve"> 3.5.6.55 </t>
  </si>
  <si>
    <t xml:space="preserve"> 104356 </t>
  </si>
  <si>
    <t>TERMINAL DE VENTILAÇÃO, PVC, SÉRIE NORMAL, ESGOTO PREDIAL, DN 100 MM, JUNTA SOLDÁVEL, FORNECIDO E INSTALADO EM PRUMADA DE ESGOTO SANITÁRIO OU VENTILAÇÃO. AF_08/2022. (ADAPTADO CONFORME DECRETO ESTADUAL 9900/2021)</t>
  </si>
  <si>
    <t xml:space="preserve"> 3.5.6.56 </t>
  </si>
  <si>
    <t xml:space="preserve"> 104351 </t>
  </si>
  <si>
    <t>TERMINAL DE VENTILAÇÃO, PVC, SÉRIE NORMAL, ESGOTO PREDIAL, DN 75 MM, JUNTA SOLDÁVEL, FORNECIDO E INSTALADO EM PRUMADA DE ESGOTO SANITÁRIO OU VENTILAÇÃO. AF_08/2022. (ADAPTADO CONFORME DECRETO ESTADUAL 9900/2021)</t>
  </si>
  <si>
    <t xml:space="preserve"> 3.5.6.57 </t>
  </si>
  <si>
    <t xml:space="preserve"> 104348 </t>
  </si>
  <si>
    <t>TERMINAL DE VENTILAÇÃO, PVC, SÉRIE NORMAL, ESGOTO PREDIAL, DN 50 MM, JUNTA SOLDÁVEL, FORNECIDO E INSTALADO EM PRUMADA DE ESGOTO SANITÁRIO OU VENTILAÇÃO. AF_08/2022. (ADAPTADO CONFORME DECRETO ESTADUAL 9900/2021)</t>
  </si>
  <si>
    <t xml:space="preserve"> 3.5.7 </t>
  </si>
  <si>
    <t xml:space="preserve"> 3.5.7.1 </t>
  </si>
  <si>
    <t xml:space="preserve"> 3.5.7.2 </t>
  </si>
  <si>
    <t xml:space="preserve"> 3.5.7.3 </t>
  </si>
  <si>
    <t xml:space="preserve"> 081323 </t>
  </si>
  <si>
    <t>JOELHO 90 GRAUS SOLDAVEL DIAMETRO 40 mm (1.1/4")</t>
  </si>
  <si>
    <t xml:space="preserve"> 3.5.7.4 </t>
  </si>
  <si>
    <t xml:space="preserve"> 3.5.7.5 </t>
  </si>
  <si>
    <t xml:space="preserve"> 3.5.7.6 </t>
  </si>
  <si>
    <t xml:space="preserve"> 3.5.7.7 </t>
  </si>
  <si>
    <t xml:space="preserve"> 3.5.7.8 </t>
  </si>
  <si>
    <t xml:space="preserve"> 3.5.7.9 </t>
  </si>
  <si>
    <t xml:space="preserve"> 081404 </t>
  </si>
  <si>
    <t>TE 90 GRAUS SOLDAVEL DIAMETRO 40 MM</t>
  </si>
  <si>
    <t xml:space="preserve"> 3.5.7.10 </t>
  </si>
  <si>
    <t xml:space="preserve"> 3.5.7.11 </t>
  </si>
  <si>
    <t xml:space="preserve"> 081422 </t>
  </si>
  <si>
    <t>TE REDUCAO 90 GRAUS SOLDAVEL 40 X 32 mm</t>
  </si>
  <si>
    <t xml:space="preserve"> 3.5.7.12 </t>
  </si>
  <si>
    <t xml:space="preserve"> 89365 </t>
  </si>
  <si>
    <t>CURVA 45 GRAUS, PVC, SOLDÁVEL, DN 25MM, INSTALADO EM RAMAL OU SUB-RAMAL DE ÁGUA - FORNECIMENTO E INSTALAÇÃO. AF_06/2022 (ADAPTADO CONFORME DECRETO ESTADUAL 9900/2021)</t>
  </si>
  <si>
    <t xml:space="preserve"> 3.5.7.13 </t>
  </si>
  <si>
    <t xml:space="preserve"> 081104 </t>
  </si>
  <si>
    <t>LUVA SOLDAVEL DIAMETRO 40 mm</t>
  </si>
  <si>
    <t xml:space="preserve"> 3.5.7.14 </t>
  </si>
  <si>
    <t xml:space="preserve"> 081177 </t>
  </si>
  <si>
    <t>BUCHA DE REDUÇÃO SOLDAVEL LONGA 40 X 25 MM</t>
  </si>
  <si>
    <t xml:space="preserve"> 3.5.7.15 </t>
  </si>
  <si>
    <t xml:space="preserve"> 9752 </t>
  </si>
  <si>
    <t>RALO HEMISFÉRICO EM Fº Fº, TIPO ABACAXI Ø 75MM. (ADAPTADO CONFORME DECRETO ESTADUAL 9900/2021)</t>
  </si>
  <si>
    <t xml:space="preserve"> 3.5.8 </t>
  </si>
  <si>
    <t xml:space="preserve"> 3.5.8.1 </t>
  </si>
  <si>
    <t xml:space="preserve"> 3.5.8.2 </t>
  </si>
  <si>
    <t xml:space="preserve"> 3.5.8.3 </t>
  </si>
  <si>
    <t xml:space="preserve"> 085017 </t>
  </si>
  <si>
    <t>MANGUEIRA DE INCÊNDIO DI=38 MM TIPO 2 COMP. = 15 M</t>
  </si>
  <si>
    <t xml:space="preserve"> 3.5.8.4 </t>
  </si>
  <si>
    <t xml:space="preserve"> 00276 </t>
  </si>
  <si>
    <t>(ADAPTADO DE AGETOP CIVIL 091046) - PLACA DE SINALIZAÇÃO DE SEGURANÇA CONTRA INCÊNDIO</t>
  </si>
  <si>
    <t>und</t>
  </si>
  <si>
    <t xml:space="preserve"> 3.5.8.5 </t>
  </si>
  <si>
    <t xml:space="preserve"> 3.5.8.6 </t>
  </si>
  <si>
    <t xml:space="preserve"> 3.5.8.7 </t>
  </si>
  <si>
    <t xml:space="preserve"> 3.5.8.8 </t>
  </si>
  <si>
    <t xml:space="preserve"> 085025 </t>
  </si>
  <si>
    <t>ESGUICHO REGULÁVEL 1.1/2"</t>
  </si>
  <si>
    <t xml:space="preserve"> 3.5.8.9 </t>
  </si>
  <si>
    <t xml:space="preserve"> 085031 </t>
  </si>
  <si>
    <t>REGISTRO GLOBO ANGULAR 2.1/2"</t>
  </si>
  <si>
    <t xml:space="preserve"> 3.5.8.10 </t>
  </si>
  <si>
    <t xml:space="preserve"> 3.5.8.11 </t>
  </si>
  <si>
    <t xml:space="preserve"> 3.5.8.12 </t>
  </si>
  <si>
    <t xml:space="preserve"> 101914 </t>
  </si>
  <si>
    <t>CAIXA DE INCÊNDIO 60X90X17CM - FORNECIMENTO E INSTALAÇÃO. AF_10/2020. (ADAPTADO CONFORME DECRETO ESTADUAL 9900/2021)</t>
  </si>
  <si>
    <t xml:space="preserve"> 3.5.8.13 </t>
  </si>
  <si>
    <t xml:space="preserve"> ED-50188 </t>
  </si>
  <si>
    <t>CHAVE PARA CONEXÕES DE ENGATE RÁPIDO TIPO STORZ, 63X38MM. (ADAPTADO CONFORME DECRETO ESTADUAL 9900/2021)</t>
  </si>
  <si>
    <t xml:space="preserve"> 3.5.8.14 </t>
  </si>
  <si>
    <t xml:space="preserve"> 3.5.8.15 </t>
  </si>
  <si>
    <t xml:space="preserve"> 070356 </t>
  </si>
  <si>
    <t>ABRAÇADEIRA METALICA TIPO "U" DIAM. 2.1/2"</t>
  </si>
  <si>
    <t xml:space="preserve"> 3.5.8.16 </t>
  </si>
  <si>
    <t xml:space="preserve"> 070376 </t>
  </si>
  <si>
    <t>ABRAÇADEIRA METALICA TIPO "D" DIAM. 2.1/2"</t>
  </si>
  <si>
    <t xml:space="preserve"> 3.5.8.17 </t>
  </si>
  <si>
    <t xml:space="preserve"> 072661 </t>
  </si>
  <si>
    <t>VERGALHAO ROSCA TOTAL D=5/16"</t>
  </si>
  <si>
    <t xml:space="preserve"> 3.6 </t>
  </si>
  <si>
    <t>INSTALAÇÕES ESPECIAIS</t>
  </si>
  <si>
    <t xml:space="preserve"> 3.6.1 </t>
  </si>
  <si>
    <t xml:space="preserve"> 103244 </t>
  </si>
  <si>
    <t>AR CONDICIONADO SPLIT INVERTER, HI-WALL (PAREDE), 9000 BTU/H, CICLO FRIO - FORNECIMENTO E INSTALAÇÃO. AF_11/2021_PE (ADAPTADO CONFORME DECRETO ESTADUAL 9900/2021)</t>
  </si>
  <si>
    <t xml:space="preserve"> 3.6.2 </t>
  </si>
  <si>
    <t xml:space="preserve"> 103247 </t>
  </si>
  <si>
    <t>AR CONDICIONADO SPLIT INVERTER, HI-WALL (PAREDE), 12000 BTU/H, CICLO FRIO - FORNECIMENTO E INSTALAÇÃO. AF_11/2021_PE (ADAPTADO CONFORME DECRETO ESTADUAL 9900/2021)</t>
  </si>
  <si>
    <t xml:space="preserve"> 3.6.3 </t>
  </si>
  <si>
    <t xml:space="preserve"> 97327 </t>
  </si>
  <si>
    <t>TUBO EM COBRE FLEXÍVEL, DN 1/4", COM ISOLAMENTO, INSTALADO EM RAMAL DE ALIMENTAÇÃO DE AR-CONDICIONADO - FORNECIMENTO E INSTALAÇÃO. AF_07/2025 (ADAPTADO CONFORME DECRETO ESTADUAL 9900/2021)</t>
  </si>
  <si>
    <t xml:space="preserve"> 3.6.4 </t>
  </si>
  <si>
    <t xml:space="preserve"> 97328 </t>
  </si>
  <si>
    <t>TUBO EM COBRE FLEXÍVEL, DN 3/8", COM ISOLAMENTO, INSTALADO EM RAMAL DE ALIMENTAÇÃO DE AR-CONDICIONADO - FORNECIMENTO E INSTALAÇÃO. AF_07/2025 (ADAPTADO CONFORME DECRETO ESTADUAL 9900/2021)</t>
  </si>
  <si>
    <t xml:space="preserve"> 3.6.5 </t>
  </si>
  <si>
    <t xml:space="preserve"> 97330 </t>
  </si>
  <si>
    <t>TUBO EM COBRE FLEXÍVEL, DN 5/8", COM ISOLAMENTO, INSTALADO EM RAMAL DE ALIMENTAÇÃO DE AR-CONDICIONADO - FORNECIMENTO E INSTALAÇÃO. AF_07/2025 (ADAPTADO CONFORME DECRETO ESTADUAL 9900/2021)</t>
  </si>
  <si>
    <t xml:space="preserve"> 3.6.6 </t>
  </si>
  <si>
    <t xml:space="preserve"> C4781 </t>
  </si>
  <si>
    <t>REDE FRIGORÍGENA C/ TUBO DE COBRE 7/8" FLEXÍVEL, ISOLADO COM BORRACHA ELASTOMÉRICA, SUSTENTAÇÃO, SOLDA E LIMPEZA (ADAPTADO CONFORME DECRETO ESTADUAL 9900/2021)</t>
  </si>
  <si>
    <t xml:space="preserve"> 3.6.7 </t>
  </si>
  <si>
    <t xml:space="preserve"> 00289 </t>
  </si>
  <si>
    <t>(ADAPTADO DA ORSE 10766) - Caixa ventiladora 1.200 m³/h (ADAPTADO CONFORME DECRETO ESTADUAL 9900/2021)</t>
  </si>
  <si>
    <t xml:space="preserve"> 3.6.8 </t>
  </si>
  <si>
    <t xml:space="preserve"> C3873 </t>
  </si>
  <si>
    <t>GRELHA DE INSUFLAMENTO/RETORNO, EM ALUMÍNIO ATÉ 0,25 M2 (FORNECIMENTO E MONTAGEM)</t>
  </si>
  <si>
    <t xml:space="preserve"> 3.6.9 </t>
  </si>
  <si>
    <t xml:space="preserve"> C4785 </t>
  </si>
  <si>
    <t>REDE FRIGORÍGENA C/ TUBO DE COBRE 1 1/8", ISOLADO COM BORRACHA ELASTOMÉRICA, SUSTENTAÇÃO, SOLDA E LIMPEZA. (ADAPTADO CONFORME DECRETO ESTADUAL 9900/2021)</t>
  </si>
  <si>
    <t xml:space="preserve"> 3.6.10 </t>
  </si>
  <si>
    <t xml:space="preserve"> 103261 </t>
  </si>
  <si>
    <t>AR CONDICIONADO SPLIT INVERTER, PISO TETO, 36000 BTU/H, CICLO FRIO - FORNECIMENTO E INSTALAÇÃO. AF_11/2021_P. (ADAPTADO CONFORME DECRETO ESTADUAL GO N° 9900/2021)</t>
  </si>
  <si>
    <t xml:space="preserve"> 3.6.11 </t>
  </si>
  <si>
    <t xml:space="preserve"> 103263 </t>
  </si>
  <si>
    <t>AR CONDICIONADO SPLIT INVERTER, PISO TETO, 48000 BTU/H, CICLO FRIO - FORNECIMENTO E INSTALAÇÃO. AF_11/2021_P. (ADAPTADO CONFORME DECRETO ESTADUAL 9900/2021)</t>
  </si>
  <si>
    <t xml:space="preserve"> 3.6.12 </t>
  </si>
  <si>
    <t xml:space="preserve"> 00162 </t>
  </si>
  <si>
    <t>CÓPIA DE SINAPI (103265) - AR CONDICIONADO SPLIT INVERTER, PISO TETO, APRESENTANDO ENTRE 60000 BTU/H, CICLO FRIO - FORNECIMENTO E INSTALAÇÃO. AF_11/2021_P. (ADAPTADO CONFORME DECRETO ESTADUAL 9900/2021)</t>
  </si>
  <si>
    <t xml:space="preserve"> 3.6.13 </t>
  </si>
  <si>
    <t xml:space="preserve"> 103269 </t>
  </si>
  <si>
    <t>AR CONDICIONADO INVERTER, CASSETE (TETO), FRIO 4 VIAS 24000 BTU/H - FORNECIMENTO E INSTALAÇÃO. AF_11/2021_P. (ADAPTADO CONFORME DECRETO ESTADUAL 9900/2021)</t>
  </si>
  <si>
    <t xml:space="preserve"> 3.6.14 </t>
  </si>
  <si>
    <t xml:space="preserve"> 103271 </t>
  </si>
  <si>
    <t>AR CONDICIONADO INVERTER, CASSETE (TETO), FRIO 4 VIAS 36000 BTU/H - FORNECIMENTO E INSTALAÇÃO. AF_11/2021_P. (ADAPTADO CONFORME DECRETO ESTADUAL 9900/2021)</t>
  </si>
  <si>
    <t xml:space="preserve"> 3.6.15 </t>
  </si>
  <si>
    <t xml:space="preserve"> 9841 </t>
  </si>
  <si>
    <t>DUTO EM CHAPA DE AÇO GALVANIZADO Nº. 24, PARA AR CONDICIONADO. FORNECIMENTO, MONTAGEM E INSTALAÇÃO. (ADAPTADO CONFORME DECRETO ESTADUAL 9900/2021)</t>
  </si>
  <si>
    <t>M2</t>
  </si>
  <si>
    <t xml:space="preserve"> 3.6.16 </t>
  </si>
  <si>
    <t xml:space="preserve"> 9842 </t>
  </si>
  <si>
    <t>DUTO EM CHAPA DE AÇO GALVANIZADO Nº. 26, PARA AR CONDICIONADO. FORNECIMENTO, MONTAGEM E INSTALAÇÃO. (ADAPTADO CONFORME DECRETO ESTADUAL 9900/2021)</t>
  </si>
  <si>
    <t xml:space="preserve"> 3.6.17 </t>
  </si>
  <si>
    <t xml:space="preserve"> 00163 </t>
  </si>
  <si>
    <t>ADAPTADO DA ORSE (11890) - EXAUSTOR IN LINE, VAZÃO ATÉ 900M3/H  - FORNECIMENTO E INSTALAÇÃO (ADAPTADO CONFORME DECRETO ESTADUAL N° 9900/2021)</t>
  </si>
  <si>
    <t xml:space="preserve"> 3.6.18 </t>
  </si>
  <si>
    <t xml:space="preserve"> 43.20.130 </t>
  </si>
  <si>
    <t>CAIXA DE PASSAGEM PARA CONDICIONAMENTO DE AR TIPO SPLIT, COM SAÍDA DE DRENO ÚNICO NA VERTICAL - 39 X 22 X 6 CM. (ADAPTADO CONFORME DECRETO ESTADUAL 9900/2021)</t>
  </si>
  <si>
    <t xml:space="preserve"> 3.6.19 </t>
  </si>
  <si>
    <t xml:space="preserve"> 00170 </t>
  </si>
  <si>
    <t>CÓPIA DE EMOP (18.016.0001-0) - COIFA DE ACO INOX SIMPLES AISI 304/444 (#20), NAS DIMENSOES, SUPORTE DE FIXACAO E BOCAIS FLANGEADOS.FORNECIMENTO E COLOCACAO</t>
  </si>
  <si>
    <t xml:space="preserve"> 3.6.20 </t>
  </si>
  <si>
    <t xml:space="preserve"> 00291 </t>
  </si>
  <si>
    <t>(ADAPTADO DA ORSE 10766) - CAIXA VENTILADORA 2.000 m³/h (ADAPTADO CONFORME DECRETO ESTADUAL 9900/2021)</t>
  </si>
  <si>
    <t xml:space="preserve"> 3.6.21 </t>
  </si>
  <si>
    <t xml:space="preserve"> 00290 </t>
  </si>
  <si>
    <t>(CÓPIA DA ORSE 10766) - Caixa ventiladora 3.000 m³/h (ADAPTADO CONFORME DECRETO ESTADUAL 9900/2021)</t>
  </si>
  <si>
    <t xml:space="preserve"> 3.7 </t>
  </si>
  <si>
    <t>ELEVADOR</t>
  </si>
  <si>
    <t xml:space="preserve"> 3.7.1 </t>
  </si>
  <si>
    <t xml:space="preserve"> 16.20.026 </t>
  </si>
  <si>
    <t>ELEVADOR PARA 08 PASSAGEIROS, CAP. 600 KG, 6 PARADAS</t>
  </si>
  <si>
    <t xml:space="preserve"> 3.8 </t>
  </si>
  <si>
    <t xml:space="preserve"> 3.8.1 </t>
  </si>
  <si>
    <t xml:space="preserve"> 100320 </t>
  </si>
  <si>
    <t>DIVISORIA DE GRANITO POLIDO</t>
  </si>
  <si>
    <t xml:space="preserve"> 3.8.2 </t>
  </si>
  <si>
    <t xml:space="preserve"> 96359 </t>
  </si>
  <si>
    <t>PAREDE COM SISTEMA EM CHAPAS DE GESSO PARA DRYWALL, USO INTERNO, COM DUAS FACES SIMPLES E ESTRUTURA METÁLICA COM GUIAS SIMPLES PARA PAREDES COM ÁREA LÍQUIDA MAIOR OU IGUAL A 6 M2, COM VÃOS. AF_07/2023_PS (ADAPTADO CONFORME DECRETO ESTADUAL 9900/2021)</t>
  </si>
  <si>
    <t xml:space="preserve"> 3.8.3 </t>
  </si>
  <si>
    <t xml:space="preserve"> 96370 </t>
  </si>
  <si>
    <t>PAREDE COM PLACAS DE GESSO ACARTONADO, RESISTENTE A UMIDADE (DRYWALL), PARA USO INTERNO, COM UMA FACE SIMPLES E ESTRUTURA METÁLICA COM GUIAS SIMPLES. (ADAPTADO CONFORME DECRETO 9900/2021)</t>
  </si>
  <si>
    <t xml:space="preserve"> 3.8.4 </t>
  </si>
  <si>
    <t xml:space="preserve"> 96360 </t>
  </si>
  <si>
    <t>PAREDE COM PLACAS DE GESSO ACARTONADO, RESISTENTE A UMIDADE (DRYWALL), PARA USO INTERNO, COM DUAS FACES SIMPLES E ESTRUTURA METÁLICA COM GUIAS DUPLAS. (ADAPTADO CONFORME DECRETO 9900/2021)</t>
  </si>
  <si>
    <t xml:space="preserve"> 3.8.5 </t>
  </si>
  <si>
    <t xml:space="preserve"> 00293 </t>
  </si>
  <si>
    <t>ADAPTADO DE SINAPI 96369 - PAREDE COM SISTEMA EM CHAPAS DE GESSO PARA DRYWALL, USO INTERNO, COM DUAS FACES DUPLAS E ESTRUTURA METÁLICA COM GUIAS DUPLAS (ST) E ISOLAMENTO COM LÃ DE VIDRO 50 MM. (Adaptado para atendimento do Decreto 9900/2021)</t>
  </si>
  <si>
    <t xml:space="preserve"> 3.9 </t>
  </si>
  <si>
    <t>ISOLAMENTO TÉRMICO E ACÚSTICO</t>
  </si>
  <si>
    <t xml:space="preserve"> 3.9.1 </t>
  </si>
  <si>
    <t xml:space="preserve"> 13345 </t>
  </si>
  <si>
    <t>FORNECIMENTO COM INSTALAÇÃO DE DIFUSOR ACÚSTICO MULTIFACETADO EM MDF, ACABAMENTO CONFORME PROJETO</t>
  </si>
  <si>
    <t xml:space="preserve"> 3.9.2 </t>
  </si>
  <si>
    <t xml:space="preserve"> 13346 </t>
  </si>
  <si>
    <t>FORNECIMENTO COM INSTALAÇÃO DE ABSORVEDORES ACÚSTIVOS CONFECCIONADOS COM LÃ DE ROCHA BASALTICA, ESP.: 50 MM. ACABAMENTO EM TECIDO (NUVENS ABSORVEDORAS)</t>
  </si>
  <si>
    <t xml:space="preserve"> 3.10 </t>
  </si>
  <si>
    <t xml:space="preserve"> 3.10.1 </t>
  </si>
  <si>
    <t xml:space="preserve"> 170102 </t>
  </si>
  <si>
    <t>PORTA LISA 70x210 C/PORTAL E ALISAR S/FERRAGENS</t>
  </si>
  <si>
    <t xml:space="preserve"> 3.10.2 </t>
  </si>
  <si>
    <t xml:space="preserve"> 170103 </t>
  </si>
  <si>
    <t>PORTA LISA 80x210 C/PORTAL E ALISAR S/FERRAGENS</t>
  </si>
  <si>
    <t xml:space="preserve"> 3.10.3 </t>
  </si>
  <si>
    <t xml:space="preserve"> 00286 </t>
  </si>
  <si>
    <t>PORTA DE MADEIRA COM ISOLAMENTO ACÚSTICO, GIRO, SEM FERRAGENS, 90X210 cm (ADAPTADO CONFORME DECRETO ESTADUAL 9900/2021)</t>
  </si>
  <si>
    <t xml:space="preserve"> 3.10.4 </t>
  </si>
  <si>
    <t xml:space="preserve"> 00153 </t>
  </si>
  <si>
    <t>PORTA DE MADEIRA COM ISOLAMENTO ACÚSTICO,  GIRO, 140X210 cm (ADAPTADO CONFORME DECRETO ESTADUAL 9900/2021)</t>
  </si>
  <si>
    <t xml:space="preserve"> 3.10.5 </t>
  </si>
  <si>
    <t xml:space="preserve"> 00042 </t>
  </si>
  <si>
    <t>PORTA EM MADEIRA LISA, ACESSÍVEL PARA PCD, INCLUSO BARRA DE APOIO E CHAPA DE PROTEÇÃO, 90X210 CM</t>
  </si>
  <si>
    <t xml:space="preserve"> 3.10.6 </t>
  </si>
  <si>
    <t xml:space="preserve"> 23.09.630 </t>
  </si>
  <si>
    <t>PORTA LISA COM BATENTE MADEIRA, 2 FOLHAS - 140 X 210 CM. (ADAPTADO CONFORME DECRETO 9900/2021)</t>
  </si>
  <si>
    <t xml:space="preserve"> 3.10.7 </t>
  </si>
  <si>
    <t xml:space="preserve"> 170110 </t>
  </si>
  <si>
    <t>PORTA LISA 90X210 COM PORTAL E ALISAR SEM FERRAGENS</t>
  </si>
  <si>
    <t xml:space="preserve"> 3.11 </t>
  </si>
  <si>
    <t xml:space="preserve"> 3.11.1 </t>
  </si>
  <si>
    <t xml:space="preserve"> 3.11.2 </t>
  </si>
  <si>
    <t xml:space="preserve"> 3.11.3 </t>
  </si>
  <si>
    <t xml:space="preserve"> 180103 </t>
  </si>
  <si>
    <t>PORTA DE ABRIR EM ALUMÍNIO NATURAL / VIDRO C/FERRAGENS (M.O.FAB.INC.MAT.)</t>
  </si>
  <si>
    <t xml:space="preserve"> 3.11.4 </t>
  </si>
  <si>
    <t xml:space="preserve"> 180105 </t>
  </si>
  <si>
    <t>JANELA EM ALUMÍNIO NATURAL MAXIM AR C/FERRAGENS (M.O.FAB.INC.MAT.)</t>
  </si>
  <si>
    <t xml:space="preserve"> 3.11.5 </t>
  </si>
  <si>
    <t xml:space="preserve"> 180710 </t>
  </si>
  <si>
    <t>ALÇAPÃO FORMATO COIFA EM CHAPA VINCADA Nº. 18 H=(10+2)CM, C/ALÇAS E PORTA CADEADOS (INCLUSIVE CADEADOS Nº. 30)</t>
  </si>
  <si>
    <t xml:space="preserve"> 3.11.6 </t>
  </si>
  <si>
    <t xml:space="preserve"> 3.11.7 </t>
  </si>
  <si>
    <t xml:space="preserve"> 160665 </t>
  </si>
  <si>
    <t>IOPES</t>
  </si>
  <si>
    <t>FORNECIMENTO E INSTALAÇÃO DE PORTA CORTA-FOGO PARA SAÍDA DE EMERGÊNCIA DIM.: 100X210X5CM, CONFORME ABNT NBR 11742P, CLASSE P-90, INCL. MARCO, 3 PARES DE DOBRADIÇAAS C/MOLA, BARRA ANTI-PANICO, PINTURA ESMALTE SINTETICO COR VERMELHA. (ADAPTADO CONFORME DECRETO ESTADUAL 9900/2021)</t>
  </si>
  <si>
    <t xml:space="preserve"> 3.11.8 </t>
  </si>
  <si>
    <t xml:space="preserve"> 180703 </t>
  </si>
  <si>
    <t>ESCADA TIPO MARINHEIRO SEM GUARDA CORPO PADRÃO GOINFRA ( H &lt;= 3M)</t>
  </si>
  <si>
    <t xml:space="preserve"> 3.11.9 </t>
  </si>
  <si>
    <t xml:space="preserve"> 00172 </t>
  </si>
  <si>
    <t>JANELA ACÚSTICA EM ALUMÍNIO NATURAL MAXIM AR C/FERRAGENS E VIDRO INSULADO, RW 22 DB</t>
  </si>
  <si>
    <t xml:space="preserve"> 3.11.10 </t>
  </si>
  <si>
    <t xml:space="preserve"> 180101 </t>
  </si>
  <si>
    <t>JANELA EM ALUMINIO NATURAL DE CORRER 2 FOLHAS DE VIDRO C/FERRAGENS. (M.O.FAB. INC.MAT.)</t>
  </si>
  <si>
    <t xml:space="preserve"> 3.12 </t>
  </si>
  <si>
    <t>BRISES FACHADAS</t>
  </si>
  <si>
    <t xml:space="preserve"> 3.12.1 </t>
  </si>
  <si>
    <t xml:space="preserve"> 3.12.2 </t>
  </si>
  <si>
    <t xml:space="preserve"> 22.06.300 </t>
  </si>
  <si>
    <t>ELEMENTO METÁLICO VAZADO INSTALADO EM FACHADA</t>
  </si>
  <si>
    <t xml:space="preserve"> 3.13 </t>
  </si>
  <si>
    <t>VIDROS</t>
  </si>
  <si>
    <t xml:space="preserve"> 3.13.1 </t>
  </si>
  <si>
    <t xml:space="preserve"> 190104 </t>
  </si>
  <si>
    <t>VIDRO LISO 6 MM - COLOCADO</t>
  </si>
  <si>
    <t xml:space="preserve"> 3.14 </t>
  </si>
  <si>
    <t xml:space="preserve"> 3.14.1 </t>
  </si>
  <si>
    <t xml:space="preserve"> C4435 </t>
  </si>
  <si>
    <t>PORCELANATO RETIFICADO POLIDO C/ ARG. CIMENTO E AREIA P/ PAREDE (ADAPTADO CONFORME DECRETO ESTADUAL 9900/2021)</t>
  </si>
  <si>
    <t xml:space="preserve"> 3.14.2 </t>
  </si>
  <si>
    <t xml:space="preserve"> 201305 </t>
  </si>
  <si>
    <t>REJUNTAMENTO C/CIMENTO-COLA PRE-MOL</t>
  </si>
  <si>
    <t xml:space="preserve"> 3.15 </t>
  </si>
  <si>
    <t xml:space="preserve"> 3.15.1 </t>
  </si>
  <si>
    <t xml:space="preserve"> 210498 </t>
  </si>
  <si>
    <t>FORRO DE GESSO ACARTONADO PARA ÁREAS SECAS ESPESSURA DE 12,5MM</t>
  </si>
  <si>
    <t xml:space="preserve"> 3.15.2 </t>
  </si>
  <si>
    <t xml:space="preserve"> 3.15.3 </t>
  </si>
  <si>
    <t>TABICA PARA FORRO DE GESSO</t>
  </si>
  <si>
    <t xml:space="preserve"> 3.15.4 </t>
  </si>
  <si>
    <t xml:space="preserve"> 3.15.5 </t>
  </si>
  <si>
    <t xml:space="preserve"> 12023 </t>
  </si>
  <si>
    <t>FORRO ACÚSTICO EM PLACA DE FIBRA MINERAL</t>
  </si>
  <si>
    <t xml:space="preserve"> 3.16 </t>
  </si>
  <si>
    <t xml:space="preserve"> 3.16.1 </t>
  </si>
  <si>
    <t xml:space="preserve"> 3.16.1.1 </t>
  </si>
  <si>
    <t xml:space="preserve"> 221120 </t>
  </si>
  <si>
    <t>PISO DE BORRACHA COLORIDO MODELO TÁTIL ( ALERTA OU DIRECIONAL) INCLUSO CONTRAPISO (1CI</t>
  </si>
  <si>
    <t xml:space="preserve"> 3.16.1.2 </t>
  </si>
  <si>
    <t xml:space="preserve"> 220001 </t>
  </si>
  <si>
    <t>FITA ANTIDERRAPANTE PARA ÁREAS INTERNAS E EXTERNAS - ALTO TRÁFEGO - USO GERAL</t>
  </si>
  <si>
    <t xml:space="preserve"> 3.16.2 </t>
  </si>
  <si>
    <t xml:space="preserve"> 3.16.2.1 </t>
  </si>
  <si>
    <t xml:space="preserve"> 00283 </t>
  </si>
  <si>
    <t>RODAPÉ EM POLIESTIRENO, H=15 CM</t>
  </si>
  <si>
    <t xml:space="preserve"> 3.16.2.2 </t>
  </si>
  <si>
    <t xml:space="preserve"> 3.16.2.3 </t>
  </si>
  <si>
    <t xml:space="preserve"> 220920 </t>
  </si>
  <si>
    <t>SOLEIRA EM GRANITO IMPERMEABILIZADA COM CONTRAPISO (1CI</t>
  </si>
  <si>
    <t xml:space="preserve"> 3.17 </t>
  </si>
  <si>
    <t xml:space="preserve"> 3.17.1 </t>
  </si>
  <si>
    <t xml:space="preserve"> 3.17.2 </t>
  </si>
  <si>
    <t xml:space="preserve"> 3.17.3 </t>
  </si>
  <si>
    <t>BARRA DE APOIO RETA, EM AÇO INOX POLIDO, COMPRIMENTO 70 CM, FIXADA NA PAREDE - FORNECIMENTO E INSTALAÇÃO. AF_02/2026 (ADAPTADO CONFORME DECRETO ESTADUAL 9900/2021)</t>
  </si>
  <si>
    <t xml:space="preserve"> 3.17.4 </t>
  </si>
  <si>
    <t xml:space="preserve"> 230201 </t>
  </si>
  <si>
    <t>DOBRADICA 3" x 3 1/2" FERRO POLIDO</t>
  </si>
  <si>
    <t xml:space="preserve"> 3.17.5 </t>
  </si>
  <si>
    <t xml:space="preserve"> 230104 </t>
  </si>
  <si>
    <t>FECHADURA TIPO BICO DE PAPAGAIO REF.</t>
  </si>
  <si>
    <t xml:space="preserve"> 3.17.6 </t>
  </si>
  <si>
    <t>FECHADURA TIPO LIVRE OCUPADO PARA SANITÁRIO REF.</t>
  </si>
  <si>
    <t xml:space="preserve"> 3.17.7 </t>
  </si>
  <si>
    <t xml:space="preserve"> 230101 </t>
  </si>
  <si>
    <t>FECHADURA TIPO ALAVANCA REF.</t>
  </si>
  <si>
    <t xml:space="preserve"> 3.17.8 </t>
  </si>
  <si>
    <t xml:space="preserve"> 3.17.9 </t>
  </si>
  <si>
    <t xml:space="preserve"> 3.17.10 </t>
  </si>
  <si>
    <t xml:space="preserve"> 230211 </t>
  </si>
  <si>
    <t>PARAFUSO DE LATÃO PARA DIVISORIAS DE MÁRMORE/GRANITO</t>
  </si>
  <si>
    <t xml:space="preserve"> 3.17.11 </t>
  </si>
  <si>
    <t xml:space="preserve"> 230206 </t>
  </si>
  <si>
    <t>CANTONEIRA PEQUENA PARA DIVISORIAS DE MÁRMORE/GRANITO</t>
  </si>
  <si>
    <t xml:space="preserve"> 3.18 </t>
  </si>
  <si>
    <t xml:space="preserve"> 3.18.1 </t>
  </si>
  <si>
    <t>PINTURA DE PAREDES INTERNAS</t>
  </si>
  <si>
    <t xml:space="preserve"> 3.18.1.1 </t>
  </si>
  <si>
    <t xml:space="preserve"> 3.18.1.2 </t>
  </si>
  <si>
    <t xml:space="preserve"> 3.18.1.3 </t>
  </si>
  <si>
    <t xml:space="preserve"> 3.18.1.4 </t>
  </si>
  <si>
    <t xml:space="preserve"> 3.18.2 </t>
  </si>
  <si>
    <t xml:space="preserve"> 3.18.2.1 </t>
  </si>
  <si>
    <t xml:space="preserve"> 3.18.2.2 </t>
  </si>
  <si>
    <t xml:space="preserve"> 3.18.2.3 </t>
  </si>
  <si>
    <t xml:space="preserve"> 3.18.3 </t>
  </si>
  <si>
    <t xml:space="preserve"> 3.18.3.1 </t>
  </si>
  <si>
    <t xml:space="preserve"> 261501 </t>
  </si>
  <si>
    <t>EMASSAMENTO/OLEO/ESQUADRIAS MADEIRA</t>
  </si>
  <si>
    <t xml:space="preserve"> 3.18.3.2 </t>
  </si>
  <si>
    <t xml:space="preserve"> 3.18.3.3 </t>
  </si>
  <si>
    <t xml:space="preserve"> 3.18.3.4 </t>
  </si>
  <si>
    <t xml:space="preserve"> 261560 </t>
  </si>
  <si>
    <t>PINTURA ESMALTE SINTETICO 2 DEMÃOS EM ESQ. MADEIRA</t>
  </si>
  <si>
    <t xml:space="preserve"> 3.18.4 </t>
  </si>
  <si>
    <t>PINTURA DE ESTRUTURAS METÁLICAS</t>
  </si>
  <si>
    <t xml:space="preserve"> 3.18.4.1 </t>
  </si>
  <si>
    <t xml:space="preserve"> 261611 </t>
  </si>
  <si>
    <t>PINTURA  ALQUÍDICA BRILHANTE DUPLA FUNÇÃO 2 DEMÃOS = 50 MÍCRONS</t>
  </si>
  <si>
    <t xml:space="preserve"> 3.18.4.2 </t>
  </si>
  <si>
    <t xml:space="preserve"> 16.48.035 </t>
  </si>
  <si>
    <t>PINTURA INTUMESCENTE P/ REVESTIMENTO CONTRA FOGO EM ESTR METALICA</t>
  </si>
  <si>
    <t xml:space="preserve"> 3.19 </t>
  </si>
  <si>
    <t xml:space="preserve"> 3.19.1 </t>
  </si>
  <si>
    <t xml:space="preserve"> 270502 </t>
  </si>
  <si>
    <t>LIMPEZA COM ÁCIDO MURIÁTICO (1</t>
  </si>
  <si>
    <t xml:space="preserve"> 3.19.2 </t>
  </si>
  <si>
    <t xml:space="preserve"> 3.19.3 </t>
  </si>
  <si>
    <t xml:space="preserve"> 2227 </t>
  </si>
  <si>
    <t>PALCO EM PISO ELEVADO COM PLACA DE AÇO PREENCHIDA COM CONCRETO CELULAR, REVESTIMENTO EM PISO VINÍLICO COM PEDESTAIS TELESCÓPICO GALVANIZADO A FOGO, 600 x 600 x 30mm, H = 30 CM</t>
  </si>
  <si>
    <t xml:space="preserve"> COTAÇÃO 02 </t>
  </si>
  <si>
    <t>ELEVADOR DE OBRA - CREMALHEIRA - ATÉ 24M.</t>
  </si>
  <si>
    <t>UNDxMÊS</t>
  </si>
  <si>
    <t xml:space="preserve"> COTAÇÃO 02-A </t>
  </si>
  <si>
    <t>ASCENÇÃO PARA ELEVADOR DE OBRA - CREMALHEIRA.</t>
  </si>
  <si>
    <t xml:space="preserve"> 9801 </t>
  </si>
  <si>
    <t>BANDEJA DE PROTEÇÃO - APARA LIXO C/ SUPORTE METÁLICO [2,50 + 0,80 A 45º], MADEIRITE E CHAPA ZINCADA. (ADAPTADO CONFORME DECRETO ESTADUAL GO 9900/2021)</t>
  </si>
  <si>
    <t xml:space="preserve"> 4.1.4 </t>
  </si>
  <si>
    <t xml:space="preserve"> 00078 </t>
  </si>
  <si>
    <t>CÓPIA DA EMBASA (03.95.11) - MONTAGEM OU DESMONTAGEM DE LINHA DE VIDA HORIZONTAL EM CABO DE AÇO INOX DIÂM. 8 MM, INCLUSIVE ACESSÓRIOS DE FIXAÇÃO. (ADAPTADO CONFORME DECRETO ESTADUAL GO 9900/2021)</t>
  </si>
  <si>
    <t xml:space="preserve"> 4.1.5 </t>
  </si>
  <si>
    <t xml:space="preserve"> 00072 </t>
  </si>
  <si>
    <t>CÓPIA DO SINAPI (97044) - LINHA DE VIDA TIPO VARAL DE SEGURANÇA COM CABO DE AÇO PARA PROTEÇÃO DE PERIFERIA PARA EDIFÍCIOS DE 4 A 8 PAVIMENTOS. DIÂMETRO 5/16" (ADAPTADO CONFORME DECRETO ESTADUAL GO 9900/2021)</t>
  </si>
  <si>
    <t xml:space="preserve"> 4.1.6 </t>
  </si>
  <si>
    <t xml:space="preserve"> 4.1.7 </t>
  </si>
  <si>
    <t xml:space="preserve"> 4.1.8 </t>
  </si>
  <si>
    <t xml:space="preserve"> 02.03.060 </t>
  </si>
  <si>
    <t>PROTEÇÃO DE FACHADA COM TELA DE NYLON (ADAPTADO CONFORME DECRETO ESTADUAL GO 9900/2021)</t>
  </si>
  <si>
    <t xml:space="preserve"> 4.1.9 </t>
  </si>
  <si>
    <t xml:space="preserve"> 00089 </t>
  </si>
  <si>
    <t>CÓPIA DA SINAPI (97030) - GUARDA-CORPO EM LAJE PÓS-DESFÔRMA COM MONTANTE METÁLICO FIXADO COM BARRAS DE AÇO ENGASTADAS NA LAJE, CABOS DE AÇO E FECHAMENTO EM TELA DE POLIPROPILENO PARA EDIFÍCIOS ACIMA DE 4 PAVIMENTOS (ADAPTADO CONFORME DECRETO ESTADUAL GO 9900/2021)</t>
  </si>
  <si>
    <t xml:space="preserve"> 4.1.10 </t>
  </si>
  <si>
    <t>BLOCO 04</t>
  </si>
  <si>
    <t xml:space="preserve"> 4.2.4 </t>
  </si>
  <si>
    <t xml:space="preserve"> 4.2.5 </t>
  </si>
  <si>
    <t xml:space="preserve"> 40194 </t>
  </si>
  <si>
    <t>GUINDASTE 60 T - MÍNIMO 10H/DIA</t>
  </si>
  <si>
    <t xml:space="preserve"> 4.4.2.3 </t>
  </si>
  <si>
    <t xml:space="preserve"> 4.4.2.4 </t>
  </si>
  <si>
    <t xml:space="preserve"> 4.4.2.5 </t>
  </si>
  <si>
    <t xml:space="preserve"> 4.4.2.6 </t>
  </si>
  <si>
    <t xml:space="preserve"> 4.4.2.7 </t>
  </si>
  <si>
    <t xml:space="preserve"> 4.4.2.8 </t>
  </si>
  <si>
    <t xml:space="preserve"> 4.4.2.9 </t>
  </si>
  <si>
    <t xml:space="preserve"> 4.4.2.10 </t>
  </si>
  <si>
    <t xml:space="preserve"> 4.4.2.11 </t>
  </si>
  <si>
    <t xml:space="preserve"> 4.4.2.12 </t>
  </si>
  <si>
    <t xml:space="preserve"> 4.4.2.13 </t>
  </si>
  <si>
    <t xml:space="preserve"> 052008 </t>
  </si>
  <si>
    <t>ACO CA-50 - 20,0 MM (3/4") - (OBRAS CIVIS)</t>
  </si>
  <si>
    <t xml:space="preserve"> 4.4.3.12 </t>
  </si>
  <si>
    <t xml:space="preserve"> 4.4.3.13 </t>
  </si>
  <si>
    <t xml:space="preserve"> 4.4.3.14 </t>
  </si>
  <si>
    <t xml:space="preserve"> 4.4.4 </t>
  </si>
  <si>
    <t xml:space="preserve"> 4.4.4.1 </t>
  </si>
  <si>
    <t>CORTINA</t>
  </si>
  <si>
    <t xml:space="preserve"> 4.4.4.1.1 </t>
  </si>
  <si>
    <t xml:space="preserve"> 4.4.4.1.2 </t>
  </si>
  <si>
    <t xml:space="preserve"> 4.4.4.1.3 </t>
  </si>
  <si>
    <t xml:space="preserve"> 4.4.4.1.4 </t>
  </si>
  <si>
    <t xml:space="preserve"> 4.4.4.1.5 </t>
  </si>
  <si>
    <t xml:space="preserve"> 4.4.4.1.6 </t>
  </si>
  <si>
    <t xml:space="preserve"> 4.4.4.1.7 </t>
  </si>
  <si>
    <t xml:space="preserve"> 060204 </t>
  </si>
  <si>
    <t>FORMA CHAPA DE COMPENSADO PLASTIFICADO 17MM U=4 V (OBRAS CIVIS)</t>
  </si>
  <si>
    <t>ESCORAMENTO METALICO (ALUGUEL),COM ESCORAS TELESCOPAVEIS OU TORRES DE CARGA,PARA ESTRUTURA CONVENCIONAL DE CONCRETO ARMA DO,EXCLUSIVE MONTAGEM E DESMONTAGEM (VIDE ITEM 11.055.0010). MEDICAO PELO VOLUME DE ESCORAMENTO</t>
  </si>
  <si>
    <t xml:space="preserve"> 4.5.1.3 </t>
  </si>
  <si>
    <t xml:space="preserve"> 4.5.2.4 </t>
  </si>
  <si>
    <t xml:space="preserve"> 4.5.2.5 </t>
  </si>
  <si>
    <t xml:space="preserve"> 4.5.2.6 </t>
  </si>
  <si>
    <t xml:space="preserve"> 060308 </t>
  </si>
  <si>
    <t xml:space="preserve"> 4.5.2.7 </t>
  </si>
  <si>
    <t xml:space="preserve"> 4.5.3 </t>
  </si>
  <si>
    <t xml:space="preserve"> 4.5.3.1 </t>
  </si>
  <si>
    <t xml:space="preserve"> 4.5.3.2 </t>
  </si>
  <si>
    <t xml:space="preserve"> 4.5.3.3 </t>
  </si>
  <si>
    <t xml:space="preserve"> 4.5.3.4 </t>
  </si>
  <si>
    <t xml:space="preserve"> 4.5.4 </t>
  </si>
  <si>
    <t xml:space="preserve"> 4.5.4.1 </t>
  </si>
  <si>
    <t xml:space="preserve"> 13.01.170 </t>
  </si>
  <si>
    <t>(ADAPTADO DE CPOSCDHU 13.01.170) LAJE PRÉ-FABRICADA MISTA VIGOTA TRELIÇADA/EPS - LT 20 (16+4) SEM CAPA DE CONCRETO. (Adaptado conforme Decreto Estadual 9900/2021)</t>
  </si>
  <si>
    <t xml:space="preserve"> 4.5.4.2 </t>
  </si>
  <si>
    <t xml:space="preserve"> 13.01.340 </t>
  </si>
  <si>
    <t>(ADAPTADO DE CPOS/CDHU 13.01.340) LAJE PRÉ-FABRICADA MISTA VIGOTA TRELIÇADA/EPS - LT 25 (20+5) SEM CAPA DE CONCRETO. (ADAPTADO CONFORME DECRETO ESTADUAL GO 9900/2021)</t>
  </si>
  <si>
    <t xml:space="preserve"> 4.5.4.3 </t>
  </si>
  <si>
    <t xml:space="preserve"> 13.01.350 </t>
  </si>
  <si>
    <t>(ADAPTADO DE CPOS/CDHU 13.01.350) LAJE PRÉ-FABRICADA MISTA VIGOTA TRELIÇADA/EPS - LT 30 (25+5) SEM CAPA DE CONCRETO. (ADAPTADO CONFORME DECRETO ESTADUAL GO 9900/2021)</t>
  </si>
  <si>
    <t xml:space="preserve"> 4.5.5 </t>
  </si>
  <si>
    <t>VIGAS METÁLICAS</t>
  </si>
  <si>
    <t xml:space="preserve"> 4.5.5.1 </t>
  </si>
  <si>
    <t xml:space="preserve"> 00266 </t>
  </si>
  <si>
    <t>Copia da SINAPI (100763) - VIGA METÁLICA EM PERFIL LAMINADO OU SOLDADO EM AÇO ESTRUTURAL, COM CONEXÕES PARAFUSADAS, INCLUSOS MÃO DE OBRA, TRANSPORTE E IÇAMENTO UTILIZANDO GUINDASTE - FORNECIMENTO E INSTALAÇÃO. (ADAPTADO CONFORME DECRETO ESTADUAL GO 9900/2021)</t>
  </si>
  <si>
    <t xml:space="preserve"> 4.5.5.2 </t>
  </si>
  <si>
    <t xml:space="preserve"> 45235 </t>
  </si>
  <si>
    <t>NEOPRENE (ADAPTADO AO CONSUMO DO MATERIAL DIMENSIONADO NO PROJETO)</t>
  </si>
  <si>
    <t xml:space="preserve"> 4.5.5.3 </t>
  </si>
  <si>
    <t xml:space="preserve"> 1408027 </t>
  </si>
  <si>
    <t>SICRO3</t>
  </si>
  <si>
    <t>Solda tipo MIG/MAG automatizada (ADAPTADO CONFORME DECRETO ESTADUAL GO 9900/2021)</t>
  </si>
  <si>
    <t>kg</t>
  </si>
  <si>
    <t xml:space="preserve"> 4.5.6 </t>
  </si>
  <si>
    <t xml:space="preserve"> 4.5.6.1 </t>
  </si>
  <si>
    <t xml:space="preserve"> 180325 </t>
  </si>
  <si>
    <t>VEDAÇÃO DE JUNTA DE DILATAÇÃO COM CHAPA 18 VINCADA E PARAFUSADA A CADA 30 CM - PINTADA</t>
  </si>
  <si>
    <t xml:space="preserve"> 4.6.1.1 </t>
  </si>
  <si>
    <t xml:space="preserve"> 4.6.1.2 </t>
  </si>
  <si>
    <t xml:space="preserve"> 4.6.1.3 </t>
  </si>
  <si>
    <t xml:space="preserve"> 4.6.1.4 </t>
  </si>
  <si>
    <t xml:space="preserve"> 4.6.1.5 </t>
  </si>
  <si>
    <t xml:space="preserve"> 4.6.1.6 </t>
  </si>
  <si>
    <t xml:space="preserve"> 4.6.1.7 </t>
  </si>
  <si>
    <t xml:space="preserve"> 4.6.1.8 </t>
  </si>
  <si>
    <t xml:space="preserve"> 071741 </t>
  </si>
  <si>
    <t>LUVA PVC ROSQUEAVEL DIAMETRO 3/4"</t>
  </si>
  <si>
    <t xml:space="preserve"> 4.6.1.9 </t>
  </si>
  <si>
    <t xml:space="preserve"> 4.6.1.10 </t>
  </si>
  <si>
    <t xml:space="preserve"> 4.6.1.11 </t>
  </si>
  <si>
    <t xml:space="preserve"> 91939 </t>
  </si>
  <si>
    <t>CAIXA RETANGULAR 4" X 2" ALTA (2,00 M DO PISO), PVC, INSTALADA EM PAREDE - FORNECIMENTO E INSTALAÇÃO. AF_03/2023 (ADAPTADO CONFORME DECRETO ESTADUAL 9900/2021)</t>
  </si>
  <si>
    <t xml:space="preserve"> 4.6.1.12 </t>
  </si>
  <si>
    <t xml:space="preserve"> 4.6.1.13 </t>
  </si>
  <si>
    <t xml:space="preserve"> 4.6.1.14 </t>
  </si>
  <si>
    <t xml:space="preserve"> 4.6.1.15 </t>
  </si>
  <si>
    <t xml:space="preserve"> 4.6.1.16 </t>
  </si>
  <si>
    <t xml:space="preserve"> 4.6.1.17 </t>
  </si>
  <si>
    <t xml:space="preserve"> 4.6.1.18 </t>
  </si>
  <si>
    <t xml:space="preserve"> 101878 </t>
  </si>
  <si>
    <t>QUADRO DE DISTRIBUIÇÃO DE ENERGIA EM CHAPA DE AÇO GALVANIZADO, DE SOBREPOR, COM BARRAMENTO TRIFÁSICO, PARA 18 DISJUNTORES DIN 100A - FORNECIMENTO E INSTALAÇÃO. AF_07/2025 (ADAPTADO CONFORME DECRETO ESTADUAL GO 9900/2021)</t>
  </si>
  <si>
    <t xml:space="preserve"> 4.6.1.19 </t>
  </si>
  <si>
    <t xml:space="preserve"> 4.6.1.20 </t>
  </si>
  <si>
    <t xml:space="preserve"> 37.04.290 </t>
  </si>
  <si>
    <t>QUADRO DE DISTRIBUIÇÃO UNIVERSAL DE SOBREPOR, PARA DISJUNTORES 56 DIN / 40 BOLT-ON - 225 A - SEM COMPONENTES (ADAPTADO CONFORME DECRETO ESTADUAL 9900/2021)</t>
  </si>
  <si>
    <t xml:space="preserve"> 4.6.1.21 </t>
  </si>
  <si>
    <t xml:space="preserve"> 4.6.1.22 </t>
  </si>
  <si>
    <t xml:space="preserve"> 4.6.1.23 </t>
  </si>
  <si>
    <t xml:space="preserve"> 4.6.1.24 </t>
  </si>
  <si>
    <t xml:space="preserve"> 4.6.1.25 </t>
  </si>
  <si>
    <t xml:space="preserve"> 4.6.1.26 </t>
  </si>
  <si>
    <t xml:space="preserve"> 4.6.1.27 </t>
  </si>
  <si>
    <t xml:space="preserve"> 070682 </t>
  </si>
  <si>
    <t>CAIXA METALICA OCTOGONAL FUNDO MOVEL DUPLA 4"</t>
  </si>
  <si>
    <t xml:space="preserve"> 4.6.1.28 </t>
  </si>
  <si>
    <t xml:space="preserve"> 4.6.1.29 </t>
  </si>
  <si>
    <t xml:space="preserve"> 071176 </t>
  </si>
  <si>
    <t>DISJUNTOR TRIPOLAR DE 125-A</t>
  </si>
  <si>
    <t xml:space="preserve"> 4.6.1.30 </t>
  </si>
  <si>
    <t xml:space="preserve"> 4.6.1.31 </t>
  </si>
  <si>
    <t xml:space="preserve"> 4.6.1.32 </t>
  </si>
  <si>
    <t xml:space="preserve"> 4.6.1.33 </t>
  </si>
  <si>
    <t xml:space="preserve"> 070510 </t>
  </si>
  <si>
    <t>CABO FLEXÍVEL EPR/XLPE (90°C), 0,6/1 KV, 16 MM2</t>
  </si>
  <si>
    <t xml:space="preserve"> 4.6.1.34 </t>
  </si>
  <si>
    <t xml:space="preserve"> 4.6.1.35 </t>
  </si>
  <si>
    <t xml:space="preserve"> 070587 </t>
  </si>
  <si>
    <t>CABO FLEXÍVEL PVC (70° C), 0,6/1 KV, 35 MM2</t>
  </si>
  <si>
    <t xml:space="preserve"> 4.6.1.36 </t>
  </si>
  <si>
    <t xml:space="preserve"> 4.6.1.37 </t>
  </si>
  <si>
    <t xml:space="preserve"> 4.6.1.38 </t>
  </si>
  <si>
    <t xml:space="preserve"> 4.6.1.39 </t>
  </si>
  <si>
    <t xml:space="preserve"> 4.6.1.40 </t>
  </si>
  <si>
    <t xml:space="preserve"> 4.6.1.41 </t>
  </si>
  <si>
    <t xml:space="preserve"> 4.6.1.42 </t>
  </si>
  <si>
    <t xml:space="preserve"> 4.6.1.43 </t>
  </si>
  <si>
    <t xml:space="preserve"> 4.6.1.44 </t>
  </si>
  <si>
    <t xml:space="preserve"> 4.6.1.45 </t>
  </si>
  <si>
    <t xml:space="preserve"> 071441 </t>
  </si>
  <si>
    <t>INTERRUPTOR SIMPLES (2 SECOES)</t>
  </si>
  <si>
    <t xml:space="preserve"> 4.6.1.46 </t>
  </si>
  <si>
    <t xml:space="preserve"> 4.6.1.47 </t>
  </si>
  <si>
    <t xml:space="preserve"> 4.6.1.48 </t>
  </si>
  <si>
    <t xml:space="preserve"> 4.6.1.49 </t>
  </si>
  <si>
    <t xml:space="preserve"> 071748 </t>
  </si>
  <si>
    <t>LUVA PVC ROSQUEAVEL DIAMETRO 4"</t>
  </si>
  <si>
    <t xml:space="preserve"> 4.6.1.50 </t>
  </si>
  <si>
    <t xml:space="preserve"> 4.6.1.51 </t>
  </si>
  <si>
    <t xml:space="preserve"> 4.6.1.52 </t>
  </si>
  <si>
    <t xml:space="preserve"> 101900 </t>
  </si>
  <si>
    <t>DISJUNTOR BAIXA TENSÃO TRIPOLAR A SECO 800A/600V - FORNECIMENTO E INSTALAÇÃO. AF_07/2025 (ADAPTADO CONFORME DECRETO ESTADUAL 9900/2021)</t>
  </si>
  <si>
    <t xml:space="preserve"> 4.6.1.53 </t>
  </si>
  <si>
    <t xml:space="preserve"> 070378 </t>
  </si>
  <si>
    <t>ABRAÇADEIRA METALICA TIPO "D" DIAM. 4"</t>
  </si>
  <si>
    <t xml:space="preserve"> 4.6.1.54 </t>
  </si>
  <si>
    <t xml:space="preserve"> 4.6.1.55 </t>
  </si>
  <si>
    <t xml:space="preserve"> 4.6.1.56 </t>
  </si>
  <si>
    <t xml:space="preserve"> 4.6.1.57 </t>
  </si>
  <si>
    <t xml:space="preserve"> 763 </t>
  </si>
  <si>
    <t>FORNECIMENTO E INSTALAÇÃO DE ELETROCALHA 200 X 100 X 3000 MM. (ADAPTADO CONFORME DECRETO ESTADUAL 9900/2021)</t>
  </si>
  <si>
    <t xml:space="preserve"> 4.6.1.58 </t>
  </si>
  <si>
    <t xml:space="preserve"> 9519 </t>
  </si>
  <si>
    <t>TALA PLANA 100 MM PARA ELETROCALHA METÁLICA. (ADAPTADO CONFORME DECRETO ESTADUAL 9900/2021)</t>
  </si>
  <si>
    <t xml:space="preserve"> 4.6.1.59 </t>
  </si>
  <si>
    <t xml:space="preserve"> 97595 </t>
  </si>
  <si>
    <t>SENSOR DE PRESENÇA COM FOTOCÉLULA, FIXAÇÃO EM PAREDE - FORNECIMENTO E INSTALAÇÃO. AF_02/2020. (ADAPTADO CONFORME DECRETO ESTADUAL 9900/2021)</t>
  </si>
  <si>
    <t xml:space="preserve"> 4.6.1.60 </t>
  </si>
  <si>
    <t xml:space="preserve"> 00249 </t>
  </si>
  <si>
    <t>CÓPIA DE GOINFRA CIVIL (072579) -  TOMADA HEXAGONAL DUPLA 2P + T - 20A - 250V</t>
  </si>
  <si>
    <t xml:space="preserve"> 4.6.1.61 </t>
  </si>
  <si>
    <t xml:space="preserve"> 00250 </t>
  </si>
  <si>
    <t>CÓPIA DE GOINFRA CIVIL (071443) -  INTERRUPTOR PARALELO 1 SEÇÃO E 1 TOMADA HEXAGONAL 2P + T - 10A</t>
  </si>
  <si>
    <t xml:space="preserve"> 4.6.1.62 </t>
  </si>
  <si>
    <t xml:space="preserve"> 071443 </t>
  </si>
  <si>
    <t>INTERRUPTOR SIMPLES 1 SEÇÃO E 1 TOMADA HEXAGONAL 2P + T - 10A CONJUGADOS</t>
  </si>
  <si>
    <t xml:space="preserve"> 4.6.1.63 </t>
  </si>
  <si>
    <t xml:space="preserve"> 070645 </t>
  </si>
  <si>
    <t>CAIXA DE PASSAGEM METÁLICA DE EMBUTIR 15X15X8 CM</t>
  </si>
  <si>
    <t xml:space="preserve"> 4.6.1.64 </t>
  </si>
  <si>
    <t xml:space="preserve"> 070647 </t>
  </si>
  <si>
    <t>CAIXA DE PASSAGEM METÁLICA DE EMBUTIR 30X30X12 CM</t>
  </si>
  <si>
    <t xml:space="preserve"> 4.6.1.65 </t>
  </si>
  <si>
    <t xml:space="preserve"> 072585 </t>
  </si>
  <si>
    <t>TOMADA HEXAGONAL 2P + T - 20A - 250V</t>
  </si>
  <si>
    <t xml:space="preserve"> 4.6.1.66 </t>
  </si>
  <si>
    <t xml:space="preserve"> 4.6.1.67 </t>
  </si>
  <si>
    <t xml:space="preserve"> 4.6.1.68 </t>
  </si>
  <si>
    <t xml:space="preserve"> 765 </t>
  </si>
  <si>
    <t>FORNECIMENTO E INSTALAÇÃO DE ELETROCALHA METÁLICA 50 X 50 X 3000 MM. (ADAPTADO CONFORME DECRETO ESTADUAL 9900/2021)</t>
  </si>
  <si>
    <t xml:space="preserve"> 4.6.1.69 </t>
  </si>
  <si>
    <t xml:space="preserve"> 4.6.2.1 </t>
  </si>
  <si>
    <t xml:space="preserve"> 4.6.2.2 </t>
  </si>
  <si>
    <t xml:space="preserve"> 4.6.2.3 </t>
  </si>
  <si>
    <t xml:space="preserve"> 4.6.3.1 </t>
  </si>
  <si>
    <t xml:space="preserve"> 071190 </t>
  </si>
  <si>
    <t>ELETROCALHA PRÉ-ZINCADA, CH. 22, PERFIL "C" COM ABAS 50X50 MM SEM TAMPA</t>
  </si>
  <si>
    <t xml:space="preserve"> 4.6.3.2 </t>
  </si>
  <si>
    <t xml:space="preserve"> 762 </t>
  </si>
  <si>
    <t>Fornecimento e instalação de eletrocalha perfurada 100 x   50 x 3000 mm (ref.mopa ou similar)  (ADAPTADO CONFORME DECRETO ESTADUAL 9900/2021)</t>
  </si>
  <si>
    <t xml:space="preserve"> 4.6.3.3 </t>
  </si>
  <si>
    <t xml:space="preserve"> 00274 </t>
  </si>
  <si>
    <t>Eletrocalha metálica 100 x 100mm s/ tampa</t>
  </si>
  <si>
    <t xml:space="preserve"> 4.6.3.4 </t>
  </si>
  <si>
    <t xml:space="preserve"> 7878 </t>
  </si>
  <si>
    <t>Emenda interna 100 x 50 mm com base lisa perfurada para eletrocalha metálica (ref. Mopa ou similar) (ADAPTADO CONFORME DECRETO ESTADUAL 9900/2021)</t>
  </si>
  <si>
    <t xml:space="preserve"> 4.6.3.5 </t>
  </si>
  <si>
    <t xml:space="preserve"> 071277 </t>
  </si>
  <si>
    <t>EMENDA INTERNA PARA ELETROCALHA (50 X 50 MM)</t>
  </si>
  <si>
    <t xml:space="preserve"> 4.6.3.6 </t>
  </si>
  <si>
    <t xml:space="preserve"> 91170 </t>
  </si>
  <si>
    <t>FIXAÇÃO DE TUBOS HORIZONTAIS DE PVC ÁGUA, PVC ESGOTO, PVC ÁGUA PLUVIAL, CPVC, PPR, COBRE OU AÇO, DIÂMETROS MENORES OU IGUAIS A 40 MM, COM ABRAÇADEIRA METÁLICA RÍGIDA TIPO D PERFIL 1/2", FIXADA EM PERFILADO EM LAJE. AF_09/2023_PS (ADAPTADO CONFORME DECRETO ESTADUAL 9900/2021)</t>
  </si>
  <si>
    <t xml:space="preserve"> 4.6.3.7 </t>
  </si>
  <si>
    <t xml:space="preserve"> 072376 </t>
  </si>
  <si>
    <t>TAMPA DE ENCAIXE PARA ELETROCALHA DE 50 X 50 MM</t>
  </si>
  <si>
    <t xml:space="preserve"> 4.6.3.8 </t>
  </si>
  <si>
    <t xml:space="preserve"> 12523 </t>
  </si>
  <si>
    <t>Tampa de encaixe 100 X 3000 mm, zincada, para eletrocalha metálica (ref.: mopa ou similar) (ADAPTADO CONFORME DECRETO ESTADUAL 9900/2021)</t>
  </si>
  <si>
    <t xml:space="preserve"> 4.6.3.9 </t>
  </si>
  <si>
    <t xml:space="preserve"> 4.6.3.10 </t>
  </si>
  <si>
    <t xml:space="preserve"> 4.6.3.11 </t>
  </si>
  <si>
    <t xml:space="preserve"> 072326 </t>
  </si>
  <si>
    <t>SAIDA HORIZONTAL PARA ELETRODUTO D=1"</t>
  </si>
  <si>
    <t xml:space="preserve"> 4.6.3.12 </t>
  </si>
  <si>
    <t xml:space="preserve"> 4.6.3.13 </t>
  </si>
  <si>
    <t xml:space="preserve"> 4.6.3.14 </t>
  </si>
  <si>
    <t xml:space="preserve"> 4.6.3.15 </t>
  </si>
  <si>
    <t xml:space="preserve"> 070926 </t>
  </si>
  <si>
    <t>CONDULETE DE PVC - ADAPTADOR DE SAÍDA 1"</t>
  </si>
  <si>
    <t xml:space="preserve"> 4.6.3.16 </t>
  </si>
  <si>
    <t xml:space="preserve"> 4.6.3.17 </t>
  </si>
  <si>
    <t xml:space="preserve"> 4.6.3.18 </t>
  </si>
  <si>
    <t xml:space="preserve"> 4.6.3.19 </t>
  </si>
  <si>
    <t xml:space="preserve"> 100556 </t>
  </si>
  <si>
    <t>CAIXA DE PASSAGEM PARA TELEFONE 15X15X10CM (SOBREPOR) - FORNECIMENTO E INSTALAÇÃO. AF_08/2025  (ADAPTADO CONFORME DECRETO ESTADUAL 9900/2021)</t>
  </si>
  <si>
    <t xml:space="preserve"> 4.6.3.20 </t>
  </si>
  <si>
    <t xml:space="preserve"> 4.6.3.21 </t>
  </si>
  <si>
    <t xml:space="preserve"> 4.6.3.22 </t>
  </si>
  <si>
    <t xml:space="preserve"> 4.6.3.23 </t>
  </si>
  <si>
    <t xml:space="preserve"> 4.6.3.24 </t>
  </si>
  <si>
    <t xml:space="preserve"> 072228 </t>
  </si>
  <si>
    <t>RACK FECHADO DE PISO COM PORTA EM ACRÍLICO -  36 U´S</t>
  </si>
  <si>
    <t xml:space="preserve"> 4.6.3.25 </t>
  </si>
  <si>
    <t xml:space="preserve"> 4.6.3.26 </t>
  </si>
  <si>
    <t xml:space="preserve"> 4.6.3.27 </t>
  </si>
  <si>
    <t xml:space="preserve"> 4.6.3.28 </t>
  </si>
  <si>
    <t xml:space="preserve"> 4.6.3.29 </t>
  </si>
  <si>
    <t xml:space="preserve"> 4.6.3.30 </t>
  </si>
  <si>
    <t xml:space="preserve"> 4.6.3.31 </t>
  </si>
  <si>
    <t xml:space="preserve"> 4.6.3.32 </t>
  </si>
  <si>
    <t xml:space="preserve"> 4.6.3.33 </t>
  </si>
  <si>
    <t xml:space="preserve"> 071204 </t>
  </si>
  <si>
    <t>ELETRODUTO DE PVC RIGIDO DIAMETRO 1.1/4"</t>
  </si>
  <si>
    <t xml:space="preserve"> 4.6.4.1 </t>
  </si>
  <si>
    <t>ADAPTADO - Fornecimento e assentamento de barra chata de alumínio de 7/8" x 1/8" (ADAPTADO CONFORME DECRETO ESTADUAL N° 9900/2021)</t>
  </si>
  <si>
    <t xml:space="preserve"> 4.6.4.2 </t>
  </si>
  <si>
    <t xml:space="preserve"> 4.6.4.3 </t>
  </si>
  <si>
    <t xml:space="preserve"> 4.6.4.4 </t>
  </si>
  <si>
    <t xml:space="preserve"> 4.6.4.5 </t>
  </si>
  <si>
    <t xml:space="preserve"> 4.6.4.6 </t>
  </si>
  <si>
    <t xml:space="preserve"> 4.6.4.7 </t>
  </si>
  <si>
    <t xml:space="preserve"> 4.6.4.8 </t>
  </si>
  <si>
    <t xml:space="preserve"> 4.6.4.9 </t>
  </si>
  <si>
    <t xml:space="preserve"> 4.6.4.10 </t>
  </si>
  <si>
    <t xml:space="preserve"> 4.6.4.11 </t>
  </si>
  <si>
    <t xml:space="preserve"> 4.6.4.12 </t>
  </si>
  <si>
    <t xml:space="preserve"> 4.6.4.13 </t>
  </si>
  <si>
    <t xml:space="preserve"> 4.6.4.14 </t>
  </si>
  <si>
    <t xml:space="preserve"> 4.6.4.15 </t>
  </si>
  <si>
    <t xml:space="preserve"> 4.6.4.16 </t>
  </si>
  <si>
    <t xml:space="preserve"> 4.6.4.17 </t>
  </si>
  <si>
    <t xml:space="preserve"> 4.6.4.18 </t>
  </si>
  <si>
    <t xml:space="preserve"> 4.6.4.19 </t>
  </si>
  <si>
    <t xml:space="preserve"> 4.6.5 </t>
  </si>
  <si>
    <t xml:space="preserve"> 4.6.5.1 </t>
  </si>
  <si>
    <t xml:space="preserve"> 4.6.5.2 </t>
  </si>
  <si>
    <t xml:space="preserve"> 4.6.5.3 </t>
  </si>
  <si>
    <t xml:space="preserve"> 4.6.5.4 </t>
  </si>
  <si>
    <t xml:space="preserve"> 4.6.5.5 </t>
  </si>
  <si>
    <t xml:space="preserve"> 4.6.5.6 </t>
  </si>
  <si>
    <t xml:space="preserve"> 4.6.5.7 </t>
  </si>
  <si>
    <t xml:space="preserve"> 4.6.5.8 </t>
  </si>
  <si>
    <t xml:space="preserve"> 085042 </t>
  </si>
  <si>
    <t>SIRENE AUDIOVISUAL</t>
  </si>
  <si>
    <t xml:space="preserve"> 4.6.5.9 </t>
  </si>
  <si>
    <t xml:space="preserve"> 11982 </t>
  </si>
  <si>
    <t>Programador de Endereços para Central de Alarme - Modelo VRE-PROG ou similar (ADAPTADO CONFORME DECRETO ESTADUAL 9900/2021)</t>
  </si>
  <si>
    <t xml:space="preserve"> 4.6.5.10 </t>
  </si>
  <si>
    <t xml:space="preserve"> 11820 </t>
  </si>
  <si>
    <t>Central de alarme endereçável de incendio com sistema p/ até 250 dispositivos, marcal Verin ou similar, Modelo VRE-250 c/ bateria de 12V e 7Amperes (ADAPTADO CONFORME DECRETO ESTADUAL 9900/2021)</t>
  </si>
  <si>
    <t xml:space="preserve"> 4.6.5.11 </t>
  </si>
  <si>
    <t xml:space="preserve"> 070303 </t>
  </si>
  <si>
    <t>BOTOEIRA "LIGA-DESLIGA" DE EMBUTIR 30A</t>
  </si>
  <si>
    <t xml:space="preserve"> 4.6.5.12 </t>
  </si>
  <si>
    <t xml:space="preserve"> 11751 </t>
  </si>
  <si>
    <t>FORNECIMENTO E INSTALAÇÃO DE CAIXA DE PASSAGEM EM ALUMÍNIO (15 X 15 X 10 CM). (ADAPTADO CONFORME DECRETO ESTADUAL 9900/2021)</t>
  </si>
  <si>
    <t xml:space="preserve"> 4.6.5.13 </t>
  </si>
  <si>
    <t xml:space="preserve"> 170878 </t>
  </si>
  <si>
    <t>CAIXA DE PASSAGEM EM ALUMINIO 200X200X115MM. (ADAPTADO CONFORME DECRETO ESTADUAL 9900/2021)</t>
  </si>
  <si>
    <t xml:space="preserve"> 4.6.5.14 </t>
  </si>
  <si>
    <t xml:space="preserve"> 95781 </t>
  </si>
  <si>
    <t>CONDULETE DE ALUMÍNIO, TIPO C, PARA ELETRODUTO DE AÇO GALVANIZADO DN 25 MM (1''), APARENTE - FORNECIMENTO E INSTALAÇÃO. AF_11/2016_P. (ADAPTADO CONFORME DECRETO ESTADUAL 9900/2021)</t>
  </si>
  <si>
    <t xml:space="preserve"> 4.6.5.15 </t>
  </si>
  <si>
    <t xml:space="preserve"> 95789 </t>
  </si>
  <si>
    <t>CONDULETE DE ALUMÍNIO, TIPO LR, PARA ELETRODUTO DE AÇO GALVANIZADO DN 25 MM (1''), APARENTE - FORNECIMENTO E INSTALAÇÃO. AF_11/2016_P. (ADAPTADO CONFORME DECRETO ESTADUAL 9900/2021)</t>
  </si>
  <si>
    <t xml:space="preserve"> 4.6.5.16 </t>
  </si>
  <si>
    <t xml:space="preserve"> 95796 </t>
  </si>
  <si>
    <t>CONDULETE DE ALUMÍNIO, TIPO T, PARA ELETRODUTO DE AÇO GALVANIZADO DN 25 MM (1''), APARENTE - FORNECIMENTO E INSTALAÇÃO. AF_11/2016_P. (ADAPTADO CONFORME DECRETO ESTADUAL 9900/2021)</t>
  </si>
  <si>
    <t xml:space="preserve"> 4.6.5.17 </t>
  </si>
  <si>
    <t xml:space="preserve"> 95782 </t>
  </si>
  <si>
    <t>CONDULETE DE ALUMÍNIO, TIPO E, ELETRODUTO DE AÇO GALVANIZADO DN 25 MM (1''), APARENTE - FORNECIMENTO E INSTALAÇÃO. AF_11/2016_P. (ADAPTADO CONFORME DECRETO ESTADUAL 9900/2021)</t>
  </si>
  <si>
    <t xml:space="preserve"> 4.6.5.18 </t>
  </si>
  <si>
    <t xml:space="preserve"> 071212 </t>
  </si>
  <si>
    <t>ELETRODUTO EM AÇO GALVANIZADO A FOGO DIÂMETRO 1" - PESADO</t>
  </si>
  <si>
    <t xml:space="preserve"> 4.6.5.19 </t>
  </si>
  <si>
    <t xml:space="preserve"> 4.6.5.20 </t>
  </si>
  <si>
    <t xml:space="preserve"> 071215 </t>
  </si>
  <si>
    <t>ELETRODUTO EM AÇO GALVANIZADO A FOGO DIÂMETRO 2" - PESADO</t>
  </si>
  <si>
    <t xml:space="preserve"> 4.6.5.21 </t>
  </si>
  <si>
    <t xml:space="preserve"> 4.6.5.22 </t>
  </si>
  <si>
    <t xml:space="preserve"> 4.6.5.23 </t>
  </si>
  <si>
    <t xml:space="preserve"> 4.6.5.24 </t>
  </si>
  <si>
    <t xml:space="preserve"> 4.6.5.25 </t>
  </si>
  <si>
    <t xml:space="preserve"> 4.6.5.26 </t>
  </si>
  <si>
    <t xml:space="preserve"> 4.6.5.27 </t>
  </si>
  <si>
    <t xml:space="preserve"> 071704 </t>
  </si>
  <si>
    <t>LUVA EM AÇO GALVANIZADO DIÂMETRO 1.1/2"</t>
  </si>
  <si>
    <t xml:space="preserve"> 4.6.5.28 </t>
  </si>
  <si>
    <t xml:space="preserve"> 071705 </t>
  </si>
  <si>
    <t>LUVA EM AÇO GALVANIZADO DIÂMETRO 2"</t>
  </si>
  <si>
    <t xml:space="preserve"> 4.6.5.29 </t>
  </si>
  <si>
    <t xml:space="preserve"> 4.6.5.30 </t>
  </si>
  <si>
    <t xml:space="preserve"> 070425 </t>
  </si>
  <si>
    <t>BUCHA E ARRUELA METALICA Ø 2"</t>
  </si>
  <si>
    <t xml:space="preserve"> 4.6.5.31 </t>
  </si>
  <si>
    <t xml:space="preserve"> 4.6.6 </t>
  </si>
  <si>
    <t>SUBESTAÇÃO / GRUPO GERADOR</t>
  </si>
  <si>
    <t xml:space="preserve"> 4.6.6.1 </t>
  </si>
  <si>
    <t xml:space="preserve"> 4.6.6.2 </t>
  </si>
  <si>
    <t xml:space="preserve"> 4.6.6.3 </t>
  </si>
  <si>
    <t xml:space="preserve"> 4.6.6.4 </t>
  </si>
  <si>
    <t xml:space="preserve"> 4.6.6.5 </t>
  </si>
  <si>
    <t xml:space="preserve"> 4.6.6.6 </t>
  </si>
  <si>
    <t xml:space="preserve"> 4.6.6.7 </t>
  </si>
  <si>
    <t xml:space="preserve"> 4.6.6.8 </t>
  </si>
  <si>
    <t xml:space="preserve"> 4.6.6.9 </t>
  </si>
  <si>
    <t xml:space="preserve"> 4.6.6.10 </t>
  </si>
  <si>
    <t xml:space="preserve"> 4.6.6.11 </t>
  </si>
  <si>
    <t xml:space="preserve"> 4.6.6.12 </t>
  </si>
  <si>
    <t xml:space="preserve"> 4.6.6.13 </t>
  </si>
  <si>
    <t xml:space="preserve"> 4.6.6.14 </t>
  </si>
  <si>
    <t xml:space="preserve"> 4.6.6.15 </t>
  </si>
  <si>
    <t xml:space="preserve"> 4.6.6.16 </t>
  </si>
  <si>
    <t xml:space="preserve"> 4.6.6.17 </t>
  </si>
  <si>
    <t xml:space="preserve"> 4.6.6.18 </t>
  </si>
  <si>
    <t xml:space="preserve"> 4.6.6.19 </t>
  </si>
  <si>
    <t xml:space="preserve"> 4.6.6.20 </t>
  </si>
  <si>
    <t xml:space="preserve"> 4.6.6.21 </t>
  </si>
  <si>
    <t xml:space="preserve"> 4.6.6.22 </t>
  </si>
  <si>
    <t xml:space="preserve"> 4.6.6.23 </t>
  </si>
  <si>
    <t xml:space="preserve"> 4.6.6.24 </t>
  </si>
  <si>
    <t xml:space="preserve"> 4.6.6.25 </t>
  </si>
  <si>
    <t xml:space="preserve"> 4.6.6.26 </t>
  </si>
  <si>
    <t xml:space="preserve"> 4.6.6.27 </t>
  </si>
  <si>
    <t xml:space="preserve"> 4.6.6.28 </t>
  </si>
  <si>
    <t xml:space="preserve"> 4.6.6.29 </t>
  </si>
  <si>
    <t xml:space="preserve"> 4.6.6.30 </t>
  </si>
  <si>
    <t xml:space="preserve"> 4.6.6.31 </t>
  </si>
  <si>
    <t xml:space="preserve"> 4.6.6.32 </t>
  </si>
  <si>
    <t xml:space="preserve"> 4.6.6.33 </t>
  </si>
  <si>
    <t xml:space="preserve"> 4.6.6.34 </t>
  </si>
  <si>
    <t xml:space="preserve"> 4.6.6.35 </t>
  </si>
  <si>
    <t xml:space="preserve"> 4.6.6.36 </t>
  </si>
  <si>
    <t xml:space="preserve"> 4.6.6.37 </t>
  </si>
  <si>
    <t xml:space="preserve"> 072614 </t>
  </si>
  <si>
    <t>TRANSFORMADOR TRIFASICO 500 KVA, 13,8 KV - SECO</t>
  </si>
  <si>
    <t xml:space="preserve"> 4.6.6.38 </t>
  </si>
  <si>
    <t xml:space="preserve"> 11908 </t>
  </si>
  <si>
    <t>TRANSFORMADOR TRIFÁSICO 750 KVA, 380/220V, A SECO (ADAPTADO CONFORME DECRETO ESTADUAL N° 9900/2021)</t>
  </si>
  <si>
    <t xml:space="preserve"> 4.6.6.39 </t>
  </si>
  <si>
    <t xml:space="preserve"> 4.6.6.40 </t>
  </si>
  <si>
    <t xml:space="preserve"> 4.6.6.41 </t>
  </si>
  <si>
    <t xml:space="preserve"> C4061 </t>
  </si>
  <si>
    <t>GRUPO GERADOR 451/500 KVA COM QUADRO AUTOMÁTICO - COMPLETO (ADAPTADO CONFORME DECRETO ESTADUAL N° 9900/2021)</t>
  </si>
  <si>
    <t xml:space="preserve"> 4.6.6.42 </t>
  </si>
  <si>
    <t xml:space="preserve"> C4062 </t>
  </si>
  <si>
    <t>GRUPO GERADOR 636/780 KVA C/ QUADRO AUTOMÁTICO - COMPLETO (ADAPTADO CONFORME DECRETO ESTADUAL N° 9900/2021)</t>
  </si>
  <si>
    <t xml:space="preserve"> 4.7.1.1 </t>
  </si>
  <si>
    <t xml:space="preserve"> 4.7.1.2 </t>
  </si>
  <si>
    <t xml:space="preserve"> 4.7.1.3 </t>
  </si>
  <si>
    <t xml:space="preserve"> 4.7.1.4 </t>
  </si>
  <si>
    <t xml:space="preserve"> 4.7.1.5 </t>
  </si>
  <si>
    <t xml:space="preserve"> 4.7.1.6 </t>
  </si>
  <si>
    <t xml:space="preserve"> 4.7.2.1 </t>
  </si>
  <si>
    <t xml:space="preserve"> 080688 </t>
  </si>
  <si>
    <t>CUBA INOX 46X30X15CM E=0,6MM-AÇO 304 (CUBA Nº 1)</t>
  </si>
  <si>
    <t xml:space="preserve"> 4.7.2.2 </t>
  </si>
  <si>
    <t xml:space="preserve"> 4.7.2.3 </t>
  </si>
  <si>
    <t xml:space="preserve"> 4.7.2.4 </t>
  </si>
  <si>
    <t xml:space="preserve"> 4.7.2.5 </t>
  </si>
  <si>
    <t xml:space="preserve"> 4.7.2.6 </t>
  </si>
  <si>
    <t xml:space="preserve"> 4.7.2.7 </t>
  </si>
  <si>
    <t xml:space="preserve"> 4.7.2.8 </t>
  </si>
  <si>
    <t xml:space="preserve"> 4.7.2.9 </t>
  </si>
  <si>
    <t xml:space="preserve"> 4.7.2.10 </t>
  </si>
  <si>
    <t xml:space="preserve"> 4.7.2.11 </t>
  </si>
  <si>
    <t xml:space="preserve"> 4.7.2.12 </t>
  </si>
  <si>
    <t xml:space="preserve"> 4.7.2.13 </t>
  </si>
  <si>
    <t xml:space="preserve"> 4.7.2.14 </t>
  </si>
  <si>
    <t xml:space="preserve"> 4.7.3 </t>
  </si>
  <si>
    <t xml:space="preserve"> 4.7.3.1 </t>
  </si>
  <si>
    <t xml:space="preserve"> 4.7.3.2 </t>
  </si>
  <si>
    <t xml:space="preserve"> 4.7.3.3 </t>
  </si>
  <si>
    <t xml:space="preserve"> 4.7.3.4 </t>
  </si>
  <si>
    <t xml:space="preserve"> 4.7.3.5 </t>
  </si>
  <si>
    <t xml:space="preserve"> 4.7.3.6 </t>
  </si>
  <si>
    <t xml:space="preserve"> 4.7.3.7 </t>
  </si>
  <si>
    <t xml:space="preserve"> 4.7.3.8 </t>
  </si>
  <si>
    <t xml:space="preserve"> 100875 </t>
  </si>
  <si>
    <t>BANCO ARTICULADO, EM ACO INOX, PARA PCD, FIXADO NA PAREDE - FORNECIMENTO E INSTALAÇÃO. AF_01/2020  (ADAPTADO CONFORME DECRETO ESTADUAL 9900/2021)</t>
  </si>
  <si>
    <t xml:space="preserve"> 4.7.4 </t>
  </si>
  <si>
    <t xml:space="preserve"> 4.7.4.1 </t>
  </si>
  <si>
    <t xml:space="preserve"> 4.7.5 </t>
  </si>
  <si>
    <t xml:space="preserve"> 4.7.5.1 </t>
  </si>
  <si>
    <t xml:space="preserve"> 1433 </t>
  </si>
  <si>
    <t>Caixa d´água em fibra de vidro  - instalada, sem estrutura de suporte cap. 15.000 litros Rev.01 -  10/2022 (ADAPTADO CONFORME DECRETO ESTADUAL 9900/2021)</t>
  </si>
  <si>
    <t xml:space="preserve"> 4.7.5.2 </t>
  </si>
  <si>
    <t xml:space="preserve"> 4.7.5.3 </t>
  </si>
  <si>
    <t xml:space="preserve"> 4.7.5.4 </t>
  </si>
  <si>
    <t xml:space="preserve"> 4.7.5.5 </t>
  </si>
  <si>
    <t xml:space="preserve"> 4.7.5.6 </t>
  </si>
  <si>
    <t xml:space="preserve"> 4.7.5.7 </t>
  </si>
  <si>
    <t xml:space="preserve"> 4.7.5.8 </t>
  </si>
  <si>
    <t xml:space="preserve"> 4.7.5.9 </t>
  </si>
  <si>
    <t xml:space="preserve"> 4.7.5.10 </t>
  </si>
  <si>
    <t xml:space="preserve"> 4.7.5.11 </t>
  </si>
  <si>
    <t xml:space="preserve"> 4.7.5.12 </t>
  </si>
  <si>
    <t xml:space="preserve"> 4.7.5.13 </t>
  </si>
  <si>
    <t>CURVA 45 GRAUS, PVC, SOLDÁVEL, DN 25MM, INSTALADO EM RAMAL OU SUB-RAMAL DE ÁGUA - FORNECIMENTO E INSTALAÇÃO. AF_06/2022. (ADAPTADO CONFORME DECRETO ESTADUAL 9900/2021)</t>
  </si>
  <si>
    <t xml:space="preserve"> 4.7.5.14 </t>
  </si>
  <si>
    <t xml:space="preserve"> 89500 </t>
  </si>
  <si>
    <t>CURVA 45 GRAUS, PVC, SOLDÁVEL, DN 40MM, INSTALADO EM PRUMADA DE ÁGUA - FORNECIMENTO E INSTALAÇÃO. AF_06/2022. (ADAPTADO CONFORME DECRETO ESTADUAL 9900/2021)</t>
  </si>
  <si>
    <t xml:space="preserve"> 4.7.5.15 </t>
  </si>
  <si>
    <t xml:space="preserve"> 4.7.5.16 </t>
  </si>
  <si>
    <t xml:space="preserve"> 89510 </t>
  </si>
  <si>
    <t>CURVA 45 GRAUS, PVC, SOLDÁVEL, DN 60MM, INSTALADO EM PRUMADA DE ÁGUA - FORNECIMENTO E INSTALAÇÃO. AF_06/2022. (ADAPTADO CONFORME DECRETO ESTADUAL 9900/2021)</t>
  </si>
  <si>
    <t xml:space="preserve"> 4.7.5.17 </t>
  </si>
  <si>
    <t xml:space="preserve"> 081537 </t>
  </si>
  <si>
    <t>CURVA 90 GRAUS SOLDAVEL DIAMETRO 25 MM</t>
  </si>
  <si>
    <t xml:space="preserve"> 4.7.5.18 </t>
  </si>
  <si>
    <t xml:space="preserve"> 4.7.5.19 </t>
  </si>
  <si>
    <t xml:space="preserve"> 4.7.5.20 </t>
  </si>
  <si>
    <t xml:space="preserve"> 4.7.5.21 </t>
  </si>
  <si>
    <t xml:space="preserve"> 4.7.5.22 </t>
  </si>
  <si>
    <t xml:space="preserve"> 080555 </t>
  </si>
  <si>
    <t>LIGAÇÃO FLEXÍVEL METÁLICA DIAM.1/2"(ENGATE)</t>
  </si>
  <si>
    <t xml:space="preserve"> 4.7.5.23 </t>
  </si>
  <si>
    <t>BUCHA DE REDUCAO SOLDAVEL LONGA 50 X 25 mm</t>
  </si>
  <si>
    <t xml:space="preserve"> 4.7.5.24 </t>
  </si>
  <si>
    <t xml:space="preserve"> 4.7.5.25 </t>
  </si>
  <si>
    <t xml:space="preserve"> 081163 </t>
  </si>
  <si>
    <t>BUCHA DE REDUÇÃO SOLDAVEL CURTA 40 X 32 MM</t>
  </si>
  <si>
    <t xml:space="preserve"> 4.7.5.26 </t>
  </si>
  <si>
    <t xml:space="preserve"> 4.7.5.27 </t>
  </si>
  <si>
    <t xml:space="preserve"> 4.7.5.28 </t>
  </si>
  <si>
    <t xml:space="preserve"> 4.7.5.29 </t>
  </si>
  <si>
    <t xml:space="preserve"> 081369 </t>
  </si>
  <si>
    <t>JOELHO 90 GRAUS SOLDAVEL COM BUCHA DE LATAO 25 X 3/4"</t>
  </si>
  <si>
    <t xml:space="preserve"> 4.7.5.30 </t>
  </si>
  <si>
    <t xml:space="preserve"> 4.7.5.31 </t>
  </si>
  <si>
    <t xml:space="preserve"> 4.7.5.32 </t>
  </si>
  <si>
    <t>LUVA SOLDAVEL DIAMETRO 50 mm</t>
  </si>
  <si>
    <t xml:space="preserve"> 4.7.5.33 </t>
  </si>
  <si>
    <t xml:space="preserve"> 4.7.5.34 </t>
  </si>
  <si>
    <t xml:space="preserve"> 4.7.5.35 </t>
  </si>
  <si>
    <t xml:space="preserve"> 4.7.5.36 </t>
  </si>
  <si>
    <t xml:space="preserve"> 081131 </t>
  </si>
  <si>
    <t>LUVA SOLDAVEL C/ROSCA DIAMETRO 25 X 3/4"</t>
  </si>
  <si>
    <t xml:space="preserve"> 4.7.5.37 </t>
  </si>
  <si>
    <t xml:space="preserve"> 4.7.5.38 </t>
  </si>
  <si>
    <t xml:space="preserve"> 4.7.5.39 </t>
  </si>
  <si>
    <t xml:space="preserve"> 4.7.5.40 </t>
  </si>
  <si>
    <t xml:space="preserve"> 081424 </t>
  </si>
  <si>
    <t>TE REDUCAO 90 GRAUS SOLDAVEL 50 X 25 mm</t>
  </si>
  <si>
    <t xml:space="preserve"> 4.7.5.41 </t>
  </si>
  <si>
    <t xml:space="preserve"> 4.7.5.42 </t>
  </si>
  <si>
    <t xml:space="preserve"> 4.7.5.43 </t>
  </si>
  <si>
    <t xml:space="preserve"> 4.7.5.44 </t>
  </si>
  <si>
    <t xml:space="preserve"> 4.7.5.45 </t>
  </si>
  <si>
    <t xml:space="preserve"> 080978 </t>
  </si>
  <si>
    <t>REGISTRO DE ESFERA METAL DIAMETRO 1.1/4"</t>
  </si>
  <si>
    <t xml:space="preserve"> 4.7.5.46 </t>
  </si>
  <si>
    <t xml:space="preserve"> 4.7.5.47 </t>
  </si>
  <si>
    <t xml:space="preserve"> 080981 </t>
  </si>
  <si>
    <t>REGISTRO DE ESFERA METAL DIAMETRO 2.1/2"</t>
  </si>
  <si>
    <t xml:space="preserve"> 4.7.5.48 </t>
  </si>
  <si>
    <t xml:space="preserve"> 4.7.5.49 </t>
  </si>
  <si>
    <t xml:space="preserve"> 4.7.5.50 </t>
  </si>
  <si>
    <t xml:space="preserve"> 4.7.5.51 </t>
  </si>
  <si>
    <t xml:space="preserve"> 4.7.5.52 </t>
  </si>
  <si>
    <t xml:space="preserve"> 4.7.5.53 </t>
  </si>
  <si>
    <t xml:space="preserve"> 4.7.5.54 </t>
  </si>
  <si>
    <t xml:space="preserve"> 081571 </t>
  </si>
  <si>
    <t>CRUZETA SOLDAVEL DIAMETRO 25 mm</t>
  </si>
  <si>
    <t xml:space="preserve"> 4.7.6 </t>
  </si>
  <si>
    <t xml:space="preserve"> 4.7.6.1 </t>
  </si>
  <si>
    <t xml:space="preserve"> 4.7.6.2 </t>
  </si>
  <si>
    <t xml:space="preserve"> 4.7.6.3 </t>
  </si>
  <si>
    <t xml:space="preserve"> 4.7.6.4 </t>
  </si>
  <si>
    <t xml:space="preserve"> 4.7.6.5 </t>
  </si>
  <si>
    <t xml:space="preserve"> 4.7.6.6 </t>
  </si>
  <si>
    <t xml:space="preserve"> 4.7.6.7 </t>
  </si>
  <si>
    <t xml:space="preserve"> 4.7.6.8 </t>
  </si>
  <si>
    <t xml:space="preserve"> 4.7.6.9 </t>
  </si>
  <si>
    <t xml:space="preserve"> 4.7.6.10 </t>
  </si>
  <si>
    <t xml:space="preserve"> 4.7.6.11 </t>
  </si>
  <si>
    <t xml:space="preserve"> 4.7.6.12 </t>
  </si>
  <si>
    <t xml:space="preserve"> 4.7.6.13 </t>
  </si>
  <si>
    <t xml:space="preserve"> 082235 </t>
  </si>
  <si>
    <t>TE SANITARIO DIAMETRO 100 X 100 MM (ESGOTO)</t>
  </si>
  <si>
    <t xml:space="preserve"> 4.7.6.14 </t>
  </si>
  <si>
    <t xml:space="preserve"> 4.7.6.15 </t>
  </si>
  <si>
    <t xml:space="preserve"> 4.7.6.16 </t>
  </si>
  <si>
    <t xml:space="preserve"> 4.7.6.17 </t>
  </si>
  <si>
    <t xml:space="preserve"> 4.7.6.18 </t>
  </si>
  <si>
    <t xml:space="preserve"> 4.7.6.19 </t>
  </si>
  <si>
    <t xml:space="preserve"> 4.7.6.20 </t>
  </si>
  <si>
    <t xml:space="preserve"> 081662 </t>
  </si>
  <si>
    <t>CORPO CAIXA SIFONADA DIAM. 100 X 150 X 50</t>
  </si>
  <si>
    <t xml:space="preserve"> 4.7.6.21 </t>
  </si>
  <si>
    <t xml:space="preserve"> 4.7.6.22 </t>
  </si>
  <si>
    <t xml:space="preserve"> 4.7.6.23 </t>
  </si>
  <si>
    <t xml:space="preserve"> 4.7.6.24 </t>
  </si>
  <si>
    <t xml:space="preserve"> 4.7.6.25 </t>
  </si>
  <si>
    <t xml:space="preserve"> 4.7.6.26 </t>
  </si>
  <si>
    <t xml:space="preserve"> 4.7.6.27 </t>
  </si>
  <si>
    <t xml:space="preserve"> 4.7.6.28 </t>
  </si>
  <si>
    <t xml:space="preserve"> 4.7.6.29 </t>
  </si>
  <si>
    <t xml:space="preserve"> 4.7.6.30 </t>
  </si>
  <si>
    <t xml:space="preserve"> 4.7.6.31 </t>
  </si>
  <si>
    <t xml:space="preserve"> 4.7.6.32 </t>
  </si>
  <si>
    <t xml:space="preserve"> 4.7.6.33 </t>
  </si>
  <si>
    <t xml:space="preserve"> 4.7.6.34 </t>
  </si>
  <si>
    <t xml:space="preserve"> 4.7.6.35 </t>
  </si>
  <si>
    <t xml:space="preserve"> 081734 </t>
  </si>
  <si>
    <t>CURVA 90 GRAUS LONGA DIAM. 40 MM (ESGOTO)</t>
  </si>
  <si>
    <t xml:space="preserve"> 4.7.6.36 </t>
  </si>
  <si>
    <t xml:space="preserve"> 081736 </t>
  </si>
  <si>
    <t>CURVA 90 GRAUS LONGA DIAM. 75 MM (ESGOTO)</t>
  </si>
  <si>
    <t xml:space="preserve"> 4.7.6.37 </t>
  </si>
  <si>
    <t xml:space="preserve"> 4.7.6.38 </t>
  </si>
  <si>
    <t xml:space="preserve"> 4.7.6.39 </t>
  </si>
  <si>
    <t xml:space="preserve"> 4.7.6.40 </t>
  </si>
  <si>
    <t xml:space="preserve"> 4.7.6.41 </t>
  </si>
  <si>
    <t xml:space="preserve"> 4.7.6.42 </t>
  </si>
  <si>
    <t xml:space="preserve"> 4.7.6.43 </t>
  </si>
  <si>
    <t xml:space="preserve"> 4.7.6.44 </t>
  </si>
  <si>
    <t xml:space="preserve"> 102711 </t>
  </si>
  <si>
    <t>JUNÇÃO DUPLA DE PVC, SÉRIE NORMAL, PARA ESGOTO PREDIAL, DN 100 X 100 X 100 MM, INSTALADA EM DRENO  - FORNECIMENTO E INSTALAÇÃO. AF_07/2021. (ADAPTADO CONFORME DECRETO ESTADUAL 9900/2021)</t>
  </si>
  <si>
    <t xml:space="preserve"> 4.7.6.45 </t>
  </si>
  <si>
    <t xml:space="preserve"> 4.7.6.46 </t>
  </si>
  <si>
    <t xml:space="preserve"> 4.7.6.47 </t>
  </si>
  <si>
    <t xml:space="preserve"> 4.7.6.48 </t>
  </si>
  <si>
    <t xml:space="preserve"> 4.7.6.49 </t>
  </si>
  <si>
    <t xml:space="preserve"> 4.7.6.50 </t>
  </si>
  <si>
    <t xml:space="preserve"> 4.7.6.51 </t>
  </si>
  <si>
    <t xml:space="preserve"> 4.7.6.52 </t>
  </si>
  <si>
    <t xml:space="preserve"> 4.7.6.53 </t>
  </si>
  <si>
    <t xml:space="preserve"> 4.7.6.54 </t>
  </si>
  <si>
    <t xml:space="preserve"> 4.7.6.55 </t>
  </si>
  <si>
    <t xml:space="preserve"> 4.7.6.56 </t>
  </si>
  <si>
    <t xml:space="preserve"> 4.7.6.57 </t>
  </si>
  <si>
    <t xml:space="preserve"> 082201 </t>
  </si>
  <si>
    <t>TE 90 GRAUS DIAMETRO 40 MM - ESGOTO</t>
  </si>
  <si>
    <t xml:space="preserve"> 4.7.6.58 </t>
  </si>
  <si>
    <t xml:space="preserve"> 4.7.6.59 </t>
  </si>
  <si>
    <t xml:space="preserve"> 4.7.6.60 </t>
  </si>
  <si>
    <t xml:space="preserve"> 4.7.6.61 </t>
  </si>
  <si>
    <t xml:space="preserve"> 4.7.6.62 </t>
  </si>
  <si>
    <t xml:space="preserve"> 4.7.7 </t>
  </si>
  <si>
    <t xml:space="preserve"> 4.7.7.1 </t>
  </si>
  <si>
    <t xml:space="preserve"> 4.7.7.2 </t>
  </si>
  <si>
    <t xml:space="preserve"> 4.7.7.3 </t>
  </si>
  <si>
    <t xml:space="preserve"> 4.7.7.4 </t>
  </si>
  <si>
    <t xml:space="preserve"> 4.7.7.5 </t>
  </si>
  <si>
    <t xml:space="preserve"> 4.7.7.6 </t>
  </si>
  <si>
    <t xml:space="preserve"> 4.7.7.7 </t>
  </si>
  <si>
    <t xml:space="preserve"> 4.7.7.8 </t>
  </si>
  <si>
    <t xml:space="preserve"> 4.7.7.9 </t>
  </si>
  <si>
    <t xml:space="preserve"> 4.7.7.10 </t>
  </si>
  <si>
    <t xml:space="preserve"> 4.7.7.11 </t>
  </si>
  <si>
    <t xml:space="preserve"> 4.7.7.12 </t>
  </si>
  <si>
    <t xml:space="preserve"> 4.7.7.13 </t>
  </si>
  <si>
    <t xml:space="preserve"> 4.7.7.14 </t>
  </si>
  <si>
    <t xml:space="preserve"> 4.7.7.15 </t>
  </si>
  <si>
    <t xml:space="preserve"> 4.7.7.16 </t>
  </si>
  <si>
    <t xml:space="preserve"> 104332 </t>
  </si>
  <si>
    <t>CURVA PVC LONGA 45G, PVC, SÉRIE NORMAL, ESGOTO PREDIAL, DN 75 MM, JUNTA ELÁSTICA, FORNECIDO E INSTALADO EM RAMAL DE DESCARGA OU RAMAL DE ESGOTO SANITÁRIO. AF_08/2022. (ADAPTADO CONFORME DECRETO ESTADUAL 9900/2021)</t>
  </si>
  <si>
    <t xml:space="preserve"> 4.7.7.17 </t>
  </si>
  <si>
    <t xml:space="preserve"> 4.7.7.18 </t>
  </si>
  <si>
    <t xml:space="preserve"> 4.7.7.19 </t>
  </si>
  <si>
    <t xml:space="preserve"> 4.7.7.20 </t>
  </si>
  <si>
    <t xml:space="preserve"> 4.7.7.21 </t>
  </si>
  <si>
    <t xml:space="preserve"> 4.7.7.22 </t>
  </si>
  <si>
    <t xml:space="preserve"> 4.7.7.23 </t>
  </si>
  <si>
    <t xml:space="preserve"> 4.7.7.24 </t>
  </si>
  <si>
    <t xml:space="preserve"> 4.7.7.25 </t>
  </si>
  <si>
    <t xml:space="preserve"> 4.7.7.26 </t>
  </si>
  <si>
    <t xml:space="preserve"> 4.7.7.27 </t>
  </si>
  <si>
    <t xml:space="preserve"> 4.7.7.28 </t>
  </si>
  <si>
    <t xml:space="preserve"> 4.7.7.29 </t>
  </si>
  <si>
    <t xml:space="preserve"> 4.7.7.30 </t>
  </si>
  <si>
    <t xml:space="preserve"> 4.7.7.31 </t>
  </si>
  <si>
    <t xml:space="preserve"> 4.7.7.32 </t>
  </si>
  <si>
    <t xml:space="preserve"> 081304 </t>
  </si>
  <si>
    <t>JOELHO 45 GRAUS SOLDAVEL 40 MM</t>
  </si>
  <si>
    <t xml:space="preserve"> 4.7.7.33 </t>
  </si>
  <si>
    <t xml:space="preserve"> 4.7.7.34 </t>
  </si>
  <si>
    <t xml:space="preserve"> 4.7.7.35 </t>
  </si>
  <si>
    <t xml:space="preserve"> 4.7.7.36 </t>
  </si>
  <si>
    <t xml:space="preserve"> 4.7.7.37 </t>
  </si>
  <si>
    <t xml:space="preserve"> 4.7.7.38 </t>
  </si>
  <si>
    <t xml:space="preserve"> 4.7.7.39 </t>
  </si>
  <si>
    <t xml:space="preserve"> 4.7.7.40 </t>
  </si>
  <si>
    <t xml:space="preserve"> 4.7.7.41 </t>
  </si>
  <si>
    <t xml:space="preserve"> 4.7.7.42 </t>
  </si>
  <si>
    <t xml:space="preserve"> 4.7.7.43 </t>
  </si>
  <si>
    <t xml:space="preserve"> 4.7.7.44 </t>
  </si>
  <si>
    <t xml:space="preserve"> 4.7.7.45 </t>
  </si>
  <si>
    <t xml:space="preserve"> 4.7.7.46 </t>
  </si>
  <si>
    <t xml:space="preserve"> 4.7.7.47 </t>
  </si>
  <si>
    <t xml:space="preserve"> 89579 </t>
  </si>
  <si>
    <t>LUVA DE REDUÇÃO, PVC, SOLDÁVEL, DN 50MM X 25MM, INSTALADO EM PRUMADA DE ÁGUA   FORNECIMENTO E INSTALAÇÃO. AF_06/2022. (ADAPTADO CONFORME DECRETO ESTADUAL 9900/2021)</t>
  </si>
  <si>
    <t xml:space="preserve"> 4.7.7.48 </t>
  </si>
  <si>
    <t xml:space="preserve"> 4.7.8 </t>
  </si>
  <si>
    <t xml:space="preserve"> 4.7.8.1 </t>
  </si>
  <si>
    <t xml:space="preserve"> 4.7.8.2 </t>
  </si>
  <si>
    <t xml:space="preserve"> 4.7.8.3 </t>
  </si>
  <si>
    <t xml:space="preserve"> 4.7.8.4 </t>
  </si>
  <si>
    <t xml:space="preserve"> 4.7.8.5 </t>
  </si>
  <si>
    <t xml:space="preserve"> 4.7.8.6 </t>
  </si>
  <si>
    <t xml:space="preserve"> 4.7.8.7 </t>
  </si>
  <si>
    <t xml:space="preserve"> 4.7.8.8 </t>
  </si>
  <si>
    <t xml:space="preserve"> 4.7.8.9 </t>
  </si>
  <si>
    <t xml:space="preserve"> 00277 </t>
  </si>
  <si>
    <t>(ADAPTADO DE AGETOP CIVIL 085027) -  UNIAO TIPO STORZ</t>
  </si>
  <si>
    <t xml:space="preserve"> 4.7.8.10 </t>
  </si>
  <si>
    <t xml:space="preserve"> 4.7.8.11 </t>
  </si>
  <si>
    <t xml:space="preserve"> 4.7.8.12 </t>
  </si>
  <si>
    <t xml:space="preserve"> 4.7.8.13 </t>
  </si>
  <si>
    <t xml:space="preserve"> 4.7.8.14 </t>
  </si>
  <si>
    <t xml:space="preserve"> 4.7.8.15 </t>
  </si>
  <si>
    <t xml:space="preserve"> 4.7.8.16 </t>
  </si>
  <si>
    <t xml:space="preserve"> 4.7.8.17 </t>
  </si>
  <si>
    <t xml:space="preserve"> 4.7.8.18 </t>
  </si>
  <si>
    <t xml:space="preserve"> 085001 </t>
  </si>
  <si>
    <t>EXTINTOR CO2 (6 KG) - CAPACIDADE EXTINTORA 5 BC</t>
  </si>
  <si>
    <t xml:space="preserve"> 4.7.8.19 </t>
  </si>
  <si>
    <t xml:space="preserve"> 101908 </t>
  </si>
  <si>
    <t>EXTINTOR DE INCÊNDIO PORTÁTIL COM CARGA DE PQS DE 4 KG, CLASSE BC - FORNECIMENTO E INSTALAÇÃO. AF_10/2020_P. (ADAPTADO CONFORME DECRETO ESTADUAL 9900/2021)</t>
  </si>
  <si>
    <t xml:space="preserve"> 4.7.8.20 </t>
  </si>
  <si>
    <t xml:space="preserve"> 8752 </t>
  </si>
  <si>
    <t>EXTINTOR DE PÓ QUÍMICO SECO (PQS), CAPACIDADE 20 KG SOBRE RODAS. (ADAPTADO CONFORME DECRETO ESTADUAL 9900/2021)</t>
  </si>
  <si>
    <t xml:space="preserve"> 4.7.8.21 </t>
  </si>
  <si>
    <t xml:space="preserve"> 0919250 </t>
  </si>
  <si>
    <t>FORNECIMENTO E INSTALAÇÃO DE EXTINTOR DE ESPUMA 10 L. (ADAPTADO CONFORME DECRETO ESTADUAL 9900/2021)</t>
  </si>
  <si>
    <t xml:space="preserve"> 4.7.8.22 </t>
  </si>
  <si>
    <t xml:space="preserve"> 97329 </t>
  </si>
  <si>
    <t>TUBO EM COBRE FLEXÍVEL, DN 1/2", COM ISOLAMENTO, INSTALADO EM RAMAL DE ALIMENTAÇÃO DE AR-CONDICIONADO - FORNECIMENTO E INSTALAÇÃO. AF_07/2025 (ADAPTADO CONFORME DECRETO ESTADUAL 9900/2021)</t>
  </si>
  <si>
    <t xml:space="preserve"> 4.8.4 </t>
  </si>
  <si>
    <t xml:space="preserve"> 4.8.5 </t>
  </si>
  <si>
    <t xml:space="preserve"> 4.8.6 </t>
  </si>
  <si>
    <t xml:space="preserve"> 00278 </t>
  </si>
  <si>
    <t>(ADAPTADO DA ORSE 10766) - Caixa ventiladora 500 m³/h (ADAPTADO CONFORME DECRETO ESTADUAL 9900/2021)</t>
  </si>
  <si>
    <t xml:space="preserve"> 4.8.7 </t>
  </si>
  <si>
    <t xml:space="preserve"> 61.14.005 </t>
  </si>
  <si>
    <t>Caixa ventiladora com ventilador centrífugo, vazão de até 4.600 m³/h, pressão 30 mmCA - 220 / 380 V / 60HZ (ADAPTADO CONFORME DECRETO ESTADUAL GO N° 9900/2021)</t>
  </si>
  <si>
    <t xml:space="preserve"> 4.8.8 </t>
  </si>
  <si>
    <t xml:space="preserve"> 11316 </t>
  </si>
  <si>
    <t>Exaustor 18w, modelo APC-210, da Aerotec ou similar - fornecimento e instalação (ADAPTADO CONFORME DECRETO ESTADUAL 9900/2021)</t>
  </si>
  <si>
    <t xml:space="preserve"> 4.8.9 </t>
  </si>
  <si>
    <t xml:space="preserve"> 4.8.10 </t>
  </si>
  <si>
    <t xml:space="preserve"> C4780 </t>
  </si>
  <si>
    <t>REDE FRIGORÍGENA C/ TUBO DE COBRE 3/4" FLEXÍVEL, ISOLADO COM BORRACHA ELASTOMÉRICA, SUSTENTAÇÃO, SOLDA E LIMPEZA. (Adaptado conforme Decreto Estadual 9900/2021)</t>
  </si>
  <si>
    <t xml:space="preserve"> 4.8.11 </t>
  </si>
  <si>
    <t xml:space="preserve"> 103258 </t>
  </si>
  <si>
    <t>AR CONDICIONADO SPLIT INVERTER, PISO TETO, 24000 BTU/H, CICLO FRIO - FORNECIMENTO E INSTALAÇÃO. AF_11/2021_P. (ADAPTADO CONFORME DECRETO ESTADUAL GO N° 9900/2021)</t>
  </si>
  <si>
    <t xml:space="preserve"> 4.8.12 </t>
  </si>
  <si>
    <t xml:space="preserve"> 4.8.13 </t>
  </si>
  <si>
    <t xml:space="preserve"> 4.8.14 </t>
  </si>
  <si>
    <t xml:space="preserve"> 4.8.15 </t>
  </si>
  <si>
    <t xml:space="preserve"> 103250 </t>
  </si>
  <si>
    <t>AR CONDICIONADO SPLIT INVERTER, HI-WALL (PAREDE), 18000 BTU/H, CICLO FRIO - FORNECIMENTO E INSTALAÇÃO. AF_11/2021_P. (ADAPTADO CONFORME DECRETO ESTADUAL 9900/2021)</t>
  </si>
  <si>
    <t xml:space="preserve"> 4.8.16 </t>
  </si>
  <si>
    <t xml:space="preserve"> 103253 </t>
  </si>
  <si>
    <t>AR CONDICIONADO SPLIT INVERTER, HI-WALL (PAREDE), 24000 BTU/H, CICLO FRIO - FORNECIMENTO E INSTALAÇÃO. AF_11/2021_P. (ADAPTADO CONFORME DECRETO ESTADUAL 9900/2021)</t>
  </si>
  <si>
    <t xml:space="preserve"> 4.8.17 </t>
  </si>
  <si>
    <t xml:space="preserve"> 4.8.18 </t>
  </si>
  <si>
    <t xml:space="preserve"> 4.8.19 </t>
  </si>
  <si>
    <t xml:space="preserve"> 9840 </t>
  </si>
  <si>
    <t>DUTO EM CHAPA DE AÇO GALVANIZADO Nº. 22, PARA AR CONDICIONADO. FORNECIMENTO, MONTAGEM E INSTALAÇÃO. (ADAPTADO CONFORME DECRETO ESTADUAL 9900/2021)</t>
  </si>
  <si>
    <t xml:space="preserve"> 4.8.20 </t>
  </si>
  <si>
    <t xml:space="preserve"> 4.8.21 </t>
  </si>
  <si>
    <t xml:space="preserve"> 4.8.22 </t>
  </si>
  <si>
    <t xml:space="preserve"> 61.10.402 </t>
  </si>
  <si>
    <t>DAMPER DE REGULAGEM MANUAL, TAMANHO: 0,15 M² A 0,20 M². (Adaptado conforme Decreto Estadual 9900/2021)</t>
  </si>
  <si>
    <t xml:space="preserve"> 4.8.23 </t>
  </si>
  <si>
    <t xml:space="preserve"> 61.10.513 </t>
  </si>
  <si>
    <t>DIFUSOR DE PLÁSTICO, DIÂMETRO 15 CM. (Adaptado conforme Decreto Estadual 9900/2021)</t>
  </si>
  <si>
    <t xml:space="preserve"> 4.8.24 </t>
  </si>
  <si>
    <t xml:space="preserve"> 4.8.25 </t>
  </si>
  <si>
    <t xml:space="preserve"> 4.8.26 </t>
  </si>
  <si>
    <t xml:space="preserve"> 00241 </t>
  </si>
  <si>
    <t>CÓPIA DE GOINFRA CIVIL (082331) - TUBO LEVE PVC RIGIDO DIAMETRO 125 MM</t>
  </si>
  <si>
    <t xml:space="preserve"> 4.8.27 </t>
  </si>
  <si>
    <t xml:space="preserve"> 082332 </t>
  </si>
  <si>
    <t>TUBO LEVE PVC RIGIDO DIAMETRO 200 MM</t>
  </si>
  <si>
    <t xml:space="preserve"> 4.8.28 </t>
  </si>
  <si>
    <t xml:space="preserve"> 89862 </t>
  </si>
  <si>
    <t>TE, PVC, SERIE NORMAL, ESGOTO PREDIAL, DN 150 X 150 MM, JUNTA ELÁSTICA, FORNECIDO E INSTALADO EM SUBCOLETOR AÉREO DE ESGOTO SANITÁRIO. AF_08/2022. (ADAPTADO CONFORME DECRETO ESTADUAL GO N° 9900/2021)</t>
  </si>
  <si>
    <t xml:space="preserve"> 4.8.29 </t>
  </si>
  <si>
    <t xml:space="preserve"> 4.8.30 </t>
  </si>
  <si>
    <t xml:space="preserve"> 61.10.310 </t>
  </si>
  <si>
    <t>DUTO FLEXÍVEL ALUMINIZADO, SEÇÃO CIRCULAR DE 15CM (6´). (ADAPTADO CONFORME DECRETO ESTADUAL 9900/2021)</t>
  </si>
  <si>
    <t xml:space="preserve"> 4.8.31 </t>
  </si>
  <si>
    <t xml:space="preserve"> 61.10.300 </t>
  </si>
  <si>
    <t>DUTO FLEXÍVEL ALUMINIZADO, SEÇÃO CIRCULAR DE 10CM (4´). (ADAPTADO CONFORME DECRETO ESTADUAL 9900/2021)</t>
  </si>
  <si>
    <t xml:space="preserve"> 4.8.32 </t>
  </si>
  <si>
    <t xml:space="preserve"> 00242 </t>
  </si>
  <si>
    <t>CÓPIA DE CPOS/CDHU (61.10.300) - DUTO FLEXÍVEL CORRUGADO, SEÇÃO CIRCULAR DE  5". (ADAPTADO CONFORME DECRETO ESTADUAL 9900/2021)</t>
  </si>
  <si>
    <t xml:space="preserve"> 4.8.33 </t>
  </si>
  <si>
    <t xml:space="preserve"> 4.8.34 </t>
  </si>
  <si>
    <t xml:space="preserve"> 61.14.100 </t>
  </si>
  <si>
    <t>VENTILADOR CENTRÍFUGO DE DUPLA ASPIRAÇÃO "LIMITE-LOAD", VAZÃO 20.000 M³/H, PRESSÃO 50 MMCA - 380/660 V / 60 HZ. (ADAPTADO CONFORME DECRETO ESTADUAL 9900/2021)</t>
  </si>
  <si>
    <t xml:space="preserve"> 4.8.35 </t>
  </si>
  <si>
    <t xml:space="preserve"> 61.10.514 </t>
  </si>
  <si>
    <t>DIFUSOR DE PLÁSTICO, DIÂMETRO 20 CM. (ADAPTADO CONFORME DECRETO ESTADUAL 9900/2021)</t>
  </si>
  <si>
    <t xml:space="preserve"> 4.8.36 </t>
  </si>
  <si>
    <t xml:space="preserve"> 00243 </t>
  </si>
  <si>
    <t>CÓPIA DE ORSE (10766) - CAIXA VENTILADORA C/FILTRO F4, ATÉ Q=5.730 M³/H E PE=20MMCA - FORNECIMENTO E INSTALAÇÃO. (ADAPTADO CONFORME DECRETO ESTADUAL 9900/2021)</t>
  </si>
  <si>
    <t xml:space="preserve"> 17010004 </t>
  </si>
  <si>
    <t>SIURB</t>
  </si>
  <si>
    <t>ELEVADOR ELÉTRICO SEM CASA DE MÁQUINAS - 5 PARADAS</t>
  </si>
  <si>
    <t xml:space="preserve"> 4.10.5 </t>
  </si>
  <si>
    <t xml:space="preserve"> 4.10.6 </t>
  </si>
  <si>
    <t xml:space="preserve"> 4.10.7 </t>
  </si>
  <si>
    <t xml:space="preserve"> 89471 </t>
  </si>
  <si>
    <t>ALVENARIA DE CANALETA DE CONCRETO ESTRUTURAL 14X19X39 CM, (ESPESSURA 14 CM), FBK = 4,5 MPA, PARA PAREDES COM ÁREA LÍQUIDA MAIOR OU IGUAL A 6M², SEM VÃOS, UTILIZANDO COLHER DE PEDREIRO. (ADAPTADO CONFORME DECRETO ESTADUAL GO N° 9900/2021)</t>
  </si>
  <si>
    <t xml:space="preserve"> 4.10.8 </t>
  </si>
  <si>
    <t xml:space="preserve"> 4.10.9 </t>
  </si>
  <si>
    <t xml:space="preserve"> 4.10.10 </t>
  </si>
  <si>
    <t xml:space="preserve"> 4.11.4 </t>
  </si>
  <si>
    <t xml:space="preserve"> 4.11.5 </t>
  </si>
  <si>
    <t xml:space="preserve"> 32.06.400 </t>
  </si>
  <si>
    <t>PAINEL ABSORVEDOR "BAFFLE" INCOMBUSTÍVEL</t>
  </si>
  <si>
    <t xml:space="preserve"> 160964 </t>
  </si>
  <si>
    <t>CUMEEIRA PARA TELHA GALVANIZADA TRAPEZOIDAL 0,5 MM</t>
  </si>
  <si>
    <t xml:space="preserve"> 00280 </t>
  </si>
  <si>
    <t>PORTA DE MADEIRA COM ISOLAMENTO ACÚSTICO,  GIRO, 80x210 cm (ADAPTADO CONFORME DECRETO ESTADUAL 9900/2021)</t>
  </si>
  <si>
    <t xml:space="preserve"> 170111 </t>
  </si>
  <si>
    <t>PORTA LISA 100X210 COM PORTAL E ALISAR SEM FERRAGENS</t>
  </si>
  <si>
    <t xml:space="preserve"> 00245 </t>
  </si>
  <si>
    <t>PORTA DE MADEIRA COM ISOLAMENTO ACÚSTICO,  GIRO, 100X210 cm (ADAPTADO CONFORME DECRETO ESTADUAL 9900/2021)</t>
  </si>
  <si>
    <t xml:space="preserve"> 4.14.6 </t>
  </si>
  <si>
    <t xml:space="preserve"> 4.14.7 </t>
  </si>
  <si>
    <t xml:space="preserve"> 4.14.8 </t>
  </si>
  <si>
    <t xml:space="preserve"> 4.14.9 </t>
  </si>
  <si>
    <t xml:space="preserve"> 00246 </t>
  </si>
  <si>
    <t>PORTA DE MADEIRA COM ISOLAMENTO ACÚSTICO,  CORRER, 100X210 cm (ADAPTADO CONFORME DECRETO ESTADUAL 9900/2021)</t>
  </si>
  <si>
    <t xml:space="preserve"> 4.15 </t>
  </si>
  <si>
    <t xml:space="preserve"> 4.15.1 </t>
  </si>
  <si>
    <t xml:space="preserve"> 4.15.2 </t>
  </si>
  <si>
    <t xml:space="preserve"> 4.15.3 </t>
  </si>
  <si>
    <t xml:space="preserve"> 4.15.4 </t>
  </si>
  <si>
    <t xml:space="preserve"> 4.15.5 </t>
  </si>
  <si>
    <t xml:space="preserve"> 4.15.6 </t>
  </si>
  <si>
    <t xml:space="preserve"> 4.15.7 </t>
  </si>
  <si>
    <t xml:space="preserve"> 4.15.8 </t>
  </si>
  <si>
    <t xml:space="preserve"> 4.15.9 </t>
  </si>
  <si>
    <t xml:space="preserve"> 4.15.10 </t>
  </si>
  <si>
    <t xml:space="preserve"> 00247 </t>
  </si>
  <si>
    <t>PORTA ACÚSTICA EM ALUMÍNIO NATURAL CORRER C/FERRAGENS E VIDRO INSULADO, RW 26 DB</t>
  </si>
  <si>
    <t xml:space="preserve"> 4.16 </t>
  </si>
  <si>
    <t xml:space="preserve"> 4.16.1 </t>
  </si>
  <si>
    <t xml:space="preserve"> 4.16.2 </t>
  </si>
  <si>
    <t xml:space="preserve"> 4.17 </t>
  </si>
  <si>
    <t xml:space="preserve"> 4.17.1 </t>
  </si>
  <si>
    <t xml:space="preserve"> 4.18 </t>
  </si>
  <si>
    <t xml:space="preserve"> 4.18.1 </t>
  </si>
  <si>
    <t xml:space="preserve"> 4.18.2 </t>
  </si>
  <si>
    <t xml:space="preserve"> 4.18.3 </t>
  </si>
  <si>
    <t xml:space="preserve"> 4.18.4 </t>
  </si>
  <si>
    <t xml:space="preserve"> 87418 </t>
  </si>
  <si>
    <t>APLICAÇÃO MANUAL DE GESSO DESEMPENADO (SEM TALISCAS) EM PAREDES, ESPESSURA DE 0,5CM. AF_03/2023 (ADAPTADO CONFORME DECRETO ESTADUAL 9900/2021)</t>
  </si>
  <si>
    <t xml:space="preserve"> 4.18.5 </t>
  </si>
  <si>
    <t xml:space="preserve"> 4.18.6 </t>
  </si>
  <si>
    <t xml:space="preserve"> 101965 </t>
  </si>
  <si>
    <t>PEITORIL LINEAR EM GRANITO OU MÁRMORE, L = 15CM, COMPRIMENTO DE ATÉ 2M, ASSENTADO COM ARGAMASSA 1:6 COM ADITIVO. AF_11/2020 (ADAPTADO CONFORME DECRETO ESTADUAL 9900/2021)</t>
  </si>
  <si>
    <t xml:space="preserve"> 4.18.7 </t>
  </si>
  <si>
    <t xml:space="preserve"> 210102 </t>
  </si>
  <si>
    <t>CHAPISCO ROLADO (1CIM</t>
  </si>
  <si>
    <t xml:space="preserve"> 4.18.8 </t>
  </si>
  <si>
    <t xml:space="preserve"> 200505 </t>
  </si>
  <si>
    <t>REBOCO PAULISTA C/IMPERMEABILIZANTE A-15 (1CI</t>
  </si>
  <si>
    <t xml:space="preserve"> 4.18.9 </t>
  </si>
  <si>
    <t xml:space="preserve"> 101979 </t>
  </si>
  <si>
    <t>CHAPIM (RUFO CAPA) EM AÇO GALVANIZADO, CORTE 33. AF_11/2020. (ADAPTADO CONFORME DECRETO 9900/2021)</t>
  </si>
  <si>
    <t xml:space="preserve"> 4.19 </t>
  </si>
  <si>
    <t xml:space="preserve"> 4.19.1 </t>
  </si>
  <si>
    <t xml:space="preserve"> 4.19.2 </t>
  </si>
  <si>
    <t xml:space="preserve"> 4.19.3 </t>
  </si>
  <si>
    <t xml:space="preserve"> 4.19.4 </t>
  </si>
  <si>
    <t xml:space="preserve"> 4.19.5 </t>
  </si>
  <si>
    <t xml:space="preserve"> 4.20 </t>
  </si>
  <si>
    <t xml:space="preserve"> 4.20.1 </t>
  </si>
  <si>
    <t xml:space="preserve"> 4.20.1.1 </t>
  </si>
  <si>
    <t xml:space="preserve"> 4.20.1.2 </t>
  </si>
  <si>
    <t xml:space="preserve"> 220053 </t>
  </si>
  <si>
    <t>REGULARIZAÇAO DE PISO/LAJE/ BASE PARA TINTA EPÓXI (1</t>
  </si>
  <si>
    <t xml:space="preserve"> 4.20.1.3 </t>
  </si>
  <si>
    <t xml:space="preserve"> 4.20.1.4 </t>
  </si>
  <si>
    <t xml:space="preserve"> 4.20.1.5 </t>
  </si>
  <si>
    <t xml:space="preserve"> 4.20.1.6 </t>
  </si>
  <si>
    <t xml:space="preserve"> 87640 </t>
  </si>
  <si>
    <t>CONTRAPISO EM ARGAMASSA TRAÇO 1:4 (CIMENTO E AREIA), PREPARO MECÂNICO COM BETONEIRA 400 L, APLICADO EM ÁREAS SECAS SOBRE LAJE, ADERIDO, ACABAMENTO NÃO REFORÇADO, ESPESSURA 4CM. AF_07/2021</t>
  </si>
  <si>
    <t xml:space="preserve"> 4.20.2 </t>
  </si>
  <si>
    <t>CERÂMICAS E PORCELANATOS</t>
  </si>
  <si>
    <t xml:space="preserve"> 4.20.2.1 </t>
  </si>
  <si>
    <t xml:space="preserve"> 220309 </t>
  </si>
  <si>
    <t>PISO EM CERÂMICA PEI MAIOR OU IGUAL A 4 COM CONTRA PISO (1CI</t>
  </si>
  <si>
    <t xml:space="preserve"> 4.20.3 </t>
  </si>
  <si>
    <t>PISOS MONOLÍTICOS</t>
  </si>
  <si>
    <t xml:space="preserve"> 4.20.3.1 </t>
  </si>
  <si>
    <t>GRANITINA 8MM FUNDIDA COM CONTRAPISO (1CI</t>
  </si>
  <si>
    <t xml:space="preserve"> 4.20.4 </t>
  </si>
  <si>
    <t xml:space="preserve"> 4.20.4.1 </t>
  </si>
  <si>
    <t xml:space="preserve"> 221003 </t>
  </si>
  <si>
    <t>PISO VINÍLICO TRÁFEGO INTENSO COM CONTRAPISO (1CI:3ARML) E=2CM E NATA DE CIMENTO</t>
  </si>
  <si>
    <t xml:space="preserve"> 4.20.4.2 </t>
  </si>
  <si>
    <t xml:space="preserve"> 00284 </t>
  </si>
  <si>
    <t>(ADAPTADO DA ORSE 4356) - PISO FLUTUANTE EM MADEIRA TARUGADO REVESTIDO COM PISO LINÓLEO (ADAPTADO CONFORME DECRETO ESTADUAL 9900/2021)</t>
  </si>
  <si>
    <t xml:space="preserve"> 4.20.4.3 </t>
  </si>
  <si>
    <t xml:space="preserve"> 4.20.4.4 </t>
  </si>
  <si>
    <t xml:space="preserve"> C4833 </t>
  </si>
  <si>
    <t>PISO EMBORRACHADO, DRENANTE E ANTI-IMPACTO, COMPOSTO POR PARTÍCULAS DE BORRACHA RECICLADA PRENSADA, PIGMENTADA E ATÓXICA, 50X50X2,5CM, ESP.: 3 CM  (FORNECIMENTO E EXECUÇÃO)</t>
  </si>
  <si>
    <t xml:space="preserve"> 4.20.4.5 </t>
  </si>
  <si>
    <t xml:space="preserve"> 4.20.5 </t>
  </si>
  <si>
    <t xml:space="preserve"> 4.20.5.1 </t>
  </si>
  <si>
    <t xml:space="preserve"> 4.20.5.2 </t>
  </si>
  <si>
    <t xml:space="preserve"> 4.21 </t>
  </si>
  <si>
    <t xml:space="preserve"> 4.21.1 </t>
  </si>
  <si>
    <t xml:space="preserve"> 4.21.2 </t>
  </si>
  <si>
    <t xml:space="preserve"> 4.21.3 </t>
  </si>
  <si>
    <t xml:space="preserve"> 4.21.4 </t>
  </si>
  <si>
    <t xml:space="preserve"> 4.21.5 </t>
  </si>
  <si>
    <t xml:space="preserve"> 4.21.6 </t>
  </si>
  <si>
    <t xml:space="preserve"> 4.21.7 </t>
  </si>
  <si>
    <t xml:space="preserve"> 4.21.8 </t>
  </si>
  <si>
    <t xml:space="preserve"> 4.21.9 </t>
  </si>
  <si>
    <t xml:space="preserve"> 4.21.10 </t>
  </si>
  <si>
    <t xml:space="preserve"> 4.21.11 </t>
  </si>
  <si>
    <t xml:space="preserve"> 4.22.2 </t>
  </si>
  <si>
    <t xml:space="preserve"> 4.22.2.1 </t>
  </si>
  <si>
    <t xml:space="preserve"> 4.22.2.2 </t>
  </si>
  <si>
    <t xml:space="preserve"> 4.22.2.3 </t>
  </si>
  <si>
    <t xml:space="preserve"> 4.22.3 </t>
  </si>
  <si>
    <t>PINTURA DE PAREDES EXTERNAS</t>
  </si>
  <si>
    <t xml:space="preserve"> 4.22.3.1 </t>
  </si>
  <si>
    <t xml:space="preserve"> 4.22.3.2 </t>
  </si>
  <si>
    <t xml:space="preserve"> 4.22.4 </t>
  </si>
  <si>
    <t xml:space="preserve"> 4.22.4.1 </t>
  </si>
  <si>
    <t xml:space="preserve"> 4.22.4.2 </t>
  </si>
  <si>
    <t xml:space="preserve"> 4.22.4.3 </t>
  </si>
  <si>
    <t xml:space="preserve"> 4.22.4.4 </t>
  </si>
  <si>
    <t xml:space="preserve"> 4.22.5 </t>
  </si>
  <si>
    <t xml:space="preserve"> 4.22.5.1 </t>
  </si>
  <si>
    <t xml:space="preserve"> 4.22.5.2 </t>
  </si>
  <si>
    <t xml:space="preserve"> 4.23 </t>
  </si>
  <si>
    <t xml:space="preserve"> 4.23.1 </t>
  </si>
  <si>
    <t xml:space="preserve"> 4.23.2 </t>
  </si>
  <si>
    <t xml:space="preserve"> 4.22 </t>
  </si>
  <si>
    <t xml:space="preserve"> 4.22.1 </t>
  </si>
  <si>
    <t xml:space="preserve"> 4.22.1.1 </t>
  </si>
  <si>
    <t xml:space="preserve"> 4.22.1.2 </t>
  </si>
  <si>
    <t xml:space="preserve"> 4.22.1.3 </t>
  </si>
  <si>
    <t xml:space="preserve"> 4.22.1.4 </t>
  </si>
  <si>
    <t xml:space="preserve"> 4.22.1.5 </t>
  </si>
  <si>
    <t xml:space="preserve"> 4.22.1.6 </t>
  </si>
  <si>
    <t>MÊS 05 - 150 DIAS</t>
  </si>
  <si>
    <t>MÊS 06 - 180 DIAS</t>
  </si>
  <si>
    <t>PORTA EM VIDRO TEMPERADO 10MM, INCOLOR, INCLUSIVE FERRAGENS DE FIXAÇÃO E INSTALAÇÃO, EXCLUSIVE PUXADOR - REV 01_10/2021. (ADAPTADO CONFORME DECRETO ESTADUAL 9900/2021)</t>
  </si>
  <si>
    <t xml:space="preserve"> 4.17.2</t>
  </si>
  <si>
    <t>SINAPI - 02/2026 - Goiás / SICRO3 - 10/2025 - Goiás / ORSE - 02/2026 - Sergipe / SEDOP - 03/2026 - Pará / SEINFRA - 028 - Ceará / SETOP - 01/2026 - Minas Gerais / IOPES - 12/2025 - Espírito Santo / SIURB - 07/2025 - São Paulo / SUDECAP - 10/2025 - Minas Gerais / CPOS/CDHU - 01/2026 - São Paulo / FDE - 01/2026 - São Paulo / AGESUL - 01/2026 - Mato Grosso do Sul / AGETOP CIVIL - 12/2025 - Goiás / AGETOP RODOVIARIA - 12/2025 - Goiás / EMBASA - 06/2025 - sem_encargos / EMOP - 02/2026 - Rio de Janeiro</t>
  </si>
  <si>
    <t>CÓPIA DE SINAPI (104726) - MANTA ANTIRRUIDO DE POLIESTER (PET) PARA CONTRAPISO E = *8* MM</t>
  </si>
  <si>
    <t xml:space="preserve"> 4.12.3</t>
  </si>
  <si>
    <t>00294</t>
  </si>
  <si>
    <t xml:space="preserve"> 3.9.23</t>
  </si>
  <si>
    <t>00295</t>
  </si>
  <si>
    <t>CÓPIA DE ORSE (8854) - PAINEL ACÚSTICO IGNÍFUGO, RANHURADO, 2430X160</t>
  </si>
  <si>
    <t>Composições Principais</t>
  </si>
  <si>
    <t xml:space="preserve"> 0002 </t>
  </si>
  <si>
    <t xml:space="preserve"> 0017 </t>
  </si>
  <si>
    <t xml:space="preserve"> 0035 </t>
  </si>
  <si>
    <t xml:space="preserve"> 0038 </t>
  </si>
  <si>
    <t xml:space="preserve"> 0016 </t>
  </si>
  <si>
    <t>Instalações para Canteiros de Obras</t>
  </si>
  <si>
    <t xml:space="preserve"> 060513 </t>
  </si>
  <si>
    <t>PREPARO SEM BETONEIRA E TRANSPORTE MANUAL DE CONCRETO PARA LASTRO  - (O.C.)</t>
  </si>
  <si>
    <t xml:space="preserve"> 2070 </t>
  </si>
  <si>
    <t>TELHA GALVANIZADA ONDULADA 0,50 MM</t>
  </si>
  <si>
    <t xml:space="preserve"> 0030 </t>
  </si>
  <si>
    <t xml:space="preserve"> 2515 </t>
  </si>
  <si>
    <t>CHAPA PERFILADA Nº 16</t>
  </si>
  <si>
    <t xml:space="preserve"> 2818 </t>
  </si>
  <si>
    <t>DOBRADIÇA TIPO FERRADURA NÚMERO 2</t>
  </si>
  <si>
    <t xml:space="preserve"> 2893 </t>
  </si>
  <si>
    <t xml:space="preserve"> 2807 </t>
  </si>
  <si>
    <t>CHAPA LISA Nº 14 TIPO BANDEJA (CORTADA/DOBRADA)</t>
  </si>
  <si>
    <t xml:space="preserve"> 2765 </t>
  </si>
  <si>
    <t>CANTONEIRA 50X50 CH.16</t>
  </si>
  <si>
    <t xml:space="preserve"> 2451 </t>
  </si>
  <si>
    <t>CARGA MECANIZADA (O. RODOV.)</t>
  </si>
  <si>
    <t xml:space="preserve"> 2691 </t>
  </si>
  <si>
    <t>TRANSPORTE DE ENTULHO EM CACAMBA ESTACIONARIA</t>
  </si>
  <si>
    <t xml:space="preserve"> 2.01.41 </t>
  </si>
  <si>
    <t>ESCAVACAO MECANICA DIAM 30 CM</t>
  </si>
  <si>
    <t xml:space="preserve"> 2667 </t>
  </si>
  <si>
    <t>CONCRETO USINADO BOMBEÁVEL FCK=30 MPA</t>
  </si>
  <si>
    <t xml:space="preserve"> 1179 </t>
  </si>
  <si>
    <t>TAXA DE BOMBEAMENTO</t>
  </si>
  <si>
    <t xml:space="preserve"> 00034481 </t>
  </si>
  <si>
    <t>CONCRETO USINADO BOMBEAVEL, CLASSE DE RESISTENCIA C45, BRITA 0 E 1, SLUMP = 100 +/- 20 MM, COM BOMBEAMENTO (DISPONIBILIZACAO DE BOMBA), SEM O LANCAMENTO (NBR 8953)</t>
  </si>
  <si>
    <t xml:space="preserve"> 2441 </t>
  </si>
  <si>
    <t>AÇO CA-50 - 16,0 MM (5/8")</t>
  </si>
  <si>
    <t xml:space="preserve"> 2446 </t>
  </si>
  <si>
    <t>AÇO CA-60 - 4,2 MM</t>
  </si>
  <si>
    <t xml:space="preserve"> 1703 </t>
  </si>
  <si>
    <t>COMPENSADO PLASTIFICADO 12 MM 2,20X1,10 M</t>
  </si>
  <si>
    <t xml:space="preserve"> 13800 </t>
  </si>
  <si>
    <t>LOCACAO DE ESCORAMENTO METALICO COM ESCO RAS TELESCOPICAS OU TORRES DE CARGA, PAR A ESTRUT.CONVENCIONAL CONCRETO,EXCL.TRAN</t>
  </si>
  <si>
    <t xml:space="preserve"> 73467 </t>
  </si>
  <si>
    <t>CAMINHÃO TOCO, PBT 14.300 KG, CARGA ÚTIL MÁX. 9.710 KG, DIST. ENTRE EIXOS 3,56 M, POTÊNCIA 185 CV, INCLUSIVE CARROCERIA FIXA ABERTA DE MADEIRA P/ TRANSPORTE GERAL DE CARGA SECA, DIMEN. APROX. 2,50 X 6,50 X 0,50 M - CHP DIURNO. AF_06/2014</t>
  </si>
  <si>
    <t xml:space="preserve"> 91395 </t>
  </si>
  <si>
    <t>CAMINHÃO TOCO, PBT 14.300 KG, CARGA ÚTIL MÁX. 9.710 KG, DIST. ENTRE EIXOS 3,56 M, POTÊNCIA 185 CV, INCLUSIVE CARROCERIA FIXA ABERTA DE MADEIRA P/ TRANSPORTE GERAL DE CARGA SECA, DIMEN. APROX. 2,50 X 6,50 X 0,50 M - CHI DIURNO. AF_06/2014</t>
  </si>
  <si>
    <t xml:space="preserve"> C.06.000.022011 </t>
  </si>
  <si>
    <t>LAJE PRÉ-FABRICADA UNIDIRECIONAL EM VIGA TRELIÇADA/LAJOTA EM EPS LT 12 (8 + 4) - SC = 200KGF/M²</t>
  </si>
  <si>
    <t xml:space="preserve"> 3125 </t>
  </si>
  <si>
    <t>CABO FLEXÍVEL PVC (70° C), 0,6/1 KV, SINTENAX 95 MM2</t>
  </si>
  <si>
    <t xml:space="preserve"> 3124 </t>
  </si>
  <si>
    <t>CABO FLEXÍVEL PVC (70° C), 0,6/1 KV, SINTENAX 70 MM2</t>
  </si>
  <si>
    <t xml:space="preserve"> 3122 </t>
  </si>
  <si>
    <t>CABO FLEXÍVEL PVC (70° C), 0,6/1 KV, SINTENAX 50 MM2</t>
  </si>
  <si>
    <t xml:space="preserve"> 3302 </t>
  </si>
  <si>
    <t>ELETRODUTO  EM AÇO ZINCADO DIAMETRO 1"</t>
  </si>
  <si>
    <t xml:space="preserve"> 3304 </t>
  </si>
  <si>
    <t>ELETRODUTO  EM AÇO ZINCADO DIAMETRO 2"</t>
  </si>
  <si>
    <t xml:space="preserve"> 3058 </t>
  </si>
  <si>
    <t>ABRAÇADEIRA METÁLICA TIPO "D" DIÂMETRO 1"</t>
  </si>
  <si>
    <t xml:space="preserve"> 3775 </t>
  </si>
  <si>
    <t>CABO DE COBRE NU 35 MM2</t>
  </si>
  <si>
    <t>Caixas Enterradas</t>
  </si>
  <si>
    <t xml:space="preserve"> 101619 </t>
  </si>
  <si>
    <t>PREPARO DE FUNDO DE VALA COM LARGURA MENOR QUE 1,5 M, COM CAMADA DE BRITA, LANÇAMENTO MANUAL. AF_01/2026</t>
  </si>
  <si>
    <t>Escoramento e Preparo de Fundo de Valas</t>
  </si>
  <si>
    <t>ARGAMASSA TRAÇO 1:3 (EM VOLUME DE CIMENTO E AREIA MÉDIA ÚMIDA) COM ADIÇÃO DE IMPERMEABILIZANTE, PREPARO MECÂNICO COM BETONEIRA 400 L. AF_08/2019</t>
  </si>
  <si>
    <t xml:space="preserve"> 5678 </t>
  </si>
  <si>
    <t>RETROESCAVADEIRA SOBRE RODAS COM CARREGADEIRA, TRAÇÃO 4X4, POTÊNCIA LÍQ. 88 HP, CAÇAMBA CARREG. CAP. MÍN. 1 M3, CAÇAMBA RETRO CAP. 0,26 M3, PESO OPERACIONAL MÍN. 6.674 KG, PROFUNDIDADE ESCAVAÇÃO MÁX. 4,37 M - CHP DIURNO. AF_06/2014. (ADAPTADO CONFORME DECRETO ESTADUAL GO N° 9900/2021)</t>
  </si>
  <si>
    <t>CHOR - CUSTOS HORÁRIOS DE MÁQUINAS E EQUIPAMENTOS</t>
  </si>
  <si>
    <t xml:space="preserve"> 87316 </t>
  </si>
  <si>
    <t>ARGAMASSA TRAÇO 1:4 (EM VOLUME DE CIMENTO E AREIA GROSSA ÚMIDA) PARA CHAPISCO CONVENCIONAL, PREPARO MECÂNICO COM BETONEIRA 400 L. AF_08/2019</t>
  </si>
  <si>
    <t xml:space="preserve"> 5679 </t>
  </si>
  <si>
    <t>RETROESCAVADEIRA SOBRE RODAS COM CARREGADEIRA, TRAÇÃO 4X4, POTÊNCIA LÍQ. 88 HP, CAÇAMBA CARREG. CAP. MÍN. 1 M3, CAÇAMBA RETRO CAP. 0,26 M3, PESO OPERACIONAL MÍN. 6.674 KG, PROFUNDIDADE ESCAVAÇÃO MÁX. 4,37 M - CHI DIURNO. AF_06/2014. (ADAPTADO CONFORME DECRETO ESTADUAL GO N° 9900/2021)</t>
  </si>
  <si>
    <t xml:space="preserve"> 97735 </t>
  </si>
  <si>
    <t>PEÇA RETANGULAR PRÉ-MOLDADA, VOLUME DE CONCRETO DE 30 A 100 LITROS, TAXA DE AÇO APROXIMADA DE 30KG/M³. AF_03/2024</t>
  </si>
  <si>
    <t>Estruturas Pré-Fabricadas e Pré-Moldadas</t>
  </si>
  <si>
    <t xml:space="preserve"> 00000650 </t>
  </si>
  <si>
    <t>BLOCO DE VEDACAO DE CONCRETO, 9 X 19 X 39 CM (CLASSE C - NBR 6136)</t>
  </si>
  <si>
    <t xml:space="preserve"> 3475 </t>
  </si>
  <si>
    <t>TOMADA HEXAGONAL 2P + T - 10A - 250V (SUPORTE+MÓDULO+ESPELHO)</t>
  </si>
  <si>
    <t>Redes Enterradas de Distribuição Elétrica</t>
  </si>
  <si>
    <t xml:space="preserve"> 00039246 </t>
  </si>
  <si>
    <t>ELETRODUTO/DUTO PEAD FLEXIVEL PAREDE SIMPLES, CORRUGACAO HELICOIDAL, COR PRETA, SEM ROSCA, DE 1 1/2", CRC 680 N, PARA CABEAMENTO SUBTERRANEO (NBR 15715)</t>
  </si>
  <si>
    <t xml:space="preserve"> 4019 </t>
  </si>
  <si>
    <t>Instalações Elétricas - Quadros, Cabos, Disjuntores, Contatores e Barramentos Blindados</t>
  </si>
  <si>
    <t xml:space="preserve"> 11860 </t>
  </si>
  <si>
    <t>QUADRO DE DISTRIBUICAO DE ENERGIA,100A,D E SOBREPOR,BARRAMENTO TRIFASICO E NEUTRO ,DISP.P/CHAVE GERAL,P/ATE 24 DISJUNTORES</t>
  </si>
  <si>
    <t>COPIA DA SINAPI (101878) - QUADRO DE DISTRIBUIÇÃO DE ENERGIA EM CHAPA DE AÇO GALVANIZADO, DE SOBREPOR, COM BARRAMENTO TRIFÁSICO, PARA 36 DISJUNTORES DIN 100A - FORNECIMENTO E INSTALAÇÃO. AF_10/2020</t>
  </si>
  <si>
    <t>INEL - INSTALAÇÃO ELÉTRICA/ELETRIFICAÇÃO E ILUMINAÇÃO EXTERNA</t>
  </si>
  <si>
    <t xml:space="preserve"> 00039759 </t>
  </si>
  <si>
    <t>QUADRO DE DISTRIBUICAO COM BARRAMENTO TRIFASICO, DE SOBREPOR, EM CHAPA DE ACO GALVANIZADO, PARA 36 DISJUNTORES DIN, 100 A</t>
  </si>
  <si>
    <t xml:space="preserve"> 3394 </t>
  </si>
  <si>
    <t xml:space="preserve"> 3071 </t>
  </si>
  <si>
    <t xml:space="preserve"> 3778 </t>
  </si>
  <si>
    <t>CABO DE COBRE NU 50 MM2</t>
  </si>
  <si>
    <t xml:space="preserve"> 4030 </t>
  </si>
  <si>
    <t>ADAPTADOR DE SAÍDA 1" PARA CONDULETE METÁLICO</t>
  </si>
  <si>
    <t xml:space="preserve"> 3446 </t>
  </si>
  <si>
    <t xml:space="preserve"> 3280 </t>
  </si>
  <si>
    <t xml:space="preserve"> 3284 </t>
  </si>
  <si>
    <t xml:space="preserve"> 3287 </t>
  </si>
  <si>
    <t xml:space="preserve"> 3928 </t>
  </si>
  <si>
    <t>ELETRODUTO PVC FLEXÍVEL (MANGUEIRA CORRUGADA REFORÇADA) DIAM.75MM</t>
  </si>
  <si>
    <t xml:space="preserve"> 3937 </t>
  </si>
  <si>
    <t xml:space="preserve"> 3938 </t>
  </si>
  <si>
    <t>CABO FLEXÍVEL EPR/XLPE (90°C), 0,6/1 KV, 185 MM2</t>
  </si>
  <si>
    <t xml:space="preserve"> H685 </t>
  </si>
  <si>
    <t>TAMPA DE FERRO FUNDIDO T33 - TRÁFEGO PESADO</t>
  </si>
  <si>
    <t xml:space="preserve"> 3265 </t>
  </si>
  <si>
    <t xml:space="preserve"> 3264 </t>
  </si>
  <si>
    <t xml:space="preserve"> 3268 </t>
  </si>
  <si>
    <t xml:space="preserve"> 00001581 </t>
  </si>
  <si>
    <t>TERMINAL A COMPRESSAO EM COBRE ESTANHADO PARA CABO 120 MM2, 1 FURO E 1 COMPRESSAO, PARA PARAFUSO DE FIXACAO M12</t>
  </si>
  <si>
    <t xml:space="preserve"> 00002376 </t>
  </si>
  <si>
    <t>DISJUNTOR TERMOMAGNETICO TRIPOLAR 600 A / 600 V, TIPO LXD / ICC - 40 KA</t>
  </si>
  <si>
    <t xml:space="preserve"> 3118 </t>
  </si>
  <si>
    <t>CABO FLEXÍVEL PVC (70° C), 0,6/1 KV, SINTENAX 2,5 MM2</t>
  </si>
  <si>
    <t xml:space="preserve"> 11524 </t>
  </si>
  <si>
    <t>ALCA PRE-FORMADA DE DISTRIBUICAO PARA CO NDUTORES DE ALUMINIO NU (CA OU CAA) 1/OA WG</t>
  </si>
  <si>
    <t xml:space="preserve"> 2493 </t>
  </si>
  <si>
    <t>ARRUELA PARA PARAFUSO 3/8"</t>
  </si>
  <si>
    <t>Fusíveis, Disjuntores e Chaves</t>
  </si>
  <si>
    <t xml:space="preserve"> 9783 </t>
  </si>
  <si>
    <t>Barra roscada zincada ø 3/8"</t>
  </si>
  <si>
    <t>7,70</t>
  </si>
  <si>
    <t>14,74</t>
  </si>
  <si>
    <t>10,18</t>
  </si>
  <si>
    <t xml:space="preserve"> 3100 </t>
  </si>
  <si>
    <t>CABO DE COBRE NU 25 MM2</t>
  </si>
  <si>
    <t xml:space="preserve"> 00025004 </t>
  </si>
  <si>
    <t>CABO DE ALUMINIO NU COM ALMA DE ACO, BITOLA 1/0 AWG</t>
  </si>
  <si>
    <t xml:space="preserve"> P.19.000.044305 </t>
  </si>
  <si>
    <t>CAIXA DE EQUALIZAÇÃO COM BARRA COBRE 6MM, EMBUTIR, CHAPA DE AÇO COM PINTURA ESMALTADA, DE 200X200MM E TAMPA, USO INTERNO, REF. TEL-901 TERMOTÉCNICA OU EQUIVALENTE</t>
  </si>
  <si>
    <t xml:space="preserve"> 030104 </t>
  </si>
  <si>
    <t>TRANSPORTE DE ENTULHO CAÇAMBA ESTACIONÁRIA SEM CARGA</t>
  </si>
  <si>
    <t xml:space="preserve"> M100950100 </t>
  </si>
  <si>
    <t>CAIXA DE INSPEÇÃO EM PVC, COM TAMPA, PARA ATERRAMENTO D=25CM, H=25CM</t>
  </si>
  <si>
    <t>Fornecimento de Materiais para Redes de Energia Elétrica e Iluminação</t>
  </si>
  <si>
    <t>71,29</t>
  </si>
  <si>
    <t>103,18</t>
  </si>
  <si>
    <t xml:space="preserve"> 11211 </t>
  </si>
  <si>
    <t>Chave seccionadora tripolar 15kv - 400a, com porta fusivel HH incorporado</t>
  </si>
  <si>
    <t>2.357,41</t>
  </si>
  <si>
    <t>305,55</t>
  </si>
  <si>
    <t xml:space="preserve"> 9211 </t>
  </si>
  <si>
    <t>Disjuntor a Vacuo 15KV, marca BEGHIM, tipo MAF 15-630-350, manual c/relé URPE7104 + jg de contato 3NF+3NA, bobina de fechamento, bloqueio KIRK, disparadorTCC, bobina abert.+3TCs (ou similar)</t>
  </si>
  <si>
    <t>34.276,57</t>
  </si>
  <si>
    <t>442,20</t>
  </si>
  <si>
    <t xml:space="preserve"> 3307 </t>
  </si>
  <si>
    <t>ELETRODUTO EM AÇO ZINCADO DIAMETRO 4"</t>
  </si>
  <si>
    <t>PROTECAO EXTERNA - CONTRA DESCARGA ATMOSFERICA</t>
  </si>
  <si>
    <t xml:space="preserve"> 74.51.13 </t>
  </si>
  <si>
    <t>FIXADOR OMEGA EM LATÃO PARA CABO DE 16 - 25MM2</t>
  </si>
  <si>
    <t xml:space="preserve"> 74.51.10 </t>
  </si>
  <si>
    <t>FIXADOR OMEGA EM LATÃO PARA CABO 35MM2</t>
  </si>
  <si>
    <t xml:space="preserve"> 3208 </t>
  </si>
  <si>
    <t>Entrada em Baixa Tensão</t>
  </si>
  <si>
    <t xml:space="preserve"> 6536 </t>
  </si>
  <si>
    <t>Isolador suporte pedestal de uso interno com prensa fio, em porcelana tipo pilar cor branca, classe tensão 15 kV</t>
  </si>
  <si>
    <t>235,00</t>
  </si>
  <si>
    <t>38,32</t>
  </si>
  <si>
    <t>Quadros de Distribuição de Energia</t>
  </si>
  <si>
    <t xml:space="preserve"> 12856 </t>
  </si>
  <si>
    <t>Comando estibo C-10 p/ acionamento da chave seccionadora</t>
  </si>
  <si>
    <t>414,50</t>
  </si>
  <si>
    <t xml:space="preserve"> 12857 </t>
  </si>
  <si>
    <t>Tubo de descida de 1,50m para chave seccionadora</t>
  </si>
  <si>
    <t>174,67</t>
  </si>
  <si>
    <t xml:space="preserve"> 12858 </t>
  </si>
  <si>
    <t>Eixo prolongador de 1m com mancal curto para chave seccionadora</t>
  </si>
  <si>
    <t>86,54</t>
  </si>
  <si>
    <t xml:space="preserve"> 12859 </t>
  </si>
  <si>
    <t>Suporte para comando C-10 para chave seccionadora</t>
  </si>
  <si>
    <t>160,95</t>
  </si>
  <si>
    <t xml:space="preserve"> 3916 </t>
  </si>
  <si>
    <t>PARA RAIOS DISTRIBUIDOR POLIMÉRICO ÓXIDO DE ZINCO S/CENTELHADOR C/ DESLIGAMENTO AUTOMÁTICO 15KV 10KA</t>
  </si>
  <si>
    <t xml:space="preserve"> 7257 </t>
  </si>
  <si>
    <t>PLACA DE ADVERTENCIA EM PVC (20X30)CM, COM OS DIZERES: "ESTA CHAVE NAO DEVE SER MANOBRADA"</t>
  </si>
  <si>
    <t>12,22</t>
  </si>
  <si>
    <t xml:space="preserve"> 13570 </t>
  </si>
  <si>
    <t>Placa advertência 470 x 340mm, metálica ( perigo de morte )</t>
  </si>
  <si>
    <t>16,12</t>
  </si>
  <si>
    <t>0,96</t>
  </si>
  <si>
    <t xml:space="preserve"> 11143 </t>
  </si>
  <si>
    <t>Placa de sinalização em acrílico, dimensões 0.12 x 0.12 m, e=2mm</t>
  </si>
  <si>
    <t>21,64</t>
  </si>
  <si>
    <t>7,28</t>
  </si>
  <si>
    <t>Subsestação Transformadora Abrigada</t>
  </si>
  <si>
    <t xml:space="preserve"> 13572 </t>
  </si>
  <si>
    <t>Punho de manobra com bloqueio klrk</t>
  </si>
  <si>
    <t>947,11</t>
  </si>
  <si>
    <t>280,06</t>
  </si>
  <si>
    <t>193,51</t>
  </si>
  <si>
    <t xml:space="preserve"> 2492 </t>
  </si>
  <si>
    <t>PORCA P/PARAFUSO 3/8"</t>
  </si>
  <si>
    <t xml:space="preserve"> G0470 </t>
  </si>
  <si>
    <t>CANTONEIRA EM AÇO ABAS IGUAIS " L" 1 1/2" x 1 1/2" ESPESSURA DE 3/16" PESO NOMINAL 2,68KG/M</t>
  </si>
  <si>
    <t xml:space="preserve"> 1120 </t>
  </si>
  <si>
    <t>AÇO CA-25</t>
  </si>
  <si>
    <t xml:space="preserve"> I0749 </t>
  </si>
  <si>
    <t>MÁQUINA DE SOLDA (CHP)</t>
  </si>
  <si>
    <t xml:space="preserve"> 13574 </t>
  </si>
  <si>
    <t>Suporte p/ punho de manobra</t>
  </si>
  <si>
    <t>112,96</t>
  </si>
  <si>
    <t>40,74</t>
  </si>
  <si>
    <t>58,96</t>
  </si>
  <si>
    <t xml:space="preserve"> 3454 </t>
  </si>
  <si>
    <t xml:space="preserve"> 4034 </t>
  </si>
  <si>
    <t>Aparelhos, Utensílios e Equipamentos Elétricos</t>
  </si>
  <si>
    <t xml:space="preserve"> 13569 </t>
  </si>
  <si>
    <t>Estrado ( tapete ) de borracha isolante 15 kv - dimensões 1.000x1.000x25mm</t>
  </si>
  <si>
    <t>527,96</t>
  </si>
  <si>
    <t>176,88</t>
  </si>
  <si>
    <t>122,22</t>
  </si>
  <si>
    <t xml:space="preserve"> E.06.000.042847 </t>
  </si>
  <si>
    <t>CLIPS DE FIXAÇÃO PARA VERGALHÃO EM AÇO GALVANIZADO DIÂMETRO DE 3/8´, REF. TEL 5238 OU EQUIVALENTE</t>
  </si>
  <si>
    <t xml:space="preserve"> P.19.000.090406 </t>
  </si>
  <si>
    <t>PRENSA VERGALHÃO ´T´ DIÂMETRO 3/8´ (DERIVAÇÃO)</t>
  </si>
  <si>
    <t xml:space="preserve"> P.04.000.090407 </t>
  </si>
  <si>
    <t>TERMINAL PARA VERGALHÃO DIÂMETRO 3/8´</t>
  </si>
  <si>
    <t xml:space="preserve"> P.19.000.090405 </t>
  </si>
  <si>
    <t>UNIÃO ANGULAR PARA VERGALHÃO, DIÂMETRO DE 3/8´</t>
  </si>
  <si>
    <t>Interligações até Quadro Geral - Eletrodutos e Conexões</t>
  </si>
  <si>
    <t>1,01</t>
  </si>
  <si>
    <t>1,47</t>
  </si>
  <si>
    <t xml:space="preserve"> 12842 </t>
  </si>
  <si>
    <t>Luva sem rosca UNIDUT ø=1 " C- PB</t>
  </si>
  <si>
    <t>6,20</t>
  </si>
  <si>
    <t xml:space="preserve"> P.08.000.090408 </t>
  </si>
  <si>
    <t>VERGALHÃO DE COBRE ELETROLÍTICO DIÂMETRO 3/8´</t>
  </si>
  <si>
    <t xml:space="preserve"> P.27.000.042309 </t>
  </si>
  <si>
    <t>BASE UNIPOLAR PARA FUSÍVEL DE 15KV</t>
  </si>
  <si>
    <t xml:space="preserve"> 74.08.40 </t>
  </si>
  <si>
    <t>CX. PADRAO CEMIG P/MED.POLIF.E DISJ. 55X60X24 CM-3 OU EQUIVALENTE</t>
  </si>
  <si>
    <t xml:space="preserve"> P.27.000.090468 </t>
  </si>
  <si>
    <t>FUSÍVEL DE VIDRO PARA TP 0,5 A / 15 KV; REF. V14X160KT DA DECKFUSE, LD14MM DA REHTOM OU EQUIVALENTE</t>
  </si>
  <si>
    <t xml:space="preserve"> 1041 </t>
  </si>
  <si>
    <t>Gancho olhal c/ furo 18mm</t>
  </si>
  <si>
    <t xml:space="preserve"> P.19.000.090409 </t>
  </si>
  <si>
    <t>ISOLADOR SUPORTE PEDESTAL DE EPÓXI E/OU PORCELANA COM GUIA BARRA 15KV, COMPLETO - USO INTERNO</t>
  </si>
  <si>
    <t xml:space="preserve"> 3971 </t>
  </si>
  <si>
    <t>ISOLADOR DE ANCORAGEM POLIMÉRICO 15 KV</t>
  </si>
  <si>
    <t xml:space="preserve"> 3958 </t>
  </si>
  <si>
    <t>MANILHA SAPATILHA EM AÇO GALVANIZADO</t>
  </si>
  <si>
    <t xml:space="preserve"> 3972 </t>
  </si>
  <si>
    <t xml:space="preserve"> M103150080 </t>
  </si>
  <si>
    <t>PARAFUSO DE MAQUINA 5/8"X250mm</t>
  </si>
  <si>
    <t xml:space="preserve"> P.18.000.092639 </t>
  </si>
  <si>
    <t>SUPORTE PARA FIXAÇÃO LATERAL EM CABINE PRIMÁRIA PARA TP´S 80 X 35 X 42 CM, EM FERRO CANTONEIRA L: 1 1/2´ X ESP. 1/8´</t>
  </si>
  <si>
    <t xml:space="preserve"> 3028 </t>
  </si>
  <si>
    <t xml:space="preserve"> 00001576 </t>
  </si>
  <si>
    <t>TERMINAL A COMPRESSAO EM COBRE ESTANHADO PARA CABO 25 MM2, 1 FURO E 1 COMPRESSAO, PARA PARAFUSO DE FIXACAO M8</t>
  </si>
  <si>
    <t>3,19</t>
  </si>
  <si>
    <t xml:space="preserve"> 7880 </t>
  </si>
  <si>
    <t>Alicate de compressão para terminais de compressão de cabos com seção até 120mm2</t>
  </si>
  <si>
    <t>0,11</t>
  </si>
  <si>
    <t>0,14</t>
  </si>
  <si>
    <t xml:space="preserve"> 00001577 </t>
  </si>
  <si>
    <t>TERMINAL A COMPRESSAO EM COBRE ESTANHADO PARA CABO 35 MM2, 1 FURO E 1 COMPRESSAO, PARA PARAFUSO DE FIXACAO M8</t>
  </si>
  <si>
    <t>1,65</t>
  </si>
  <si>
    <t xml:space="preserve"> 00001578 </t>
  </si>
  <si>
    <t>TERMINAL A COMPRESSAO EM COBRE ESTANHADO PARA CABO 50 MM2, 1 FURO E 1 COMPRESSAO, PARA PARAFUSO DE FIXACAO M8</t>
  </si>
  <si>
    <t>4,45</t>
  </si>
  <si>
    <t xml:space="preserve"> P.12.000.041005 </t>
  </si>
  <si>
    <t>TRANSFORMADOR DE POTÊNCIA MONOFÁSICO DE 1000VA CLASSE 15KV, A SECO COM FUSÍVEIS</t>
  </si>
  <si>
    <t xml:space="preserve"> 4003 </t>
  </si>
  <si>
    <t>LUMINÁRIA PARA JARDIM COM POSTE 3,00 M - 01 LUMINÁRIA PLANA</t>
  </si>
  <si>
    <t>Luminárias Internas</t>
  </si>
  <si>
    <t xml:space="preserve"> 8870 </t>
  </si>
  <si>
    <t>Luminaria embutida no piso com foco orientável em alumínio injetado, ref. IL 3702, da Interlight ou similar</t>
  </si>
  <si>
    <t>432,82</t>
  </si>
  <si>
    <t xml:space="preserve"> 8874 </t>
  </si>
  <si>
    <t>Lâmpada halógena PAR 30 75w</t>
  </si>
  <si>
    <t>14,48</t>
  </si>
  <si>
    <t>Luminárias Externas</t>
  </si>
  <si>
    <t xml:space="preserve"> 1691 </t>
  </si>
  <si>
    <t>Parafuso metal 2 1/2" x 12 p/ bucha s-10</t>
  </si>
  <si>
    <t>1,70</t>
  </si>
  <si>
    <t xml:space="preserve"> 13288 </t>
  </si>
  <si>
    <t>Refletor Slim  LED 50W de potência, branco Frio, 6500k, Autovolt, marca G-light ou similar</t>
  </si>
  <si>
    <t>31,10</t>
  </si>
  <si>
    <t xml:space="preserve"> 4004 </t>
  </si>
  <si>
    <t>LUMINÁRIA PARA JARDIM COM POSTE 3,00 M COM 02 LUMINÁRIAS PLANAS</t>
  </si>
  <si>
    <t xml:space="preserve"> 6295 </t>
  </si>
  <si>
    <t>LUMINARIA TIPO PLAFON COM PAINEL LED, 30X30CM, EMBUTIR, POTENCIA DE 24W, 4000K, LUZ NEUTRA, ELGIN OU SIMILAR</t>
  </si>
  <si>
    <t>Pontos de Suprimento de Lógica</t>
  </si>
  <si>
    <t xml:space="preserve"> 8926 </t>
  </si>
  <si>
    <t>Cabo de fibra ótica de 6 vias</t>
  </si>
  <si>
    <t>14,49</t>
  </si>
  <si>
    <t>2,85</t>
  </si>
  <si>
    <t xml:space="preserve"> 3739 </t>
  </si>
  <si>
    <t>TAMPA DE Fo.Fo. R2 COM BASE (55 X 107)</t>
  </si>
  <si>
    <t xml:space="preserve"> 7060 </t>
  </si>
  <si>
    <t>CONECTOR CABO X HASTE EM BRONZE NATURAL PARA CABO DE 16-70 MM2, TEL. 585, TERMOTECNICA</t>
  </si>
  <si>
    <t xml:space="preserve"> 4080 </t>
  </si>
  <si>
    <t>MOLDE DE GRAFITE PARA CONEXÃO EXOTÉRMICA</t>
  </si>
  <si>
    <t xml:space="preserve"> 3980 </t>
  </si>
  <si>
    <t>CARTUCHO PARA SOLDA EXOTÉRMICA 115 G</t>
  </si>
  <si>
    <t xml:space="preserve"> H634 </t>
  </si>
  <si>
    <t>CURVA 45º SOLDAVEL DIAMETRO 50 MM</t>
  </si>
  <si>
    <t xml:space="preserve"> H251 </t>
  </si>
  <si>
    <t xml:space="preserve"> H253 </t>
  </si>
  <si>
    <t xml:space="preserve"> H131 </t>
  </si>
  <si>
    <t>BUCHA DE REDUÇÃO SOLDAVEL LONGA 60 X 40 MM</t>
  </si>
  <si>
    <t xml:space="preserve"> H243 </t>
  </si>
  <si>
    <t xml:space="preserve"> H612 </t>
  </si>
  <si>
    <t>VALVULA DE RETENÇAO VERTICAL 1"</t>
  </si>
  <si>
    <t xml:space="preserve"> 00010419 </t>
  </si>
  <si>
    <t>VALVULA DE RETENCAO VERTICAL, DE BRONZE (PN-16), 1 1/4", 200 PSI, EXTREMIDADES COM ROSCA</t>
  </si>
  <si>
    <t xml:space="preserve"> 00010417 </t>
  </si>
  <si>
    <t>VALVULA DE RETENCAO VERTICAL, DE BRONZE (PN-16), 2", 200 PSI, EXTREMIDADES COM ROSCA</t>
  </si>
  <si>
    <t xml:space="preserve"> H600 </t>
  </si>
  <si>
    <t xml:space="preserve"> H103 </t>
  </si>
  <si>
    <t>ADAPTADOR SOLDÁVEL CURTO COM BOLSA E ROSCA PARA REGISTRO 40X1.1/4"</t>
  </si>
  <si>
    <t xml:space="preserve"> H473 </t>
  </si>
  <si>
    <t xml:space="preserve"> H707 </t>
  </si>
  <si>
    <t xml:space="preserve"> H628 </t>
  </si>
  <si>
    <t>NIPLE DUPLO DE FERRO GALVANIZADO 2.1/2"</t>
  </si>
  <si>
    <t xml:space="preserve"> H708 </t>
  </si>
  <si>
    <t>TE DE FERRO GALVANIZADO 90º X 2 1/2"</t>
  </si>
  <si>
    <t xml:space="preserve"> 00003471 </t>
  </si>
  <si>
    <t>COTOVELO 90 GRAUS DE FERRO GALVANIZADO, COM ROSCA BSP, DE 2"</t>
  </si>
  <si>
    <t xml:space="preserve"> 3252 </t>
  </si>
  <si>
    <t xml:space="preserve"> 3362 </t>
  </si>
  <si>
    <t>LUVA EM AÇO GALVANIZADO A FOGO DIAMETRO 1.1/4"</t>
  </si>
  <si>
    <t xml:space="preserve"> 3842 </t>
  </si>
  <si>
    <t>NIPLE DUPLO DE FERRO GALVANIZADO 2"</t>
  </si>
  <si>
    <t>Instalações Hidráulicas - Reservação e Bombas de Recalque</t>
  </si>
  <si>
    <t xml:space="preserve"> 042578 </t>
  </si>
  <si>
    <t>SBC</t>
  </si>
  <si>
    <t>NIPLE DUPLO DE REDUCAO GALVANIZADO 2" x 1.1/2"</t>
  </si>
  <si>
    <t xml:space="preserve"> 042579 </t>
  </si>
  <si>
    <t>NIPLE DUPLO DE REDUCAO GALVANIZADO 2.1/2" x 2"</t>
  </si>
  <si>
    <t xml:space="preserve"> H682 </t>
  </si>
  <si>
    <t xml:space="preserve"> H695 </t>
  </si>
  <si>
    <t xml:space="preserve"> 00006298 </t>
  </si>
  <si>
    <t>TE DE FERRO GALVANIZADO, DE 2"</t>
  </si>
  <si>
    <t xml:space="preserve"> 00012437 </t>
  </si>
  <si>
    <t>UNIAO COM ASSENTO CONICO DE FERRO LONGO (MACHO-FEMEA), DIAMETRO 2"</t>
  </si>
  <si>
    <t xml:space="preserve"> 00003926 </t>
  </si>
  <si>
    <t>LUVA DE REDUCAO DE FERRO GALVANIZADO, COM ROSCA BSP, DE 2" X 1 1/2"</t>
  </si>
  <si>
    <t xml:space="preserve"> O.05.000.063516 </t>
  </si>
  <si>
    <t>HIDRÔMETRO TIPO WOLTMANN EM FERRO FUNDIDO DE 50MM (2´), FLANGEADO INCLUSIVE ACESSÓRIOS DE FIXAÇÃO</t>
  </si>
  <si>
    <t>AP</t>
  </si>
  <si>
    <t xml:space="preserve"> MAT121800 </t>
  </si>
  <si>
    <t>RESERVATORIO METALICO USI-SAC-41 OU COR-400, PARA AGUA POTAVEL ESTILO TACA AGUA TOTAL, PADRAO SABESP OU SIMILAR, COM CAPACIDADE PARA 50M3, INSTALADO</t>
  </si>
  <si>
    <t>Combate a incendio : demais serviços</t>
  </si>
  <si>
    <t xml:space="preserve"> 6.65.56 </t>
  </si>
  <si>
    <t>CONJUNTO MOTOR BOMBA PARA INCENDIO 4HP</t>
  </si>
  <si>
    <t xml:space="preserve"> H486 </t>
  </si>
  <si>
    <t>TAMPA T-5 ARTICULADA 20 X 20 CM</t>
  </si>
  <si>
    <t xml:space="preserve"> 00038676 </t>
  </si>
  <si>
    <t>LUVA SIMPLES, PVC, SOLDAVEL, DN 150 MM, SERIE NORMAL, PARA ESGOTO PREDIAL</t>
  </si>
  <si>
    <t>LIXA D'AGUA EM FOLHA, GRAO 100</t>
  </si>
  <si>
    <t xml:space="preserve"> H351 </t>
  </si>
  <si>
    <t>CURVA 45° DIAMETRO 100 mm (ESGOTO)</t>
  </si>
  <si>
    <t xml:space="preserve"> H344 </t>
  </si>
  <si>
    <t>CURVA 90 GRAUS LONGA DIAMETRO 100 mm  (ESGOTO)</t>
  </si>
  <si>
    <t xml:space="preserve"> 00020169 </t>
  </si>
  <si>
    <t>LUVA SIMPLES, PVC SERIE R, 75 MM, PARA ESGOTO OU AGUAS PLUVIAIS PREDIAIS</t>
  </si>
  <si>
    <t>LUVA SIMPLES, PVC SERIE R, 100 MM, PARA ESGOTO OU AGUAS PLUVIAIS PREDIAIS</t>
  </si>
  <si>
    <t>TUBO PVC, SERIE R, DN 100 MM, PARA ESGOTO OU AGUAS PLUVIAIS PREDIAIS (NBR 5688)</t>
  </si>
  <si>
    <t>TUBO PVC, SERIE R, DN 150 MM, PARA ESGOTO OU AGUAS PLUVIAIS PREDIAIS (NBR 5688)</t>
  </si>
  <si>
    <t>TUBO PVC, SERIE R, DN 75 MM, PARA ESGOTO OU AGUAS PLUVIAIS PREDIAIS (NBR 5688)</t>
  </si>
  <si>
    <t xml:space="preserve"> 1695 </t>
  </si>
  <si>
    <t>COMPENSADO RESINADO COLA FENÓLICA 6 MM 2,20X1,10 M</t>
  </si>
  <si>
    <t xml:space="preserve"> 101624 </t>
  </si>
  <si>
    <t>PREPARO DE FUNDO DE VALA COM LARGURA MAIOR OU IGUAL A 1,5 M E MENOR QUE 2,5 M, COM CAMADA DE BRITA, LANÇAMENTO MECANIZADO. AF_01/2026</t>
  </si>
  <si>
    <t xml:space="preserve"> 97738 </t>
  </si>
  <si>
    <t>PEÇA CIRCULAR PRÉ-MOLDADA, VOLUME DE CONCRETO DE 10 A 30 LITROS, TAXA DE FIBRA DE POLIPROPILENO APROXIMADA DE 6 KG/M³. AF_03/2024_PS</t>
  </si>
  <si>
    <t xml:space="preserve"> 97740 </t>
  </si>
  <si>
    <t>PEÇA CIRCULAR PRÉ-MOLDADA, VOLUME DE CONCRETO ACIMA DE 100 LITROS, TAXA DE AÇO APROXIMADA DE 30KG/M³. AF_03/2024 98062 (ADAPTADO CONFORME DECRETO ESTADUAL 9900/2021)</t>
  </si>
  <si>
    <t xml:space="preserve"> 00043446 </t>
  </si>
  <si>
    <t>ANEL EM CONCRETO ARMADO, PERFURADO, PARA FOSSAS SEPTICAS E SUMIDOUROS, SEM FUNDO, DIAMETRO INTERNO DE 2,00 M E ALTURA DE 0,50 M</t>
  </si>
  <si>
    <t xml:space="preserve"> 00000305 </t>
  </si>
  <si>
    <t>ANEL BORRACHA, PARA TUBO PVC, REDE COLETOR ESGOTO, DN 150 MM (NBR 7362)</t>
  </si>
  <si>
    <t xml:space="preserve"> 00020131 </t>
  </si>
  <si>
    <t>JOELHO PVC LEVE, 90 GRAUS, DN 150 MM, PARA ESGOTO PREDIAL</t>
  </si>
  <si>
    <t xml:space="preserve"> 00020146 </t>
  </si>
  <si>
    <t>JUNCAO SIMPLES, PVC SERIE R, DN 150 X 150 MM, PARA ESGOTO PREDIAL</t>
  </si>
  <si>
    <t>LIPR - LIGAÇÕES PREDIAIS ÁGUA/ESGOTO/ENERGIA/TELEFONE</t>
  </si>
  <si>
    <t xml:space="preserve"> 00001865 </t>
  </si>
  <si>
    <t>CURVA LONGA PVC, PB, JE, 90 GRAUS, DN 150 MM, PARA REDE COLETORA ESGOTO (NBR 10569)</t>
  </si>
  <si>
    <t xml:space="preserve"> 00020151 </t>
  </si>
  <si>
    <t>JOELHO, PVC SERIE R, 45 GRAUS, DN 100 MM, PARA ESGOTO OU AGUAS PLUVIAIS PREDIAIS</t>
  </si>
  <si>
    <t>Instalações Prediais de Esgoto - Tubos e Conexões</t>
  </si>
  <si>
    <t xml:space="preserve"> 00037952 </t>
  </si>
  <si>
    <t>JOELHO PVC, SOLDAVEL, PB, 45 GRAUS, DN 150 MM, PARA ESGOTO PREDIAL</t>
  </si>
  <si>
    <t>JOELHO, PVC SERIE R, 90 GRAUS, DN 75 MM, PARA ESGOTO OU AGUAS PLUVIAIS PREDIAIS</t>
  </si>
  <si>
    <t>JOELHO, PVC SERIE R, 90 GRAUS, DN 100 MM, PARA ESGOTO OU AGUAS PLUVIAIS PREDIAIS</t>
  </si>
  <si>
    <t xml:space="preserve"> 00020144 </t>
  </si>
  <si>
    <t>JUNCAO SIMPLES, PVC SERIE R, DN 100 X 100 MM, PARA ESGOTO OU AGUAS PLUVIAIS PREDIAIS</t>
  </si>
  <si>
    <t>JUNCAO SIMPLES, PVC SERIE R, DN 150 X 100 MM, PARA ESGOTO OU AGUAS PLUVIAIS PREDIAIS</t>
  </si>
  <si>
    <t>LUVA SIMPLES, PVC SERIE R, 150 MM, PARA ESGOTO OU AGUAS PLUVIAIS PREDIAIS</t>
  </si>
  <si>
    <t xml:space="preserve"> O.02.000.062585 </t>
  </si>
  <si>
    <t>TUBO DE PVC RÍGIDO TIPO COLETOR ESGOTO, DN= 250MM</t>
  </si>
  <si>
    <t xml:space="preserve"> 00020047 </t>
  </si>
  <si>
    <t>REDUCAO EXCENTRICA PVC, SERIE R, DN 150 X 100 MM, PARA ESGOTO OU AGUAS PLUVIAIS PREDIAIS</t>
  </si>
  <si>
    <t xml:space="preserve"> H624 </t>
  </si>
  <si>
    <t xml:space="preserve"> H637 </t>
  </si>
  <si>
    <t xml:space="preserve"> H694 </t>
  </si>
  <si>
    <t>Fornecimento de Bombas e Válvulas de Pé</t>
  </si>
  <si>
    <t xml:space="preserve"> 13737 </t>
  </si>
  <si>
    <t>Motobomba Centro Monoestágio P/ incêndio Serie SH Modelo BPI-22 R, 3600, 13,0CV, motor combust. Trifásica. Schneider ou similar</t>
  </si>
  <si>
    <t>16.113,00</t>
  </si>
  <si>
    <t xml:space="preserve"> 13736 </t>
  </si>
  <si>
    <t>Motobomba Cento Monoestágio P/ incêndio 12,5 CV - 3,0/ 220/380 v. Modelo BPI - 22 R, Trifásica Schneider ou similar</t>
  </si>
  <si>
    <t>13.190,77</t>
  </si>
  <si>
    <t xml:space="preserve"> 14579 </t>
  </si>
  <si>
    <t>Bomba para incêndio jockey, modelo BT4-0505E7 1/2 cv ou similar</t>
  </si>
  <si>
    <t>3.389,07</t>
  </si>
  <si>
    <t>29,78</t>
  </si>
  <si>
    <t xml:space="preserve"> H691 </t>
  </si>
  <si>
    <t xml:space="preserve"> 00039865 </t>
  </si>
  <si>
    <t>CONECTOR BRONZE/LATAO (REF 603) SEM ANEL DE SOLDA, BOLSA X ROSCA F, 28 MM X 1/2"</t>
  </si>
  <si>
    <t xml:space="preserve"> 00012732 </t>
  </si>
  <si>
    <t>SOLDA ESTANHO/COBRE PARA CONEXOES DE COBRE, FIO 2,5 MM, CARRETEL 500 GR (SEM CHUMBO)</t>
  </si>
  <si>
    <t xml:space="preserve"> 00039897 </t>
  </si>
  <si>
    <t>PASTA PARA SOLDA DE TUBOS E CONEXOES DE COBRE (EMBALAGEM COM 250 G)</t>
  </si>
  <si>
    <t>Tubos e Conexões de Cobre Soldáveis e Roscáveis</t>
  </si>
  <si>
    <t xml:space="preserve"> 13640 </t>
  </si>
  <si>
    <t>Conector de latão, cobre ou bronze d = 66mm x 2.1/2"</t>
  </si>
  <si>
    <t>298,75</t>
  </si>
  <si>
    <t>Solda branca preparada 30/70</t>
  </si>
  <si>
    <t>0,26</t>
  </si>
  <si>
    <t>6,46</t>
  </si>
  <si>
    <t>8,63</t>
  </si>
  <si>
    <t xml:space="preserve"> 1704 </t>
  </si>
  <si>
    <t>Pasta p/ soldar</t>
  </si>
  <si>
    <t>0,07</t>
  </si>
  <si>
    <t xml:space="preserve"> O.05.000.061017 </t>
  </si>
  <si>
    <t>FLANGE AVULSO EM FERRO FUNDIDO CLASSE PN-10, DN= 100MM, REF. BARBARA OU EQUIVALENTE</t>
  </si>
  <si>
    <t xml:space="preserve"> O.12.000.090146 </t>
  </si>
  <si>
    <t>ARRUELA DE BORRACHA PARA FLANGE, DIÂMETRO 100MM</t>
  </si>
  <si>
    <t xml:space="preserve"> E.09.000.090147 </t>
  </si>
  <si>
    <t>PARAFUSO COM ARRUELA EM AÇO GALVANIZADO, PARA FLANGE S16/80</t>
  </si>
  <si>
    <t xml:space="preserve"> 00000775 </t>
  </si>
  <si>
    <t>BUCHA DE REDUCAO DE FERRO GALVANIZADO, COM ROSCA BSP, DE 2 1/2" X 2"</t>
  </si>
  <si>
    <t>11,91</t>
  </si>
  <si>
    <t xml:space="preserve"> 3365 </t>
  </si>
  <si>
    <t>LUVA EM AÇO GALVANIZADO A FOGO DIAMETRO 2.1/2"</t>
  </si>
  <si>
    <t xml:space="preserve"> H622 </t>
  </si>
  <si>
    <t xml:space="preserve"> H616 </t>
  </si>
  <si>
    <t>TAMPA FERRO FUNDIDO (INCENDIO) 40 X 60 CM</t>
  </si>
  <si>
    <t xml:space="preserve"> H620 </t>
  </si>
  <si>
    <t xml:space="preserve"> 1502 </t>
  </si>
  <si>
    <t>Luva redução ferro galvanizado d= 2 1/2" x 1 1/4"</t>
  </si>
  <si>
    <t>95,57</t>
  </si>
  <si>
    <t xml:space="preserve"> I2031 </t>
  </si>
  <si>
    <t>TE REDUÇÃO AÇO GALVANIZADO 2 1/2" X 1"</t>
  </si>
  <si>
    <t xml:space="preserve"> H588 </t>
  </si>
  <si>
    <t>TE DE FERRO GALVANIZADO 90º  X  1"</t>
  </si>
  <si>
    <t xml:space="preserve"> 00009889 </t>
  </si>
  <si>
    <t>UNIAO DE FERRO GALVANIZADO, COM ROSCA BSP, COM ASSENTO PLANO, DE 2 1/2"</t>
  </si>
  <si>
    <t>ARGAMASSA TRAÇO 1:2:8 (EM VOLUME DE CIMENTO, CAL E AREIA MÉDIA ÚMIDA) PARA EMBOÇO/MASSA ÚNICA/ASSENTAMENTO DE ALVENARIA DE VEDAÇÃO, PREPARO MECÂNICO COM BETONEIRA 400 L. AF_08/2019 (ADAPTADO CONFORME DECRETO ESTADUAL 9900/2021)</t>
  </si>
  <si>
    <t xml:space="preserve"> 00000651 </t>
  </si>
  <si>
    <t>BLOCO DE VEDACAO DE CONCRETO 14 X 19 X 39 CM (CLASSE C - NBR 6136)</t>
  </si>
  <si>
    <t xml:space="preserve"> 00034548 </t>
  </si>
  <si>
    <t>TELA DE ACO SOLDADA GALVANIZADA/ZINCADA PARA ALVENARIA, FIO D = *1,20 A 1,70* MM, MALHA 15 X 15 MM, (C X L) *50 X 17,5* CM</t>
  </si>
  <si>
    <t xml:space="preserve"> 00000654 </t>
  </si>
  <si>
    <t>BLOCO DE VEDACAO DE CONCRETO 19 X 19 X 39 CM (CLASSE C - NBR 6136)</t>
  </si>
  <si>
    <t xml:space="preserve"> 2069 </t>
  </si>
  <si>
    <t>TIJOLO LAMINADO 21 FUROS 11X5X24 CM</t>
  </si>
  <si>
    <t xml:space="preserve"> 00034557 </t>
  </si>
  <si>
    <t>TELA DE ACO SOLDADA GALVANIZADA/ZINCADA PARA ALVENARIA, FIO D = *1,20 A 1,70* MM, MALHA 15 X 15 MM, (C X L) *50 X 7,5* CM</t>
  </si>
  <si>
    <t xml:space="preserve"> 00034599 </t>
  </si>
  <si>
    <t>BLOCO DE VEDACAO CONCRETO APARENTE 9 X 19 X 39 CM (CLASSE C - NBR 6136)</t>
  </si>
  <si>
    <t>FUES - FUNDAÇÕES E ESTRUTURAS</t>
  </si>
  <si>
    <t xml:space="preserve"> 1541 </t>
  </si>
  <si>
    <t>MANTA ASFÁLTICA TIPO III-B 3MM</t>
  </si>
  <si>
    <t>Telhamento para Cobertura</t>
  </si>
  <si>
    <t xml:space="preserve"> 93282 </t>
  </si>
  <si>
    <t>GUINCHO ELÉTRICO DE COLUNA, CAPACIDADE 400 KG, COM MOTO FREIO, MOTOR TRIFÁSICO DE 1,25 CV - CHI DIURNO. AF_03/2016</t>
  </si>
  <si>
    <t xml:space="preserve"> 93281 </t>
  </si>
  <si>
    <t>GUINCHO ELÉTRICO DE COLUNA, CAPACIDADE 400 KG, COM MOTO FREIO, MOTOR TRIFÁSICO DE 1,25 CV - CHP DIURNO. AF_03/2016</t>
  </si>
  <si>
    <t xml:space="preserve"> 00040740 </t>
  </si>
  <si>
    <t>TELHA GALVALUME COM ISOLAMENTO TERMOACUSTICO EM ESPUMA RIGIDA DE POLIURETANO (PU) INJETADO, ESPESSURA DE 30 MM, DENSIDADE DE 35 KG/M3, REVESTIMENTO EM TELHA TRAPEZOIDAL NAS DUAS FACES COM ESPESSURA DE 0,50 MM CADA, ACABAMENTO NATURAL (NAO INCLUI ACESSORIOS DE FIXACAO)</t>
  </si>
  <si>
    <t xml:space="preserve"> 00011029 </t>
  </si>
  <si>
    <t>HASTE RETA PARA GANCHO DE FERRO GALVANIZADO, COM ROSCA 1/4" X 30 CM PARA FIXACAO DE TELHA METALICA, INCLUI PORCA E ARRUELAS DE VEDACAO</t>
  </si>
  <si>
    <t xml:space="preserve"> 2902 </t>
  </si>
  <si>
    <t xml:space="preserve"> 2150 </t>
  </si>
  <si>
    <t>CHAPA DE AÇO DOBRADA Nº 13 (2,25 MM)</t>
  </si>
  <si>
    <t xml:space="preserve"> 2719 </t>
  </si>
  <si>
    <t>CHAPA PERFILADA 3/16"</t>
  </si>
  <si>
    <t xml:space="preserve"> 2436 </t>
  </si>
  <si>
    <t>AÇO CA-25 - 6,3 MM (1/4") - BARRA LISA A-36</t>
  </si>
  <si>
    <t xml:space="preserve"> 2504 </t>
  </si>
  <si>
    <t>TUBO INDUSTRIAL REDONDO 1" CHAPA 13 (2,25 MM)</t>
  </si>
  <si>
    <t xml:space="preserve"> 2377 </t>
  </si>
  <si>
    <t>TUBO INDUSTRIAL 40X40 CHAPA 13 (2,25 MM)</t>
  </si>
  <si>
    <t xml:space="preserve"> 2421 </t>
  </si>
  <si>
    <t>TUBO INDUSTRIAL 1.1/2" CHAPA 13 (2,25 MM)</t>
  </si>
  <si>
    <t xml:space="preserve"> 2904 </t>
  </si>
  <si>
    <t xml:space="preserve"> 2527 </t>
  </si>
  <si>
    <t>FERRO CANTONEIRA 1/8"X2"</t>
  </si>
  <si>
    <t xml:space="preserve"> 2428 </t>
  </si>
  <si>
    <t>CHAPA PERFILADA 1/4"</t>
  </si>
  <si>
    <t xml:space="preserve"> 2907 </t>
  </si>
  <si>
    <t xml:space="preserve"> 2528 </t>
  </si>
  <si>
    <t>TELA PORTUGUESA 3X3CM FIO 12</t>
  </si>
  <si>
    <t xml:space="preserve"> 2672 </t>
  </si>
  <si>
    <t>TELA ARAME 5X5 CM FIO 12</t>
  </si>
  <si>
    <t xml:space="preserve"> 2372 </t>
  </si>
  <si>
    <t>CHAPA PERFILADA Nº 18</t>
  </si>
  <si>
    <t xml:space="preserve"> H663 </t>
  </si>
  <si>
    <t>COTOVELO FERRO GALVANIZADO 90°X2"</t>
  </si>
  <si>
    <t xml:space="preserve"> 2891 </t>
  </si>
  <si>
    <t xml:space="preserve"> 2913 </t>
  </si>
  <si>
    <t xml:space="preserve"> H.05.000.031127 </t>
  </si>
  <si>
    <t>Porta de entrada em alumínio anodizado fosco L 30 de correr, completa com batente e ferragem, sob medida</t>
  </si>
  <si>
    <t xml:space="preserve"> H.03.000.031225 </t>
  </si>
  <si>
    <t>Porta/portão correr em chapa cega dupla, sobmedida</t>
  </si>
  <si>
    <t>ESQV - ESQUADRIAS/FERRAGENS/VIDROS</t>
  </si>
  <si>
    <t xml:space="preserve"> 00039961 </t>
  </si>
  <si>
    <t>SILICONE ACETICO USO GERAL INCOLOR 280 G</t>
  </si>
  <si>
    <t xml:space="preserve"> 00004377 </t>
  </si>
  <si>
    <t>PARAFUSO DE ACO ZINCADO COM ROSCA SOBERBA, CABECA CHATA E FENDA SIMPLES, DIAMETRO 4,2 MM, COMPRIMENTO * 32 * MM</t>
  </si>
  <si>
    <t xml:space="preserve"> 00000599 </t>
  </si>
  <si>
    <t>JANELA FIXA, EM ALUMINIO PERFIL 20, 60 X 80 CM (A X L), BATENTE/REQUADRO DE 3 A 14 CM, COM VIDRO 4 MM, SEM GUARNICAO/ALIZAR, ACABAMENTO ALUM BRANCO OU BRILHANTE</t>
  </si>
  <si>
    <t xml:space="preserve"> 1216 </t>
  </si>
  <si>
    <t>CIMENTO BRANCO</t>
  </si>
  <si>
    <t xml:space="preserve"> 2060 </t>
  </si>
  <si>
    <t>TIJOLO DE VIDRO</t>
  </si>
  <si>
    <t xml:space="preserve"> 1273 </t>
  </si>
  <si>
    <t>TINTA EPOXI COM CATALISADOR</t>
  </si>
  <si>
    <t>ARGAMASSA DE CIMENTO COLA FLEXIVEL (EXTERIOR)</t>
  </si>
  <si>
    <t xml:space="preserve"> 00044540 </t>
  </si>
  <si>
    <t>PISO EM GRANITO, POLIDO, TIPO MARFIM, DALLAS, CARAVELAS OU OUTROS EQUIVALENTES DA REGIAO, FORMATO MENOR OU IGUAL A 3025 CM2, E=  *2*CM</t>
  </si>
  <si>
    <t xml:space="preserve"> 2700 </t>
  </si>
  <si>
    <t>GESSO EM PÓ</t>
  </si>
  <si>
    <t xml:space="preserve"> 2475 </t>
  </si>
  <si>
    <t>SELANTE ELASTICO REF.: SIKAFLEX-1A PLUS, VEDAFLEX OU EQUIVALENTE</t>
  </si>
  <si>
    <t>cm3</t>
  </si>
  <si>
    <t xml:space="preserve"> 2750 </t>
  </si>
  <si>
    <t>CORTE MECÂNICO EM PISOS (ESPES. = 3MM E H=10 A 25 MM) - (COMP. AUXILIAR)**</t>
  </si>
  <si>
    <t xml:space="preserve"> 2668 </t>
  </si>
  <si>
    <t>CONCRETO USINADO CONVENCIONAL FCK=25 MPA</t>
  </si>
  <si>
    <t xml:space="preserve"> 2870 </t>
  </si>
  <si>
    <t>POLIMENTO DE PISO EM CONCRETO COM ALISADORA DE PISO COM HÉLICE (TIPO "BAMBOLÊ") - COMP. AUXILIAR**</t>
  </si>
  <si>
    <t>Radier, Piso de Concreto e Laje sobre Solo</t>
  </si>
  <si>
    <t xml:space="preserve"> 00042407 </t>
  </si>
  <si>
    <t>TRELICA NERVURADA (ESPACADOR), ALTURA = 120,0 MM, DIAMETRO DOS BANZOS INFERIORES E SUPERIOR = 6,0 MM, DIAMETRO DA DIAGONAL = 4,2 MM</t>
  </si>
  <si>
    <t xml:space="preserve"> 00042406 </t>
  </si>
  <si>
    <t>TELA DE ACO SOLDADA NERVURADA, CA-60, Q-159, (2,52 KG/M2), DIAMETRO DO FIO = 4,5 MM, LARGURA = 2,45 M, ESPACAMENTO DA MALHA = 10 X 10 CM</t>
  </si>
  <si>
    <t xml:space="preserve"> 00043132 </t>
  </si>
  <si>
    <t>ARAME RECOZIDO 16 BWG, D = 1,65 MM (0,016 KG/M) OU 18 BWG, D = 1,25 MM (0,01 KG/M)</t>
  </si>
  <si>
    <t>PAVI - PAVIMENTAÇÃO</t>
  </si>
  <si>
    <t xml:space="preserve"> 060523 </t>
  </si>
  <si>
    <t>CONCRETO USINADO BOMBEÁVEL FCK=20 MPA (O.C.)</t>
  </si>
  <si>
    <t xml:space="preserve"> 060801 </t>
  </si>
  <si>
    <t>LANÇAMENTO/APLICAÇÃO/ADENSAMENTO MANUAL DE CONCRETO - (OBRAS CIVIS)</t>
  </si>
  <si>
    <t xml:space="preserve"> 2785 </t>
  </si>
  <si>
    <t>PAVIMENTO INTERTRAVADO ESPESSURA DE 8CM FCK=35MPA (PAVER)</t>
  </si>
  <si>
    <t xml:space="preserve"> 2799 </t>
  </si>
  <si>
    <t>PISO DE LADRILHO HIDRÁULICO COLORIDO MODELO TÁTIL ( ALERTA OU DIRECIONAL)</t>
  </si>
  <si>
    <t xml:space="preserve"> 2824 </t>
  </si>
  <si>
    <t>MÁQUINA LAVA A JATO DE ÁGUA FRIA PRESSÃO MÍNIMA DE 1700 PSI (LBF/POL ²) COM ESGUICHO E MANGUEIRA ( MANUTENÇÃO E DEPRECIAÇÃO DE EQUIPAMENTO) - PREÇO DO EQUIPAMENTO NOVO DIVIDIDO POR 1.000</t>
  </si>
  <si>
    <t xml:space="preserve"> 2237 </t>
  </si>
  <si>
    <t>VERNIZ ACRILICO</t>
  </si>
  <si>
    <t>Latex PVA</t>
  </si>
  <si>
    <t>5,83</t>
  </si>
  <si>
    <t xml:space="preserve"> 4741 </t>
  </si>
  <si>
    <t>Fundo preparador de parede a base dagua para superfícies interna e externa ( eucatex ou similar)</t>
  </si>
  <si>
    <t>3,59</t>
  </si>
  <si>
    <t>2,03</t>
  </si>
  <si>
    <t xml:space="preserve"> 1706 </t>
  </si>
  <si>
    <t>MASSA CORRIDA PVA</t>
  </si>
  <si>
    <t xml:space="preserve"> 1227 </t>
  </si>
  <si>
    <t>TINTA PARA PISO (POLIESPORTIVA)</t>
  </si>
  <si>
    <t xml:space="preserve"> 2430 </t>
  </si>
  <si>
    <t>FITA CREPE 19MM</t>
  </si>
  <si>
    <t>PINT - PINTURAS</t>
  </si>
  <si>
    <t xml:space="preserve"> 00007348 </t>
  </si>
  <si>
    <t>TINTA ACRILICA PREMIUM PARA PISO</t>
  </si>
  <si>
    <t>Edificação</t>
  </si>
  <si>
    <t xml:space="preserve"> 38617 </t>
  </si>
  <si>
    <t>JACARANDÁ DE MINAS - JACARANDA CUSPIDIFOLIA - DAP 3</t>
  </si>
  <si>
    <t xml:space="preserve"> 38555 </t>
  </si>
  <si>
    <t>ADUBO ORGÂNICO - ESTERCO</t>
  </si>
  <si>
    <t>Paisagismo - Plantio</t>
  </si>
  <si>
    <t xml:space="preserve"> 00000360 </t>
  </si>
  <si>
    <t>MUDA DE RASTEIRA/FORRACAO, AMENDOIM RASTEIRO/ONZE HORAS/AZULZINHA/IMPATIENS OU EQUIVALENTE DA REGIAO</t>
  </si>
  <si>
    <t xml:space="preserve"> 140 </t>
  </si>
  <si>
    <t>Adubo orgânico bovino, cacau ou similar</t>
  </si>
  <si>
    <t xml:space="preserve"> 9010 </t>
  </si>
  <si>
    <t>Planta - Palmeira areca h=1,00m</t>
  </si>
  <si>
    <t>153,48</t>
  </si>
  <si>
    <t>0,78</t>
  </si>
  <si>
    <t>1,88</t>
  </si>
  <si>
    <t xml:space="preserve"> 11974 </t>
  </si>
  <si>
    <t>Planta - Abacaxi roxo (tradescantia spathacea)</t>
  </si>
  <si>
    <t>0,37</t>
  </si>
  <si>
    <t>1,83</t>
  </si>
  <si>
    <t>0,28</t>
  </si>
  <si>
    <t>Gramados/paisagismo</t>
  </si>
  <si>
    <t xml:space="preserve"> 3.85.44 </t>
  </si>
  <si>
    <t>FORRACAO - AGAPANTO</t>
  </si>
  <si>
    <t xml:space="preserve"> 3.85.13 </t>
  </si>
  <si>
    <t>ADUBO ORGANICO CURTIDO</t>
  </si>
  <si>
    <t xml:space="preserve"> 12621 </t>
  </si>
  <si>
    <t>Planta - Costela de adão (mostera deliciosa)</t>
  </si>
  <si>
    <t>68,86</t>
  </si>
  <si>
    <t>24,70</t>
  </si>
  <si>
    <t>5,05</t>
  </si>
  <si>
    <t>4,02</t>
  </si>
  <si>
    <t xml:space="preserve"> 3.84.74 </t>
  </si>
  <si>
    <t>FORRAÇÃO FALSO-IRIS</t>
  </si>
  <si>
    <t xml:space="preserve"> 3.84.78 </t>
  </si>
  <si>
    <t>FORRAÇÃO GRAMA-AMENDOIM</t>
  </si>
  <si>
    <t xml:space="preserve"> 3.86.11 </t>
  </si>
  <si>
    <t>FORRACAO GRAMA TIPO PRETA</t>
  </si>
  <si>
    <t xml:space="preserve"> 3.86.10 </t>
  </si>
  <si>
    <t>FORRACAO GRAMA TIPO SAO CARLOS EM PLACAS</t>
  </si>
  <si>
    <t xml:space="preserve"> 3.85.46 </t>
  </si>
  <si>
    <t>FORRACAO - MARANTA</t>
  </si>
  <si>
    <t>CO-</t>
  </si>
  <si>
    <t xml:space="preserve"> CO-27704 </t>
  </si>
  <si>
    <t>COMO CONSTRUÍDO ("AS BUILT") DE PROJETOS COM ÁREA MAIORES QUE 10.001M2 E MENORES QUE 20.000M (ADAPTADO CONFORME DECRETO 9900/2021)</t>
  </si>
  <si>
    <t>3.769,50</t>
  </si>
  <si>
    <t>0,19</t>
  </si>
  <si>
    <t xml:space="preserve"> 2906 </t>
  </si>
  <si>
    <t xml:space="preserve"> 2389 </t>
  </si>
  <si>
    <t>METALON 20X30 CHAPA 18 (1,20 MM)</t>
  </si>
  <si>
    <t>Diversos</t>
  </si>
  <si>
    <t xml:space="preserve"> 9092 </t>
  </si>
  <si>
    <t>Mapa Tátil em acrílico 70 x 50cm</t>
  </si>
  <si>
    <t>1.726,12</t>
  </si>
  <si>
    <t xml:space="preserve"> 8103 </t>
  </si>
  <si>
    <t>Suporte para Mapa Tátil h=1,00  ref.CSMPF000 em chapa galv. revestida com Alucobond</t>
  </si>
  <si>
    <t>4.464,24</t>
  </si>
  <si>
    <t xml:space="preserve"> N.04.000.039071 </t>
  </si>
  <si>
    <t>Placa de identificação em PVC, com texto em vinil e espessura de 2mm</t>
  </si>
  <si>
    <t xml:space="preserve"> D330000003 </t>
  </si>
  <si>
    <t>LETREIRO DE ACM - FORNECIMENTO E INSTALAÇÃO</t>
  </si>
  <si>
    <t>145,78</t>
  </si>
  <si>
    <t>29,21</t>
  </si>
  <si>
    <t>190,87</t>
  </si>
  <si>
    <t xml:space="preserve"> 00041805 </t>
  </si>
  <si>
    <t>LOCACAO DE ANDAIME SUSPENSO OU BALANCIM MANUAL, CAPACIDADE DE CARGA TOTAL DE APROXIMADAMENTE 250 KG/M2, PLATAFORMA DE 1,50 M X 0,80 M (C X L), CABO DE 45 M</t>
  </si>
  <si>
    <t xml:space="preserve"> 5002 </t>
  </si>
  <si>
    <t>COMPACTADOR MECÂNICO DE SOLO DE PERCUSSÃO (SOQUETE) À GASOLINA - 4,5 HP</t>
  </si>
  <si>
    <t xml:space="preserve"> 3378 </t>
  </si>
  <si>
    <t>ARGAMASSA TRAÇO 1:3 (EM VOLUME DE CIMENTO E AREIA MÉDIA ÚMIDA), PREPARO MANUAL. AF_08/2019</t>
  </si>
  <si>
    <t xml:space="preserve"> 3945 </t>
  </si>
  <si>
    <t>INTERRUPTOR DIFERENCIAL RESIDUAL (DR) BIPOLAR DE 40A-30mA</t>
  </si>
  <si>
    <t xml:space="preserve"> 4016 </t>
  </si>
  <si>
    <t xml:space="preserve"> 3112 </t>
  </si>
  <si>
    <t xml:space="preserve"> 3811 </t>
  </si>
  <si>
    <t>VERGALHÃO ROSCA TOTAL D=1/4"</t>
  </si>
  <si>
    <t xml:space="preserve"> 3944 </t>
  </si>
  <si>
    <t>INTERRUPTOR DIFERENCIAL RESIDUAL (DR) BIPOLAR DE 25A-30MA</t>
  </si>
  <si>
    <t xml:space="preserve"> 3260 </t>
  </si>
  <si>
    <t xml:space="preserve"> 12100 </t>
  </si>
  <si>
    <t>CURVA VERTICAL INTERNA 90°, PARA ELETROC ALHA PERFURADA OU LISA, 100X100MM, PRE-Z INCADA</t>
  </si>
  <si>
    <t>Pontos de Suprimento de Energia para Computador</t>
  </si>
  <si>
    <t xml:space="preserve"> 8945 </t>
  </si>
  <si>
    <t>Curva horizontal 100 x 100 mm para eletrocalha metálica, com ângulo 90°</t>
  </si>
  <si>
    <t>19,95</t>
  </si>
  <si>
    <t>5,89</t>
  </si>
  <si>
    <t>2,66</t>
  </si>
  <si>
    <t>3,83</t>
  </si>
  <si>
    <t xml:space="preserve"> 00001884 </t>
  </si>
  <si>
    <t>CURVA 90 GRAUS, LONGA, DE PVC RIGIDO ROSCAVEL, DE 1", PARA ELETRODUTO</t>
  </si>
  <si>
    <t>2,68</t>
  </si>
  <si>
    <t>2,64</t>
  </si>
  <si>
    <t xml:space="preserve"> 00001884/SINAPI </t>
  </si>
  <si>
    <t>Curva 90 graus, longa, de pvc rigido roscavel, de 1", para eletroduto</t>
  </si>
  <si>
    <t>5,31</t>
  </si>
  <si>
    <t>7,66</t>
  </si>
  <si>
    <t xml:space="preserve"> 3633 </t>
  </si>
  <si>
    <t>Eletrocalha metálica perfurada 100 x 100 x 3000mm, peso, 2,20Kg/m,  (ref.: mopa ou similar)</t>
  </si>
  <si>
    <t>81,65</t>
  </si>
  <si>
    <t xml:space="preserve"> 3931 </t>
  </si>
  <si>
    <t xml:space="preserve"> 4105 </t>
  </si>
  <si>
    <t>Flange 100 x 100mm para eletrocalha metálica (ref. Mopa ou similar)</t>
  </si>
  <si>
    <t>3,10</t>
  </si>
  <si>
    <t>4,09</t>
  </si>
  <si>
    <t>8,16</t>
  </si>
  <si>
    <t xml:space="preserve"> 3806 </t>
  </si>
  <si>
    <t xml:space="preserve"> 4096 </t>
  </si>
  <si>
    <t>Tê horizontal 100 x 100mm para eletrocalha metálica (ref. Mopa ou similar)</t>
  </si>
  <si>
    <t>37,80</t>
  </si>
  <si>
    <t>Tomadas para Ar Condicionado</t>
  </si>
  <si>
    <t xml:space="preserve"> 9761 </t>
  </si>
  <si>
    <t>Tomada embutir 3p+T, tipo industrial, 32A, 220/240 ref:N-4249, cor azul, marca Steck ou similar</t>
  </si>
  <si>
    <t>34,70</t>
  </si>
  <si>
    <t>9,16</t>
  </si>
  <si>
    <t>13,26</t>
  </si>
  <si>
    <t>69,40</t>
  </si>
  <si>
    <t>18,33</t>
  </si>
  <si>
    <t>7,84</t>
  </si>
  <si>
    <t xml:space="preserve"> 3638 </t>
  </si>
  <si>
    <t>Suporte vertical  100 x 100 mm  para fixação de eletrocalha metálica ( ref.: Mopa ou similar)</t>
  </si>
  <si>
    <t>4,10</t>
  </si>
  <si>
    <t>11,32</t>
  </si>
  <si>
    <t xml:space="preserve"> 3817 </t>
  </si>
  <si>
    <t>CANTONEIRA METALICA 38 X 38 MM ( ZZ ALTA )</t>
  </si>
  <si>
    <t xml:space="preserve"> 13301 </t>
  </si>
  <si>
    <t>Tampa de encaixe 100 X3000mm, galvanizada à fogo, para eletrocalha metálica (ref.: mopa ou similar)</t>
  </si>
  <si>
    <t>81,05</t>
  </si>
  <si>
    <t xml:space="preserve"> 3240 </t>
  </si>
  <si>
    <t xml:space="preserve"> 3339 </t>
  </si>
  <si>
    <t>INTERRUPTOR SIMPLES (3 SECOES) - (SUPORTE+MÓDULOS+ESPELHO)</t>
  </si>
  <si>
    <t xml:space="preserve"> 3334 </t>
  </si>
  <si>
    <t>INTERRUPTOR INTERMEDIARIO (FOUR-WAY) - (SUPORTE+MÓDULOS+ESPELHO)</t>
  </si>
  <si>
    <t xml:space="preserve"> 3336 </t>
  </si>
  <si>
    <t>INTERRUPTOR PARALELO SIMPLES (1 SECAO) - (SUPORTE+MÓDULO+ESPELHO)</t>
  </si>
  <si>
    <t xml:space="preserve"> 3949 </t>
  </si>
  <si>
    <t>TOMADA HEXAGONAL DUPLA 2P + T - 10A - 250V (SUPORTE+MÓDULOS+ESPELHO)</t>
  </si>
  <si>
    <t xml:space="preserve"> 3079 </t>
  </si>
  <si>
    <t xml:space="preserve"> 3923 </t>
  </si>
  <si>
    <t>ELETRODUTO PVC FLEXÍVEL (MANGUEIRA CORRUGADA LEVE) DIAM. 25MM</t>
  </si>
  <si>
    <t>TOMADA 2P+T, ABNT, 10 A, PARA PISO, COM PLACA EM METAL AMARELO E CAIXA 4X2". (ADAPTADO CONFORME DECRETO ESTADUAL 9900/2021)</t>
  </si>
  <si>
    <t>Tomadas Convencionais e Interruptores</t>
  </si>
  <si>
    <t xml:space="preserve"> 9101 </t>
  </si>
  <si>
    <t>Tomada 2p+t, ABNT, 10A, para piso, com placa em metal amarelo</t>
  </si>
  <si>
    <t>56,60</t>
  </si>
  <si>
    <t>20,63</t>
  </si>
  <si>
    <t>14,25</t>
  </si>
  <si>
    <t>1,45</t>
  </si>
  <si>
    <t xml:space="preserve"> 3283 </t>
  </si>
  <si>
    <t xml:space="preserve"> 3062 </t>
  </si>
  <si>
    <t>ABRAÇADEIRA METÁLICA TIPO "D" DIÂMETRO 2"</t>
  </si>
  <si>
    <t xml:space="preserve"> 00039760 </t>
  </si>
  <si>
    <t>QUADRO DE DISTRIBUICAO COM BARRAMENTO TRIFASICO, DE SOBREPOR, EM CHAPA DE ACO GALVANIZADO, PARA *42* DISJUNTORES DIN, 100 A</t>
  </si>
  <si>
    <t xml:space="preserve"> 12689 </t>
  </si>
  <si>
    <t>Lâmpada tubolar led T8, 16w, bivolt</t>
  </si>
  <si>
    <t xml:space="preserve"> 74.31.29 </t>
  </si>
  <si>
    <t>LUMINÁRIA EMBUTIR 1 X 16W COM SOQUETE REF2540 ITAIM/EQUIVALENTE</t>
  </si>
  <si>
    <t xml:space="preserve"> I9112 </t>
  </si>
  <si>
    <t>LUMINÁRIA DE EMBUTIR COM 2 LAMPADAS T8 DE 16W ALETAS PLANAS EM CHAPA DE AÇO PINTADA ELETROSTATICAMENTE REFLETOR EM ALUMÍNIO COMPLETA</t>
  </si>
  <si>
    <t xml:space="preserve"> 14332 </t>
  </si>
  <si>
    <t>Câmera de vídeo digital, bullet PoE, full hd 1080P, com infravermelho e alcance de 30m, IP67, hikvision ou similar</t>
  </si>
  <si>
    <t>250,00</t>
  </si>
  <si>
    <t xml:space="preserve"> 13510 </t>
  </si>
  <si>
    <t>Switch 24 portas Gerenciável POE 10/100 /1000 + 4SFP</t>
  </si>
  <si>
    <t>3.637,80</t>
  </si>
  <si>
    <t xml:space="preserve"> 12167 </t>
  </si>
  <si>
    <t>Distribuidor interno óptico - D.I.O</t>
  </si>
  <si>
    <t>1.026,28</t>
  </si>
  <si>
    <t xml:space="preserve"> 3950 </t>
  </si>
  <si>
    <t>RACK DE PAREDE FECHADO COM PORTA EM ACRÍLICO - 12 U'S</t>
  </si>
  <si>
    <t xml:space="preserve"> 3903 </t>
  </si>
  <si>
    <t>CABO UTP-4P, CAT.6, 24 AWG</t>
  </si>
  <si>
    <t xml:space="preserve"> 3911 </t>
  </si>
  <si>
    <t>PATCH PANEL PADRAO 19" CAT. 6, C/24 PORTAS</t>
  </si>
  <si>
    <t xml:space="preserve"> 3909 </t>
  </si>
  <si>
    <t>ORGANIZADOR DE CABOS (GUIA) 19" 1U</t>
  </si>
  <si>
    <t xml:space="preserve"> 3912 </t>
  </si>
  <si>
    <t xml:space="preserve"> 3913 </t>
  </si>
  <si>
    <t>TOMADA LOGICA RJ-45 TIPO KEYSTONE JACK, CAT. 6 (SUPORTE+MÓDULO+ESPELHO)</t>
  </si>
  <si>
    <t>ADAPTADO  DE  SINAPI  (98307)  -  TOMADA  DUPLA  DE  REDE  RJ45. (Adaptado para atendimento do Decreto 9900/2021)</t>
  </si>
  <si>
    <t xml:space="preserve"> 00038104 </t>
  </si>
  <si>
    <t>TOMADA RJ45, 8 FIOS, CAT 5E (APENAS MODULO)</t>
  </si>
  <si>
    <t>Pára-raios</t>
  </si>
  <si>
    <t xml:space="preserve"> 11095 </t>
  </si>
  <si>
    <t>Barra chata de aluminio 7/8" x 1/8"</t>
  </si>
  <si>
    <t>73,80</t>
  </si>
  <si>
    <t>5,30</t>
  </si>
  <si>
    <t xml:space="preserve"> 11052 </t>
  </si>
  <si>
    <t xml:space="preserve"> 3467 </t>
  </si>
  <si>
    <t xml:space="preserve"> 3978 </t>
  </si>
  <si>
    <t>CARTUCHO PARA SOLDA EXOTÉRMICA 90 G</t>
  </si>
  <si>
    <t>0,88</t>
  </si>
  <si>
    <t>0,61</t>
  </si>
  <si>
    <t xml:space="preserve"> MATED-11995 </t>
  </si>
  <si>
    <t>CURVA DE ALUMÍNIO HORIZONTAL (SEÇÃO: 7/8"X1/8"|DESENVOLVIMENTO: 300MM|ÂNGULO: 90º|QUANTIDADE DE FURO: 4|FURO: INCLUSO)</t>
  </si>
  <si>
    <t>6,90</t>
  </si>
  <si>
    <t xml:space="preserve"> 11898 </t>
  </si>
  <si>
    <t>Parafuso cabeça chata em alumínio 1/4" x 7/8"</t>
  </si>
  <si>
    <t>0,39</t>
  </si>
  <si>
    <t xml:space="preserve"> 3816 </t>
  </si>
  <si>
    <t>PORCA SEXTAVADA D = 1/4"</t>
  </si>
  <si>
    <t xml:space="preserve"> 11901 </t>
  </si>
  <si>
    <t>Parafuso auto-atarraxante em aço inox - 4,2 x 32mm</t>
  </si>
  <si>
    <t xml:space="preserve"> 74.51.28 </t>
  </si>
  <si>
    <t>PARAFUSO SEXTAVADO ROSCA SOBERBA EM INOX ØM6 X 45MM</t>
  </si>
  <si>
    <t xml:space="preserve"> 88239 </t>
  </si>
  <si>
    <t>CABO DE COBRE FLEXÍVEL BLINDADO DE 2 X 2,5 MM2, CLASSE 5, FLEXÍVEL, ISOLAMENTO 0,6KV EM PVC/E - 105ºC PARA DETECÇÃO DE INCÊNDIO</t>
  </si>
  <si>
    <t>Poco tubular profundo: perfuracao e equipamentos</t>
  </si>
  <si>
    <t xml:space="preserve"> 4.31.23 </t>
  </si>
  <si>
    <t>CABO FLEXIVEL DE COBRE MULTIPOLAR PP 3x6 MM2 0,6/1KV (ISOLAÇAO NAO HALOGENADO)</t>
  </si>
  <si>
    <t>Equipamentos para Combate a Incêndio</t>
  </si>
  <si>
    <t xml:space="preserve"> 12664 </t>
  </si>
  <si>
    <t>Acionador manual com botoeira " aperte aqui" - endereçável</t>
  </si>
  <si>
    <t>160,96</t>
  </si>
  <si>
    <t xml:space="preserve"> P.17.000.030555 </t>
  </si>
  <si>
    <t>MÓDULO ISOLADOR, MÓDULO ENDEREÇADOR PARA AUDIOVISUAL; REF. LSC-ISO DA GLOBAL FIRE, IRC485T03 DA TECNOHOLD, IDL 520 DA INTELBRAS, MIC-E 02251 DA ILUMAC OU EQUIVALENTE</t>
  </si>
  <si>
    <t xml:space="preserve"> P.17.000.042521 </t>
  </si>
  <si>
    <t>DETECTOR ÓPTICO DE FUMAÇA ENDEREÇÁVEL, COM BASE DE FIXAÇÃO, REF. BH-300 DA KIDDE, PROTEGE OU EQUIVALENTE</t>
  </si>
  <si>
    <t xml:space="preserve"> H513 </t>
  </si>
  <si>
    <t>VASO SANITARIO COM CAIXA ACOPLADA COM DUPLO ACIONAMENTO</t>
  </si>
  <si>
    <t xml:space="preserve"> H179 </t>
  </si>
  <si>
    <t>LIGACAO FLEXIVEL METÁLICO DIAMETRO 1/2" (ENGATE)</t>
  </si>
  <si>
    <t xml:space="preserve"> H176 </t>
  </si>
  <si>
    <t xml:space="preserve"> H429 </t>
  </si>
  <si>
    <t>CONJUNTO DE FIXAÇÃO PARA TANQUE</t>
  </si>
  <si>
    <t xml:space="preserve"> H428 </t>
  </si>
  <si>
    <t>TANQUE DE LOUCA COM COLUNA TAMANHO MÉDIO - MEDIDAS APROXIMADAS 485 x 545 x 330 MM (C x L x A)</t>
  </si>
  <si>
    <t xml:space="preserve"> H552 </t>
  </si>
  <si>
    <t>CUBA INOX 35X40X15CM E=0,6MM-AÇO 304 (CUBA Nº3)</t>
  </si>
  <si>
    <t xml:space="preserve"> H237 </t>
  </si>
  <si>
    <t>TORNEIRA DE MESA PARA LAVATORIO DIAMETRO 1/2"</t>
  </si>
  <si>
    <t xml:space="preserve"> H696 </t>
  </si>
  <si>
    <t>TORNEIRA DE MESA PARA PIA DIAMETRO 1/2 - BICA MÓVEL</t>
  </si>
  <si>
    <t xml:space="preserve"> H236 </t>
  </si>
  <si>
    <t>TORNEIRA DE PAREDE COM AREJADOR PARA TANQUE DIAM. 1/2" E 3/4"</t>
  </si>
  <si>
    <t xml:space="preserve"> H713 </t>
  </si>
  <si>
    <t>TORNEIRA DE MESA PARA P.N.E. COM FECHAMENTO AUTOMÁTICO TEMPORIZADO PARA LAVATÓRIO DIÂMETRO DE 1/2"</t>
  </si>
  <si>
    <t xml:space="preserve"> S.04.000.066171 </t>
  </si>
  <si>
    <t>DUCHA HIGIÊNICA COM REGISTRO, REF. BELLE EPOQUE LIGHT 1984 C51 DA DECA, DELICATTA 10906 DA DOCOL, AQUARIUS 2195-A DA FABRIMAR OU EQUIVALENTE</t>
  </si>
  <si>
    <t xml:space="preserve"> H212 </t>
  </si>
  <si>
    <t>SIFAO METALICO P/PIA 1.1/2X2"</t>
  </si>
  <si>
    <t xml:space="preserve"> H213 </t>
  </si>
  <si>
    <t>SIFAO PARA LAVATORIO DIAMETRO 1 X 1.1/2" METALICO</t>
  </si>
  <si>
    <t xml:space="preserve"> H703 </t>
  </si>
  <si>
    <t xml:space="preserve"> H262 </t>
  </si>
  <si>
    <t>Louças e Metais Sanitários</t>
  </si>
  <si>
    <t xml:space="preserve"> 3358 </t>
  </si>
  <si>
    <t>Dispenser para toalha de papel interfolhada, em ABS</t>
  </si>
  <si>
    <t>51,38</t>
  </si>
  <si>
    <t xml:space="preserve"> H546 </t>
  </si>
  <si>
    <t>PORTA PAPEL HIGIENICO EM METAL/ACABAMENTO CROMADO C/BUCHAS/PARAFUSOS</t>
  </si>
  <si>
    <t xml:space="preserve"> 2860 </t>
  </si>
  <si>
    <t>SUPORTE DISPENSER - PARA SABONETE OU ÁLCOOL</t>
  </si>
  <si>
    <t xml:space="preserve"> H544 </t>
  </si>
  <si>
    <t>SABONETEIRA EM METAL / ACABAMENTO CROMADO C/ BUCHA/PARAFUSO</t>
  </si>
  <si>
    <t xml:space="preserve"> H145 </t>
  </si>
  <si>
    <t>CHUVEIRO ELETRICO EM PVC (3 TEMPERATURAS)</t>
  </si>
  <si>
    <t xml:space="preserve"> H117 </t>
  </si>
  <si>
    <t>BRAÇO METÁLICO PARA CHUVEIRO 30 CM</t>
  </si>
  <si>
    <t>CABIDE METÁLICO, GANCHO SIMPLES, ACABAMENTO CROMADO, INCLUSIVE ACESSÓRIOS PARA FIXAÇÃO</t>
  </si>
  <si>
    <t>14,56</t>
  </si>
  <si>
    <t>2,33</t>
  </si>
  <si>
    <t xml:space="preserve"> MATED-12134 </t>
  </si>
  <si>
    <t>CABIDE METÁLICO (TIPO: GANCHO SIMPLES|ACABAMENTO: CROMADO|ACESSÓRIOS: INCLUSOS)</t>
  </si>
  <si>
    <t>18,51</t>
  </si>
  <si>
    <t xml:space="preserve"> 1421 </t>
  </si>
  <si>
    <t>GRANITO POLIDO PARA BANCADA 2 CM</t>
  </si>
  <si>
    <t xml:space="preserve"> H200 </t>
  </si>
  <si>
    <t>REGISTRO DE GAVETA C/CANOPLA DIAM.3/4"</t>
  </si>
  <si>
    <t xml:space="preserve"> H559 </t>
  </si>
  <si>
    <t>REGISTRO DE ESFERA DIAM. 1" (METAL)</t>
  </si>
  <si>
    <t xml:space="preserve"> H562 </t>
  </si>
  <si>
    <t>REGISTRO DE ESFERA DIAM. 1.1/2" (METAL)</t>
  </si>
  <si>
    <t xml:space="preserve"> H564 </t>
  </si>
  <si>
    <t>REGISTRO DE ESFERA DIAM. 2" (METAL)</t>
  </si>
  <si>
    <t xml:space="preserve"> H520 </t>
  </si>
  <si>
    <t>ADAPTADOR SOLDÁVEL COM FLANGES LIVRES PARA CAIXA D'ÁGUA 50X1.1/2</t>
  </si>
  <si>
    <t xml:space="preserve"> H110 </t>
  </si>
  <si>
    <t>ADAPTADOR SOLDÁVEL LONGO COM FLANGES LIVRES PARA CAIXA D'ÁGUA 60MMX2"</t>
  </si>
  <si>
    <t xml:space="preserve"> H475 </t>
  </si>
  <si>
    <t>TORNEIRA BOIA DIAMETRO 1.1/4"  (32 MM)</t>
  </si>
  <si>
    <t xml:space="preserve"> H372 </t>
  </si>
  <si>
    <t>JOELHO 90 GRAUS DIAMETRO 75 mm (ESGOTO)</t>
  </si>
  <si>
    <t xml:space="preserve"> H374 </t>
  </si>
  <si>
    <t>JUNCAO 45 GRAUS DIAMETRO 40 mm (ESGOTO)</t>
  </si>
  <si>
    <t xml:space="preserve"> H400 </t>
  </si>
  <si>
    <t>PORTA GRELHA QUADRADA PARA GRELHA QUADRADA CROMADA 100 MM (ESGOTO)</t>
  </si>
  <si>
    <t xml:space="preserve"> H399 </t>
  </si>
  <si>
    <t>PORTA GRELHA QUADRADO CROMADO DIAM. 150 mm (ESGOTO)</t>
  </si>
  <si>
    <t xml:space="preserve"> 00001844 </t>
  </si>
  <si>
    <t>CURVA LONGA PVC, PB, JE, 45 GRAUS, DN 150 MM, PARA REDE COLETORA ESGOTO (NBR 10569)</t>
  </si>
  <si>
    <t>Tubos e Conexões de PVC Rígido Soldável para Esgoto</t>
  </si>
  <si>
    <t>4,16</t>
  </si>
  <si>
    <t>Pasta lubrificante p/  pvc je</t>
  </si>
  <si>
    <t>0,63</t>
  </si>
  <si>
    <t xml:space="preserve"> 00010765 </t>
  </si>
  <si>
    <t>CURVA PVC LONGA 45G, DN 50 MM, PARA ESGOTO PREDIAL</t>
  </si>
  <si>
    <t>12,21</t>
  </si>
  <si>
    <t>1,85</t>
  </si>
  <si>
    <t xml:space="preserve"> H350 </t>
  </si>
  <si>
    <t>CURVA 45° DIAMETRO 40 MM (ESGOTO)</t>
  </si>
  <si>
    <t xml:space="preserve"> H347 </t>
  </si>
  <si>
    <t>CURVA 90 GRAUS CURTA DIAMETRO 50 mm (ESGOTO)</t>
  </si>
  <si>
    <t xml:space="preserve"> H349 </t>
  </si>
  <si>
    <t>CURVA 90 GRAUS CURTA DIAMETRO 100 mm (ESGOTO)</t>
  </si>
  <si>
    <t xml:space="preserve"> H388 </t>
  </si>
  <si>
    <t>JUNCAO SIMPLES DIAMETRO 75 X 50 MM - (ESGOTO)</t>
  </si>
  <si>
    <t xml:space="preserve"> H376 </t>
  </si>
  <si>
    <t>JUNCAO INVERTIDA 75 X 50 mm (ESGOTO)</t>
  </si>
  <si>
    <t xml:space="preserve"> 00010911 </t>
  </si>
  <si>
    <t>JUNCAO INVERTIDA, PVC SOLDAVEL, 75 X 75 MM, SERIE NORMAL PARA ESGOTO PREDIAL</t>
  </si>
  <si>
    <t>23,48</t>
  </si>
  <si>
    <t>7,53</t>
  </si>
  <si>
    <t xml:space="preserve"> 00020165 </t>
  </si>
  <si>
    <t>LUVA DE CORRER, PVC SERIE R, 100 MM, PARA ESGOTO OU AGUAS PLUVIAIS PREDIAIS</t>
  </si>
  <si>
    <t xml:space="preserve"> H396 </t>
  </si>
  <si>
    <t>REDUCAO EXCENTRICA 100 X 50 MM - (ESGOTO)</t>
  </si>
  <si>
    <t xml:space="preserve"> H422 </t>
  </si>
  <si>
    <t>TUBO LEVE PVC RIGIDO DIAM. 150 MM</t>
  </si>
  <si>
    <t xml:space="preserve"> H345 </t>
  </si>
  <si>
    <t>BUCHA DE REDUÇÃO LONGA 50 X 40 mm - (ESGOTO)</t>
  </si>
  <si>
    <t xml:space="preserve"> 00039321 </t>
  </si>
  <si>
    <t>TERMINAL DE VENTILACAO, 100 MM, SERIE NORMAL, ESGOTO PREDIAL</t>
  </si>
  <si>
    <t xml:space="preserve"> 00039319 </t>
  </si>
  <si>
    <t>TERMINAL DE VENTILACAO, 50 MM, SERIE NORMAL, ESGOTO PREDIAL</t>
  </si>
  <si>
    <t xml:space="preserve"> H166 </t>
  </si>
  <si>
    <t>JOELHO 90 GRAUS SOLDAVEL DIAMETRO 40 MM</t>
  </si>
  <si>
    <t xml:space="preserve"> H223 </t>
  </si>
  <si>
    <t xml:space="preserve"> H230 </t>
  </si>
  <si>
    <t>TE DE REDUCAO 90 GRAUS SOLDAVEL 40 X 32 MM</t>
  </si>
  <si>
    <t>CURVA 45 GRAUS, PVC, SOLDÁVEL, DN 25MM, INSTALADO EM RAMAL OU SUB-RAMAL DE ÁGUA - FORNECIMENTO E INSTALAÇÃO. AF_06/2022</t>
  </si>
  <si>
    <t xml:space="preserve"> 00001927 </t>
  </si>
  <si>
    <t>CURVA DE PVC 45 GRAUS, SOLDAVEL, 25 MM, PARA AGUA FRIA PREDIAL (NBR 5648)</t>
  </si>
  <si>
    <t xml:space="preserve"> H317 </t>
  </si>
  <si>
    <t>LUVA SOLDAVEL 40 MM</t>
  </si>
  <si>
    <t xml:space="preserve"> H130 </t>
  </si>
  <si>
    <t>Caixas de Inspeção</t>
  </si>
  <si>
    <t xml:space="preserve"> 00011707 </t>
  </si>
  <si>
    <t>RALO FOFO SEMIESFERICO, 75 MM, PARA LAJES/ CALHAS</t>
  </si>
  <si>
    <t xml:space="preserve"> H617 </t>
  </si>
  <si>
    <t>MANGUEIRA DE INCÊNDIO DI=38 MM TIPO 2 COMPRIMENTO 15 M</t>
  </si>
  <si>
    <t xml:space="preserve"> 00037558 </t>
  </si>
  <si>
    <t>PLACA DE SINALIZACAO DE SEGURANCA CONTRA INCENDIO, FOTOLUMINESCENTE, RETANGULAR, *20 X 40* CM, EM PVC *2* MM ANTI-CHAMAS (SIMBOLOS, CORES E PICTOGRAMAS CONFORME NBR 16820)</t>
  </si>
  <si>
    <t xml:space="preserve"> H619 </t>
  </si>
  <si>
    <t xml:space="preserve"> H577 </t>
  </si>
  <si>
    <t xml:space="preserve"> 87367 </t>
  </si>
  <si>
    <t>ARGAMASSA TRAÇO 1:1:6 (EM VOLUME DE CIMENTO, CAL E AREIA MÉDIA ÚMIDA) PARA EMBOÇO/MASSA ÚNICA/ASSENTAMENTO DE ALVENARIA DE VEDAÇÃO, PREPARO MANUAL. AF_08/2019. (ADAPTADO CONFORME DECRETO ESTADUAL 9900/2021)</t>
  </si>
  <si>
    <t xml:space="preserve"> H615 </t>
  </si>
  <si>
    <t>CAIXA DE INCÊNDIO METÁLICA COM SUPORTE PARA MANGUEIRA E TAMPA (17X60X90 CM)</t>
  </si>
  <si>
    <t>1,49</t>
  </si>
  <si>
    <t xml:space="preserve"> MATED-13049 </t>
  </si>
  <si>
    <t>CHAVE PARA CONEXÕES DE ENGATE RÁPIDO (TIPO: STORZ|MATERIAL: LATÃO|MEDIDAS: 63MM [2.1/2"]X38MM [1.1/2"])</t>
  </si>
  <si>
    <t>14,30</t>
  </si>
  <si>
    <t xml:space="preserve"> 3053 </t>
  </si>
  <si>
    <t>ABRAÇADEIRA METALICA TIPO "U" DIÂMETRO 2.1/2"</t>
  </si>
  <si>
    <t xml:space="preserve"> 3063 </t>
  </si>
  <si>
    <t>ABRAÇADEIRA METÁLICA TIPO "D" DIÂMETRO 2.1/2"</t>
  </si>
  <si>
    <t xml:space="preserve"> 3810 </t>
  </si>
  <si>
    <t>VERGALHÃO ROSCA TOTAL D=5/16"</t>
  </si>
  <si>
    <t>Instalações de ar condicionado</t>
  </si>
  <si>
    <t xml:space="preserve"> 00013246 </t>
  </si>
  <si>
    <t>PARAFUSO DE ACO ZINCADO, SEXTAVADO, COM ROSCA INTEIRA, DIAMETRO 5/16", COMPRIMENTO 3/4", COM PORCA E ARRUELA LISA LEVE</t>
  </si>
  <si>
    <t xml:space="preserve"> 00042424 </t>
  </si>
  <si>
    <t>AR-CONDICIONADO SPLIT INVERTER, HI-WALL (PAREDE), 9000 BTU/H, CICLO FRIO, 60HZ, CLASSIFICACAO A (SELO PROCEL), GAS HFC, CONTROLE S/FIO</t>
  </si>
  <si>
    <t xml:space="preserve"> 00011976 </t>
  </si>
  <si>
    <t>CHUMBADOR DE ACO ZINCADO, DIAMETRO 1/4" COM PARAFUSO 1/4" X 40 MM</t>
  </si>
  <si>
    <t xml:space="preserve"> 00007568 </t>
  </si>
  <si>
    <t>BUCHA DE NYLON SEM ABA S10, COM PARAFUSO DE 6,10 X 65 MM EM ACO ZINCADO COM ROSCA SOBERBA, CABECA CHATA E FENDA PHILLIPS</t>
  </si>
  <si>
    <t xml:space="preserve"> 00001570 </t>
  </si>
  <si>
    <t>TERMINAL A COMPRESSAO EM COBRE ESTANHADO PARA CABO 2,5 MM2, 1 FURO E 1 COMPRESSAO, PARA PARAFUSO DE FIXACAO M5</t>
  </si>
  <si>
    <t xml:space="preserve"> 00037591 </t>
  </si>
  <si>
    <t>SUPORTE MAO-FRANCESA EM ACO, ABAS IGUAIS 40 CM, CAPACIDADE MINIMA 70 KG, BRANCO</t>
  </si>
  <si>
    <t xml:space="preserve"> 00042425 </t>
  </si>
  <si>
    <t>AR-CONDICIONADO SPLIT INVERTER, HI-WALL (PAREDE), 12000 BTU/H, CICLO FRIO, 60HZ, CLASSIFICACAO A (SELO PROCEL), GAS HFC, CONTROLE S/FIO</t>
  </si>
  <si>
    <t>Instalações de ar condicionado em cobre</t>
  </si>
  <si>
    <t xml:space="preserve"> 00039738 </t>
  </si>
  <si>
    <t>TUBO DE BORRACHA ELASTOMERICA FLEXIVEL, PRETA, PARA ISOLAMENTO TERMICO DE TUBULACAO, DN 1/4" (6 MM), E= 9 MM, COEFICIENTE DE CONDUTIVIDADE TERMICA 0,036W/MK, VAPOR DE AGUA MAIOR OU IGUAL A 10.000</t>
  </si>
  <si>
    <t xml:space="preserve"> 00039662 </t>
  </si>
  <si>
    <t>TUBO DE COBRE FLEXIVEL, D = 1/4", E = 0,79 MM, PARA AR-CONDICIONADO/ INSTALACOES GAS RESIDENCIAIS E COMERCIAIS</t>
  </si>
  <si>
    <t xml:space="preserve"> 00039741 </t>
  </si>
  <si>
    <t>TUBO DE BORRACHA ELASTOMERICA FLEXIVEL, PRETA, PARA ISOLAMENTO TERMICO DE TUBULACAO, DN 3/8" (10 MM), E= 19 MM, COEFICIENTE DE CONDUTIVIDADE TERMICA 0,036W/MK, VAPOR DE AGUA MAIOR OU IGUAL A 10.000</t>
  </si>
  <si>
    <t xml:space="preserve"> 00039664 </t>
  </si>
  <si>
    <t>TUBO DE COBRE FLEXIVEL, D = 3/8", E = 0,79 MM, PARA AR-CONDICIONADO/ INSTALACOES GAS RESIDENCIAIS E COMERCIAIS</t>
  </si>
  <si>
    <t xml:space="preserve"> 00039853 </t>
  </si>
  <si>
    <t>TUBO DE BORRACHA ELASTOMERICA FLEXIVEL, PRETA, PARA ISOLAMENTO TERMICO DE TUBULACAO, DN 5/8" (15 MM), E= 19 MM, COEFICIENTE DE CONDUTIVIDADE TERMICA 0,036W/MK, VAPOR DE AGUA MAIOR OU IGUAL A 10.000</t>
  </si>
  <si>
    <t xml:space="preserve"> 00039665 </t>
  </si>
  <si>
    <t>TUBO DE COBRE FLEXIVEL, D = 5/8", E = 0,79 MM, PARA AR-CONDICIONADO/ INSTALACOES GAS RESIDENCIAIS E COMERCIAIS</t>
  </si>
  <si>
    <t xml:space="preserve"> I1503 </t>
  </si>
  <si>
    <t>MANTA BUTILICA. ESPESSURA 0.8MM</t>
  </si>
  <si>
    <t xml:space="preserve"> I9080 </t>
  </si>
  <si>
    <t>TUBO COBRE DE 22,22MM CLASSE A</t>
  </si>
  <si>
    <t xml:space="preserve"> I1179 </t>
  </si>
  <si>
    <t>FITA DE CALDEAÇÃO</t>
  </si>
  <si>
    <t xml:space="preserve"> I1596 </t>
  </si>
  <si>
    <t>PASTA PARA SOLDAR 450G</t>
  </si>
  <si>
    <t xml:space="preserve"> I1872 </t>
  </si>
  <si>
    <t>SOLDA 50X50</t>
  </si>
  <si>
    <t xml:space="preserve"> 7840 </t>
  </si>
  <si>
    <t>Gabinete de Ventilação de 1.200m³/h e 20mmca, Marca: Otam ou similar</t>
  </si>
  <si>
    <t xml:space="preserve"> I7363 </t>
  </si>
  <si>
    <t>GRELHAS DE INSUFLAMENTO/RETORNO EM ALUMÍNIO ATÉ 0,25 M2 (FORN. E MONTAGEM)</t>
  </si>
  <si>
    <t xml:space="preserve"> I9085 </t>
  </si>
  <si>
    <t>TUBO COBRE D=28,57MM CLASSE A</t>
  </si>
  <si>
    <t xml:space="preserve"> 3819 </t>
  </si>
  <si>
    <t>CHUMBADOR PARA CANTONEIRA  1/4" x 2"</t>
  </si>
  <si>
    <t xml:space="preserve"> 3465 </t>
  </si>
  <si>
    <t>TERMINAL DE PRESSÃO DE 2,5 MM2</t>
  </si>
  <si>
    <t xml:space="preserve"> 00013294 </t>
  </si>
  <si>
    <t>PARAFUSO DE ACO ZINCADO, SEXTAVADO, COM ROSCA SOBERBA, DIAMETRO 3/8", COMPRIMENTO 80 MM</t>
  </si>
  <si>
    <t xml:space="preserve"> 00013348 </t>
  </si>
  <si>
    <t>ARRUELA EM ACO GALVANIZADO, DIAMETRO EXTERNO = 35MM, ESPESSURA = 3MM, DIAMETRO DO FURO= 18MM</t>
  </si>
  <si>
    <t xml:space="preserve"> 00042419 </t>
  </si>
  <si>
    <t>AR CONDICIONADO SPLIT INVERTER, PISO TETO, 36000 BTU/H, CICLO FRIO, 60HZ, CLASSIFICACAO ENERGETICA A OU B (SELO PROCEL), GAS HFC, CONTROLE S/FIO</t>
  </si>
  <si>
    <t xml:space="preserve"> 3067 </t>
  </si>
  <si>
    <t>BUCHA DE NYLON S-10</t>
  </si>
  <si>
    <t xml:space="preserve"> 93288 </t>
  </si>
  <si>
    <t>GUINDASTE HIDRÁULICO AUTOPROPELIDO, COM LANÇA TELESCÓPICA 40 M, CAPACIDADE MÁXIMA 60 T, POTÊNCIA 260 KW - CHI DIURNO. AF_03/2016</t>
  </si>
  <si>
    <t xml:space="preserve"> 93287 </t>
  </si>
  <si>
    <t>GUINDASTE HIDRÁULICO AUTOPROPELIDO, COM LANÇA TELESCÓPICA 40 M, CAPACIDADE MÁXIMA 60 T, POTÊNCIA 260 KW - CHP DIURNO. AF_03/2016</t>
  </si>
  <si>
    <t xml:space="preserve"> 00042420 </t>
  </si>
  <si>
    <t>AR CONDICIONADO SPLIT INVERTER, PISO TETO, 48000 BTU/H, CICLO FRIO, 60HZ, CLASSIFICACAO ENERGETICA A OU B (SELO PROCEL), GAS HFC, CONTROLE S/FIO</t>
  </si>
  <si>
    <t xml:space="preserve"> E00037 </t>
  </si>
  <si>
    <t>Aparelho Air-Split 60.000 BTU's</t>
  </si>
  <si>
    <t xml:space="preserve"> 00043196 </t>
  </si>
  <si>
    <t>AR CONDICIONADO SPLIT ON/OFF, CASSETE (TETO), FRIO 4 VIAS 24000 BTUS/H, CLASSIFICACAO ENERGETICA C - SELO PROCEL, GAS HFC, CONTROLE S/ FIO</t>
  </si>
  <si>
    <t xml:space="preserve"> 00043198 </t>
  </si>
  <si>
    <t>AR CONDICIONADO SPLIT ON/OFF, CASSETE (TETO), FRIO 4 VIAS 36000 BTUS/H, CLASSIFICACAO ENERGETICA C - SELO PROCEL, GAS HFC, CONTROLE S/ FIO</t>
  </si>
  <si>
    <t>Equipamentos e Acessórios para Instalação de Ar Condicionado</t>
  </si>
  <si>
    <t>29,16</t>
  </si>
  <si>
    <t xml:space="preserve"> 580 </t>
  </si>
  <si>
    <t>Chapa de aço galvanizado nº 24 - e=0,65mm - dimensões 2,00x1,00m (5,20 kg/m2)</t>
  </si>
  <si>
    <t>134,09</t>
  </si>
  <si>
    <t xml:space="preserve"> 10267 </t>
  </si>
  <si>
    <t>Chumbador de aço galvanizado 5/8" x 2 1/2"</t>
  </si>
  <si>
    <t xml:space="preserve"> 00011051 </t>
  </si>
  <si>
    <t>CHAPA DE ACO GALVANIZADA BITOLA GSG 26, E = 0,50 MM (4,00 KG/M2)</t>
  </si>
  <si>
    <t>60,68</t>
  </si>
  <si>
    <t xml:space="preserve"> 12733 </t>
  </si>
  <si>
    <t>Exaustor ACI-200, da sictell ou similar</t>
  </si>
  <si>
    <t xml:space="preserve"> P.13.000.045064 </t>
  </si>
  <si>
    <t>CAIXA DE PASSAGEM PARA CONDICIONAMENTO DE AR TIPO SPLIT DE 39 X 22 X 6 CM, COM SAÍDA DE DRENO ÚNICO NA VERTICAL, SEM TAMPA, REF. CPP-00-5U, POLOAR OU EQUIVALENTE</t>
  </si>
  <si>
    <t xml:space="preserve"> 13133 </t>
  </si>
  <si>
    <t>COIFA ACO INOX AISI 304/444(#20),DIM.2,30X1,30X0,60M(COCCAO),C/CALHA COL.GORD.PERIM.C/DRENO PLUG.SUP.(FOG.IND.8 BOCAS)</t>
  </si>
  <si>
    <t xml:space="preserve"> 10313 </t>
  </si>
  <si>
    <t>Caixa ventiladora c/filtro G4, Q=2.000 m³/h e pe=20mmca (ref: obra do Sergipetec)</t>
  </si>
  <si>
    <t xml:space="preserve"> 11577 </t>
  </si>
  <si>
    <t>Caixa ventiladora c/filtro F4, Q=3.000 m³/h e pe=20mmca, 220V/3F/0,25kW</t>
  </si>
  <si>
    <t>ELEVADOR 5 PARADAS MAQUINA CONJUGADA COM PORTAS UNILATERAIS</t>
  </si>
  <si>
    <t>Servicos complementares - eletrica</t>
  </si>
  <si>
    <t xml:space="preserve"> 6.65.26 </t>
  </si>
  <si>
    <t>FORN INST DE ELEVADOR 5 PARADAS C/ PORTA UNILATERAL</t>
  </si>
  <si>
    <t xml:space="preserve"> 2674 </t>
  </si>
  <si>
    <t>GRANITO POLIDO PARA DIVISORIA CINZA 2 CM</t>
  </si>
  <si>
    <t>Paredes em Drywall</t>
  </si>
  <si>
    <t xml:space="preserve"> 00039435 </t>
  </si>
  <si>
    <t>PARAFUSO DRY WALL, EM ACO FOSFATIZADO, CABECA TROMBETA E PONTA AGULHA (TA), COMPRIMENTO 25 MM</t>
  </si>
  <si>
    <t xml:space="preserve"> 00039432 </t>
  </si>
  <si>
    <t>FITA DE PAPEL REFORCADA COM LAMINA DE METAL PARA REFORCO DE CANTOS DE CHAPA DE GESSO PARA DRYWALL</t>
  </si>
  <si>
    <t xml:space="preserve"> 00039434 </t>
  </si>
  <si>
    <t>MASSA DE REJUNTE EM PO PARA DRYWALL, A BASE DE GESSO, SECAGEM RAPIDA, PARA TRATAMENTO DE JUNTAS DE CHAPA DE GESSO (NECESSITA ADICAO DE AGUA)</t>
  </si>
  <si>
    <t xml:space="preserve"> 00039413 </t>
  </si>
  <si>
    <t>PLACA / CHAPA DE GESSO ACARTONADO, STANDARD (ST), COR BRANCA, E = 12,5 MM, 1200 X 2400 MM (L X C)</t>
  </si>
  <si>
    <t xml:space="preserve"> 00039443 </t>
  </si>
  <si>
    <t>PARAFUSO DRY WALL, EM ACO ZINCADO, CABECA LENTILHA E PONTA BROCA (LB), LARGURA 4,2 MM, COMPRIMENTO 13 MM</t>
  </si>
  <si>
    <t xml:space="preserve"> 32.06.030 </t>
  </si>
  <si>
    <t>LÃ DE VIDRO E/OU LÃ DE ROCHA, ESP.: 50 MM. (ADAPTADO CONFORME DECRETO 9900/2021)</t>
  </si>
  <si>
    <t xml:space="preserve"> 2875 </t>
  </si>
  <si>
    <t>CHAPA DE GESSO ACARTONADO, E=12,5MM, 1200X2400 MM</t>
  </si>
  <si>
    <t>Isolamento Acústico</t>
  </si>
  <si>
    <t xml:space="preserve"> 14035 </t>
  </si>
  <si>
    <t>Fornecimento com instalação de difusor acústico multifacetado, constuido em MDF acabamento em pintura  na cor indicada pela arquitetura</t>
  </si>
  <si>
    <t>532,00</t>
  </si>
  <si>
    <t xml:space="preserve"> 14036 </t>
  </si>
  <si>
    <t>Fornecimento com instalação de Absorvedor acústico confeccionado em LÃ DE ROCHA BASALTICA, densidade 64 kg/m², espessura 50 mm. acabamento em tecido tramado na cor indicada pela arquitetura.</t>
  </si>
  <si>
    <t>285,00</t>
  </si>
  <si>
    <t xml:space="preserve"> 3.9.3 </t>
  </si>
  <si>
    <t xml:space="preserve"> 00295 </t>
  </si>
  <si>
    <t xml:space="preserve"> 0086 </t>
  </si>
  <si>
    <t>FORNECIMENTO PAINEL NEXACUSTIC 16 – NRC 0,95 -  2430X160X15MM IGNÍFUGO.</t>
  </si>
  <si>
    <t xml:space="preserve"> 1875 </t>
  </si>
  <si>
    <t>PORTA LISA 70/DURADOR/COSTELO/FUCK</t>
  </si>
  <si>
    <t xml:space="preserve"> 1876 </t>
  </si>
  <si>
    <t>PORTA LISA 80/DURADOR/COSTELO/FUCK</t>
  </si>
  <si>
    <t>Porta de madeira acústica duas folhas e = 57mm, inclusive batentes, guarnições, borrachas e ferragens (ADAPTADO CONFORME DECRETO ESTADUAL 9900/2021)</t>
  </si>
  <si>
    <t>Esquadrias de Madeira</t>
  </si>
  <si>
    <t>PORTA DE MADEIRA COM ISOLAMENTO ACÚSTICO,  GIRO, SEM FERRAGENS, 140X210 cm (ADAPTADO CONFORME DECRETO ESTADUAL 9900/2021)</t>
  </si>
  <si>
    <t xml:space="preserve"> 170112 </t>
  </si>
  <si>
    <t>FOLHA DE PORTA LISA 90 X 210</t>
  </si>
  <si>
    <t xml:space="preserve"> 1885 </t>
  </si>
  <si>
    <t>PORTA LISA 90x210/DURADOR/COSTELO/FUCK</t>
  </si>
  <si>
    <t xml:space="preserve"> 1322 </t>
  </si>
  <si>
    <t>PORTA DE  ABRIR EM ALUMÍNIO NATURAL / VIDRO</t>
  </si>
  <si>
    <t xml:space="preserve"> 1320 </t>
  </si>
  <si>
    <t>JANELA EM ALUMINIO NATURAL MAXIM AR</t>
  </si>
  <si>
    <t xml:space="preserve"> 2942 </t>
  </si>
  <si>
    <t xml:space="preserve"> 2803 </t>
  </si>
  <si>
    <t>CHAPA VINCADA  Nº 18 TIPO BANDEJA  (CORTADA/DOBRADA)</t>
  </si>
  <si>
    <t>FORNECIMENTO E INSTALAÇÃO DE PORTA CORTA-FOGO PARA SAÍDA DE EMERGÊNCIA DIM.: 100X210X5CM, CONFORME ABNT NBR 11742P, CLASSE P-90, INCL. MARCO, 3 PARES DE DOBRADIÇAAS C/MOLA, BARRA ANTI-PANICO, PINTURA ESMALTE SINTETICO COR VERMELHA. ADAPTADO CONFORME DECRETO ESTADUAL 9900/2021</t>
  </si>
  <si>
    <t>INSTALAÇÃO DE INCÊNDIO</t>
  </si>
  <si>
    <t xml:space="preserve"> 150706 </t>
  </si>
  <si>
    <t>PORTA CORTA FOGO COM BARRA ANTIPANICO 1.00 X 2.10 (LABOR)</t>
  </si>
  <si>
    <t xml:space="preserve"> 2794 </t>
  </si>
  <si>
    <t>FERRO CHATO 1/2" X 4"</t>
  </si>
  <si>
    <t xml:space="preserve"> 2795 </t>
  </si>
  <si>
    <t>PARABOLT 6,3MMX82,5MM</t>
  </si>
  <si>
    <t xml:space="preserve"> 2793 </t>
  </si>
  <si>
    <t>FERRO CHATO 3/8" X 3"</t>
  </si>
  <si>
    <t xml:space="preserve"> 2940 </t>
  </si>
  <si>
    <t xml:space="preserve"> 180115 </t>
  </si>
  <si>
    <t>JANELA EM ALUMÍNIO ANODIZADO MAXIM AR C/FERRAGENS (M.O.FAB.INC.MAT.)</t>
  </si>
  <si>
    <t xml:space="preserve"> 00173 </t>
  </si>
  <si>
    <t>CÓPIA DE ORSE (11614) - VIDRO INSULADO - 02 FLOAT INCOLOR DE 6 MM + CÂMARA DE AR DE 6 MM - FORNECIMENTO E INSTALAÇÃO.. (ADAPTADO CONFORME DECRETO 9900/2021)</t>
  </si>
  <si>
    <t xml:space="preserve"> 2402 </t>
  </si>
  <si>
    <t>JANELA EM ALUMINIO NATURAL DE CORRER 2 FOLHAS DE VIDRO</t>
  </si>
  <si>
    <t xml:space="preserve"> E.08.000.025053 </t>
  </si>
  <si>
    <t>Brise metálico curvo e móvel em chapa microperfurada de alumínio pré-pintada; ref. AS288 Retrátil da Refax, SM A300 da Sul Metais ou equivalente - instalado</t>
  </si>
  <si>
    <t xml:space="preserve"> 2137 </t>
  </si>
  <si>
    <t>VIDRO LISO 6 MM - CORTADO E COLOCADO</t>
  </si>
  <si>
    <t xml:space="preserve"> C4429 </t>
  </si>
  <si>
    <t>ARGAMASSA DE CIMENTO E AREIA PEN. TRAÇO 1:5</t>
  </si>
  <si>
    <t xml:space="preserve"> I6501 </t>
  </si>
  <si>
    <t>PORCELANATO RETIFICADO POLIDO</t>
  </si>
  <si>
    <t>Forros</t>
  </si>
  <si>
    <t xml:space="preserve"> 9889 </t>
  </si>
  <si>
    <t>Forro acústico em placas de fibra mineral dim.1200x600x16mm,  absorção sonoraNRC = 0,55, reflexão luz = 0,79, marca Armstrong, ref. Clean Room, ou similar, resist. fogo: classe A. Inclusive perfís metálicos</t>
  </si>
  <si>
    <t>95,00</t>
  </si>
  <si>
    <t xml:space="preserve"> 2796 </t>
  </si>
  <si>
    <t>PISO DE BORRACHA COLORIDO MODELO TÁTIL ( ALERTA OU DIRECIONAL)</t>
  </si>
  <si>
    <t xml:space="preserve"> 2869 </t>
  </si>
  <si>
    <t>FITA ANTIDERRAPANTE PARA ÁREAS INTERNAS E EXTERNAS - ALTO TRÁFEGO - USO GERAL, DA 3M OU EQUIVALENTE.</t>
  </si>
  <si>
    <t xml:space="preserve"> 11134 </t>
  </si>
  <si>
    <t>Rodapé de poliestireno, com pvc, Santa Luzia, ref. 480, branco, 15 cm - fornecimento e instalação</t>
  </si>
  <si>
    <t xml:space="preserve"> 1265 </t>
  </si>
  <si>
    <t>DOBRADIÇA FERRO POLIDO 3.1/2 x 3" COM PARAFUSO</t>
  </si>
  <si>
    <t xml:space="preserve"> 1380 </t>
  </si>
  <si>
    <t>FECHADURA PARA PORTA CORRER (BICO PAPAGAIO) REF.: 1222 LAFONTE/1065-E30 IMAB OU EQUIVALENTE</t>
  </si>
  <si>
    <t xml:space="preserve"> 1377 </t>
  </si>
  <si>
    <t>FECHADURA TIPO ALAVANCA 6236 E LAFONTE /8766 E-17 IMAB OU EQUIVALENTE</t>
  </si>
  <si>
    <t xml:space="preserve"> 2494 </t>
  </si>
  <si>
    <t xml:space="preserve"> 1708 </t>
  </si>
  <si>
    <t>MASSA A OLEO</t>
  </si>
  <si>
    <t xml:space="preserve"> 2384 </t>
  </si>
  <si>
    <t>LIXA PARA MADEIRA Nº 240</t>
  </si>
  <si>
    <t xml:space="preserve"> 2699 </t>
  </si>
  <si>
    <t>FUNDO BRANCO FOSCO</t>
  </si>
  <si>
    <t xml:space="preserve"> 2712 </t>
  </si>
  <si>
    <t>TINTA ALQUIDICA DF SUMALUX SUMARÉ / REKOMAR DFB RENNER (AZUL /AMARELO/CINZA/VERDE) OU EQUIVALENTE</t>
  </si>
  <si>
    <t xml:space="preserve"> 1698 </t>
  </si>
  <si>
    <t>DILUENTE NR 905 SUMARÉ/ SOLVENTE LIMPEZA RENNER OU EQUIVALENTE</t>
  </si>
  <si>
    <t>Preparacao e conservacao de superficies de concreto / aco</t>
  </si>
  <si>
    <t xml:space="preserve"> 3.76.40 </t>
  </si>
  <si>
    <t>PINTURA INTUMESCENTE FORNECIDA E APLICADA</t>
  </si>
  <si>
    <t>Pisos Sintéticos / Vinílicos</t>
  </si>
  <si>
    <t xml:space="preserve"> 1757 </t>
  </si>
  <si>
    <t>Piso elevado c/  placa de aço preenchida com concreto celular, revestido com paviflex e=3,2mm c/ pedestais telescópico galv. à fogo, dim.600 x 600 x 30mm</t>
  </si>
  <si>
    <t>650,00</t>
  </si>
  <si>
    <t xml:space="preserve"> 0081 </t>
  </si>
  <si>
    <t>ELEVADOR DE OBRA - CREMALHEIRA - ATÉ 24M. FORNECIMENTO E INSTALAÇÃO (UNDxMÊS)</t>
  </si>
  <si>
    <t>undxmês</t>
  </si>
  <si>
    <t xml:space="preserve"> S0035 </t>
  </si>
  <si>
    <t>ASCENÇÃO PARA ELEVADOR DE OBRA - CREMALHEIRA - ATÉ 24M.</t>
  </si>
  <si>
    <t>Alambrados e Gradis</t>
  </si>
  <si>
    <t xml:space="preserve"> 00001345 </t>
  </si>
  <si>
    <t>CHAPA/PAINEL DE MADEIRA COMPENSADA PLASTIFICADA (MADEIRITE PLASTIFICADO) PARA FORMA DE CONCRETO, DE 2200 X 1100 MM, E = *17* MM</t>
  </si>
  <si>
    <t>134,94</t>
  </si>
  <si>
    <t xml:space="preserve"> 10223 </t>
  </si>
  <si>
    <t>Estrutura Metálica em Treliça para Bandeja de Proteção Primária (Apara Lixo) dim. 2,50m+0,80m</t>
  </si>
  <si>
    <t>10,03</t>
  </si>
  <si>
    <t>9,93</t>
  </si>
  <si>
    <t>10,98</t>
  </si>
  <si>
    <t xml:space="preserve"> 3706 </t>
  </si>
  <si>
    <t>PARAFUSO CABEÇA ABAULADA (FRANCES) M16 X 45 MM</t>
  </si>
  <si>
    <t>2,70</t>
  </si>
  <si>
    <t>20,79</t>
  </si>
  <si>
    <t xml:space="preserve"> 00011963 </t>
  </si>
  <si>
    <t>PARAFUSO DE ACO ZINCADO, TIPO CHUMBADOR PARABOLT, DIAMETRO 1/2", COMPRIMENTO 75 MM</t>
  </si>
  <si>
    <t xml:space="preserve"> 00011061 </t>
  </si>
  <si>
    <t>CHAPA DE ACO GALVANIZADA BITOLA GSG 30, E = 0,35 MM (2,80 KG/M2)</t>
  </si>
  <si>
    <t>29,86</t>
  </si>
  <si>
    <t>0,47</t>
  </si>
  <si>
    <t>1,19</t>
  </si>
  <si>
    <t>2,07</t>
  </si>
  <si>
    <t>0,00</t>
  </si>
  <si>
    <t>2,24</t>
  </si>
  <si>
    <t>0,22</t>
  </si>
  <si>
    <t>4,78</t>
  </si>
  <si>
    <t>CÓPIA DA EMBASA (03.95.11) - MONTAGEM DE LINHA DE VIDA HORIZONTAL EM CABO DE AÇO INOX DIÂM. 8 MM, INCLUSIVE ACESSÓRIOS DE FIXAÇÃO. (ADAPTADO CONFORME DECRETO ESTADUAL GO 9900/2021)</t>
  </si>
  <si>
    <t>CÓPIA DO SINAPI (97044) - LINHA DE VIDA TIPO VARAL DE SEGURANÇA COM CABO DE AÇO PARA PROTEÇÃO DE PERIFERIA PARA EDIFÍCIOS DE 4 A 8 PAVIMENTOS. AF_03/2024 (ADAPTADO CONFORME DECRETO ESTADUAL GO 9900/2021)</t>
  </si>
  <si>
    <t>Equipamentos de Proteção Coletiva</t>
  </si>
  <si>
    <t xml:space="preserve"> MATED-33221 </t>
  </si>
  <si>
    <t>CLIPS/GRAMPO (DIÂMETRO NOMINAL: 5/16" [7,94MM]|MATERIAL: AÇO|ACABAMENTO: GALVANIZADO|SÉRIE: PESADO|APLICAÇÃO: USO GERAL PARA CABOS OU BARRAS)</t>
  </si>
  <si>
    <t xml:space="preserve"> M102850001 </t>
  </si>
  <si>
    <t>MANILHA RETA, ACO GALV.</t>
  </si>
  <si>
    <t xml:space="preserve"> H669 </t>
  </si>
  <si>
    <t>TUBO FERRO GALVANIZADO 4"</t>
  </si>
  <si>
    <t xml:space="preserve"> E.10.000.049575 </t>
  </si>
  <si>
    <t>ESTICADOR PARA CABO DE AÇO 5/16´ (8 MM) COM TERMINAL GANCHO-OLHAL</t>
  </si>
  <si>
    <t xml:space="preserve"> E.10.000.090472 </t>
  </si>
  <si>
    <t>CABO DE AÇO GALVANIZADO COM ALMA DE AÇO, DIÂMETRO 5/16´ (7,94MM)</t>
  </si>
  <si>
    <t xml:space="preserve"> E.02.000.026760 </t>
  </si>
  <si>
    <t>PREGO DIVERSAS BITOLAS (REFERÊNCIA 18 X 27)</t>
  </si>
  <si>
    <t xml:space="preserve"> D.02.000.021009 </t>
  </si>
  <si>
    <t>PONTALETE DE CEDRINHO DE 75 MM X 75 MM - 3ª CONSTRUÇÃO</t>
  </si>
  <si>
    <t xml:space="preserve"> D.02.000.021014 </t>
  </si>
  <si>
    <t>SARRAFO DE CEDRINHO 2,5 X 5 CM</t>
  </si>
  <si>
    <t xml:space="preserve"> S.05.000.020356 </t>
  </si>
  <si>
    <t>TELA EM POLIETILENO PARA PROTEÇÃO DE FACHADA, TRAMA DE 2,2MM</t>
  </si>
  <si>
    <t xml:space="preserve"> 00043056 </t>
  </si>
  <si>
    <t>ACO CA-50, 20,0 MM OU 25,0 MM, VERGALHAO</t>
  </si>
  <si>
    <t xml:space="preserve"> 00000412 </t>
  </si>
  <si>
    <t>ABRACADEIRA DE NYLON PARA AMARRACAO DE CABOS, COMPRIMENTO DE *230* X *7,6* MM</t>
  </si>
  <si>
    <t xml:space="preserve"> 00037525 </t>
  </si>
  <si>
    <t>TELA PLASTICA TECIDA LISTRADA BRANCA E LARANJA, TIPO GUARDA CORPO, EM POLIETILENO MONOFILADO, ROLO 1,20 X 50 M (L X C)</t>
  </si>
  <si>
    <t xml:space="preserve"> 10194 </t>
  </si>
  <si>
    <t>575,30</t>
  </si>
  <si>
    <t xml:space="preserve"> 2442 </t>
  </si>
  <si>
    <t>AÇO CA-50 - 20,0 MM (3/4")</t>
  </si>
  <si>
    <t xml:space="preserve"> 1702 </t>
  </si>
  <si>
    <t>COMPENSADO PLASTIFICADO 17 MM 2,20X1,10 M</t>
  </si>
  <si>
    <t xml:space="preserve"> C.06.000.022049 </t>
  </si>
  <si>
    <t>LAJE PRÉ-FABRICADA MISTA VIGOTA TRELIÇADA/LAJOTA CERÂMICA - LT 20 (16+4); SOBRECARGA 200 KGF/M²</t>
  </si>
  <si>
    <t>(ADAPTADO DE CPOS/CDHU 13.01.340) LAJE PRÉ-FABRICADA MISTA VIGOTA TRELIÇADA/EPS - LT 25 (20+5) SEM CAPA DE CONCRETO. (Adaptado conforme Decreto Estadual 9900/2021)</t>
  </si>
  <si>
    <t xml:space="preserve"> C.06.000.022014 </t>
  </si>
  <si>
    <t>LAJE PRÉ-FABRICADA UNIDIRECIONAL EM VIGA TRELIÇADA/LAJOTA EM EPS LT 25 (20 + 5) - SC = 300KGF/M²</t>
  </si>
  <si>
    <t>(ADAPTADO DE CPOS/CDHU 13.01.350) LAJE PRÉ-FABRICADA MISTA VIGOTA TRELIÇADA/EPS - LT 30 (25+5) SEM CAPA DE CONCRETO. (Adaptado conforme Decreto Estadual 9900/2021)</t>
  </si>
  <si>
    <t xml:space="preserve"> C.06.000.022015 </t>
  </si>
  <si>
    <t>LAJE PRÉ-FABRICADA UNIDIRECIONAL EM VIGA TRELIÇADA/LAJOTA EM EPS LT 30 (25+ 5) - SC = 300KGF/M²</t>
  </si>
  <si>
    <t>Copia da SINAPI (100763) - VIGA METÁLICA EM PERFIL LAMINADO OU SOLDADO EM AÇO ESTRUTURAL, COM CONEXÕES PARAFUSADAS, INCLUSOS MÃO DE OBRA, TRANSPORTE E IÇAMENTO UTILIZANDO GUINDASTE - FORNECIMENTO E INSTALAÇÃO. AF_01/2020_PSA</t>
  </si>
  <si>
    <t xml:space="preserve"> 100719 </t>
  </si>
  <si>
    <t>PINTURA COM TINTA ALQUÍDICA DE FUNDO (TIPO ZARCÃO) PULVERIZADA SOBRE PERFIL METÁLICO EXECUTADO EM FÁBRICA (POR DEMÃO). AF_01/2020_PE</t>
  </si>
  <si>
    <t>Pintura em Superfícies Metálicas</t>
  </si>
  <si>
    <t xml:space="preserve"> 100716 </t>
  </si>
  <si>
    <t>JATEAMENTO ABRASIVO COM GRANALHA DE AÇO EM PERFIL METÁLICO EM FÁBRICA. AF_01/2020</t>
  </si>
  <si>
    <t xml:space="preserve"> 00043082 </t>
  </si>
  <si>
    <t>PERFIL "I" OU "W" EM ACO LAMINADO, QUAISQUER DIMENSOES</t>
  </si>
  <si>
    <t xml:space="preserve"> 00000442 </t>
  </si>
  <si>
    <t>PARAFUSO FRANCES M16 EM ACO GALVANIZADO, COMPRIMENTO = 45 MM, DIAMETRO = 16 MM, CABECA ABAULADA</t>
  </si>
  <si>
    <t xml:space="preserve"> 00004777 </t>
  </si>
  <si>
    <t>CANTONEIRA ACO ABAS IGUAIS (QUALQUER BITOLA), ESPESSURA ENTRE 1/8" E 1/4"</t>
  </si>
  <si>
    <t xml:space="preserve"> 20017 </t>
  </si>
  <si>
    <t>29,67</t>
  </si>
  <si>
    <t>6,23</t>
  </si>
  <si>
    <t xml:space="preserve"> 11001 </t>
  </si>
  <si>
    <t>APARELHO DE NEOPRENE FRETADO</t>
  </si>
  <si>
    <t>dm3</t>
  </si>
  <si>
    <t>120,60</t>
  </si>
  <si>
    <t>85,02</t>
  </si>
  <si>
    <t xml:space="preserve"> 10098 </t>
  </si>
  <si>
    <t>ISOPOR 5CM DE ESPESSURA</t>
  </si>
  <si>
    <t>20,53</t>
  </si>
  <si>
    <t>3,07</t>
  </si>
  <si>
    <t xml:space="preserve"> E9206 </t>
  </si>
  <si>
    <t>Equipamento de solda MIG automática com acessórios - 14,6 kVA</t>
  </si>
  <si>
    <t xml:space="preserve"> E9763 </t>
  </si>
  <si>
    <t>Grupo gerador - 36/40 kVA</t>
  </si>
  <si>
    <t>44,62</t>
  </si>
  <si>
    <t>Adicional de Mão de obra (0.0%)</t>
  </si>
  <si>
    <t>Custo horário total de execução</t>
  </si>
  <si>
    <t>Produção de equipe</t>
  </si>
  <si>
    <t>Custo unitário de execução</t>
  </si>
  <si>
    <t>Custo do FIC</t>
  </si>
  <si>
    <t xml:space="preserve"> M4413 </t>
  </si>
  <si>
    <t>Arame E70S6 para solda MIG/MAG - D = 0,9 mm</t>
  </si>
  <si>
    <t>23,84</t>
  </si>
  <si>
    <t xml:space="preserve"> M0254 </t>
  </si>
  <si>
    <t>Mistura gasosa de argônio e dióxido de carbono para solda MIG/MAG</t>
  </si>
  <si>
    <t>37,83</t>
  </si>
  <si>
    <t>9,97</t>
  </si>
  <si>
    <t>E</t>
  </si>
  <si>
    <t>Tempo Fixo</t>
  </si>
  <si>
    <t>Carga</t>
  </si>
  <si>
    <t xml:space="preserve"> 5914655 </t>
  </si>
  <si>
    <t>Carga, manobra e descarga de materiais diversos em caminhão carroceria de 15 t - carga e descarga manuais</t>
  </si>
  <si>
    <t>M4413</t>
  </si>
  <si>
    <t>t</t>
  </si>
  <si>
    <t>Custo Total dos Tempos Fixos</t>
  </si>
  <si>
    <t>Momento de Transporte</t>
  </si>
  <si>
    <t>Distância Média de Transporte (DMT)</t>
  </si>
  <si>
    <t>LN</t>
  </si>
  <si>
    <t>RP</t>
  </si>
  <si>
    <t>P</t>
  </si>
  <si>
    <t>FE</t>
  </si>
  <si>
    <t>5914449
0,00
1,08
0,0000</t>
  </si>
  <si>
    <t>5914464
0,00
0,87
0,0000</t>
  </si>
  <si>
    <t>5914479
0,00
0,72
0,0000</t>
  </si>
  <si>
    <t>--</t>
  </si>
  <si>
    <t>Custo do FIT</t>
  </si>
  <si>
    <t>Custo total de transporte</t>
  </si>
  <si>
    <t xml:space="preserve"> 1174 </t>
  </si>
  <si>
    <t>BUCHA DE NYLON COM PARAFUSO - S6</t>
  </si>
  <si>
    <t xml:space="preserve"> 2911 </t>
  </si>
  <si>
    <t xml:space="preserve"> 3385 </t>
  </si>
  <si>
    <t xml:space="preserve"> 00012038 </t>
  </si>
  <si>
    <t>QUADRO DE DISTRIBUICAO COM BARRAMENTO TRIFASICO, DE SOBREPOR, EM CHAPA DE ACO GALVANIZADO, PARA 18 DISJUNTORES DIN, 100 A</t>
  </si>
  <si>
    <t xml:space="preserve"> P.18.000.050281 </t>
  </si>
  <si>
    <t>QUADRO DE SOBREPOR EM CHAPA DE AÇO, PARA DISJUNTORES 56 DIN / 40 BOLT-ON DE 225 A, QDSTG-U II, REF. 904511 DA CEMAR OU EQUIVALENTE</t>
  </si>
  <si>
    <t xml:space="preserve"> 3136 </t>
  </si>
  <si>
    <t>CAIXA DE PASSAGEM METALICA OCTOGONAL FUNDO MOVEL DUPLA 4"</t>
  </si>
  <si>
    <t xml:space="preserve"> 3263 </t>
  </si>
  <si>
    <t xml:space="preserve"> 3930 </t>
  </si>
  <si>
    <t xml:space="preserve"> 3120 </t>
  </si>
  <si>
    <t>CABO FLEXÍVEL PVC (70° C), 0,6/1 KV, SINTENAX 35 MM2</t>
  </si>
  <si>
    <t xml:space="preserve"> 3338 </t>
  </si>
  <si>
    <t>INTERRUPTOR SIMPLES (2 SECOES) - (SUPORTE+MÓDULOS+ESPELHO)</t>
  </si>
  <si>
    <t xml:space="preserve"> 3387 </t>
  </si>
  <si>
    <t xml:space="preserve"> 00002394 </t>
  </si>
  <si>
    <t>DISJUNTOR TERMOMAGNETICO TRIPOLAR 800 A / 600 V, TIPO LMXD</t>
  </si>
  <si>
    <t xml:space="preserve"> 3066 </t>
  </si>
  <si>
    <t>ABRAÇADEIRA METALICA TIPO "D" DIÂMETRO 4"</t>
  </si>
  <si>
    <t xml:space="preserve"> 861 </t>
  </si>
  <si>
    <t>Eletrocalha metálica perfurada 200 x 100 x 3000 mm (ref. mopa ou similar)</t>
  </si>
  <si>
    <t>30,72</t>
  </si>
  <si>
    <t>2,23</t>
  </si>
  <si>
    <t xml:space="preserve"> 9704 </t>
  </si>
  <si>
    <t>Tala plana perfurada 100mm</t>
  </si>
  <si>
    <t>2,35</t>
  </si>
  <si>
    <t>Iluminação Predial e Monitoramento</t>
  </si>
  <si>
    <t xml:space="preserve"> 00039392 </t>
  </si>
  <si>
    <t>SENSOR DE PRESENCA BIVOLT DE PAREDE COM FOTOCELULA PARA QUALQUER TIPO DE LAMPADA POTENCIA MAXIMA *1000* W, USO INTERNO</t>
  </si>
  <si>
    <t xml:space="preserve"> 00038102 </t>
  </si>
  <si>
    <t>TOMADA 2P+T 20A, 250V (APENAS MODULO)</t>
  </si>
  <si>
    <t xml:space="preserve"> 00038099 </t>
  </si>
  <si>
    <t>SUPORTE DE FIXACAO PARA ESPELHO / PLACA 4" X 2", PARA 3 MODULOS, PARA INSTALACAO DE TOMADAS E INTERRUPTORES (SOMENTE SUPORTE)</t>
  </si>
  <si>
    <t xml:space="preserve"> 00038093 </t>
  </si>
  <si>
    <t>ESPELHO / PLACA DE 2 POSTOS 4" X 2", PARA INSTALACAO DE TOMADAS E INTERRUPTORES</t>
  </si>
  <si>
    <t xml:space="preserve"> 00038078 </t>
  </si>
  <si>
    <t>INTERRUPTOR PARALELO + TOMADA 2P+T 10A, 250V, CONJUNTO MONTADO PARA EMBUTIR 4" X 2" (PLACA + SUPORTE + MODULOS)</t>
  </si>
  <si>
    <t xml:space="preserve"> 3340 </t>
  </si>
  <si>
    <t>INTERRUPTOR SIMPLES 1 SEÇÃO E 1 TOMADA HEXAGONAL 2P + T - 10A CONJUGADOS - (SUPORTE+MÓDULOS+ESPELHO)</t>
  </si>
  <si>
    <t xml:space="preserve"> 3128 </t>
  </si>
  <si>
    <t>CAIXA DE PASSAGEM METALICA DE EMBUTIR 15X15X8 CM</t>
  </si>
  <si>
    <t xml:space="preserve"> 3130 </t>
  </si>
  <si>
    <t>CAIXA DE PASSAGEM METALICA DE EMBUTIR 30X30X12 CM</t>
  </si>
  <si>
    <t xml:space="preserve"> 857 </t>
  </si>
  <si>
    <t>Eletrocalha metálica perfurada  50 x 50 x 3000 mm (ref. valemam ou similar)</t>
  </si>
  <si>
    <t>29,99</t>
  </si>
  <si>
    <t xml:space="preserve"> 3805 </t>
  </si>
  <si>
    <t xml:space="preserve"> 860 </t>
  </si>
  <si>
    <t>Eletrocalha metálica  perfurada 100 x 50 x 3000 mm (ref. mopa ou similar)</t>
  </si>
  <si>
    <t>14,57</t>
  </si>
  <si>
    <t xml:space="preserve"> 13399 </t>
  </si>
  <si>
    <t>Eletrocalha metálica lisa, zincada, 100 x 100 x 3000 mm</t>
  </si>
  <si>
    <t xml:space="preserve"> 4032 </t>
  </si>
  <si>
    <t>Emenda interna 100 x 50 mm com base lisa perfurada para eletrocalha metálica (ref. Mopa ou similar)</t>
  </si>
  <si>
    <t>3,85</t>
  </si>
  <si>
    <t xml:space="preserve"> 3835 </t>
  </si>
  <si>
    <t>EMENDA INTERNA PARA ELETROCALHA (50 X 50 mm)</t>
  </si>
  <si>
    <t>Rasgos e Fixações</t>
  </si>
  <si>
    <t xml:space="preserve"> 00000392 </t>
  </si>
  <si>
    <t>ABRACADEIRA EM ACO PARA AMARRACAO DE ELETRODUTOS, TIPO D, COM 1/2" E PARAFUSO DE FIXACAO</t>
  </si>
  <si>
    <t xml:space="preserve"> 3804 </t>
  </si>
  <si>
    <t xml:space="preserve"> 3990 </t>
  </si>
  <si>
    <t>Tampa de encaixe 100 X3000 - Z para eletrocalha metálica (ref.: mopa ou similar)</t>
  </si>
  <si>
    <t>8,52</t>
  </si>
  <si>
    <t xml:space="preserve"> 3808 </t>
  </si>
  <si>
    <t xml:space="preserve"> 4021 </t>
  </si>
  <si>
    <t>ADAPTADOR DE SAÍDA 1" PARA CONDULETE DE PVC</t>
  </si>
  <si>
    <t>Redes de Lógica, Telefonia e Imagem</t>
  </si>
  <si>
    <t xml:space="preserve"> 00020254 </t>
  </si>
  <si>
    <t>CAIXA DE PASSAGEM METALICA, DE SOBREPOR, COM TAMPA APARAFUSADA, DIMENSOES 15 X 15 X *10* CM</t>
  </si>
  <si>
    <t xml:space="preserve"> 3952 </t>
  </si>
  <si>
    <t>RACK DE PISO FECHADO COM PORTA EM ACRÍLICO - 36 U'S</t>
  </si>
  <si>
    <t xml:space="preserve"> 3281 </t>
  </si>
  <si>
    <t xml:space="preserve"> H704 </t>
  </si>
  <si>
    <t>SINALIZADOR/SIRENE AUDIOVISUAL</t>
  </si>
  <si>
    <t xml:space="preserve"> 12851 </t>
  </si>
  <si>
    <t>Programador de Endereços para Central de Alarme - Modelo VRE-PROG ou similar</t>
  </si>
  <si>
    <t>605,59</t>
  </si>
  <si>
    <t xml:space="preserve"> 12660 </t>
  </si>
  <si>
    <t>Central de alarme endereçável de incendio com sistema p/ até 250 dispositivos, marcal Verin ou similar, Modelo VRE-250 c/ bateria de 12V e 7Amperes</t>
  </si>
  <si>
    <t>6.850,32</t>
  </si>
  <si>
    <t xml:space="preserve"> 3040 </t>
  </si>
  <si>
    <t>BOTOEIRA "LIGA-DESLIGA" DE EMBUTIR TRIFÁSICA 30A 220V</t>
  </si>
  <si>
    <t xml:space="preserve"> 9493 </t>
  </si>
  <si>
    <t>Caixa de passagem em alumínio 15 x 15 x 10 cm</t>
  </si>
  <si>
    <t>65,00</t>
  </si>
  <si>
    <t xml:space="preserve"> E00441 </t>
  </si>
  <si>
    <t>Caixa de passagem em aluminio 200x200x115mm</t>
  </si>
  <si>
    <t>Instalações Elétricas - Eletrodutos, Conexões e Conduletes Aparentes</t>
  </si>
  <si>
    <t xml:space="preserve"> 00002560 </t>
  </si>
  <si>
    <t>CONDULETE DE ALUMINIO TIPO C, PARA ELETRODUTO ROSCAVEL DE 1", COM TAMPA CEGA</t>
  </si>
  <si>
    <t xml:space="preserve"> 00002570 </t>
  </si>
  <si>
    <t>CONDULETE DE ALUMINIO TIPO LR, PARA ELETRODUTO ROSCAVEL DE 1", COM TAMPA CEGA</t>
  </si>
  <si>
    <t xml:space="preserve"> 00002586 </t>
  </si>
  <si>
    <t>CONDULETE DE ALUMINIO TIPO T, PARA ELETRODUTO ROSCAVEL DE 1", COM TAMPA CEGA</t>
  </si>
  <si>
    <t xml:space="preserve"> 00002590 </t>
  </si>
  <si>
    <t>CONDULETE DE ALUMINIO TIPO E, PARA ELETRODUTO ROSCAVEL DE 1", COM TAMPA CEGA</t>
  </si>
  <si>
    <t xml:space="preserve"> 3270 </t>
  </si>
  <si>
    <t xml:space="preserve"> 3274 </t>
  </si>
  <si>
    <t xml:space="preserve"> 3361 </t>
  </si>
  <si>
    <t>LUVA EM AÇO GALVANIZADO A FOGO DIAMETRO 1.1/2"</t>
  </si>
  <si>
    <t xml:space="preserve"> 3364 </t>
  </si>
  <si>
    <t>LUVA EM AÇO GALVANIZADO A FOGO DIAMETRO 2"</t>
  </si>
  <si>
    <t xml:space="preserve"> 3076 </t>
  </si>
  <si>
    <t xml:space="preserve"> 3770 </t>
  </si>
  <si>
    <t>1.768,80</t>
  </si>
  <si>
    <t>1.222,20</t>
  </si>
  <si>
    <t xml:space="preserve"> 12746 </t>
  </si>
  <si>
    <t>Transformador trifásico 750 kva, 380/220v, a seco</t>
  </si>
  <si>
    <t>95.361,97</t>
  </si>
  <si>
    <t xml:space="preserve"> I7547 </t>
  </si>
  <si>
    <t>GRUPO GERADOR 451/500 KVA COM QUADRO AUTOMÁTICO - COMPLETO, INCLUSIVE TANQUE DE COMBUSTÍVEL</t>
  </si>
  <si>
    <t xml:space="preserve"> I7888 </t>
  </si>
  <si>
    <t>GRUPO GERADOR 636/780 KVA C/ QUADRO AUTOMÁTICO - COMPLETO, INCLUSIVE TANQUE DE COMBUSTÍVEL</t>
  </si>
  <si>
    <t xml:space="preserve"> H553 </t>
  </si>
  <si>
    <t>CUBA INOX 46X30X15CM E=0,6MM-AÇO 304 (CUBA Nº1)</t>
  </si>
  <si>
    <t xml:space="preserve"> 00036215 </t>
  </si>
  <si>
    <t>BANCO ARTICULADO PARA BANHO, EM ACO INOX POLIDO, 70* CM X 45* CM</t>
  </si>
  <si>
    <t>Reservatórios</t>
  </si>
  <si>
    <t xml:space="preserve"> 1434 </t>
  </si>
  <si>
    <t>Luva pvc rigido roscavel  d=2 "</t>
  </si>
  <si>
    <t>26,38</t>
  </si>
  <si>
    <t xml:space="preserve"> 113 </t>
  </si>
  <si>
    <t>Adaptador pvc rígido roscável c/ flanges e anel, p/ caixa d'água d= 2"</t>
  </si>
  <si>
    <t>26,32</t>
  </si>
  <si>
    <t xml:space="preserve"> 060800 </t>
  </si>
  <si>
    <t>LANÇAMENTO/APLICAÇÃO/ADENSAMENTO DE CONCRETO USINADO BOMBEADO EM ESTRUTURA - (O.C.)</t>
  </si>
  <si>
    <t>119,12</t>
  </si>
  <si>
    <t>81,48</t>
  </si>
  <si>
    <t xml:space="preserve"> 00000071/SINAPI </t>
  </si>
  <si>
    <t>Adaptador pvc, roscavel, com flanges e anel de vedacao, 1", para caixa d'agua</t>
  </si>
  <si>
    <t>31,19</t>
  </si>
  <si>
    <t xml:space="preserve"> 00009861/SINAPI </t>
  </si>
  <si>
    <t>Tubo pvc, roscavel, 1 1/4", agua fria predial</t>
  </si>
  <si>
    <t>39,53</t>
  </si>
  <si>
    <t xml:space="preserve"> 112 </t>
  </si>
  <si>
    <t>Adaptador pvc rígido roscável c/ flanges e anel, p/ caixa d'água d= 1 1/4"</t>
  </si>
  <si>
    <t>41,68</t>
  </si>
  <si>
    <t xml:space="preserve"> 051035 </t>
  </si>
  <si>
    <t>114,47</t>
  </si>
  <si>
    <t xml:space="preserve"> 00006017/SINAPI </t>
  </si>
  <si>
    <t>Registro gaveta bruto em latao forjado, bitola 1 1/4"</t>
  </si>
  <si>
    <t>63,49</t>
  </si>
  <si>
    <t xml:space="preserve"> 465 </t>
  </si>
  <si>
    <t>Caixa d'agua fibra vidro 15.000 litros - Fortlev-Torres (ou similar)</t>
  </si>
  <si>
    <t>12.197,90</t>
  </si>
  <si>
    <t xml:space="preserve"> 00011825/SINAPI </t>
  </si>
  <si>
    <t>Torneira de boia convencional para caixa d'agua, 1", agua fria, com haste e torneira metalicos e balao plastico</t>
  </si>
  <si>
    <t>62,03</t>
  </si>
  <si>
    <t xml:space="preserve"> 981 </t>
  </si>
  <si>
    <t>Fita veda rosca 18mm</t>
  </si>
  <si>
    <t>2,01</t>
  </si>
  <si>
    <t xml:space="preserve"> 00009860/SINAPI </t>
  </si>
  <si>
    <t>Tubo pvc, roscavel, 2", para agua fria predial</t>
  </si>
  <si>
    <t>108,04</t>
  </si>
  <si>
    <t>11,33</t>
  </si>
  <si>
    <t xml:space="preserve"> 00003510/SINAPI </t>
  </si>
  <si>
    <t>Joelho pvc, 90 graus, roscavel, 1 1/4", cor branca, agua fria predial</t>
  </si>
  <si>
    <t>25,30</t>
  </si>
  <si>
    <t xml:space="preserve"> 1432 </t>
  </si>
  <si>
    <t>Luva pvc rigido roscavel  d=1 1/ 4"</t>
  </si>
  <si>
    <t>22,64</t>
  </si>
  <si>
    <t xml:space="preserve"> 00003876/SINAPI </t>
  </si>
  <si>
    <t>Luva pvc, roscavel, 1", agua fria predial</t>
  </si>
  <si>
    <t>9,56</t>
  </si>
  <si>
    <t>84,10</t>
  </si>
  <si>
    <t>0,02</t>
  </si>
  <si>
    <t xml:space="preserve"> 2688 </t>
  </si>
  <si>
    <t>CONCRETO USINADO BOMBEÁVEL FCK=20 MPA</t>
  </si>
  <si>
    <t>CURVA 45 GRAUS, PVC, SOLDÁVEL, DN 40MM, INSTALADO EM PRUMADA DE ÁGUA - FORNECIMENTO E INSTALAÇÃO. AF_06/2022</t>
  </si>
  <si>
    <t xml:space="preserve"> 00001929 </t>
  </si>
  <si>
    <t>CURVA DE PVC 45 GRAUS, SOLDAVEL, 40 MM, PARA AGUA FRIA PREDIAL (NBR 5648)</t>
  </si>
  <si>
    <t xml:space="preserve"> 00020083 </t>
  </si>
  <si>
    <t>SOLUCAO PREPARADORA / LIMPADORA PARA PVC, FRASCO COM 1000 CM3</t>
  </si>
  <si>
    <t>CURVA 45 GRAUS, PVC, SOLDÁVEL, DN 60MM, INSTALADO EM PRUMADA DE ÁGUA - FORNECIMENTO E INSTALAÇÃO. AF_06/2022</t>
  </si>
  <si>
    <t xml:space="preserve"> 00001924 </t>
  </si>
  <si>
    <t>CURVA DE PVC 45 GRAUS, SOLDAVEL, 60 MM, PARA AGUA FRIA PREDIAL (NBR 5648)</t>
  </si>
  <si>
    <t xml:space="preserve"> H325 </t>
  </si>
  <si>
    <t xml:space="preserve"> H128 </t>
  </si>
  <si>
    <t>BUCHA DE REDUÇÃO SOLDAVEL CURTA DIAM. 40 X 32 MM</t>
  </si>
  <si>
    <t xml:space="preserve"> H158 </t>
  </si>
  <si>
    <t>JOELHO 90 GRAUS SOLD.C/BUCHA LATAO DIAM. 25 X 3/4"</t>
  </si>
  <si>
    <t xml:space="preserve"> H311 </t>
  </si>
  <si>
    <t>LUVA SOLDAVEL COM ROSCA 25 X 3/4"</t>
  </si>
  <si>
    <t xml:space="preserve"> H231 </t>
  </si>
  <si>
    <t>TE DE REDUCAO 90 GRAUS SOLDAVEL 50 X 25 MM</t>
  </si>
  <si>
    <t xml:space="preserve"> H560 </t>
  </si>
  <si>
    <t>REGISTRO DE ESFERA DIAM. 1.1/4" (METAL)</t>
  </si>
  <si>
    <t xml:space="preserve"> H566 </t>
  </si>
  <si>
    <t>REGISTRO DE ESFERA DIAM.2.1/2" (METAL)</t>
  </si>
  <si>
    <t xml:space="preserve"> H322 </t>
  </si>
  <si>
    <t>CRUZETA SOLDAVEL 25 MM</t>
  </si>
  <si>
    <t xml:space="preserve"> H411 </t>
  </si>
  <si>
    <t>TE SANITARIO DIAMETRO 100 X 100 mm - (ESGOTO)</t>
  </si>
  <si>
    <t xml:space="preserve"> H335 </t>
  </si>
  <si>
    <t>CORPO CAIXA SIFONADA 100 X 150 X 50 MM</t>
  </si>
  <si>
    <t xml:space="preserve"> H378 </t>
  </si>
  <si>
    <t>CURVA 90 GRAUS LONGA DIAMETRO 40 mm (ESGOTO)</t>
  </si>
  <si>
    <t xml:space="preserve"> H343 </t>
  </si>
  <si>
    <t>CURVA 90 GRAUS LONGA DIAMETRO 75 mm - (ESGOTO)</t>
  </si>
  <si>
    <t>DROP - DRENAGEM/OBRAS DE CONTENÇÃO / POÇOS DE VISITA E CAIXAS</t>
  </si>
  <si>
    <t xml:space="preserve"> 00003668 </t>
  </si>
  <si>
    <t>JUNCAO DUPLA, PVC SOLDAVEL, DN 100 X 100 X 100 MM , SERIE NORMAL PARA ESGOTO PREDIAL</t>
  </si>
  <si>
    <t xml:space="preserve"> H417 </t>
  </si>
  <si>
    <t>TE 90 GRAUS DIAMETRO 40 MM - (ESGOTO)</t>
  </si>
  <si>
    <t xml:space="preserve"> 00010767 </t>
  </si>
  <si>
    <t>CURVA PVC LONGA 45G, DN 75 MM, PARA ESGOTO PREDIAL</t>
  </si>
  <si>
    <t xml:space="preserve"> H279 </t>
  </si>
  <si>
    <t>JOELHO 45 GRAUS SOLDÁVEL DIAM. 40 MM</t>
  </si>
  <si>
    <t xml:space="preserve"> 00038023 </t>
  </si>
  <si>
    <t>LUVA DE REDUCAO, PVC, SOLDAVEL, 50 X 25 MM, PARA AGUA FRIA PREDIAL</t>
  </si>
  <si>
    <t xml:space="preserve"> 00020973 </t>
  </si>
  <si>
    <t>UNIAO TIPO STORZ, COM EMPATACAO INTERNA TIPO ANEL DE EXPANSAO, ENGATE RAPIDO 1 1/2", PARA MANGUEIRA DE COMBATE A INCENDIO PREDIAL</t>
  </si>
  <si>
    <t xml:space="preserve"> 3771 </t>
  </si>
  <si>
    <t>EXTINTOR DE CO2 6 KG CAPACIDADE EXTINTORA 5 BC COM PRESILHA/SETA/SUPORTE</t>
  </si>
  <si>
    <t xml:space="preserve"> 00010891 </t>
  </si>
  <si>
    <t>EXTINTOR DE INCENDIO PORTATIL COM CARGA DE PO QUIMICO SECO (PQS) DE 4 KG, CLASSE BC</t>
  </si>
  <si>
    <t xml:space="preserve"> 9000 </t>
  </si>
  <si>
    <t>Extintor de pó químico (PQS), capacidade 20 kg sobre rodas  (ABC)</t>
  </si>
  <si>
    <t>2.432,91</t>
  </si>
  <si>
    <t xml:space="preserve"> M0160 </t>
  </si>
  <si>
    <t>Extintor de incêndio tipo espuma mecânica - V = 10 l</t>
  </si>
  <si>
    <t>530,09</t>
  </si>
  <si>
    <t xml:space="preserve"> 00039737 </t>
  </si>
  <si>
    <t>TUBO DE BORRACHA ELASTOMERICA FLEXIVEL, PRETA, PARA ISOLAMENTO TERMICO DE TUBULACAO, DN 1/2" (12 MM), E= 19 MM, COEFICIENTE DE CONDUTIVIDADE TERMICA 0,036W/MK, VAPOR DE AGUA MAIOR OU IGUAL A 10.000</t>
  </si>
  <si>
    <t xml:space="preserve"> 00039660 </t>
  </si>
  <si>
    <t>TUBO DE COBRE FLEXIVEL, D = 1/2", E = 0,79 MM, PARA AR-CONDICIONADO/ INSTALACOES GAS RESIDENCIAIS E COMERCIAIS</t>
  </si>
  <si>
    <t xml:space="preserve"> 7837 </t>
  </si>
  <si>
    <t>Gabinete de Ventilação de 500m³/h e 15mmca, Otam ou similar</t>
  </si>
  <si>
    <t xml:space="preserve"> Q.04.000.032307 </t>
  </si>
  <si>
    <t>Caixa ventiladora tipo compacta em estrutura e painéis em aço galvanizado, contendo ventilador centrífugo de dupla aspiração e motor elétrico para acionamento, vazão de 4.600 m³/hora e pressão estática de 30 mmca</t>
  </si>
  <si>
    <t xml:space="preserve"> 12175 </t>
  </si>
  <si>
    <t>Exaustor 18w, modelo APC-210, da Aerotec ou similar</t>
  </si>
  <si>
    <t>424,76</t>
  </si>
  <si>
    <t xml:space="preserve"> I9083 </t>
  </si>
  <si>
    <t>TUBO COBRE DE 3/4", FLEXÍVEL CLASSE 2</t>
  </si>
  <si>
    <t xml:space="preserve"> 3390 </t>
  </si>
  <si>
    <t>PARAFUSO P/BUCHA S-10</t>
  </si>
  <si>
    <t xml:space="preserve"> 00042417 </t>
  </si>
  <si>
    <t>AR CONDICIONADO SPLIT INVERTER, PISO TETO, 24000 BTU/H, CICLO FRIO, 60HZ, CLASSIFICACAO ENERGETICA A OU B (SELO PROCEL), GAS HFC, CONTROLE S/FIO</t>
  </si>
  <si>
    <t xml:space="preserve"> 00042422 </t>
  </si>
  <si>
    <t>AR CONDICIONADO SPLIT INVERTER, HI-WALL (PAREDE), 18000 BTU/H, CICLO FRIO, 60HZ, CLASSIFICACAO A (SELO PROCEL), GAS HFC, CONTROLE S/FIO</t>
  </si>
  <si>
    <t xml:space="preserve"> 00043184 </t>
  </si>
  <si>
    <t>AR CONDICIONADO SPLIT INVERTER, HI-WALL (PAREDE), 24000 BTU/H, CICLO FRIO, 60HZ, CLASSIFICACAO A - SELO PROCEL, GAS HFC, CONTROLE S/FIO</t>
  </si>
  <si>
    <t xml:space="preserve"> 00011049 </t>
  </si>
  <si>
    <t>CHAPA DE ACO GALVANIZADA BITOLA GSG 22, E = 0,80 MM (6,40 KG/M2)</t>
  </si>
  <si>
    <t>92,48</t>
  </si>
  <si>
    <t xml:space="preserve"> Q.04.000.031416 </t>
  </si>
  <si>
    <t>DAMPER DE REGULAGEM MANUAL, MODELO RG-B; TAMANHO: 0,15 M² A 0,20 M²; REF. TROX, DIFUS-AR OU EQUIVALENTE</t>
  </si>
  <si>
    <t xml:space="preserve"> Q.04.000.031427 </t>
  </si>
  <si>
    <t>DIFUSOR DE PLÁSTICO, MODELO DVK-R, DIÂMETRO 15 CM; REF. MULTIVAC OU EQUIVALENTE</t>
  </si>
  <si>
    <t xml:space="preserve"> I6207 </t>
  </si>
  <si>
    <t>TUBO PVC RIGIDO LEVES DN 125</t>
  </si>
  <si>
    <t xml:space="preserve"> 00020174 </t>
  </si>
  <si>
    <t>TE, PVC LEVE, CURTO, 90 GRAUS, 150 MM, PARA ESGOTO</t>
  </si>
  <si>
    <t xml:space="preserve"> Q.04.000.031401 </t>
  </si>
  <si>
    <t>DUTO FLEXÍVEL EM ALUMÍNIO, SEÇÃO CIRCULAR, ISOLADO TERMICAMENTE COM LÃ DE VIDRO DE 25 MM; REF. ISODEC RT 15 CM (6") MULTIVAC OU EQUIVALENTE</t>
  </si>
  <si>
    <t xml:space="preserve"> Q.04.000.031400 </t>
  </si>
  <si>
    <t>DUTO FLEXÍVEL EM ALUMÍNIO, SEÇÃO CIRCULAR, ISOLADO TERMICAMENTE COM LÃ DE VIDRO DE 25 MM; REF. ISODEC RT 10 CM (4") MULTIVAC OU EQUIVALENTE</t>
  </si>
  <si>
    <t xml:space="preserve"> MATED-11959 </t>
  </si>
  <si>
    <t>DUTO CORRUGADO HELICOIDAL (TIPO: FLEXÍVEL|MATERIAL: POLIETILENO DE ALTA DENSIDADE [PEAD]|COR: PRETA|DIÂMETRO NOMINAL: 5"|DIÂMETRO INTERNO*: 128MM) *VALORES REFERENCIAIS APROXIMADOS</t>
  </si>
  <si>
    <t xml:space="preserve"> S.01.000.080351 </t>
  </si>
  <si>
    <t>GUINDAUTO MUNCK M-640/18 COM LANÇA TELESCÓPICA CAPACIDADE 3750 KG</t>
  </si>
  <si>
    <t xml:space="preserve"> Q.01.000.032322 </t>
  </si>
  <si>
    <t>VENTILADOR CENTRÍFUGO DE DUPLA ASPIRAÇÃO "LIMITE-LOAD" VAZÃO 20.000 M³/H, PRESSÃO 50 MMCA - 380/660 V / 60 HZ, REF. CLD 560 DA PROJELMEC OU EQUIVALENTE</t>
  </si>
  <si>
    <t xml:space="preserve"> Q.04.000.031428 </t>
  </si>
  <si>
    <t>DIFUSOR DE PLÁSTICO, MODELO DVK-R, DIÂMETRO 20 CM; REF. MULTIVAC OU EQUIVALENTE</t>
  </si>
  <si>
    <t xml:space="preserve"> 9054 </t>
  </si>
  <si>
    <t>Ventilador centrifugo de 5730m³/h, 453rpm e 20mmca Marca: Otam ou similar</t>
  </si>
  <si>
    <t xml:space="preserve"> 95004 </t>
  </si>
  <si>
    <t>ELEVADOR DEFICIENTE FÍSICO - PERCURSO 12 M - 5 PARADAS 8 PASSAGEIROS - ACABAMENTO EM AÇO CARBONO - ELETROMECÂNICO</t>
  </si>
  <si>
    <t xml:space="preserve"> 88715 </t>
  </si>
  <si>
    <t>ARGAMASSA TRAÇO 1:2:9 (EM VOLUME DE CIMENTO, CAL E AREIA MÉDIA ÚMIDA) PARA EMBOÇO/MASSA ÚNICA/ASSENTAMENTO DE ALVENARIA DE VEDAÇÃO, PREPARO MECÂNICO COM BETONEIRA 400 L. AF_08/2019 (ADAPTADO CONFORME DECRETO ESTADUAL GO N° 9900/2021)</t>
  </si>
  <si>
    <t xml:space="preserve"> 00038595 </t>
  </si>
  <si>
    <t>MEIA CANALETA DE CONCRETO ESTRUTURAL 14 X 19 X 19 CM, FBK 4,5 MPA (NBR 6136)</t>
  </si>
  <si>
    <t xml:space="preserve"> 2880 </t>
  </si>
  <si>
    <t>CANALETA CONCRETO ESTRUTURAL 14 X 19 X 39 CM FBK = 4,5 MPA (NBR 6136)</t>
  </si>
  <si>
    <t>Isolamento acústico em placas de espuma semirrígida incombustível, com superfície em cunhas anecóicas, espessura de 50 mm</t>
  </si>
  <si>
    <t xml:space="preserve"> M.04.000.024621 </t>
  </si>
  <si>
    <t>Placa acústica incombustível em espuma semirrígida na cor cinza, com superfície em cunhas anecóicas - instalado</t>
  </si>
  <si>
    <t xml:space="preserve"> 4.12.3 </t>
  </si>
  <si>
    <t xml:space="preserve"> 00294 </t>
  </si>
  <si>
    <t xml:space="preserve"> 00039700 </t>
  </si>
  <si>
    <t>MANTA ANTIRRUIDO DE POLIESTER (PET) PARA CONTRAPISO E = *8* MM</t>
  </si>
  <si>
    <t xml:space="preserve"> 2534 </t>
  </si>
  <si>
    <t>CUMEEIRA PARA TELHA GALVANIZADA TRAPEZOIDAL 0,5MM</t>
  </si>
  <si>
    <t>PORTA DE MADEIRA COM ISOLAMENTO ACÚSTICO,  GIRO, SEM FERRAGENS, 100X210 cm</t>
  </si>
  <si>
    <t xml:space="preserve"> 11610 </t>
  </si>
  <si>
    <t>Conjunto de ferragens para porta em madeira (interna e externa), de correr, acabamento cromado (ADAPTADO CONFORME DECRETO ESTADUAL 9900/2021)</t>
  </si>
  <si>
    <t>Ferragens</t>
  </si>
  <si>
    <t>cj</t>
  </si>
  <si>
    <t>Argamassa cimento e areia traço t-1 (1:3) - 1 saco cimento 50kg / 3 padiolas areia dim. 0.35 x 0.45 x 0.23 m - Confecção mecânica e transporte</t>
  </si>
  <si>
    <t xml:space="preserve"> H.03.000.027618 </t>
  </si>
  <si>
    <t>Porta de ferro acústica, espessura de 80mm, batente tripla vedação 185mm, com fechadura e maçaneta, pintura eletrostática cor a definir</t>
  </si>
  <si>
    <t xml:space="preserve"> 4.17.2 </t>
  </si>
  <si>
    <t xml:space="preserve"> 13096 </t>
  </si>
  <si>
    <t>PORTA EM VIDRO TEMPERADO 10MM, INCOLOR, INCLUSIVE FERRAGENS DE FIXAÇÃO E INSTALAÇÃO, EXCLUSIVE PUXADOR - REV 01_10/2021. ADAPTADO CONFORME DECRETO ESTADUAL 9900/2021</t>
  </si>
  <si>
    <t>Vidros Temperados</t>
  </si>
  <si>
    <t xml:space="preserve"> 13857 </t>
  </si>
  <si>
    <t>Porta em vidro temperado 10mm, incolor, inclusive ferragens de fixação e instalação, exclusive puxador</t>
  </si>
  <si>
    <t>695,38</t>
  </si>
  <si>
    <t>Gesso</t>
  </si>
  <si>
    <t xml:space="preserve"> 00003315 </t>
  </si>
  <si>
    <t>GESSO EM PO PARA REVESTIMENTOS/MOLDURAS/SANCAS E USO GERAL</t>
  </si>
  <si>
    <t>REVE - REVESTIMENTO E TRATAMENTO DE SUPERFÍCIES</t>
  </si>
  <si>
    <t xml:space="preserve"> 91693 </t>
  </si>
  <si>
    <t>SERRA CIRCULAR DE BANCADA COM MOTOR ELÉTRICO POTÊNCIA DE 5HP, COM COIFA PARA DISCO 10" - CHI DIURNO. AF_08/2015 ADAPTADO CONFORME DECRETO ESTADUAL 9900/2021</t>
  </si>
  <si>
    <t xml:space="preserve"> 91692 </t>
  </si>
  <si>
    <t>SERRA CIRCULAR DE BANCADA COM MOTOR ELÉTRICO POTÊNCIA DE 5HP, COM COIFA PARA DISCO 10" - CHP DIURNO. AF_08/2015 ADAPTADO CONFORME DECRETO ESTADUAL 9900/2021</t>
  </si>
  <si>
    <t xml:space="preserve"> 87283 </t>
  </si>
  <si>
    <t>ARGAMASSA TRAÇO 1:6 (EM VOLUME DE CIMENTO E AREIA MÉDIA ÚMIDA) COM ADIÇÃO DE PLASTIFICANTE PARA EMBOÇO/MASSA ÚNICA/ASSENTAMENTO DE ALVENARIA DE VEDAÇÃO, PREPARO MECÂNICO COM BETONEIRA 400 L. AF_08/2019 ADAPTADO CONFORME DECRETO ESTADUAL 9900/2021</t>
  </si>
  <si>
    <t xml:space="preserve"> 00034747 </t>
  </si>
  <si>
    <t>PEITORIL EM MARMORE, POLIDO, BRANCO COMUM, L= *15* CM, E=  *2,0* CM, COM PINGADEIRA</t>
  </si>
  <si>
    <t xml:space="preserve"> 2360 </t>
  </si>
  <si>
    <t>COLA BRANCA (1L = 1,2 KG)</t>
  </si>
  <si>
    <t xml:space="preserve"> 2847 </t>
  </si>
  <si>
    <t>CHAPA GALVANIZADA Nº 26</t>
  </si>
  <si>
    <t xml:space="preserve"> 00000142 </t>
  </si>
  <si>
    <t>SELANTE ELASTICO MONOCOMPONENTE A BASE DE POLIURETANO (PU) PARA JUNTAS DIVERSAS</t>
  </si>
  <si>
    <t>310ML</t>
  </si>
  <si>
    <t>Contrapiso</t>
  </si>
  <si>
    <t xml:space="preserve"> 87301 </t>
  </si>
  <si>
    <t>ARGAMASSA TRAÇO 1:4 (EM VOLUME DE CIMENTO E AREIA MÉDIA ÚMIDA) PARA CONTRAPISO, PREPARO MECÂNICO COM BETONEIRA 400 L.AF_08/2019 (ADAPTADO CONFORME DECRETO ESTADUAL 9900/2021)</t>
  </si>
  <si>
    <t xml:space="preserve"> 00007334 </t>
  </si>
  <si>
    <t>ADITIVO ADESIVO LIQUIDO PARA ARGAMASSAS DE REVESTIMENTOS CIMENTICIOS</t>
  </si>
  <si>
    <t xml:space="preserve"> 1231 </t>
  </si>
  <si>
    <t>CERAMICA 45x45 (DIMENSÃO APROXIMADA) - PISO PEI MAIOR OU IGUAL A 4</t>
  </si>
  <si>
    <t xml:space="preserve"> 1124 </t>
  </si>
  <si>
    <t>PISO VINILICO EM PLACAS 30X30 CM, 2MM, PAVIFLEX CHROMA CONCEPT OU EQUIVALENTE</t>
  </si>
  <si>
    <t xml:space="preserve"> 2976 </t>
  </si>
  <si>
    <t>ADESIVO ACRILICO / COLA DE CONTATO</t>
  </si>
  <si>
    <t xml:space="preserve"> 0085 </t>
  </si>
  <si>
    <t>PISO LINÓLEO ECOFLOOR CLASSIC - 1.40MM NA COR PRETO, BRANCO OU CINZA.</t>
  </si>
  <si>
    <t xml:space="preserve"> 11789 </t>
  </si>
  <si>
    <t>Piso de madeira, flutuante, c/amortecedores de impacto ( 75x50x10mm), réguas de madeira aparelh.(50x25mm), chapas OSB 14mm, assoalho de madeira de lei grápia, 4 demarcações(handball,volei,futsal e basquete), inclusive frete, alimen,transp,hospedagem</t>
  </si>
  <si>
    <t xml:space="preserve"> I9143 </t>
  </si>
  <si>
    <t>PISO EMBORRACHADO E ANTI-IMPACTO, COMPOSTO POR PARTÍCULAS DE BORRACHA RECICLADA PRENSADA, PIGMENTADA E ATÓXICA (COLOCADO)</t>
  </si>
  <si>
    <t>Composições Auxiliares</t>
  </si>
  <si>
    <t xml:space="preserve"> 88830 </t>
  </si>
  <si>
    <t>BETONEIRA CAPACIDADE NOMINAL DE 400 L, CAPACIDADE DE MISTURA 280 L, MOTOR ELÉTRICO TRIFÁSICO POTÊNCIA DE 2 CV, SEM CARREGADOR - CHP DIURNO. AF_10/2014 ADAPTADO CONFORME DECRETO ESTADUAL 9900/2021</t>
  </si>
  <si>
    <t xml:space="preserve"> 88831 </t>
  </si>
  <si>
    <t>BETONEIRA CAPACIDADE NOMINAL DE 400 L, CAPACIDADE DE MISTURA 280 L, MOTOR ELÉTRICO TRIFÁSICO POTÊNCIA DE 2 CV, SEM CARREGADOR - CHI DIURNO. AF_10/2014</t>
  </si>
  <si>
    <t xml:space="preserve"> 00043617 </t>
  </si>
  <si>
    <t>ADITIVO PLASTIFICANTE E ESTABILIZADOR PARA ARGAMASSAS DE ASSENTAMENTO E REBOCO, LIQUIDO E ISENTO DE CLORETOS</t>
  </si>
  <si>
    <t xml:space="preserve"> 92767 </t>
  </si>
  <si>
    <t>ARMAÇÃO DE LAJE DE ESTRUTURA CONVENCIONAL DE CONCRETO ARMADO UTILIZANDO AÇO CA-60 DE 4,2 MM - MONTAGEM. AF_06/2022</t>
  </si>
  <si>
    <t>Armação para Estruturas de Concreto Armado</t>
  </si>
  <si>
    <t xml:space="preserve"> 92799 </t>
  </si>
  <si>
    <t>CORTE E DOBRA DE AÇO CA-60, DIÂMETRO DE 4,2 MM. AF_06/2022</t>
  </si>
  <si>
    <t xml:space="preserve"> 00039017 </t>
  </si>
  <si>
    <t>ESPACADOR / DISTANCIADOR CIRCULAR COM ENTRADA LATERAL, EM PLASTICO, PARA VERGALHAO *4,2 A 12,5* MM, COBRIMENTO 20 MM</t>
  </si>
  <si>
    <t xml:space="preserve"> 92768 </t>
  </si>
  <si>
    <t>ARMAÇÃO DE LAJE DE ESTRUTURA CONVENCIONAL DE CONCRETO ARMADO UTILIZANDO AÇO CA-60 DE 5,0 MM - MONTAGEM. AF_06/2022</t>
  </si>
  <si>
    <t xml:space="preserve"> 92800 </t>
  </si>
  <si>
    <t>CORTE E DOBRA DE AÇO CA-60, DIÂMETRO DE 5,0 MM. AF_06/2022</t>
  </si>
  <si>
    <t>181,53</t>
  </si>
  <si>
    <t>289,40</t>
  </si>
  <si>
    <t xml:space="preserve"> 88827 </t>
  </si>
  <si>
    <t>BETONEIRA CAPACIDADE NOMINAL DE 400 L, CAPACIDADE DE MISTURA 280 L, MOTOR ELÉTRICO TRIFÁSICO POTÊNCIA DE 2 CV, SEM CARREGADOR - JUROS. AF_10/2014</t>
  </si>
  <si>
    <t xml:space="preserve"> 88826 </t>
  </si>
  <si>
    <t>BETONEIRA CAPACIDADE NOMINAL DE 400 L, CAPACIDADE DE MISTURA 280 L, MOTOR ELÉTRICO TRIFÁSICO POTÊNCIA DE 2 CV, SEM CARREGADOR - DEPRECIAÇÃO. AF_10/2014</t>
  </si>
  <si>
    <t xml:space="preserve"> 88829 </t>
  </si>
  <si>
    <t>BETONEIRA CAPACIDADE NOMINAL DE 400 L, CAPACIDADE DE MISTURA 280 L, MOTOR ELÉTRICO TRIFÁSICO POTÊNCIA DE 2 CV, SEM CARREGADOR - MATERIAIS NA OPERAÇÃO. AF_10/2014 ADAPTADO CONFORME DECRETO ESTADUAL 9900/2021</t>
  </si>
  <si>
    <t xml:space="preserve"> 88828 </t>
  </si>
  <si>
    <t>BETONEIRA CAPACIDADE NOMINAL DE 400 L, CAPACIDADE DE MISTURA 280 L, MOTOR ELÉTRICO TRIFÁSICO POTÊNCIA DE 2 CV, SEM CARREGADOR - MANUTENÇÃO. AF_10/2014</t>
  </si>
  <si>
    <t>BETONEIRA CAPACIDADE NOMINAL 400 L, CAPACIDADE DE MISTURA  280 L, MOTOR ELETRICO TRIFASICO 220/380 V POTENCIA 2 CV, SEM CARREGADOR</t>
  </si>
  <si>
    <t xml:space="preserve"> 89226 </t>
  </si>
  <si>
    <t>BETONEIRA CAPACIDADE NOMINAL DE 600 L, CAPACIDADE DE MISTURA 360 L, MOTOR ELÉTRICO TRIFÁSICO POTÊNCIA DE 4 CV, SEM CARREGADOR - CHI DIURNO. AF_05/2023</t>
  </si>
  <si>
    <t xml:space="preserve"> 89221 </t>
  </si>
  <si>
    <t>BETONEIRA CAPACIDADE NOMINAL DE 600 L, CAPACIDADE DE MISTURA 360 L, MOTOR ELÉTRICO TRIFÁSICO POTÊNCIA DE 4 CV, SEM CARREGADOR - DEPRECIAÇÃO. AF_05/2023</t>
  </si>
  <si>
    <t>Depreciação, Juros, Impostos e Seguros, Manutenção e Materiais na Operação dos Equipamentos</t>
  </si>
  <si>
    <t xml:space="preserve"> 89222 </t>
  </si>
  <si>
    <t>BETONEIRA CAPACIDADE NOMINAL DE 600 L, CAPACIDADE DE MISTURA 360 L, MOTOR ELÉTRICO TRIFÁSICO POTÊNCIA DE 4 CV, SEM CARREGADOR - JUROS. AF_05/2023</t>
  </si>
  <si>
    <t xml:space="preserve"> 89225 </t>
  </si>
  <si>
    <t>BETONEIRA CAPACIDADE NOMINAL DE 600 L, CAPACIDADE DE MISTURA 360 L, MOTOR ELÉTRICO TRIFÁSICO POTÊNCIA DE 4 CV, SEM CARREGADOR - CHP DIURNO. AF_05/2023</t>
  </si>
  <si>
    <t xml:space="preserve"> 89223 </t>
  </si>
  <si>
    <t>BETONEIRA CAPACIDADE NOMINAL DE 600 L, CAPACIDADE DE MISTURA 360 L, MOTOR ELÉTRICO TRIFÁSICO POTÊNCIA DE 4 CV, SEM CARREGADOR - MANUTENÇÃO. AF_05/2023</t>
  </si>
  <si>
    <t xml:space="preserve"> 89224 </t>
  </si>
  <si>
    <t>BETONEIRA CAPACIDADE NOMINAL DE 600 L, CAPACIDADE DE MISTURA 360 L, MOTOR ELÉTRICO TRIFÁSICO POTÊNCIA DE 4 CV, SEM CARREGADOR - MATERIAIS NA OPERAÇÃO. AF_05/2023</t>
  </si>
  <si>
    <t xml:space="preserve"> 00036397 </t>
  </si>
  <si>
    <t>BETONEIRA, CAPACIDADE NOMINAL 600 L, CAPACIDADE DE MISTURA 360 L, MOTOR ELETRICO TRIFASICO 220/380V, POTENCIA 4CV, SEM CARREGADOR</t>
  </si>
  <si>
    <t xml:space="preserve"> 91390 </t>
  </si>
  <si>
    <t>CAMINHÃO TOCO, PBT 14.300 KG, CARGA ÚTIL MÁX. 9.710 KG, DIST. ENTRE EIXOS 3,56 M, POTÊNCIA 185 CV, INCLUSIVE CARROCERIA FIXA ABERTA DE MADEIRA P/ TRANSPORTE GERAL DE CARGA SECA, DIMEN. APROX. 2,50 X 6,50 X 0,50 M - DEPRECIAÇÃO. AF_06/2014</t>
  </si>
  <si>
    <t xml:space="preserve"> 91391 </t>
  </si>
  <si>
    <t>CAMINHÃO TOCO, PBT 14.300 KG, CARGA ÚTIL MÁX. 9.710 KG, DIST. ENTRE EIXOS 3,56 M, POTÊNCIA 185 CV, INCLUSIVE CARROCERIA FIXA ABERTA DE MADEIRA P/ TRANSPORTE GERAL DE CARGA SECA, DIMEN. APROX. 2,50 X 6,50 X 0,50 M - JUROS. AF_06/2014</t>
  </si>
  <si>
    <t xml:space="preserve"> 91392 </t>
  </si>
  <si>
    <t>CAMINHÃO TOCO, PBT 14.300 KG, CARGA ÚTIL MÁX. 9.710 KG, DIST. ENTRE EIXOS 3,56 M, POTÊNCIA 185 CV, INCLUSIVE CARROCERIA FIXA ABERTA DE MADEIRA P/ TRANSPORTE GERAL DE CARGA SECA, DIMEN. APROX. 2,50 X 6,50 X 0,50 M - IMPOSTOS E SEGUROS. AF_06/2014</t>
  </si>
  <si>
    <t xml:space="preserve"> 73340 </t>
  </si>
  <si>
    <t>CAMINHÃO TOCO, PBT 14.300 KG, CARGA ÚTIL MÁX. 9.710 KG, DIST. ENTRE EIXOS 3,56 M, POTÊNCIA 185 CV, INCLUSIVE CARROCERIA FIXA ABERTA DE MADEIRA P/ TRANSPORTE GERAL DE CARGA SECA, DIMEN. APROX. 2,50 X 6,50 X 0,50 M - MATERIAIS NA OPERAÇÃO. AF_06/2014</t>
  </si>
  <si>
    <t xml:space="preserve"> 73335 </t>
  </si>
  <si>
    <t>CAMINHÃO TOCO, PBT 14.300 KG, CARGA ÚTIL MÁX. 9.710 KG, DIST. ENTRE EIXOS 3,56 M, POTÊNCIA 185 CV, INCLUSIVE CARROCERIA FIXA ABERTA DE MADEIRA P/ TRANSPORTE GERAL DE CARGA SECA, DIMEN. APROX. 2,50 X 6,50 X 0,50 M - MANUTENÇÃO. AF_06/2014</t>
  </si>
  <si>
    <t xml:space="preserve"> 00037754 </t>
  </si>
  <si>
    <t>CAMINHAO TOCO, PESO BRUTO TOTAL 14300 KG, CARGA UTIL MAXIMA 9480 KG, DISTANCIA ENTRE EIXOS 4,80 M, POTENCIA 185 CV (INCLUI CABINE E CHASSI, NAO INCLUI CARROCERIA)</t>
  </si>
  <si>
    <t xml:space="preserve"> 00037730 </t>
  </si>
  <si>
    <t>CARROCERIA FIXA ABERTA DE MADEIRA PARA TRANSPORTE GERAL DE CARGA SECA DIMENSOES APROXIMADAS 2,5 X 6,5 X 0,50 M (INCLUI MONTAGEM, NAO INCLUI CAMINHAO)</t>
  </si>
  <si>
    <t>1.444,35</t>
  </si>
  <si>
    <t>2.166,53</t>
  </si>
  <si>
    <t xml:space="preserve"> MATCO-27504 </t>
  </si>
  <si>
    <t>PLOTAGEM (TIPO DE PAPEL: SULFITE|GRAMATURA: 90GR/CM2|TIPO DE FORMATO: A1|IMPRESSÃO: COLORIDA)</t>
  </si>
  <si>
    <t>9,10</t>
  </si>
  <si>
    <t>63,70</t>
  </si>
  <si>
    <t xml:space="preserve"> MATCO-27502 </t>
  </si>
  <si>
    <t>DIGITALIZAÇÃO DE DOCUMENTO (TIPO DE FORMATO: A1)</t>
  </si>
  <si>
    <t>6,78</t>
  </si>
  <si>
    <t>94,92</t>
  </si>
  <si>
    <t xml:space="preserve"> 91533 </t>
  </si>
  <si>
    <t>COMPACTADOR DE SOLOS DE PERCUSSÃO (SOQUETE) COM MOTOR A GASOLINA 4 TEMPOS, POTÊNCIA 4 CV - CHP DIURNO. AF_08/2015</t>
  </si>
  <si>
    <t xml:space="preserve"> 91531 </t>
  </si>
  <si>
    <t>COMPACTADOR DE SOLOS DE PERCUSSÃO (SOQUETE) COM MOTOR A GASOLINA 4 TEMPOS, POTÊNCIA 4 CV - MANUTENÇÃO. AF_08/2015</t>
  </si>
  <si>
    <t xml:space="preserve"> 91530 </t>
  </si>
  <si>
    <t>COMPACTADOR DE SOLOS DE PERCUSSÃO (SOQUETE) COM MOTOR A GASOLINA 4 TEMPOS, POTÊNCIA 4 CV - JUROS. AF_08/2015</t>
  </si>
  <si>
    <t xml:space="preserve"> 91529 </t>
  </si>
  <si>
    <t>COMPACTADOR DE SOLOS DE PERCUSSÃO (SOQUETE) COM MOTOR A GASOLINA 4 TEMPOS, POTÊNCIA 4 CV - DEPRECIAÇÃO. AF_08/2015</t>
  </si>
  <si>
    <t xml:space="preserve"> 91532 </t>
  </si>
  <si>
    <t>COMPACTADOR DE SOLOS DE PERCUSSÃO (SOQUETE) COM MOTOR A GASOLINA 4 TEMPOS, POTÊNCIA 4 CV - MATERIAIS NA OPERAÇÃO. AF_08/2015</t>
  </si>
  <si>
    <t xml:space="preserve"> 00013458 </t>
  </si>
  <si>
    <t>COMPACTADOR DE SOLOS DE PERCURSAO (SOQUETE) COM MOTOR A GASOLINA 4 TEMPOS DE 4 HP (4 CV)</t>
  </si>
  <si>
    <t xml:space="preserve"> 94971 </t>
  </si>
  <si>
    <t>CONCRETO FCK = 25MPA, TRAÇO 1:2,3:2,7 (EM MASSA SECA DE CIMENTO/ AREIA MÉDIA/ BRITA 1) - PREPARO MECÂNICO COM BETONEIRA 600 L. AF_05/2021</t>
  </si>
  <si>
    <t>Produção de Concreto</t>
  </si>
  <si>
    <t xml:space="preserve"> 00004721 </t>
  </si>
  <si>
    <t>PEDRA BRITADA N. 1 (9,5 A 19 MM) POSTO PEDREIRA/FORNECEDOR, SEM FRETE</t>
  </si>
  <si>
    <t xml:space="preserve"> 94972 </t>
  </si>
  <si>
    <t>CONCRETO FCK = 30MPA, TRAÇO 1:2,1:2,5 (EM MASSA SECA DE CIMENTO/ AREIA MÉDIA/ BRITA 1) - PREPARO MECÂNICO COM BETONEIRA 600 L. AF_05/2021</t>
  </si>
  <si>
    <t xml:space="preserve"> 00043059 </t>
  </si>
  <si>
    <t>ACO CA-60, 4,2 MM, OU 5,0 MM, OU 6,0 MM, OU 7,0 MM, VERGALHAO</t>
  </si>
  <si>
    <t xml:space="preserve"> E9592 </t>
  </si>
  <si>
    <t>Caminhão carroceria com capacidade de 15 t - 188 kW</t>
  </si>
  <si>
    <t xml:space="preserve"> 13419 </t>
  </si>
  <si>
    <t>Fechadura tipo bico de papagaio, para porta de correr, inclusive concha em latão, da IMAB, ref.: FA1352I310S00 ou similar)</t>
  </si>
  <si>
    <t>271,90</t>
  </si>
  <si>
    <t xml:space="preserve"> 2277 </t>
  </si>
  <si>
    <t>Perfil Alumínio, U, usado como trilho superior em porta de correr</t>
  </si>
  <si>
    <t>78,15</t>
  </si>
  <si>
    <t xml:space="preserve"> 1993 </t>
  </si>
  <si>
    <t>Roldana para porta correr (superior)</t>
  </si>
  <si>
    <t>53,98</t>
  </si>
  <si>
    <t xml:space="preserve"> 2276 </t>
  </si>
  <si>
    <t>Perfil Alumínio, U, usado como trilho inferior em porta de correr</t>
  </si>
  <si>
    <t>24,42</t>
  </si>
  <si>
    <t>87,42</t>
  </si>
  <si>
    <t>61,11</t>
  </si>
  <si>
    <t xml:space="preserve"> 2327 </t>
  </si>
  <si>
    <t>MASSA PARA VIDRO</t>
  </si>
  <si>
    <t xml:space="preserve"> 12508 </t>
  </si>
  <si>
    <t>Vidro insulado - 02 float incolor de 6mm + câmara de 6mm - sem instalação</t>
  </si>
  <si>
    <t xml:space="preserve"> 93278 </t>
  </si>
  <si>
    <t>GUINCHO ELÉTRICO DE COLUNA, CAPACIDADE 400 KG, COM MOTO FREIO, MOTOR TRIFÁSICO DE 1,25 CV - JUROS. AF_03/2016</t>
  </si>
  <si>
    <t xml:space="preserve"> 93277 </t>
  </si>
  <si>
    <t>GUINCHO ELÉTRICO DE COLUNA, CAPACIDADE 400 KG, COM MOTO FREIO, MOTOR TRIFÁSICO DE 1,25 CV - DEPRECIAÇÃO. AF_03/2016</t>
  </si>
  <si>
    <t xml:space="preserve"> 93280 </t>
  </si>
  <si>
    <t>GUINCHO ELÉTRICO DE COLUNA, CAPACIDADE 400 KG, COM MOTO FREIO, MOTOR TRIFÁSICO DE 1,25 CV - MATERIAIS NA OPERAÇÃO. AF_03/2016</t>
  </si>
  <si>
    <t xml:space="preserve"> 93279 </t>
  </si>
  <si>
    <t>GUINCHO ELÉTRICO DE COLUNA, CAPACIDADE 400 KG, COM MOTO FREIO, MOTOR TRIFÁSICO DE 1,25 CV - MANUTENÇÃO. AF_03/2016</t>
  </si>
  <si>
    <t xml:space="preserve"> 00036487 </t>
  </si>
  <si>
    <t>GUINCHO ELETRICO DE COLUNA, CAPACIDADE 400 KG, COM MOTO FREIO, MOTOR TRIFASICO DE 1,25 CV</t>
  </si>
  <si>
    <t xml:space="preserve"> 93284 </t>
  </si>
  <si>
    <t>GUINDASTE HIDRÁULICO AUTOPROPELIDO, COM LANÇA TELESCÓPICA 40 M, CAPACIDADE MÁXIMA 60 T, POTÊNCIA 260 KW - JUROS. AF_03/2016</t>
  </si>
  <si>
    <t xml:space="preserve"> 93296 </t>
  </si>
  <si>
    <t>GUINDASTE HIDRÁULICO AUTOPROPELIDO, COM LANÇA TELESCÓPICA 40 M, CAPACIDADE MÁXIMA 60 T, POTÊNCIA 260 KW - IMPOSTOS E SEGUROS. AF_03/2016</t>
  </si>
  <si>
    <t xml:space="preserve"> 93283 </t>
  </si>
  <si>
    <t>GUINDASTE HIDRÁULICO AUTOPROPELIDO, COM LANÇA TELESCÓPICA 40 M, CAPACIDADE MÁXIMA 60 T, POTÊNCIA 260 KW - DEPRECIAÇÃO. AF_03/2016</t>
  </si>
  <si>
    <t xml:space="preserve"> 93285 </t>
  </si>
  <si>
    <t>GUINDASTE HIDRÁULICO AUTOPROPELIDO, COM LANÇA TELESCÓPICA 40 M, CAPACIDADE MÁXIMA 60 T, POTÊNCIA 260 KW - MANUTENÇÃO. AF_03/2016</t>
  </si>
  <si>
    <t xml:space="preserve"> 93286 </t>
  </si>
  <si>
    <t>GUINDASTE HIDRÁULICO AUTOPROPELIDO, COM LANÇA TELESCÓPICA 40 M, CAPACIDADE MÁXIMA 60 T, POTÊNCIA 260 KW - MATERIAIS NA OPERAÇÃO. AF_03/2016</t>
  </si>
  <si>
    <t xml:space="preserve"> 00044474 </t>
  </si>
  <si>
    <t>GUINDASTE HIDRAULICO AUTOPROPELIDO, COM LANCA TELESCOPICA 40 M, CAPACIDADE MAXIMA 60 T, POTENCIA 260 KW, TRACAO 6 X 6</t>
  </si>
  <si>
    <t xml:space="preserve"> 2401 </t>
  </si>
  <si>
    <t>JANELA EM ALUMINIO ANODIZADO MAXIM AR</t>
  </si>
  <si>
    <t xml:space="preserve"> 93409 </t>
  </si>
  <si>
    <t>MÁQUINA JATO DE PRESSAO PORTÁTIL, CAMARA DE 1 SAIDA, CAPACIDADE 280 L, DIAMETRO 670 MM, BICO DE JATO CURTO VENTURI DE 5/16", MANGUEIRA DE 1" COM COMPRESSOR DE AR REBOCÁVEL 189 PCM E MOTOR DIESEL 63 CV - CHI DIURNO. AF_05/2023</t>
  </si>
  <si>
    <t xml:space="preserve"> 93408 </t>
  </si>
  <si>
    <t>MÁQUINA JATO DE PRESSAO PORTÁTIL, CAMARA DE 1 SAIDA, CAPACIDADE 280 L, DIAMETRO 670 MM, BICO DE JATO CURTO VENTURI DE 5/16", MANGUEIRA DE 1" COM COMPRESSOR DE AR REBOCÁVEL 189 PCM E MOTOR DIESEL 63 CV - CHP DIURNO. AF_05/2023</t>
  </si>
  <si>
    <t xml:space="preserve"> 00036785 </t>
  </si>
  <si>
    <t>GRANALHA DE ACO, ANGULAR (GRIT), PARA JATEAMENTO, PENEIRA 1,41 A 1,19 MM (SAE G16)</t>
  </si>
  <si>
    <t>SC25KG</t>
  </si>
  <si>
    <t xml:space="preserve"> 00039745 </t>
  </si>
  <si>
    <t>PAINEL DE LA DE VIDRO SEM REVESTIMENTO PSI 40, E = 50 MM, DE 1200 X 600 MM</t>
  </si>
  <si>
    <t xml:space="preserve"> 93404 </t>
  </si>
  <si>
    <t>MÁQUINA JATO DE PRESSAO PORTÁTIL, CAMARA DE 1 SAIDA, CAPACIDADE 280 L, DIAMETRO 670 MM, BICO DE JATO CURTO VENTURI DE 5/16", MANGUEIRA DE 1" COM COMPRESSOR DE AR REBOCÁVEL 189 PCM E MOTOR DIESEL 63 CV - DEPRECIAÇÃO. AF_05/2023</t>
  </si>
  <si>
    <t xml:space="preserve"> 93405 </t>
  </si>
  <si>
    <t>MÁQUINA JATO DE PRESSAO PORTÁTIL, CAMARA DE 1 SAIDA, CAPACIDADE 280 L, DIAMETRO 670 MM, BICO DE JATO CURTO VENTURI DE 5/16", MANGUEIRA DE 1" COM COMPRESSOR DE AR REBOCÁVEL 189 PCM E MOTOR DIESEL 63 CV - JUROS. AF_05/2023</t>
  </si>
  <si>
    <t xml:space="preserve"> 93406 </t>
  </si>
  <si>
    <t>MÁQUINA JATO DE PRESSAO PORTÁTIL, CAMARA DE 1 SAIDA, CAPACIDADE 280 L, DIAMETRO 670 MM, BICO DE JATO CURTO VENTURI DE 5/16", MANGUEIRA DE 1" COM COMPRESSOR DE AR REBOCÁVEL 189 PCM E MOTOR DIESEL 63 CV - MANUTENÇÃO. AF_05/2023</t>
  </si>
  <si>
    <t xml:space="preserve"> 93407 </t>
  </si>
  <si>
    <t>MÁQUINA JATO DE PRESSAO PORTÁTIL, CAMARA DE 1 SAIDA, CAPACIDADE 280 L, DIAMETRO 670 MM, BICO DE JATO CURTO VENTURI DE 5/16", MANGUEIRA DE 1" COM COMPRESSOR DE AR REBOCÁVEL 189 PCM E MOTOR DIESEL 63 CV - MATERIAIS NA OPERAÇÃO. AF_05/2023</t>
  </si>
  <si>
    <t xml:space="preserve"> 00036522 </t>
  </si>
  <si>
    <t>COMPRESSOR DE AR REBOCAVEL, VAZAO 189 PCM, PRESSAO EFETIVA DE TRABALHO 102 PSI, MOTOR DIESEL, POTENCIA 63 CV</t>
  </si>
  <si>
    <t xml:space="preserve"> 00039813 </t>
  </si>
  <si>
    <t>MAQUINA TIPO VASO/TANQUE/JATO DE PRESSAO PORTATIL P/ JATEAMENTO, CONTROLE AUTOMATICO E REMOTO, CAMARA DE 1 SAIDA, 280 L, DIAM. *670* MM, BICO JATO CURTO VENTURI 5/16", MANGUEIRA 1" DE 10 M, COMPLETA (VALVULAS POP UP E DOSADORA, FUNDO CONICO ETC)</t>
  </si>
  <si>
    <t xml:space="preserve"> 90587 </t>
  </si>
  <si>
    <t>VIBRADOR DE IMERSÃO, DIÂMETRO DE PONTEIRA 45MM, MOTOR ELÉTRICO TRIFÁSICO POTÊNCIA DE 2 CV - CHI DIURNO. AF_06/2015</t>
  </si>
  <si>
    <t xml:space="preserve"> 90586 </t>
  </si>
  <si>
    <t>VIBRADOR DE IMERSÃO, DIÂMETRO DE PONTEIRA 45MM, MOTOR ELÉTRICO TRIFÁSICO POTÊNCIA DE 2 CV - CHP DIURNO. AF_06/2015</t>
  </si>
  <si>
    <t xml:space="preserve"> 00020247 </t>
  </si>
  <si>
    <t>PREGO DE ACO POLIDO COM CABECA 15 X 15 (1 1/4 X 13)</t>
  </si>
  <si>
    <t xml:space="preserve"> 00005073 </t>
  </si>
  <si>
    <t>PREGO DE ACO POLIDO COM CABECA 17 X 24 (2 1/4 X 11)</t>
  </si>
  <si>
    <t xml:space="preserve"> 00004491 </t>
  </si>
  <si>
    <t>PONTALETE *7,5 X 7,5* CM EM PINUS, MISTA OU EQUIVALENTE DA REGIAO - BRUTA</t>
  </si>
  <si>
    <t xml:space="preserve"> 00004517 </t>
  </si>
  <si>
    <t>SARRAFO *2,5 X 7,5* CM EM PINUS, MISTA OU EQUIVALENTE DA REGIAO - BRUTA</t>
  </si>
  <si>
    <t xml:space="preserve"> 00043682 </t>
  </si>
  <si>
    <t>CHAPA/PAINEL DE MADEIRA COMPENSADA RESINADA (MADEIRITE RESINADO ROSA) PARA FORMA DE CONCRETO, DE 2200 X 1100 MM, E = 6 MM</t>
  </si>
  <si>
    <t xml:space="preserve"> 00039995 </t>
  </si>
  <si>
    <t>POLIESTIRENO EXPANDIDO/EPS (ISOPOR), TIPO 2F, BLOCO</t>
  </si>
  <si>
    <t xml:space="preserve"> 00001358 </t>
  </si>
  <si>
    <t>CHAPA/PAINEL DE MADEIRA COMPENSADA RESINADA (MADEIRITE RESINADO ROSA) PARA FORMA DE CONCRETO, DE 2200 X 1100 MM, E = 17 MM</t>
  </si>
  <si>
    <t xml:space="preserve"> 00002692 </t>
  </si>
  <si>
    <t>DESMOLDANTE PROTETOR PARA FORMAS DE MADEIRA, DE BASE OLEOSA EMULSIONADA EM AGUA</t>
  </si>
  <si>
    <t xml:space="preserve"> 00039014 </t>
  </si>
  <si>
    <t>FIBRA DE ACO PARA REFORCO DO CONCRETO, SOLTA, TIPO A-I, FATOR DE FORMA *50* L / D, COMPRIMENTO DE *30* MM E RESISTENCIA A TRACAO DO ACO MAIOR 1000 MPA</t>
  </si>
  <si>
    <t xml:space="preserve"> 00043677 </t>
  </si>
  <si>
    <t>CHAPA/PAINEL DE MADEIRA COMPENSADA RESINADA (MADEIRITE RESINADO ROSA) PARA FORMA DE CONCRETO, DE 2200 X 1100 MM, E = 20 MM</t>
  </si>
  <si>
    <t xml:space="preserve"> 00005318 </t>
  </si>
  <si>
    <t>DILUENTE AGUARRAS</t>
  </si>
  <si>
    <t xml:space="preserve"> 00007307 </t>
  </si>
  <si>
    <t>FUNDO ANTICORROSIVO PARA METAIS FERROSOS (ZARCAO)</t>
  </si>
  <si>
    <t xml:space="preserve"> 2388 </t>
  </si>
  <si>
    <t>PEDRISCO (DIAM. BRITA 0)</t>
  </si>
  <si>
    <t>11,04</t>
  </si>
  <si>
    <t xml:space="preserve"> 14883 </t>
  </si>
  <si>
    <t>Porta de madeira acústica duas folhas e = 57mm, inclusive batentes, guarnições, borrachas e ferragens</t>
  </si>
  <si>
    <t>1.681,81</t>
  </si>
  <si>
    <t>76,38</t>
  </si>
  <si>
    <t>109,27</t>
  </si>
  <si>
    <t>3,63</t>
  </si>
  <si>
    <t>78,01</t>
  </si>
  <si>
    <t>5,78</t>
  </si>
  <si>
    <t xml:space="preserve"> 88857 </t>
  </si>
  <si>
    <t>RETROESCAVADEIRA SOBRE RODAS COM CARREGADEIRA, TRAÇÃO 4X4, POTÊNCIA LÍQ. 88 HP, CAÇAMBA CARREG. CAP. MÍN. 1 M3, CAÇAMBA RETRO CAP. 0,26 M3, PESO OPERACIONAL MÍN. 6.674 KG, PROFUNDIDADE ESCAVAÇÃO MÁX. 4,37 M - DEPRECIAÇÃO. AF_06/2014</t>
  </si>
  <si>
    <t xml:space="preserve"> 88858 </t>
  </si>
  <si>
    <t>RETROESCAVADEIRA SOBRE RODAS COM CARREGADEIRA, TRAÇÃO 4X4, POTÊNCIA LÍQ. 88 HP, CAÇAMBA CARREG. CAP. MÍN. 1 M3, CAÇAMBA RETRO CAP. 0,26 M3, PESO OPERACIONAL MÍN. 6.674 KG, PROFUNDIDADE ESCAVAÇÃO MÁX. 4,37 M - JUROS. AF_06/2014</t>
  </si>
  <si>
    <t xml:space="preserve"> 53786 </t>
  </si>
  <si>
    <t>RETROESCAVADEIRA SOBRE RODAS COM CARREGADEIRA, TRAÇÃO 4X4, POTÊNCIA LÍQ. 88 HP, CAÇAMBA CARREG. CAP. MÍN. 1 M3, CAÇAMBA RETRO CAP. 0,26 M3, PESO OPERACIONAL MÍN. 6.674 KG, PROFUNDIDADE ESCAVAÇÃO MÁX. 4,37 M - MATERIAIS NA OPERAÇÃO. AF_06/2014</t>
  </si>
  <si>
    <t xml:space="preserve"> 5664 </t>
  </si>
  <si>
    <t>RETROESCAVADEIRA SOBRE RODAS COM CARREGADEIRA, TRAÇÃO 4X4, POTÊNCIA LÍQ. 88 HP, CAÇAMBA CARREG. CAP. MÍN. 1 M3, CAÇAMBA RETRO CAP. 0,26 M3, PESO OPERACIONAL MÍN. 6.674 KG, PROFUNDIDADE ESCAVAÇÃO MÁX. 4,37 M - MANUTENÇÃO. AF_06/2014</t>
  </si>
  <si>
    <t xml:space="preserve"> 00036531 </t>
  </si>
  <si>
    <t>RETROESCAVADEIRA SOBRE RODAS COM CARREGADEIRA, TRACAO 4 X 4, POTENCIA LIQUIDA 88 HP, PESO OPERACIONAL MINIMO DE 6674 KG, CAPACIDADE DA CARREGADEIRA DE 1,00 M3 E DA  RETROESCAVADEIRA MINIMA DE 0,26 M3, PROFUNDIDADE DE ESCAVACAO MAXIMA DE 4,37 M</t>
  </si>
  <si>
    <t xml:space="preserve"> 91688 </t>
  </si>
  <si>
    <t>SERRA CIRCULAR DE BANCADA COM MOTOR ELÉTRICO POTÊNCIA DE 5HP, COM COIFA PARA DISCO 10" - DEPRECIAÇÃO. AF_08/2015</t>
  </si>
  <si>
    <t xml:space="preserve"> 91689 </t>
  </si>
  <si>
    <t>SERRA CIRCULAR DE BANCADA COM MOTOR ELÉTRICO POTÊNCIA DE 5HP, COM COIFA PARA DISCO 10" - JUROS. AF_08/2015</t>
  </si>
  <si>
    <t xml:space="preserve"> 91690 </t>
  </si>
  <si>
    <t>SERRA CIRCULAR DE BANCADA COM MOTOR ELÉTRICO POTÊNCIA DE 5HP, COM COIFA PARA DISCO 10" - MANUTENÇÃO. AF_08/2015</t>
  </si>
  <si>
    <t xml:space="preserve"> 91691 </t>
  </si>
  <si>
    <t>SERRA CIRCULAR DE BANCADA COM MOTOR ELÉTRICO POTÊNCIA DE 5HP, COM COIFA PARA DISCO 10" - MATERIAIS NA OPERAÇÃO. AF_08/2015. ADAPTADO CONFORME DECRETO ESTADUAL 9900/2021</t>
  </si>
  <si>
    <t xml:space="preserve"> 00014618 </t>
  </si>
  <si>
    <t>SERRA CIRCULAR DE BANCADA COM MOTOR ELETRICO, POTENCIA DE *1600* W, PARA DISCO DE DIAMETRO DE 10" (250 MM)</t>
  </si>
  <si>
    <t xml:space="preserve"> 5914449 </t>
  </si>
  <si>
    <t>Transporte com caminhão carroceria de 15 t - rodovia em leito natural</t>
  </si>
  <si>
    <t>tkm</t>
  </si>
  <si>
    <t xml:space="preserve"> 5914464 </t>
  </si>
  <si>
    <t>Transporte com caminhão carroceria de 15 t - rodovia em revestimento primário</t>
  </si>
  <si>
    <t xml:space="preserve"> 5914479 </t>
  </si>
  <si>
    <t>Transporte com caminhão carroceria de 15 t - rodovia pavimentada</t>
  </si>
  <si>
    <t xml:space="preserve"> 90583 </t>
  </si>
  <si>
    <t>VIBRADOR DE IMERSÃO, DIÂMETRO DE PONTEIRA 45MM, MOTOR ELÉTRICO TRIFÁSICO POTÊNCIA DE 2 CV - JUROS. AF_06/2015</t>
  </si>
  <si>
    <t xml:space="preserve"> 90582 </t>
  </si>
  <si>
    <t>VIBRADOR DE IMERSÃO, DIÂMETRO DE PONTEIRA 45MM, MOTOR ELÉTRICO TRIFÁSICO POTÊNCIA DE 2 CV - DEPRECIAÇÃO. AF_06/2015</t>
  </si>
  <si>
    <t xml:space="preserve"> 90585 </t>
  </si>
  <si>
    <t>VIBRADOR DE IMERSÃO, DIÂMETRO DE PONTEIRA 45MM, MOTOR ELÉTRICO TRIFÁSICO POTÊNCIA DE 2 CV - MATERIAIS NA OPERAÇÃO. AF_06/2015</t>
  </si>
  <si>
    <t xml:space="preserve"> 90584 </t>
  </si>
  <si>
    <t>VIBRADOR DE IMERSÃO, DIÂMETRO DE PONTEIRA 45MM, MOTOR ELÉTRICO TRIFÁSICO POTÊNCIA DE 2 CV - MANUTENÇÃO. AF_06/2015</t>
  </si>
  <si>
    <t xml:space="preserve"> 00013896 </t>
  </si>
  <si>
    <t>VIBRADOR DE IMERSAO, DIAMETRO DA PONTEIRA DE *45* MM, COM MOTOR ELETRICO TRIFASICO DE 2 HP (2 CV)</t>
  </si>
  <si>
    <t xml:space="preserve"> 00002705 </t>
  </si>
  <si>
    <t>ENERGIA ELETRICA ATE 2000 KWH INDUSTRIAL, SEM DEMANDA</t>
  </si>
  <si>
    <t>Franquia</t>
  </si>
  <si>
    <t>UM</t>
  </si>
  <si>
    <t>6 MESES</t>
  </si>
  <si>
    <t>10/04/2026</t>
  </si>
  <si>
    <t>GOIÂNIA</t>
  </si>
  <si>
    <t>SETOR UNIVERSITÁRIO</t>
  </si>
  <si>
    <t>AVENIDA UNIVERSITÁRIA, N. 1750</t>
  </si>
  <si>
    <t>CONCLUSÃO DO REMANESCENTE DA OBRA DE REFORMA E AMPLIAÇÃO DA EFG EM ARTES BASILEU FRANÇA, LOCALIZADA EM GOIÂNIA-GO.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</si>
</sst>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;;;"/>
    <numFmt numFmtId="166" formatCode="#.##000"/>
    <numFmt numFmtId="167" formatCode="#,#00"/>
    <numFmt numFmtId="168" formatCode="%#,#00"/>
    <numFmt numFmtId="169" formatCode="#,"/>
    <numFmt numFmtId="170" formatCode="_([$€-2]* #,##0.00_);_([$€-2]* \(#,##0.00\);_([$€-2]* &quot;-&quot;??_)"/>
    <numFmt numFmtId="171" formatCode="_(&quot;R$ &quot;* #,##0.00_);_(&quot;R$ &quot;* \(#,##0.00\);_(&quot;R$ &quot;* &quot;-&quot;??_);_(@_)"/>
    <numFmt numFmtId="172" formatCode="[$-416]mmmm\-yy;@"/>
    <numFmt numFmtId="173" formatCode="0.0000"/>
    <numFmt numFmtId="174" formatCode="&quot;Parede&quot;\ 0"/>
    <numFmt numFmtId="175" formatCode="#,##0.00_ ;\-#,##0.00\ "/>
    <numFmt numFmtId="176" formatCode="0.0%"/>
    <numFmt numFmtId="177" formatCode="0.0000%"/>
    <numFmt numFmtId="181" formatCode="#,##0.0000000"/>
    <numFmt numFmtId="182" formatCode="#,##0.00\ &quot;m²&quot;"/>
    <numFmt numFmtId="183" formatCode="&quot;R$&quot;\ #,##0.00"/>
    <numFmt numFmtId="184" formatCode="#,##0.0000"/>
    <numFmt numFmtId="185" formatCode="0000"/>
    <numFmt numFmtId="188" formatCode="#.##000;\-#.##000;&quot;-&quot;"/>
    <numFmt numFmtId="189" formatCode="0.00\ &quot;%&quot;"/>
  </numFmts>
  <fonts count="70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11"/>
      <color theme="1"/>
      <name val="Calibri"/>
      <family val="2"/>
      <scheme val="minor"/>
    </font>
    <font>
      <sz val="11"/>
      <name val="Arial Narrow"/>
      <family val="2"/>
    </font>
    <font>
      <sz val="11"/>
      <name val="Arial Narrow"/>
      <family val="2"/>
    </font>
    <font>
      <sz val="1"/>
      <color indexed="8"/>
      <name val="Courier"/>
      <family val="3"/>
    </font>
    <font>
      <sz val="10"/>
      <name val="Arial"/>
      <family val="2"/>
    </font>
    <font>
      <sz val="9"/>
      <name val="Arial"/>
      <family val="2"/>
    </font>
    <font>
      <b/>
      <sz val="11"/>
      <name val="Times New Roman"/>
      <family val="1"/>
    </font>
    <font>
      <sz val="9"/>
      <name val="Times New Roman"/>
      <family val="1"/>
    </font>
    <font>
      <b/>
      <sz val="1"/>
      <color indexed="8"/>
      <name val="Courier"/>
      <family val="3"/>
    </font>
    <font>
      <b/>
      <sz val="12"/>
      <color indexed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color theme="1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sz val="10"/>
      <name val="Arial Narrow"/>
      <family val="2"/>
    </font>
    <font>
      <b/>
      <sz val="10"/>
      <name val="Arial Narrow"/>
      <family val="2"/>
    </font>
    <font>
      <sz val="9"/>
      <name val="Arial Narrow"/>
      <family val="2"/>
    </font>
    <font>
      <b/>
      <sz val="10"/>
      <color rgb="FFFF0000"/>
      <name val="Arial Narrow"/>
      <family val="2"/>
    </font>
    <font>
      <b/>
      <sz val="10"/>
      <color theme="1"/>
      <name val="Arial Narrow"/>
      <family val="2"/>
    </font>
    <font>
      <b/>
      <sz val="10"/>
      <color rgb="FF000000"/>
      <name val="Arial Narrow"/>
      <family val="2"/>
    </font>
    <font>
      <sz val="10"/>
      <color rgb="FF000000"/>
      <name val="Arial Narrow"/>
      <family val="2"/>
    </font>
    <font>
      <b/>
      <sz val="11"/>
      <color theme="1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b/>
      <sz val="8"/>
      <name val="Arial Narrow"/>
      <family val="2"/>
    </font>
    <font>
      <sz val="9"/>
      <color theme="1"/>
      <name val="Arial Narrow"/>
      <family val="2"/>
    </font>
    <font>
      <sz val="11"/>
      <color theme="1"/>
      <name val="Arial Narrow"/>
      <family val="2"/>
    </font>
    <font>
      <b/>
      <sz val="11"/>
      <name val="Arial Narrow"/>
      <family val="2"/>
    </font>
    <font>
      <sz val="12"/>
      <color theme="1"/>
      <name val="Arial Narrow"/>
      <family val="2"/>
    </font>
    <font>
      <sz val="8"/>
      <name val="Calibri"/>
      <family val="2"/>
      <scheme val="minor"/>
    </font>
    <font>
      <b/>
      <sz val="9"/>
      <name val="Arial Narrow"/>
      <family val="2"/>
    </font>
    <font>
      <b/>
      <i/>
      <sz val="10"/>
      <color theme="1"/>
      <name val="Arial Narrow"/>
      <family val="2"/>
    </font>
    <font>
      <b/>
      <sz val="20"/>
      <name val="Arial Narrow"/>
      <family val="2"/>
    </font>
    <font>
      <sz val="10"/>
      <color indexed="8"/>
      <name val="Arial Narrow"/>
      <family val="2"/>
    </font>
    <font>
      <sz val="10"/>
      <color theme="0" tint="-0.499984740745262"/>
      <name val="Arial Narrow"/>
      <family val="2"/>
    </font>
    <font>
      <sz val="10"/>
      <color rgb="FF000000"/>
      <name val="Times New Roman"/>
      <family val="1"/>
    </font>
    <font>
      <sz val="12"/>
      <color theme="1"/>
      <name val="Arial"/>
      <family val="2"/>
    </font>
    <font>
      <b/>
      <sz val="11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i/>
      <sz val="8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b/>
      <sz val="12"/>
      <color rgb="FFFF0000"/>
      <name val="Arial Narrow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sz val="11"/>
      <name val="Arial"/>
      <family val="1"/>
    </font>
    <font>
      <sz val="10"/>
      <color rgb="FF000000"/>
      <name val="Arial"/>
      <family val="1"/>
    </font>
    <font>
      <b/>
      <sz val="12"/>
      <color theme="1"/>
      <name val="Arial Narrow"/>
      <family val="2"/>
    </font>
    <font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 Narrow"/>
      <family val="2"/>
    </font>
    <font>
      <sz val="11"/>
      <color rgb="FF000000"/>
      <name val="Calibri"/>
      <family val="2"/>
      <scheme val="minor"/>
    </font>
    <font>
      <b/>
      <sz val="14"/>
      <color theme="1"/>
      <name val="Arial Narrow"/>
      <family val="2"/>
    </font>
    <font>
      <sz val="10"/>
      <color rgb="FFFF0000"/>
      <name val="Arial Narrow"/>
      <family val="2"/>
    </font>
    <font>
      <b/>
      <sz val="9"/>
      <color theme="1"/>
      <name val="Arial Narrow"/>
      <family val="2"/>
    </font>
  </fonts>
  <fills count="4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</patternFill>
    </fill>
    <fill>
      <patternFill patternType="solid">
        <fgColor rgb="FFDEE2E3"/>
      </patternFill>
    </fill>
    <fill>
      <patternFill patternType="solid">
        <fgColor rgb="FFD6D6D6"/>
        <bgColor rgb="FFD6D6D6"/>
      </patternFill>
    </fill>
    <fill>
      <patternFill patternType="solid">
        <fgColor rgb="FFF7F6DD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DFF0D8"/>
        <bgColor rgb="FFDFF0D8"/>
      </patternFill>
    </fill>
    <fill>
      <patternFill patternType="solid">
        <fgColor rgb="FFEFEFEF"/>
        <bgColor rgb="FFEFEFEF"/>
      </patternFill>
    </fill>
    <fill>
      <patternFill patternType="solid">
        <fgColor theme="0" tint="-0.14999847407452621"/>
        <bgColor rgb="FFD6D6D6"/>
      </patternFill>
    </fill>
    <fill>
      <patternFill patternType="solid">
        <fgColor rgb="FFF7F6DD"/>
        <bgColor rgb="FFF7F3DF"/>
      </patternFill>
    </fill>
    <fill>
      <patternFill patternType="solid">
        <fgColor rgb="FFF7F6DD"/>
        <bgColor rgb="FFEFEFEF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DFF0D8"/>
        <bgColor indexed="64"/>
      </patternFill>
    </fill>
    <fill>
      <patternFill patternType="solid">
        <fgColor theme="0"/>
        <bgColor rgb="FFDFF0D8"/>
      </patternFill>
    </fill>
    <fill>
      <patternFill patternType="solid">
        <fgColor theme="0"/>
      </patternFill>
    </fill>
    <fill>
      <patternFill patternType="solid">
        <fgColor theme="0"/>
        <bgColor rgb="FFD6D6D6"/>
      </patternFill>
    </fill>
    <fill>
      <patternFill patternType="solid">
        <fgColor theme="0"/>
        <bgColor rgb="FFEFEFEF"/>
      </patternFill>
    </fill>
  </fills>
  <borders count="17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theme="0" tint="-0.24994659260841701"/>
      </left>
      <right style="thin">
        <color theme="0" tint="-0.24994659260841701"/>
      </right>
      <top style="medium">
        <color theme="0" tint="-0.24994659260841701"/>
      </top>
      <bottom style="hair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theme="0" tint="-0.24994659260841701"/>
      </top>
      <bottom style="hair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hair">
        <color theme="0" tint="-0.24994659260841701"/>
      </bottom>
      <diagonal/>
    </border>
    <border>
      <left style="thin">
        <color theme="0" tint="-0.24994659260841701"/>
      </left>
      <right/>
      <top style="medium">
        <color theme="0" tint="-0.24994659260841701"/>
      </top>
      <bottom style="hair">
        <color theme="0" tint="-0.24994659260841701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theme="0" tint="-0.499984740745262"/>
      </right>
      <top style="thin">
        <color rgb="FFCCCCCC"/>
      </top>
      <bottom style="thin">
        <color rgb="FFCCCCCC"/>
      </bottom>
      <diagonal/>
    </border>
    <border>
      <left style="medium">
        <color theme="0" tint="-0.499984740745262"/>
      </left>
      <right style="thin">
        <color rgb="FFCCCCCC"/>
      </right>
      <top style="thin">
        <color rgb="FFCCCCCC"/>
      </top>
      <bottom style="medium">
        <color theme="0" tint="-0.499984740745262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medium">
        <color theme="0" tint="-0.499984740745262"/>
      </bottom>
      <diagonal/>
    </border>
    <border>
      <left style="thin">
        <color rgb="FFCCCCCC"/>
      </left>
      <right style="medium">
        <color theme="0" tint="-0.499984740745262"/>
      </right>
      <top/>
      <bottom style="thin">
        <color rgb="FFCCCCCC"/>
      </bottom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34998626667073579"/>
      </right>
      <top style="medium">
        <color theme="0" tint="-0.499984740745262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499984740745262"/>
      </right>
      <top style="medium">
        <color theme="0" tint="-0.499984740745262"/>
      </top>
      <bottom style="thin">
        <color theme="0" tint="-0.34998626667073579"/>
      </bottom>
      <diagonal/>
    </border>
    <border>
      <left style="medium">
        <color theme="0" tint="-0.499984740745262"/>
      </left>
      <right/>
      <top style="thin">
        <color theme="0" tint="-0.34998626667073579"/>
      </top>
      <bottom style="medium">
        <color theme="0" tint="-0.499984740745262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theme="0" tint="-0.499984740745262"/>
      </bottom>
      <diagonal/>
    </border>
    <border>
      <left/>
      <right/>
      <top style="thin">
        <color theme="0" tint="-0.34998626667073579"/>
      </top>
      <bottom style="medium">
        <color theme="0" tint="-0.499984740745262"/>
      </bottom>
      <diagonal/>
    </border>
    <border>
      <left/>
      <right style="medium">
        <color theme="0" tint="-0.34998626667073579"/>
      </right>
      <top style="thin">
        <color theme="0" tint="-0.34998626667073579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34998626667073579"/>
      </right>
      <top style="thin">
        <color theme="0" tint="-0.34998626667073579"/>
      </top>
      <bottom style="medium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499984740745262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medium">
        <color theme="0" tint="-0.499984740745262"/>
      </bottom>
      <diagonal/>
    </border>
    <border>
      <left style="thin">
        <color theme="0" tint="-0.34998626667073579"/>
      </left>
      <right style="medium">
        <color theme="0" tint="-0.499984740745262"/>
      </right>
      <top style="thin">
        <color theme="0" tint="-0.34998626667073579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 style="thin">
        <color theme="0" tint="-0.34998626667073579"/>
      </left>
      <right/>
      <top style="medium">
        <color theme="0" tint="-0.499984740745262"/>
      </top>
      <bottom style="thin">
        <color theme="0" tint="-0.34998626667073579"/>
      </bottom>
      <diagonal/>
    </border>
    <border>
      <left/>
      <right/>
      <top style="medium">
        <color theme="0" tint="-0.499984740745262"/>
      </top>
      <bottom style="thin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499984740745262"/>
      </top>
      <bottom style="thin">
        <color theme="0" tint="-0.34998626667073579"/>
      </bottom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34998626667073579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thin">
        <color theme="0" tint="-0.34998626667073579"/>
      </left>
      <right style="medium">
        <color theme="0" tint="-0.499984740745262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499984740745262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499984740745262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499984740745262"/>
      </left>
      <right/>
      <top style="thin">
        <color theme="0" tint="-0.34998626667073579"/>
      </top>
      <bottom/>
      <diagonal/>
    </border>
    <border>
      <left/>
      <right style="medium">
        <color theme="0" tint="-0.499984740745262"/>
      </right>
      <top style="thin">
        <color theme="0" tint="-0.34998626667073579"/>
      </top>
      <bottom/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34998626667073579"/>
      </bottom>
      <diagonal/>
    </border>
    <border>
      <left style="medium">
        <color theme="0" tint="-0.499984740745262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theme="0" tint="-0.499984740745262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/>
      <right/>
      <top style="medium">
        <color theme="0" tint="-0.499984740745262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34998626667073579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34998626667073579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24994659260841701"/>
      </left>
      <right style="medium">
        <color theme="0" tint="-0.24994659260841701"/>
      </right>
      <top style="hair">
        <color theme="0" tint="-0.24994659260841701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rgb="FFCCCCCC"/>
      </right>
      <top style="medium">
        <color theme="0" tint="-0.499984740745262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medium">
        <color theme="0" tint="-0.499984740745262"/>
      </top>
      <bottom style="thin">
        <color rgb="FFCCCCCC"/>
      </bottom>
      <diagonal/>
    </border>
    <border>
      <left style="thin">
        <color rgb="FFCCCCCC"/>
      </left>
      <right style="medium">
        <color theme="0" tint="-0.499984740745262"/>
      </right>
      <top style="thin">
        <color rgb="FFCCCCCC"/>
      </top>
      <bottom style="medium">
        <color theme="0" tint="-0.49998474074526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theme="0" tint="-0.499984740745262"/>
      </left>
      <right style="thin">
        <color theme="0" tint="-0.14996795556505021"/>
      </right>
      <top style="medium">
        <color theme="0" tint="-0.499984740745262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medium">
        <color theme="0" tint="-0.499984740745262"/>
      </top>
      <bottom style="thin">
        <color theme="0" tint="-0.14996795556505021"/>
      </bottom>
      <diagonal/>
    </border>
    <border>
      <left style="thin">
        <color theme="0" tint="-0.14996795556505021"/>
      </left>
      <right style="medium">
        <color theme="0" tint="-0.499984740745262"/>
      </right>
      <top style="medium">
        <color theme="0" tint="-0.499984740745262"/>
      </top>
      <bottom style="thin">
        <color theme="0" tint="-0.14996795556505021"/>
      </bottom>
      <diagonal/>
    </border>
    <border>
      <left style="medium">
        <color theme="0" tint="-0.499984740745262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medium">
        <color theme="0" tint="-0.499984740745262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0" tint="-0.499984740745262"/>
      </left>
      <right style="thin">
        <color theme="0" tint="-0.14996795556505021"/>
      </right>
      <top style="thin">
        <color theme="0" tint="-0.14996795556505021"/>
      </top>
      <bottom style="medium">
        <color theme="0" tint="-0.49998474074526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medium">
        <color theme="0" tint="-0.499984740745262"/>
      </bottom>
      <diagonal/>
    </border>
    <border>
      <left style="thin">
        <color theme="0" tint="-0.14996795556505021"/>
      </left>
      <right style="medium">
        <color theme="0" tint="-0.499984740745262"/>
      </right>
      <top style="thin">
        <color theme="0" tint="-0.14996795556505021"/>
      </top>
      <bottom style="medium">
        <color theme="0" tint="-0.499984740745262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thin">
        <color rgb="FFCCCCCC"/>
      </left>
      <right style="medium">
        <color theme="0" tint="-0.499984740745262"/>
      </right>
      <top style="medium">
        <color theme="0" tint="-0.499984740745262"/>
      </top>
      <bottom style="thin">
        <color rgb="FFCCCCCC"/>
      </bottom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34998626667073579"/>
      </left>
      <right style="medium">
        <color theme="0" tint="-0.499984740745262"/>
      </right>
      <top style="thin">
        <color theme="0" tint="-0.34998626667073579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0" tint="-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0" tint="-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0" tint="-0.499984740745262"/>
      </right>
      <top/>
      <bottom style="thin">
        <color theme="0" tint="-0.24994659260841701"/>
      </bottom>
      <diagonal/>
    </border>
    <border>
      <left/>
      <right style="thin">
        <color theme="0" tint="-0.34998626667073579"/>
      </right>
      <top style="medium">
        <color theme="0" tint="-0.499984740745262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ashed">
        <color theme="0" tint="-0.34998626667073579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dashed">
        <color theme="0" tint="-0.34998626667073579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dashed">
        <color theme="0" tint="-0.34998626667073579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 style="dashed">
        <color theme="0" tint="-0.34998626667073579"/>
      </top>
      <bottom style="dashed">
        <color theme="0" tint="-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 style="dashed">
        <color theme="0" tint="-0.34998626667073579"/>
      </top>
      <bottom style="dashed">
        <color theme="0" tint="-0.34998626667073579"/>
      </bottom>
      <diagonal/>
    </border>
    <border>
      <left style="thin">
        <color theme="0" tint="-0.499984740745262"/>
      </left>
      <right style="medium">
        <color theme="0" tint="-0.499984740745262"/>
      </right>
      <top style="dashed">
        <color theme="0" tint="-0.34998626667073579"/>
      </top>
      <bottom style="dashed">
        <color theme="0" tint="-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dashed">
        <color theme="0" tint="-0.34998626667073579"/>
      </bottom>
      <diagonal/>
    </border>
    <border>
      <left style="thin">
        <color rgb="FFCCCCCC"/>
      </left>
      <right style="thin">
        <color rgb="FFCCCCCC"/>
      </right>
      <top style="medium">
        <color theme="0" tint="-0.499984740745262"/>
      </top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24994659260841701"/>
      </right>
      <top style="medium">
        <color theme="0" tint="-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theme="0" tint="-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0" tint="-0.499984740745262"/>
      </right>
      <top style="medium">
        <color theme="0" tint="-0.499984740745262"/>
      </top>
      <bottom style="thin">
        <color theme="0" tint="-0.24994659260841701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/>
      <bottom/>
      <diagonal/>
    </border>
    <border>
      <left style="thin">
        <color rgb="FFCCCCCC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34998626667073579"/>
      </left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medium">
        <color theme="0" tint="-0.499984740745262"/>
      </bottom>
      <diagonal/>
    </border>
    <border>
      <left style="thin">
        <color theme="0" tint="-0.14996795556505021"/>
      </left>
      <right style="thin">
        <color theme="0" tint="-0.14996795556505021"/>
      </right>
      <top style="medium">
        <color theme="0" tint="-0.499984740745262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3743705557422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3743705557422"/>
      </top>
      <bottom style="medium">
        <color theme="0" tint="-0.499984740745262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thin">
        <color theme="0" tint="-0.14996795556505021"/>
      </bottom>
      <diagonal/>
    </border>
    <border>
      <left style="medium">
        <color theme="0" tint="-0.34998626667073579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0" tint="-0.34998626667073579"/>
      </left>
      <right/>
      <top style="thin">
        <color theme="0" tint="-0.14996795556505021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/>
      <bottom style="thin">
        <color theme="0" tint="-0.14996795556505021"/>
      </bottom>
      <diagonal/>
    </border>
    <border>
      <left style="medium">
        <color theme="0" tint="-0.24994659260841701"/>
      </left>
      <right style="thin">
        <color theme="0" tint="-0.24994659260841701"/>
      </right>
      <top style="hair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hair">
        <color theme="0" tint="-0.24994659260841701"/>
      </top>
      <bottom/>
      <diagonal/>
    </border>
    <border>
      <left style="thin">
        <color theme="0" tint="-0.24994659260841701"/>
      </left>
      <right/>
      <top style="hair">
        <color theme="0" tint="-0.24994659260841701"/>
      </top>
      <bottom/>
      <diagonal/>
    </border>
    <border>
      <left style="medium">
        <color theme="0" tint="-0.24994659260841701"/>
      </left>
      <right/>
      <top/>
      <bottom style="medium">
        <color theme="0" tint="-0.24994659260841701"/>
      </bottom>
      <diagonal/>
    </border>
    <border>
      <left/>
      <right/>
      <top/>
      <bottom style="medium">
        <color theme="0" tint="-0.24994659260841701"/>
      </bottom>
      <diagonal/>
    </border>
    <border>
      <left/>
      <right style="medium">
        <color theme="0" tint="-0.24994659260841701"/>
      </right>
      <top/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/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0" tint="-0.34998626667073579"/>
      </right>
      <top style="medium">
        <color theme="0" tint="-0.34998626667073579"/>
      </top>
      <bottom style="thin">
        <color theme="0" tint="-0.14996795556505021"/>
      </bottom>
      <diagonal/>
    </border>
    <border>
      <left style="medium">
        <color theme="0" tint="-0.24994659260841701"/>
      </left>
      <right style="medium">
        <color theme="0" tint="-0.34998626667073579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0" tint="-0.24994659260841701"/>
      </left>
      <right style="medium">
        <color theme="0" tint="-0.34998626667073579"/>
      </right>
      <top style="thin">
        <color theme="0" tint="-0.14996795556505021"/>
      </top>
      <bottom style="medium">
        <color theme="0" tint="-0.34998626667073579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0" tint="-0.499984740745262"/>
      </left>
      <right/>
      <top style="dashed">
        <color theme="0" tint="-0.34998626667073579"/>
      </top>
      <bottom style="medium">
        <color theme="0" tint="-0.499984740745262"/>
      </bottom>
      <diagonal/>
    </border>
    <border>
      <left/>
      <right/>
      <top style="dashed">
        <color theme="0" tint="-0.34998626667073579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dashed">
        <color theme="0" tint="-0.34998626667073579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dashed">
        <color theme="0" tint="-0.34998626667073579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34998626667073579"/>
      </top>
      <bottom style="medium">
        <color theme="0" tint="-0.499984740745262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medium">
        <color theme="0" tint="-0.34998626667073579"/>
      </left>
      <right/>
      <top style="thin">
        <color theme="0" tint="-0.14996795556505021"/>
      </top>
      <bottom/>
      <diagonal/>
    </border>
    <border>
      <left/>
      <right style="medium">
        <color theme="0" tint="-0.2499465926084170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34998626667073579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theme="0" tint="-0.24994659260841701"/>
      </right>
      <top style="thin">
        <color rgb="FFCCCCCC"/>
      </top>
      <bottom style="thin">
        <color rgb="FFCCCCCC"/>
      </bottom>
      <diagonal/>
    </border>
  </borders>
  <cellStyleXfs count="258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5" fillId="0" borderId="0">
      <protection locked="0"/>
    </xf>
    <xf numFmtId="170" fontId="6" fillId="0" borderId="0" applyFont="0" applyFill="0" applyBorder="0" applyAlignment="0" applyProtection="0"/>
    <xf numFmtId="167" fontId="5" fillId="0" borderId="0">
      <protection locked="0"/>
    </xf>
    <xf numFmtId="0" fontId="7" fillId="0" borderId="0"/>
    <xf numFmtId="0" fontId="6" fillId="0" borderId="0"/>
    <xf numFmtId="0" fontId="6" fillId="0" borderId="0"/>
    <xf numFmtId="168" fontId="5" fillId="0" borderId="0">
      <protection locked="0"/>
    </xf>
    <xf numFmtId="166" fontId="5" fillId="0" borderId="0">
      <protection locked="0"/>
    </xf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4" fontId="8" fillId="0" borderId="1">
      <alignment vertical="center"/>
    </xf>
    <xf numFmtId="4" fontId="9" fillId="0" borderId="0">
      <alignment vertical="center"/>
    </xf>
    <xf numFmtId="169" fontId="10" fillId="0" borderId="0">
      <protection locked="0"/>
    </xf>
    <xf numFmtId="169" fontId="10" fillId="0" borderId="0">
      <protection locked="0"/>
    </xf>
    <xf numFmtId="49" fontId="11" fillId="2" borderId="2">
      <alignment horizontal="left" vertical="center" indent="1"/>
    </xf>
    <xf numFmtId="169" fontId="5" fillId="0" borderId="3">
      <protection locked="0"/>
    </xf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6" fillId="0" borderId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2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2" fontId="13" fillId="4" borderId="0" applyNumberFormat="0" applyBorder="0" applyAlignment="0" applyProtection="0"/>
    <xf numFmtId="172" fontId="13" fillId="5" borderId="0" applyNumberFormat="0" applyBorder="0" applyAlignment="0" applyProtection="0"/>
    <xf numFmtId="172" fontId="13" fillId="6" borderId="0" applyNumberFormat="0" applyBorder="0" applyAlignment="0" applyProtection="0"/>
    <xf numFmtId="172" fontId="13" fillId="7" borderId="0" applyNumberFormat="0" applyBorder="0" applyAlignment="0" applyProtection="0"/>
    <xf numFmtId="172" fontId="13" fillId="8" borderId="0" applyNumberFormat="0" applyBorder="0" applyAlignment="0" applyProtection="0"/>
    <xf numFmtId="172" fontId="13" fillId="9" borderId="0" applyNumberFormat="0" applyBorder="0" applyAlignment="0" applyProtection="0"/>
    <xf numFmtId="172" fontId="13" fillId="10" borderId="0" applyNumberFormat="0" applyBorder="0" applyAlignment="0" applyProtection="0"/>
    <xf numFmtId="172" fontId="13" fillId="11" borderId="0" applyNumberFormat="0" applyBorder="0" applyAlignment="0" applyProtection="0"/>
    <xf numFmtId="172" fontId="13" fillId="12" borderId="0" applyNumberFormat="0" applyBorder="0" applyAlignment="0" applyProtection="0"/>
    <xf numFmtId="172" fontId="13" fillId="7" borderId="0" applyNumberFormat="0" applyBorder="0" applyAlignment="0" applyProtection="0"/>
    <xf numFmtId="172" fontId="13" fillId="10" borderId="0" applyNumberFormat="0" applyBorder="0" applyAlignment="0" applyProtection="0"/>
    <xf numFmtId="172" fontId="13" fillId="13" borderId="0" applyNumberFormat="0" applyBorder="0" applyAlignment="0" applyProtection="0"/>
    <xf numFmtId="172" fontId="14" fillId="14" borderId="0" applyNumberFormat="0" applyBorder="0" applyAlignment="0" applyProtection="0"/>
    <xf numFmtId="172" fontId="14" fillId="11" borderId="0" applyNumberFormat="0" applyBorder="0" applyAlignment="0" applyProtection="0"/>
    <xf numFmtId="172" fontId="14" fillId="12" borderId="0" applyNumberFormat="0" applyBorder="0" applyAlignment="0" applyProtection="0"/>
    <xf numFmtId="172" fontId="14" fillId="15" borderId="0" applyNumberFormat="0" applyBorder="0" applyAlignment="0" applyProtection="0"/>
    <xf numFmtId="172" fontId="14" fillId="16" borderId="0" applyNumberFormat="0" applyBorder="0" applyAlignment="0" applyProtection="0"/>
    <xf numFmtId="172" fontId="14" fillId="17" borderId="0" applyNumberFormat="0" applyBorder="0" applyAlignment="0" applyProtection="0"/>
    <xf numFmtId="172" fontId="15" fillId="6" borderId="0" applyNumberFormat="0" applyBorder="0" applyAlignment="0" applyProtection="0"/>
    <xf numFmtId="172" fontId="16" fillId="18" borderId="6" applyNumberFormat="0" applyAlignment="0" applyProtection="0"/>
    <xf numFmtId="172" fontId="17" fillId="19" borderId="7" applyNumberFormat="0" applyAlignment="0" applyProtection="0"/>
    <xf numFmtId="172" fontId="18" fillId="0" borderId="8" applyNumberFormat="0" applyFill="0" applyAlignment="0" applyProtection="0"/>
    <xf numFmtId="172" fontId="5" fillId="0" borderId="0">
      <protection locked="0"/>
    </xf>
    <xf numFmtId="172" fontId="14" fillId="20" borderId="0" applyNumberFormat="0" applyBorder="0" applyAlignment="0" applyProtection="0"/>
    <xf numFmtId="172" fontId="14" fillId="21" borderId="0" applyNumberFormat="0" applyBorder="0" applyAlignment="0" applyProtection="0"/>
    <xf numFmtId="172" fontId="14" fillId="22" borderId="0" applyNumberFormat="0" applyBorder="0" applyAlignment="0" applyProtection="0"/>
    <xf numFmtId="172" fontId="14" fillId="15" borderId="0" applyNumberFormat="0" applyBorder="0" applyAlignment="0" applyProtection="0"/>
    <xf numFmtId="172" fontId="14" fillId="16" borderId="0" applyNumberFormat="0" applyBorder="0" applyAlignment="0" applyProtection="0"/>
    <xf numFmtId="172" fontId="14" fillId="23" borderId="0" applyNumberFormat="0" applyBorder="0" applyAlignment="0" applyProtection="0"/>
    <xf numFmtId="172" fontId="19" fillId="9" borderId="6" applyNumberFormat="0" applyAlignment="0" applyProtection="0"/>
    <xf numFmtId="172" fontId="6" fillId="0" borderId="0" applyFont="0" applyFill="0" applyBorder="0" applyAlignment="0" applyProtection="0"/>
    <xf numFmtId="172" fontId="20" fillId="5" borderId="0" applyNumberFormat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21" fillId="24" borderId="0" applyNumberFormat="0" applyBorder="0" applyAlignment="0" applyProtection="0"/>
    <xf numFmtId="172" fontId="4" fillId="0" borderId="0"/>
    <xf numFmtId="172" fontId="4" fillId="0" borderId="0"/>
    <xf numFmtId="172" fontId="4" fillId="0" borderId="0"/>
    <xf numFmtId="172" fontId="4" fillId="0" borderId="0"/>
    <xf numFmtId="172" fontId="12" fillId="0" borderId="0"/>
    <xf numFmtId="172" fontId="6" fillId="0" borderId="0"/>
    <xf numFmtId="172" fontId="4" fillId="0" borderId="0"/>
    <xf numFmtId="172" fontId="6" fillId="0" borderId="0"/>
    <xf numFmtId="0" fontId="6" fillId="0" borderId="0"/>
    <xf numFmtId="0" fontId="22" fillId="0" borderId="0"/>
    <xf numFmtId="172" fontId="6" fillId="25" borderId="9" applyNumberFormat="0" applyFont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72" fontId="23" fillId="18" borderId="10" applyNumberFormat="0" applyAlignment="0" applyProtection="0"/>
    <xf numFmtId="164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4" fillId="0" borderId="0" applyFill="0" applyBorder="0" applyAlignment="0" applyProtection="0"/>
    <xf numFmtId="169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6" fillId="0" borderId="0" applyFont="0" applyFill="0" applyBorder="0" applyAlignment="0" applyProtection="0"/>
    <xf numFmtId="172" fontId="24" fillId="0" borderId="0" applyNumberFormat="0" applyFill="0" applyBorder="0" applyAlignment="0" applyProtection="0"/>
    <xf numFmtId="172" fontId="25" fillId="0" borderId="0" applyNumberFormat="0" applyFill="0" applyBorder="0" applyAlignment="0" applyProtection="0"/>
    <xf numFmtId="172" fontId="26" fillId="0" borderId="11" applyNumberFormat="0" applyFill="0" applyAlignment="0" applyProtection="0"/>
    <xf numFmtId="172" fontId="26" fillId="0" borderId="0" applyNumberFormat="0" applyFill="0" applyBorder="0" applyAlignment="0" applyProtection="0"/>
    <xf numFmtId="172" fontId="27" fillId="0" borderId="0" applyNumberFormat="0" applyFill="0" applyBorder="0" applyAlignment="0" applyProtection="0"/>
    <xf numFmtId="173" fontId="7" fillId="0" borderId="0"/>
    <xf numFmtId="9" fontId="6" fillId="0" borderId="0" applyFont="0" applyFill="0" applyBorder="0" applyAlignment="0" applyProtection="0"/>
    <xf numFmtId="173" fontId="7" fillId="0" borderId="0"/>
    <xf numFmtId="173" fontId="7" fillId="0" borderId="0"/>
    <xf numFmtId="173" fontId="4" fillId="0" borderId="0"/>
    <xf numFmtId="173" fontId="7" fillId="0" borderId="0"/>
    <xf numFmtId="173" fontId="7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73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2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3" fontId="7" fillId="0" borderId="0"/>
    <xf numFmtId="0" fontId="4" fillId="0" borderId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8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1" fontId="3" fillId="0" borderId="0" applyFont="0" applyFill="0" applyBorder="0" applyAlignment="0" applyProtection="0"/>
    <xf numFmtId="172" fontId="3" fillId="0" borderId="0"/>
    <xf numFmtId="172" fontId="3" fillId="0" borderId="0"/>
    <xf numFmtId="172" fontId="3" fillId="0" borderId="0"/>
    <xf numFmtId="172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7" fontId="3" fillId="0" borderId="0" applyFill="0" applyBorder="0" applyAlignment="0" applyProtection="0"/>
    <xf numFmtId="164" fontId="3" fillId="0" borderId="0" applyFont="0" applyFill="0" applyBorder="0" applyAlignment="0" applyProtection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73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0" fontId="3" fillId="0" borderId="0"/>
    <xf numFmtId="0" fontId="6" fillId="0" borderId="0"/>
    <xf numFmtId="0" fontId="6" fillId="0" borderId="0"/>
    <xf numFmtId="0" fontId="49" fillId="0" borderId="0"/>
    <xf numFmtId="164" fontId="50" fillId="0" borderId="0" applyFont="0" applyFill="0" applyBorder="0" applyAlignment="0" applyProtection="0"/>
    <xf numFmtId="0" fontId="2" fillId="0" borderId="0"/>
    <xf numFmtId="164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0" fillId="0" borderId="0"/>
    <xf numFmtId="0" fontId="2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60" fillId="0" borderId="0" applyFont="0" applyFill="0" applyBorder="0" applyAlignment="0" applyProtection="0"/>
  </cellStyleXfs>
  <cellXfs count="720">
    <xf numFmtId="0" fontId="0" fillId="0" borderId="0" xfId="0"/>
    <xf numFmtId="172" fontId="28" fillId="0" borderId="0" xfId="90" applyFont="1" applyAlignment="1">
      <alignment horizontal="left" vertical="center"/>
    </xf>
    <xf numFmtId="172" fontId="29" fillId="0" borderId="0" xfId="90" applyFont="1" applyAlignment="1">
      <alignment vertical="center"/>
    </xf>
    <xf numFmtId="172" fontId="28" fillId="0" borderId="0" xfId="90" applyFont="1" applyAlignment="1">
      <alignment horizontal="right" vertical="center"/>
    </xf>
    <xf numFmtId="172" fontId="29" fillId="0" borderId="0" xfId="90" applyFont="1" applyAlignment="1">
      <alignment horizontal="center" vertical="center"/>
    </xf>
    <xf numFmtId="172" fontId="28" fillId="0" borderId="0" xfId="90" applyFont="1" applyAlignment="1">
      <alignment vertical="center"/>
    </xf>
    <xf numFmtId="4" fontId="28" fillId="0" borderId="0" xfId="198" applyNumberFormat="1" applyFont="1" applyAlignment="1">
      <alignment vertical="center"/>
    </xf>
    <xf numFmtId="4" fontId="29" fillId="0" borderId="0" xfId="198" applyNumberFormat="1" applyFont="1" applyAlignment="1">
      <alignment vertical="center"/>
    </xf>
    <xf numFmtId="164" fontId="28" fillId="0" borderId="0" xfId="188" applyFont="1" applyFill="1" applyBorder="1" applyAlignment="1">
      <alignment vertical="center" wrapText="1"/>
    </xf>
    <xf numFmtId="164" fontId="28" fillId="0" borderId="0" xfId="188" applyFont="1" applyBorder="1" applyAlignment="1">
      <alignment vertical="center" wrapText="1"/>
    </xf>
    <xf numFmtId="172" fontId="31" fillId="0" borderId="0" xfId="90" applyFont="1" applyAlignment="1">
      <alignment vertical="center"/>
    </xf>
    <xf numFmtId="0" fontId="28" fillId="0" borderId="0" xfId="0" applyFont="1" applyAlignment="1">
      <alignment horizontal="left" vertical="center"/>
    </xf>
    <xf numFmtId="4" fontId="31" fillId="0" borderId="0" xfId="198" quotePrefix="1" applyNumberFormat="1" applyFont="1" applyAlignment="1">
      <alignment horizontal="center" vertical="center"/>
    </xf>
    <xf numFmtId="4" fontId="31" fillId="0" borderId="0" xfId="198" applyNumberFormat="1" applyFont="1" applyAlignment="1">
      <alignment vertical="center"/>
    </xf>
    <xf numFmtId="172" fontId="31" fillId="0" borderId="0" xfId="90" applyFont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0" fillId="0" borderId="0" xfId="0" applyFont="1"/>
    <xf numFmtId="0" fontId="40" fillId="0" borderId="16" xfId="0" applyFont="1" applyBorder="1" applyAlignment="1">
      <alignment vertical="center"/>
    </xf>
    <xf numFmtId="0" fontId="40" fillId="0" borderId="5" xfId="0" applyFont="1" applyBorder="1" applyAlignment="1">
      <alignment vertical="center"/>
    </xf>
    <xf numFmtId="0" fontId="40" fillId="0" borderId="4" xfId="0" applyFont="1" applyBorder="1" applyAlignment="1">
      <alignment vertical="center"/>
    </xf>
    <xf numFmtId="0" fontId="40" fillId="0" borderId="0" xfId="0" applyFont="1" applyAlignment="1">
      <alignment horizontal="center" vertical="center"/>
    </xf>
    <xf numFmtId="0" fontId="35" fillId="27" borderId="12" xfId="0" applyFont="1" applyFill="1" applyBorder="1" applyAlignment="1">
      <alignment horizontal="left" vertical="center"/>
    </xf>
    <xf numFmtId="0" fontId="30" fillId="3" borderId="0" xfId="143" applyFont="1" applyFill="1" applyAlignment="1">
      <alignment vertical="center"/>
    </xf>
    <xf numFmtId="4" fontId="30" fillId="3" borderId="0" xfId="143" applyNumberFormat="1" applyFont="1" applyFill="1" applyAlignment="1">
      <alignment vertical="center"/>
    </xf>
    <xf numFmtId="4" fontId="44" fillId="3" borderId="0" xfId="143" applyNumberFormat="1" applyFont="1" applyFill="1" applyAlignment="1">
      <alignment vertical="center"/>
    </xf>
    <xf numFmtId="0" fontId="36" fillId="3" borderId="0" xfId="0" applyFont="1" applyFill="1" applyAlignment="1">
      <alignment horizontal="center" vertical="center"/>
    </xf>
    <xf numFmtId="0" fontId="29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0" fillId="3" borderId="0" xfId="143" applyFont="1" applyFill="1" applyAlignment="1">
      <alignment horizontal="center" vertical="center"/>
    </xf>
    <xf numFmtId="0" fontId="35" fillId="0" borderId="0" xfId="0" applyFont="1" applyAlignment="1">
      <alignment vertical="center"/>
    </xf>
    <xf numFmtId="0" fontId="44" fillId="3" borderId="0" xfId="143" applyFont="1" applyFill="1" applyAlignment="1">
      <alignment horizontal="left" vertical="center"/>
    </xf>
    <xf numFmtId="0" fontId="30" fillId="3" borderId="0" xfId="143" applyFont="1" applyFill="1" applyAlignment="1">
      <alignment horizontal="left" vertical="center"/>
    </xf>
    <xf numFmtId="0" fontId="30" fillId="3" borderId="0" xfId="143" quotePrefix="1" applyFont="1" applyFill="1" applyAlignment="1">
      <alignment horizontal="center" vertical="center"/>
    </xf>
    <xf numFmtId="2" fontId="30" fillId="3" borderId="0" xfId="143" applyNumberFormat="1" applyFont="1" applyFill="1" applyAlignment="1">
      <alignment horizontal="center" vertical="center"/>
    </xf>
    <xf numFmtId="0" fontId="30" fillId="3" borderId="0" xfId="143" applyFont="1" applyFill="1" applyAlignment="1">
      <alignment horizontal="right" vertical="center"/>
    </xf>
    <xf numFmtId="0" fontId="44" fillId="3" borderId="0" xfId="143" applyFont="1" applyFill="1" applyAlignment="1">
      <alignment horizontal="right" vertical="center"/>
    </xf>
    <xf numFmtId="2" fontId="44" fillId="3" borderId="0" xfId="143" applyNumberFormat="1" applyFont="1" applyFill="1" applyAlignment="1">
      <alignment horizontal="center" vertical="center"/>
    </xf>
    <xf numFmtId="0" fontId="39" fillId="3" borderId="0" xfId="0" applyFont="1" applyFill="1" applyAlignment="1">
      <alignment vertical="center"/>
    </xf>
    <xf numFmtId="174" fontId="1" fillId="3" borderId="0" xfId="0" applyNumberFormat="1" applyFont="1" applyFill="1" applyAlignment="1">
      <alignment vertical="center"/>
    </xf>
    <xf numFmtId="4" fontId="45" fillId="3" borderId="0" xfId="0" applyNumberFormat="1" applyFont="1" applyFill="1" applyAlignment="1">
      <alignment vertical="center"/>
    </xf>
    <xf numFmtId="0" fontId="31" fillId="3" borderId="0" xfId="0" applyFont="1" applyFill="1" applyAlignment="1">
      <alignment vertical="center"/>
    </xf>
    <xf numFmtId="43" fontId="31" fillId="3" borderId="0" xfId="1" applyFont="1" applyFill="1" applyBorder="1" applyAlignment="1">
      <alignment vertical="center"/>
    </xf>
    <xf numFmtId="0" fontId="46" fillId="3" borderId="0" xfId="143" applyFont="1" applyFill="1" applyAlignment="1">
      <alignment horizontal="center" vertical="center"/>
    </xf>
    <xf numFmtId="10" fontId="28" fillId="0" borderId="0" xfId="142" applyNumberFormat="1" applyFont="1" applyFill="1" applyBorder="1" applyAlignment="1" applyProtection="1">
      <alignment horizontal="right" vertical="center"/>
      <protection locked="0"/>
    </xf>
    <xf numFmtId="10" fontId="28" fillId="0" borderId="0" xfId="142" applyNumberFormat="1" applyFont="1" applyFill="1" applyBorder="1" applyAlignment="1" applyProtection="1">
      <alignment vertical="center"/>
      <protection locked="0"/>
    </xf>
    <xf numFmtId="164" fontId="28" fillId="0" borderId="0" xfId="188" applyFont="1" applyFill="1" applyBorder="1" applyAlignment="1" applyProtection="1">
      <alignment vertical="center" wrapText="1"/>
    </xf>
    <xf numFmtId="0" fontId="28" fillId="0" borderId="0" xfId="150" applyFont="1" applyAlignment="1">
      <alignment horizontal="left" vertical="center"/>
    </xf>
    <xf numFmtId="0" fontId="29" fillId="0" borderId="0" xfId="150" applyFont="1" applyAlignment="1">
      <alignment horizontal="center" vertical="center"/>
    </xf>
    <xf numFmtId="9" fontId="28" fillId="0" borderId="0" xfId="193" applyFont="1" applyFill="1" applyBorder="1" applyAlignment="1" applyProtection="1">
      <alignment horizontal="center" vertical="center"/>
    </xf>
    <xf numFmtId="176" fontId="29" fillId="0" borderId="0" xfId="193" applyNumberFormat="1" applyFont="1" applyFill="1" applyBorder="1" applyAlignment="1" applyProtection="1">
      <alignment horizontal="center" vertical="center"/>
    </xf>
    <xf numFmtId="172" fontId="28" fillId="0" borderId="0" xfId="90" applyFont="1" applyAlignment="1">
      <alignment horizontal="justify" vertical="center"/>
    </xf>
    <xf numFmtId="0" fontId="29" fillId="0" borderId="0" xfId="150" applyFont="1" applyAlignment="1">
      <alignment horizontal="left" vertical="center"/>
    </xf>
    <xf numFmtId="0" fontId="29" fillId="0" borderId="0" xfId="150" applyFont="1" applyAlignment="1">
      <alignment vertical="center"/>
    </xf>
    <xf numFmtId="172" fontId="47" fillId="0" borderId="0" xfId="90" applyFont="1" applyAlignment="1">
      <alignment vertical="center"/>
    </xf>
    <xf numFmtId="10" fontId="28" fillId="0" borderId="0" xfId="142" applyNumberFormat="1" applyFont="1" applyFill="1" applyBorder="1" applyAlignment="1" applyProtection="1">
      <alignment horizontal="left" vertical="center"/>
      <protection locked="0"/>
    </xf>
    <xf numFmtId="172" fontId="1" fillId="0" borderId="0" xfId="90" applyFont="1" applyAlignment="1">
      <alignment vertical="center"/>
    </xf>
    <xf numFmtId="0" fontId="28" fillId="30" borderId="0" xfId="0" applyFont="1" applyFill="1" applyAlignment="1">
      <alignment horizontal="center" vertical="center" wrapText="1"/>
    </xf>
    <xf numFmtId="0" fontId="36" fillId="0" borderId="0" xfId="0" applyFont="1" applyAlignment="1">
      <alignment vertical="center"/>
    </xf>
    <xf numFmtId="172" fontId="37" fillId="0" borderId="0" xfId="90" applyFont="1" applyAlignment="1">
      <alignment vertical="center"/>
    </xf>
    <xf numFmtId="172" fontId="37" fillId="0" borderId="0" xfId="90" applyFont="1" applyAlignment="1">
      <alignment horizontal="left" vertical="center"/>
    </xf>
    <xf numFmtId="172" fontId="38" fillId="0" borderId="0" xfId="90" applyFont="1" applyAlignment="1">
      <alignment horizontal="left" vertical="center"/>
    </xf>
    <xf numFmtId="172" fontId="38" fillId="0" borderId="0" xfId="90" applyFont="1" applyAlignment="1">
      <alignment vertical="center"/>
    </xf>
    <xf numFmtId="172" fontId="37" fillId="0" borderId="0" xfId="90" applyFont="1" applyAlignment="1">
      <alignment horizontal="right" vertical="center"/>
    </xf>
    <xf numFmtId="172" fontId="38" fillId="0" borderId="0" xfId="90" applyFont="1" applyAlignment="1">
      <alignment horizontal="center" vertical="center"/>
    </xf>
    <xf numFmtId="0" fontId="36" fillId="3" borderId="0" xfId="0" applyFont="1" applyFill="1" applyAlignment="1">
      <alignment vertical="center"/>
    </xf>
    <xf numFmtId="0" fontId="37" fillId="3" borderId="0" xfId="7" applyFont="1" applyFill="1" applyAlignment="1">
      <alignment vertical="center"/>
    </xf>
    <xf numFmtId="0" fontId="54" fillId="3" borderId="0" xfId="8" applyFont="1" applyFill="1" applyAlignment="1">
      <alignment vertical="center"/>
    </xf>
    <xf numFmtId="172" fontId="56" fillId="0" borderId="0" xfId="90" applyFont="1" applyAlignment="1">
      <alignment vertical="center"/>
    </xf>
    <xf numFmtId="0" fontId="42" fillId="3" borderId="0" xfId="0" applyFont="1" applyFill="1" applyAlignment="1">
      <alignment vertical="center"/>
    </xf>
    <xf numFmtId="4" fontId="55" fillId="0" borderId="0" xfId="198" applyNumberFormat="1" applyFont="1" applyAlignment="1">
      <alignment vertical="center"/>
    </xf>
    <xf numFmtId="0" fontId="56" fillId="3" borderId="0" xfId="143" applyFont="1" applyFill="1" applyAlignment="1">
      <alignment vertical="center"/>
    </xf>
    <xf numFmtId="10" fontId="56" fillId="3" borderId="0" xfId="142" applyNumberFormat="1" applyFont="1" applyFill="1" applyAlignment="1">
      <alignment vertical="center"/>
    </xf>
    <xf numFmtId="0" fontId="56" fillId="3" borderId="0" xfId="143" applyFont="1" applyFill="1" applyAlignment="1">
      <alignment horizontal="left" vertical="center"/>
    </xf>
    <xf numFmtId="0" fontId="55" fillId="3" borderId="0" xfId="143" applyFont="1" applyFill="1" applyAlignment="1">
      <alignment horizontal="left" vertical="center"/>
    </xf>
    <xf numFmtId="0" fontId="57" fillId="3" borderId="0" xfId="143" applyFont="1" applyFill="1" applyAlignment="1">
      <alignment vertical="center"/>
    </xf>
    <xf numFmtId="0" fontId="57" fillId="3" borderId="0" xfId="143" applyFont="1" applyFill="1" applyAlignment="1">
      <alignment horizontal="left" vertical="center"/>
    </xf>
    <xf numFmtId="172" fontId="56" fillId="0" borderId="0" xfId="9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9" fillId="3" borderId="0" xfId="143" applyFont="1" applyFill="1" applyAlignment="1">
      <alignment horizontal="left" vertical="center"/>
    </xf>
    <xf numFmtId="44" fontId="1" fillId="0" borderId="0" xfId="204" applyFont="1" applyAlignment="1">
      <alignment vertical="center"/>
    </xf>
    <xf numFmtId="10" fontId="34" fillId="0" borderId="0" xfId="142" applyNumberFormat="1" applyFont="1" applyFill="1" applyBorder="1" applyAlignment="1">
      <alignment horizontal="center" vertical="center" wrapText="1"/>
    </xf>
    <xf numFmtId="172" fontId="30" fillId="0" borderId="0" xfId="90" applyFont="1" applyAlignment="1">
      <alignment horizontal="left" vertical="center"/>
    </xf>
    <xf numFmtId="172" fontId="30" fillId="0" borderId="0" xfId="90" applyFont="1" applyAlignment="1">
      <alignment horizontal="center" vertical="center"/>
    </xf>
    <xf numFmtId="172" fontId="30" fillId="0" borderId="0" xfId="90" applyFont="1" applyAlignment="1">
      <alignment horizontal="right" vertical="center"/>
    </xf>
    <xf numFmtId="10" fontId="44" fillId="0" borderId="0" xfId="142" applyNumberFormat="1" applyFont="1" applyFill="1" applyAlignment="1" applyProtection="1">
      <alignment horizontal="center" vertical="center"/>
    </xf>
    <xf numFmtId="172" fontId="44" fillId="0" borderId="0" xfId="90" applyFont="1" applyAlignment="1">
      <alignment horizontal="left" vertical="center"/>
    </xf>
    <xf numFmtId="172" fontId="44" fillId="0" borderId="0" xfId="90" applyFont="1" applyAlignment="1">
      <alignment vertical="center"/>
    </xf>
    <xf numFmtId="172" fontId="44" fillId="0" borderId="0" xfId="90" applyFont="1" applyAlignment="1">
      <alignment horizontal="center" vertical="center"/>
    </xf>
    <xf numFmtId="172" fontId="30" fillId="0" borderId="0" xfId="90" applyFont="1" applyAlignment="1">
      <alignment vertical="center"/>
    </xf>
    <xf numFmtId="44" fontId="34" fillId="30" borderId="0" xfId="204" applyFont="1" applyFill="1" applyBorder="1" applyAlignment="1">
      <alignment horizontal="right" vertical="center" wrapText="1"/>
    </xf>
    <xf numFmtId="43" fontId="1" fillId="0" borderId="0" xfId="0" applyNumberFormat="1" applyFont="1" applyAlignment="1">
      <alignment vertical="center"/>
    </xf>
    <xf numFmtId="44" fontId="34" fillId="0" borderId="0" xfId="204" applyFont="1" applyFill="1" applyBorder="1" applyAlignment="1">
      <alignment horizontal="center" vertical="center" wrapText="1"/>
    </xf>
    <xf numFmtId="43" fontId="33" fillId="0" borderId="0" xfId="1" applyFont="1" applyFill="1" applyBorder="1" applyAlignment="1">
      <alignment horizontal="center" vertical="center" wrapText="1"/>
    </xf>
    <xf numFmtId="44" fontId="33" fillId="0" borderId="0" xfId="204" applyFont="1" applyFill="1" applyBorder="1" applyAlignment="1">
      <alignment horizontal="center" vertical="center" wrapText="1"/>
    </xf>
    <xf numFmtId="44" fontId="34" fillId="30" borderId="0" xfId="204" applyFont="1" applyFill="1" applyBorder="1" applyAlignment="1">
      <alignment horizontal="center" vertical="center" wrapText="1"/>
    </xf>
    <xf numFmtId="43" fontId="34" fillId="30" borderId="0" xfId="1" applyFont="1" applyFill="1" applyBorder="1" applyAlignment="1">
      <alignment horizontal="center" vertical="center" wrapText="1"/>
    </xf>
    <xf numFmtId="10" fontId="34" fillId="30" borderId="0" xfId="142" applyNumberFormat="1" applyFont="1" applyFill="1" applyBorder="1" applyAlignment="1">
      <alignment horizontal="center" vertical="center" wrapText="1"/>
    </xf>
    <xf numFmtId="4" fontId="34" fillId="30" borderId="22" xfId="0" applyNumberFormat="1" applyFont="1" applyFill="1" applyBorder="1" applyAlignment="1">
      <alignment horizontal="left" vertical="center" wrapText="1"/>
    </xf>
    <xf numFmtId="43" fontId="34" fillId="30" borderId="23" xfId="1" applyFont="1" applyFill="1" applyBorder="1" applyAlignment="1">
      <alignment horizontal="center" vertical="center" wrapText="1"/>
    </xf>
    <xf numFmtId="0" fontId="35" fillId="0" borderId="0" xfId="0" applyFont="1" applyAlignment="1">
      <alignment horizontal="center" vertical="center"/>
    </xf>
    <xf numFmtId="14" fontId="29" fillId="3" borderId="0" xfId="143" applyNumberFormat="1" applyFont="1" applyFill="1" applyAlignment="1">
      <alignment horizontal="left" vertical="center"/>
    </xf>
    <xf numFmtId="2" fontId="29" fillId="3" borderId="0" xfId="143" applyNumberFormat="1" applyFont="1" applyFill="1" applyAlignment="1">
      <alignment horizontal="center" vertical="center"/>
    </xf>
    <xf numFmtId="0" fontId="29" fillId="3" borderId="0" xfId="143" applyFont="1" applyFill="1" applyAlignment="1">
      <alignment horizontal="right" vertical="center"/>
    </xf>
    <xf numFmtId="44" fontId="30" fillId="0" borderId="0" xfId="204" applyFont="1" applyAlignment="1">
      <alignment horizontal="right" vertical="center"/>
    </xf>
    <xf numFmtId="172" fontId="38" fillId="0" borderId="0" xfId="90" applyFont="1" applyAlignment="1">
      <alignment vertical="top" wrapText="1"/>
    </xf>
    <xf numFmtId="43" fontId="28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206" applyFont="1" applyAlignment="1">
      <alignment vertical="center"/>
    </xf>
    <xf numFmtId="0" fontId="1" fillId="0" borderId="0" xfId="206" applyFont="1" applyAlignment="1">
      <alignment horizontal="center" vertical="center"/>
    </xf>
    <xf numFmtId="0" fontId="36" fillId="3" borderId="0" xfId="206" applyFont="1" applyFill="1" applyAlignment="1">
      <alignment vertical="center"/>
    </xf>
    <xf numFmtId="0" fontId="36" fillId="3" borderId="0" xfId="206" applyFont="1" applyFill="1" applyAlignment="1">
      <alignment horizontal="center" vertical="center"/>
    </xf>
    <xf numFmtId="0" fontId="36" fillId="3" borderId="0" xfId="206" applyFont="1" applyFill="1" applyAlignment="1">
      <alignment horizontal="left" vertical="center"/>
    </xf>
    <xf numFmtId="0" fontId="36" fillId="0" borderId="0" xfId="206" applyFont="1" applyAlignment="1">
      <alignment vertical="center"/>
    </xf>
    <xf numFmtId="0" fontId="35" fillId="0" borderId="0" xfId="206" applyFont="1" applyAlignment="1">
      <alignment vertical="center"/>
    </xf>
    <xf numFmtId="0" fontId="40" fillId="0" borderId="0" xfId="206" applyFont="1" applyAlignment="1">
      <alignment horizontal="center" vertical="center"/>
    </xf>
    <xf numFmtId="0" fontId="35" fillId="0" borderId="0" xfId="206" applyFont="1" applyAlignment="1">
      <alignment horizontal="left" vertical="center"/>
    </xf>
    <xf numFmtId="0" fontId="35" fillId="0" borderId="0" xfId="206" applyFont="1" applyAlignment="1">
      <alignment horizontal="center" vertical="center"/>
    </xf>
    <xf numFmtId="0" fontId="36" fillId="0" borderId="0" xfId="206" applyFont="1" applyAlignment="1">
      <alignment horizontal="center" vertical="center"/>
    </xf>
    <xf numFmtId="44" fontId="36" fillId="3" borderId="0" xfId="204" applyFont="1" applyFill="1" applyAlignment="1">
      <alignment horizontal="center" vertical="center"/>
    </xf>
    <xf numFmtId="172" fontId="38" fillId="0" borderId="0" xfId="90" applyFont="1" applyAlignment="1">
      <alignment horizontal="center" vertical="top" wrapText="1"/>
    </xf>
    <xf numFmtId="2" fontId="44" fillId="0" borderId="0" xfId="90" applyNumberFormat="1" applyFont="1" applyAlignment="1">
      <alignment horizontal="center" vertical="center"/>
    </xf>
    <xf numFmtId="172" fontId="28" fillId="3" borderId="0" xfId="90" applyFont="1" applyFill="1" applyAlignment="1">
      <alignment vertical="center"/>
    </xf>
    <xf numFmtId="172" fontId="28" fillId="3" borderId="0" xfId="90" applyFont="1" applyFill="1" applyAlignment="1" applyProtection="1">
      <alignment vertical="center"/>
      <protection locked="0"/>
    </xf>
    <xf numFmtId="164" fontId="48" fillId="0" borderId="0" xfId="188" applyFont="1" applyFill="1" applyBorder="1" applyAlignment="1" applyProtection="1">
      <alignment horizontal="center" vertical="center" wrapText="1"/>
    </xf>
    <xf numFmtId="164" fontId="48" fillId="0" borderId="0" xfId="188" applyFont="1" applyFill="1" applyBorder="1" applyAlignment="1" applyProtection="1">
      <alignment vertical="center" wrapText="1"/>
    </xf>
    <xf numFmtId="2" fontId="48" fillId="0" borderId="0" xfId="188" applyNumberFormat="1" applyFont="1" applyFill="1" applyBorder="1" applyAlignment="1" applyProtection="1">
      <alignment horizontal="center" vertical="center" wrapText="1"/>
    </xf>
    <xf numFmtId="4" fontId="1" fillId="3" borderId="0" xfId="0" applyNumberFormat="1" applyFont="1" applyFill="1" applyAlignment="1">
      <alignment vertical="center"/>
    </xf>
    <xf numFmtId="172" fontId="48" fillId="0" borderId="0" xfId="90" applyFont="1" applyAlignment="1">
      <alignment vertical="center" wrapText="1"/>
    </xf>
    <xf numFmtId="172" fontId="38" fillId="0" borderId="0" xfId="90" applyFont="1" applyAlignment="1">
      <alignment horizontal="left" vertical="top" wrapText="1"/>
    </xf>
    <xf numFmtId="0" fontId="62" fillId="0" borderId="0" xfId="0" applyFont="1" applyAlignment="1">
      <alignment vertical="center" wrapText="1"/>
    </xf>
    <xf numFmtId="0" fontId="39" fillId="0" borderId="0" xfId="0" applyFont="1" applyAlignment="1">
      <alignment vertical="center"/>
    </xf>
    <xf numFmtId="0" fontId="28" fillId="29" borderId="38" xfId="0" applyFont="1" applyFill="1" applyBorder="1" applyAlignment="1">
      <alignment horizontal="right" vertical="center"/>
    </xf>
    <xf numFmtId="0" fontId="28" fillId="26" borderId="42" xfId="0" applyFont="1" applyFill="1" applyBorder="1" applyAlignment="1">
      <alignment horizontal="center" vertical="center"/>
    </xf>
    <xf numFmtId="0" fontId="28" fillId="26" borderId="43" xfId="0" applyFont="1" applyFill="1" applyBorder="1" applyAlignment="1">
      <alignment vertical="center"/>
    </xf>
    <xf numFmtId="0" fontId="28" fillId="29" borderId="46" xfId="0" applyFont="1" applyFill="1" applyBorder="1" applyAlignment="1">
      <alignment horizontal="right" vertical="center"/>
    </xf>
    <xf numFmtId="0" fontId="28" fillId="3" borderId="0" xfId="143" applyFill="1" applyAlignment="1">
      <alignment horizontal="left" vertical="center"/>
    </xf>
    <xf numFmtId="2" fontId="28" fillId="3" borderId="0" xfId="143" applyNumberFormat="1" applyFill="1" applyAlignment="1">
      <alignment horizontal="center" vertical="center"/>
    </xf>
    <xf numFmtId="0" fontId="28" fillId="3" borderId="0" xfId="143" applyFill="1" applyAlignment="1">
      <alignment horizontal="right" vertical="center"/>
    </xf>
    <xf numFmtId="4" fontId="28" fillId="3" borderId="0" xfId="143" applyNumberFormat="1" applyFill="1" applyAlignment="1">
      <alignment vertical="center"/>
    </xf>
    <xf numFmtId="1" fontId="28" fillId="3" borderId="0" xfId="143" applyNumberFormat="1" applyFill="1" applyAlignment="1">
      <alignment horizontal="left" vertical="center"/>
    </xf>
    <xf numFmtId="0" fontId="28" fillId="3" borderId="0" xfId="143" applyFill="1" applyAlignment="1">
      <alignment horizontal="center" vertical="center"/>
    </xf>
    <xf numFmtId="0" fontId="40" fillId="3" borderId="16" xfId="0" applyFont="1" applyFill="1" applyBorder="1" applyAlignment="1">
      <alignment vertical="center"/>
    </xf>
    <xf numFmtId="14" fontId="44" fillId="0" borderId="0" xfId="90" applyNumberFormat="1" applyFont="1" applyAlignment="1">
      <alignment horizontal="left" vertical="center"/>
    </xf>
    <xf numFmtId="44" fontId="35" fillId="0" borderId="0" xfId="204" applyFont="1" applyAlignment="1">
      <alignment horizontal="center" vertical="center"/>
    </xf>
    <xf numFmtId="44" fontId="30" fillId="0" borderId="0" xfId="204" applyFont="1" applyAlignment="1">
      <alignment horizontal="center" vertical="center"/>
    </xf>
    <xf numFmtId="44" fontId="0" fillId="0" borderId="0" xfId="204" applyFont="1" applyAlignment="1">
      <alignment horizontal="center" vertical="center"/>
    </xf>
    <xf numFmtId="44" fontId="41" fillId="34" borderId="53" xfId="204" applyFont="1" applyFill="1" applyBorder="1" applyAlignment="1">
      <alignment horizontal="center" vertical="center" wrapText="1"/>
    </xf>
    <xf numFmtId="0" fontId="62" fillId="0" borderId="0" xfId="0" applyFont="1" applyAlignment="1">
      <alignment horizontal="center" vertical="center" wrapText="1"/>
    </xf>
    <xf numFmtId="0" fontId="44" fillId="3" borderId="0" xfId="143" applyFont="1" applyFill="1" applyAlignment="1">
      <alignment vertical="center"/>
    </xf>
    <xf numFmtId="0" fontId="30" fillId="0" borderId="0" xfId="90" applyNumberFormat="1" applyFont="1" applyAlignment="1">
      <alignment horizontal="center" vertical="center"/>
    </xf>
    <xf numFmtId="0" fontId="38" fillId="0" borderId="0" xfId="90" applyNumberFormat="1" applyFont="1" applyAlignment="1">
      <alignment horizontal="center" vertical="center" wrapText="1"/>
    </xf>
    <xf numFmtId="0" fontId="29" fillId="26" borderId="26" xfId="0" applyFont="1" applyFill="1" applyBorder="1" applyAlignment="1">
      <alignment horizontal="center" vertical="center"/>
    </xf>
    <xf numFmtId="0" fontId="1" fillId="0" borderId="0" xfId="0" applyFont="1"/>
    <xf numFmtId="185" fontId="34" fillId="0" borderId="87" xfId="0" applyNumberFormat="1" applyFont="1" applyBorder="1" applyAlignment="1">
      <alignment horizontal="center" vertical="center"/>
    </xf>
    <xf numFmtId="0" fontId="34" fillId="0" borderId="88" xfId="0" applyFont="1" applyBorder="1" applyAlignment="1">
      <alignment horizontal="center" vertical="center"/>
    </xf>
    <xf numFmtId="4" fontId="34" fillId="0" borderId="88" xfId="0" applyNumberFormat="1" applyFont="1" applyBorder="1" applyAlignment="1">
      <alignment horizontal="center" vertical="center"/>
    </xf>
    <xf numFmtId="10" fontId="34" fillId="0" borderId="88" xfId="0" quotePrefix="1" applyNumberFormat="1" applyFont="1" applyBorder="1" applyAlignment="1">
      <alignment horizontal="center" vertical="center"/>
    </xf>
    <xf numFmtId="10" fontId="34" fillId="0" borderId="88" xfId="0" applyNumberFormat="1" applyFont="1" applyBorder="1" applyAlignment="1">
      <alignment horizontal="center" vertical="center"/>
    </xf>
    <xf numFmtId="4" fontId="34" fillId="0" borderId="89" xfId="0" applyNumberFormat="1" applyFont="1" applyBorder="1" applyAlignment="1">
      <alignment horizontal="center" vertical="center"/>
    </xf>
    <xf numFmtId="185" fontId="34" fillId="0" borderId="90" xfId="0" applyNumberFormat="1" applyFont="1" applyBorder="1" applyAlignment="1">
      <alignment horizontal="center" vertical="center"/>
    </xf>
    <xf numFmtId="0" fontId="34" fillId="0" borderId="91" xfId="0" applyFont="1" applyBorder="1" applyAlignment="1">
      <alignment horizontal="left" vertical="center"/>
    </xf>
    <xf numFmtId="0" fontId="34" fillId="0" borderId="91" xfId="0" applyFont="1" applyBorder="1" applyAlignment="1">
      <alignment horizontal="center" vertical="center"/>
    </xf>
    <xf numFmtId="4" fontId="34" fillId="0" borderId="91" xfId="0" applyNumberFormat="1" applyFont="1" applyBorder="1" applyAlignment="1">
      <alignment horizontal="center" vertical="center"/>
    </xf>
    <xf numFmtId="10" fontId="34" fillId="0" borderId="91" xfId="0" applyNumberFormat="1" applyFont="1" applyBorder="1" applyAlignment="1">
      <alignment horizontal="center" vertical="center"/>
    </xf>
    <xf numFmtId="4" fontId="34" fillId="0" borderId="92" xfId="0" applyNumberFormat="1" applyFont="1" applyBorder="1" applyAlignment="1">
      <alignment horizontal="center" vertical="center"/>
    </xf>
    <xf numFmtId="10" fontId="34" fillId="0" borderId="93" xfId="0" quotePrefix="1" applyNumberFormat="1" applyFont="1" applyBorder="1" applyAlignment="1">
      <alignment horizontal="center" vertical="center"/>
    </xf>
    <xf numFmtId="185" fontId="1" fillId="0" borderId="84" xfId="0" applyNumberFormat="1" applyFont="1" applyBorder="1" applyAlignment="1">
      <alignment horizontal="center" vertical="center" wrapText="1"/>
    </xf>
    <xf numFmtId="0" fontId="1" fillId="0" borderId="85" xfId="0" applyFont="1" applyBorder="1" applyAlignment="1">
      <alignment horizontal="center" vertical="center" wrapText="1"/>
    </xf>
    <xf numFmtId="10" fontId="1" fillId="0" borderId="85" xfId="0" applyNumberFormat="1" applyFont="1" applyBorder="1" applyAlignment="1">
      <alignment horizontal="center" vertical="center"/>
    </xf>
    <xf numFmtId="10" fontId="1" fillId="0" borderId="86" xfId="0" applyNumberFormat="1" applyFont="1" applyBorder="1" applyAlignment="1">
      <alignment horizontal="center" vertical="center"/>
    </xf>
    <xf numFmtId="185" fontId="1" fillId="0" borderId="87" xfId="0" applyNumberFormat="1" applyFont="1" applyBorder="1" applyAlignment="1">
      <alignment horizontal="center" vertical="center" wrapText="1"/>
    </xf>
    <xf numFmtId="0" fontId="1" fillId="0" borderId="88" xfId="0" applyFont="1" applyBorder="1" applyAlignment="1">
      <alignment horizontal="center" vertical="center" wrapText="1"/>
    </xf>
    <xf numFmtId="10" fontId="1" fillId="0" borderId="88" xfId="0" applyNumberFormat="1" applyFont="1" applyBorder="1" applyAlignment="1">
      <alignment horizontal="center" vertical="center"/>
    </xf>
    <xf numFmtId="10" fontId="1" fillId="0" borderId="89" xfId="0" applyNumberFormat="1" applyFont="1" applyBorder="1" applyAlignment="1">
      <alignment horizontal="center" vertical="center"/>
    </xf>
    <xf numFmtId="185" fontId="1" fillId="0" borderId="90" xfId="0" applyNumberFormat="1" applyFont="1" applyBorder="1" applyAlignment="1">
      <alignment horizontal="center" vertical="center" wrapText="1"/>
    </xf>
    <xf numFmtId="0" fontId="1" fillId="0" borderId="91" xfId="0" applyFont="1" applyBorder="1" applyAlignment="1">
      <alignment horizontal="center" vertical="center" wrapText="1"/>
    </xf>
    <xf numFmtId="10" fontId="1" fillId="0" borderId="91" xfId="0" applyNumberFormat="1" applyFont="1" applyBorder="1" applyAlignment="1">
      <alignment horizontal="center" vertical="center"/>
    </xf>
    <xf numFmtId="10" fontId="1" fillId="0" borderId="92" xfId="0" applyNumberFormat="1" applyFont="1" applyBorder="1" applyAlignment="1">
      <alignment horizontal="center" vertical="center"/>
    </xf>
    <xf numFmtId="0" fontId="33" fillId="26" borderId="26" xfId="0" applyFont="1" applyFill="1" applyBorder="1" applyAlignment="1">
      <alignment horizontal="center" vertical="center"/>
    </xf>
    <xf numFmtId="185" fontId="34" fillId="0" borderId="84" xfId="0" applyNumberFormat="1" applyFont="1" applyBorder="1" applyAlignment="1">
      <alignment horizontal="center" vertical="center"/>
    </xf>
    <xf numFmtId="0" fontId="34" fillId="0" borderId="85" xfId="0" applyFont="1" applyBorder="1" applyAlignment="1">
      <alignment horizontal="center" vertical="center"/>
    </xf>
    <xf numFmtId="10" fontId="34" fillId="0" borderId="85" xfId="0" quotePrefix="1" applyNumberFormat="1" applyFont="1" applyBorder="1" applyAlignment="1">
      <alignment horizontal="center" vertical="center"/>
    </xf>
    <xf numFmtId="10" fontId="34" fillId="0" borderId="85" xfId="0" applyNumberFormat="1" applyFont="1" applyBorder="1" applyAlignment="1">
      <alignment horizontal="center" vertical="center"/>
    </xf>
    <xf numFmtId="4" fontId="34" fillId="0" borderId="85" xfId="0" applyNumberFormat="1" applyFont="1" applyBorder="1" applyAlignment="1">
      <alignment horizontal="center" vertical="center"/>
    </xf>
    <xf numFmtId="4" fontId="34" fillId="0" borderId="86" xfId="0" applyNumberFormat="1" applyFont="1" applyBorder="1" applyAlignment="1">
      <alignment horizontal="center" vertical="center"/>
    </xf>
    <xf numFmtId="0" fontId="34" fillId="0" borderId="85" xfId="0" applyFont="1" applyBorder="1" applyAlignment="1">
      <alignment vertical="center"/>
    </xf>
    <xf numFmtId="0" fontId="34" fillId="0" borderId="88" xfId="0" applyFont="1" applyBorder="1" applyAlignment="1">
      <alignment vertical="center"/>
    </xf>
    <xf numFmtId="0" fontId="1" fillId="0" borderId="85" xfId="0" applyFont="1" applyBorder="1" applyAlignment="1">
      <alignment vertical="center" wrapText="1"/>
    </xf>
    <xf numFmtId="0" fontId="1" fillId="0" borderId="88" xfId="0" applyFont="1" applyBorder="1" applyAlignment="1">
      <alignment vertical="center" wrapText="1"/>
    </xf>
    <xf numFmtId="0" fontId="1" fillId="0" borderId="91" xfId="0" applyFont="1" applyBorder="1" applyAlignment="1">
      <alignment vertical="center" wrapText="1"/>
    </xf>
    <xf numFmtId="0" fontId="34" fillId="0" borderId="88" xfId="0" applyFont="1" applyBorder="1" applyAlignment="1">
      <alignment vertical="center" wrapText="1"/>
    </xf>
    <xf numFmtId="172" fontId="37" fillId="0" borderId="0" xfId="90" applyFont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40" fillId="3" borderId="0" xfId="0" applyFont="1" applyFill="1" applyAlignment="1">
      <alignment vertical="center"/>
    </xf>
    <xf numFmtId="2" fontId="44" fillId="0" borderId="0" xfId="90" quotePrefix="1" applyNumberFormat="1" applyFont="1" applyAlignment="1">
      <alignment horizontal="center" vertical="center"/>
    </xf>
    <xf numFmtId="14" fontId="29" fillId="3" borderId="0" xfId="143" quotePrefix="1" applyNumberFormat="1" applyFont="1" applyFill="1" applyAlignment="1">
      <alignment horizontal="left" vertical="center"/>
    </xf>
    <xf numFmtId="14" fontId="44" fillId="0" borderId="0" xfId="90" applyNumberFormat="1" applyFont="1" applyAlignment="1">
      <alignment horizontal="center" vertical="center"/>
    </xf>
    <xf numFmtId="14" fontId="44" fillId="0" borderId="0" xfId="204" applyNumberFormat="1" applyFont="1" applyAlignment="1">
      <alignment vertical="center"/>
    </xf>
    <xf numFmtId="2" fontId="44" fillId="0" borderId="0" xfId="90" applyNumberFormat="1" applyFont="1" applyAlignment="1">
      <alignment vertical="center"/>
    </xf>
    <xf numFmtId="44" fontId="35" fillId="0" borderId="0" xfId="207" applyFont="1" applyAlignment="1">
      <alignment horizontal="center" vertical="center"/>
    </xf>
    <xf numFmtId="44" fontId="36" fillId="3" borderId="0" xfId="207" applyFont="1" applyFill="1" applyAlignment="1">
      <alignment horizontal="center" vertical="center"/>
    </xf>
    <xf numFmtId="14" fontId="44" fillId="0" borderId="0" xfId="204" applyNumberFormat="1" applyFont="1" applyAlignment="1">
      <alignment horizontal="center" vertical="center"/>
    </xf>
    <xf numFmtId="44" fontId="44" fillId="0" borderId="0" xfId="204" applyFont="1" applyAlignment="1">
      <alignment horizontal="center" vertical="center"/>
    </xf>
    <xf numFmtId="0" fontId="2" fillId="0" borderId="0" xfId="206" applyAlignment="1">
      <alignment vertical="center"/>
    </xf>
    <xf numFmtId="183" fontId="31" fillId="0" borderId="0" xfId="206" applyNumberFormat="1" applyFont="1" applyAlignment="1">
      <alignment vertical="center" wrapText="1"/>
    </xf>
    <xf numFmtId="0" fontId="52" fillId="30" borderId="0" xfId="206" applyFont="1" applyFill="1" applyAlignment="1">
      <alignment vertical="center" wrapText="1"/>
    </xf>
    <xf numFmtId="183" fontId="29" fillId="0" borderId="0" xfId="206" applyNumberFormat="1" applyFont="1" applyAlignment="1">
      <alignment vertical="center" wrapText="1"/>
    </xf>
    <xf numFmtId="44" fontId="53" fillId="30" borderId="0" xfId="206" applyNumberFormat="1" applyFont="1" applyFill="1" applyAlignment="1">
      <alignment horizontal="center" vertical="center" wrapText="1"/>
    </xf>
    <xf numFmtId="0" fontId="53" fillId="30" borderId="0" xfId="206" applyFont="1" applyFill="1" applyAlignment="1">
      <alignment horizontal="center" vertical="center" wrapText="1"/>
    </xf>
    <xf numFmtId="0" fontId="2" fillId="0" borderId="0" xfId="206" applyAlignment="1">
      <alignment horizontal="center" vertical="center"/>
    </xf>
    <xf numFmtId="0" fontId="51" fillId="26" borderId="26" xfId="206" applyFont="1" applyFill="1" applyBorder="1" applyAlignment="1">
      <alignment horizontal="center" vertical="center" wrapText="1"/>
    </xf>
    <xf numFmtId="0" fontId="59" fillId="26" borderId="26" xfId="206" applyFont="1" applyFill="1" applyBorder="1" applyAlignment="1">
      <alignment horizontal="center" vertical="center" wrapText="1"/>
    </xf>
    <xf numFmtId="44" fontId="30" fillId="0" borderId="0" xfId="207" applyFont="1" applyAlignment="1">
      <alignment horizontal="right" vertical="center"/>
    </xf>
    <xf numFmtId="10" fontId="44" fillId="0" borderId="0" xfId="210" applyNumberFormat="1" applyFont="1" applyFill="1" applyAlignment="1" applyProtection="1">
      <alignment horizontal="center" vertical="center"/>
    </xf>
    <xf numFmtId="0" fontId="32" fillId="0" borderId="0" xfId="206" applyFont="1" applyAlignment="1">
      <alignment vertical="center"/>
    </xf>
    <xf numFmtId="172" fontId="28" fillId="0" borderId="0" xfId="90" applyFont="1" applyAlignment="1">
      <alignment horizontal="center" vertical="center"/>
    </xf>
    <xf numFmtId="0" fontId="28" fillId="26" borderId="61" xfId="0" applyFont="1" applyFill="1" applyBorder="1" applyAlignment="1">
      <alignment horizontal="center" vertical="center"/>
    </xf>
    <xf numFmtId="0" fontId="28" fillId="26" borderId="109" xfId="0" applyFont="1" applyFill="1" applyBorder="1" applyAlignment="1">
      <alignment vertical="center"/>
    </xf>
    <xf numFmtId="0" fontId="44" fillId="0" borderId="0" xfId="142" quotePrefix="1" applyNumberFormat="1" applyFont="1" applyFill="1" applyAlignment="1" applyProtection="1">
      <alignment vertical="center"/>
    </xf>
    <xf numFmtId="0" fontId="31" fillId="26" borderId="72" xfId="206" applyFont="1" applyFill="1" applyBorder="1" applyAlignment="1">
      <alignment horizontal="center" vertical="center" wrapText="1"/>
    </xf>
    <xf numFmtId="0" fontId="29" fillId="26" borderId="70" xfId="206" applyFont="1" applyFill="1" applyBorder="1" applyAlignment="1">
      <alignment horizontal="center" vertical="center" wrapText="1"/>
    </xf>
    <xf numFmtId="0" fontId="29" fillId="26" borderId="68" xfId="206" applyFont="1" applyFill="1" applyBorder="1" applyAlignment="1">
      <alignment horizontal="center" vertical="center" wrapText="1"/>
    </xf>
    <xf numFmtId="183" fontId="29" fillId="26" borderId="69" xfId="206" applyNumberFormat="1" applyFont="1" applyFill="1" applyBorder="1" applyAlignment="1">
      <alignment horizontal="center" vertical="center" wrapText="1"/>
    </xf>
    <xf numFmtId="183" fontId="29" fillId="26" borderId="71" xfId="206" applyNumberFormat="1" applyFont="1" applyFill="1" applyBorder="1" applyAlignment="1">
      <alignment horizontal="center" vertical="center" wrapText="1"/>
    </xf>
    <xf numFmtId="183" fontId="31" fillId="26" borderId="73" xfId="206" applyNumberFormat="1" applyFont="1" applyFill="1" applyBorder="1" applyAlignment="1">
      <alignment horizontal="center" vertical="center" wrapText="1"/>
    </xf>
    <xf numFmtId="44" fontId="0" fillId="0" borderId="0" xfId="207" applyFont="1" applyAlignment="1">
      <alignment horizontal="center" vertical="center"/>
    </xf>
    <xf numFmtId="0" fontId="2" fillId="0" borderId="0" xfId="206" applyAlignment="1">
      <alignment horizontal="left" vertical="center"/>
    </xf>
    <xf numFmtId="0" fontId="2" fillId="0" borderId="0" xfId="206" applyAlignment="1">
      <alignment horizontal="justify" vertical="center"/>
    </xf>
    <xf numFmtId="183" fontId="31" fillId="26" borderId="0" xfId="206" applyNumberFormat="1" applyFont="1" applyFill="1" applyAlignment="1">
      <alignment horizontal="center" vertical="center" wrapText="1"/>
    </xf>
    <xf numFmtId="183" fontId="29" fillId="26" borderId="0" xfId="206" applyNumberFormat="1" applyFont="1" applyFill="1" applyAlignment="1">
      <alignment horizontal="center" vertical="center" wrapText="1"/>
    </xf>
    <xf numFmtId="4" fontId="2" fillId="0" borderId="0" xfId="206" applyNumberFormat="1" applyAlignment="1">
      <alignment horizontal="center" vertical="center"/>
    </xf>
    <xf numFmtId="43" fontId="2" fillId="0" borderId="0" xfId="206" applyNumberFormat="1" applyAlignment="1">
      <alignment horizontal="center" vertical="center"/>
    </xf>
    <xf numFmtId="43" fontId="0" fillId="0" borderId="0" xfId="208" applyFont="1" applyAlignment="1">
      <alignment horizontal="center" vertical="center"/>
    </xf>
    <xf numFmtId="44" fontId="29" fillId="30" borderId="0" xfId="207" applyFont="1" applyFill="1" applyAlignment="1">
      <alignment horizontal="center" vertical="center" wrapText="1"/>
    </xf>
    <xf numFmtId="0" fontId="29" fillId="30" borderId="0" xfId="206" applyFont="1" applyFill="1" applyAlignment="1">
      <alignment horizontal="left" vertical="center" wrapText="1"/>
    </xf>
    <xf numFmtId="0" fontId="28" fillId="30" borderId="0" xfId="206" applyFont="1" applyFill="1" applyAlignment="1">
      <alignment horizontal="justify" vertical="center" wrapText="1"/>
    </xf>
    <xf numFmtId="43" fontId="0" fillId="0" borderId="0" xfId="208" applyFont="1" applyAlignment="1">
      <alignment vertical="center"/>
    </xf>
    <xf numFmtId="0" fontId="29" fillId="30" borderId="0" xfId="206" applyFont="1" applyFill="1" applyAlignment="1">
      <alignment vertical="center" wrapText="1"/>
    </xf>
    <xf numFmtId="44" fontId="29" fillId="30" borderId="0" xfId="206" applyNumberFormat="1" applyFont="1" applyFill="1" applyAlignment="1">
      <alignment vertical="center" wrapText="1"/>
    </xf>
    <xf numFmtId="0" fontId="28" fillId="30" borderId="0" xfId="206" applyFont="1" applyFill="1" applyAlignment="1">
      <alignment horizontal="center" vertical="center" wrapText="1"/>
    </xf>
    <xf numFmtId="10" fontId="34" fillId="33" borderId="81" xfId="206" applyNumberFormat="1" applyFont="1" applyFill="1" applyBorder="1" applyAlignment="1">
      <alignment horizontal="center" vertical="center" wrapText="1"/>
    </xf>
    <xf numFmtId="10" fontId="34" fillId="33" borderId="30" xfId="210" applyNumberFormat="1" applyFont="1" applyFill="1" applyBorder="1" applyAlignment="1">
      <alignment horizontal="center" vertical="center" wrapText="1"/>
    </xf>
    <xf numFmtId="44" fontId="34" fillId="33" borderId="30" xfId="207" applyFont="1" applyFill="1" applyBorder="1" applyAlignment="1">
      <alignment horizontal="center" vertical="center" wrapText="1"/>
    </xf>
    <xf numFmtId="0" fontId="34" fillId="30" borderId="0" xfId="206" applyFont="1" applyFill="1" applyAlignment="1">
      <alignment horizontal="right" vertical="center" wrapText="1"/>
    </xf>
    <xf numFmtId="10" fontId="34" fillId="26" borderId="31" xfId="206" applyNumberFormat="1" applyFont="1" applyFill="1" applyBorder="1" applyAlignment="1">
      <alignment horizontal="center" vertical="center" wrapText="1"/>
    </xf>
    <xf numFmtId="44" fontId="28" fillId="38" borderId="21" xfId="207" applyFont="1" applyFill="1" applyBorder="1" applyAlignment="1">
      <alignment horizontal="center" vertical="center" wrapText="1"/>
    </xf>
    <xf numFmtId="177" fontId="34" fillId="26" borderId="0" xfId="206" applyNumberFormat="1" applyFont="1" applyFill="1" applyAlignment="1">
      <alignment horizontal="center" vertical="center" wrapText="1"/>
    </xf>
    <xf numFmtId="10" fontId="34" fillId="26" borderId="0" xfId="210" applyNumberFormat="1" applyFont="1" applyFill="1" applyBorder="1" applyAlignment="1">
      <alignment horizontal="center" vertical="center" wrapText="1"/>
    </xf>
    <xf numFmtId="4" fontId="34" fillId="26" borderId="0" xfId="208" applyNumberFormat="1" applyFont="1" applyFill="1" applyBorder="1" applyAlignment="1">
      <alignment horizontal="center" vertical="center" wrapText="1"/>
    </xf>
    <xf numFmtId="43" fontId="34" fillId="26" borderId="0" xfId="208" applyFont="1" applyFill="1" applyBorder="1" applyAlignment="1">
      <alignment horizontal="center" vertical="center" wrapText="1"/>
    </xf>
    <xf numFmtId="0" fontId="34" fillId="26" borderId="0" xfId="206" applyFont="1" applyFill="1" applyAlignment="1">
      <alignment horizontal="center" vertical="center" wrapText="1"/>
    </xf>
    <xf numFmtId="0" fontId="34" fillId="26" borderId="0" xfId="206" applyFont="1" applyFill="1" applyAlignment="1">
      <alignment horizontal="justify" vertical="center" wrapText="1"/>
    </xf>
    <xf numFmtId="0" fontId="41" fillId="30" borderId="0" xfId="206" applyFont="1" applyFill="1" applyAlignment="1">
      <alignment horizontal="center" vertical="center" wrapText="1"/>
    </xf>
    <xf numFmtId="10" fontId="34" fillId="26" borderId="95" xfId="206" applyNumberFormat="1" applyFont="1" applyFill="1" applyBorder="1" applyAlignment="1">
      <alignment horizontal="center" vertical="center" wrapText="1"/>
    </xf>
    <xf numFmtId="44" fontId="28" fillId="38" borderId="80" xfId="207" applyFont="1" applyFill="1" applyBorder="1" applyAlignment="1">
      <alignment horizontal="center" vertical="center" wrapText="1"/>
    </xf>
    <xf numFmtId="0" fontId="41" fillId="34" borderId="54" xfId="206" applyFont="1" applyFill="1" applyBorder="1" applyAlignment="1">
      <alignment horizontal="center" vertical="center" wrapText="1"/>
    </xf>
    <xf numFmtId="0" fontId="41" fillId="34" borderId="53" xfId="206" applyFont="1" applyFill="1" applyBorder="1" applyAlignment="1">
      <alignment horizontal="center" vertical="center" wrapText="1"/>
    </xf>
    <xf numFmtId="44" fontId="41" fillId="34" borderId="53" xfId="207" applyFont="1" applyFill="1" applyBorder="1" applyAlignment="1">
      <alignment horizontal="center" vertical="center" wrapText="1"/>
    </xf>
    <xf numFmtId="0" fontId="41" fillId="34" borderId="52" xfId="206" applyFont="1" applyFill="1" applyBorder="1" applyAlignment="1">
      <alignment horizontal="center" vertical="center" wrapText="1"/>
    </xf>
    <xf numFmtId="44" fontId="44" fillId="0" borderId="0" xfId="207" applyFont="1" applyFill="1" applyAlignment="1" applyProtection="1">
      <alignment vertical="center"/>
    </xf>
    <xf numFmtId="44" fontId="30" fillId="0" borderId="0" xfId="207" applyFont="1" applyBorder="1" applyAlignment="1">
      <alignment horizontal="right" vertical="center"/>
    </xf>
    <xf numFmtId="44" fontId="30" fillId="0" borderId="0" xfId="207" applyFont="1" applyAlignment="1">
      <alignment horizontal="center" vertical="center"/>
    </xf>
    <xf numFmtId="10" fontId="44" fillId="0" borderId="0" xfId="210" applyNumberFormat="1" applyFont="1" applyFill="1" applyAlignment="1" applyProtection="1">
      <alignment vertical="center"/>
    </xf>
    <xf numFmtId="0" fontId="40" fillId="0" borderId="0" xfId="206" applyFont="1" applyAlignment="1">
      <alignment horizontal="left" vertical="center"/>
    </xf>
    <xf numFmtId="0" fontId="28" fillId="30" borderId="0" xfId="206" applyFont="1" applyFill="1" applyAlignment="1">
      <alignment horizontal="left" vertical="center" wrapText="1"/>
    </xf>
    <xf numFmtId="44" fontId="0" fillId="0" borderId="0" xfId="207" applyFont="1" applyAlignment="1">
      <alignment horizontal="left" vertical="center"/>
    </xf>
    <xf numFmtId="44" fontId="28" fillId="40" borderId="21" xfId="207" applyFont="1" applyFill="1" applyBorder="1" applyAlignment="1">
      <alignment horizontal="center" vertical="center" wrapText="1"/>
    </xf>
    <xf numFmtId="10" fontId="34" fillId="33" borderId="25" xfId="210" applyNumberFormat="1" applyFont="1" applyFill="1" applyBorder="1" applyAlignment="1">
      <alignment horizontal="center" vertical="center" wrapText="1"/>
    </xf>
    <xf numFmtId="10" fontId="34" fillId="33" borderId="31" xfId="206" applyNumberFormat="1" applyFont="1" applyFill="1" applyBorder="1" applyAlignment="1">
      <alignment horizontal="center" vertical="center" wrapText="1"/>
    </xf>
    <xf numFmtId="10" fontId="34" fillId="26" borderId="126" xfId="210" applyNumberFormat="1" applyFont="1" applyFill="1" applyBorder="1" applyAlignment="1">
      <alignment horizontal="center" vertical="center" wrapText="1"/>
    </xf>
    <xf numFmtId="0" fontId="29" fillId="30" borderId="0" xfId="206" applyFont="1" applyFill="1" applyAlignment="1">
      <alignment horizontal="center" vertical="center" wrapText="1"/>
    </xf>
    <xf numFmtId="44" fontId="44" fillId="0" borderId="0" xfId="207" applyFont="1" applyFill="1" applyAlignment="1" applyProtection="1">
      <alignment horizontal="center" vertical="center"/>
    </xf>
    <xf numFmtId="10" fontId="34" fillId="26" borderId="98" xfId="210" applyNumberFormat="1" applyFont="1" applyFill="1" applyBorder="1" applyAlignment="1">
      <alignment horizontal="center" vertical="center" wrapText="1"/>
    </xf>
    <xf numFmtId="0" fontId="44" fillId="3" borderId="0" xfId="143" applyFont="1" applyFill="1" applyAlignment="1">
      <alignment horizontal="center" vertical="center"/>
    </xf>
    <xf numFmtId="43" fontId="30" fillId="0" borderId="0" xfId="1" applyFont="1" applyAlignment="1">
      <alignment horizontal="center" vertical="center"/>
    </xf>
    <xf numFmtId="43" fontId="1" fillId="0" borderId="0" xfId="1" applyFont="1" applyAlignment="1">
      <alignment horizontal="center" vertical="center"/>
    </xf>
    <xf numFmtId="44" fontId="28" fillId="0" borderId="0" xfId="0" applyNumberFormat="1" applyFont="1" applyAlignment="1">
      <alignment vertical="center"/>
    </xf>
    <xf numFmtId="44" fontId="34" fillId="3" borderId="21" xfId="207" applyFont="1" applyFill="1" applyBorder="1" applyAlignment="1">
      <alignment horizontal="center" vertical="center" wrapText="1"/>
    </xf>
    <xf numFmtId="44" fontId="28" fillId="40" borderId="30" xfId="207" applyFont="1" applyFill="1" applyBorder="1" applyAlignment="1">
      <alignment horizontal="center" vertical="center" wrapText="1"/>
    </xf>
    <xf numFmtId="10" fontId="34" fillId="33" borderId="128" xfId="210" applyNumberFormat="1" applyFont="1" applyFill="1" applyBorder="1" applyAlignment="1">
      <alignment horizontal="center" vertical="center" wrapText="1"/>
    </xf>
    <xf numFmtId="10" fontId="28" fillId="0" borderId="0" xfId="0" applyNumberFormat="1" applyFont="1" applyAlignment="1">
      <alignment vertical="center"/>
    </xf>
    <xf numFmtId="44" fontId="1" fillId="0" borderId="0" xfId="207" applyFont="1" applyAlignment="1">
      <alignment vertical="center"/>
    </xf>
    <xf numFmtId="44" fontId="1" fillId="3" borderId="0" xfId="207" applyFont="1" applyFill="1" applyAlignment="1">
      <alignment horizontal="center" vertical="center"/>
    </xf>
    <xf numFmtId="44" fontId="1" fillId="0" borderId="0" xfId="207" applyFont="1" applyAlignment="1">
      <alignment horizontal="left" vertical="center"/>
    </xf>
    <xf numFmtId="0" fontId="1" fillId="0" borderId="0" xfId="208" applyNumberFormat="1" applyFont="1" applyAlignment="1">
      <alignment horizontal="center" vertical="center"/>
    </xf>
    <xf numFmtId="0" fontId="32" fillId="0" borderId="0" xfId="206" applyFont="1" applyAlignment="1">
      <alignment vertical="top"/>
    </xf>
    <xf numFmtId="44" fontId="32" fillId="0" borderId="0" xfId="207" applyFont="1" applyAlignment="1">
      <alignment vertical="center"/>
    </xf>
    <xf numFmtId="0" fontId="32" fillId="0" borderId="0" xfId="206" applyFont="1" applyAlignment="1">
      <alignment horizontal="center" vertical="center"/>
    </xf>
    <xf numFmtId="0" fontId="1" fillId="0" borderId="0" xfId="206" applyFont="1" applyAlignment="1">
      <alignment vertical="top"/>
    </xf>
    <xf numFmtId="44" fontId="38" fillId="0" borderId="0" xfId="207" applyFont="1" applyAlignment="1">
      <alignment vertical="top" wrapText="1"/>
    </xf>
    <xf numFmtId="44" fontId="31" fillId="31" borderId="73" xfId="207" applyFont="1" applyFill="1" applyBorder="1" applyAlignment="1">
      <alignment horizontal="center" vertical="center" wrapText="1"/>
    </xf>
    <xf numFmtId="44" fontId="31" fillId="31" borderId="72" xfId="207" applyFont="1" applyFill="1" applyBorder="1" applyAlignment="1">
      <alignment horizontal="center" vertical="center" wrapText="1"/>
    </xf>
    <xf numFmtId="0" fontId="29" fillId="30" borderId="0" xfId="206" applyFont="1" applyFill="1" applyAlignment="1">
      <alignment horizontal="center" vertical="center"/>
    </xf>
    <xf numFmtId="44" fontId="33" fillId="31" borderId="71" xfId="207" applyFont="1" applyFill="1" applyBorder="1" applyAlignment="1">
      <alignment horizontal="center" vertical="center" wrapText="1"/>
    </xf>
    <xf numFmtId="4" fontId="33" fillId="31" borderId="70" xfId="206" applyNumberFormat="1" applyFont="1" applyFill="1" applyBorder="1" applyAlignment="1">
      <alignment horizontal="center" vertical="center" wrapText="1"/>
    </xf>
    <xf numFmtId="44" fontId="33" fillId="31" borderId="69" xfId="207" applyFont="1" applyFill="1" applyBorder="1" applyAlignment="1">
      <alignment horizontal="center" vertical="center" wrapText="1"/>
    </xf>
    <xf numFmtId="4" fontId="33" fillId="31" borderId="68" xfId="206" applyNumberFormat="1" applyFont="1" applyFill="1" applyBorder="1" applyAlignment="1">
      <alignment horizontal="center" vertical="center" wrapText="1"/>
    </xf>
    <xf numFmtId="44" fontId="28" fillId="3" borderId="0" xfId="207" applyFont="1" applyFill="1" applyAlignment="1">
      <alignment horizontal="center" vertical="center" wrapText="1"/>
    </xf>
    <xf numFmtId="44" fontId="34" fillId="3" borderId="28" xfId="207" applyFont="1" applyFill="1" applyBorder="1" applyAlignment="1">
      <alignment horizontal="right" vertical="center" wrapText="1"/>
    </xf>
    <xf numFmtId="44" fontId="34" fillId="3" borderId="21" xfId="207" applyFont="1" applyFill="1" applyBorder="1" applyAlignment="1">
      <alignment horizontal="right" vertical="center" wrapText="1"/>
    </xf>
    <xf numFmtId="44" fontId="34" fillId="30" borderId="21" xfId="207" applyFont="1" applyFill="1" applyBorder="1" applyAlignment="1">
      <alignment horizontal="left" vertical="center" wrapText="1"/>
    </xf>
    <xf numFmtId="2" fontId="34" fillId="30" borderId="21" xfId="210" applyNumberFormat="1" applyFont="1" applyFill="1" applyBorder="1" applyAlignment="1">
      <alignment horizontal="center" vertical="center" wrapText="1"/>
    </xf>
    <xf numFmtId="0" fontId="34" fillId="30" borderId="21" xfId="210" applyNumberFormat="1" applyFont="1" applyFill="1" applyBorder="1" applyAlignment="1">
      <alignment horizontal="center" vertical="center" wrapText="1"/>
    </xf>
    <xf numFmtId="0" fontId="34" fillId="30" borderId="21" xfId="210" applyNumberFormat="1" applyFont="1" applyFill="1" applyBorder="1" applyAlignment="1">
      <alignment horizontal="left" vertical="center" wrapText="1"/>
    </xf>
    <xf numFmtId="0" fontId="34" fillId="30" borderId="27" xfId="210" applyNumberFormat="1" applyFont="1" applyFill="1" applyBorder="1" applyAlignment="1">
      <alignment horizontal="center" vertical="center" wrapText="1"/>
    </xf>
    <xf numFmtId="44" fontId="33" fillId="31" borderId="28" xfId="207" applyFont="1" applyFill="1" applyBorder="1" applyAlignment="1">
      <alignment horizontal="center" vertical="center" wrapText="1"/>
    </xf>
    <xf numFmtId="44" fontId="33" fillId="31" borderId="21" xfId="207" applyFont="1" applyFill="1" applyBorder="1" applyAlignment="1">
      <alignment horizontal="right" vertical="center" wrapText="1"/>
    </xf>
    <xf numFmtId="0" fontId="33" fillId="31" borderId="21" xfId="206" applyFont="1" applyFill="1" applyBorder="1" applyAlignment="1">
      <alignment horizontal="left" vertical="center" wrapText="1"/>
    </xf>
    <xf numFmtId="44" fontId="33" fillId="31" borderId="21" xfId="207" applyFont="1" applyFill="1" applyBorder="1" applyAlignment="1">
      <alignment horizontal="center" vertical="center" wrapText="1"/>
    </xf>
    <xf numFmtId="44" fontId="33" fillId="31" borderId="21" xfId="207" applyFont="1" applyFill="1" applyBorder="1" applyAlignment="1">
      <alignment horizontal="left" vertical="center" wrapText="1"/>
    </xf>
    <xf numFmtId="2" fontId="33" fillId="31" borderId="21" xfId="207" applyNumberFormat="1" applyFont="1" applyFill="1" applyBorder="1" applyAlignment="1">
      <alignment horizontal="center" vertical="center" wrapText="1"/>
    </xf>
    <xf numFmtId="0" fontId="33" fillId="31" borderId="27" xfId="207" applyNumberFormat="1" applyFont="1" applyFill="1" applyBorder="1" applyAlignment="1">
      <alignment horizontal="center" vertical="center"/>
    </xf>
    <xf numFmtId="44" fontId="33" fillId="31" borderId="95" xfId="207" applyFont="1" applyFill="1" applyBorder="1" applyAlignment="1">
      <alignment horizontal="center" vertical="center" wrapText="1"/>
    </xf>
    <xf numFmtId="44" fontId="33" fillId="31" borderId="80" xfId="207" applyFont="1" applyFill="1" applyBorder="1" applyAlignment="1">
      <alignment horizontal="right" vertical="center" wrapText="1"/>
    </xf>
    <xf numFmtId="0" fontId="33" fillId="31" borderId="80" xfId="206" applyFont="1" applyFill="1" applyBorder="1" applyAlignment="1">
      <alignment horizontal="left" vertical="center" wrapText="1"/>
    </xf>
    <xf numFmtId="44" fontId="33" fillId="31" borderId="80" xfId="207" applyFont="1" applyFill="1" applyBorder="1" applyAlignment="1">
      <alignment horizontal="center" vertical="center" wrapText="1"/>
    </xf>
    <xf numFmtId="44" fontId="33" fillId="31" borderId="80" xfId="207" applyFont="1" applyFill="1" applyBorder="1" applyAlignment="1">
      <alignment horizontal="left" vertical="center" wrapText="1"/>
    </xf>
    <xf numFmtId="2" fontId="33" fillId="31" borderId="80" xfId="207" applyNumberFormat="1" applyFont="1" applyFill="1" applyBorder="1" applyAlignment="1">
      <alignment horizontal="center" vertical="center" wrapText="1"/>
    </xf>
    <xf numFmtId="0" fontId="33" fillId="31" borderId="79" xfId="207" applyNumberFormat="1" applyFont="1" applyFill="1" applyBorder="1" applyAlignment="1">
      <alignment horizontal="center" vertical="center"/>
    </xf>
    <xf numFmtId="4" fontId="65" fillId="31" borderId="94" xfId="206" applyNumberFormat="1" applyFont="1" applyFill="1" applyBorder="1" applyAlignment="1">
      <alignment horizontal="center" vertical="center" wrapText="1"/>
    </xf>
    <xf numFmtId="44" fontId="65" fillId="31" borderId="94" xfId="207" applyFont="1" applyFill="1" applyBorder="1" applyAlignment="1">
      <alignment horizontal="center" vertical="center" wrapText="1"/>
    </xf>
    <xf numFmtId="0" fontId="65" fillId="31" borderId="94" xfId="206" applyFont="1" applyFill="1" applyBorder="1" applyAlignment="1">
      <alignment horizontal="center" vertical="center" wrapText="1"/>
    </xf>
    <xf numFmtId="4" fontId="65" fillId="31" borderId="94" xfId="206" applyNumberFormat="1" applyFont="1" applyFill="1" applyBorder="1" applyAlignment="1">
      <alignment horizontal="center" vertical="center"/>
    </xf>
    <xf numFmtId="44" fontId="36" fillId="3" borderId="0" xfId="207" applyFont="1" applyFill="1" applyAlignment="1">
      <alignment vertical="center"/>
    </xf>
    <xf numFmtId="44" fontId="36" fillId="3" borderId="0" xfId="207" applyFont="1" applyFill="1" applyAlignment="1">
      <alignment horizontal="left" vertical="center"/>
    </xf>
    <xf numFmtId="0" fontId="36" fillId="3" borderId="0" xfId="208" applyNumberFormat="1" applyFont="1" applyFill="1" applyAlignment="1">
      <alignment horizontal="center" vertical="center"/>
    </xf>
    <xf numFmtId="44" fontId="35" fillId="0" borderId="0" xfId="207" applyFont="1" applyAlignment="1">
      <alignment vertical="center"/>
    </xf>
    <xf numFmtId="44" fontId="35" fillId="3" borderId="0" xfId="207" applyFont="1" applyFill="1" applyAlignment="1">
      <alignment horizontal="center" vertical="center"/>
    </xf>
    <xf numFmtId="44" fontId="35" fillId="0" borderId="0" xfId="207" applyFont="1" applyAlignment="1">
      <alignment horizontal="left" vertical="center"/>
    </xf>
    <xf numFmtId="0" fontId="35" fillId="0" borderId="0" xfId="208" applyNumberFormat="1" applyFont="1" applyAlignment="1">
      <alignment horizontal="center" vertical="center"/>
    </xf>
    <xf numFmtId="0" fontId="34" fillId="33" borderId="29" xfId="206" applyFont="1" applyFill="1" applyBorder="1" applyAlignment="1">
      <alignment horizontal="center" vertical="center" wrapText="1"/>
    </xf>
    <xf numFmtId="0" fontId="34" fillId="33" borderId="30" xfId="206" applyFont="1" applyFill="1" applyBorder="1" applyAlignment="1">
      <alignment horizontal="center" vertical="center" wrapText="1"/>
    </xf>
    <xf numFmtId="0" fontId="34" fillId="33" borderId="30" xfId="206" applyFont="1" applyFill="1" applyBorder="1" applyAlignment="1">
      <alignment horizontal="justify" vertical="center" wrapText="1"/>
    </xf>
    <xf numFmtId="2" fontId="34" fillId="33" borderId="30" xfId="207" applyNumberFormat="1" applyFont="1" applyFill="1" applyBorder="1" applyAlignment="1">
      <alignment horizontal="center" vertical="center" wrapText="1"/>
    </xf>
    <xf numFmtId="9" fontId="2" fillId="0" borderId="0" xfId="142" applyAlignment="1">
      <alignment vertical="center"/>
    </xf>
    <xf numFmtId="2" fontId="30" fillId="0" borderId="0" xfId="204" applyNumberFormat="1" applyFont="1" applyAlignment="1">
      <alignment horizontal="right" vertical="center"/>
    </xf>
    <xf numFmtId="2" fontId="37" fillId="0" borderId="0" xfId="90" applyNumberFormat="1" applyFont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0" fontId="44" fillId="0" borderId="0" xfId="142" quotePrefix="1" applyNumberFormat="1" applyFont="1" applyFill="1" applyAlignment="1" applyProtection="1">
      <alignment horizontal="center" vertical="center"/>
    </xf>
    <xf numFmtId="44" fontId="2" fillId="0" borderId="0" xfId="142" applyNumberFormat="1" applyAlignment="1">
      <alignment vertical="center"/>
    </xf>
    <xf numFmtId="14" fontId="29" fillId="0" borderId="0" xfId="90" applyNumberFormat="1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44" fontId="64" fillId="27" borderId="131" xfId="207" applyFont="1" applyFill="1" applyBorder="1" applyAlignment="1">
      <alignment horizontal="center" vertical="center" wrapText="1"/>
    </xf>
    <xf numFmtId="10" fontId="64" fillId="27" borderId="132" xfId="142" applyNumberFormat="1" applyFont="1" applyFill="1" applyBorder="1" applyAlignment="1">
      <alignment horizontal="center" vertical="center" wrapText="1"/>
    </xf>
    <xf numFmtId="44" fontId="64" fillId="27" borderId="101" xfId="207" applyFont="1" applyFill="1" applyBorder="1" applyAlignment="1">
      <alignment horizontal="center" vertical="center" wrapText="1"/>
    </xf>
    <xf numFmtId="10" fontId="64" fillId="27" borderId="106" xfId="142" applyNumberFormat="1" applyFont="1" applyFill="1" applyBorder="1" applyAlignment="1">
      <alignment horizontal="center" vertical="center" wrapText="1"/>
    </xf>
    <xf numFmtId="10" fontId="58" fillId="0" borderId="100" xfId="142" applyNumberFormat="1" applyFont="1" applyBorder="1" applyAlignment="1">
      <alignment horizontal="center" vertical="center" wrapText="1"/>
    </xf>
    <xf numFmtId="10" fontId="2" fillId="0" borderId="0" xfId="206" applyNumberFormat="1" applyAlignment="1">
      <alignment vertical="center"/>
    </xf>
    <xf numFmtId="0" fontId="28" fillId="32" borderId="27" xfId="0" applyFont="1" applyFill="1" applyBorder="1" applyAlignment="1">
      <alignment horizontal="center" vertical="center" wrapText="1"/>
    </xf>
    <xf numFmtId="0" fontId="28" fillId="32" borderId="21" xfId="0" applyFont="1" applyFill="1" applyBorder="1" applyAlignment="1">
      <alignment horizontal="center" vertical="center" wrapText="1"/>
    </xf>
    <xf numFmtId="0" fontId="28" fillId="32" borderId="21" xfId="0" applyFont="1" applyFill="1" applyBorder="1" applyAlignment="1">
      <alignment horizontal="left" vertical="center" wrapText="1"/>
    </xf>
    <xf numFmtId="0" fontId="28" fillId="37" borderId="27" xfId="0" applyFont="1" applyFill="1" applyBorder="1" applyAlignment="1">
      <alignment horizontal="center" vertical="center" wrapText="1"/>
    </xf>
    <xf numFmtId="0" fontId="28" fillId="37" borderId="21" xfId="0" applyFont="1" applyFill="1" applyBorder="1" applyAlignment="1">
      <alignment horizontal="center" vertical="center" wrapText="1"/>
    </xf>
    <xf numFmtId="0" fontId="28" fillId="37" borderId="21" xfId="0" applyFont="1" applyFill="1" applyBorder="1" applyAlignment="1">
      <alignment horizontal="left" vertical="center" wrapText="1"/>
    </xf>
    <xf numFmtId="44" fontId="28" fillId="37" borderId="21" xfId="204" applyFont="1" applyFill="1" applyBorder="1" applyAlignment="1">
      <alignment horizontal="right" vertical="center" wrapText="1"/>
    </xf>
    <xf numFmtId="10" fontId="28" fillId="37" borderId="21" xfId="142" applyNumberFormat="1" applyFont="1" applyFill="1" applyBorder="1" applyAlignment="1">
      <alignment horizontal="center" vertical="center"/>
    </xf>
    <xf numFmtId="10" fontId="28" fillId="37" borderId="28" xfId="142" applyNumberFormat="1" applyFont="1" applyFill="1" applyBorder="1" applyAlignment="1">
      <alignment horizontal="center" vertical="center" wrapText="1"/>
    </xf>
    <xf numFmtId="0" fontId="34" fillId="39" borderId="27" xfId="0" applyFont="1" applyFill="1" applyBorder="1" applyAlignment="1">
      <alignment horizontal="center" vertical="center" wrapText="1"/>
    </xf>
    <xf numFmtId="0" fontId="34" fillId="39" borderId="21" xfId="0" applyFont="1" applyFill="1" applyBorder="1" applyAlignment="1">
      <alignment horizontal="center" vertical="center" wrapText="1"/>
    </xf>
    <xf numFmtId="0" fontId="34" fillId="39" borderId="21" xfId="0" applyFont="1" applyFill="1" applyBorder="1" applyAlignment="1">
      <alignment horizontal="left" vertical="center" wrapText="1"/>
    </xf>
    <xf numFmtId="0" fontId="28" fillId="32" borderId="80" xfId="0" applyFont="1" applyFill="1" applyBorder="1" applyAlignment="1">
      <alignment horizontal="center" vertical="center" wrapText="1"/>
    </xf>
    <xf numFmtId="0" fontId="28" fillId="32" borderId="80" xfId="0" applyFont="1" applyFill="1" applyBorder="1" applyAlignment="1">
      <alignment horizontal="left" vertical="center" wrapText="1"/>
    </xf>
    <xf numFmtId="0" fontId="34" fillId="39" borderId="30" xfId="0" applyFont="1" applyFill="1" applyBorder="1" applyAlignment="1">
      <alignment horizontal="center" vertical="center" wrapText="1"/>
    </xf>
    <xf numFmtId="0" fontId="34" fillId="39" borderId="30" xfId="0" applyFont="1" applyFill="1" applyBorder="1" applyAlignment="1">
      <alignment horizontal="left" vertical="center" wrapText="1"/>
    </xf>
    <xf numFmtId="44" fontId="38" fillId="0" borderId="0" xfId="207" applyFont="1" applyBorder="1" applyAlignment="1">
      <alignment vertical="top" wrapText="1"/>
    </xf>
    <xf numFmtId="44" fontId="1" fillId="0" borderId="0" xfId="207" applyFont="1" applyBorder="1" applyAlignment="1">
      <alignment vertical="center"/>
    </xf>
    <xf numFmtId="0" fontId="0" fillId="0" borderId="0" xfId="206" applyFont="1" applyAlignment="1">
      <alignment vertical="center"/>
    </xf>
    <xf numFmtId="0" fontId="66" fillId="0" borderId="0" xfId="0" applyFont="1"/>
    <xf numFmtId="10" fontId="34" fillId="33" borderId="135" xfId="206" applyNumberFormat="1" applyFont="1" applyFill="1" applyBorder="1" applyAlignment="1">
      <alignment horizontal="center" vertical="center" wrapText="1"/>
    </xf>
    <xf numFmtId="10" fontId="28" fillId="0" borderId="0" xfId="142" applyNumberFormat="1" applyFont="1" applyFill="1" applyBorder="1" applyAlignment="1" applyProtection="1">
      <alignment horizontal="left" vertical="center"/>
    </xf>
    <xf numFmtId="0" fontId="1" fillId="0" borderId="82" xfId="0" applyFont="1" applyBorder="1" applyAlignment="1">
      <alignment horizontal="center" vertical="center"/>
    </xf>
    <xf numFmtId="0" fontId="1" fillId="0" borderId="8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0" fontId="34" fillId="0" borderId="137" xfId="0" quotePrefix="1" applyNumberFormat="1" applyFont="1" applyBorder="1" applyAlignment="1">
      <alignment horizontal="center" vertical="center"/>
    </xf>
    <xf numFmtId="10" fontId="34" fillId="0" borderId="138" xfId="0" quotePrefix="1" applyNumberFormat="1" applyFont="1" applyBorder="1" applyAlignment="1">
      <alignment horizontal="center" vertical="center"/>
    </xf>
    <xf numFmtId="10" fontId="34" fillId="0" borderId="139" xfId="0" quotePrefix="1" applyNumberFormat="1" applyFont="1" applyBorder="1" applyAlignment="1">
      <alignment horizontal="center" vertical="center"/>
    </xf>
    <xf numFmtId="10" fontId="34" fillId="0" borderId="140" xfId="0" quotePrefix="1" applyNumberFormat="1" applyFont="1" applyBorder="1" applyAlignment="1">
      <alignment horizontal="center" vertical="center"/>
    </xf>
    <xf numFmtId="172" fontId="29" fillId="0" borderId="142" xfId="90" applyFont="1" applyBorder="1" applyAlignment="1">
      <alignment horizontal="left" vertical="center"/>
    </xf>
    <xf numFmtId="172" fontId="29" fillId="0" borderId="145" xfId="90" applyFont="1" applyBorder="1" applyAlignment="1">
      <alignment horizontal="left" vertical="center" wrapText="1"/>
    </xf>
    <xf numFmtId="175" fontId="28" fillId="0" borderId="155" xfId="188" applyNumberFormat="1" applyFont="1" applyFill="1" applyBorder="1" applyAlignment="1" applyProtection="1">
      <alignment horizontal="center" vertical="center" wrapText="1"/>
      <protection locked="0"/>
    </xf>
    <xf numFmtId="172" fontId="29" fillId="0" borderId="143" xfId="90" applyFont="1" applyBorder="1" applyAlignment="1">
      <alignment horizontal="left" vertical="center"/>
    </xf>
    <xf numFmtId="172" fontId="29" fillId="0" borderId="141" xfId="90" applyFont="1" applyBorder="1" applyAlignment="1">
      <alignment horizontal="left" vertical="center" wrapText="1"/>
    </xf>
    <xf numFmtId="175" fontId="28" fillId="0" borderId="156" xfId="188" applyNumberFormat="1" applyFont="1" applyFill="1" applyBorder="1" applyAlignment="1" applyProtection="1">
      <alignment horizontal="center" vertical="center" wrapText="1"/>
      <protection locked="0"/>
    </xf>
    <xf numFmtId="172" fontId="29" fillId="0" borderId="144" xfId="90" applyFont="1" applyBorder="1" applyAlignment="1">
      <alignment horizontal="left" vertical="center"/>
    </xf>
    <xf numFmtId="172" fontId="29" fillId="0" borderId="146" xfId="90" applyFont="1" applyBorder="1" applyAlignment="1">
      <alignment horizontal="left" vertical="center" wrapText="1"/>
    </xf>
    <xf numFmtId="0" fontId="51" fillId="35" borderId="21" xfId="0" applyFont="1" applyFill="1" applyBorder="1" applyAlignment="1">
      <alignment horizontal="left" vertical="top" wrapText="1"/>
    </xf>
    <xf numFmtId="0" fontId="51" fillId="35" borderId="21" xfId="0" applyFont="1" applyFill="1" applyBorder="1" applyAlignment="1">
      <alignment horizontal="center" vertical="top" wrapText="1"/>
    </xf>
    <xf numFmtId="0" fontId="61" fillId="36" borderId="21" xfId="0" applyFont="1" applyFill="1" applyBorder="1" applyAlignment="1">
      <alignment horizontal="left" vertical="top" wrapText="1"/>
    </xf>
    <xf numFmtId="0" fontId="61" fillId="36" borderId="21" xfId="0" applyFont="1" applyFill="1" applyBorder="1" applyAlignment="1">
      <alignment horizontal="right" vertical="top" wrapText="1"/>
    </xf>
    <xf numFmtId="0" fontId="61" fillId="36" borderId="21" xfId="0" applyFont="1" applyFill="1" applyBorder="1" applyAlignment="1">
      <alignment horizontal="center" vertical="top" wrapText="1"/>
    </xf>
    <xf numFmtId="4" fontId="61" fillId="36" borderId="21" xfId="0" applyNumberFormat="1" applyFont="1" applyFill="1" applyBorder="1" applyAlignment="1">
      <alignment horizontal="right" vertical="top" wrapText="1"/>
    </xf>
    <xf numFmtId="0" fontId="53" fillId="37" borderId="21" xfId="0" applyFont="1" applyFill="1" applyBorder="1" applyAlignment="1">
      <alignment horizontal="left" vertical="top" wrapText="1"/>
    </xf>
    <xf numFmtId="0" fontId="53" fillId="37" borderId="21" xfId="0" applyFont="1" applyFill="1" applyBorder="1" applyAlignment="1">
      <alignment horizontal="center" vertical="top" wrapText="1"/>
    </xf>
    <xf numFmtId="0" fontId="61" fillId="36" borderId="127" xfId="0" applyFont="1" applyFill="1" applyBorder="1" applyAlignment="1">
      <alignment horizontal="left" vertical="top" wrapText="1"/>
    </xf>
    <xf numFmtId="0" fontId="53" fillId="32" borderId="21" xfId="0" applyFont="1" applyFill="1" applyBorder="1" applyAlignment="1">
      <alignment horizontal="left" vertical="top" wrapText="1"/>
    </xf>
    <xf numFmtId="0" fontId="53" fillId="32" borderId="21" xfId="0" applyFont="1" applyFill="1" applyBorder="1" applyAlignment="1">
      <alignment horizontal="center" vertical="top" wrapText="1"/>
    </xf>
    <xf numFmtId="0" fontId="53" fillId="35" borderId="0" xfId="0" applyFont="1" applyFill="1" applyAlignment="1">
      <alignment horizontal="right" vertical="top" wrapText="1"/>
    </xf>
    <xf numFmtId="0" fontId="52" fillId="35" borderId="0" xfId="0" applyFont="1" applyFill="1" applyAlignment="1">
      <alignment horizontal="right" vertical="top" wrapText="1"/>
    </xf>
    <xf numFmtId="0" fontId="28" fillId="32" borderId="79" xfId="0" applyFont="1" applyFill="1" applyBorder="1" applyAlignment="1">
      <alignment horizontal="center" vertical="center" wrapText="1"/>
    </xf>
    <xf numFmtId="4" fontId="28" fillId="32" borderId="80" xfId="0" applyNumberFormat="1" applyFont="1" applyFill="1" applyBorder="1" applyAlignment="1">
      <alignment horizontal="center" vertical="center" wrapText="1"/>
    </xf>
    <xf numFmtId="4" fontId="28" fillId="32" borderId="21" xfId="0" applyNumberFormat="1" applyFont="1" applyFill="1" applyBorder="1" applyAlignment="1">
      <alignment horizontal="center" vertical="center" wrapText="1"/>
    </xf>
    <xf numFmtId="4" fontId="28" fillId="37" borderId="21" xfId="0" applyNumberFormat="1" applyFont="1" applyFill="1" applyBorder="1" applyAlignment="1">
      <alignment horizontal="center" vertical="center" wrapText="1"/>
    </xf>
    <xf numFmtId="4" fontId="34" fillId="39" borderId="21" xfId="0" applyNumberFormat="1" applyFont="1" applyFill="1" applyBorder="1" applyAlignment="1">
      <alignment horizontal="center" vertical="center" wrapText="1"/>
    </xf>
    <xf numFmtId="0" fontId="34" fillId="39" borderId="29" xfId="0" applyFont="1" applyFill="1" applyBorder="1" applyAlignment="1">
      <alignment horizontal="center" vertical="center" wrapText="1"/>
    </xf>
    <xf numFmtId="4" fontId="28" fillId="32" borderId="21" xfId="204" applyNumberFormat="1" applyFont="1" applyFill="1" applyBorder="1" applyAlignment="1">
      <alignment horizontal="center" vertical="center" wrapText="1"/>
    </xf>
    <xf numFmtId="44" fontId="58" fillId="3" borderId="101" xfId="207" applyFont="1" applyFill="1" applyBorder="1" applyAlignment="1">
      <alignment horizontal="center" vertical="center" wrapText="1"/>
    </xf>
    <xf numFmtId="10" fontId="34" fillId="42" borderId="21" xfId="210" applyNumberFormat="1" applyFont="1" applyFill="1" applyBorder="1" applyAlignment="1">
      <alignment horizontal="center" vertical="center" wrapText="1"/>
    </xf>
    <xf numFmtId="44" fontId="34" fillId="39" borderId="30" xfId="204" applyFont="1" applyFill="1" applyBorder="1" applyAlignment="1">
      <alignment horizontal="center" vertical="center" wrapText="1"/>
    </xf>
    <xf numFmtId="172" fontId="38" fillId="0" borderId="136" xfId="90" applyFont="1" applyBorder="1" applyAlignment="1">
      <alignment horizontal="left" vertical="center" wrapText="1"/>
    </xf>
    <xf numFmtId="172" fontId="38" fillId="0" borderId="0" xfId="90" applyFont="1" applyAlignment="1">
      <alignment horizontal="left" vertical="center" wrapText="1"/>
    </xf>
    <xf numFmtId="188" fontId="28" fillId="0" borderId="156" xfId="188" applyNumberFormat="1" applyFont="1" applyFill="1" applyBorder="1" applyAlignment="1" applyProtection="1">
      <alignment horizontal="center" vertical="center"/>
      <protection locked="0"/>
    </xf>
    <xf numFmtId="188" fontId="28" fillId="0" borderId="157" xfId="188" applyNumberFormat="1" applyFont="1" applyFill="1" applyBorder="1" applyAlignment="1" applyProtection="1">
      <alignment horizontal="center" vertical="center"/>
      <protection locked="0"/>
    </xf>
    <xf numFmtId="189" fontId="29" fillId="27" borderId="154" xfId="188" applyNumberFormat="1" applyFont="1" applyFill="1" applyBorder="1" applyAlignment="1" applyProtection="1">
      <alignment horizontal="center" vertical="center" wrapText="1"/>
    </xf>
    <xf numFmtId="0" fontId="62" fillId="0" borderId="0" xfId="0" applyFont="1" applyAlignment="1">
      <alignment vertical="center"/>
    </xf>
    <xf numFmtId="2" fontId="28" fillId="0" borderId="157" xfId="188" applyNumberFormat="1" applyFont="1" applyFill="1" applyBorder="1" applyAlignment="1" applyProtection="1">
      <alignment horizontal="center" vertical="center"/>
      <protection locked="0"/>
    </xf>
    <xf numFmtId="0" fontId="32" fillId="0" borderId="0" xfId="206" applyFont="1" applyAlignment="1">
      <alignment horizontal="center" vertical="center" wrapText="1"/>
    </xf>
    <xf numFmtId="0" fontId="28" fillId="0" borderId="0" xfId="90" applyNumberFormat="1" applyFont="1" applyAlignment="1">
      <alignment horizontal="right" vertical="center"/>
    </xf>
    <xf numFmtId="10" fontId="29" fillId="0" borderId="0" xfId="210" applyNumberFormat="1" applyFont="1" applyFill="1" applyAlignment="1" applyProtection="1">
      <alignment horizontal="center" vertical="center"/>
    </xf>
    <xf numFmtId="0" fontId="28" fillId="0" borderId="0" xfId="207" applyNumberFormat="1" applyFont="1" applyAlignment="1">
      <alignment horizontal="right" vertical="center"/>
    </xf>
    <xf numFmtId="2" fontId="29" fillId="0" borderId="0" xfId="90" applyNumberFormat="1" applyFont="1" applyAlignment="1">
      <alignment horizontal="center" vertical="center"/>
    </xf>
    <xf numFmtId="172" fontId="29" fillId="0" borderId="0" xfId="90" applyFont="1" applyAlignment="1">
      <alignment vertical="top" wrapText="1"/>
    </xf>
    <xf numFmtId="0" fontId="28" fillId="0" borderId="0" xfId="90" applyNumberFormat="1" applyFont="1" applyAlignment="1">
      <alignment horizontal="center" vertical="center"/>
    </xf>
    <xf numFmtId="44" fontId="28" fillId="0" borderId="0" xfId="207" applyFont="1" applyAlignment="1">
      <alignment horizontal="left" vertical="center"/>
    </xf>
    <xf numFmtId="14" fontId="29" fillId="0" borderId="0" xfId="207" applyNumberFormat="1" applyFont="1" applyAlignment="1">
      <alignment horizontal="center" vertical="center"/>
    </xf>
    <xf numFmtId="44" fontId="28" fillId="0" borderId="0" xfId="207" applyFont="1" applyAlignment="1">
      <alignment horizontal="right" vertical="center"/>
    </xf>
    <xf numFmtId="10" fontId="29" fillId="42" borderId="0" xfId="210" applyNumberFormat="1" applyFont="1" applyFill="1" applyAlignment="1" applyProtection="1">
      <alignment horizontal="center" vertical="center"/>
    </xf>
    <xf numFmtId="10" fontId="29" fillId="41" borderId="0" xfId="210" applyNumberFormat="1" applyFont="1" applyFill="1" applyAlignment="1" applyProtection="1">
      <alignment horizontal="center" vertical="center"/>
    </xf>
    <xf numFmtId="44" fontId="29" fillId="0" borderId="0" xfId="207" applyFont="1" applyAlignment="1">
      <alignment horizontal="center" vertical="center"/>
    </xf>
    <xf numFmtId="0" fontId="29" fillId="3" borderId="0" xfId="143" applyFont="1" applyFill="1" applyAlignment="1">
      <alignment vertical="center"/>
    </xf>
    <xf numFmtId="44" fontId="28" fillId="0" borderId="0" xfId="207" applyFont="1" applyAlignment="1">
      <alignment vertical="center"/>
    </xf>
    <xf numFmtId="4" fontId="34" fillId="39" borderId="30" xfId="0" applyNumberFormat="1" applyFont="1" applyFill="1" applyBorder="1" applyAlignment="1">
      <alignment horizontal="center" vertical="center" wrapText="1"/>
    </xf>
    <xf numFmtId="0" fontId="61" fillId="43" borderId="0" xfId="0" applyFont="1" applyFill="1" applyAlignment="1">
      <alignment horizontal="left" vertical="top" wrapText="1"/>
    </xf>
    <xf numFmtId="0" fontId="61" fillId="43" borderId="0" xfId="0" applyFont="1" applyFill="1" applyAlignment="1">
      <alignment horizontal="right" vertical="top" wrapText="1"/>
    </xf>
    <xf numFmtId="0" fontId="61" fillId="43" borderId="0" xfId="0" applyFont="1" applyFill="1" applyAlignment="1">
      <alignment horizontal="center" vertical="top" wrapText="1"/>
    </xf>
    <xf numFmtId="4" fontId="61" fillId="43" borderId="0" xfId="0" applyNumberFormat="1" applyFont="1" applyFill="1" applyAlignment="1">
      <alignment horizontal="right" vertical="top" wrapText="1"/>
    </xf>
    <xf numFmtId="0" fontId="28" fillId="44" borderId="0" xfId="206" applyFont="1" applyFill="1" applyAlignment="1">
      <alignment horizontal="center" vertical="center" wrapText="1"/>
    </xf>
    <xf numFmtId="44" fontId="28" fillId="44" borderId="0" xfId="207" applyFont="1" applyFill="1" applyAlignment="1">
      <alignment horizontal="center" vertical="center" wrapText="1"/>
    </xf>
    <xf numFmtId="0" fontId="51" fillId="35" borderId="21" xfId="0" applyFont="1" applyFill="1" applyBorder="1" applyAlignment="1">
      <alignment horizontal="right" vertical="top" wrapText="1"/>
    </xf>
    <xf numFmtId="0" fontId="34" fillId="30" borderId="21" xfId="210" quotePrefix="1" applyNumberFormat="1" applyFont="1" applyFill="1" applyBorder="1" applyAlignment="1">
      <alignment horizontal="center" vertical="center" wrapText="1"/>
    </xf>
    <xf numFmtId="10" fontId="34" fillId="41" borderId="21" xfId="210" applyNumberFormat="1" applyFont="1" applyFill="1" applyBorder="1" applyAlignment="1">
      <alignment horizontal="center" vertical="center" wrapText="1"/>
    </xf>
    <xf numFmtId="181" fontId="61" fillId="36" borderId="21" xfId="0" applyNumberFormat="1" applyFont="1" applyFill="1" applyBorder="1" applyAlignment="1">
      <alignment horizontal="right" vertical="top" wrapText="1"/>
    </xf>
    <xf numFmtId="0" fontId="53" fillId="37" borderId="21" xfId="0" applyFont="1" applyFill="1" applyBorder="1" applyAlignment="1">
      <alignment horizontal="right" vertical="top" wrapText="1"/>
    </xf>
    <xf numFmtId="181" fontId="53" fillId="37" borderId="21" xfId="0" applyNumberFormat="1" applyFont="1" applyFill="1" applyBorder="1" applyAlignment="1">
      <alignment horizontal="right" vertical="top" wrapText="1"/>
    </xf>
    <xf numFmtId="4" fontId="53" fillId="37" borderId="21" xfId="0" applyNumberFormat="1" applyFont="1" applyFill="1" applyBorder="1" applyAlignment="1">
      <alignment horizontal="right" vertical="top" wrapText="1"/>
    </xf>
    <xf numFmtId="4" fontId="53" fillId="35" borderId="0" xfId="0" applyNumberFormat="1" applyFont="1" applyFill="1" applyAlignment="1">
      <alignment horizontal="right" vertical="top" wrapText="1"/>
    </xf>
    <xf numFmtId="0" fontId="53" fillId="32" borderId="21" xfId="0" applyFont="1" applyFill="1" applyBorder="1" applyAlignment="1">
      <alignment horizontal="right" vertical="top" wrapText="1"/>
    </xf>
    <xf numFmtId="181" fontId="53" fillId="32" borderId="21" xfId="0" applyNumberFormat="1" applyFont="1" applyFill="1" applyBorder="1" applyAlignment="1">
      <alignment horizontal="right" vertical="top" wrapText="1"/>
    </xf>
    <xf numFmtId="4" fontId="53" fillId="32" borderId="21" xfId="0" applyNumberFormat="1" applyFont="1" applyFill="1" applyBorder="1" applyAlignment="1">
      <alignment horizontal="right" vertical="top" wrapText="1"/>
    </xf>
    <xf numFmtId="184" fontId="53" fillId="37" borderId="21" xfId="0" applyNumberFormat="1" applyFont="1" applyFill="1" applyBorder="1" applyAlignment="1">
      <alignment horizontal="right" vertical="top" wrapText="1"/>
    </xf>
    <xf numFmtId="184" fontId="53" fillId="32" borderId="21" xfId="0" applyNumberFormat="1" applyFont="1" applyFill="1" applyBorder="1" applyAlignment="1">
      <alignment horizontal="right" vertical="top" wrapText="1"/>
    </xf>
    <xf numFmtId="184" fontId="52" fillId="35" borderId="0" xfId="0" applyNumberFormat="1" applyFont="1" applyFill="1" applyAlignment="1">
      <alignment horizontal="right" vertical="top" wrapText="1"/>
    </xf>
    <xf numFmtId="0" fontId="28" fillId="45" borderId="79" xfId="206" applyFont="1" applyFill="1" applyBorder="1" applyAlignment="1">
      <alignment horizontal="center" vertical="center" wrapText="1"/>
    </xf>
    <xf numFmtId="0" fontId="28" fillId="45" borderId="80" xfId="206" applyFont="1" applyFill="1" applyBorder="1" applyAlignment="1">
      <alignment horizontal="center" vertical="center" wrapText="1"/>
    </xf>
    <xf numFmtId="0" fontId="28" fillId="45" borderId="80" xfId="206" applyFont="1" applyFill="1" applyBorder="1" applyAlignment="1">
      <alignment horizontal="left" vertical="center" wrapText="1"/>
    </xf>
    <xf numFmtId="44" fontId="28" fillId="45" borderId="80" xfId="207" applyFont="1" applyFill="1" applyBorder="1" applyAlignment="1">
      <alignment horizontal="center" vertical="center" wrapText="1"/>
    </xf>
    <xf numFmtId="10" fontId="34" fillId="3" borderId="80" xfId="210" applyNumberFormat="1" applyFont="1" applyFill="1" applyBorder="1" applyAlignment="1">
      <alignment horizontal="center" vertical="center" wrapText="1"/>
    </xf>
    <xf numFmtId="10" fontId="34" fillId="3" borderId="95" xfId="206" applyNumberFormat="1" applyFont="1" applyFill="1" applyBorder="1" applyAlignment="1">
      <alignment horizontal="center" vertical="center" wrapText="1"/>
    </xf>
    <xf numFmtId="0" fontId="28" fillId="45" borderId="27" xfId="206" applyFont="1" applyFill="1" applyBorder="1" applyAlignment="1">
      <alignment horizontal="center" vertical="center" wrapText="1"/>
    </xf>
    <xf numFmtId="0" fontId="28" fillId="45" borderId="21" xfId="206" applyFont="1" applyFill="1" applyBorder="1" applyAlignment="1">
      <alignment horizontal="center" vertical="center" wrapText="1"/>
    </xf>
    <xf numFmtId="0" fontId="28" fillId="45" borderId="21" xfId="206" applyFont="1" applyFill="1" applyBorder="1" applyAlignment="1">
      <alignment horizontal="left" vertical="center" wrapText="1"/>
    </xf>
    <xf numFmtId="44" fontId="28" fillId="45" borderId="21" xfId="207" applyFont="1" applyFill="1" applyBorder="1" applyAlignment="1">
      <alignment horizontal="center" vertical="center" wrapText="1"/>
    </xf>
    <xf numFmtId="10" fontId="34" fillId="3" borderId="25" xfId="210" applyNumberFormat="1" applyFont="1" applyFill="1" applyBorder="1" applyAlignment="1">
      <alignment horizontal="center" vertical="center" wrapText="1"/>
    </xf>
    <xf numFmtId="10" fontId="34" fillId="3" borderId="31" xfId="206" applyNumberFormat="1" applyFont="1" applyFill="1" applyBorder="1" applyAlignment="1">
      <alignment horizontal="center" vertical="center" wrapText="1"/>
    </xf>
    <xf numFmtId="0" fontId="28" fillId="46" borderId="27" xfId="206" applyFont="1" applyFill="1" applyBorder="1" applyAlignment="1">
      <alignment horizontal="center" vertical="center" wrapText="1"/>
    </xf>
    <xf numFmtId="0" fontId="28" fillId="46" borderId="21" xfId="206" applyFont="1" applyFill="1" applyBorder="1" applyAlignment="1">
      <alignment horizontal="center" vertical="center" wrapText="1"/>
    </xf>
    <xf numFmtId="0" fontId="28" fillId="46" borderId="21" xfId="206" applyFont="1" applyFill="1" applyBorder="1" applyAlignment="1">
      <alignment horizontal="left" vertical="center" wrapText="1"/>
    </xf>
    <xf numFmtId="44" fontId="28" fillId="46" borderId="21" xfId="207" applyFont="1" applyFill="1" applyBorder="1" applyAlignment="1">
      <alignment horizontal="center" vertical="center" wrapText="1"/>
    </xf>
    <xf numFmtId="0" fontId="34" fillId="3" borderId="27" xfId="206" applyFont="1" applyFill="1" applyBorder="1" applyAlignment="1">
      <alignment horizontal="center" vertical="center" wrapText="1"/>
    </xf>
    <xf numFmtId="0" fontId="34" fillId="3" borderId="21" xfId="206" applyFont="1" applyFill="1" applyBorder="1" applyAlignment="1">
      <alignment horizontal="center" vertical="center" wrapText="1"/>
    </xf>
    <xf numFmtId="0" fontId="34" fillId="3" borderId="21" xfId="206" applyFont="1" applyFill="1" applyBorder="1" applyAlignment="1">
      <alignment horizontal="justify" vertical="center" wrapText="1"/>
    </xf>
    <xf numFmtId="10" fontId="34" fillId="3" borderId="21" xfId="210" applyNumberFormat="1" applyFont="1" applyFill="1" applyBorder="1" applyAlignment="1">
      <alignment horizontal="center" vertical="center" wrapText="1"/>
    </xf>
    <xf numFmtId="10" fontId="34" fillId="3" borderId="28" xfId="206" applyNumberFormat="1" applyFont="1" applyFill="1" applyBorder="1" applyAlignment="1">
      <alignment horizontal="center" vertical="center" wrapText="1"/>
    </xf>
    <xf numFmtId="0" fontId="29" fillId="30" borderId="0" xfId="206" applyFont="1" applyFill="1" applyAlignment="1">
      <alignment horizontal="right" vertical="center" wrapText="1"/>
    </xf>
    <xf numFmtId="0" fontId="62" fillId="0" borderId="0" xfId="206" applyFont="1" applyAlignment="1">
      <alignment horizontal="center" wrapText="1"/>
    </xf>
    <xf numFmtId="0" fontId="35" fillId="0" borderId="0" xfId="0" applyFont="1" applyAlignment="1">
      <alignment horizontal="center" vertical="center"/>
    </xf>
    <xf numFmtId="0" fontId="46" fillId="3" borderId="0" xfId="143" applyFont="1" applyFill="1" applyAlignment="1">
      <alignment horizontal="center" vertical="center"/>
    </xf>
    <xf numFmtId="0" fontId="29" fillId="3" borderId="0" xfId="143" applyFont="1" applyFill="1" applyAlignment="1">
      <alignment horizontal="justify" vertical="center"/>
    </xf>
    <xf numFmtId="0" fontId="67" fillId="0" borderId="0" xfId="0" applyFont="1" applyAlignment="1">
      <alignment horizontal="center" vertical="center"/>
    </xf>
    <xf numFmtId="0" fontId="35" fillId="27" borderId="15" xfId="0" applyFont="1" applyFill="1" applyBorder="1" applyAlignment="1">
      <alignment horizontal="left" vertical="center"/>
    </xf>
    <xf numFmtId="0" fontId="35" fillId="27" borderId="13" xfId="0" applyFont="1" applyFill="1" applyBorder="1" applyAlignment="1">
      <alignment horizontal="left" vertical="center"/>
    </xf>
    <xf numFmtId="0" fontId="35" fillId="27" borderId="14" xfId="0" applyFont="1" applyFill="1" applyBorder="1" applyAlignment="1">
      <alignment horizontal="left" vertical="center"/>
    </xf>
    <xf numFmtId="0" fontId="35" fillId="3" borderId="15" xfId="0" applyFont="1" applyFill="1" applyBorder="1" applyAlignment="1">
      <alignment vertical="center" wrapText="1"/>
    </xf>
    <xf numFmtId="0" fontId="35" fillId="3" borderId="13" xfId="0" applyFont="1" applyFill="1" applyBorder="1" applyAlignment="1">
      <alignment vertical="center" wrapText="1"/>
    </xf>
    <xf numFmtId="0" fontId="35" fillId="3" borderId="14" xfId="0" applyFont="1" applyFill="1" applyBorder="1" applyAlignment="1">
      <alignment vertical="center" wrapText="1"/>
    </xf>
    <xf numFmtId="0" fontId="35" fillId="3" borderId="0" xfId="0" applyFont="1" applyFill="1" applyAlignment="1">
      <alignment horizontal="justify" vertical="center" wrapText="1"/>
    </xf>
    <xf numFmtId="182" fontId="35" fillId="27" borderId="15" xfId="0" applyNumberFormat="1" applyFont="1" applyFill="1" applyBorder="1" applyAlignment="1">
      <alignment horizontal="center" vertical="center"/>
    </xf>
    <xf numFmtId="182" fontId="35" fillId="27" borderId="13" xfId="0" applyNumberFormat="1" applyFont="1" applyFill="1" applyBorder="1" applyAlignment="1">
      <alignment horizontal="center" vertical="center"/>
    </xf>
    <xf numFmtId="182" fontId="35" fillId="27" borderId="14" xfId="0" applyNumberFormat="1" applyFont="1" applyFill="1" applyBorder="1" applyAlignment="1">
      <alignment horizontal="center" vertical="center"/>
    </xf>
    <xf numFmtId="10" fontId="35" fillId="27" borderId="15" xfId="142" applyNumberFormat="1" applyFont="1" applyFill="1" applyBorder="1" applyAlignment="1">
      <alignment horizontal="center" vertical="center"/>
    </xf>
    <xf numFmtId="10" fontId="35" fillId="27" borderId="13" xfId="142" applyNumberFormat="1" applyFont="1" applyFill="1" applyBorder="1" applyAlignment="1">
      <alignment horizontal="center" vertical="center"/>
    </xf>
    <xf numFmtId="10" fontId="35" fillId="27" borderId="14" xfId="142" applyNumberFormat="1" applyFont="1" applyFill="1" applyBorder="1" applyAlignment="1">
      <alignment horizontal="center" vertical="center"/>
    </xf>
    <xf numFmtId="14" fontId="41" fillId="27" borderId="15" xfId="142" quotePrefix="1" applyNumberFormat="1" applyFont="1" applyFill="1" applyBorder="1" applyAlignment="1">
      <alignment horizontal="center" vertical="center"/>
    </xf>
    <xf numFmtId="10" fontId="41" fillId="27" borderId="13" xfId="142" applyNumberFormat="1" applyFont="1" applyFill="1" applyBorder="1" applyAlignment="1">
      <alignment horizontal="center" vertical="center"/>
    </xf>
    <xf numFmtId="10" fontId="41" fillId="27" borderId="14" xfId="142" applyNumberFormat="1" applyFont="1" applyFill="1" applyBorder="1" applyAlignment="1">
      <alignment horizontal="center" vertical="center"/>
    </xf>
    <xf numFmtId="4" fontId="35" fillId="27" borderId="15" xfId="0" applyNumberFormat="1" applyFont="1" applyFill="1" applyBorder="1" applyAlignment="1">
      <alignment horizontal="center" vertical="center"/>
    </xf>
    <xf numFmtId="4" fontId="35" fillId="27" borderId="13" xfId="0" applyNumberFormat="1" applyFont="1" applyFill="1" applyBorder="1" applyAlignment="1">
      <alignment horizontal="center" vertical="center"/>
    </xf>
    <xf numFmtId="4" fontId="35" fillId="27" borderId="14" xfId="0" applyNumberFormat="1" applyFont="1" applyFill="1" applyBorder="1" applyAlignment="1">
      <alignment horizontal="center" vertical="center"/>
    </xf>
    <xf numFmtId="44" fontId="35" fillId="27" borderId="15" xfId="142" applyNumberFormat="1" applyFont="1" applyFill="1" applyBorder="1" applyAlignment="1">
      <alignment horizontal="center" vertical="center"/>
    </xf>
    <xf numFmtId="0" fontId="55" fillId="3" borderId="0" xfId="143" applyFont="1" applyFill="1" applyAlignment="1">
      <alignment horizontal="center" vertical="center"/>
    </xf>
    <xf numFmtId="183" fontId="56" fillId="0" borderId="0" xfId="1" applyNumberFormat="1" applyFont="1" applyAlignment="1">
      <alignment horizontal="right" vertical="center"/>
    </xf>
    <xf numFmtId="0" fontId="57" fillId="3" borderId="0" xfId="143" applyFont="1" applyFill="1" applyAlignment="1">
      <alignment horizontal="center" vertical="center"/>
    </xf>
    <xf numFmtId="0" fontId="58" fillId="0" borderId="102" xfId="205" applyFont="1" applyBorder="1" applyAlignment="1">
      <alignment horizontal="center" vertical="center" wrapText="1"/>
    </xf>
    <xf numFmtId="0" fontId="58" fillId="0" borderId="101" xfId="205" applyFont="1" applyBorder="1" applyAlignment="1">
      <alignment horizontal="center" vertical="center" wrapText="1"/>
    </xf>
    <xf numFmtId="4" fontId="58" fillId="0" borderId="22" xfId="205" applyNumberFormat="1" applyFont="1" applyBorder="1" applyAlignment="1">
      <alignment vertical="center" wrapText="1"/>
    </xf>
    <xf numFmtId="4" fontId="58" fillId="0" borderId="23" xfId="205" applyNumberFormat="1" applyFont="1" applyBorder="1" applyAlignment="1">
      <alignment vertical="center" wrapText="1"/>
    </xf>
    <xf numFmtId="4" fontId="58" fillId="0" borderId="99" xfId="205" applyNumberFormat="1" applyFont="1" applyBorder="1" applyAlignment="1">
      <alignment vertical="center" wrapText="1"/>
    </xf>
    <xf numFmtId="0" fontId="58" fillId="0" borderId="105" xfId="205" applyFont="1" applyBorder="1" applyAlignment="1">
      <alignment horizontal="center" vertical="center" wrapText="1"/>
    </xf>
    <xf numFmtId="0" fontId="58" fillId="0" borderId="104" xfId="205" applyFont="1" applyBorder="1" applyAlignment="1">
      <alignment horizontal="center" vertical="center" wrapText="1"/>
    </xf>
    <xf numFmtId="0" fontId="58" fillId="0" borderId="103" xfId="205" applyFont="1" applyBorder="1" applyAlignment="1">
      <alignment horizontal="center" vertical="center" wrapText="1"/>
    </xf>
    <xf numFmtId="4" fontId="58" fillId="0" borderId="101" xfId="205" applyNumberFormat="1" applyFont="1" applyBorder="1" applyAlignment="1">
      <alignment vertical="center" wrapText="1"/>
    </xf>
    <xf numFmtId="4" fontId="58" fillId="0" borderId="168" xfId="205" applyNumberFormat="1" applyFont="1" applyBorder="1" applyAlignment="1">
      <alignment vertical="center" wrapText="1"/>
    </xf>
    <xf numFmtId="4" fontId="58" fillId="0" borderId="169" xfId="205" applyNumberFormat="1" applyFont="1" applyBorder="1" applyAlignment="1">
      <alignment vertical="center" wrapText="1"/>
    </xf>
    <xf numFmtId="0" fontId="64" fillId="27" borderId="27" xfId="205" applyFont="1" applyFill="1" applyBorder="1" applyAlignment="1">
      <alignment horizontal="center" vertical="center" wrapText="1"/>
    </xf>
    <xf numFmtId="0" fontId="64" fillId="27" borderId="21" xfId="205" applyFont="1" applyFill="1" applyBorder="1" applyAlignment="1">
      <alignment horizontal="center" vertical="center" wrapText="1"/>
    </xf>
    <xf numFmtId="4" fontId="64" fillId="27" borderId="22" xfId="205" applyNumberFormat="1" applyFont="1" applyFill="1" applyBorder="1" applyAlignment="1">
      <alignment vertical="center" wrapText="1"/>
    </xf>
    <xf numFmtId="4" fontId="64" fillId="27" borderId="23" xfId="205" applyNumberFormat="1" applyFont="1" applyFill="1" applyBorder="1" applyAlignment="1">
      <alignment vertical="center" wrapText="1"/>
    </xf>
    <xf numFmtId="4" fontId="64" fillId="27" borderId="99" xfId="205" applyNumberFormat="1" applyFont="1" applyFill="1" applyBorder="1" applyAlignment="1">
      <alignment vertical="center" wrapText="1"/>
    </xf>
    <xf numFmtId="0" fontId="35" fillId="0" borderId="0" xfId="206" applyFont="1" applyAlignment="1">
      <alignment horizontal="center" vertical="center" wrapText="1"/>
    </xf>
    <xf numFmtId="0" fontId="51" fillId="26" borderId="74" xfId="206" applyFont="1" applyFill="1" applyBorder="1" applyAlignment="1">
      <alignment horizontal="center" vertical="center" wrapText="1"/>
    </xf>
    <xf numFmtId="0" fontId="51" fillId="26" borderId="77" xfId="206" applyFont="1" applyFill="1" applyBorder="1" applyAlignment="1">
      <alignment horizontal="center" vertical="center" wrapText="1"/>
    </xf>
    <xf numFmtId="0" fontId="51" fillId="26" borderId="78" xfId="206" applyFont="1" applyFill="1" applyBorder="1" applyAlignment="1">
      <alignment horizontal="center" vertical="center" wrapText="1"/>
    </xf>
    <xf numFmtId="0" fontId="64" fillId="27" borderId="130" xfId="205" applyFont="1" applyFill="1" applyBorder="1" applyAlignment="1">
      <alignment horizontal="center" vertical="center" wrapText="1"/>
    </xf>
    <xf numFmtId="0" fontId="64" fillId="27" borderId="131" xfId="205" applyFont="1" applyFill="1" applyBorder="1" applyAlignment="1">
      <alignment horizontal="center" vertical="center" wrapText="1"/>
    </xf>
    <xf numFmtId="4" fontId="64" fillId="27" borderId="131" xfId="205" applyNumberFormat="1" applyFont="1" applyFill="1" applyBorder="1" applyAlignment="1">
      <alignment horizontal="left" vertical="center" wrapText="1"/>
    </xf>
    <xf numFmtId="0" fontId="64" fillId="27" borderId="102" xfId="205" applyFont="1" applyFill="1" applyBorder="1" applyAlignment="1">
      <alignment horizontal="center" vertical="center" wrapText="1"/>
    </xf>
    <xf numFmtId="0" fontId="64" fillId="27" borderId="101" xfId="205" applyFont="1" applyFill="1" applyBorder="1" applyAlignment="1">
      <alignment horizontal="center" vertical="center" wrapText="1"/>
    </xf>
    <xf numFmtId="4" fontId="64" fillId="27" borderId="158" xfId="205" applyNumberFormat="1" applyFont="1" applyFill="1" applyBorder="1" applyAlignment="1">
      <alignment vertical="center" wrapText="1"/>
    </xf>
    <xf numFmtId="4" fontId="64" fillId="27" borderId="104" xfId="205" applyNumberFormat="1" applyFont="1" applyFill="1" applyBorder="1" applyAlignment="1">
      <alignment vertical="center" wrapText="1"/>
    </xf>
    <xf numFmtId="4" fontId="64" fillId="27" borderId="103" xfId="205" applyNumberFormat="1" applyFont="1" applyFill="1" applyBorder="1" applyAlignment="1">
      <alignment vertical="center" wrapText="1"/>
    </xf>
    <xf numFmtId="172" fontId="29" fillId="0" borderId="0" xfId="90" applyFont="1" applyAlignment="1">
      <alignment horizontal="left" vertical="top" wrapText="1"/>
    </xf>
    <xf numFmtId="172" fontId="37" fillId="0" borderId="0" xfId="90" applyFont="1" applyAlignment="1">
      <alignment horizontal="center" vertical="top"/>
    </xf>
    <xf numFmtId="0" fontId="1" fillId="0" borderId="0" xfId="206" applyFont="1" applyAlignment="1">
      <alignment horizontal="center" vertical="center"/>
    </xf>
    <xf numFmtId="0" fontId="32" fillId="0" borderId="0" xfId="206" applyFont="1" applyAlignment="1">
      <alignment horizontal="left" vertical="top"/>
    </xf>
    <xf numFmtId="0" fontId="1" fillId="0" borderId="0" xfId="206" applyFont="1" applyAlignment="1">
      <alignment horizontal="left" vertical="top"/>
    </xf>
    <xf numFmtId="0" fontId="62" fillId="0" borderId="0" xfId="206" applyFont="1" applyAlignment="1">
      <alignment horizontal="center" vertical="center" wrapText="1"/>
    </xf>
    <xf numFmtId="172" fontId="29" fillId="0" borderId="0" xfId="90" applyFont="1" applyAlignment="1">
      <alignment vertical="center"/>
    </xf>
    <xf numFmtId="172" fontId="38" fillId="0" borderId="0" xfId="90" applyFont="1" applyAlignment="1">
      <alignment horizontal="left" vertical="top" wrapText="1"/>
    </xf>
    <xf numFmtId="0" fontId="46" fillId="3" borderId="0" xfId="143" applyFont="1" applyFill="1" applyAlignment="1">
      <alignment horizontal="center" vertical="center" wrapText="1"/>
    </xf>
    <xf numFmtId="0" fontId="61" fillId="36" borderId="21" xfId="0" applyFont="1" applyFill="1" applyBorder="1" applyAlignment="1">
      <alignment horizontal="left" vertical="top" wrapText="1"/>
    </xf>
    <xf numFmtId="0" fontId="53" fillId="37" borderId="21" xfId="0" applyFont="1" applyFill="1" applyBorder="1" applyAlignment="1">
      <alignment horizontal="left" vertical="top" wrapText="1"/>
    </xf>
    <xf numFmtId="0" fontId="53" fillId="35" borderId="0" xfId="0" applyFont="1" applyFill="1" applyAlignment="1">
      <alignment horizontal="right" vertical="top" wrapText="1"/>
    </xf>
    <xf numFmtId="0" fontId="51" fillId="35" borderId="21" xfId="0" applyFont="1" applyFill="1" applyBorder="1" applyAlignment="1">
      <alignment horizontal="left" vertical="top" wrapText="1"/>
    </xf>
    <xf numFmtId="0" fontId="53" fillId="32" borderId="21" xfId="0" applyFont="1" applyFill="1" applyBorder="1" applyAlignment="1">
      <alignment horizontal="left" vertical="top" wrapText="1"/>
    </xf>
    <xf numFmtId="0" fontId="51" fillId="35" borderId="21" xfId="0" applyFont="1" applyFill="1" applyBorder="1" applyAlignment="1">
      <alignment horizontal="right" vertical="top" wrapText="1"/>
    </xf>
    <xf numFmtId="0" fontId="52" fillId="35" borderId="0" xfId="0" applyFont="1" applyFill="1" applyAlignment="1">
      <alignment horizontal="right" vertical="top" wrapText="1"/>
    </xf>
    <xf numFmtId="0" fontId="51" fillId="35" borderId="21" xfId="0" applyFont="1" applyFill="1" applyBorder="1" applyAlignment="1">
      <alignment horizontal="center" vertical="top" wrapText="1"/>
    </xf>
    <xf numFmtId="0" fontId="51" fillId="35" borderId="21" xfId="0" applyFont="1" applyFill="1" applyBorder="1" applyAlignment="1">
      <alignment horizontal="center" vertical="center" wrapText="1"/>
    </xf>
    <xf numFmtId="184" fontId="53" fillId="37" borderId="21" xfId="0" applyNumberFormat="1" applyFont="1" applyFill="1" applyBorder="1" applyAlignment="1">
      <alignment horizontal="right" vertical="top" wrapText="1"/>
    </xf>
    <xf numFmtId="0" fontId="51" fillId="35" borderId="0" xfId="0" applyFont="1" applyFill="1" applyAlignment="1">
      <alignment horizontal="center" wrapText="1"/>
    </xf>
    <xf numFmtId="0" fontId="0" fillId="0" borderId="0" xfId="0"/>
    <xf numFmtId="184" fontId="53" fillId="32" borderId="21" xfId="0" applyNumberFormat="1" applyFont="1" applyFill="1" applyBorder="1" applyAlignment="1">
      <alignment horizontal="right" vertical="top" wrapText="1"/>
    </xf>
    <xf numFmtId="164" fontId="28" fillId="0" borderId="112" xfId="20" applyFont="1" applyFill="1" applyBorder="1" applyAlignment="1">
      <alignment horizontal="center" vertical="center"/>
    </xf>
    <xf numFmtId="4" fontId="63" fillId="0" borderId="120" xfId="0" applyNumberFormat="1" applyFont="1" applyBorder="1" applyAlignment="1">
      <alignment horizontal="center" vertical="top" wrapText="1"/>
    </xf>
    <xf numFmtId="10" fontId="28" fillId="0" borderId="114" xfId="193" applyNumberFormat="1" applyFont="1" applyFill="1" applyBorder="1" applyAlignment="1">
      <alignment horizontal="center" vertical="center"/>
    </xf>
    <xf numFmtId="10" fontId="28" fillId="0" borderId="122" xfId="193" applyNumberFormat="1" applyFont="1" applyFill="1" applyBorder="1" applyAlignment="1">
      <alignment horizontal="center" vertical="center"/>
    </xf>
    <xf numFmtId="164" fontId="28" fillId="0" borderId="118" xfId="20" applyFont="1" applyFill="1" applyBorder="1" applyAlignment="1">
      <alignment horizontal="center" vertical="center"/>
    </xf>
    <xf numFmtId="0" fontId="29" fillId="26" borderId="26" xfId="0" applyFont="1" applyFill="1" applyBorder="1" applyAlignment="1">
      <alignment horizontal="center" vertical="center"/>
    </xf>
    <xf numFmtId="44" fontId="28" fillId="3" borderId="117" xfId="204" applyFont="1" applyFill="1" applyBorder="1" applyAlignment="1">
      <alignment horizontal="center" vertical="center"/>
    </xf>
    <xf numFmtId="44" fontId="28" fillId="3" borderId="118" xfId="204" applyFont="1" applyFill="1" applyBorder="1" applyAlignment="1">
      <alignment horizontal="center" vertical="center"/>
    </xf>
    <xf numFmtId="10" fontId="28" fillId="0" borderId="159" xfId="193" applyNumberFormat="1" applyFont="1" applyFill="1" applyBorder="1" applyAlignment="1">
      <alignment horizontal="center" vertical="center"/>
    </xf>
    <xf numFmtId="10" fontId="28" fillId="0" borderId="160" xfId="193" applyNumberFormat="1" applyFont="1" applyFill="1" applyBorder="1" applyAlignment="1">
      <alignment horizontal="center" vertical="center"/>
    </xf>
    <xf numFmtId="10" fontId="28" fillId="0" borderId="162" xfId="193" applyNumberFormat="1" applyFont="1" applyFill="1" applyBorder="1" applyAlignment="1">
      <alignment horizontal="center" vertical="center"/>
    </xf>
    <xf numFmtId="0" fontId="28" fillId="0" borderId="65" xfId="0" quotePrefix="1" applyFont="1" applyBorder="1" applyAlignment="1">
      <alignment horizontal="center" vertical="center"/>
    </xf>
    <xf numFmtId="0" fontId="28" fillId="0" borderId="66" xfId="0" quotePrefix="1" applyFont="1" applyBorder="1" applyAlignment="1">
      <alignment horizontal="center" vertical="center"/>
    </xf>
    <xf numFmtId="0" fontId="28" fillId="0" borderId="67" xfId="0" applyFont="1" applyBorder="1" applyAlignment="1">
      <alignment horizontal="center" vertical="center"/>
    </xf>
    <xf numFmtId="4" fontId="28" fillId="0" borderId="63" xfId="0" applyNumberFormat="1" applyFont="1" applyBorder="1" applyAlignment="1">
      <alignment horizontal="left" vertical="center" wrapText="1"/>
    </xf>
    <xf numFmtId="0" fontId="28" fillId="0" borderId="24" xfId="0" applyFont="1" applyBorder="1" applyAlignment="1">
      <alignment horizontal="left" vertical="center" wrapText="1"/>
    </xf>
    <xf numFmtId="0" fontId="28" fillId="0" borderId="64" xfId="0" applyFont="1" applyBorder="1" applyAlignment="1">
      <alignment horizontal="left" vertical="center" wrapText="1"/>
    </xf>
    <xf numFmtId="44" fontId="28" fillId="0" borderId="36" xfId="204" applyFont="1" applyFill="1" applyBorder="1" applyAlignment="1">
      <alignment horizontal="center" vertical="center"/>
    </xf>
    <xf numFmtId="44" fontId="28" fillId="0" borderId="37" xfId="204" applyFont="1" applyFill="1" applyBorder="1" applyAlignment="1">
      <alignment horizontal="center" vertical="center"/>
    </xf>
    <xf numFmtId="164" fontId="28" fillId="0" borderId="117" xfId="20" applyFont="1" applyFill="1" applyBorder="1" applyAlignment="1">
      <alignment horizontal="center" vertical="center"/>
    </xf>
    <xf numFmtId="164" fontId="28" fillId="0" borderId="133" xfId="20" applyFont="1" applyFill="1" applyBorder="1" applyAlignment="1">
      <alignment horizontal="center" vertical="center"/>
    </xf>
    <xf numFmtId="10" fontId="28" fillId="0" borderId="57" xfId="20" applyNumberFormat="1" applyFont="1" applyFill="1" applyBorder="1" applyAlignment="1">
      <alignment horizontal="center" vertical="center"/>
    </xf>
    <xf numFmtId="10" fontId="28" fillId="0" borderId="42" xfId="20" applyNumberFormat="1" applyFont="1" applyFill="1" applyBorder="1" applyAlignment="1">
      <alignment horizontal="center" vertical="center"/>
    </xf>
    <xf numFmtId="9" fontId="28" fillId="0" borderId="56" xfId="142" applyFont="1" applyFill="1" applyBorder="1" applyAlignment="1">
      <alignment horizontal="center" vertical="center"/>
    </xf>
    <xf numFmtId="9" fontId="28" fillId="0" borderId="45" xfId="142" applyFont="1" applyFill="1" applyBorder="1" applyAlignment="1">
      <alignment horizontal="center" vertical="center"/>
    </xf>
    <xf numFmtId="4" fontId="63" fillId="0" borderId="119" xfId="0" applyNumberFormat="1" applyFont="1" applyBorder="1" applyAlignment="1">
      <alignment horizontal="center" vertical="top" wrapText="1"/>
    </xf>
    <xf numFmtId="4" fontId="63" fillId="0" borderId="121" xfId="0" applyNumberFormat="1" applyFont="1" applyBorder="1" applyAlignment="1">
      <alignment horizontal="center" vertical="top" wrapText="1"/>
    </xf>
    <xf numFmtId="10" fontId="28" fillId="0" borderId="113" xfId="193" applyNumberFormat="1" applyFont="1" applyFill="1" applyBorder="1" applyAlignment="1">
      <alignment horizontal="center" vertical="center"/>
    </xf>
    <xf numFmtId="10" fontId="28" fillId="0" borderId="123" xfId="193" applyNumberFormat="1" applyFont="1" applyFill="1" applyBorder="1" applyAlignment="1">
      <alignment horizontal="center" vertical="center"/>
    </xf>
    <xf numFmtId="44" fontId="28" fillId="0" borderId="61" xfId="204" applyFont="1" applyFill="1" applyBorder="1" applyAlignment="1">
      <alignment horizontal="center" vertical="center"/>
    </xf>
    <xf numFmtId="44" fontId="28" fillId="0" borderId="55" xfId="204" applyFont="1" applyFill="1" applyBorder="1" applyAlignment="1">
      <alignment horizontal="center" vertical="center"/>
    </xf>
    <xf numFmtId="164" fontId="28" fillId="0" borderId="124" xfId="20" applyFont="1" applyFill="1" applyBorder="1" applyAlignment="1">
      <alignment horizontal="center" vertical="center"/>
    </xf>
    <xf numFmtId="164" fontId="28" fillId="0" borderId="122" xfId="20" applyFont="1" applyFill="1" applyBorder="1" applyAlignment="1">
      <alignment horizontal="center" vertical="center"/>
    </xf>
    <xf numFmtId="10" fontId="28" fillId="0" borderId="62" xfId="20" applyNumberFormat="1" applyFont="1" applyFill="1" applyBorder="1" applyAlignment="1">
      <alignment horizontal="center" vertical="center"/>
    </xf>
    <xf numFmtId="9" fontId="28" fillId="0" borderId="97" xfId="142" applyFont="1" applyFill="1" applyBorder="1" applyAlignment="1">
      <alignment horizontal="center" vertical="center"/>
    </xf>
    <xf numFmtId="10" fontId="28" fillId="0" borderId="124" xfId="193" applyNumberFormat="1" applyFont="1" applyFill="1" applyBorder="1" applyAlignment="1">
      <alignment horizontal="center" vertical="center"/>
    </xf>
    <xf numFmtId="10" fontId="28" fillId="0" borderId="134" xfId="193" applyNumberFormat="1" applyFont="1" applyFill="1" applyBorder="1" applyAlignment="1">
      <alignment horizontal="center" vertical="center"/>
    </xf>
    <xf numFmtId="10" fontId="28" fillId="0" borderId="115" xfId="193" applyNumberFormat="1" applyFont="1" applyFill="1" applyBorder="1" applyAlignment="1">
      <alignment horizontal="center" vertical="center"/>
    </xf>
    <xf numFmtId="10" fontId="28" fillId="0" borderId="116" xfId="193" applyNumberFormat="1" applyFont="1" applyFill="1" applyBorder="1" applyAlignment="1">
      <alignment horizontal="center" vertical="center"/>
    </xf>
    <xf numFmtId="44" fontId="28" fillId="0" borderId="60" xfId="204" applyFont="1" applyFill="1" applyBorder="1" applyAlignment="1">
      <alignment horizontal="center" vertical="center"/>
    </xf>
    <xf numFmtId="44" fontId="28" fillId="0" borderId="51" xfId="204" applyFont="1" applyFill="1" applyBorder="1" applyAlignment="1">
      <alignment horizontal="center" vertical="center"/>
    </xf>
    <xf numFmtId="164" fontId="28" fillId="0" borderId="125" xfId="20" applyFont="1" applyFill="1" applyBorder="1" applyAlignment="1">
      <alignment horizontal="center" vertical="center"/>
    </xf>
    <xf numFmtId="44" fontId="28" fillId="0" borderId="118" xfId="204" applyFont="1" applyFill="1" applyBorder="1" applyAlignment="1">
      <alignment horizontal="center" vertical="center"/>
    </xf>
    <xf numFmtId="10" fontId="28" fillId="29" borderId="39" xfId="193" applyNumberFormat="1" applyFont="1" applyFill="1" applyBorder="1" applyAlignment="1">
      <alignment horizontal="center" vertical="center"/>
    </xf>
    <xf numFmtId="10" fontId="28" fillId="29" borderId="40" xfId="193" applyNumberFormat="1" applyFont="1" applyFill="1" applyBorder="1" applyAlignment="1">
      <alignment horizontal="center" vertical="center"/>
    </xf>
    <xf numFmtId="10" fontId="28" fillId="29" borderId="163" xfId="193" applyNumberFormat="1" applyFont="1" applyFill="1" applyBorder="1" applyAlignment="1">
      <alignment horizontal="center" vertical="center"/>
    </xf>
    <xf numFmtId="44" fontId="29" fillId="26" borderId="111" xfId="204" applyFont="1" applyFill="1" applyBorder="1" applyAlignment="1">
      <alignment horizontal="center" vertical="center"/>
    </xf>
    <xf numFmtId="44" fontId="29" fillId="26" borderId="109" xfId="204" applyFont="1" applyFill="1" applyBorder="1" applyAlignment="1">
      <alignment horizontal="center" vertical="center"/>
    </xf>
    <xf numFmtId="44" fontId="29" fillId="26" borderId="164" xfId="204" applyFont="1" applyFill="1" applyBorder="1" applyAlignment="1">
      <alignment horizontal="center" vertical="center"/>
    </xf>
    <xf numFmtId="44" fontId="29" fillId="26" borderId="47" xfId="204" applyFont="1" applyFill="1" applyBorder="1" applyAlignment="1">
      <alignment horizontal="center" vertical="center"/>
    </xf>
    <xf numFmtId="44" fontId="29" fillId="26" borderId="48" xfId="204" applyFont="1" applyFill="1" applyBorder="1" applyAlignment="1">
      <alignment horizontal="center" vertical="center"/>
    </xf>
    <xf numFmtId="44" fontId="29" fillId="26" borderId="51" xfId="204" applyFont="1" applyFill="1" applyBorder="1" applyAlignment="1">
      <alignment horizontal="center" vertical="center"/>
    </xf>
    <xf numFmtId="10" fontId="28" fillId="26" borderId="39" xfId="193" applyNumberFormat="1" applyFont="1" applyFill="1" applyBorder="1" applyAlignment="1">
      <alignment horizontal="center" vertical="center"/>
    </xf>
    <xf numFmtId="10" fontId="28" fillId="26" borderId="40" xfId="193" applyNumberFormat="1" applyFont="1" applyFill="1" applyBorder="1" applyAlignment="1">
      <alignment horizontal="center" vertical="center"/>
    </xf>
    <xf numFmtId="10" fontId="28" fillId="26" borderId="163" xfId="193" applyNumberFormat="1" applyFont="1" applyFill="1" applyBorder="1" applyAlignment="1">
      <alignment horizontal="center" vertical="center"/>
    </xf>
    <xf numFmtId="44" fontId="29" fillId="29" borderId="47" xfId="204" applyFont="1" applyFill="1" applyBorder="1" applyAlignment="1">
      <alignment horizontal="center" vertical="center"/>
    </xf>
    <xf numFmtId="44" fontId="29" fillId="29" borderId="48" xfId="204" applyFont="1" applyFill="1" applyBorder="1" applyAlignment="1">
      <alignment horizontal="center" vertical="center"/>
    </xf>
    <xf numFmtId="44" fontId="29" fillId="29" borderId="51" xfId="204" applyFont="1" applyFill="1" applyBorder="1" applyAlignment="1">
      <alignment horizontal="center" vertical="center"/>
    </xf>
    <xf numFmtId="10" fontId="44" fillId="0" borderId="0" xfId="142" applyNumberFormat="1" applyFont="1" applyFill="1" applyAlignment="1" applyProtection="1">
      <alignment horizontal="center" vertical="center"/>
    </xf>
    <xf numFmtId="2" fontId="44" fillId="0" borderId="0" xfId="90" applyNumberFormat="1" applyFont="1" applyAlignment="1">
      <alignment horizontal="center" vertical="center"/>
    </xf>
    <xf numFmtId="0" fontId="29" fillId="0" borderId="65" xfId="0" quotePrefix="1" applyFont="1" applyBorder="1" applyAlignment="1">
      <alignment horizontal="center" vertical="center"/>
    </xf>
    <xf numFmtId="0" fontId="29" fillId="0" borderId="66" xfId="0" quotePrefix="1" applyFont="1" applyBorder="1" applyAlignment="1">
      <alignment horizontal="center" vertical="center"/>
    </xf>
    <xf numFmtId="0" fontId="29" fillId="0" borderId="67" xfId="0" applyFont="1" applyBorder="1" applyAlignment="1">
      <alignment horizontal="center" vertical="center"/>
    </xf>
    <xf numFmtId="4" fontId="29" fillId="0" borderId="63" xfId="0" applyNumberFormat="1" applyFont="1" applyBorder="1" applyAlignment="1">
      <alignment horizontal="left" vertical="center" wrapText="1"/>
    </xf>
    <xf numFmtId="0" fontId="29" fillId="0" borderId="24" xfId="0" applyFont="1" applyBorder="1" applyAlignment="1">
      <alignment horizontal="left" vertical="center" wrapText="1"/>
    </xf>
    <xf numFmtId="0" fontId="29" fillId="0" borderId="64" xfId="0" applyFont="1" applyBorder="1" applyAlignment="1">
      <alignment horizontal="left" vertical="center" wrapText="1"/>
    </xf>
    <xf numFmtId="44" fontId="29" fillId="0" borderId="36" xfId="204" applyFont="1" applyFill="1" applyBorder="1" applyAlignment="1">
      <alignment horizontal="center" vertical="center"/>
    </xf>
    <xf numFmtId="44" fontId="29" fillId="0" borderId="37" xfId="204" applyFont="1" applyFill="1" applyBorder="1" applyAlignment="1">
      <alignment horizontal="center" vertical="center"/>
    </xf>
    <xf numFmtId="164" fontId="28" fillId="0" borderId="46" xfId="20" applyFont="1" applyFill="1" applyBorder="1" applyAlignment="1">
      <alignment horizontal="center" vertical="center"/>
    </xf>
    <xf numFmtId="164" fontId="28" fillId="0" borderId="50" xfId="20" applyFont="1" applyFill="1" applyBorder="1" applyAlignment="1">
      <alignment horizontal="center" vertical="center"/>
    </xf>
    <xf numFmtId="164" fontId="28" fillId="0" borderId="76" xfId="20" applyFont="1" applyFill="1" applyBorder="1" applyAlignment="1">
      <alignment horizontal="center" vertical="center"/>
    </xf>
    <xf numFmtId="164" fontId="28" fillId="0" borderId="96" xfId="20" applyFont="1" applyFill="1" applyBorder="1" applyAlignment="1">
      <alignment horizontal="center" vertical="center"/>
    </xf>
    <xf numFmtId="164" fontId="28" fillId="0" borderId="0" xfId="20" applyFont="1" applyFill="1" applyBorder="1" applyAlignment="1">
      <alignment horizontal="center" vertical="center"/>
    </xf>
    <xf numFmtId="164" fontId="28" fillId="0" borderId="32" xfId="20" applyFont="1" applyFill="1" applyBorder="1" applyAlignment="1">
      <alignment horizontal="center" vertical="center"/>
    </xf>
    <xf numFmtId="164" fontId="28" fillId="0" borderId="33" xfId="20" applyFont="1" applyFill="1" applyBorder="1" applyAlignment="1">
      <alignment horizontal="center" vertical="center"/>
    </xf>
    <xf numFmtId="164" fontId="28" fillId="0" borderId="34" xfId="20" applyFont="1" applyFill="1" applyBorder="1" applyAlignment="1">
      <alignment horizontal="center" vertical="center"/>
    </xf>
    <xf numFmtId="164" fontId="28" fillId="0" borderId="35" xfId="20" applyFont="1" applyFill="1" applyBorder="1" applyAlignment="1">
      <alignment horizontal="center" vertical="center"/>
    </xf>
    <xf numFmtId="10" fontId="29" fillId="0" borderId="58" xfId="20" applyNumberFormat="1" applyFont="1" applyFill="1" applyBorder="1" applyAlignment="1">
      <alignment horizontal="center" vertical="center"/>
    </xf>
    <xf numFmtId="10" fontId="29" fillId="0" borderId="59" xfId="20" applyNumberFormat="1" applyFont="1" applyFill="1" applyBorder="1" applyAlignment="1">
      <alignment horizontal="center" vertical="center"/>
    </xf>
    <xf numFmtId="10" fontId="29" fillId="0" borderId="33" xfId="20" applyNumberFormat="1" applyFont="1" applyFill="1" applyBorder="1" applyAlignment="1">
      <alignment horizontal="center" vertical="center"/>
    </xf>
    <xf numFmtId="10" fontId="29" fillId="0" borderId="35" xfId="20" applyNumberFormat="1" applyFont="1" applyFill="1" applyBorder="1" applyAlignment="1">
      <alignment horizontal="center" vertical="center"/>
    </xf>
    <xf numFmtId="44" fontId="28" fillId="0" borderId="133" xfId="204" applyFont="1" applyFill="1" applyBorder="1" applyAlignment="1">
      <alignment horizontal="center" vertical="center"/>
    </xf>
    <xf numFmtId="0" fontId="32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44" fontId="29" fillId="26" borderId="110" xfId="204" applyFont="1" applyFill="1" applyBorder="1" applyAlignment="1">
      <alignment horizontal="center" vertical="center"/>
    </xf>
    <xf numFmtId="10" fontId="29" fillId="26" borderId="43" xfId="193" applyNumberFormat="1" applyFont="1" applyFill="1" applyBorder="1" applyAlignment="1">
      <alignment horizontal="center" vertical="center"/>
    </xf>
    <xf numFmtId="10" fontId="29" fillId="26" borderId="44" xfId="193" applyNumberFormat="1" applyFont="1" applyFill="1" applyBorder="1" applyAlignment="1">
      <alignment horizontal="center" vertical="center"/>
    </xf>
    <xf numFmtId="10" fontId="28" fillId="26" borderId="108" xfId="193" applyNumberFormat="1" applyFont="1" applyFill="1" applyBorder="1" applyAlignment="1">
      <alignment horizontal="center" vertical="center"/>
    </xf>
    <xf numFmtId="10" fontId="28" fillId="26" borderId="43" xfId="193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8" fillId="29" borderId="39" xfId="0" applyFont="1" applyFill="1" applyBorder="1" applyAlignment="1">
      <alignment horizontal="left" vertical="center"/>
    </xf>
    <xf numFmtId="0" fontId="28" fillId="29" borderId="40" xfId="0" applyFont="1" applyFill="1" applyBorder="1" applyAlignment="1">
      <alignment horizontal="left" vertical="center"/>
    </xf>
    <xf numFmtId="0" fontId="28" fillId="29" borderId="41" xfId="0" applyFont="1" applyFill="1" applyBorder="1" applyAlignment="1">
      <alignment horizontal="left" vertical="center"/>
    </xf>
    <xf numFmtId="10" fontId="28" fillId="29" borderId="108" xfId="193" applyNumberFormat="1" applyFont="1" applyFill="1" applyBorder="1" applyAlignment="1">
      <alignment horizontal="center" vertical="center"/>
    </xf>
    <xf numFmtId="0" fontId="28" fillId="29" borderId="47" xfId="0" applyFont="1" applyFill="1" applyBorder="1" applyAlignment="1">
      <alignment horizontal="left" vertical="center"/>
    </xf>
    <xf numFmtId="0" fontId="28" fillId="29" borderId="48" xfId="0" applyFont="1" applyFill="1" applyBorder="1" applyAlignment="1">
      <alignment horizontal="left" vertical="center"/>
    </xf>
    <xf numFmtId="0" fontId="28" fillId="29" borderId="49" xfId="0" applyFont="1" applyFill="1" applyBorder="1" applyAlignment="1">
      <alignment horizontal="left" vertical="center"/>
    </xf>
    <xf numFmtId="44" fontId="29" fillId="29" borderId="50" xfId="204" applyFont="1" applyFill="1" applyBorder="1" applyAlignment="1">
      <alignment horizontal="center" vertical="center"/>
    </xf>
    <xf numFmtId="44" fontId="29" fillId="29" borderId="107" xfId="204" applyFont="1" applyFill="1" applyBorder="1" applyAlignment="1">
      <alignment horizontal="center" vertical="center"/>
    </xf>
    <xf numFmtId="10" fontId="28" fillId="0" borderId="161" xfId="193" applyNumberFormat="1" applyFont="1" applyFill="1" applyBorder="1" applyAlignment="1">
      <alignment horizontal="center" vertical="center"/>
    </xf>
    <xf numFmtId="0" fontId="62" fillId="0" borderId="0" xfId="0" applyFont="1" applyAlignment="1">
      <alignment horizontal="center" vertical="center" wrapText="1"/>
    </xf>
    <xf numFmtId="0" fontId="29" fillId="26" borderId="74" xfId="0" applyFont="1" applyFill="1" applyBorder="1" applyAlignment="1">
      <alignment horizontal="center" vertical="center" wrapText="1"/>
    </xf>
    <xf numFmtId="0" fontId="29" fillId="26" borderId="77" xfId="0" applyFont="1" applyFill="1" applyBorder="1" applyAlignment="1">
      <alignment horizontal="center" vertical="center" wrapText="1"/>
    </xf>
    <xf numFmtId="0" fontId="29" fillId="26" borderId="78" xfId="0" applyFont="1" applyFill="1" applyBorder="1" applyAlignment="1">
      <alignment horizontal="center" vertical="center" wrapText="1"/>
    </xf>
    <xf numFmtId="44" fontId="28" fillId="3" borderId="133" xfId="204" applyFont="1" applyFill="1" applyBorder="1" applyAlignment="1">
      <alignment horizontal="center" vertical="center"/>
    </xf>
    <xf numFmtId="0" fontId="29" fillId="26" borderId="26" xfId="0" applyFont="1" applyFill="1" applyBorder="1" applyAlignment="1">
      <alignment horizontal="center" vertical="center" wrapText="1"/>
    </xf>
    <xf numFmtId="14" fontId="44" fillId="0" borderId="0" xfId="142" applyNumberFormat="1" applyFont="1" applyFill="1" applyAlignment="1" applyProtection="1">
      <alignment horizontal="center" vertical="center"/>
    </xf>
    <xf numFmtId="0" fontId="28" fillId="3" borderId="0" xfId="0" applyFont="1" applyFill="1" applyAlignment="1">
      <alignment horizontal="left" vertical="top" wrapText="1"/>
    </xf>
    <xf numFmtId="172" fontId="28" fillId="0" borderId="0" xfId="90" applyFont="1" applyAlignment="1">
      <alignment horizontal="left" vertical="center" wrapText="1"/>
    </xf>
    <xf numFmtId="172" fontId="68" fillId="0" borderId="0" xfId="90" applyFont="1" applyAlignment="1">
      <alignment horizontal="left" vertical="top" wrapText="1"/>
    </xf>
    <xf numFmtId="0" fontId="62" fillId="0" borderId="0" xfId="0" applyFont="1" applyAlignment="1">
      <alignment horizontal="center" vertical="center"/>
    </xf>
    <xf numFmtId="172" fontId="29" fillId="28" borderId="17" xfId="90" applyFont="1" applyFill="1" applyBorder="1" applyAlignment="1">
      <alignment horizontal="center" vertical="center"/>
    </xf>
    <xf numFmtId="172" fontId="29" fillId="28" borderId="18" xfId="90" applyFont="1" applyFill="1" applyBorder="1" applyAlignment="1">
      <alignment horizontal="center" vertical="center"/>
    </xf>
    <xf numFmtId="172" fontId="29" fillId="28" borderId="20" xfId="90" applyFont="1" applyFill="1" applyBorder="1" applyAlignment="1">
      <alignment horizontal="center" vertical="center"/>
    </xf>
    <xf numFmtId="172" fontId="29" fillId="28" borderId="148" xfId="90" applyFont="1" applyFill="1" applyBorder="1" applyAlignment="1">
      <alignment horizontal="center" vertical="center"/>
    </xf>
    <xf numFmtId="172" fontId="29" fillId="28" borderId="149" xfId="90" applyFont="1" applyFill="1" applyBorder="1" applyAlignment="1">
      <alignment horizontal="center" vertical="center"/>
    </xf>
    <xf numFmtId="172" fontId="29" fillId="28" borderId="150" xfId="90" applyFont="1" applyFill="1" applyBorder="1" applyAlignment="1">
      <alignment horizontal="center" vertical="center"/>
    </xf>
    <xf numFmtId="172" fontId="29" fillId="28" borderId="19" xfId="90" applyFont="1" applyFill="1" applyBorder="1" applyAlignment="1">
      <alignment horizontal="center" vertical="center" wrapText="1"/>
    </xf>
    <xf numFmtId="172" fontId="29" fillId="28" borderId="75" xfId="90" applyFont="1" applyFill="1" applyBorder="1" applyAlignment="1">
      <alignment horizontal="center" vertical="center" wrapText="1"/>
    </xf>
    <xf numFmtId="172" fontId="29" fillId="27" borderId="151" xfId="90" applyFont="1" applyFill="1" applyBorder="1" applyAlignment="1">
      <alignment horizontal="center" vertical="center"/>
    </xf>
    <xf numFmtId="172" fontId="29" fillId="27" borderId="152" xfId="90" applyFont="1" applyFill="1" applyBorder="1" applyAlignment="1">
      <alignment horizontal="center" vertical="center"/>
    </xf>
    <xf numFmtId="172" fontId="29" fillId="27" borderId="153" xfId="90" applyFont="1" applyFill="1" applyBorder="1" applyAlignment="1">
      <alignment horizontal="center" vertical="center"/>
    </xf>
    <xf numFmtId="172" fontId="44" fillId="0" borderId="0" xfId="90" applyFont="1" applyAlignment="1">
      <alignment horizontal="justify" vertical="center"/>
    </xf>
    <xf numFmtId="172" fontId="29" fillId="0" borderId="165" xfId="90" applyFont="1" applyBorder="1" applyAlignment="1">
      <alignment horizontal="center" vertical="center" wrapText="1"/>
    </xf>
    <xf numFmtId="172" fontId="29" fillId="0" borderId="147" xfId="90" applyFont="1" applyBorder="1" applyAlignment="1">
      <alignment horizontal="center" vertical="center" wrapText="1"/>
    </xf>
    <xf numFmtId="172" fontId="29" fillId="0" borderId="167" xfId="90" applyFont="1" applyBorder="1" applyAlignment="1">
      <alignment horizontal="center" vertical="center" wrapText="1"/>
    </xf>
    <xf numFmtId="172" fontId="29" fillId="0" borderId="166" xfId="90" applyFont="1" applyBorder="1" applyAlignment="1">
      <alignment horizontal="center" vertical="center" wrapText="1"/>
    </xf>
    <xf numFmtId="172" fontId="38" fillId="0" borderId="136" xfId="90" applyFont="1" applyBorder="1" applyAlignment="1">
      <alignment horizontal="left" vertical="center" wrapText="1"/>
    </xf>
    <xf numFmtId="172" fontId="38" fillId="0" borderId="0" xfId="90" applyFont="1" applyAlignment="1">
      <alignment horizontal="left" vertical="center" wrapText="1"/>
    </xf>
    <xf numFmtId="0" fontId="30" fillId="3" borderId="0" xfId="143" applyFont="1" applyFill="1" applyAlignment="1">
      <alignment horizontal="center" vertical="center"/>
    </xf>
    <xf numFmtId="0" fontId="1" fillId="0" borderId="82" xfId="0" applyFont="1" applyBorder="1" applyAlignment="1">
      <alignment horizontal="center" vertical="center"/>
    </xf>
    <xf numFmtId="0" fontId="1" fillId="0" borderId="83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33" fillId="26" borderId="26" xfId="0" applyFont="1" applyFill="1" applyBorder="1" applyAlignment="1">
      <alignment horizontal="center" vertical="center"/>
    </xf>
    <xf numFmtId="0" fontId="33" fillId="26" borderId="26" xfId="0" applyFont="1" applyFill="1" applyBorder="1" applyAlignment="1">
      <alignment horizontal="center" vertical="center" wrapText="1"/>
    </xf>
    <xf numFmtId="14" fontId="44" fillId="0" borderId="0" xfId="204" applyNumberFormat="1" applyFont="1" applyAlignment="1">
      <alignment horizontal="center" vertical="center"/>
    </xf>
    <xf numFmtId="172" fontId="55" fillId="0" borderId="0" xfId="9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172" fontId="55" fillId="0" borderId="0" xfId="90" applyFont="1" applyAlignment="1">
      <alignment horizontal="left" vertical="center" wrapText="1"/>
    </xf>
    <xf numFmtId="0" fontId="29" fillId="26" borderId="26" xfId="0" applyFont="1" applyFill="1" applyBorder="1" applyAlignment="1">
      <alignment vertical="center" wrapText="1"/>
    </xf>
    <xf numFmtId="0" fontId="67" fillId="0" borderId="0" xfId="0" applyFont="1" applyAlignment="1">
      <alignment horizontal="center" vertical="center" wrapText="1"/>
    </xf>
    <xf numFmtId="0" fontId="28" fillId="3" borderId="0" xfId="0" applyFont="1" applyFill="1" applyAlignment="1">
      <alignment horizontal="left" vertical="center" wrapText="1"/>
    </xf>
    <xf numFmtId="0" fontId="29" fillId="26" borderId="94" xfId="0" applyFont="1" applyFill="1" applyBorder="1" applyAlignment="1">
      <alignment horizontal="center" vertical="center" wrapText="1"/>
    </xf>
    <xf numFmtId="0" fontId="29" fillId="26" borderId="129" xfId="0" applyFont="1" applyFill="1" applyBorder="1" applyAlignment="1">
      <alignment horizontal="center" vertical="center" wrapText="1"/>
    </xf>
    <xf numFmtId="0" fontId="33" fillId="26" borderId="74" xfId="0" applyFont="1" applyFill="1" applyBorder="1" applyAlignment="1">
      <alignment horizontal="center" vertical="center"/>
    </xf>
    <xf numFmtId="0" fontId="33" fillId="26" borderId="77" xfId="0" applyFont="1" applyFill="1" applyBorder="1" applyAlignment="1">
      <alignment horizontal="center" vertical="center"/>
    </xf>
    <xf numFmtId="0" fontId="33" fillId="26" borderId="78" xfId="0" applyFont="1" applyFill="1" applyBorder="1" applyAlignment="1">
      <alignment horizontal="center" vertical="center"/>
    </xf>
    <xf numFmtId="0" fontId="33" fillId="26" borderId="74" xfId="0" applyFont="1" applyFill="1" applyBorder="1" applyAlignment="1">
      <alignment horizontal="center" vertical="center" wrapText="1"/>
    </xf>
    <xf numFmtId="0" fontId="33" fillId="26" borderId="78" xfId="0" applyFont="1" applyFill="1" applyBorder="1" applyAlignment="1">
      <alignment horizontal="center" vertical="center" wrapText="1"/>
    </xf>
    <xf numFmtId="0" fontId="33" fillId="26" borderId="94" xfId="0" applyFont="1" applyFill="1" applyBorder="1" applyAlignment="1">
      <alignment horizontal="center" vertical="center" wrapText="1"/>
    </xf>
    <xf numFmtId="0" fontId="33" fillId="26" borderId="129" xfId="0" applyFont="1" applyFill="1" applyBorder="1" applyAlignment="1">
      <alignment horizontal="center" vertical="center" wrapText="1"/>
    </xf>
    <xf numFmtId="44" fontId="2" fillId="0" borderId="0" xfId="206" applyNumberFormat="1" applyAlignment="1">
      <alignment vertical="center"/>
    </xf>
    <xf numFmtId="4" fontId="28" fillId="45" borderId="80" xfId="206" applyNumberFormat="1" applyFont="1" applyFill="1" applyBorder="1" applyAlignment="1">
      <alignment horizontal="center" vertical="center" wrapText="1"/>
    </xf>
    <xf numFmtId="4" fontId="28" fillId="45" borderId="80" xfId="207" applyNumberFormat="1" applyFont="1" applyFill="1" applyBorder="1" applyAlignment="1">
      <alignment horizontal="center" vertical="center" wrapText="1"/>
    </xf>
    <xf numFmtId="4" fontId="28" fillId="45" borderId="21" xfId="206" applyNumberFormat="1" applyFont="1" applyFill="1" applyBorder="1" applyAlignment="1">
      <alignment horizontal="center" vertical="center" wrapText="1"/>
    </xf>
    <xf numFmtId="4" fontId="28" fillId="45" borderId="21" xfId="207" applyNumberFormat="1" applyFont="1" applyFill="1" applyBorder="1" applyAlignment="1">
      <alignment horizontal="center" vertical="center" wrapText="1"/>
    </xf>
    <xf numFmtId="4" fontId="28" fillId="46" borderId="21" xfId="206" applyNumberFormat="1" applyFont="1" applyFill="1" applyBorder="1" applyAlignment="1">
      <alignment horizontal="center" vertical="center" wrapText="1"/>
    </xf>
    <xf numFmtId="4" fontId="28" fillId="46" borderId="21" xfId="207" applyNumberFormat="1" applyFont="1" applyFill="1" applyBorder="1" applyAlignment="1">
      <alignment horizontal="center" vertical="center" wrapText="1"/>
    </xf>
    <xf numFmtId="4" fontId="34" fillId="3" borderId="21" xfId="207" applyNumberFormat="1" applyFont="1" applyFill="1" applyBorder="1" applyAlignment="1">
      <alignment horizontal="center" vertical="center" wrapText="1"/>
    </xf>
    <xf numFmtId="4" fontId="28" fillId="32" borderId="80" xfId="204" applyNumberFormat="1" applyFont="1" applyFill="1" applyBorder="1" applyAlignment="1">
      <alignment horizontal="center" vertical="center" wrapText="1"/>
    </xf>
    <xf numFmtId="4" fontId="28" fillId="37" borderId="21" xfId="204" applyNumberFormat="1" applyFont="1" applyFill="1" applyBorder="1" applyAlignment="1">
      <alignment horizontal="center" vertical="center" wrapText="1"/>
    </xf>
    <xf numFmtId="4" fontId="34" fillId="39" borderId="21" xfId="204" applyNumberFormat="1" applyFont="1" applyFill="1" applyBorder="1" applyAlignment="1">
      <alignment horizontal="center" vertical="center" wrapText="1"/>
    </xf>
    <xf numFmtId="0" fontId="69" fillId="27" borderId="15" xfId="0" applyFont="1" applyFill="1" applyBorder="1" applyAlignment="1">
      <alignment horizontal="left" vertical="center"/>
    </xf>
    <xf numFmtId="0" fontId="69" fillId="27" borderId="13" xfId="0" applyFont="1" applyFill="1" applyBorder="1" applyAlignment="1">
      <alignment horizontal="left" vertical="center"/>
    </xf>
    <xf numFmtId="0" fontId="69" fillId="27" borderId="14" xfId="0" applyFont="1" applyFill="1" applyBorder="1" applyAlignment="1">
      <alignment horizontal="left" vertical="center"/>
    </xf>
  </cellXfs>
  <cellStyles count="258">
    <cellStyle name="20% - Ênfase1 2" xfId="50" xr:uid="{00000000-0005-0000-0000-000000000000}"/>
    <cellStyle name="20% - Ênfase2 2" xfId="51" xr:uid="{00000000-0005-0000-0000-000001000000}"/>
    <cellStyle name="20% - Ênfase3 2" xfId="52" xr:uid="{00000000-0005-0000-0000-000002000000}"/>
    <cellStyle name="20% - Ênfase4 2" xfId="53" xr:uid="{00000000-0005-0000-0000-000003000000}"/>
    <cellStyle name="20% - Ênfase5 2" xfId="54" xr:uid="{00000000-0005-0000-0000-000004000000}"/>
    <cellStyle name="20% - Ênfase6 2" xfId="55" xr:uid="{00000000-0005-0000-0000-000005000000}"/>
    <cellStyle name="40% - Ênfase1 2" xfId="56" xr:uid="{00000000-0005-0000-0000-000006000000}"/>
    <cellStyle name="40% - Ênfase2 2" xfId="57" xr:uid="{00000000-0005-0000-0000-000007000000}"/>
    <cellStyle name="40% - Ênfase3 2" xfId="58" xr:uid="{00000000-0005-0000-0000-000008000000}"/>
    <cellStyle name="40% - Ênfase4 2" xfId="59" xr:uid="{00000000-0005-0000-0000-000009000000}"/>
    <cellStyle name="40% - Ênfase5 2" xfId="60" xr:uid="{00000000-0005-0000-0000-00000A000000}"/>
    <cellStyle name="40% - Ênfase6 2" xfId="61" xr:uid="{00000000-0005-0000-0000-00000B000000}"/>
    <cellStyle name="60% - Ênfase1 2" xfId="62" xr:uid="{00000000-0005-0000-0000-00000C000000}"/>
    <cellStyle name="60% - Ênfase2 2" xfId="63" xr:uid="{00000000-0005-0000-0000-00000D000000}"/>
    <cellStyle name="60% - Ênfase3 2" xfId="64" xr:uid="{00000000-0005-0000-0000-00000E000000}"/>
    <cellStyle name="60% - Ênfase4 2" xfId="65" xr:uid="{00000000-0005-0000-0000-00000F000000}"/>
    <cellStyle name="60% - Ênfase5 2" xfId="66" xr:uid="{00000000-0005-0000-0000-000010000000}"/>
    <cellStyle name="60% - Ênfase6 2" xfId="67" xr:uid="{00000000-0005-0000-0000-000011000000}"/>
    <cellStyle name="Bom 2" xfId="68" xr:uid="{00000000-0005-0000-0000-000012000000}"/>
    <cellStyle name="Cálculo 2" xfId="69" xr:uid="{00000000-0005-0000-0000-000013000000}"/>
    <cellStyle name="Cancel" xfId="21" xr:uid="{00000000-0005-0000-0000-000014000000}"/>
    <cellStyle name="Célula de Verificação 2" xfId="70" xr:uid="{00000000-0005-0000-0000-000015000000}"/>
    <cellStyle name="Célula Vinculada 2" xfId="71" xr:uid="{00000000-0005-0000-0000-000016000000}"/>
    <cellStyle name="Data" xfId="3" xr:uid="{00000000-0005-0000-0000-000017000000}"/>
    <cellStyle name="Data 2" xfId="72" xr:uid="{00000000-0005-0000-0000-000018000000}"/>
    <cellStyle name="Ênfase1 2" xfId="73" xr:uid="{00000000-0005-0000-0000-000019000000}"/>
    <cellStyle name="Ênfase2 2" xfId="74" xr:uid="{00000000-0005-0000-0000-00001A000000}"/>
    <cellStyle name="Ênfase3 2" xfId="75" xr:uid="{00000000-0005-0000-0000-00001B000000}"/>
    <cellStyle name="Ênfase4 2" xfId="76" xr:uid="{00000000-0005-0000-0000-00001C000000}"/>
    <cellStyle name="Ênfase5 2" xfId="77" xr:uid="{00000000-0005-0000-0000-00001D000000}"/>
    <cellStyle name="Ênfase6 2" xfId="78" xr:uid="{00000000-0005-0000-0000-00001E000000}"/>
    <cellStyle name="Entrada 2" xfId="79" xr:uid="{00000000-0005-0000-0000-00001F000000}"/>
    <cellStyle name="Euro" xfId="4" xr:uid="{00000000-0005-0000-0000-000020000000}"/>
    <cellStyle name="Euro 2" xfId="80" xr:uid="{00000000-0005-0000-0000-000021000000}"/>
    <cellStyle name="Fixo" xfId="5" xr:uid="{00000000-0005-0000-0000-000022000000}"/>
    <cellStyle name="Incorreto 2" xfId="81" xr:uid="{00000000-0005-0000-0000-000023000000}"/>
    <cellStyle name="Moeda" xfId="204" builtinId="4"/>
    <cellStyle name="Moeda 2" xfId="82" xr:uid="{00000000-0005-0000-0000-000024000000}"/>
    <cellStyle name="Moeda 2 2" xfId="207" xr:uid="{0A5E2A93-683A-4B36-AA25-54AF84BDC791}"/>
    <cellStyle name="Moeda 2 2 2" xfId="250" xr:uid="{319C7A81-AD94-41F0-972B-66153BBDBC80}"/>
    <cellStyle name="Moeda 2 2 3" xfId="255" xr:uid="{51F4A78B-85D4-4A36-BC1A-F2DAF6D50877}"/>
    <cellStyle name="Moeda 3" xfId="83" xr:uid="{00000000-0005-0000-0000-000025000000}"/>
    <cellStyle name="Moeda 4" xfId="84" xr:uid="{00000000-0005-0000-0000-000026000000}"/>
    <cellStyle name="Moeda 4 2" xfId="138" xr:uid="{00000000-0005-0000-0000-000027000000}"/>
    <cellStyle name="Moeda 4 2 2" xfId="196" xr:uid="{00000000-0005-0000-0000-000028000000}"/>
    <cellStyle name="Moeda 4 3" xfId="167" xr:uid="{00000000-0005-0000-0000-000029000000}"/>
    <cellStyle name="Moeda 5" xfId="249" xr:uid="{6295BC4B-E269-42B7-926C-34BB398F603A}"/>
    <cellStyle name="Moeda 6" xfId="254" xr:uid="{04C0F8EE-97AE-490E-9AB8-54E5A91FF953}"/>
    <cellStyle name="Neutra 2" xfId="85" xr:uid="{00000000-0005-0000-0000-00002A000000}"/>
    <cellStyle name="Normal" xfId="0" builtinId="0"/>
    <cellStyle name="Normal 10" xfId="119" xr:uid="{00000000-0005-0000-0000-00002C000000}"/>
    <cellStyle name="Normal 10 2" xfId="178" xr:uid="{00000000-0005-0000-0000-00002D000000}"/>
    <cellStyle name="Normal 102" xfId="200" xr:uid="{DA37A7A7-87DD-48BE-939D-0B6FC1BDD9E5}"/>
    <cellStyle name="Normal 11" xfId="120" xr:uid="{00000000-0005-0000-0000-00002E000000}"/>
    <cellStyle name="Normal 11 2" xfId="179" xr:uid="{00000000-0005-0000-0000-00002F000000}"/>
    <cellStyle name="Normal 12" xfId="130" xr:uid="{00000000-0005-0000-0000-000030000000}"/>
    <cellStyle name="Normal 12 2" xfId="140" xr:uid="{00000000-0005-0000-0000-000031000000}"/>
    <cellStyle name="Normal 12 2 2" xfId="197" xr:uid="{00000000-0005-0000-0000-000032000000}"/>
    <cellStyle name="Normal 12 3" xfId="189" xr:uid="{00000000-0005-0000-0000-000033000000}"/>
    <cellStyle name="Normal 13" xfId="205" xr:uid="{9727B44A-8892-436C-AE9F-815E5C2DD852}"/>
    <cellStyle name="Normal 2" xfId="6" xr:uid="{00000000-0005-0000-0000-000034000000}"/>
    <cellStyle name="Normal 2 10" xfId="26" xr:uid="{00000000-0005-0000-0000-000035000000}"/>
    <cellStyle name="Normal 2 11" xfId="206" xr:uid="{966F4ECD-0917-4E95-92CD-DE8AA1D2AB5E}"/>
    <cellStyle name="Normal 2 2" xfId="29" xr:uid="{00000000-0005-0000-0000-000036000000}"/>
    <cellStyle name="Normal 2 2 2" xfId="86" xr:uid="{00000000-0005-0000-0000-000037000000}"/>
    <cellStyle name="Normal 2 2 2 2" xfId="168" xr:uid="{00000000-0005-0000-0000-000038000000}"/>
    <cellStyle name="Normal 2 2 3" xfId="150" xr:uid="{00000000-0005-0000-0000-000039000000}"/>
    <cellStyle name="Normal 2 3" xfId="87" xr:uid="{00000000-0005-0000-0000-00003A000000}"/>
    <cellStyle name="Normal 2 3 2" xfId="169" xr:uid="{00000000-0005-0000-0000-00003B000000}"/>
    <cellStyle name="Normal 2 4" xfId="88" xr:uid="{00000000-0005-0000-0000-00003C000000}"/>
    <cellStyle name="Normal 2 4 2" xfId="170" xr:uid="{00000000-0005-0000-0000-00003D000000}"/>
    <cellStyle name="Normal 2 5" xfId="112" xr:uid="{00000000-0005-0000-0000-00003E000000}"/>
    <cellStyle name="Normal 2 5 2" xfId="139" xr:uid="{00000000-0005-0000-0000-00003F000000}"/>
    <cellStyle name="Normal 2 6" xfId="114" xr:uid="{00000000-0005-0000-0000-000040000000}"/>
    <cellStyle name="Normal 2 7" xfId="115" xr:uid="{00000000-0005-0000-0000-000041000000}"/>
    <cellStyle name="Normal 2 8" xfId="117" xr:uid="{00000000-0005-0000-0000-000042000000}"/>
    <cellStyle name="Normal 2 9" xfId="118" xr:uid="{00000000-0005-0000-0000-000043000000}"/>
    <cellStyle name="Normal 2_QUANT_HELBOR BELVEDERE R06_Area Estruturada Priscila" xfId="89" xr:uid="{00000000-0005-0000-0000-000044000000}"/>
    <cellStyle name="Normal 3" xfId="22" xr:uid="{00000000-0005-0000-0000-000045000000}"/>
    <cellStyle name="Normal 3 13" xfId="202" xr:uid="{6B85A485-6ADC-4C0F-B6C7-6E88FDEF3B35}"/>
    <cellStyle name="Normal 3 2" xfId="90" xr:uid="{00000000-0005-0000-0000-000046000000}"/>
    <cellStyle name="Normal 3 3" xfId="42" xr:uid="{00000000-0005-0000-0000-000047000000}"/>
    <cellStyle name="Normal 3 3 10" xfId="122" xr:uid="{00000000-0005-0000-0000-000048000000}"/>
    <cellStyle name="Normal 3 3 10 2" xfId="132" xr:uid="{00000000-0005-0000-0000-000049000000}"/>
    <cellStyle name="Normal 3 3 10 2 2" xfId="191" xr:uid="{00000000-0005-0000-0000-00004A000000}"/>
    <cellStyle name="Normal 3 3 10 3" xfId="181" xr:uid="{00000000-0005-0000-0000-00004B000000}"/>
    <cellStyle name="Normal 3 3 11" xfId="123" xr:uid="{00000000-0005-0000-0000-00004C000000}"/>
    <cellStyle name="Normal 3 3 11 2" xfId="182" xr:uid="{00000000-0005-0000-0000-00004D000000}"/>
    <cellStyle name="Normal 3 3 12" xfId="124" xr:uid="{00000000-0005-0000-0000-00004E000000}"/>
    <cellStyle name="Normal 3 3 12 2" xfId="183" xr:uid="{00000000-0005-0000-0000-00004F000000}"/>
    <cellStyle name="Normal 3 3 13" xfId="125" xr:uid="{00000000-0005-0000-0000-000050000000}"/>
    <cellStyle name="Normal 3 3 13 2" xfId="184" xr:uid="{00000000-0005-0000-0000-000051000000}"/>
    <cellStyle name="Normal 3 3 14" xfId="126" xr:uid="{00000000-0005-0000-0000-000052000000}"/>
    <cellStyle name="Normal 3 3 14 2" xfId="185" xr:uid="{00000000-0005-0000-0000-000053000000}"/>
    <cellStyle name="Normal 3 3 15" xfId="127" xr:uid="{00000000-0005-0000-0000-000054000000}"/>
    <cellStyle name="Normal 3 3 15 2" xfId="186" xr:uid="{00000000-0005-0000-0000-000055000000}"/>
    <cellStyle name="Normal 3 3 16" xfId="128" xr:uid="{00000000-0005-0000-0000-000056000000}"/>
    <cellStyle name="Normal 3 3 16 2" xfId="187" xr:uid="{00000000-0005-0000-0000-000057000000}"/>
    <cellStyle name="Normal 3 3 17" xfId="159" xr:uid="{00000000-0005-0000-0000-000058000000}"/>
    <cellStyle name="Normal 3 3 2" xfId="43" xr:uid="{00000000-0005-0000-0000-000059000000}"/>
    <cellStyle name="Normal 3 3 2 2" xfId="160" xr:uid="{00000000-0005-0000-0000-00005A000000}"/>
    <cellStyle name="Normal 3 3 3" xfId="44" xr:uid="{00000000-0005-0000-0000-00005B000000}"/>
    <cellStyle name="Normal 3 3 3 2" xfId="161" xr:uid="{00000000-0005-0000-0000-00005C000000}"/>
    <cellStyle name="Normal 3 3 4" xfId="45" xr:uid="{00000000-0005-0000-0000-00005D000000}"/>
    <cellStyle name="Normal 3 3 4 2" xfId="162" xr:uid="{00000000-0005-0000-0000-00005E000000}"/>
    <cellStyle name="Normal 3 3 5" xfId="46" xr:uid="{00000000-0005-0000-0000-00005F000000}"/>
    <cellStyle name="Normal 3 3 5 2" xfId="163" xr:uid="{00000000-0005-0000-0000-000060000000}"/>
    <cellStyle name="Normal 3 3 6" xfId="47" xr:uid="{00000000-0005-0000-0000-000061000000}"/>
    <cellStyle name="Normal 3 3 6 2" xfId="164" xr:uid="{00000000-0005-0000-0000-000062000000}"/>
    <cellStyle name="Normal 3 3 7" xfId="48" xr:uid="{00000000-0005-0000-0000-000063000000}"/>
    <cellStyle name="Normal 3 3 7 2" xfId="165" xr:uid="{00000000-0005-0000-0000-000064000000}"/>
    <cellStyle name="Normal 3 3 8" xfId="49" xr:uid="{00000000-0005-0000-0000-000065000000}"/>
    <cellStyle name="Normal 3 3 8 2" xfId="166" xr:uid="{00000000-0005-0000-0000-000066000000}"/>
    <cellStyle name="Normal 3 3 9" xfId="121" xr:uid="{00000000-0005-0000-0000-000067000000}"/>
    <cellStyle name="Normal 3 3 9 2" xfId="180" xr:uid="{00000000-0005-0000-0000-000068000000}"/>
    <cellStyle name="Normal 3 4" xfId="27" xr:uid="{00000000-0005-0000-0000-000069000000}"/>
    <cellStyle name="Normal 3 4 2" xfId="148" xr:uid="{00000000-0005-0000-0000-00006A000000}"/>
    <cellStyle name="Normal 3 5" xfId="209" xr:uid="{7D8C9B0A-0F7E-4FAE-A74E-B2D60D66DD1A}"/>
    <cellStyle name="Normal 4" xfId="2" xr:uid="{00000000-0005-0000-0000-00006B000000}"/>
    <cellStyle name="Normal 4 2" xfId="91" xr:uid="{00000000-0005-0000-0000-00006C000000}"/>
    <cellStyle name="Normal 5" xfId="25" xr:uid="{00000000-0005-0000-0000-00006D000000}"/>
    <cellStyle name="Normal 5 2" xfId="93" xr:uid="{00000000-0005-0000-0000-00006E000000}"/>
    <cellStyle name="Normal 5 3" xfId="92" xr:uid="{00000000-0005-0000-0000-00006F000000}"/>
    <cellStyle name="Normal 5 3 2" xfId="171" xr:uid="{00000000-0005-0000-0000-000070000000}"/>
    <cellStyle name="Normal 5 4" xfId="147" xr:uid="{00000000-0005-0000-0000-000071000000}"/>
    <cellStyle name="Normal 53 2" xfId="199" xr:uid="{AAFB720E-6B5B-4A2D-A074-C50DA84919C7}"/>
    <cellStyle name="Normal 6" xfId="94" xr:uid="{00000000-0005-0000-0000-000072000000}"/>
    <cellStyle name="Normal 7" xfId="95" xr:uid="{00000000-0005-0000-0000-000073000000}"/>
    <cellStyle name="Normal 8" xfId="38" xr:uid="{00000000-0005-0000-0000-000074000000}"/>
    <cellStyle name="Normal 9" xfId="116" xr:uid="{00000000-0005-0000-0000-000075000000}"/>
    <cellStyle name="Normal 9 2" xfId="177" xr:uid="{00000000-0005-0000-0000-000076000000}"/>
    <cellStyle name="Normal_CS-COMP" xfId="7" xr:uid="{00000000-0005-0000-0000-000077000000}"/>
    <cellStyle name="Normal_modelo_lev_rev_interno" xfId="143" xr:uid="{00000000-0005-0000-0000-000078000000}"/>
    <cellStyle name="Normal_Mov_terra_118rev" xfId="198" xr:uid="{00000000-0005-0000-0000-000079000000}"/>
    <cellStyle name="Normal_RESESTR (2)" xfId="8" xr:uid="{00000000-0005-0000-0000-00007C000000}"/>
    <cellStyle name="Nota 2" xfId="96" xr:uid="{00000000-0005-0000-0000-00007D000000}"/>
    <cellStyle name="Percentual" xfId="9" xr:uid="{00000000-0005-0000-0000-00007E000000}"/>
    <cellStyle name="Ponto" xfId="10" xr:uid="{00000000-0005-0000-0000-00007F000000}"/>
    <cellStyle name="Porcentagem" xfId="142" builtinId="5"/>
    <cellStyle name="Porcentagem 2" xfId="12" xr:uid="{00000000-0005-0000-0000-000081000000}"/>
    <cellStyle name="Porcentagem 2 2" xfId="31" xr:uid="{00000000-0005-0000-0000-000082000000}"/>
    <cellStyle name="Porcentagem 2 2 2" xfId="134" xr:uid="{00000000-0005-0000-0000-000083000000}"/>
    <cellStyle name="Porcentagem 2 2 2 2" xfId="193" xr:uid="{00000000-0005-0000-0000-000084000000}"/>
    <cellStyle name="Porcentagem 2 2 3" xfId="152" xr:uid="{00000000-0005-0000-0000-000085000000}"/>
    <cellStyle name="Porcentagem 2 3" xfId="113" xr:uid="{00000000-0005-0000-0000-000086000000}"/>
    <cellStyle name="Porcentagem 2 4" xfId="30" xr:uid="{00000000-0005-0000-0000-000087000000}"/>
    <cellStyle name="Porcentagem 2 4 2" xfId="151" xr:uid="{00000000-0005-0000-0000-000088000000}"/>
    <cellStyle name="Porcentagem 2 5" xfId="210" xr:uid="{26F82BA4-9B94-4592-AAD0-0569FC0024C8}"/>
    <cellStyle name="Porcentagem 3" xfId="11" xr:uid="{00000000-0005-0000-0000-000089000000}"/>
    <cellStyle name="Porcentagem 3 2" xfId="98" xr:uid="{00000000-0005-0000-0000-00008A000000}"/>
    <cellStyle name="Porcentagem 3 2 2" xfId="32" xr:uid="{00000000-0005-0000-0000-00008B000000}"/>
    <cellStyle name="Porcentagem 3 2 2 2" xfId="133" xr:uid="{00000000-0005-0000-0000-00008C000000}"/>
    <cellStyle name="Porcentagem 3 2 2 2 2" xfId="192" xr:uid="{00000000-0005-0000-0000-00008D000000}"/>
    <cellStyle name="Porcentagem 3 2 2 3" xfId="153" xr:uid="{00000000-0005-0000-0000-00008E000000}"/>
    <cellStyle name="Porcentagem 3 2 3" xfId="172" xr:uid="{00000000-0005-0000-0000-00008F000000}"/>
    <cellStyle name="Porcentagem 3 3" xfId="99" xr:uid="{00000000-0005-0000-0000-000090000000}"/>
    <cellStyle name="Porcentagem 3 3 2" xfId="173" xr:uid="{00000000-0005-0000-0000-000091000000}"/>
    <cellStyle name="Porcentagem 3 4" xfId="97" xr:uid="{00000000-0005-0000-0000-000092000000}"/>
    <cellStyle name="Porcentagem 3 5" xfId="144" xr:uid="{00000000-0005-0000-0000-000093000000}"/>
    <cellStyle name="Porcentagem 4" xfId="257" xr:uid="{B5B963F6-66FC-449B-81F2-F1CCE4DA0EC4}"/>
    <cellStyle name="Saída 2" xfId="100" xr:uid="{00000000-0005-0000-0000-000094000000}"/>
    <cellStyle name="Separador de milhares 2" xfId="20" xr:uid="{00000000-0005-0000-0000-000095000000}"/>
    <cellStyle name="Separador de milhares 2 2" xfId="33" xr:uid="{00000000-0005-0000-0000-000096000000}"/>
    <cellStyle name="Separador de milhares 2 2 2" xfId="34" xr:uid="{00000000-0005-0000-0000-000097000000}"/>
    <cellStyle name="Separador de milhares 2 2 2 2" xfId="136" xr:uid="{00000000-0005-0000-0000-000098000000}"/>
    <cellStyle name="Separador de milhares 2 2 3" xfId="101" xr:uid="{00000000-0005-0000-0000-000099000000}"/>
    <cellStyle name="Separador de milhares 2 2 3 2" xfId="224" xr:uid="{A1C18B61-AC41-42A0-A6D1-D08782BD73FD}"/>
    <cellStyle name="Separador de milhares 2 2 4" xfId="35" xr:uid="{00000000-0005-0000-0000-00009A000000}"/>
    <cellStyle name="Separador de milhares 2 2 4 2" xfId="24" xr:uid="{00000000-0005-0000-0000-00009B000000}"/>
    <cellStyle name="Separador de milhares 2 2 4 2 2" xfId="146" xr:uid="{00000000-0005-0000-0000-00009C000000}"/>
    <cellStyle name="Separador de milhares 2 2 4 2 2 2" xfId="234" xr:uid="{1204539E-6331-402F-8715-CA04F327AEBF}"/>
    <cellStyle name="Separador de milhares 2 2 4 2 3" xfId="215" xr:uid="{D23387AD-DAFF-42F9-B8E4-82AEF82FC443}"/>
    <cellStyle name="Separador de milhares 2 2 4 3" xfId="155" xr:uid="{00000000-0005-0000-0000-00009D000000}"/>
    <cellStyle name="Separador de milhares 2 2 4 3 2" xfId="237" xr:uid="{B2E25D5D-363F-46B5-A4F7-AE623AAF0E63}"/>
    <cellStyle name="Separador de milhares 2 2 4 4" xfId="218" xr:uid="{42F921FF-E909-4EF3-8A37-2E9690A3AD03}"/>
    <cellStyle name="Separador de milhares 2 2 5" xfId="154" xr:uid="{00000000-0005-0000-0000-00009E000000}"/>
    <cellStyle name="Separador de milhares 2 2 5 2" xfId="236" xr:uid="{C74E8C5E-EBE9-48CA-B6B0-47A995D98BD3}"/>
    <cellStyle name="Separador de milhares 2 2 6" xfId="217" xr:uid="{EC9E0F4E-4E11-49A4-A7F0-ADA26C62AF4E}"/>
    <cellStyle name="Separador de milhares 2 3" xfId="39" xr:uid="{00000000-0005-0000-0000-00009F000000}"/>
    <cellStyle name="Separador de milhares 2 3 2" xfId="221" xr:uid="{AAF29F63-8133-441B-800E-2E5BA509AA58}"/>
    <cellStyle name="Separador de milhares 2 4" xfId="40" xr:uid="{00000000-0005-0000-0000-0000A0000000}"/>
    <cellStyle name="Separador de milhares 2 4 2" xfId="135" xr:uid="{00000000-0005-0000-0000-0000A1000000}"/>
    <cellStyle name="Separador de milhares 2 4 2 2" xfId="194" xr:uid="{00000000-0005-0000-0000-0000A2000000}"/>
    <cellStyle name="Separador de milhares 2 4 2 2 2" xfId="245" xr:uid="{787937D3-E407-4947-A741-D8080C2C8686}"/>
    <cellStyle name="Separador de milhares 2 4 2 3" xfId="230" xr:uid="{D74E08E6-4F31-4303-A124-0105EF0C2F0E}"/>
    <cellStyle name="Separador de milhares 2 4 3" xfId="157" xr:uid="{00000000-0005-0000-0000-0000A3000000}"/>
    <cellStyle name="Separador de milhares 2 4 3 2" xfId="239" xr:uid="{12A72163-D110-413F-9718-DEEB67B675AB}"/>
    <cellStyle name="Separador de milhares 2 4 4" xfId="222" xr:uid="{79E06AC9-292C-4211-97B6-E68FF0C70308}"/>
    <cellStyle name="Separador de milhares 2 5" xfId="213" xr:uid="{FCEC8608-8D35-4238-9C0B-52CACD2C16B2}"/>
    <cellStyle name="Separador de milhares 3" xfId="23" xr:uid="{00000000-0005-0000-0000-0000A4000000}"/>
    <cellStyle name="Separador de milhares 3 2" xfId="36" xr:uid="{00000000-0005-0000-0000-0000A5000000}"/>
    <cellStyle name="Separador de milhares 3 2 2" xfId="41" xr:uid="{00000000-0005-0000-0000-0000A6000000}"/>
    <cellStyle name="Separador de milhares 3 2 2 2" xfId="131" xr:uid="{00000000-0005-0000-0000-0000A7000000}"/>
    <cellStyle name="Separador de milhares 3 2 2 2 2" xfId="190" xr:uid="{00000000-0005-0000-0000-0000A8000000}"/>
    <cellStyle name="Separador de milhares 3 2 2 2 2 2" xfId="244" xr:uid="{92F2D506-F150-46DF-AE3D-9F9C2D5CF3C9}"/>
    <cellStyle name="Separador de milhares 3 2 2 2 3" xfId="229" xr:uid="{55FF43B0-2674-47BA-A2BE-BAD24AC26F03}"/>
    <cellStyle name="Separador de milhares 3 2 2 3" xfId="158" xr:uid="{00000000-0005-0000-0000-0000A9000000}"/>
    <cellStyle name="Separador de milhares 3 2 2 3 2" xfId="240" xr:uid="{557C8AFC-B119-448A-B21F-75CDDF21A551}"/>
    <cellStyle name="Separador de milhares 3 2 2 4" xfId="223" xr:uid="{7D433289-C527-4C66-9B46-E3DF08976EAC}"/>
    <cellStyle name="Separador de milhares 3 2 3" xfId="156" xr:uid="{00000000-0005-0000-0000-0000AA000000}"/>
    <cellStyle name="Separador de milhares 3 2 3 2" xfId="238" xr:uid="{96119075-7A8A-4D43-8B7F-1CA1187A6BA7}"/>
    <cellStyle name="Separador de milhares 3 2 4" xfId="219" xr:uid="{D422F4B7-55DA-4BD0-99AA-8119E7E81551}"/>
    <cellStyle name="Separador de milhares 3 3" xfId="102" xr:uid="{00000000-0005-0000-0000-0000AB000000}"/>
    <cellStyle name="Separador de milhares 3 3 2" xfId="174" xr:uid="{00000000-0005-0000-0000-0000AC000000}"/>
    <cellStyle name="Separador de milhares 3 3 2 2" xfId="241" xr:uid="{DC3C24F4-7EA0-4A0F-8319-25B2537FDD01}"/>
    <cellStyle name="Separador de milhares 3 3 3" xfId="225" xr:uid="{6B693F44-DFCD-478F-8FE3-B2D3DEB3B723}"/>
    <cellStyle name="Separador de milhares 3 4" xfId="28" xr:uid="{00000000-0005-0000-0000-0000AD000000}"/>
    <cellStyle name="Separador de milhares 3 4 2" xfId="149" xr:uid="{00000000-0005-0000-0000-0000AE000000}"/>
    <cellStyle name="Separador de milhares 3 4 2 2" xfId="235" xr:uid="{81771CA4-1F4A-43C2-99E6-1C08D26E1017}"/>
    <cellStyle name="Separador de milhares 3 4 3" xfId="216" xr:uid="{A636E16E-5210-48B1-83B0-255954B454C8}"/>
    <cellStyle name="Separador de milhares 3 5" xfId="214" xr:uid="{456EEB27-A592-42A5-86B3-BBC7DBB06897}"/>
    <cellStyle name="Separador de milhares 4" xfId="13" xr:uid="{00000000-0005-0000-0000-0000AF000000}"/>
    <cellStyle name="Separador de milhares 4 2" xfId="37" xr:uid="{00000000-0005-0000-0000-0000B0000000}"/>
    <cellStyle name="Separador de milhares 4 2 2" xfId="220" xr:uid="{8B773624-8939-493F-8DDD-FBC63494247E}"/>
    <cellStyle name="Separador de milhares 4 3" xfId="137" xr:uid="{00000000-0005-0000-0000-0000B1000000}"/>
    <cellStyle name="Separador de milhares 4 3 2" xfId="195" xr:uid="{00000000-0005-0000-0000-0000B2000000}"/>
    <cellStyle name="Separador de milhares 4 3 2 2" xfId="246" xr:uid="{1211C68B-2DB3-49AE-9961-DCF999CD7983}"/>
    <cellStyle name="Separador de milhares 4 3 3" xfId="231" xr:uid="{6D5D9032-34BD-4208-9C0B-C873905A81B8}"/>
    <cellStyle name="Separador de milhares 4 4" xfId="145" xr:uid="{00000000-0005-0000-0000-0000B3000000}"/>
    <cellStyle name="Separador de milhares 4 4 2" xfId="233" xr:uid="{EE095960-68A3-41A1-B79E-92D72DC68607}"/>
    <cellStyle name="Separador de milhares 4 5" xfId="212" xr:uid="{65E50DEC-E20A-407F-8B96-52C0B9DD30C9}"/>
    <cellStyle name="Separador de milhares 5" xfId="103" xr:uid="{00000000-0005-0000-0000-0000B4000000}"/>
    <cellStyle name="Separador de milhares 5 2" xfId="104" xr:uid="{00000000-0005-0000-0000-0000B5000000}"/>
    <cellStyle name="Separador de milhares 5 3" xfId="175" xr:uid="{00000000-0005-0000-0000-0000B6000000}"/>
    <cellStyle name="Separador de milhares 6" xfId="105" xr:uid="{00000000-0005-0000-0000-0000B7000000}"/>
    <cellStyle name="Separador de milhares 6 2" xfId="176" xr:uid="{00000000-0005-0000-0000-0000B8000000}"/>
    <cellStyle name="Separador de milhares 6 2 2" xfId="242" xr:uid="{BE7A88C6-F35F-4754-A793-99551BEAA67D}"/>
    <cellStyle name="Separador de milhares 6 3" xfId="226" xr:uid="{E5FA10D7-FE8E-42B5-B051-E99B03DAF7E0}"/>
    <cellStyle name="Separador de milhares 7" xfId="106" xr:uid="{00000000-0005-0000-0000-0000B9000000}"/>
    <cellStyle name="Separador de milhares 7 2" xfId="227" xr:uid="{287B660A-F050-4579-A4A4-5661A69FA1AC}"/>
    <cellStyle name="Separador de milhares 8" xfId="141" xr:uid="{00000000-0005-0000-0000-0000BA000000}"/>
    <cellStyle name="Separador de milhares 8 2" xfId="232" xr:uid="{77E46A0D-C9FC-43EF-A550-CC9AA8478C54}"/>
    <cellStyle name="Separador de milhares 8 3" xfId="253" xr:uid="{13597A3F-80C8-49AE-9A33-02CC64ED8969}"/>
    <cellStyle name="Texto de Aviso 2" xfId="107" xr:uid="{00000000-0005-0000-0000-0000BB000000}"/>
    <cellStyle name="Texto Explicativo 2" xfId="108" xr:uid="{00000000-0005-0000-0000-0000BC000000}"/>
    <cellStyle name="Título 1 2" xfId="14" xr:uid="{00000000-0005-0000-0000-0000BD000000}"/>
    <cellStyle name="Título 2 2" xfId="15" xr:uid="{00000000-0005-0000-0000-0000BE000000}"/>
    <cellStyle name="Título 3 2" xfId="109" xr:uid="{00000000-0005-0000-0000-0000BF000000}"/>
    <cellStyle name="Título 4 2" xfId="110" xr:uid="{00000000-0005-0000-0000-0000C0000000}"/>
    <cellStyle name="Título 5" xfId="111" xr:uid="{00000000-0005-0000-0000-0000C1000000}"/>
    <cellStyle name="Titulo1" xfId="16" xr:uid="{00000000-0005-0000-0000-0000C2000000}"/>
    <cellStyle name="Titulo2" xfId="17" xr:uid="{00000000-0005-0000-0000-0000C3000000}"/>
    <cellStyle name="titulos" xfId="18" xr:uid="{00000000-0005-0000-0000-0000C4000000}"/>
    <cellStyle name="Total 2" xfId="19" xr:uid="{00000000-0005-0000-0000-0000C5000000}"/>
    <cellStyle name="Vírgula" xfId="1" builtinId="3"/>
    <cellStyle name="Vírgula 2" xfId="129" xr:uid="{00000000-0005-0000-0000-0000C7000000}"/>
    <cellStyle name="Vírgula 2 2" xfId="188" xr:uid="{00000000-0005-0000-0000-0000C8000000}"/>
    <cellStyle name="Vírgula 2 2 2" xfId="243" xr:uid="{51E4F08B-48CC-4F9E-83B7-EEB6F3302949}"/>
    <cellStyle name="Vírgula 2 3" xfId="208" xr:uid="{C7FA0C3E-4E36-4BE3-BE1B-B91365ECEE65}"/>
    <cellStyle name="Vírgula 2 3 2" xfId="251" xr:uid="{2387F779-E8D1-45C2-BB43-8CAC4A6365D9}"/>
    <cellStyle name="Vírgula 2 3 3" xfId="256" xr:uid="{1B653F66-7951-4C06-B113-1D6F4D3D761D}"/>
    <cellStyle name="Vírgula 2 4" xfId="228" xr:uid="{ACDA4A57-4143-4508-B640-FA6012F29CCB}"/>
    <cellStyle name="Vírgula 3" xfId="211" xr:uid="{9646E761-F889-494F-ADB6-9B4C980241D3}"/>
    <cellStyle name="Vírgula 30 2 2" xfId="203" xr:uid="{8B9203A2-9420-4415-8D89-EDB35F4602C9}"/>
    <cellStyle name="Vírgula 30 2 2 2" xfId="248" xr:uid="{023E29D9-D993-4142-806E-9D317855DF19}"/>
    <cellStyle name="Vírgula 4" xfId="252" xr:uid="{8C9241E5-83CE-4AD2-A095-04531815B239}"/>
    <cellStyle name="Vírgula 5" xfId="201" xr:uid="{E56115FE-FE17-4FEB-B629-05C82055735C}"/>
    <cellStyle name="Vírgula 5 2" xfId="247" xr:uid="{92BE705E-F3CF-49F7-A6CF-9B428C8562A0}"/>
  </cellStyles>
  <dxfs count="369">
    <dxf>
      <numFmt numFmtId="190" formatCode="\-"/>
    </dxf>
    <dxf>
      <numFmt numFmtId="190" formatCode="\-"/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numFmt numFmtId="190" formatCode="\-"/>
    </dxf>
    <dxf>
      <numFmt numFmtId="190" formatCode="\-"/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7F3DF"/>
      <color rgb="FFEFEFEF"/>
      <color rgb="FFD6D6D6"/>
      <color rgb="FFDFF0D8"/>
      <color rgb="FF33CC33"/>
      <color rgb="FFF7F6DD"/>
      <color rgb="FFF0EEC2"/>
      <color rgb="FFEAEAEA"/>
      <color rgb="FFF8F8F8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35" Type="http://schemas.openxmlformats.org/officeDocument/2006/relationships/customXml" Target="../customXml/item2.xml"/><Relationship Id="rId8" Type="http://schemas.openxmlformats.org/officeDocument/2006/relationships/worksheet" Target="worksheets/shee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13606</xdr:colOff>
      <xdr:row>82</xdr:row>
      <xdr:rowOff>127412</xdr:rowOff>
    </xdr:from>
    <xdr:to>
      <xdr:col>4</xdr:col>
      <xdr:colOff>3981449</xdr:colOff>
      <xdr:row>89</xdr:row>
      <xdr:rowOff>94762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15A74B8-A7B3-4000-94AE-F3C9A889D084}"/>
            </a:ext>
          </a:extLst>
        </xdr:cNvPr>
        <xdr:cNvSpPr txBox="1"/>
      </xdr:nvSpPr>
      <xdr:spPr>
        <a:xfrm>
          <a:off x="956581" y="18891662"/>
          <a:ext cx="4139293" cy="11008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100"/>
            <a:t>_______________________________________________________      ENG. CIVIL LUCIANO MARTINS P. DE O. E SILVA        </a:t>
          </a:r>
        </a:p>
        <a:p>
          <a:pPr algn="ctr"/>
          <a:r>
            <a:rPr lang="pt-BR" sz="1100"/>
            <a:t>  CREA 101881435-3/D-GO </a:t>
          </a:r>
        </a:p>
      </xdr:txBody>
    </xdr:sp>
    <xdr:clientData/>
  </xdr:twoCellAnchor>
  <xdr:twoCellAnchor>
    <xdr:from>
      <xdr:col>6</xdr:col>
      <xdr:colOff>71745</xdr:colOff>
      <xdr:row>82</xdr:row>
      <xdr:rowOff>124937</xdr:rowOff>
    </xdr:from>
    <xdr:to>
      <xdr:col>10</xdr:col>
      <xdr:colOff>685799</xdr:colOff>
      <xdr:row>89</xdr:row>
      <xdr:rowOff>93968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4D90469A-5D45-4C1A-A23B-B4837C5DB977}"/>
            </a:ext>
          </a:extLst>
        </xdr:cNvPr>
        <xdr:cNvSpPr txBox="1"/>
      </xdr:nvSpPr>
      <xdr:spPr>
        <a:xfrm>
          <a:off x="8044170" y="18889187"/>
          <a:ext cx="4395479" cy="110250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100"/>
            <a:t>_______________________________________________________      ENG. CIVIL STEFANY SOARES VIEIRA      </a:t>
          </a:r>
        </a:p>
        <a:p>
          <a:pPr algn="ctr"/>
          <a:r>
            <a:rPr lang="pt-BR" sz="1100"/>
            <a:t>  CREA 1019149965D-GO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13607</xdr:colOff>
      <xdr:row>1490</xdr:row>
      <xdr:rowOff>127412</xdr:rowOff>
    </xdr:from>
    <xdr:to>
      <xdr:col>4</xdr:col>
      <xdr:colOff>3215005</xdr:colOff>
      <xdr:row>1497</xdr:row>
      <xdr:rowOff>94762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A9B1D18B-74E6-43F9-A395-B45CC2B1170E}"/>
            </a:ext>
          </a:extLst>
        </xdr:cNvPr>
        <xdr:cNvSpPr txBox="1"/>
      </xdr:nvSpPr>
      <xdr:spPr>
        <a:xfrm>
          <a:off x="2071007" y="88262237"/>
          <a:ext cx="1353548" cy="12341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100"/>
            <a:t>_______________________________________________________      ENG. CIVIL LUCIANO MARTINS P. DE O. E SILVA        </a:t>
          </a:r>
        </a:p>
        <a:p>
          <a:pPr algn="ctr"/>
          <a:r>
            <a:rPr lang="pt-BR" sz="1100"/>
            <a:t>  CREA 101881435-3/D-GO </a:t>
          </a:r>
        </a:p>
      </xdr:txBody>
    </xdr:sp>
    <xdr:clientData/>
  </xdr:twoCellAnchor>
  <xdr:twoCellAnchor>
    <xdr:from>
      <xdr:col>6</xdr:col>
      <xdr:colOff>71746</xdr:colOff>
      <xdr:row>1490</xdr:row>
      <xdr:rowOff>124937</xdr:rowOff>
    </xdr:from>
    <xdr:to>
      <xdr:col>10</xdr:col>
      <xdr:colOff>223227</xdr:colOff>
      <xdr:row>1497</xdr:row>
      <xdr:rowOff>93968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2CF92E04-F9AD-49F1-8137-36938A51A0F1}"/>
            </a:ext>
          </a:extLst>
        </xdr:cNvPr>
        <xdr:cNvSpPr txBox="1"/>
      </xdr:nvSpPr>
      <xdr:spPr>
        <a:xfrm>
          <a:off x="4186546" y="88259762"/>
          <a:ext cx="2894681" cy="123585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100"/>
            <a:t>_______________________________________________________      ENG. CIVIL STEFANY SOARES VIEIRA      </a:t>
          </a:r>
        </a:p>
        <a:p>
          <a:pPr algn="ctr"/>
          <a:r>
            <a:rPr lang="pt-BR" sz="1100"/>
            <a:t>  CREA 1019149965D-GO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33618</xdr:colOff>
      <xdr:row>214</xdr:row>
      <xdr:rowOff>14008</xdr:rowOff>
    </xdr:from>
    <xdr:to>
      <xdr:col>3</xdr:col>
      <xdr:colOff>179294</xdr:colOff>
      <xdr:row>221</xdr:row>
      <xdr:rowOff>123265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45BD1761-15B5-4693-B927-0BDDB873508F}"/>
            </a:ext>
          </a:extLst>
        </xdr:cNvPr>
        <xdr:cNvSpPr txBox="1"/>
      </xdr:nvSpPr>
      <xdr:spPr>
        <a:xfrm>
          <a:off x="33618" y="19635508"/>
          <a:ext cx="4605617" cy="124105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100"/>
            <a:t>_______________________________________________________       </a:t>
          </a:r>
        </a:p>
        <a:p>
          <a:pPr algn="ctr"/>
          <a:r>
            <a:rPr lang="pt-BR" sz="1100"/>
            <a:t>ENG. CIVIL LUCIANO MARTINS P. DE O. E SILVA        </a:t>
          </a:r>
        </a:p>
        <a:p>
          <a:pPr algn="ctr"/>
          <a:r>
            <a:rPr lang="pt-BR" sz="1100"/>
            <a:t>  CREA 101881435-3/D-GO </a:t>
          </a:r>
        </a:p>
      </xdr:txBody>
    </xdr:sp>
    <xdr:clientData/>
  </xdr:twoCellAnchor>
  <xdr:twoCellAnchor>
    <xdr:from>
      <xdr:col>4</xdr:col>
      <xdr:colOff>268941</xdr:colOff>
      <xdr:row>214</xdr:row>
      <xdr:rowOff>0</xdr:rowOff>
    </xdr:from>
    <xdr:to>
      <xdr:col>28</xdr:col>
      <xdr:colOff>313765</xdr:colOff>
      <xdr:row>220</xdr:row>
      <xdr:rowOff>33618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F48A15B7-7845-4F5D-8D9C-90E691AEDCB7}"/>
            </a:ext>
          </a:extLst>
        </xdr:cNvPr>
        <xdr:cNvSpPr txBox="1"/>
      </xdr:nvSpPr>
      <xdr:spPr>
        <a:xfrm>
          <a:off x="6656294" y="30367941"/>
          <a:ext cx="4583206" cy="100853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100"/>
            <a:t>_______________________________________________________        </a:t>
          </a:r>
        </a:p>
        <a:p>
          <a:pPr algn="ctr"/>
          <a:r>
            <a:rPr lang="pt-BR" sz="1100"/>
            <a:t>ENG. CIVIL STEFANY SOARES VIEIRA      </a:t>
          </a:r>
        </a:p>
        <a:p>
          <a:pPr algn="ctr"/>
          <a:r>
            <a:rPr lang="pt-BR" sz="1100"/>
            <a:t>  CREA 1019149965D-GO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24</xdr:row>
      <xdr:rowOff>0</xdr:rowOff>
    </xdr:from>
    <xdr:to>
      <xdr:col>12</xdr:col>
      <xdr:colOff>304800</xdr:colOff>
      <xdr:row>25</xdr:row>
      <xdr:rowOff>57150</xdr:rowOff>
    </xdr:to>
    <xdr:sp macro="" textlink="">
      <xdr:nvSpPr>
        <xdr:cNvPr id="13313" name="AutoShape 1" descr=", gerada com IA">
          <a:extLst>
            <a:ext uri="{FF2B5EF4-FFF2-40B4-BE49-F238E27FC236}">
              <a16:creationId xmlns:a16="http://schemas.microsoft.com/office/drawing/2014/main" id="{DB6E51C3-B72D-CFD9-1502-A461C6612B47}"/>
            </a:ext>
          </a:extLst>
        </xdr:cNvPr>
        <xdr:cNvSpPr>
          <a:spLocks noChangeAspect="1" noChangeArrowheads="1"/>
        </xdr:cNvSpPr>
      </xdr:nvSpPr>
      <xdr:spPr bwMode="auto">
        <a:xfrm>
          <a:off x="7820025" y="594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28</xdr:row>
      <xdr:rowOff>0</xdr:rowOff>
    </xdr:from>
    <xdr:to>
      <xdr:col>12</xdr:col>
      <xdr:colOff>304800</xdr:colOff>
      <xdr:row>28</xdr:row>
      <xdr:rowOff>308162</xdr:rowOff>
    </xdr:to>
    <xdr:sp macro="" textlink="">
      <xdr:nvSpPr>
        <xdr:cNvPr id="28673" name="AutoShape 1" descr=", gerada com IA">
          <a:extLst>
            <a:ext uri="{FF2B5EF4-FFF2-40B4-BE49-F238E27FC236}">
              <a16:creationId xmlns:a16="http://schemas.microsoft.com/office/drawing/2014/main" id="{8EF2EE46-A6FC-F7B7-0BBB-1F364610C137}"/>
            </a:ext>
          </a:extLst>
        </xdr:cNvPr>
        <xdr:cNvSpPr>
          <a:spLocks noChangeAspect="1" noChangeArrowheads="1"/>
        </xdr:cNvSpPr>
      </xdr:nvSpPr>
      <xdr:spPr bwMode="auto">
        <a:xfrm>
          <a:off x="12506325" y="741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14</xdr:col>
      <xdr:colOff>0</xdr:colOff>
      <xdr:row>18</xdr:row>
      <xdr:rowOff>0</xdr:rowOff>
    </xdr:from>
    <xdr:to>
      <xdr:col>14</xdr:col>
      <xdr:colOff>304800</xdr:colOff>
      <xdr:row>18</xdr:row>
      <xdr:rowOff>304800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3D2ACE34-52F8-4517-4099-25980454A494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420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12</xdr:col>
      <xdr:colOff>0</xdr:colOff>
      <xdr:row>758</xdr:row>
      <xdr:rowOff>0</xdr:rowOff>
    </xdr:from>
    <xdr:ext cx="304800" cy="308162"/>
    <xdr:sp macro="" textlink="">
      <xdr:nvSpPr>
        <xdr:cNvPr id="2" name="AutoShape 1" descr=", gerada com IA">
          <a:extLst>
            <a:ext uri="{FF2B5EF4-FFF2-40B4-BE49-F238E27FC236}">
              <a16:creationId xmlns:a16="http://schemas.microsoft.com/office/drawing/2014/main" id="{65086584-81EF-4782-AEAA-F47AECCABCA7}"/>
            </a:ext>
          </a:extLst>
        </xdr:cNvPr>
        <xdr:cNvSpPr>
          <a:spLocks noChangeAspect="1" noChangeArrowheads="1"/>
        </xdr:cNvSpPr>
      </xdr:nvSpPr>
      <xdr:spPr bwMode="auto">
        <a:xfrm>
          <a:off x="14646088" y="7429500"/>
          <a:ext cx="304800" cy="3081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14</xdr:col>
      <xdr:colOff>0</xdr:colOff>
      <xdr:row>754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5C3954D9-8367-4FC2-8A2B-6630B5EDD0BD}"/>
            </a:ext>
          </a:extLst>
        </xdr:cNvPr>
        <xdr:cNvSpPr>
          <a:spLocks noChangeAspect="1" noChangeArrowheads="1"/>
        </xdr:cNvSpPr>
      </xdr:nvSpPr>
      <xdr:spPr bwMode="auto">
        <a:xfrm>
          <a:off x="15856324" y="4964206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396</xdr:row>
      <xdr:rowOff>0</xdr:rowOff>
    </xdr:from>
    <xdr:ext cx="304800" cy="308162"/>
    <xdr:sp macro="" textlink="">
      <xdr:nvSpPr>
        <xdr:cNvPr id="4" name="AutoShape 1" descr=", gerada com IA">
          <a:extLst>
            <a:ext uri="{FF2B5EF4-FFF2-40B4-BE49-F238E27FC236}">
              <a16:creationId xmlns:a16="http://schemas.microsoft.com/office/drawing/2014/main" id="{013B8716-A5B3-4AC9-8385-13FEEF4F14C3}"/>
            </a:ext>
          </a:extLst>
        </xdr:cNvPr>
        <xdr:cNvSpPr>
          <a:spLocks noChangeAspect="1" noChangeArrowheads="1"/>
        </xdr:cNvSpPr>
      </xdr:nvSpPr>
      <xdr:spPr bwMode="auto">
        <a:xfrm>
          <a:off x="14646088" y="162574941"/>
          <a:ext cx="304800" cy="3081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14</xdr:col>
      <xdr:colOff>0</xdr:colOff>
      <xdr:row>386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50F5709E-8548-413E-B4CA-3AF4CAB6BF16}"/>
            </a:ext>
          </a:extLst>
        </xdr:cNvPr>
        <xdr:cNvSpPr>
          <a:spLocks noChangeAspect="1" noChangeArrowheads="1"/>
        </xdr:cNvSpPr>
      </xdr:nvSpPr>
      <xdr:spPr bwMode="auto">
        <a:xfrm>
          <a:off x="15856324" y="160109647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24</xdr:row>
      <xdr:rowOff>0</xdr:rowOff>
    </xdr:from>
    <xdr:to>
      <xdr:col>12</xdr:col>
      <xdr:colOff>304800</xdr:colOff>
      <xdr:row>25</xdr:row>
      <xdr:rowOff>57150</xdr:rowOff>
    </xdr:to>
    <xdr:sp macro="" textlink="">
      <xdr:nvSpPr>
        <xdr:cNvPr id="27649" name="AutoShape 1" descr=", gerada com IA">
          <a:extLst>
            <a:ext uri="{FF2B5EF4-FFF2-40B4-BE49-F238E27FC236}">
              <a16:creationId xmlns:a16="http://schemas.microsoft.com/office/drawing/2014/main" id="{A40C09BC-67AB-E291-1CA8-93998E08B29D}"/>
            </a:ext>
          </a:extLst>
        </xdr:cNvPr>
        <xdr:cNvSpPr>
          <a:spLocks noChangeAspect="1" noChangeArrowheads="1"/>
        </xdr:cNvSpPr>
      </xdr:nvSpPr>
      <xdr:spPr bwMode="auto">
        <a:xfrm>
          <a:off x="7820025" y="594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26</xdr:row>
      <xdr:rowOff>95249</xdr:rowOff>
    </xdr:to>
    <xdr:sp macro="" textlink="">
      <xdr:nvSpPr>
        <xdr:cNvPr id="26625" name="AutoShape 1" descr=", gerada com IA">
          <a:extLst>
            <a:ext uri="{FF2B5EF4-FFF2-40B4-BE49-F238E27FC236}">
              <a16:creationId xmlns:a16="http://schemas.microsoft.com/office/drawing/2014/main" id="{603A4A0F-39DC-026B-5E49-88FD757559A7}"/>
            </a:ext>
          </a:extLst>
        </xdr:cNvPr>
        <xdr:cNvSpPr>
          <a:spLocks noChangeAspect="1" noChangeArrowheads="1"/>
        </xdr:cNvSpPr>
      </xdr:nvSpPr>
      <xdr:spPr bwMode="auto">
        <a:xfrm>
          <a:off x="12734925" y="592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12</xdr:col>
      <xdr:colOff>0</xdr:colOff>
      <xdr:row>627</xdr:row>
      <xdr:rowOff>0</xdr:rowOff>
    </xdr:from>
    <xdr:ext cx="304800" cy="308161"/>
    <xdr:sp macro="" textlink="">
      <xdr:nvSpPr>
        <xdr:cNvPr id="3" name="AutoShape 1" descr=", gerada com IA">
          <a:extLst>
            <a:ext uri="{FF2B5EF4-FFF2-40B4-BE49-F238E27FC236}">
              <a16:creationId xmlns:a16="http://schemas.microsoft.com/office/drawing/2014/main" id="{696DA6F0-737A-4439-9CA7-74DE9366C170}"/>
            </a:ext>
          </a:extLst>
        </xdr:cNvPr>
        <xdr:cNvSpPr>
          <a:spLocks noChangeAspect="1" noChangeArrowheads="1"/>
        </xdr:cNvSpPr>
      </xdr:nvSpPr>
      <xdr:spPr bwMode="auto">
        <a:xfrm>
          <a:off x="13043647" y="6544235"/>
          <a:ext cx="304800" cy="3081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326</xdr:row>
      <xdr:rowOff>0</xdr:rowOff>
    </xdr:from>
    <xdr:ext cx="304800" cy="308161"/>
    <xdr:sp macro="" textlink="">
      <xdr:nvSpPr>
        <xdr:cNvPr id="4" name="AutoShape 1" descr=", gerada com IA">
          <a:extLst>
            <a:ext uri="{FF2B5EF4-FFF2-40B4-BE49-F238E27FC236}">
              <a16:creationId xmlns:a16="http://schemas.microsoft.com/office/drawing/2014/main" id="{A275A5A5-4A27-407D-8579-5195A8E6EB97}"/>
            </a:ext>
          </a:extLst>
        </xdr:cNvPr>
        <xdr:cNvSpPr>
          <a:spLocks noChangeAspect="1" noChangeArrowheads="1"/>
        </xdr:cNvSpPr>
      </xdr:nvSpPr>
      <xdr:spPr bwMode="auto">
        <a:xfrm>
          <a:off x="13043647" y="134201647"/>
          <a:ext cx="304800" cy="3081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24</xdr:row>
      <xdr:rowOff>0</xdr:rowOff>
    </xdr:from>
    <xdr:to>
      <xdr:col>12</xdr:col>
      <xdr:colOff>304800</xdr:colOff>
      <xdr:row>25</xdr:row>
      <xdr:rowOff>57150</xdr:rowOff>
    </xdr:to>
    <xdr:sp macro="" textlink="">
      <xdr:nvSpPr>
        <xdr:cNvPr id="23553" name="AutoShape 1" descr=", gerada com IA">
          <a:extLst>
            <a:ext uri="{FF2B5EF4-FFF2-40B4-BE49-F238E27FC236}">
              <a16:creationId xmlns:a16="http://schemas.microsoft.com/office/drawing/2014/main" id="{2E7E5FB3-EE09-B748-950A-06D59070D896}"/>
            </a:ext>
          </a:extLst>
        </xdr:cNvPr>
        <xdr:cNvSpPr>
          <a:spLocks noChangeAspect="1" noChangeArrowheads="1"/>
        </xdr:cNvSpPr>
      </xdr:nvSpPr>
      <xdr:spPr bwMode="auto">
        <a:xfrm>
          <a:off x="7820025" y="594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27</xdr:row>
      <xdr:rowOff>0</xdr:rowOff>
    </xdr:from>
    <xdr:to>
      <xdr:col>11</xdr:col>
      <xdr:colOff>304800</xdr:colOff>
      <xdr:row>28</xdr:row>
      <xdr:rowOff>57150</xdr:rowOff>
    </xdr:to>
    <xdr:sp macro="" textlink="">
      <xdr:nvSpPr>
        <xdr:cNvPr id="3073" name="AutoShape 1" descr=", gerada com IA">
          <a:extLst>
            <a:ext uri="{FF2B5EF4-FFF2-40B4-BE49-F238E27FC236}">
              <a16:creationId xmlns:a16="http://schemas.microsoft.com/office/drawing/2014/main" id="{F807EE19-70BF-303D-6104-CD75324AF72C}"/>
            </a:ext>
          </a:extLst>
        </xdr:cNvPr>
        <xdr:cNvSpPr>
          <a:spLocks noChangeAspect="1" noChangeArrowheads="1"/>
        </xdr:cNvSpPr>
      </xdr:nvSpPr>
      <xdr:spPr bwMode="auto">
        <a:xfrm>
          <a:off x="7820025" y="5629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9525</xdr:colOff>
      <xdr:row>27</xdr:row>
      <xdr:rowOff>142875</xdr:rowOff>
    </xdr:from>
    <xdr:to>
      <xdr:col>9</xdr:col>
      <xdr:colOff>857249</xdr:colOff>
      <xdr:row>30</xdr:row>
      <xdr:rowOff>190803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EBBBF2A-19E6-475A-9EB6-E9A738057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0" y="6419850"/>
          <a:ext cx="4133849" cy="72420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24</xdr:row>
      <xdr:rowOff>0</xdr:rowOff>
    </xdr:from>
    <xdr:to>
      <xdr:col>12</xdr:col>
      <xdr:colOff>304800</xdr:colOff>
      <xdr:row>25</xdr:row>
      <xdr:rowOff>57150</xdr:rowOff>
    </xdr:to>
    <xdr:sp macro="" textlink="">
      <xdr:nvSpPr>
        <xdr:cNvPr id="4097" name="AutoShape 1" descr=", gerada com IA">
          <a:extLst>
            <a:ext uri="{FF2B5EF4-FFF2-40B4-BE49-F238E27FC236}">
              <a16:creationId xmlns:a16="http://schemas.microsoft.com/office/drawing/2014/main" id="{4F9C56AA-B64B-56DA-1DBF-137D49769E94}"/>
            </a:ext>
          </a:extLst>
        </xdr:cNvPr>
        <xdr:cNvSpPr>
          <a:spLocks noChangeAspect="1" noChangeArrowheads="1"/>
        </xdr:cNvSpPr>
      </xdr:nvSpPr>
      <xdr:spPr bwMode="auto">
        <a:xfrm>
          <a:off x="7820025" y="5629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304800</xdr:colOff>
      <xdr:row>28</xdr:row>
      <xdr:rowOff>57150</xdr:rowOff>
    </xdr:to>
    <xdr:sp macro="" textlink="">
      <xdr:nvSpPr>
        <xdr:cNvPr id="3" name="AutoShape 1" descr=", gerada com IA">
          <a:extLst>
            <a:ext uri="{FF2B5EF4-FFF2-40B4-BE49-F238E27FC236}">
              <a16:creationId xmlns:a16="http://schemas.microsoft.com/office/drawing/2014/main" id="{3FCC66EB-9AC7-4841-9095-6178DF3BC76C}"/>
            </a:ext>
          </a:extLst>
        </xdr:cNvPr>
        <xdr:cNvSpPr>
          <a:spLocks noChangeAspect="1" noChangeArrowheads="1"/>
        </xdr:cNvSpPr>
      </xdr:nvSpPr>
      <xdr:spPr bwMode="auto">
        <a:xfrm>
          <a:off x="8801100" y="6276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9525</xdr:colOff>
      <xdr:row>27</xdr:row>
      <xdr:rowOff>142875</xdr:rowOff>
    </xdr:from>
    <xdr:to>
      <xdr:col>9</xdr:col>
      <xdr:colOff>857249</xdr:colOff>
      <xdr:row>30</xdr:row>
      <xdr:rowOff>124128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AC4AF6B2-EF27-4B43-A967-CFAEEEF68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0" y="6438900"/>
          <a:ext cx="4133849" cy="72420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24</xdr:row>
      <xdr:rowOff>0</xdr:rowOff>
    </xdr:from>
    <xdr:to>
      <xdr:col>12</xdr:col>
      <xdr:colOff>304800</xdr:colOff>
      <xdr:row>25</xdr:row>
      <xdr:rowOff>57150</xdr:rowOff>
    </xdr:to>
    <xdr:sp macro="" textlink="">
      <xdr:nvSpPr>
        <xdr:cNvPr id="22529" name="AutoShape 1" descr=", gerada com IA">
          <a:extLst>
            <a:ext uri="{FF2B5EF4-FFF2-40B4-BE49-F238E27FC236}">
              <a16:creationId xmlns:a16="http://schemas.microsoft.com/office/drawing/2014/main" id="{C3614C78-D723-688A-6449-4358BE34F9BF}"/>
            </a:ext>
          </a:extLst>
        </xdr:cNvPr>
        <xdr:cNvSpPr>
          <a:spLocks noChangeAspect="1" noChangeArrowheads="1"/>
        </xdr:cNvSpPr>
      </xdr:nvSpPr>
      <xdr:spPr bwMode="auto">
        <a:xfrm>
          <a:off x="7820025" y="594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24</xdr:row>
      <xdr:rowOff>0</xdr:rowOff>
    </xdr:from>
    <xdr:to>
      <xdr:col>12</xdr:col>
      <xdr:colOff>304800</xdr:colOff>
      <xdr:row>24</xdr:row>
      <xdr:rowOff>304800</xdr:rowOff>
    </xdr:to>
    <xdr:sp macro="" textlink="">
      <xdr:nvSpPr>
        <xdr:cNvPr id="20481" name="AutoShape 1" descr=", gerada com IA">
          <a:extLst>
            <a:ext uri="{FF2B5EF4-FFF2-40B4-BE49-F238E27FC236}">
              <a16:creationId xmlns:a16="http://schemas.microsoft.com/office/drawing/2014/main" id="{184B2DBE-E87C-28BA-C348-29A220D05752}"/>
            </a:ext>
          </a:extLst>
        </xdr:cNvPr>
        <xdr:cNvSpPr>
          <a:spLocks noChangeAspect="1" noChangeArrowheads="1"/>
        </xdr:cNvSpPr>
      </xdr:nvSpPr>
      <xdr:spPr bwMode="auto">
        <a:xfrm>
          <a:off x="10953750" y="514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24</xdr:row>
      <xdr:rowOff>0</xdr:rowOff>
    </xdr:from>
    <xdr:to>
      <xdr:col>12</xdr:col>
      <xdr:colOff>304800</xdr:colOff>
      <xdr:row>25</xdr:row>
      <xdr:rowOff>57150</xdr:rowOff>
    </xdr:to>
    <xdr:sp macro="" textlink="">
      <xdr:nvSpPr>
        <xdr:cNvPr id="19457" name="AutoShape 1" descr=", gerada com IA">
          <a:extLst>
            <a:ext uri="{FF2B5EF4-FFF2-40B4-BE49-F238E27FC236}">
              <a16:creationId xmlns:a16="http://schemas.microsoft.com/office/drawing/2014/main" id="{DAF09782-DF8C-FE0A-D2A1-3383B61DAB81}"/>
            </a:ext>
          </a:extLst>
        </xdr:cNvPr>
        <xdr:cNvSpPr>
          <a:spLocks noChangeAspect="1" noChangeArrowheads="1"/>
        </xdr:cNvSpPr>
      </xdr:nvSpPr>
      <xdr:spPr bwMode="auto">
        <a:xfrm>
          <a:off x="7820025" y="594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25</xdr:row>
      <xdr:rowOff>0</xdr:rowOff>
    </xdr:from>
    <xdr:to>
      <xdr:col>13</xdr:col>
      <xdr:colOff>190500</xdr:colOff>
      <xdr:row>26</xdr:row>
      <xdr:rowOff>114300</xdr:rowOff>
    </xdr:to>
    <xdr:sp macro="" textlink="">
      <xdr:nvSpPr>
        <xdr:cNvPr id="5121" name="AutoShape 1" descr=", gerada com IA">
          <a:extLst>
            <a:ext uri="{FF2B5EF4-FFF2-40B4-BE49-F238E27FC236}">
              <a16:creationId xmlns:a16="http://schemas.microsoft.com/office/drawing/2014/main" id="{9FA2A623-412B-3B0F-3D37-B00B0CF58546}"/>
            </a:ext>
          </a:extLst>
        </xdr:cNvPr>
        <xdr:cNvSpPr>
          <a:spLocks noChangeAspect="1" noChangeArrowheads="1"/>
        </xdr:cNvSpPr>
      </xdr:nvSpPr>
      <xdr:spPr bwMode="auto">
        <a:xfrm>
          <a:off x="14906625" y="541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13607</xdr:colOff>
      <xdr:row>1490</xdr:row>
      <xdr:rowOff>127412</xdr:rowOff>
    </xdr:from>
    <xdr:to>
      <xdr:col>4</xdr:col>
      <xdr:colOff>3215005</xdr:colOff>
      <xdr:row>1497</xdr:row>
      <xdr:rowOff>94762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14248CA2-405E-4158-B794-CFB53067DEF0}"/>
            </a:ext>
          </a:extLst>
        </xdr:cNvPr>
        <xdr:cNvSpPr txBox="1"/>
      </xdr:nvSpPr>
      <xdr:spPr>
        <a:xfrm>
          <a:off x="1880507" y="280629137"/>
          <a:ext cx="4115798" cy="11008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100"/>
            <a:t>_______________________________________________________      ENG. CIVIL LUCIANO MARTINS P. DE O. E SILVA        </a:t>
          </a:r>
        </a:p>
        <a:p>
          <a:pPr algn="ctr"/>
          <a:r>
            <a:rPr lang="pt-BR" sz="1100"/>
            <a:t>  CREA 101881435-3/D-GO </a:t>
          </a:r>
        </a:p>
      </xdr:txBody>
    </xdr:sp>
    <xdr:clientData/>
  </xdr:twoCellAnchor>
  <xdr:twoCellAnchor>
    <xdr:from>
      <xdr:col>6</xdr:col>
      <xdr:colOff>71746</xdr:colOff>
      <xdr:row>1490</xdr:row>
      <xdr:rowOff>124937</xdr:rowOff>
    </xdr:from>
    <xdr:to>
      <xdr:col>10</xdr:col>
      <xdr:colOff>223227</xdr:colOff>
      <xdr:row>1497</xdr:row>
      <xdr:rowOff>93968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54A6F8F2-4039-4189-80AA-11C8A5198270}"/>
            </a:ext>
          </a:extLst>
        </xdr:cNvPr>
        <xdr:cNvSpPr txBox="1"/>
      </xdr:nvSpPr>
      <xdr:spPr>
        <a:xfrm>
          <a:off x="9568171" y="280626662"/>
          <a:ext cx="4132931" cy="110250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100"/>
            <a:t>_______________________________________________________      ENG. CIVIL STEFANY SOARES VIEIRA      </a:t>
          </a:r>
        </a:p>
        <a:p>
          <a:pPr algn="ctr"/>
          <a:r>
            <a:rPr lang="pt-BR" sz="1100"/>
            <a:t>  CREA 1019149965D-GO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24</xdr:row>
      <xdr:rowOff>0</xdr:rowOff>
    </xdr:from>
    <xdr:to>
      <xdr:col>12</xdr:col>
      <xdr:colOff>304800</xdr:colOff>
      <xdr:row>25</xdr:row>
      <xdr:rowOff>57150</xdr:rowOff>
    </xdr:to>
    <xdr:sp macro="" textlink="">
      <xdr:nvSpPr>
        <xdr:cNvPr id="18433" name="AutoShape 1" descr=", gerada com IA">
          <a:extLst>
            <a:ext uri="{FF2B5EF4-FFF2-40B4-BE49-F238E27FC236}">
              <a16:creationId xmlns:a16="http://schemas.microsoft.com/office/drawing/2014/main" id="{1A784E16-FF67-6DA8-A852-B8393649AA39}"/>
            </a:ext>
          </a:extLst>
        </xdr:cNvPr>
        <xdr:cNvSpPr>
          <a:spLocks noChangeAspect="1" noChangeArrowheads="1"/>
        </xdr:cNvSpPr>
      </xdr:nvSpPr>
      <xdr:spPr bwMode="auto">
        <a:xfrm>
          <a:off x="7820025" y="594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24</xdr:row>
      <xdr:rowOff>0</xdr:rowOff>
    </xdr:from>
    <xdr:to>
      <xdr:col>12</xdr:col>
      <xdr:colOff>304800</xdr:colOff>
      <xdr:row>25</xdr:row>
      <xdr:rowOff>57150</xdr:rowOff>
    </xdr:to>
    <xdr:sp macro="" textlink="">
      <xdr:nvSpPr>
        <xdr:cNvPr id="6145" name="AutoShape 1" descr=", gerada com IA">
          <a:extLst>
            <a:ext uri="{FF2B5EF4-FFF2-40B4-BE49-F238E27FC236}">
              <a16:creationId xmlns:a16="http://schemas.microsoft.com/office/drawing/2014/main" id="{94B08752-CEFA-F647-9E81-4B16B183A720}"/>
            </a:ext>
          </a:extLst>
        </xdr:cNvPr>
        <xdr:cNvSpPr>
          <a:spLocks noChangeAspect="1" noChangeArrowheads="1"/>
        </xdr:cNvSpPr>
      </xdr:nvSpPr>
      <xdr:spPr bwMode="auto">
        <a:xfrm>
          <a:off x="7820025" y="560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19050</xdr:colOff>
      <xdr:row>27</xdr:row>
      <xdr:rowOff>114300</xdr:rowOff>
    </xdr:from>
    <xdr:to>
      <xdr:col>9</xdr:col>
      <xdr:colOff>914399</xdr:colOff>
      <xdr:row>30</xdr:row>
      <xdr:rowOff>95553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961C048-87B6-4DB1-8BF8-036496E56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2825" y="6296025"/>
          <a:ext cx="4133849" cy="724203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24</xdr:row>
      <xdr:rowOff>0</xdr:rowOff>
    </xdr:from>
    <xdr:to>
      <xdr:col>12</xdr:col>
      <xdr:colOff>304800</xdr:colOff>
      <xdr:row>25</xdr:row>
      <xdr:rowOff>57151</xdr:rowOff>
    </xdr:to>
    <xdr:sp macro="" textlink="">
      <xdr:nvSpPr>
        <xdr:cNvPr id="7169" name="AutoShape 1" descr=", gerada com IA">
          <a:extLst>
            <a:ext uri="{FF2B5EF4-FFF2-40B4-BE49-F238E27FC236}">
              <a16:creationId xmlns:a16="http://schemas.microsoft.com/office/drawing/2014/main" id="{C2AD5090-5E67-B0F4-BD4B-38C5E32E3ED4}"/>
            </a:ext>
          </a:extLst>
        </xdr:cNvPr>
        <xdr:cNvSpPr>
          <a:spLocks noChangeAspect="1" noChangeArrowheads="1"/>
        </xdr:cNvSpPr>
      </xdr:nvSpPr>
      <xdr:spPr bwMode="auto">
        <a:xfrm>
          <a:off x="7820025" y="5629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24</xdr:row>
      <xdr:rowOff>0</xdr:rowOff>
    </xdr:from>
    <xdr:to>
      <xdr:col>12</xdr:col>
      <xdr:colOff>304800</xdr:colOff>
      <xdr:row>25</xdr:row>
      <xdr:rowOff>57151</xdr:rowOff>
    </xdr:to>
    <xdr:sp macro="" textlink="">
      <xdr:nvSpPr>
        <xdr:cNvPr id="3" name="AutoShape 1" descr=", gerada com IA">
          <a:extLst>
            <a:ext uri="{FF2B5EF4-FFF2-40B4-BE49-F238E27FC236}">
              <a16:creationId xmlns:a16="http://schemas.microsoft.com/office/drawing/2014/main" id="{FBF552A4-F38C-4919-B733-8A3EFC9D5547}"/>
            </a:ext>
          </a:extLst>
        </xdr:cNvPr>
        <xdr:cNvSpPr>
          <a:spLocks noChangeAspect="1" noChangeArrowheads="1"/>
        </xdr:cNvSpPr>
      </xdr:nvSpPr>
      <xdr:spPr bwMode="auto">
        <a:xfrm>
          <a:off x="9610725" y="561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304800</xdr:colOff>
      <xdr:row>28</xdr:row>
      <xdr:rowOff>57151</xdr:rowOff>
    </xdr:to>
    <xdr:sp macro="" textlink="">
      <xdr:nvSpPr>
        <xdr:cNvPr id="4" name="AutoShape 1" descr=", gerada com IA">
          <a:extLst>
            <a:ext uri="{FF2B5EF4-FFF2-40B4-BE49-F238E27FC236}">
              <a16:creationId xmlns:a16="http://schemas.microsoft.com/office/drawing/2014/main" id="{F108A9EB-EEB9-4A95-808B-4F238F288FDF}"/>
            </a:ext>
          </a:extLst>
        </xdr:cNvPr>
        <xdr:cNvSpPr>
          <a:spLocks noChangeAspect="1" noChangeArrowheads="1"/>
        </xdr:cNvSpPr>
      </xdr:nvSpPr>
      <xdr:spPr bwMode="auto">
        <a:xfrm>
          <a:off x="8896350" y="629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9525</xdr:colOff>
      <xdr:row>27</xdr:row>
      <xdr:rowOff>142875</xdr:rowOff>
    </xdr:from>
    <xdr:to>
      <xdr:col>9</xdr:col>
      <xdr:colOff>784411</xdr:colOff>
      <xdr:row>30</xdr:row>
      <xdr:rowOff>124128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EBCFD983-EA16-4072-B67C-E2FA176DAF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0" y="6438900"/>
          <a:ext cx="4133849" cy="724203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24</xdr:row>
      <xdr:rowOff>0</xdr:rowOff>
    </xdr:from>
    <xdr:to>
      <xdr:col>12</xdr:col>
      <xdr:colOff>304800</xdr:colOff>
      <xdr:row>25</xdr:row>
      <xdr:rowOff>57150</xdr:rowOff>
    </xdr:to>
    <xdr:sp macro="" textlink="">
      <xdr:nvSpPr>
        <xdr:cNvPr id="17409" name="AutoShape 1" descr=", gerada com IA">
          <a:extLst>
            <a:ext uri="{FF2B5EF4-FFF2-40B4-BE49-F238E27FC236}">
              <a16:creationId xmlns:a16="http://schemas.microsoft.com/office/drawing/2014/main" id="{26B7AE35-9AAB-E84A-2482-0EA9DED6B84C}"/>
            </a:ext>
          </a:extLst>
        </xdr:cNvPr>
        <xdr:cNvSpPr>
          <a:spLocks noChangeAspect="1" noChangeArrowheads="1"/>
        </xdr:cNvSpPr>
      </xdr:nvSpPr>
      <xdr:spPr bwMode="auto">
        <a:xfrm>
          <a:off x="7820025" y="594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24</xdr:row>
      <xdr:rowOff>0</xdr:rowOff>
    </xdr:from>
    <xdr:to>
      <xdr:col>12</xdr:col>
      <xdr:colOff>304800</xdr:colOff>
      <xdr:row>24</xdr:row>
      <xdr:rowOff>304800</xdr:rowOff>
    </xdr:to>
    <xdr:sp macro="" textlink="">
      <xdr:nvSpPr>
        <xdr:cNvPr id="15361" name="AutoShape 1" descr=", gerada com IA">
          <a:extLst>
            <a:ext uri="{FF2B5EF4-FFF2-40B4-BE49-F238E27FC236}">
              <a16:creationId xmlns:a16="http://schemas.microsoft.com/office/drawing/2014/main" id="{46878775-143A-BDC1-0F2F-760425FD7792}"/>
            </a:ext>
          </a:extLst>
        </xdr:cNvPr>
        <xdr:cNvSpPr>
          <a:spLocks noChangeAspect="1" noChangeArrowheads="1"/>
        </xdr:cNvSpPr>
      </xdr:nvSpPr>
      <xdr:spPr bwMode="auto">
        <a:xfrm>
          <a:off x="11010900" y="514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58BBC-7DC6-4E87-B26D-51C56E54B3B4}">
  <sheetPr codeName="Planilha1"/>
  <dimension ref="B1:U500"/>
  <sheetViews>
    <sheetView showGridLines="0" showZeros="0" tabSelected="1" view="pageBreakPreview" zoomScale="85" zoomScaleNormal="85" zoomScaleSheetLayoutView="85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2.5703125" style="24" customWidth="1"/>
    <col min="4" max="4" width="17.85546875" style="24" bestFit="1" customWidth="1"/>
    <col min="5" max="10" width="10.7109375" style="24" customWidth="1"/>
    <col min="11" max="11" width="6.5703125" style="24" customWidth="1"/>
    <col min="12" max="12" width="6" style="24" customWidth="1"/>
    <col min="13" max="13" width="10.7109375" style="24" customWidth="1"/>
    <col min="14" max="14" width="10.140625" style="24" customWidth="1"/>
    <col min="15" max="15" width="10.7109375" style="26" customWidth="1"/>
    <col min="16" max="16" width="1.7109375" style="24" customWidth="1"/>
    <col min="17" max="17" width="9.140625" style="24" customWidth="1"/>
    <col min="18" max="16384" width="9.140625" style="24"/>
  </cols>
  <sheetData>
    <row r="1" spans="2:21" s="16" customFormat="1" ht="20.100000000000001" customHeight="1" x14ac:dyDescent="0.25"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</row>
    <row r="2" spans="2:21" s="16" customFormat="1" ht="20.100000000000001" customHeight="1" x14ac:dyDescent="0.25"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7"/>
    </row>
    <row r="3" spans="2:21" s="16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8"/>
      <c r="S4" s="8"/>
      <c r="T4" s="9"/>
      <c r="U4" s="9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0"/>
      <c r="N7" s="3"/>
      <c r="O7" s="14"/>
    </row>
    <row r="8" spans="2:21" s="15" customFormat="1" ht="20.100000000000001" customHeight="1" x14ac:dyDescent="0.25">
      <c r="B8" s="12"/>
      <c r="C8" s="13"/>
      <c r="D8" s="6"/>
      <c r="E8" s="6"/>
      <c r="F8" s="6"/>
      <c r="G8" s="7"/>
      <c r="H8" s="7"/>
      <c r="I8" s="7"/>
      <c r="J8" s="7"/>
      <c r="K8" s="6"/>
      <c r="M8" s="7"/>
      <c r="N8" s="7"/>
    </row>
    <row r="9" spans="2:21" ht="20.100000000000001" customHeight="1" x14ac:dyDescent="0.25">
      <c r="B9" s="34"/>
      <c r="C9" s="478" t="s">
        <v>109</v>
      </c>
      <c r="D9" s="478"/>
      <c r="E9" s="478"/>
      <c r="F9" s="478"/>
      <c r="G9" s="478"/>
      <c r="H9" s="478"/>
      <c r="I9" s="478"/>
      <c r="J9" s="478"/>
      <c r="K9" s="478"/>
      <c r="L9" s="478"/>
      <c r="M9" s="478"/>
      <c r="N9" s="478"/>
      <c r="O9" s="25"/>
    </row>
    <row r="10" spans="2:21" ht="20.100000000000001" customHeight="1" x14ac:dyDescent="0.25">
      <c r="B10" s="34"/>
      <c r="C10" s="478"/>
      <c r="D10" s="478"/>
      <c r="E10" s="478"/>
      <c r="F10" s="478"/>
      <c r="G10" s="478"/>
      <c r="H10" s="478"/>
      <c r="I10" s="478"/>
      <c r="J10" s="478"/>
      <c r="K10" s="478"/>
      <c r="L10" s="478"/>
      <c r="M10" s="478"/>
      <c r="N10" s="478"/>
      <c r="O10" s="25"/>
    </row>
    <row r="11" spans="2:21" ht="20.100000000000001" customHeight="1" x14ac:dyDescent="0.25">
      <c r="B11" s="34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25"/>
    </row>
    <row r="12" spans="2:21" ht="20.100000000000001" customHeight="1" x14ac:dyDescent="0.25">
      <c r="B12" s="34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25"/>
    </row>
    <row r="13" spans="2:21" ht="20.100000000000001" customHeight="1" x14ac:dyDescent="0.25">
      <c r="B13" s="34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25"/>
    </row>
    <row r="14" spans="2:21" ht="24.95" customHeight="1" x14ac:dyDescent="0.25">
      <c r="B14" s="34"/>
      <c r="C14" s="138" t="s">
        <v>11</v>
      </c>
      <c r="D14" s="479" t="str">
        <f>'DADOS DA OBRA'!$B$12</f>
        <v>CONCLUSÃO DO REMANESCENTE DA OBRA DE REFORMA E AMPLIAÇÃO DA EFG EM ARTES BASILEU FRANÇA, LOCALIZADA EM GOIÂNIA-GO.</v>
      </c>
      <c r="E14" s="479"/>
      <c r="F14" s="479"/>
      <c r="G14" s="479"/>
      <c r="H14" s="479"/>
      <c r="I14" s="479"/>
      <c r="J14" s="479"/>
      <c r="K14" s="479"/>
      <c r="L14" s="479"/>
      <c r="M14" s="479"/>
      <c r="N14" s="479"/>
      <c r="O14" s="479"/>
    </row>
    <row r="15" spans="2:21" ht="20.100000000000001" customHeight="1" x14ac:dyDescent="0.25">
      <c r="B15" s="34"/>
      <c r="C15" s="138" t="s">
        <v>13</v>
      </c>
      <c r="D15" s="2" t="str">
        <f>'DADOS DA OBRA'!$B$15&amp;", "&amp;'DADOS DA OBRA'!$B$18&amp;""</f>
        <v>AVENIDA UNIVERSITÁRIA, N. 1750, SETOR UNIVERSITÁRIO</v>
      </c>
      <c r="E15" s="139"/>
      <c r="F15" s="138"/>
      <c r="G15" s="138"/>
      <c r="H15" s="138"/>
      <c r="I15" s="138"/>
      <c r="J15" s="138"/>
      <c r="K15" s="138"/>
      <c r="L15" s="140"/>
      <c r="M15" s="139"/>
      <c r="N15" s="138"/>
      <c r="O15" s="141"/>
    </row>
    <row r="16" spans="2:21" ht="20.100000000000001" customHeight="1" x14ac:dyDescent="0.25">
      <c r="B16" s="34"/>
      <c r="C16" s="138" t="s">
        <v>262</v>
      </c>
      <c r="D16" s="81" t="str">
        <f>'DADOS DA OBRA'!$J$18 &amp; "-" &amp; 'DADOS DA OBRA'!$M$18</f>
        <v>GOIÂNIA-GO</v>
      </c>
      <c r="E16" s="139"/>
      <c r="F16" s="138"/>
      <c r="G16" s="138"/>
      <c r="H16" s="138"/>
      <c r="I16" s="138"/>
      <c r="J16" s="138"/>
      <c r="K16" s="138"/>
      <c r="L16" s="140"/>
      <c r="M16" s="139"/>
      <c r="N16" s="138"/>
      <c r="O16" s="141"/>
    </row>
    <row r="17" spans="2:15" ht="20.100000000000001" customHeight="1" x14ac:dyDescent="0.25">
      <c r="B17" s="34"/>
      <c r="C17" s="138" t="s">
        <v>22</v>
      </c>
      <c r="D17" s="198" t="s">
        <v>5779</v>
      </c>
      <c r="E17" s="139"/>
      <c r="F17" s="138"/>
      <c r="G17" s="138"/>
      <c r="H17" s="138"/>
      <c r="I17" s="138"/>
      <c r="J17" s="138"/>
      <c r="K17" s="138"/>
      <c r="L17" s="140"/>
      <c r="M17" s="139"/>
      <c r="N17" s="138"/>
      <c r="O17" s="141"/>
    </row>
    <row r="18" spans="2:15" ht="20.100000000000001" customHeight="1" x14ac:dyDescent="0.25">
      <c r="B18" s="34"/>
      <c r="C18" s="138" t="s">
        <v>12</v>
      </c>
      <c r="D18" s="198" t="s">
        <v>123</v>
      </c>
      <c r="E18" s="139"/>
      <c r="F18" s="138"/>
      <c r="G18" s="138"/>
      <c r="H18" s="138"/>
      <c r="I18" s="138"/>
      <c r="J18" s="138"/>
      <c r="K18" s="138"/>
      <c r="L18" s="140"/>
      <c r="M18" s="139"/>
      <c r="N18" s="138"/>
      <c r="O18" s="141"/>
    </row>
    <row r="19" spans="2:15" ht="19.5" customHeight="1" x14ac:dyDescent="0.25">
      <c r="B19" s="34"/>
      <c r="C19" s="138"/>
      <c r="D19" s="103"/>
      <c r="E19" s="139"/>
      <c r="F19" s="138"/>
      <c r="G19" s="138"/>
      <c r="H19" s="138"/>
      <c r="I19" s="138"/>
      <c r="J19" s="138"/>
      <c r="K19" s="138"/>
      <c r="L19" s="140"/>
      <c r="M19" s="139"/>
      <c r="N19" s="138"/>
      <c r="O19" s="141"/>
    </row>
    <row r="20" spans="2:15" ht="20.100000000000001" customHeight="1" x14ac:dyDescent="0.25">
      <c r="B20" s="34"/>
      <c r="C20" s="138" t="s">
        <v>110</v>
      </c>
      <c r="D20" s="81" t="s">
        <v>1301</v>
      </c>
      <c r="E20" s="104"/>
      <c r="F20" s="81"/>
      <c r="G20" s="138"/>
      <c r="H20" s="138"/>
      <c r="I20" s="138"/>
      <c r="J20" s="138"/>
      <c r="K20" s="81"/>
      <c r="L20" s="105"/>
      <c r="M20" s="104"/>
      <c r="N20" s="81"/>
      <c r="O20" s="141"/>
    </row>
    <row r="21" spans="2:15" s="15" customFormat="1" ht="20.100000000000001" customHeight="1" x14ac:dyDescent="0.25">
      <c r="B21" s="12"/>
      <c r="C21" s="15" t="s">
        <v>112</v>
      </c>
      <c r="D21" s="6" t="s">
        <v>1302</v>
      </c>
      <c r="E21" s="6"/>
      <c r="F21" s="6"/>
      <c r="G21" s="7"/>
      <c r="H21" s="7"/>
      <c r="I21" s="7"/>
      <c r="J21" s="7"/>
      <c r="K21" s="6"/>
      <c r="M21" s="7"/>
      <c r="N21" s="7"/>
    </row>
    <row r="22" spans="2:15" ht="20.100000000000001" hidden="1" customHeight="1" x14ac:dyDescent="0.25">
      <c r="B22" s="34"/>
      <c r="C22" s="6" t="s">
        <v>111</v>
      </c>
      <c r="D22" s="142">
        <v>0</v>
      </c>
      <c r="E22" s="138"/>
      <c r="F22" s="138"/>
      <c r="G22" s="138"/>
      <c r="H22" s="138"/>
      <c r="I22" s="138"/>
      <c r="J22" s="138"/>
      <c r="K22" s="143"/>
      <c r="L22" s="138"/>
      <c r="M22" s="138"/>
      <c r="N22" s="138"/>
      <c r="O22" s="141"/>
    </row>
    <row r="23" spans="2:15" ht="20.100000000000001" customHeight="1" x14ac:dyDescent="0.25">
      <c r="B23" s="34"/>
      <c r="C23" s="138" t="s">
        <v>110</v>
      </c>
      <c r="D23" s="81" t="s">
        <v>255</v>
      </c>
      <c r="E23" s="139"/>
      <c r="F23" s="138"/>
      <c r="G23" s="138"/>
      <c r="H23" s="138"/>
      <c r="I23" s="138"/>
      <c r="J23" s="138"/>
      <c r="K23" s="138"/>
      <c r="L23" s="140"/>
      <c r="M23" s="139"/>
      <c r="N23" s="138"/>
      <c r="O23" s="141"/>
    </row>
    <row r="24" spans="2:15" ht="20.100000000000001" customHeight="1" x14ac:dyDescent="0.25">
      <c r="B24" s="34"/>
      <c r="C24" s="15" t="s">
        <v>112</v>
      </c>
      <c r="D24" s="6" t="s">
        <v>1303</v>
      </c>
      <c r="E24" s="139"/>
      <c r="F24" s="138"/>
      <c r="G24" s="138"/>
      <c r="H24" s="138"/>
      <c r="I24" s="138"/>
      <c r="J24" s="138"/>
      <c r="K24" s="138"/>
      <c r="L24" s="140"/>
      <c r="M24" s="139"/>
      <c r="N24" s="138"/>
      <c r="O24" s="141"/>
    </row>
    <row r="25" spans="2:15" ht="20.100000000000001" hidden="1" customHeight="1" x14ac:dyDescent="0.25">
      <c r="B25" s="34"/>
      <c r="C25" s="6" t="s">
        <v>111</v>
      </c>
      <c r="D25" s="142"/>
      <c r="E25" s="139"/>
      <c r="F25" s="138"/>
      <c r="G25" s="138"/>
      <c r="H25" s="138"/>
      <c r="I25" s="138"/>
      <c r="J25" s="138"/>
      <c r="K25" s="138"/>
      <c r="L25" s="140"/>
      <c r="M25" s="139"/>
      <c r="N25" s="138"/>
      <c r="O25" s="141"/>
    </row>
    <row r="26" spans="2:15" ht="20.100000000000001" customHeight="1" x14ac:dyDescent="0.25">
      <c r="B26" s="34"/>
      <c r="C26" s="35"/>
      <c r="D26" s="34"/>
      <c r="E26" s="34"/>
      <c r="F26" s="34"/>
      <c r="G26" s="34"/>
      <c r="H26" s="34"/>
      <c r="I26" s="34"/>
      <c r="J26" s="34"/>
      <c r="K26" s="31"/>
      <c r="L26" s="34"/>
      <c r="M26" s="34"/>
      <c r="N26" s="34"/>
      <c r="O26" s="25"/>
    </row>
    <row r="27" spans="2:15" ht="20.100000000000001" customHeight="1" x14ac:dyDescent="0.25">
      <c r="B27" s="34"/>
      <c r="C27" s="34"/>
      <c r="D27" s="37"/>
      <c r="E27" s="36"/>
      <c r="F27" s="34"/>
      <c r="G27" s="34"/>
      <c r="H27" s="34"/>
      <c r="I27" s="34"/>
      <c r="J27" s="34"/>
      <c r="K27" s="34"/>
      <c r="L27" s="37"/>
      <c r="M27" s="36"/>
      <c r="N27" s="34"/>
      <c r="O27" s="25"/>
    </row>
    <row r="28" spans="2:15" ht="20.100000000000001" customHeight="1" x14ac:dyDescent="0.25">
      <c r="B28" s="34"/>
      <c r="C28" s="33"/>
      <c r="D28" s="38"/>
      <c r="E28" s="39"/>
      <c r="F28" s="33"/>
      <c r="G28" s="34"/>
      <c r="H28" s="34"/>
      <c r="I28" s="34"/>
      <c r="J28" s="34"/>
      <c r="K28" s="33"/>
      <c r="L28" s="38"/>
      <c r="M28" s="39"/>
      <c r="N28" s="33"/>
      <c r="O28" s="25"/>
    </row>
    <row r="500" spans="2:2" x14ac:dyDescent="0.25">
      <c r="B500" s="24" t="s">
        <v>265</v>
      </c>
    </row>
  </sheetData>
  <mergeCells count="3">
    <mergeCell ref="B1:P2"/>
    <mergeCell ref="C9:N10"/>
    <mergeCell ref="D14:O14"/>
  </mergeCells>
  <printOptions horizontalCentered="1"/>
  <pageMargins left="0.51181102362204722" right="0" top="0.78740157480314965" bottom="0.78740157480314965" header="0" footer="0"/>
  <pageSetup paperSize="9" scale="89" orientation="landscape" r:id="rId1"/>
  <headerFooter>
    <oddHeader xml:space="preserve">&amp;L
       &amp;G
</oddHeader>
    <oddFooter xml:space="preserve">&amp;L&amp;"Arial Narrow,Normal"&amp;10         &amp;A
         &amp;F
</oddFooter>
  </headerFooter>
  <colBreaks count="1" manualBreakCount="1">
    <brk id="17" max="1048575" man="1"/>
  </colBreaks>
  <ignoredErrors>
    <ignoredError sqref="D18" numberStoredAsText="1"/>
  </ignoredError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5E554-F71C-4716-8AAF-576FDBAF4939}">
  <sheetPr codeName="Planilha2"/>
  <dimension ref="B6:AD499"/>
  <sheetViews>
    <sheetView showGridLines="0" view="pageBreakPreview" zoomScaleNormal="100" zoomScaleSheetLayoutView="100" workbookViewId="0">
      <selection activeCell="B1" sqref="B1:AB2"/>
    </sheetView>
  </sheetViews>
  <sheetFormatPr defaultRowHeight="16.5" x14ac:dyDescent="0.25"/>
  <cols>
    <col min="1" max="1" width="1.7109375" style="17" customWidth="1"/>
    <col min="2" max="4" width="9.85546875" style="17" customWidth="1"/>
    <col min="5" max="5" width="1.7109375" style="17" customWidth="1"/>
    <col min="6" max="8" width="9.85546875" style="17" customWidth="1"/>
    <col min="9" max="9" width="1.7109375" style="17" customWidth="1"/>
    <col min="10" max="10" width="9.85546875" style="17" customWidth="1"/>
    <col min="11" max="11" width="13.85546875" style="17" customWidth="1"/>
    <col min="12" max="12" width="1.85546875" style="17" customWidth="1"/>
    <col min="13" max="13" width="9.85546875" style="17" customWidth="1"/>
    <col min="14" max="14" width="1.85546875" style="17" customWidth="1"/>
    <col min="15" max="16384" width="9.140625" style="17"/>
  </cols>
  <sheetData>
    <row r="6" spans="2:21" ht="18" x14ac:dyDescent="0.25">
      <c r="B6" s="480" t="s">
        <v>0</v>
      </c>
      <c r="C6" s="480"/>
      <c r="D6" s="480"/>
      <c r="E6" s="480"/>
      <c r="F6" s="480"/>
      <c r="G6" s="480"/>
      <c r="H6" s="480"/>
      <c r="I6" s="480"/>
      <c r="J6" s="480"/>
      <c r="K6" s="480"/>
      <c r="L6" s="480"/>
      <c r="M6" s="480"/>
      <c r="N6" s="480"/>
    </row>
    <row r="8" spans="2:21" x14ac:dyDescent="0.3">
      <c r="U8" s="18"/>
    </row>
    <row r="11" spans="2:21" x14ac:dyDescent="0.25">
      <c r="B11" s="19" t="s">
        <v>1</v>
      </c>
    </row>
    <row r="12" spans="2:21" x14ac:dyDescent="0.25">
      <c r="B12" s="717" t="s">
        <v>5783</v>
      </c>
      <c r="C12" s="718"/>
      <c r="D12" s="718"/>
      <c r="E12" s="718"/>
      <c r="F12" s="718"/>
      <c r="G12" s="718"/>
      <c r="H12" s="718"/>
      <c r="I12" s="718"/>
      <c r="J12" s="718"/>
      <c r="K12" s="718"/>
      <c r="L12" s="718"/>
      <c r="M12" s="719"/>
      <c r="N12" s="32"/>
    </row>
    <row r="13" spans="2:21" ht="6" customHeight="1" x14ac:dyDescent="0.25"/>
    <row r="14" spans="2:21" x14ac:dyDescent="0.25">
      <c r="B14" s="19" t="s">
        <v>2</v>
      </c>
    </row>
    <row r="15" spans="2:21" x14ac:dyDescent="0.25">
      <c r="B15" s="481" t="s">
        <v>5782</v>
      </c>
      <c r="C15" s="482"/>
      <c r="D15" s="482"/>
      <c r="E15" s="482"/>
      <c r="F15" s="482"/>
      <c r="G15" s="482"/>
      <c r="H15" s="482"/>
      <c r="I15" s="482"/>
      <c r="J15" s="482"/>
      <c r="K15" s="482"/>
      <c r="L15" s="482"/>
      <c r="M15" s="483"/>
      <c r="N15" s="32"/>
    </row>
    <row r="16" spans="2:21" ht="6" customHeight="1" x14ac:dyDescent="0.25"/>
    <row r="17" spans="2:30" x14ac:dyDescent="0.25">
      <c r="B17" s="19" t="s">
        <v>3</v>
      </c>
      <c r="H17" s="20"/>
      <c r="J17" s="19" t="s">
        <v>261</v>
      </c>
      <c r="K17" s="20"/>
      <c r="M17" s="21" t="s">
        <v>4</v>
      </c>
    </row>
    <row r="18" spans="2:30" x14ac:dyDescent="0.25">
      <c r="B18" s="481" t="s">
        <v>5781</v>
      </c>
      <c r="C18" s="482"/>
      <c r="D18" s="482"/>
      <c r="E18" s="482"/>
      <c r="F18" s="482"/>
      <c r="G18" s="482"/>
      <c r="H18" s="483"/>
      <c r="I18" s="22"/>
      <c r="J18" s="481" t="s">
        <v>5780</v>
      </c>
      <c r="K18" s="483"/>
      <c r="M18" s="23" t="s">
        <v>5</v>
      </c>
    </row>
    <row r="19" spans="2:30" ht="6" customHeight="1" x14ac:dyDescent="0.25"/>
    <row r="20" spans="2:30" x14ac:dyDescent="0.25">
      <c r="B20" s="19" t="s">
        <v>6</v>
      </c>
      <c r="D20" s="20"/>
      <c r="F20" s="19" t="s">
        <v>7</v>
      </c>
      <c r="H20" s="20"/>
      <c r="J20" s="195" t="s">
        <v>8</v>
      </c>
      <c r="K20" s="109"/>
      <c r="M20" s="109"/>
    </row>
    <row r="21" spans="2:30" x14ac:dyDescent="0.25">
      <c r="B21" s="488"/>
      <c r="C21" s="489"/>
      <c r="D21" s="490"/>
      <c r="E21" s="22"/>
      <c r="F21" s="491">
        <f>'BDI NORMAL (SD) '!$J$25/100</f>
        <v>0.25069999999999998</v>
      </c>
      <c r="G21" s="492"/>
      <c r="H21" s="493"/>
      <c r="I21" s="22"/>
      <c r="J21" s="494" t="s">
        <v>5779</v>
      </c>
      <c r="K21" s="495"/>
      <c r="L21" s="495"/>
      <c r="M21" s="496"/>
    </row>
    <row r="22" spans="2:30" ht="6" customHeight="1" x14ac:dyDescent="0.25">
      <c r="J22" s="109"/>
      <c r="K22" s="109"/>
      <c r="M22" s="109"/>
    </row>
    <row r="23" spans="2:30" x14ac:dyDescent="0.25">
      <c r="B23" s="19" t="s">
        <v>9</v>
      </c>
      <c r="D23" s="20"/>
      <c r="F23" s="19" t="s">
        <v>10</v>
      </c>
      <c r="H23" s="20"/>
      <c r="J23" s="195" t="s">
        <v>260</v>
      </c>
      <c r="K23" s="109"/>
      <c r="M23" s="109"/>
    </row>
    <row r="24" spans="2:30" x14ac:dyDescent="0.25">
      <c r="B24" s="497" t="s">
        <v>5778</v>
      </c>
      <c r="C24" s="498"/>
      <c r="D24" s="499"/>
      <c r="E24" s="22"/>
      <c r="F24" s="491">
        <f>'BDI DIFERENCIADO (SD)  '!$J$25/100</f>
        <v>0.20860000000000001</v>
      </c>
      <c r="G24" s="492"/>
      <c r="H24" s="493"/>
      <c r="I24" s="22"/>
      <c r="J24" s="500">
        <f>'ORÇAMENTO RESUMO (SD)'!$L$74</f>
        <v>25762829.919999976</v>
      </c>
      <c r="K24" s="492"/>
      <c r="L24" s="492"/>
      <c r="M24" s="493"/>
      <c r="P24" s="196"/>
      <c r="Q24" s="196"/>
      <c r="R24" s="196"/>
      <c r="S24" s="196"/>
      <c r="T24" s="196"/>
      <c r="U24" s="196"/>
      <c r="V24" s="196"/>
      <c r="W24" s="196"/>
      <c r="X24" s="196"/>
      <c r="Y24" s="196"/>
      <c r="Z24" s="196"/>
      <c r="AA24" s="196"/>
      <c r="AB24" s="196"/>
      <c r="AC24" s="196"/>
      <c r="AD24" s="196"/>
    </row>
    <row r="25" spans="2:30" ht="6" customHeight="1" x14ac:dyDescent="0.25">
      <c r="P25" s="196"/>
      <c r="Q25" s="196"/>
      <c r="R25" s="196"/>
      <c r="S25" s="196"/>
      <c r="T25" s="196"/>
      <c r="U25" s="196"/>
      <c r="V25" s="196"/>
      <c r="W25" s="196"/>
      <c r="X25" s="196"/>
      <c r="Y25" s="196"/>
      <c r="Z25" s="196"/>
      <c r="AA25" s="196"/>
      <c r="AB25" s="196"/>
      <c r="AC25" s="196"/>
      <c r="AD25" s="196"/>
    </row>
    <row r="26" spans="2:30" x14ac:dyDescent="0.25">
      <c r="B26" s="19" t="s">
        <v>257</v>
      </c>
      <c r="D26" s="20"/>
      <c r="F26" s="19" t="s">
        <v>258</v>
      </c>
      <c r="H26" s="20"/>
      <c r="J26" s="19" t="s">
        <v>259</v>
      </c>
      <c r="P26" s="196"/>
      <c r="Q26" s="196"/>
      <c r="R26" s="196"/>
      <c r="S26" s="196"/>
      <c r="T26" s="196"/>
      <c r="U26" s="196"/>
      <c r="V26" s="196"/>
      <c r="W26" s="196"/>
      <c r="X26" s="196"/>
      <c r="Y26" s="196"/>
      <c r="Z26" s="196"/>
      <c r="AA26" s="196"/>
      <c r="AB26" s="196"/>
      <c r="AC26" s="196"/>
      <c r="AD26" s="196"/>
    </row>
    <row r="27" spans="2:30" x14ac:dyDescent="0.25">
      <c r="B27" s="497" t="str">
        <f>VANTAJOSIDADE!$J$16</f>
        <v>SEM DESONERAÇÃO</v>
      </c>
      <c r="C27" s="498"/>
      <c r="D27" s="499"/>
      <c r="E27" s="22"/>
      <c r="F27" s="500">
        <f>'ORÇAMENTO RESUMO (SD)'!$L$7</f>
        <v>0</v>
      </c>
      <c r="G27" s="492"/>
      <c r="H27" s="493"/>
      <c r="I27" s="22"/>
      <c r="J27" s="500">
        <f>'ORÇAMENTO RESUMO (SD)'!$L$76</f>
        <v>31981614.799999986</v>
      </c>
      <c r="K27" s="492"/>
      <c r="L27" s="492"/>
      <c r="M27" s="493"/>
      <c r="P27" s="196"/>
      <c r="Q27" s="196"/>
      <c r="R27" s="196"/>
      <c r="S27" s="196"/>
      <c r="T27" s="196"/>
      <c r="U27" s="196"/>
      <c r="V27" s="196"/>
      <c r="W27" s="196"/>
      <c r="X27" s="196"/>
      <c r="Y27" s="196"/>
      <c r="Z27" s="196"/>
      <c r="AA27" s="196"/>
      <c r="AB27" s="196"/>
      <c r="AC27" s="196"/>
      <c r="AD27" s="196"/>
    </row>
    <row r="28" spans="2:30" ht="6" customHeight="1" x14ac:dyDescent="0.25">
      <c r="P28" s="196"/>
      <c r="Q28" s="196"/>
      <c r="R28" s="196"/>
      <c r="S28" s="196"/>
      <c r="T28" s="196"/>
      <c r="U28" s="196"/>
      <c r="V28" s="196"/>
      <c r="W28" s="196"/>
      <c r="X28" s="196"/>
      <c r="Y28" s="196"/>
      <c r="Z28" s="196"/>
      <c r="AA28" s="196"/>
      <c r="AB28" s="196"/>
      <c r="AC28" s="196"/>
      <c r="AD28" s="196"/>
    </row>
    <row r="29" spans="2:30" x14ac:dyDescent="0.25">
      <c r="B29" s="144" t="s">
        <v>254</v>
      </c>
      <c r="C29" s="196"/>
      <c r="D29" s="196"/>
      <c r="E29" s="196"/>
      <c r="F29" s="196"/>
      <c r="G29" s="196"/>
      <c r="H29" s="196"/>
      <c r="I29" s="196"/>
      <c r="J29" s="196"/>
      <c r="K29" s="196"/>
      <c r="L29" s="196"/>
      <c r="M29" s="196"/>
      <c r="P29" s="196"/>
      <c r="Q29" s="196"/>
      <c r="R29" s="196"/>
      <c r="S29" s="196"/>
      <c r="T29" s="196"/>
      <c r="U29" s="196"/>
      <c r="V29" s="196"/>
      <c r="W29" s="196"/>
      <c r="X29" s="196"/>
      <c r="Y29" s="196"/>
      <c r="Z29" s="196"/>
      <c r="AA29" s="196"/>
      <c r="AB29" s="196"/>
      <c r="AC29" s="196"/>
      <c r="AD29" s="196"/>
    </row>
    <row r="30" spans="2:30" ht="79.5" customHeight="1" x14ac:dyDescent="0.25">
      <c r="B30" s="484" t="s">
        <v>3938</v>
      </c>
      <c r="C30" s="485"/>
      <c r="D30" s="485"/>
      <c r="E30" s="485"/>
      <c r="F30" s="485"/>
      <c r="G30" s="485"/>
      <c r="H30" s="485"/>
      <c r="I30" s="485"/>
      <c r="J30" s="485"/>
      <c r="K30" s="485"/>
      <c r="L30" s="485"/>
      <c r="M30" s="486"/>
      <c r="P30" s="487"/>
      <c r="Q30" s="487"/>
      <c r="R30" s="487"/>
      <c r="S30" s="487"/>
      <c r="T30" s="487"/>
      <c r="U30" s="487"/>
      <c r="V30" s="487"/>
      <c r="W30" s="487"/>
      <c r="X30" s="487"/>
      <c r="Y30" s="487"/>
      <c r="Z30" s="487"/>
      <c r="AA30" s="487"/>
      <c r="AB30" s="487"/>
      <c r="AC30" s="487"/>
      <c r="AD30" s="487"/>
    </row>
    <row r="31" spans="2:30" x14ac:dyDescent="0.25">
      <c r="P31" s="196"/>
      <c r="Q31" s="196"/>
      <c r="R31" s="196"/>
      <c r="S31" s="196"/>
      <c r="T31" s="196"/>
      <c r="U31" s="196"/>
      <c r="V31" s="196"/>
      <c r="W31" s="196"/>
      <c r="X31" s="196"/>
      <c r="Y31" s="196"/>
      <c r="Z31" s="196"/>
      <c r="AA31" s="196"/>
      <c r="AB31" s="196"/>
      <c r="AC31" s="196"/>
      <c r="AD31" s="196"/>
    </row>
    <row r="32" spans="2:30" x14ac:dyDescent="0.25">
      <c r="P32" s="196"/>
      <c r="Q32" s="196"/>
      <c r="R32" s="196"/>
      <c r="S32" s="196"/>
      <c r="T32" s="196"/>
      <c r="U32" s="196"/>
      <c r="V32" s="196"/>
      <c r="W32" s="196"/>
      <c r="X32" s="196"/>
      <c r="Y32" s="196"/>
      <c r="Z32" s="196"/>
      <c r="AA32" s="196"/>
      <c r="AB32" s="196"/>
      <c r="AC32" s="196"/>
      <c r="AD32" s="196"/>
    </row>
    <row r="34" spans="8:8" x14ac:dyDescent="0.3">
      <c r="H34" s="18"/>
    </row>
    <row r="499" spans="2:2" x14ac:dyDescent="0.25">
      <c r="B499" s="17" t="s">
        <v>265</v>
      </c>
    </row>
  </sheetData>
  <mergeCells count="16">
    <mergeCell ref="P30:AD30"/>
    <mergeCell ref="B21:D21"/>
    <mergeCell ref="F21:H21"/>
    <mergeCell ref="J21:M21"/>
    <mergeCell ref="B24:D24"/>
    <mergeCell ref="J24:M24"/>
    <mergeCell ref="F24:H24"/>
    <mergeCell ref="B27:D27"/>
    <mergeCell ref="F27:H27"/>
    <mergeCell ref="J27:M27"/>
    <mergeCell ref="B6:N6"/>
    <mergeCell ref="B18:H18"/>
    <mergeCell ref="J18:K18"/>
    <mergeCell ref="B30:M30"/>
    <mergeCell ref="B15:M15"/>
    <mergeCell ref="B12:M12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90" orientation="landscape" r:id="rId1"/>
  <headerFooter alignWithMargins="0">
    <oddHeader>&amp;L
&amp;G</oddHeader>
    <oddFooter>&amp;L&amp;"Arial Narrow,Normal"&amp;10&amp;A
&amp;F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AD56B-3C14-4AA6-B6CD-6D999C881A4A}">
  <sheetPr codeName="Planilha3"/>
  <dimension ref="B1:U500"/>
  <sheetViews>
    <sheetView showGridLines="0" showZeros="0" view="pageBreakPreview" zoomScale="85" zoomScaleNormal="100" zoomScaleSheetLayoutView="85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1" style="24" customWidth="1"/>
    <col min="4" max="4" width="9.7109375" style="24" bestFit="1" customWidth="1"/>
    <col min="5" max="14" width="10.7109375" style="24" customWidth="1"/>
    <col min="15" max="15" width="10.7109375" style="26" customWidth="1"/>
    <col min="16" max="16" width="1.7109375" style="24" customWidth="1"/>
    <col min="17" max="17" width="9.140625" style="24" customWidth="1"/>
    <col min="18" max="16384" width="9.140625" style="24"/>
  </cols>
  <sheetData>
    <row r="1" spans="2:21" s="16" customFormat="1" ht="20.100000000000001" customHeight="1" x14ac:dyDescent="0.25"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</row>
    <row r="2" spans="2:21" s="16" customFormat="1" ht="20.100000000000001" customHeight="1" x14ac:dyDescent="0.25"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7"/>
    </row>
    <row r="3" spans="2:21" s="16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8"/>
      <c r="S4" s="8"/>
      <c r="T4" s="9"/>
      <c r="U4" s="9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0"/>
      <c r="N7" s="3"/>
      <c r="O7" s="14"/>
    </row>
    <row r="8" spans="2:21" s="15" customFormat="1" ht="20.100000000000001" customHeight="1" x14ac:dyDescent="0.25">
      <c r="B8" s="12"/>
      <c r="C8" s="13"/>
      <c r="D8" s="6"/>
      <c r="E8" s="6"/>
      <c r="F8" s="6"/>
      <c r="G8" s="7"/>
      <c r="H8" s="7"/>
      <c r="I8" s="7"/>
      <c r="J8" s="7"/>
      <c r="K8" s="6"/>
      <c r="M8" s="7"/>
      <c r="N8" s="7"/>
    </row>
    <row r="9" spans="2:21" ht="20.100000000000001" customHeight="1" x14ac:dyDescent="0.25">
      <c r="B9" s="34"/>
      <c r="O9" s="25"/>
    </row>
    <row r="10" spans="2:21" ht="20.100000000000001" customHeight="1" x14ac:dyDescent="0.25">
      <c r="B10" s="34"/>
      <c r="O10" s="25"/>
    </row>
    <row r="11" spans="2:21" ht="20.100000000000001" customHeight="1" x14ac:dyDescent="0.25">
      <c r="B11" s="34"/>
      <c r="O11" s="25"/>
    </row>
    <row r="12" spans="2:21" ht="20.100000000000001" customHeight="1" x14ac:dyDescent="0.25">
      <c r="B12" s="34"/>
      <c r="O12" s="25"/>
    </row>
    <row r="13" spans="2:21" ht="20.100000000000001" customHeight="1" x14ac:dyDescent="0.25">
      <c r="B13" s="34"/>
      <c r="C13" s="478" t="s">
        <v>64</v>
      </c>
      <c r="D13" s="478"/>
      <c r="E13" s="478"/>
      <c r="F13" s="478"/>
      <c r="G13" s="478"/>
      <c r="H13" s="478"/>
      <c r="I13" s="478"/>
      <c r="J13" s="478"/>
      <c r="K13" s="478"/>
      <c r="L13" s="478"/>
      <c r="M13" s="478"/>
      <c r="N13" s="478"/>
      <c r="O13" s="25"/>
    </row>
    <row r="14" spans="2:21" ht="20.100000000000001" customHeight="1" x14ac:dyDescent="0.25">
      <c r="B14" s="34"/>
      <c r="C14" s="478"/>
      <c r="D14" s="478"/>
      <c r="E14" s="478"/>
      <c r="F14" s="478"/>
      <c r="G14" s="478"/>
      <c r="H14" s="478"/>
      <c r="I14" s="478"/>
      <c r="J14" s="478"/>
      <c r="K14" s="478"/>
      <c r="L14" s="478"/>
      <c r="M14" s="478"/>
      <c r="N14" s="478"/>
      <c r="O14" s="25"/>
    </row>
    <row r="15" spans="2:21" ht="20.100000000000001" customHeight="1" x14ac:dyDescent="0.25">
      <c r="B15" s="34"/>
      <c r="C15" s="33"/>
      <c r="D15" s="38"/>
      <c r="E15" s="39"/>
      <c r="F15" s="33"/>
      <c r="G15" s="34"/>
      <c r="H15" s="34"/>
      <c r="I15" s="34"/>
      <c r="J15" s="34"/>
      <c r="K15" s="33"/>
      <c r="L15" s="38"/>
      <c r="M15" s="39"/>
      <c r="N15" s="33"/>
      <c r="O15" s="25"/>
    </row>
    <row r="16" spans="2:21" s="15" customFormat="1" ht="20.100000000000001" customHeight="1" x14ac:dyDescent="0.25">
      <c r="B16" s="12"/>
      <c r="C16" s="13"/>
      <c r="D16" s="6"/>
      <c r="E16" s="6"/>
      <c r="F16" s="6"/>
      <c r="G16" s="7"/>
      <c r="H16" s="7"/>
      <c r="I16" s="7"/>
      <c r="J16" s="7"/>
      <c r="K16" s="6"/>
      <c r="M16" s="7"/>
      <c r="N16" s="7"/>
    </row>
    <row r="17" spans="2:15" ht="20.100000000000001" customHeight="1" x14ac:dyDescent="0.25">
      <c r="B17" s="34"/>
      <c r="C17" s="35"/>
      <c r="D17" s="34"/>
      <c r="E17" s="34"/>
      <c r="F17" s="34"/>
      <c r="G17" s="34"/>
      <c r="H17" s="34"/>
      <c r="I17" s="34"/>
      <c r="J17" s="34"/>
      <c r="K17" s="31"/>
      <c r="L17" s="34"/>
      <c r="M17" s="34"/>
      <c r="N17" s="34"/>
      <c r="O17" s="25"/>
    </row>
    <row r="18" spans="2:15" ht="20.100000000000001" customHeight="1" x14ac:dyDescent="0.25">
      <c r="B18" s="34"/>
      <c r="C18" s="34"/>
      <c r="D18" s="37"/>
      <c r="E18" s="36"/>
      <c r="F18" s="34"/>
      <c r="G18" s="34"/>
      <c r="H18" s="34"/>
      <c r="I18" s="34"/>
      <c r="J18" s="34"/>
      <c r="K18" s="34"/>
      <c r="L18" s="37"/>
      <c r="M18" s="36"/>
      <c r="N18" s="34"/>
      <c r="O18" s="25"/>
    </row>
    <row r="19" spans="2:15" ht="20.100000000000001" customHeight="1" x14ac:dyDescent="0.25">
      <c r="B19" s="34"/>
      <c r="C19" s="34"/>
      <c r="D19" s="37"/>
      <c r="E19" s="36"/>
      <c r="F19" s="34"/>
      <c r="G19" s="34"/>
      <c r="H19" s="34"/>
      <c r="I19" s="34"/>
      <c r="J19" s="34"/>
      <c r="K19" s="34"/>
      <c r="L19" s="37"/>
      <c r="M19" s="36"/>
      <c r="N19" s="34"/>
      <c r="O19" s="25"/>
    </row>
    <row r="20" spans="2:15" ht="20.100000000000001" customHeight="1" x14ac:dyDescent="0.25">
      <c r="B20" s="34"/>
      <c r="C20" s="34"/>
      <c r="D20" s="37"/>
      <c r="E20" s="36"/>
      <c r="F20" s="34"/>
      <c r="G20" s="34"/>
      <c r="H20" s="34"/>
      <c r="I20" s="34"/>
      <c r="J20" s="34"/>
      <c r="K20" s="34"/>
      <c r="L20" s="37"/>
      <c r="M20" s="36"/>
      <c r="N20" s="34"/>
      <c r="O20" s="25"/>
    </row>
    <row r="21" spans="2:15" ht="20.100000000000001" customHeight="1" x14ac:dyDescent="0.25">
      <c r="B21" s="34"/>
      <c r="C21" s="34"/>
      <c r="D21" s="37"/>
      <c r="E21" s="36"/>
      <c r="F21" s="34"/>
      <c r="G21" s="34"/>
      <c r="H21" s="34"/>
      <c r="I21" s="34"/>
      <c r="J21" s="34"/>
      <c r="K21" s="34"/>
      <c r="L21" s="37"/>
      <c r="M21" s="36"/>
      <c r="N21" s="34"/>
      <c r="O21" s="25"/>
    </row>
    <row r="22" spans="2:15" ht="20.100000000000001" customHeight="1" x14ac:dyDescent="0.25">
      <c r="B22" s="34"/>
      <c r="C22" s="34"/>
      <c r="D22" s="37"/>
      <c r="E22" s="36"/>
      <c r="F22" s="34"/>
      <c r="G22" s="34"/>
      <c r="H22" s="34"/>
      <c r="I22" s="34"/>
      <c r="J22" s="34"/>
      <c r="K22" s="34"/>
      <c r="L22" s="37"/>
      <c r="M22" s="36"/>
      <c r="N22" s="34"/>
      <c r="O22" s="25"/>
    </row>
    <row r="23" spans="2:15" ht="20.100000000000001" customHeight="1" x14ac:dyDescent="0.25">
      <c r="B23" s="34"/>
      <c r="C23" s="33"/>
      <c r="D23" s="38"/>
      <c r="E23" s="39"/>
      <c r="F23" s="33"/>
      <c r="G23" s="34"/>
      <c r="H23" s="34"/>
      <c r="I23" s="34"/>
      <c r="J23" s="34"/>
      <c r="K23" s="33"/>
      <c r="L23" s="38"/>
      <c r="M23" s="39"/>
      <c r="N23" s="33"/>
      <c r="O23" s="25"/>
    </row>
    <row r="24" spans="2:15" s="15" customFormat="1" ht="20.100000000000001" customHeight="1" x14ac:dyDescent="0.25">
      <c r="B24" s="12"/>
      <c r="C24" s="13"/>
      <c r="D24" s="6"/>
      <c r="E24" s="6"/>
      <c r="F24" s="6"/>
      <c r="G24" s="7"/>
      <c r="H24" s="7"/>
      <c r="I24" s="7"/>
      <c r="J24" s="7"/>
      <c r="K24" s="6"/>
      <c r="M24" s="7"/>
      <c r="N24" s="7"/>
    </row>
    <row r="25" spans="2:15" ht="20.100000000000001" customHeight="1" x14ac:dyDescent="0.25">
      <c r="B25" s="34"/>
      <c r="C25" s="35"/>
      <c r="D25" s="34"/>
      <c r="E25" s="34"/>
      <c r="F25" s="34"/>
      <c r="G25" s="34"/>
      <c r="H25" s="34"/>
      <c r="I25" s="34"/>
      <c r="J25" s="34"/>
      <c r="K25" s="31"/>
      <c r="L25" s="34"/>
      <c r="M25" s="34"/>
      <c r="N25" s="34"/>
      <c r="O25" s="25"/>
    </row>
    <row r="26" spans="2:15" ht="20.100000000000001" customHeight="1" x14ac:dyDescent="0.25">
      <c r="B26" s="34"/>
      <c r="C26" s="34"/>
      <c r="D26" s="37"/>
      <c r="E26" s="36"/>
      <c r="F26" s="34"/>
      <c r="G26" s="34"/>
      <c r="H26" s="34"/>
      <c r="I26" s="34"/>
      <c r="J26" s="34"/>
      <c r="K26" s="34"/>
      <c r="L26" s="37"/>
      <c r="M26" s="36"/>
      <c r="N26" s="34"/>
      <c r="O26" s="25"/>
    </row>
    <row r="27" spans="2:15" ht="20.100000000000001" customHeight="1" x14ac:dyDescent="0.25">
      <c r="B27" s="34"/>
      <c r="C27" s="33"/>
      <c r="D27" s="38"/>
      <c r="E27" s="39"/>
      <c r="F27" s="33"/>
      <c r="G27" s="34"/>
      <c r="H27" s="34"/>
      <c r="I27" s="34"/>
      <c r="J27" s="34"/>
      <c r="K27" s="33"/>
      <c r="L27" s="38"/>
      <c r="M27" s="39"/>
      <c r="N27" s="33"/>
      <c r="O27" s="25"/>
    </row>
    <row r="500" spans="2:2" x14ac:dyDescent="0.25">
      <c r="B500" s="24" t="s">
        <v>265</v>
      </c>
    </row>
  </sheetData>
  <mergeCells count="2">
    <mergeCell ref="B1:P2"/>
    <mergeCell ref="C13:N14"/>
  </mergeCells>
  <printOptions horizontalCentered="1" vertic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 alignWithMargins="0">
    <oddHeader>&amp;L
&amp;G</oddHeader>
    <oddFooter>&amp;L&amp;"Arial Narrow,Normal"&amp;10&amp;A
&amp;F</oddFooter>
  </headerFooter>
  <colBreaks count="1" manualBreakCount="1">
    <brk id="17" max="1048575" man="1"/>
  </col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96D4A-D031-44C4-B170-65DCB88F3C3B}">
  <sheetPr codeName="Planilha4"/>
  <dimension ref="B1:U500"/>
  <sheetViews>
    <sheetView showGridLines="0" showZeros="0" view="pageBreakPreview" zoomScaleNormal="100" zoomScaleSheetLayoutView="100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10.140625" style="24" customWidth="1"/>
    <col min="3" max="3" width="11" style="24" customWidth="1"/>
    <col min="4" max="4" width="9.7109375" style="24" bestFit="1" customWidth="1"/>
    <col min="5" max="14" width="10.7109375" style="24" customWidth="1"/>
    <col min="15" max="15" width="10.7109375" style="26" customWidth="1"/>
    <col min="16" max="16" width="1.7109375" style="24" customWidth="1"/>
    <col min="17" max="17" width="9.140625" style="24" customWidth="1"/>
    <col min="18" max="16384" width="9.140625" style="24"/>
  </cols>
  <sheetData>
    <row r="1" spans="2:21" s="16" customFormat="1" ht="20.100000000000001" customHeight="1" x14ac:dyDescent="0.25">
      <c r="B1" s="501" t="s">
        <v>63</v>
      </c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32"/>
    </row>
    <row r="2" spans="2:21" s="16" customFormat="1" ht="19.5" customHeight="1" x14ac:dyDescent="0.25">
      <c r="B2" s="501"/>
      <c r="C2" s="501"/>
      <c r="D2" s="501"/>
      <c r="E2" s="501"/>
      <c r="F2" s="501"/>
      <c r="G2" s="501"/>
      <c r="H2" s="501"/>
      <c r="I2" s="501"/>
      <c r="J2" s="501"/>
      <c r="K2" s="501"/>
      <c r="L2" s="501"/>
      <c r="M2" s="501"/>
      <c r="N2" s="501"/>
      <c r="O2" s="501"/>
      <c r="P2" s="32"/>
    </row>
    <row r="3" spans="2:21" s="60" customFormat="1" ht="9.9499999999999993" customHeight="1" x14ac:dyDescent="0.25">
      <c r="D3" s="32"/>
      <c r="E3" s="32"/>
      <c r="F3" s="32"/>
      <c r="G3" s="17"/>
      <c r="H3" s="32"/>
      <c r="I3" s="32"/>
      <c r="J3" s="32"/>
      <c r="K3" s="32"/>
      <c r="L3" s="32"/>
    </row>
    <row r="4" spans="2:21" s="61" customFormat="1" ht="15" customHeight="1" x14ac:dyDescent="0.25">
      <c r="B4" s="84" t="s">
        <v>11</v>
      </c>
      <c r="C4" s="33" t="str">
        <f>'DADOS DA OBRA'!$B$12</f>
        <v>CONCLUSÃO DO REMANESCENTE DA OBRA DE REFORMA E AMPLIAÇÃO DA EFG EM ARTES BASILEU FRANÇA, LOCALIZADA EM GOIÂNIA-GO.</v>
      </c>
      <c r="D4" s="91"/>
      <c r="E4" s="91"/>
      <c r="F4" s="91"/>
      <c r="G4" s="91"/>
      <c r="H4" s="91"/>
      <c r="I4" s="89"/>
      <c r="J4" s="86"/>
      <c r="K4" s="87"/>
      <c r="L4" s="89"/>
      <c r="M4" s="84" t="s">
        <v>22</v>
      </c>
      <c r="N4" s="199" t="str">
        <f>'DADOS DA OBRA'!$J$21</f>
        <v>10/04/2026</v>
      </c>
    </row>
    <row r="5" spans="2:21" s="61" customFormat="1" ht="15" customHeight="1" x14ac:dyDescent="0.25">
      <c r="B5" s="84" t="s">
        <v>13</v>
      </c>
      <c r="C5" s="89" t="str">
        <f>'DADOS DA OBRA'!$B$15&amp;", "&amp;'DADOS DA OBRA'!$B$18&amp;""</f>
        <v>AVENIDA UNIVERSITÁRIA, N. 1750, SETOR UNIVERSITÁRIO</v>
      </c>
      <c r="D5" s="91"/>
      <c r="E5" s="91"/>
      <c r="F5" s="91"/>
      <c r="G5" s="91"/>
      <c r="H5" s="91"/>
      <c r="I5" s="91"/>
      <c r="J5" s="86"/>
      <c r="K5" s="87"/>
      <c r="L5" s="91"/>
      <c r="M5" s="84" t="s">
        <v>12</v>
      </c>
      <c r="N5" s="197" t="str">
        <f>'CAPA - ORÇAMENTO'!$D$18</f>
        <v>00</v>
      </c>
    </row>
    <row r="6" spans="2:21" s="61" customFormat="1" ht="15" customHeight="1" x14ac:dyDescent="0.25">
      <c r="B6" s="84" t="s">
        <v>262</v>
      </c>
      <c r="C6" s="33" t="str">
        <f>'DADOS DA OBRA'!$J$18 &amp; "-" &amp; 'DADOS DA OBRA'!$M$18</f>
        <v>GOIÂNIA-GO</v>
      </c>
      <c r="D6" s="91"/>
      <c r="E6" s="91"/>
      <c r="F6" s="91"/>
      <c r="G6" s="91"/>
      <c r="H6" s="91"/>
      <c r="I6" s="91"/>
      <c r="J6" s="86"/>
      <c r="K6" s="87"/>
      <c r="L6" s="91"/>
      <c r="M6" s="86"/>
      <c r="N6" s="90"/>
    </row>
    <row r="7" spans="2:21" s="16" customFormat="1" ht="20.100000000000001" customHeight="1" x14ac:dyDescent="0.25"/>
    <row r="8" spans="2:21" s="5" customFormat="1" ht="20.100000000000001" customHeight="1" x14ac:dyDescent="0.25">
      <c r="B8" s="79" t="s">
        <v>65</v>
      </c>
      <c r="C8" s="2"/>
      <c r="E8" s="2"/>
      <c r="F8" s="2"/>
      <c r="G8" s="2"/>
      <c r="H8" s="2"/>
      <c r="I8" s="2"/>
      <c r="J8" s="2"/>
      <c r="K8" s="2"/>
      <c r="L8" s="2"/>
      <c r="N8" s="3"/>
      <c r="O8" s="4"/>
      <c r="R8" s="8"/>
      <c r="S8" s="8"/>
      <c r="T8" s="9"/>
      <c r="U8" s="9"/>
    </row>
    <row r="9" spans="2:21" s="5" customFormat="1" ht="20.100000000000001" customHeight="1" x14ac:dyDescent="0.25">
      <c r="B9" s="1"/>
      <c r="C9" s="2"/>
      <c r="N9" s="3"/>
      <c r="O9" s="4"/>
    </row>
    <row r="10" spans="2:21" s="5" customFormat="1" ht="20.100000000000001" customHeight="1" x14ac:dyDescent="0.25"/>
    <row r="11" spans="2:21" s="5" customFormat="1" ht="20.100000000000001" customHeight="1" x14ac:dyDescent="0.25">
      <c r="B11" s="1"/>
      <c r="F11" s="70" t="s">
        <v>67</v>
      </c>
      <c r="G11" s="70"/>
      <c r="H11" s="70"/>
      <c r="I11" s="70"/>
      <c r="J11" s="502">
        <f>'ORÇAMENTO SINTÉTICO (CD)'!L1487</f>
        <v>32719399.759999998</v>
      </c>
      <c r="K11" s="502"/>
      <c r="N11" s="3"/>
      <c r="O11" s="14"/>
    </row>
    <row r="12" spans="2:21" s="15" customFormat="1" ht="20.100000000000001" customHeight="1" x14ac:dyDescent="0.25">
      <c r="B12" s="12"/>
      <c r="C12" s="13"/>
      <c r="D12" s="6"/>
      <c r="E12" s="6"/>
      <c r="F12" s="70" t="s">
        <v>68</v>
      </c>
      <c r="G12" s="71"/>
      <c r="H12" s="72"/>
      <c r="I12" s="72"/>
      <c r="J12" s="502">
        <f>'ORÇAMENTO SINTÉTICO (SD)'!L1487</f>
        <v>31981614.799999997</v>
      </c>
      <c r="K12" s="502"/>
      <c r="M12" s="7"/>
      <c r="N12" s="7"/>
    </row>
    <row r="13" spans="2:21" ht="20.100000000000001" customHeight="1" x14ac:dyDescent="0.25">
      <c r="B13" s="34"/>
      <c r="F13" s="73"/>
      <c r="G13" s="73"/>
      <c r="H13" s="73"/>
      <c r="I13" s="73"/>
      <c r="J13" s="73"/>
      <c r="K13" s="73"/>
      <c r="O13" s="25"/>
    </row>
    <row r="14" spans="2:21" ht="20.100000000000001" customHeight="1" x14ac:dyDescent="0.25">
      <c r="B14" s="34"/>
      <c r="F14" s="73" t="s">
        <v>66</v>
      </c>
      <c r="G14" s="73"/>
      <c r="H14" s="73"/>
      <c r="I14" s="73"/>
      <c r="J14" s="73"/>
      <c r="K14" s="74">
        <f>(J11/J12)-1</f>
        <v>2.306903402513627E-2</v>
      </c>
      <c r="O14" s="25"/>
    </row>
    <row r="15" spans="2:21" ht="20.100000000000001" customHeight="1" x14ac:dyDescent="0.25">
      <c r="B15" s="34"/>
      <c r="C15" s="34"/>
      <c r="D15" s="37"/>
      <c r="E15" s="36"/>
      <c r="F15" s="73"/>
      <c r="G15" s="73"/>
      <c r="H15" s="75"/>
      <c r="I15" s="75"/>
      <c r="J15" s="75"/>
      <c r="K15" s="75"/>
      <c r="M15" s="36"/>
      <c r="N15" s="34"/>
      <c r="O15" s="25"/>
    </row>
    <row r="16" spans="2:21" ht="20.100000000000001" customHeight="1" x14ac:dyDescent="0.25">
      <c r="B16" s="34"/>
      <c r="C16" s="34"/>
      <c r="D16" s="37"/>
      <c r="E16" s="36"/>
      <c r="F16" s="76" t="s">
        <v>116</v>
      </c>
      <c r="G16" s="77"/>
      <c r="H16" s="78"/>
      <c r="I16" s="78"/>
      <c r="J16" s="503" t="str">
        <f>+IF(J12&lt;J11,"SEM DESONERAÇÃO","COM DESONERAÇÃO")</f>
        <v>SEM DESONERAÇÃO</v>
      </c>
      <c r="K16" s="503"/>
      <c r="L16" s="37"/>
      <c r="M16" s="36"/>
      <c r="N16" s="34"/>
      <c r="O16" s="25"/>
    </row>
    <row r="17" spans="2:15" ht="20.100000000000001" customHeight="1" x14ac:dyDescent="0.25">
      <c r="B17" s="34"/>
      <c r="C17" s="34"/>
      <c r="D17" s="37"/>
      <c r="E17" s="36"/>
      <c r="F17" s="34"/>
      <c r="G17" s="34"/>
      <c r="H17" s="34"/>
      <c r="I17" s="34"/>
      <c r="J17" s="34"/>
      <c r="K17" s="34"/>
      <c r="L17" s="37"/>
      <c r="M17" s="36"/>
      <c r="N17" s="34"/>
      <c r="O17" s="25"/>
    </row>
    <row r="18" spans="2:15" ht="20.100000000000001" customHeight="1" x14ac:dyDescent="0.25">
      <c r="B18" s="34"/>
      <c r="C18" s="34"/>
      <c r="D18" s="37"/>
      <c r="E18" s="36"/>
      <c r="F18" s="34"/>
      <c r="G18" s="34"/>
      <c r="H18" s="34"/>
      <c r="I18" s="34"/>
      <c r="J18" s="34"/>
      <c r="K18" s="34"/>
      <c r="L18" s="37"/>
      <c r="M18" s="36"/>
      <c r="N18" s="34"/>
      <c r="O18" s="25"/>
    </row>
    <row r="19" spans="2:15" ht="20.100000000000001" customHeight="1" x14ac:dyDescent="0.25">
      <c r="B19" s="34"/>
      <c r="C19" s="33"/>
      <c r="D19" s="38"/>
      <c r="E19" s="39"/>
      <c r="F19" s="33"/>
      <c r="G19" s="34"/>
      <c r="H19" s="34"/>
      <c r="I19" s="34"/>
      <c r="J19" s="34"/>
      <c r="K19" s="33"/>
      <c r="L19" s="38"/>
      <c r="M19" s="39"/>
      <c r="N19" s="33"/>
      <c r="O19" s="25"/>
    </row>
    <row r="20" spans="2:15" s="15" customFormat="1" ht="20.100000000000001" customHeight="1" x14ac:dyDescent="0.25">
      <c r="B20" s="12"/>
      <c r="C20" s="13"/>
      <c r="D20" s="6"/>
      <c r="E20" s="6"/>
      <c r="F20" s="6"/>
      <c r="G20" s="7"/>
      <c r="H20" s="7"/>
      <c r="I20" s="7"/>
      <c r="J20" s="7"/>
      <c r="K20" s="6"/>
      <c r="M20" s="7"/>
      <c r="N20" s="7"/>
    </row>
    <row r="21" spans="2:15" ht="20.100000000000001" customHeight="1" x14ac:dyDescent="0.25">
      <c r="B21" s="34"/>
      <c r="C21" s="35"/>
      <c r="D21" s="34"/>
      <c r="E21" s="34"/>
      <c r="F21" s="34"/>
      <c r="G21" s="34"/>
      <c r="H21" s="34"/>
      <c r="I21" s="34"/>
      <c r="J21" s="34"/>
      <c r="K21" s="31"/>
      <c r="L21" s="34"/>
      <c r="M21" s="34"/>
      <c r="N21" s="34"/>
      <c r="O21" s="25"/>
    </row>
    <row r="22" spans="2:15" ht="20.100000000000001" customHeight="1" x14ac:dyDescent="0.25">
      <c r="B22" s="34"/>
      <c r="C22" s="34"/>
      <c r="D22" s="37"/>
      <c r="E22" s="36"/>
      <c r="F22" s="34"/>
      <c r="G22" s="34"/>
      <c r="H22" s="34"/>
      <c r="I22" s="34"/>
      <c r="J22" s="34"/>
      <c r="K22" s="34"/>
      <c r="L22" s="37"/>
      <c r="M22" s="36"/>
      <c r="N22" s="34"/>
      <c r="O22" s="25"/>
    </row>
    <row r="23" spans="2:15" ht="20.100000000000001" customHeight="1" x14ac:dyDescent="0.25">
      <c r="B23" s="34"/>
      <c r="C23" s="34"/>
      <c r="D23" s="37"/>
      <c r="E23" s="36"/>
      <c r="F23" s="34"/>
      <c r="G23" s="34"/>
      <c r="H23" s="34"/>
      <c r="I23" s="34"/>
      <c r="J23" s="34"/>
      <c r="K23" s="34"/>
      <c r="L23" s="37"/>
      <c r="M23" s="36"/>
      <c r="N23" s="34"/>
      <c r="O23" s="25"/>
    </row>
    <row r="24" spans="2:15" ht="20.100000000000001" customHeight="1" x14ac:dyDescent="0.25">
      <c r="B24" s="34"/>
      <c r="C24" s="34"/>
      <c r="D24" s="37"/>
      <c r="E24" s="36"/>
      <c r="F24" s="34"/>
      <c r="G24" s="34"/>
      <c r="H24" s="34"/>
      <c r="I24" s="34"/>
      <c r="J24" s="34"/>
      <c r="K24" s="34"/>
      <c r="L24" s="37"/>
      <c r="M24" s="36"/>
      <c r="N24" s="34"/>
      <c r="O24" s="25"/>
    </row>
    <row r="25" spans="2:15" ht="20.100000000000001" customHeight="1" x14ac:dyDescent="0.25">
      <c r="B25" s="34"/>
      <c r="C25" s="33"/>
      <c r="D25" s="38"/>
      <c r="E25" s="39"/>
      <c r="F25" s="33"/>
      <c r="G25" s="34"/>
      <c r="H25" s="34"/>
      <c r="I25" s="34"/>
      <c r="J25" s="34"/>
      <c r="K25" s="33"/>
      <c r="L25" s="38"/>
      <c r="M25" s="39"/>
      <c r="N25" s="33"/>
      <c r="O25" s="25"/>
    </row>
    <row r="26" spans="2:15" s="15" customFormat="1" ht="20.100000000000001" customHeight="1" x14ac:dyDescent="0.25">
      <c r="B26" s="12"/>
      <c r="C26" s="13"/>
      <c r="D26" s="6"/>
      <c r="E26" s="6"/>
      <c r="F26" s="6"/>
      <c r="G26" s="7"/>
      <c r="H26" s="7"/>
      <c r="I26" s="7"/>
      <c r="J26" s="7"/>
      <c r="K26" s="6"/>
      <c r="M26" s="7"/>
      <c r="N26" s="7"/>
    </row>
    <row r="27" spans="2:15" ht="20.100000000000001" customHeight="1" x14ac:dyDescent="0.25">
      <c r="B27" s="34"/>
      <c r="C27" s="35"/>
      <c r="D27" s="34"/>
      <c r="E27" s="34"/>
      <c r="F27" s="34"/>
      <c r="G27" s="34"/>
      <c r="H27" s="34"/>
      <c r="I27" s="34"/>
      <c r="J27" s="34"/>
      <c r="K27" s="31"/>
      <c r="L27" s="34"/>
      <c r="M27" s="34"/>
      <c r="N27" s="34"/>
      <c r="O27" s="25"/>
    </row>
    <row r="500" spans="2:2" x14ac:dyDescent="0.25">
      <c r="B500" s="24" t="s">
        <v>265</v>
      </c>
    </row>
  </sheetData>
  <mergeCells count="4">
    <mergeCell ref="B1:O2"/>
    <mergeCell ref="J11:K11"/>
    <mergeCell ref="J12:K12"/>
    <mergeCell ref="J16:K16"/>
  </mergeCells>
  <printOptions horizontalCentered="1" verticalCentered="1"/>
  <pageMargins left="0.51181102362204722" right="0.51181102362204722" top="1.9685039370078741" bottom="0.78740157480314965" header="0.31496062992125984" footer="0.39370078740157483"/>
  <pageSetup paperSize="9" scale="89" orientation="landscape" r:id="rId1"/>
  <headerFooter>
    <oddHeader>&amp;L
&amp;G</oddHeader>
    <oddFooter>&amp;L&amp;"Arial Narrow,Normal"&amp;10&amp;A
&amp;F</oddFooter>
  </headerFooter>
  <colBreaks count="1" manualBreakCount="1">
    <brk id="17" max="1048575" man="1"/>
  </colBreak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C81D1-2D37-48BF-ACD2-0055D35949A1}">
  <sheetPr codeName="Planilha5"/>
  <dimension ref="B1:U500"/>
  <sheetViews>
    <sheetView showGridLines="0" showZeros="0" view="pageBreakPreview" zoomScale="85" zoomScaleNormal="100" zoomScaleSheetLayoutView="85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1" style="24" customWidth="1"/>
    <col min="4" max="4" width="9.7109375" style="24" bestFit="1" customWidth="1"/>
    <col min="5" max="14" width="10.7109375" style="24" customWidth="1"/>
    <col min="15" max="15" width="10.7109375" style="26" customWidth="1"/>
    <col min="16" max="16" width="1.7109375" style="24" customWidth="1"/>
    <col min="17" max="17" width="9.140625" style="24" customWidth="1"/>
    <col min="18" max="16384" width="9.140625" style="24"/>
  </cols>
  <sheetData>
    <row r="1" spans="2:21" s="16" customFormat="1" ht="20.100000000000001" customHeight="1" x14ac:dyDescent="0.25"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</row>
    <row r="2" spans="2:21" s="16" customFormat="1" ht="20.100000000000001" customHeight="1" x14ac:dyDescent="0.25"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7"/>
    </row>
    <row r="3" spans="2:21" s="16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8"/>
      <c r="S4" s="8"/>
      <c r="T4" s="9"/>
      <c r="U4" s="9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0"/>
      <c r="N7" s="3"/>
      <c r="O7" s="14"/>
    </row>
    <row r="8" spans="2:21" s="15" customFormat="1" ht="20.100000000000001" customHeight="1" x14ac:dyDescent="0.25">
      <c r="B8" s="12"/>
      <c r="C8" s="13"/>
      <c r="D8" s="6"/>
      <c r="E8" s="6"/>
      <c r="F8" s="6"/>
      <c r="G8" s="7"/>
      <c r="H8" s="7"/>
      <c r="I8" s="7"/>
      <c r="J8" s="7"/>
      <c r="K8" s="6"/>
      <c r="M8" s="7"/>
      <c r="N8" s="7"/>
    </row>
    <row r="9" spans="2:21" ht="20.100000000000001" customHeight="1" x14ac:dyDescent="0.25">
      <c r="B9" s="34"/>
      <c r="O9" s="25"/>
    </row>
    <row r="10" spans="2:21" ht="20.100000000000001" customHeight="1" x14ac:dyDescent="0.25">
      <c r="B10" s="34"/>
      <c r="O10" s="25"/>
    </row>
    <row r="11" spans="2:21" ht="20.100000000000001" customHeight="1" x14ac:dyDescent="0.25">
      <c r="B11" s="34"/>
      <c r="C11" s="34"/>
      <c r="D11" s="37"/>
      <c r="E11" s="36"/>
      <c r="F11" s="34"/>
      <c r="G11" s="34"/>
      <c r="H11" s="34"/>
      <c r="I11" s="34"/>
      <c r="J11" s="34"/>
      <c r="K11" s="34"/>
      <c r="L11" s="37"/>
      <c r="M11" s="36"/>
      <c r="N11" s="34"/>
      <c r="O11" s="25"/>
    </row>
    <row r="12" spans="2:21" ht="20.100000000000001" customHeight="1" x14ac:dyDescent="0.25">
      <c r="B12" s="34"/>
      <c r="O12" s="25"/>
    </row>
    <row r="13" spans="2:21" ht="20.100000000000001" customHeight="1" x14ac:dyDescent="0.25">
      <c r="B13" s="34"/>
      <c r="C13" s="478" t="s">
        <v>72</v>
      </c>
      <c r="D13" s="478"/>
      <c r="E13" s="478"/>
      <c r="F13" s="478"/>
      <c r="G13" s="478"/>
      <c r="H13" s="478"/>
      <c r="I13" s="478"/>
      <c r="J13" s="478"/>
      <c r="K13" s="478"/>
      <c r="L13" s="478"/>
      <c r="M13" s="478"/>
      <c r="N13" s="478"/>
      <c r="O13" s="25"/>
    </row>
    <row r="14" spans="2:21" ht="20.100000000000001" customHeight="1" x14ac:dyDescent="0.25">
      <c r="B14" s="34"/>
      <c r="C14" s="478"/>
      <c r="D14" s="478"/>
      <c r="E14" s="478"/>
      <c r="F14" s="478"/>
      <c r="G14" s="478"/>
      <c r="H14" s="478"/>
      <c r="I14" s="478"/>
      <c r="J14" s="478"/>
      <c r="K14" s="478"/>
      <c r="L14" s="478"/>
      <c r="M14" s="478"/>
      <c r="N14" s="478"/>
      <c r="O14" s="25"/>
    </row>
    <row r="15" spans="2:21" ht="20.100000000000001" customHeight="1" x14ac:dyDescent="0.25">
      <c r="B15" s="34"/>
      <c r="C15" s="33"/>
      <c r="D15" s="38"/>
      <c r="E15" s="39"/>
      <c r="F15" s="33"/>
      <c r="G15" s="34"/>
      <c r="H15" s="34"/>
      <c r="I15" s="34"/>
      <c r="J15" s="34"/>
      <c r="K15" s="33"/>
      <c r="L15" s="38"/>
      <c r="M15" s="39"/>
      <c r="N15" s="33"/>
      <c r="O15" s="25"/>
    </row>
    <row r="16" spans="2:21" s="15" customFormat="1" ht="20.100000000000001" customHeight="1" x14ac:dyDescent="0.25">
      <c r="B16" s="12"/>
      <c r="C16" s="13"/>
      <c r="D16" s="6"/>
      <c r="E16" s="6"/>
      <c r="F16" s="6"/>
      <c r="G16" s="7"/>
      <c r="H16" s="7"/>
      <c r="I16" s="7"/>
      <c r="J16" s="7"/>
      <c r="K16" s="6"/>
      <c r="M16" s="7"/>
      <c r="N16" s="7"/>
    </row>
    <row r="17" spans="2:15" ht="20.100000000000001" customHeight="1" x14ac:dyDescent="0.25">
      <c r="B17" s="34"/>
      <c r="C17" s="35"/>
      <c r="D17" s="34"/>
      <c r="E17" s="34"/>
      <c r="F17" s="34"/>
      <c r="G17" s="34"/>
      <c r="H17" s="34"/>
      <c r="I17" s="34"/>
      <c r="J17" s="34"/>
      <c r="K17" s="31"/>
      <c r="L17" s="34"/>
      <c r="M17" s="34"/>
      <c r="N17" s="34"/>
      <c r="O17" s="25"/>
    </row>
    <row r="18" spans="2:15" ht="20.100000000000001" customHeight="1" x14ac:dyDescent="0.25">
      <c r="B18" s="34"/>
      <c r="C18" s="34"/>
      <c r="D18" s="37"/>
      <c r="E18" s="36"/>
      <c r="F18" s="34"/>
      <c r="G18" s="34"/>
      <c r="H18" s="34"/>
      <c r="I18" s="34"/>
      <c r="J18" s="34"/>
      <c r="K18" s="34"/>
      <c r="L18" s="37"/>
      <c r="M18" s="36"/>
      <c r="N18" s="34"/>
      <c r="O18" s="25"/>
    </row>
    <row r="19" spans="2:15" ht="20.100000000000001" customHeight="1" x14ac:dyDescent="0.25">
      <c r="B19" s="34"/>
      <c r="C19" s="34"/>
      <c r="D19" s="37"/>
      <c r="E19" s="36"/>
      <c r="F19" s="34"/>
      <c r="G19" s="34"/>
      <c r="H19" s="34"/>
      <c r="I19" s="34"/>
      <c r="J19" s="34"/>
      <c r="K19" s="34"/>
      <c r="L19" s="37"/>
      <c r="M19" s="36"/>
      <c r="N19" s="34"/>
      <c r="O19" s="25"/>
    </row>
    <row r="20" spans="2:15" ht="20.100000000000001" customHeight="1" x14ac:dyDescent="0.25">
      <c r="B20" s="34"/>
      <c r="C20" s="34"/>
      <c r="D20" s="37"/>
      <c r="E20" s="36"/>
      <c r="F20" s="34"/>
      <c r="G20" s="34"/>
      <c r="H20" s="34"/>
      <c r="I20" s="34"/>
      <c r="J20" s="34"/>
      <c r="K20" s="34"/>
      <c r="L20" s="37"/>
      <c r="M20" s="36"/>
      <c r="N20" s="34"/>
      <c r="O20" s="25"/>
    </row>
    <row r="21" spans="2:15" ht="20.100000000000001" customHeight="1" x14ac:dyDescent="0.25">
      <c r="B21" s="34"/>
      <c r="C21" s="34"/>
      <c r="D21" s="37"/>
      <c r="E21" s="36"/>
      <c r="F21" s="34"/>
      <c r="G21" s="34"/>
      <c r="H21" s="34"/>
      <c r="I21" s="34"/>
      <c r="J21" s="34"/>
      <c r="K21" s="34"/>
      <c r="L21" s="37"/>
      <c r="M21" s="36"/>
      <c r="N21" s="34"/>
      <c r="O21" s="25"/>
    </row>
    <row r="22" spans="2:15" ht="20.100000000000001" customHeight="1" x14ac:dyDescent="0.25">
      <c r="B22" s="34"/>
      <c r="C22" s="34"/>
      <c r="D22" s="37"/>
      <c r="E22" s="36"/>
      <c r="F22" s="34"/>
      <c r="G22" s="34"/>
      <c r="H22" s="34"/>
      <c r="I22" s="34"/>
      <c r="J22" s="34"/>
      <c r="K22" s="34"/>
      <c r="L22" s="37"/>
      <c r="M22" s="36"/>
      <c r="N22" s="34"/>
      <c r="O22" s="25"/>
    </row>
    <row r="23" spans="2:15" ht="20.100000000000001" customHeight="1" x14ac:dyDescent="0.25">
      <c r="B23" s="34"/>
      <c r="C23" s="33"/>
      <c r="D23" s="38"/>
      <c r="E23" s="39"/>
      <c r="F23" s="33"/>
      <c r="G23" s="34"/>
      <c r="H23" s="34"/>
      <c r="I23" s="34"/>
      <c r="J23" s="34"/>
      <c r="K23" s="33"/>
      <c r="L23" s="38"/>
      <c r="M23" s="39"/>
      <c r="N23" s="33"/>
      <c r="O23" s="25"/>
    </row>
    <row r="24" spans="2:15" s="15" customFormat="1" ht="20.100000000000001" customHeight="1" x14ac:dyDescent="0.25">
      <c r="B24" s="12"/>
      <c r="C24" s="13"/>
      <c r="D24" s="6"/>
      <c r="E24" s="6"/>
      <c r="F24" s="6"/>
      <c r="G24" s="7"/>
      <c r="H24" s="7"/>
      <c r="I24" s="7"/>
      <c r="J24" s="7"/>
      <c r="K24" s="6"/>
      <c r="M24" s="7"/>
      <c r="N24" s="7"/>
    </row>
    <row r="25" spans="2:15" ht="20.100000000000001" customHeight="1" x14ac:dyDescent="0.25">
      <c r="B25" s="34"/>
      <c r="C25" s="35"/>
      <c r="D25" s="34"/>
      <c r="E25" s="34"/>
      <c r="F25" s="34"/>
      <c r="G25" s="34"/>
      <c r="H25" s="34"/>
      <c r="I25" s="34"/>
      <c r="J25" s="34"/>
      <c r="K25" s="31"/>
      <c r="L25" s="34"/>
      <c r="M25" s="34"/>
      <c r="N25" s="34"/>
      <c r="O25" s="25"/>
    </row>
    <row r="26" spans="2:15" ht="20.100000000000001" customHeight="1" x14ac:dyDescent="0.25">
      <c r="B26" s="34"/>
      <c r="C26" s="34"/>
      <c r="D26" s="37"/>
      <c r="E26" s="36"/>
      <c r="F26" s="34"/>
      <c r="G26" s="34"/>
      <c r="H26" s="34"/>
      <c r="I26" s="34"/>
      <c r="J26" s="34"/>
      <c r="K26" s="34"/>
      <c r="L26" s="37"/>
      <c r="M26" s="36"/>
      <c r="N26" s="34"/>
      <c r="O26" s="25"/>
    </row>
    <row r="27" spans="2:15" ht="20.100000000000001" customHeight="1" x14ac:dyDescent="0.25">
      <c r="B27" s="34"/>
      <c r="C27" s="33"/>
      <c r="D27" s="38"/>
      <c r="E27" s="39"/>
      <c r="F27" s="33"/>
      <c r="G27" s="34"/>
      <c r="H27" s="34"/>
      <c r="I27" s="34"/>
      <c r="J27" s="34"/>
      <c r="K27" s="33"/>
      <c r="L27" s="38"/>
      <c r="M27" s="39"/>
      <c r="N27" s="33"/>
      <c r="O27" s="25"/>
    </row>
    <row r="500" spans="2:2" x14ac:dyDescent="0.25">
      <c r="B500" s="24" t="s">
        <v>265</v>
      </c>
    </row>
  </sheetData>
  <mergeCells count="2">
    <mergeCell ref="B1:P2"/>
    <mergeCell ref="C13:N14"/>
  </mergeCells>
  <printOptions horizontalCentered="1" vertic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 alignWithMargins="0">
    <oddHeader>&amp;L
&amp;G</oddHeader>
    <oddFooter>&amp;L&amp;"Arial Narrow,Normal"&amp;10&amp;A
&amp;F</oddFooter>
  </headerFooter>
  <colBreaks count="1" manualBreakCount="1">
    <brk id="17" max="1048575" man="1"/>
  </colBreaks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52C28-ED81-41B3-9B82-7C8DEBC70E74}">
  <sheetPr codeName="Planilha6"/>
  <dimension ref="B1:Q90"/>
  <sheetViews>
    <sheetView showGridLines="0" showZeros="0" view="pageBreakPreview" topLeftCell="A65" zoomScaleNormal="100" zoomScaleSheetLayoutView="100" workbookViewId="0">
      <selection activeCell="B1" sqref="B1:AB2"/>
    </sheetView>
  </sheetViews>
  <sheetFormatPr defaultRowHeight="15" x14ac:dyDescent="0.25"/>
  <cols>
    <col min="1" max="1" width="1.7109375" style="206" customWidth="1"/>
    <col min="2" max="2" width="9.85546875" style="206" customWidth="1"/>
    <col min="3" max="4" width="2.5703125" style="206" customWidth="1"/>
    <col min="5" max="5" width="68.5703125" style="206" customWidth="1"/>
    <col min="6" max="6" width="34.28515625" style="206" bestFit="1" customWidth="1"/>
    <col min="7" max="7" width="12.28515625" style="206" bestFit="1" customWidth="1"/>
    <col min="8" max="8" width="11.7109375" style="206" customWidth="1"/>
    <col min="9" max="9" width="11.42578125" style="206" customWidth="1"/>
    <col min="10" max="12" width="21.28515625" style="206" customWidth="1"/>
    <col min="13" max="13" width="1.7109375" style="206" customWidth="1"/>
    <col min="14" max="14" width="16" style="206" bestFit="1" customWidth="1"/>
    <col min="15" max="15" width="15.7109375" style="206" customWidth="1"/>
    <col min="16" max="16" width="14.42578125" style="206" bestFit="1" customWidth="1"/>
    <col min="17" max="16384" width="9.140625" style="206"/>
  </cols>
  <sheetData>
    <row r="1" spans="2:14" s="115" customFormat="1" ht="50.1" customHeight="1" x14ac:dyDescent="0.25">
      <c r="B1" s="520" t="s">
        <v>118</v>
      </c>
      <c r="C1" s="520"/>
      <c r="D1" s="520"/>
      <c r="E1" s="520"/>
      <c r="F1" s="520"/>
      <c r="G1" s="520"/>
      <c r="H1" s="520"/>
      <c r="I1" s="520"/>
      <c r="J1" s="520"/>
      <c r="K1" s="520"/>
      <c r="L1" s="418"/>
      <c r="M1" s="116"/>
    </row>
    <row r="2" spans="2:14" s="115" customFormat="1" ht="9.9499999999999993" customHeight="1" x14ac:dyDescent="0.25">
      <c r="B2" s="110"/>
      <c r="C2" s="110"/>
      <c r="D2" s="217"/>
      <c r="E2" s="217"/>
      <c r="F2" s="217"/>
      <c r="G2" s="110"/>
      <c r="H2" s="217"/>
      <c r="I2" s="217"/>
      <c r="J2" s="217"/>
      <c r="K2" s="217"/>
      <c r="L2" s="217"/>
      <c r="M2" s="116"/>
    </row>
    <row r="3" spans="2:14" s="61" customFormat="1" ht="13.5" customHeight="1" x14ac:dyDescent="0.25">
      <c r="B3" s="1" t="s">
        <v>11</v>
      </c>
      <c r="C3" s="2" t="str">
        <f>'DADOS DA OBRA'!$B$12</f>
        <v>CONCLUSÃO DO REMANESCENTE DA OBRA DE REFORMA E AMPLIAÇÃO DA EFG EM ARTES BASILEU FRANÇA, LOCALIZADA EM GOIÂNIA-GO.</v>
      </c>
      <c r="D3" s="2"/>
      <c r="E3" s="2"/>
      <c r="F3" s="5"/>
      <c r="G3" s="5"/>
      <c r="H3" s="1" t="s">
        <v>22</v>
      </c>
      <c r="I3" s="343" t="str">
        <f>'DADOS DA OBRA'!$J$21</f>
        <v>10/04/2026</v>
      </c>
      <c r="J3" s="2"/>
      <c r="K3" s="419" t="s">
        <v>60</v>
      </c>
      <c r="L3" s="420">
        <f>'BDI NORMAL (SD) '!$J$25/100</f>
        <v>0.25069999999999998</v>
      </c>
      <c r="M3" s="64"/>
    </row>
    <row r="4" spans="2:14" s="61" customFormat="1" ht="15" customHeight="1" x14ac:dyDescent="0.25">
      <c r="B4" s="1" t="s">
        <v>13</v>
      </c>
      <c r="C4" s="2" t="str">
        <f>'DADOS DA OBRA'!$B$15&amp;", "&amp;'DADOS DA OBRA'!$B$18&amp;""</f>
        <v>AVENIDA UNIVERSITÁRIA, N. 1750, SETOR UNIVERSITÁRIO</v>
      </c>
      <c r="D4" s="5"/>
      <c r="E4" s="5"/>
      <c r="F4" s="5"/>
      <c r="G4" s="5"/>
      <c r="H4" s="1" t="s">
        <v>12</v>
      </c>
      <c r="I4" s="4" t="str">
        <f>'CAPA - ORÇAMENTO'!$D$18</f>
        <v>00</v>
      </c>
      <c r="J4" s="5"/>
      <c r="K4" s="419" t="s">
        <v>62</v>
      </c>
      <c r="L4" s="420">
        <f>'BDI DIFERENCIADO (SD)  '!$J$25/100</f>
        <v>0.20860000000000001</v>
      </c>
    </row>
    <row r="5" spans="2:14" s="61" customFormat="1" ht="15" customHeight="1" x14ac:dyDescent="0.25">
      <c r="B5" s="1" t="s">
        <v>262</v>
      </c>
      <c r="C5" s="81" t="str">
        <f>'DADOS DA OBRA'!$J$18 &amp; "-" &amp; 'DADOS DA OBRA'!$M$18</f>
        <v>GOIÂNIA-GO</v>
      </c>
      <c r="D5" s="5"/>
      <c r="E5" s="5"/>
      <c r="F5" s="5"/>
      <c r="G5" s="5"/>
      <c r="H5" s="1" t="s">
        <v>108</v>
      </c>
      <c r="I5" s="4" t="str">
        <f>'DADOS DA OBRA'!$B$24</f>
        <v>6 MESES</v>
      </c>
      <c r="J5" s="5"/>
      <c r="K5" s="421"/>
      <c r="L5" s="422"/>
    </row>
    <row r="6" spans="2:14" s="61" customFormat="1" ht="15" customHeight="1" x14ac:dyDescent="0.25">
      <c r="B6" s="1"/>
      <c r="C6" s="81"/>
      <c r="D6" s="5"/>
      <c r="E6" s="5"/>
      <c r="F6" s="5"/>
      <c r="G6" s="5"/>
      <c r="H6" s="1"/>
      <c r="I6" s="4"/>
      <c r="J6" s="5"/>
      <c r="K6" s="421"/>
      <c r="L6" s="422"/>
    </row>
    <row r="7" spans="2:14" s="61" customFormat="1" ht="15" customHeight="1" x14ac:dyDescent="0.25">
      <c r="B7" s="5"/>
      <c r="C7" s="5"/>
      <c r="D7" s="5"/>
      <c r="E7" s="5"/>
      <c r="F7" s="5"/>
      <c r="G7" s="5"/>
      <c r="H7" s="5"/>
      <c r="I7" s="5"/>
      <c r="J7" s="5"/>
      <c r="K7" s="421"/>
      <c r="L7" s="422"/>
    </row>
    <row r="8" spans="2:14" s="61" customFormat="1" ht="15" customHeight="1" thickBot="1" x14ac:dyDescent="0.3">
      <c r="B8" s="91"/>
      <c r="C8" s="91"/>
      <c r="D8" s="91"/>
      <c r="E8" s="91"/>
      <c r="F8" s="91"/>
    </row>
    <row r="9" spans="2:14" s="212" customFormat="1" ht="30" customHeight="1" thickBot="1" x14ac:dyDescent="0.3">
      <c r="B9" s="521" t="s">
        <v>23</v>
      </c>
      <c r="C9" s="522"/>
      <c r="D9" s="523"/>
      <c r="E9" s="521" t="s">
        <v>30</v>
      </c>
      <c r="F9" s="522"/>
      <c r="G9" s="522"/>
      <c r="H9" s="522"/>
      <c r="I9" s="523"/>
      <c r="J9" s="214" t="s">
        <v>121</v>
      </c>
      <c r="K9" s="213" t="s">
        <v>122</v>
      </c>
      <c r="L9" s="213" t="s">
        <v>56</v>
      </c>
    </row>
    <row r="10" spans="2:14" ht="20.100000000000001" customHeight="1" x14ac:dyDescent="0.25">
      <c r="B10" s="524" t="str">
        <f>'ORÇAMENTO SINTÉTICO (SD)'!B11</f>
        <v xml:space="preserve"> 1 </v>
      </c>
      <c r="C10" s="525"/>
      <c r="D10" s="525"/>
      <c r="E10" s="526" t="str">
        <f>VLOOKUP(B10,'ORÇAMENTO SINTÉTICO (SD)'!$B$11:$L$1488,4,FALSE)</f>
        <v>ADMINISTRAÇÃO LOCAL</v>
      </c>
      <c r="F10" s="526"/>
      <c r="G10" s="526"/>
      <c r="H10" s="526"/>
      <c r="I10" s="526"/>
      <c r="J10" s="345">
        <f>VLOOKUP(B10,'ORÇAMENTO SINTÉTICO (SD)'!B6:L796,8,FALSE)</f>
        <v>524239.2</v>
      </c>
      <c r="K10" s="345">
        <f>VLOOKUP(B10,'ORÇAMENTO SINTÉTICO (SD)'!B6:L796,11,FALSE)</f>
        <v>655665.6</v>
      </c>
      <c r="L10" s="346">
        <f t="shared" ref="L10:L41" si="0">K10/$L$76</f>
        <v>2.0501328782185205E-2</v>
      </c>
      <c r="N10" s="350"/>
    </row>
    <row r="11" spans="2:14" ht="20.100000000000001" customHeight="1" x14ac:dyDescent="0.25">
      <c r="B11" s="527" t="str">
        <f>'ORÇAMENTO SINTÉTICO (SD)'!B20</f>
        <v xml:space="preserve"> 2 </v>
      </c>
      <c r="C11" s="528"/>
      <c r="D11" s="528"/>
      <c r="E11" s="529" t="str">
        <f>VLOOKUP(B11,'ORÇAMENTO SINTÉTICO (SD)'!$B$11:$L$1488,4,FALSE)</f>
        <v>IMPLANTAÇÃO E ABRIGO DE RESÍDUOS</v>
      </c>
      <c r="F11" s="530"/>
      <c r="G11" s="530"/>
      <c r="H11" s="530"/>
      <c r="I11" s="531"/>
      <c r="J11" s="347">
        <f>VLOOKUP(B11,'ORÇAMENTO SINTÉTICO (SD)'!B7:L796,8,FALSE)</f>
        <v>3140874.3599999989</v>
      </c>
      <c r="K11" s="347">
        <f>VLOOKUP(B11,'ORÇAMENTO SINTÉTICO (SD)'!B7:L796,11,FALSE)</f>
        <v>3919512.6299999994</v>
      </c>
      <c r="L11" s="348">
        <f t="shared" si="0"/>
        <v>0.12255518223551368</v>
      </c>
      <c r="N11" s="369"/>
    </row>
    <row r="12" spans="2:14" ht="20.100000000000001" customHeight="1" x14ac:dyDescent="0.25">
      <c r="B12" s="509" t="str">
        <f>'ORÇAMENTO SINTÉTICO (SD)'!B21</f>
        <v xml:space="preserve"> 2.1 </v>
      </c>
      <c r="C12" s="510"/>
      <c r="D12" s="511"/>
      <c r="E12" s="512" t="str">
        <f>VLOOKUP(B12,'ORÇAMENTO SINTÉTICO (SD)'!$B$11:$L$1488,4,FALSE)</f>
        <v>SERVIÇOS PRELIMINARES</v>
      </c>
      <c r="F12" s="512"/>
      <c r="G12" s="512"/>
      <c r="H12" s="512"/>
      <c r="I12" s="512"/>
      <c r="J12" s="408">
        <f>VLOOKUP(B12,'ORÇAMENTO SINTÉTICO (SD)'!B8:L796,8,FALSE)</f>
        <v>18621.380000000005</v>
      </c>
      <c r="K12" s="408">
        <f>VLOOKUP(B12,'ORÇAMENTO SINTÉTICO (SD)'!B8:L796,11,FALSE)</f>
        <v>23288.989999999998</v>
      </c>
      <c r="L12" s="349">
        <f t="shared" si="0"/>
        <v>7.2819931531412259E-4</v>
      </c>
    </row>
    <row r="13" spans="2:14" ht="20.100000000000001" customHeight="1" x14ac:dyDescent="0.25">
      <c r="B13" s="509" t="str">
        <f>'ORÇAMENTO SINTÉTICO (SD)'!B25</f>
        <v xml:space="preserve"> 2.2 </v>
      </c>
      <c r="C13" s="510"/>
      <c r="D13" s="511"/>
      <c r="E13" s="506" t="str">
        <f>VLOOKUP(B13,'ORÇAMENTO SINTÉTICO (SD)'!$B$11:$L$1488,4,FALSE)</f>
        <v>SERVIÇO EM TERRA</v>
      </c>
      <c r="F13" s="507"/>
      <c r="G13" s="507"/>
      <c r="H13" s="507"/>
      <c r="I13" s="508"/>
      <c r="J13" s="408">
        <f>VLOOKUP(B13,'ORÇAMENTO SINTÉTICO (SD)'!B9:L796,8,FALSE)</f>
        <v>14352.6</v>
      </c>
      <c r="K13" s="408">
        <f>VLOOKUP(B13,'ORÇAMENTO SINTÉTICO (SD)'!B9:L796,11,FALSE)</f>
        <v>17934.579999999998</v>
      </c>
      <c r="L13" s="349">
        <f t="shared" si="0"/>
        <v>5.6077781288266931E-4</v>
      </c>
    </row>
    <row r="14" spans="2:14" ht="20.100000000000001" customHeight="1" x14ac:dyDescent="0.25">
      <c r="B14" s="509" t="str">
        <f>'ORÇAMENTO SINTÉTICO (SD)'!B31</f>
        <v xml:space="preserve"> 2.3 </v>
      </c>
      <c r="C14" s="510"/>
      <c r="D14" s="511"/>
      <c r="E14" s="506" t="str">
        <f>VLOOKUP(B14,'ORÇAMENTO SINTÉTICO (SD)'!$B$11:$L$1488,4,FALSE)</f>
        <v>TRANSPORTES</v>
      </c>
      <c r="F14" s="507"/>
      <c r="G14" s="507"/>
      <c r="H14" s="507"/>
      <c r="I14" s="508"/>
      <c r="J14" s="408">
        <f>VLOOKUP(B14,'ORÇAMENTO SINTÉTICO (SD)'!B10:L796,8,FALSE)</f>
        <v>138864.66</v>
      </c>
      <c r="K14" s="408">
        <f>VLOOKUP(B14,'ORÇAMENTO SINTÉTICO (SD)'!B10:L796,11,FALSE)</f>
        <v>173384.03999999998</v>
      </c>
      <c r="L14" s="349">
        <f t="shared" si="0"/>
        <v>5.4213660280843625E-3</v>
      </c>
    </row>
    <row r="15" spans="2:14" ht="20.100000000000001" customHeight="1" x14ac:dyDescent="0.25">
      <c r="B15" s="509" t="str">
        <f>'ORÇAMENTO SINTÉTICO (SD)'!B34</f>
        <v xml:space="preserve"> 2.4 </v>
      </c>
      <c r="C15" s="510"/>
      <c r="D15" s="511"/>
      <c r="E15" s="506" t="str">
        <f>VLOOKUP(B15,'ORÇAMENTO SINTÉTICO (SD)'!$B$11:$L$1488,4,FALSE)</f>
        <v>FUNDAÇÕES E SONDAGENS</v>
      </c>
      <c r="F15" s="507"/>
      <c r="G15" s="507"/>
      <c r="H15" s="507"/>
      <c r="I15" s="508"/>
      <c r="J15" s="408">
        <f>VLOOKUP(B15,'ORÇAMENTO SINTÉTICO (SD)'!B11:L796,8,FALSE)</f>
        <v>233644.18000000002</v>
      </c>
      <c r="K15" s="408">
        <f>VLOOKUP(B15,'ORÇAMENTO SINTÉTICO (SD)'!B11:L796,11,FALSE)</f>
        <v>292192.80999999994</v>
      </c>
      <c r="L15" s="349">
        <f t="shared" si="0"/>
        <v>9.1362744447788195E-3</v>
      </c>
    </row>
    <row r="16" spans="2:14" ht="20.100000000000001" customHeight="1" x14ac:dyDescent="0.25">
      <c r="B16" s="509" t="str">
        <f>'ORÇAMENTO SINTÉTICO (SD)'!B95</f>
        <v xml:space="preserve"> 2.5 </v>
      </c>
      <c r="C16" s="510"/>
      <c r="D16" s="511"/>
      <c r="E16" s="506" t="str">
        <f>VLOOKUP(B16,'ORÇAMENTO SINTÉTICO (SD)'!$B$11:$L$1488,4,FALSE)</f>
        <v>ESTRUTURA</v>
      </c>
      <c r="F16" s="507"/>
      <c r="G16" s="507"/>
      <c r="H16" s="507"/>
      <c r="I16" s="508"/>
      <c r="J16" s="408">
        <f>VLOOKUP(B16,'ORÇAMENTO SINTÉTICO (SD)'!B12:L796,8,FALSE)</f>
        <v>137320.12999999998</v>
      </c>
      <c r="K16" s="408">
        <f>VLOOKUP(B16,'ORÇAMENTO SINTÉTICO (SD)'!B12:L796,11,FALSE)</f>
        <v>171725.24</v>
      </c>
      <c r="L16" s="349">
        <f t="shared" si="0"/>
        <v>5.3694987283756561E-3</v>
      </c>
    </row>
    <row r="17" spans="2:12" ht="20.100000000000001" customHeight="1" x14ac:dyDescent="0.25">
      <c r="B17" s="509" t="str">
        <f>'ORÇAMENTO SINTÉTICO (SD)'!B114</f>
        <v xml:space="preserve"> 2.6 </v>
      </c>
      <c r="C17" s="510"/>
      <c r="D17" s="511"/>
      <c r="E17" s="506" t="str">
        <f>VLOOKUP(B17,'ORÇAMENTO SINTÉTICO (SD)'!$B$11:$L$1488,4,FALSE)</f>
        <v>INST. ELÉT./TELEFÔNICA/CABEAMENTO ESTRUTURADO</v>
      </c>
      <c r="F17" s="507"/>
      <c r="G17" s="507"/>
      <c r="H17" s="507"/>
      <c r="I17" s="508"/>
      <c r="J17" s="408">
        <f>VLOOKUP(B17,'ORÇAMENTO SINTÉTICO (SD)'!B13:L796,8,FALSE)</f>
        <v>491877.86999999982</v>
      </c>
      <c r="K17" s="408">
        <f>VLOOKUP(B17,'ORÇAMENTO SINTÉTICO (SD)'!B13:L796,11,FALSE)</f>
        <v>615145.87000000023</v>
      </c>
      <c r="L17" s="349">
        <f t="shared" si="0"/>
        <v>1.9234359298205307E-2</v>
      </c>
    </row>
    <row r="18" spans="2:12" ht="20.100000000000001" customHeight="1" x14ac:dyDescent="0.25">
      <c r="B18" s="509" t="str">
        <f>'ORÇAMENTO SINTÉTICO (SD)'!B229</f>
        <v xml:space="preserve"> 2.7 </v>
      </c>
      <c r="C18" s="510"/>
      <c r="D18" s="511"/>
      <c r="E18" s="506" t="str">
        <f>VLOOKUP(B18,'ORÇAMENTO SINTÉTICO (SD)'!$B$11:$L$1488,4,FALSE)</f>
        <v>INSTALAÇÕES HDRO-SANITÁRIAS</v>
      </c>
      <c r="F18" s="507"/>
      <c r="G18" s="507"/>
      <c r="H18" s="507"/>
      <c r="I18" s="508"/>
      <c r="J18" s="408">
        <f>VLOOKUP(B18,'ORÇAMENTO SINTÉTICO (SD)'!B14:L796,8,FALSE)</f>
        <v>521582.13000000006</v>
      </c>
      <c r="K18" s="408">
        <f>VLOOKUP(B18,'ORÇAMENTO SINTÉTICO (SD)'!B14:L796,11,FALSE)</f>
        <v>645620.88</v>
      </c>
      <c r="L18" s="349">
        <f t="shared" si="0"/>
        <v>2.0187250832625257E-2</v>
      </c>
    </row>
    <row r="19" spans="2:12" ht="20.100000000000001" customHeight="1" x14ac:dyDescent="0.25">
      <c r="B19" s="509" t="str">
        <f>'ORÇAMENTO SINTÉTICO (SD)'!B360</f>
        <v xml:space="preserve"> 2.8 </v>
      </c>
      <c r="C19" s="510"/>
      <c r="D19" s="511"/>
      <c r="E19" s="506" t="str">
        <f>VLOOKUP(B19,'ORÇAMENTO SINTÉTICO (SD)'!$B$11:$L$1488,4,FALSE)</f>
        <v>ALVENARIAS E DIVISÓRIAS</v>
      </c>
      <c r="F19" s="507"/>
      <c r="G19" s="507"/>
      <c r="H19" s="507"/>
      <c r="I19" s="508"/>
      <c r="J19" s="408">
        <f>VLOOKUP(B19,'ORÇAMENTO SINTÉTICO (SD)'!B15:L796,8,FALSE)</f>
        <v>155085.82999999999</v>
      </c>
      <c r="K19" s="408">
        <f>VLOOKUP(B19,'ORÇAMENTO SINTÉTICO (SD)'!B15:L796,11,FALSE)</f>
        <v>193961.57</v>
      </c>
      <c r="L19" s="349">
        <f t="shared" si="0"/>
        <v>6.0647835080547621E-3</v>
      </c>
    </row>
    <row r="20" spans="2:12" ht="20.100000000000001" customHeight="1" x14ac:dyDescent="0.25">
      <c r="B20" s="509" t="str">
        <f>'ORÇAMENTO SINTÉTICO (SD)'!B367</f>
        <v xml:space="preserve"> 2.9 </v>
      </c>
      <c r="C20" s="510"/>
      <c r="D20" s="511"/>
      <c r="E20" s="506" t="str">
        <f>VLOOKUP(B20,'ORÇAMENTO SINTÉTICO (SD)'!$B$11:$L$1488,4,FALSE)</f>
        <v>IMPERMEABILIZAÇÃO</v>
      </c>
      <c r="F20" s="507"/>
      <c r="G20" s="507"/>
      <c r="H20" s="507"/>
      <c r="I20" s="508"/>
      <c r="J20" s="408">
        <f>VLOOKUP(B20,'ORÇAMENTO SINTÉTICO (SD)'!B16:L1483,8,FALSE)</f>
        <v>11183.43</v>
      </c>
      <c r="K20" s="408">
        <f>VLOOKUP(B20,'ORÇAMENTO SINTÉTICO (SD)'!B16:L1483,11,FALSE)</f>
        <v>13985.74</v>
      </c>
      <c r="L20" s="349">
        <f t="shared" si="0"/>
        <v>4.3730562347965015E-4</v>
      </c>
    </row>
    <row r="21" spans="2:12" ht="20.100000000000001" customHeight="1" x14ac:dyDescent="0.25">
      <c r="B21" s="509" t="str">
        <f>'ORÇAMENTO SINTÉTICO (SD)'!B372</f>
        <v xml:space="preserve"> 2.10 </v>
      </c>
      <c r="C21" s="510"/>
      <c r="D21" s="511"/>
      <c r="E21" s="506" t="str">
        <f>VLOOKUP(B21,'ORÇAMENTO SINTÉTICO (SD)'!$B$11:$L$1488,4,FALSE)</f>
        <v>COBERTURA</v>
      </c>
      <c r="F21" s="507"/>
      <c r="G21" s="507"/>
      <c r="H21" s="507"/>
      <c r="I21" s="508"/>
      <c r="J21" s="408">
        <f>VLOOKUP(B21,'ORÇAMENTO SINTÉTICO (SD)'!B17:L1484,8,FALSE)</f>
        <v>7181.04</v>
      </c>
      <c r="K21" s="408">
        <f>VLOOKUP(B21,'ORÇAMENTO SINTÉTICO (SD)'!B17:L1484,11,FALSE)</f>
        <v>8979.99</v>
      </c>
      <c r="L21" s="349">
        <f t="shared" si="0"/>
        <v>2.8078600959198605E-4</v>
      </c>
    </row>
    <row r="22" spans="2:12" ht="20.100000000000001" customHeight="1" x14ac:dyDescent="0.25">
      <c r="B22" s="509" t="str">
        <f>'ORÇAMENTO SINTÉTICO (SD)'!B377</f>
        <v xml:space="preserve"> 2.11 </v>
      </c>
      <c r="C22" s="510"/>
      <c r="D22" s="511"/>
      <c r="E22" s="506" t="str">
        <f>VLOOKUP(B22,'ORÇAMENTO SINTÉTICO (SD)'!$B$11:$L$1488,4,FALSE)</f>
        <v>ESQUADRIAS METÁLICAS</v>
      </c>
      <c r="F22" s="507"/>
      <c r="G22" s="507"/>
      <c r="H22" s="507"/>
      <c r="I22" s="508"/>
      <c r="J22" s="408">
        <f>VLOOKUP(B22,'ORÇAMENTO SINTÉTICO (SD)'!B18:L1485,8,FALSE)</f>
        <v>201837.97999999998</v>
      </c>
      <c r="K22" s="408">
        <f>VLOOKUP(B22,'ORÇAMENTO SINTÉTICO (SD)'!B18:L1485,11,FALSE)</f>
        <v>252435.97</v>
      </c>
      <c r="L22" s="349">
        <f t="shared" si="0"/>
        <v>7.8931589783265144E-3</v>
      </c>
    </row>
    <row r="23" spans="2:12" ht="20.100000000000001" customHeight="1" x14ac:dyDescent="0.25">
      <c r="B23" s="509" t="str">
        <f>'ORÇAMENTO SINTÉTICO (SD)'!B388</f>
        <v xml:space="preserve"> 2.12 </v>
      </c>
      <c r="C23" s="510"/>
      <c r="D23" s="511"/>
      <c r="E23" s="512" t="str">
        <f>VLOOKUP(B23,'ORÇAMENTO SINTÉTICO (SD)'!$B$11:$L$1488,4,FALSE)</f>
        <v>REVESTIMENTO DE PAREDES</v>
      </c>
      <c r="F23" s="512"/>
      <c r="G23" s="512"/>
      <c r="H23" s="512"/>
      <c r="I23" s="512"/>
      <c r="J23" s="408">
        <f>VLOOKUP(B23,'ORÇAMENTO SINTÉTICO (SD)'!B19:L1486,8,FALSE)</f>
        <v>268944.48</v>
      </c>
      <c r="K23" s="408">
        <f>VLOOKUP(B23,'ORÇAMENTO SINTÉTICO (SD)'!B19:L1486,11,FALSE)</f>
        <v>336361.82</v>
      </c>
      <c r="L23" s="349">
        <f t="shared" si="0"/>
        <v>1.0517349486680708E-2</v>
      </c>
    </row>
    <row r="24" spans="2:12" ht="20.100000000000001" customHeight="1" x14ac:dyDescent="0.25">
      <c r="B24" s="509" t="str">
        <f>'ORÇAMENTO SINTÉTICO (SD)'!B393</f>
        <v xml:space="preserve"> 2.13 </v>
      </c>
      <c r="C24" s="510"/>
      <c r="D24" s="511"/>
      <c r="E24" s="506" t="str">
        <f>VLOOKUP(B24,'ORÇAMENTO SINTÉTICO (SD)'!$B$11:$L$1488,4,FALSE)</f>
        <v>FORROS</v>
      </c>
      <c r="F24" s="507"/>
      <c r="G24" s="507"/>
      <c r="H24" s="507"/>
      <c r="I24" s="508"/>
      <c r="J24" s="408">
        <f>VLOOKUP(B24,'ORÇAMENTO SINTÉTICO (SD)'!B20:L1487,8,FALSE)</f>
        <v>1671.06</v>
      </c>
      <c r="K24" s="408">
        <f>VLOOKUP(B24,'ORÇAMENTO SINTÉTICO (SD)'!B20:L1487,11,FALSE)</f>
        <v>2089.85</v>
      </c>
      <c r="L24" s="349">
        <f t="shared" si="0"/>
        <v>6.5345355857390937E-5</v>
      </c>
    </row>
    <row r="25" spans="2:12" ht="20.100000000000001" customHeight="1" x14ac:dyDescent="0.25">
      <c r="B25" s="509" t="str">
        <f>'ORÇAMENTO SINTÉTICO (SD)'!B395</f>
        <v xml:space="preserve"> 2.14 </v>
      </c>
      <c r="C25" s="510"/>
      <c r="D25" s="511"/>
      <c r="E25" s="512" t="str">
        <f>VLOOKUP(B25,'ORÇAMENTO SINTÉTICO (SD)'!$B$11:$L$1488,4,FALSE)</f>
        <v>REVESTIMENTO DE PISO</v>
      </c>
      <c r="F25" s="512"/>
      <c r="G25" s="512"/>
      <c r="H25" s="512"/>
      <c r="I25" s="512"/>
      <c r="J25" s="408">
        <f>VLOOKUP(B25,'ORÇAMENTO SINTÉTICO (SD)'!B21:L1488,8,FALSE)</f>
        <v>618097.74000000011</v>
      </c>
      <c r="K25" s="408">
        <f>VLOOKUP(B25,'ORÇAMENTO SINTÉTICO (SD)'!B21:L1488,11,FALSE)</f>
        <v>773015.85</v>
      </c>
      <c r="L25" s="349">
        <f t="shared" si="0"/>
        <v>2.4170632247124693E-2</v>
      </c>
    </row>
    <row r="26" spans="2:12" ht="20.100000000000001" customHeight="1" x14ac:dyDescent="0.25">
      <c r="B26" s="509" t="str">
        <f>'ORÇAMENTO SINTÉTICO (SD)'!B407</f>
        <v xml:space="preserve"> 2.15 </v>
      </c>
      <c r="C26" s="510"/>
      <c r="D26" s="511"/>
      <c r="E26" s="506" t="str">
        <f>VLOOKUP(B26,'ORÇAMENTO SINTÉTICO (SD)'!$B$11:$L$1488,4,FALSE)</f>
        <v>PINTURA</v>
      </c>
      <c r="F26" s="507"/>
      <c r="G26" s="507"/>
      <c r="H26" s="507"/>
      <c r="I26" s="508"/>
      <c r="J26" s="408">
        <f>VLOOKUP(B26,'ORÇAMENTO SINTÉTICO (SD)'!B22:L1489,8,FALSE)</f>
        <v>96574.50999999998</v>
      </c>
      <c r="K26" s="408">
        <f>VLOOKUP(B26,'ORÇAMENTO SINTÉTICO (SD)'!B22:L1489,11,FALSE)</f>
        <v>120748.87</v>
      </c>
      <c r="L26" s="349">
        <f t="shared" si="0"/>
        <v>3.7755713948502702E-3</v>
      </c>
    </row>
    <row r="27" spans="2:12" ht="20.100000000000001" customHeight="1" x14ac:dyDescent="0.25">
      <c r="B27" s="509" t="str">
        <f>'ORÇAMENTO SINTÉTICO (SD)'!B424</f>
        <v xml:space="preserve"> 2.16 </v>
      </c>
      <c r="C27" s="510"/>
      <c r="D27" s="511"/>
      <c r="E27" s="512" t="str">
        <f>VLOOKUP(B27,'ORÇAMENTO SINTÉTICO (SD)'!$B$11:$L$1488,4,FALSE)</f>
        <v>PAISAGISMO</v>
      </c>
      <c r="F27" s="512"/>
      <c r="G27" s="512"/>
      <c r="H27" s="512"/>
      <c r="I27" s="512"/>
      <c r="J27" s="408">
        <f>VLOOKUP(B27,'ORÇAMENTO SINTÉTICO (SD)'!B23:L1490,8,FALSE)</f>
        <v>105575.81</v>
      </c>
      <c r="K27" s="408">
        <f>VLOOKUP(B27,'ORÇAMENTO SINTÉTICO (SD)'!B23:L1490,11,FALSE)</f>
        <v>132020.16</v>
      </c>
      <c r="L27" s="349">
        <f t="shared" si="0"/>
        <v>4.1280016917719887E-3</v>
      </c>
    </row>
    <row r="28" spans="2:12" ht="20.100000000000001" customHeight="1" x14ac:dyDescent="0.25">
      <c r="B28" s="509" t="str">
        <f>'ORÇAMENTO SINTÉTICO (SD)'!B437</f>
        <v xml:space="preserve"> 2.17 </v>
      </c>
      <c r="C28" s="510"/>
      <c r="D28" s="511"/>
      <c r="E28" s="512" t="str">
        <f>VLOOKUP(B28,'ORÇAMENTO SINTÉTICO (SD)'!B11:L1488,4,FALSE)</f>
        <v>DIVERSOS</v>
      </c>
      <c r="F28" s="512"/>
      <c r="G28" s="512"/>
      <c r="H28" s="512"/>
      <c r="I28" s="512"/>
      <c r="J28" s="408">
        <f>VLOOKUP(B28,'ORÇAMENTO SINTÉTICO (SD)'!B24:L1491,8,FALSE)</f>
        <v>118459.53</v>
      </c>
      <c r="K28" s="408">
        <f>VLOOKUP(B28,'ORÇAMENTO SINTÉTICO (SD)'!B24:L1491,11,FALSE)</f>
        <v>146620.4</v>
      </c>
      <c r="L28" s="349">
        <f t="shared" si="0"/>
        <v>4.5845214795095356E-3</v>
      </c>
    </row>
    <row r="29" spans="2:12" ht="20.100000000000001" customHeight="1" x14ac:dyDescent="0.25">
      <c r="B29" s="515" t="str">
        <f>'ORÇAMENTO SINTÉTICO (SD)'!B444</f>
        <v xml:space="preserve"> 3 </v>
      </c>
      <c r="C29" s="516"/>
      <c r="D29" s="516"/>
      <c r="E29" s="517" t="str">
        <f>VLOOKUP(B29,'ORÇAMENTO SINTÉTICO (SD)'!B11:L1488,4,FALSE)</f>
        <v>BLOCO 01</v>
      </c>
      <c r="F29" s="518"/>
      <c r="G29" s="518"/>
      <c r="H29" s="518"/>
      <c r="I29" s="519"/>
      <c r="J29" s="347">
        <f>VLOOKUP(B29,'ORÇAMENTO SINTÉTICO (SD)'!B25:L1492,8,FALSE)</f>
        <v>4117305.0700000026</v>
      </c>
      <c r="K29" s="347">
        <f>VLOOKUP(B29,'ORÇAMENTO SINTÉTICO (SD)'!B25:L1492,11,FALSE)</f>
        <v>5080657.8499999996</v>
      </c>
      <c r="L29" s="348">
        <f t="shared" si="0"/>
        <v>0.1588618298910911</v>
      </c>
    </row>
    <row r="30" spans="2:12" ht="20.100000000000001" customHeight="1" x14ac:dyDescent="0.25">
      <c r="B30" s="504" t="str">
        <f>'ORÇAMENTO SINTÉTICO (SD)'!B445</f>
        <v xml:space="preserve"> 3.1 </v>
      </c>
      <c r="C30" s="505"/>
      <c r="D30" s="505"/>
      <c r="E30" s="506" t="str">
        <f>VLOOKUP(B30,'ORÇAMENTO SINTÉTICO (SD)'!B24:L1488,4,FALSE)</f>
        <v>SERVIÇOS PRELIMINARES</v>
      </c>
      <c r="F30" s="507"/>
      <c r="G30" s="507"/>
      <c r="H30" s="507"/>
      <c r="I30" s="508"/>
      <c r="J30" s="408">
        <f>VLOOKUP(B30,'ORÇAMENTO SINTÉTICO (SD)'!B25:L1493,8,FALSE)</f>
        <v>32387.4</v>
      </c>
      <c r="K30" s="408">
        <f>VLOOKUP(B30,'ORÇAMENTO SINTÉTICO (SD)'!B25:L1493,11,FALSE)</f>
        <v>40505.160000000003</v>
      </c>
      <c r="L30" s="349">
        <f t="shared" si="0"/>
        <v>1.2665139097354152E-3</v>
      </c>
    </row>
    <row r="31" spans="2:12" ht="20.100000000000001" customHeight="1" x14ac:dyDescent="0.25">
      <c r="B31" s="504" t="str">
        <f>'ORÇAMENTO SINTÉTICO (SD)'!B449</f>
        <v xml:space="preserve"> 3.2 </v>
      </c>
      <c r="C31" s="505"/>
      <c r="D31" s="505"/>
      <c r="E31" s="506" t="str">
        <f>VLOOKUP(B31,'ORÇAMENTO SINTÉTICO (SD)'!B25:L1489,4,FALSE)</f>
        <v>SERVIÇO EM TERRA</v>
      </c>
      <c r="F31" s="507"/>
      <c r="G31" s="507"/>
      <c r="H31" s="507"/>
      <c r="I31" s="508"/>
      <c r="J31" s="408">
        <f>VLOOKUP(B31,'ORÇAMENTO SINTÉTICO (SD)'!B25:L1494,8,FALSE)</f>
        <v>13476.94</v>
      </c>
      <c r="K31" s="408">
        <f>VLOOKUP(B31,'ORÇAMENTO SINTÉTICO (SD)'!B25:L1494,11,FALSE)</f>
        <v>16850.45</v>
      </c>
      <c r="L31" s="349">
        <f t="shared" si="0"/>
        <v>5.2687927440111647E-4</v>
      </c>
    </row>
    <row r="32" spans="2:12" ht="20.100000000000001" customHeight="1" x14ac:dyDescent="0.25">
      <c r="B32" s="504" t="str">
        <f>'ORÇAMENTO SINTÉTICO (SD)'!B452</f>
        <v xml:space="preserve"> 3.3 </v>
      </c>
      <c r="C32" s="505"/>
      <c r="D32" s="505"/>
      <c r="E32" s="506" t="str">
        <f>VLOOKUP(B32,'ORÇAMENTO SINTÉTICO (SD)'!B25:L1490,4,FALSE)</f>
        <v>TRANSPORTES</v>
      </c>
      <c r="F32" s="507"/>
      <c r="G32" s="507"/>
      <c r="H32" s="507"/>
      <c r="I32" s="508"/>
      <c r="J32" s="408">
        <f>VLOOKUP(B32,'ORÇAMENTO SINTÉTICO (SD)'!B25:L1495,8,FALSE)</f>
        <v>37823.4</v>
      </c>
      <c r="K32" s="408">
        <f>VLOOKUP(B32,'ORÇAMENTO SINTÉTICO (SD)'!B25:L1495,11,FALSE)</f>
        <v>47243.8</v>
      </c>
      <c r="L32" s="349">
        <f t="shared" si="0"/>
        <v>1.4772174668303498E-3</v>
      </c>
    </row>
    <row r="33" spans="2:12" ht="20.100000000000001" customHeight="1" x14ac:dyDescent="0.25">
      <c r="B33" s="504" t="str">
        <f>'ORÇAMENTO SINTÉTICO (SD)'!B455</f>
        <v xml:space="preserve"> 3.4 </v>
      </c>
      <c r="C33" s="505"/>
      <c r="D33" s="505"/>
      <c r="E33" s="506" t="str">
        <f>VLOOKUP(B33,'ORÇAMENTO SINTÉTICO (SD)'!B25:L1491,4,FALSE)</f>
        <v>INST. ELÉT./TELEFÔNICA/CABEAMENTO ESTRUTURADO</v>
      </c>
      <c r="F33" s="507"/>
      <c r="G33" s="507"/>
      <c r="H33" s="507"/>
      <c r="I33" s="508"/>
      <c r="J33" s="408">
        <f>VLOOKUP(B33,'ORÇAMENTO SINTÉTICO (SD)'!B25:L1496,8,FALSE)</f>
        <v>397902.59999999992</v>
      </c>
      <c r="K33" s="408">
        <f>VLOOKUP(B33,'ORÇAMENTO SINTÉTICO (SD)'!B25:L1496,11,FALSE)</f>
        <v>497527.26999999996</v>
      </c>
      <c r="L33" s="349">
        <f t="shared" si="0"/>
        <v>1.5556665074960511E-2</v>
      </c>
    </row>
    <row r="34" spans="2:12" ht="20.100000000000001" customHeight="1" x14ac:dyDescent="0.25">
      <c r="B34" s="504" t="str">
        <f>'ORÇAMENTO SINTÉTICO (SD)'!B553</f>
        <v xml:space="preserve"> 3.5 </v>
      </c>
      <c r="C34" s="505"/>
      <c r="D34" s="505"/>
      <c r="E34" s="506" t="str">
        <f>VLOOKUP(B34,'ORÇAMENTO SINTÉTICO (SD)'!B25:L1492,4,FALSE)</f>
        <v>INSTALAÇÕES HDRO-SANITÁRIAS</v>
      </c>
      <c r="F34" s="507"/>
      <c r="G34" s="507"/>
      <c r="H34" s="507"/>
      <c r="I34" s="508"/>
      <c r="J34" s="408">
        <f>VLOOKUP(B34,'ORÇAMENTO SINTÉTICO (SD)'!B25:L1497,8,FALSE)</f>
        <v>250243.88999999998</v>
      </c>
      <c r="K34" s="408">
        <f>VLOOKUP(B34,'ORÇAMENTO SINTÉTICO (SD)'!B25:L1497,11,FALSE)</f>
        <v>312957.23</v>
      </c>
      <c r="L34" s="349">
        <f t="shared" si="0"/>
        <v>9.7855355946567194E-3</v>
      </c>
    </row>
    <row r="35" spans="2:12" ht="20.100000000000001" customHeight="1" x14ac:dyDescent="0.25">
      <c r="B35" s="504" t="str">
        <f>'ORÇAMENTO SINTÉTICO (SD)'!B688</f>
        <v xml:space="preserve"> 3.6 </v>
      </c>
      <c r="C35" s="505"/>
      <c r="D35" s="505"/>
      <c r="E35" s="506" t="str">
        <f>VLOOKUP(B35,'ORÇAMENTO SINTÉTICO (SD)'!B25:L1493,4,FALSE)</f>
        <v>INSTALAÇÕES ESPECIAIS</v>
      </c>
      <c r="F35" s="507"/>
      <c r="G35" s="507"/>
      <c r="H35" s="507"/>
      <c r="I35" s="508"/>
      <c r="J35" s="408">
        <f>VLOOKUP(B35,'ORÇAMENTO SINTÉTICO (SD)'!B25:L1498,8,FALSE)</f>
        <v>824932.53</v>
      </c>
      <c r="K35" s="408">
        <f>VLOOKUP(B35,'ORÇAMENTO SINTÉTICO (SD)'!B25:L1498,11,FALSE)</f>
        <v>997002.31999999983</v>
      </c>
      <c r="L35" s="349">
        <f t="shared" si="0"/>
        <v>3.1174233266045098E-2</v>
      </c>
    </row>
    <row r="36" spans="2:12" ht="20.100000000000001" customHeight="1" x14ac:dyDescent="0.25">
      <c r="B36" s="504" t="str">
        <f>'ORÇAMENTO SINTÉTICO (SD)'!B710</f>
        <v xml:space="preserve"> 3.7 </v>
      </c>
      <c r="C36" s="505"/>
      <c r="D36" s="505"/>
      <c r="E36" s="506" t="str">
        <f>VLOOKUP(B36,'ORÇAMENTO SINTÉTICO (SD)'!B25:L1494,4,FALSE)</f>
        <v>ELEVADOR</v>
      </c>
      <c r="F36" s="507"/>
      <c r="G36" s="507"/>
      <c r="H36" s="507"/>
      <c r="I36" s="508"/>
      <c r="J36" s="408">
        <f>VLOOKUP(B36,'ORÇAMENTO SINTÉTICO (SD)'!B25:L1499,8,FALSE)</f>
        <v>224200</v>
      </c>
      <c r="K36" s="408">
        <f>VLOOKUP(B36,'ORÇAMENTO SINTÉTICO (SD)'!B25:L1499,11,FALSE)</f>
        <v>270968.12</v>
      </c>
      <c r="L36" s="349">
        <f t="shared" si="0"/>
        <v>8.4726215888260934E-3</v>
      </c>
    </row>
    <row r="37" spans="2:12" ht="20.100000000000001" customHeight="1" x14ac:dyDescent="0.25">
      <c r="B37" s="504" t="str">
        <f>'ORÇAMENTO SINTÉTICO (SD)'!B712</f>
        <v xml:space="preserve"> 3.8 </v>
      </c>
      <c r="C37" s="505"/>
      <c r="D37" s="505"/>
      <c r="E37" s="506" t="str">
        <f>VLOOKUP(B37,'ORÇAMENTO SINTÉTICO (SD)'!B25:L1495,4,FALSE)</f>
        <v>ALVENARIAS E DIVISÓRIAS</v>
      </c>
      <c r="F37" s="507"/>
      <c r="G37" s="507"/>
      <c r="H37" s="507"/>
      <c r="I37" s="508"/>
      <c r="J37" s="408">
        <f>VLOOKUP(B37,'ORÇAMENTO SINTÉTICO (SD)'!B26:L1500,8,FALSE)</f>
        <v>447624.66000000003</v>
      </c>
      <c r="K37" s="408">
        <f>VLOOKUP(B37,'ORÇAMENTO SINTÉTICO (SD)'!B26:L1500,11,FALSE)</f>
        <v>559841.35</v>
      </c>
      <c r="L37" s="349">
        <f t="shared" si="0"/>
        <v>1.7505099523617559E-2</v>
      </c>
    </row>
    <row r="38" spans="2:12" ht="20.100000000000001" customHeight="1" x14ac:dyDescent="0.25">
      <c r="B38" s="504" t="str">
        <f>'ORÇAMENTO SINTÉTICO (SD)'!B718</f>
        <v xml:space="preserve"> 3.9 </v>
      </c>
      <c r="C38" s="505"/>
      <c r="D38" s="505"/>
      <c r="E38" s="506" t="str">
        <f>VLOOKUP(B38,'ORÇAMENTO SINTÉTICO (SD)'!B25:L1496,4,FALSE)</f>
        <v>ISOLAMENTO TÉRMICO E ACÚSTICO</v>
      </c>
      <c r="F38" s="507"/>
      <c r="G38" s="507"/>
      <c r="H38" s="507"/>
      <c r="I38" s="508"/>
      <c r="J38" s="408">
        <f>VLOOKUP(B38,'ORÇAMENTO SINTÉTICO (SD)'!B29:L1501,8,FALSE)</f>
        <v>296508.57</v>
      </c>
      <c r="K38" s="408">
        <f>VLOOKUP(B38,'ORÇAMENTO SINTÉTICO (SD)'!B29:L1501,11,FALSE)</f>
        <v>358358.77</v>
      </c>
      <c r="L38" s="349">
        <f t="shared" si="0"/>
        <v>1.1205149340989505E-2</v>
      </c>
    </row>
    <row r="39" spans="2:12" ht="20.100000000000001" customHeight="1" x14ac:dyDescent="0.25">
      <c r="B39" s="509" t="str">
        <f>'ORÇAMENTO SINTÉTICO (SD)'!B722</f>
        <v xml:space="preserve"> 3.10 </v>
      </c>
      <c r="C39" s="510"/>
      <c r="D39" s="511"/>
      <c r="E39" s="513" t="str">
        <f>VLOOKUP(B39,'ORÇAMENTO SINTÉTICO (SD)'!B22:L1494,4,FALSE)</f>
        <v>ESQUADRIAS DE MADEIRA</v>
      </c>
      <c r="F39" s="507"/>
      <c r="G39" s="507"/>
      <c r="H39" s="507"/>
      <c r="I39" s="514"/>
      <c r="J39" s="408">
        <f>VLOOKUP(B39,'ORÇAMENTO SINTÉTICO (SD)'!B27:L1499,8,FALSE)</f>
        <v>211348.32</v>
      </c>
      <c r="K39" s="408">
        <f>VLOOKUP(B39,'ORÇAMENTO SINTÉTICO (SD)'!B27:L1499,11,FALSE)</f>
        <v>264332.96000000002</v>
      </c>
      <c r="L39" s="349">
        <f t="shared" si="0"/>
        <v>8.265153640709854E-3</v>
      </c>
    </row>
    <row r="40" spans="2:12" ht="20.100000000000001" customHeight="1" x14ac:dyDescent="0.25">
      <c r="B40" s="509" t="str">
        <f>'ORÇAMENTO SINTÉTICO (SD)'!B730</f>
        <v xml:space="preserve"> 3.11 </v>
      </c>
      <c r="C40" s="510"/>
      <c r="D40" s="511"/>
      <c r="E40" s="513" t="str">
        <f>VLOOKUP(B40,'ORÇAMENTO SINTÉTICO (SD)'!B22:L1495,4,FALSE)</f>
        <v>ESQUADRIAS METÁLICAS</v>
      </c>
      <c r="F40" s="507"/>
      <c r="G40" s="507"/>
      <c r="H40" s="507"/>
      <c r="I40" s="514"/>
      <c r="J40" s="408">
        <f>VLOOKUP(B40,'ORÇAMENTO SINTÉTICO (SD)'!B31:L1500,8,FALSE)</f>
        <v>301763.99</v>
      </c>
      <c r="K40" s="408">
        <f>VLOOKUP(B40,'ORÇAMENTO SINTÉTICO (SD)'!B31:L1500,11,FALSE)</f>
        <v>377414.55999999994</v>
      </c>
      <c r="L40" s="349">
        <f t="shared" si="0"/>
        <v>1.1800985108481767E-2</v>
      </c>
    </row>
    <row r="41" spans="2:12" ht="20.100000000000001" customHeight="1" x14ac:dyDescent="0.25">
      <c r="B41" s="509" t="str">
        <f>'ORÇAMENTO SINTÉTICO (SD)'!B741</f>
        <v xml:space="preserve"> 3.12 </v>
      </c>
      <c r="C41" s="510"/>
      <c r="D41" s="511"/>
      <c r="E41" s="513" t="str">
        <f>VLOOKUP(B41,'ORÇAMENTO SINTÉTICO (SD)'!B22:L1496,4,FALSE)</f>
        <v>BRISES FACHADAS</v>
      </c>
      <c r="F41" s="507"/>
      <c r="G41" s="507"/>
      <c r="H41" s="507"/>
      <c r="I41" s="514"/>
      <c r="J41" s="408">
        <f>VLOOKUP(B41,'ORÇAMENTO SINTÉTICO (SD)'!B31:L1501,8,FALSE)</f>
        <v>368402.4</v>
      </c>
      <c r="K41" s="408">
        <f>VLOOKUP(B41,'ORÇAMENTO SINTÉTICO (SD)'!B31:L1501,11,FALSE)</f>
        <v>448957.03</v>
      </c>
      <c r="L41" s="349">
        <f t="shared" si="0"/>
        <v>1.4037972529141969E-2</v>
      </c>
    </row>
    <row r="42" spans="2:12" ht="20.100000000000001" customHeight="1" x14ac:dyDescent="0.25">
      <c r="B42" s="509" t="str">
        <f>'ORÇAMENTO SINTÉTICO (SD)'!B744</f>
        <v xml:space="preserve"> 3.13 </v>
      </c>
      <c r="C42" s="510"/>
      <c r="D42" s="511"/>
      <c r="E42" s="513" t="str">
        <f>VLOOKUP(B42,'ORÇAMENTO SINTÉTICO (SD)'!B25:L1497,4,FALSE)</f>
        <v>VIDROS</v>
      </c>
      <c r="F42" s="507"/>
      <c r="G42" s="507"/>
      <c r="H42" s="507"/>
      <c r="I42" s="514"/>
      <c r="J42" s="408">
        <f>VLOOKUP(B42,'ORÇAMENTO SINTÉTICO (SD)'!B30:L1502,8,FALSE)</f>
        <v>23296.63</v>
      </c>
      <c r="K42" s="408">
        <f>VLOOKUP(B42,'ORÇAMENTO SINTÉTICO (SD)'!B30:L1502,11,FALSE)</f>
        <v>29136.47</v>
      </c>
      <c r="L42" s="349">
        <f t="shared" ref="L42:L73" si="1">K42/$L$76</f>
        <v>9.1103811305988261E-4</v>
      </c>
    </row>
    <row r="43" spans="2:12" ht="20.100000000000001" customHeight="1" x14ac:dyDescent="0.25">
      <c r="B43" s="509" t="str">
        <f>'ORÇAMENTO SINTÉTICO (SD)'!B746</f>
        <v xml:space="preserve"> 3.14 </v>
      </c>
      <c r="C43" s="510"/>
      <c r="D43" s="511"/>
      <c r="E43" s="513" t="str">
        <f>VLOOKUP(B43,'ORÇAMENTO SINTÉTICO (SD)'!B22:L1495,4,FALSE)</f>
        <v>REVESTIMENTO DE PAREDES</v>
      </c>
      <c r="F43" s="507"/>
      <c r="G43" s="507"/>
      <c r="H43" s="507"/>
      <c r="I43" s="514"/>
      <c r="J43" s="408">
        <f>VLOOKUP(B43,'ORÇAMENTO SINTÉTICO (SD)'!B31:L1500,8,FALSE)</f>
        <v>17444.64</v>
      </c>
      <c r="K43" s="408">
        <f>VLOOKUP(B43,'ORÇAMENTO SINTÉTICO (SD)'!B31:L1500,11,FALSE)</f>
        <v>21813.27</v>
      </c>
      <c r="L43" s="349">
        <f t="shared" si="1"/>
        <v>6.8205655456772031E-4</v>
      </c>
    </row>
    <row r="44" spans="2:12" ht="20.100000000000001" customHeight="1" x14ac:dyDescent="0.25">
      <c r="B44" s="509" t="str">
        <f>'ORÇAMENTO SINTÉTICO (SD)'!B749</f>
        <v xml:space="preserve"> 3.15 </v>
      </c>
      <c r="C44" s="510"/>
      <c r="D44" s="511"/>
      <c r="E44" s="513" t="str">
        <f>VLOOKUP(B44,'ORÇAMENTO SINTÉTICO (SD)'!B22:L1496,4,FALSE)</f>
        <v>FORROS</v>
      </c>
      <c r="F44" s="507"/>
      <c r="G44" s="507"/>
      <c r="H44" s="507"/>
      <c r="I44" s="514"/>
      <c r="J44" s="408">
        <f>VLOOKUP(B44,'ORÇAMENTO SINTÉTICO (SD)'!B31:L1501,8,FALSE)</f>
        <v>168114.65</v>
      </c>
      <c r="K44" s="408">
        <f>VLOOKUP(B44,'ORÇAMENTO SINTÉTICO (SD)'!B31:L1501,11,FALSE)</f>
        <v>210244.07</v>
      </c>
      <c r="L44" s="349">
        <f t="shared" si="1"/>
        <v>6.573904141950959E-3</v>
      </c>
    </row>
    <row r="45" spans="2:12" ht="20.100000000000001" customHeight="1" x14ac:dyDescent="0.25">
      <c r="B45" s="504" t="str">
        <f>'ORÇAMENTO SINTÉTICO (SD)'!B755</f>
        <v xml:space="preserve"> 3.16 </v>
      </c>
      <c r="C45" s="505"/>
      <c r="D45" s="505"/>
      <c r="E45" s="506" t="str">
        <f>VLOOKUP(B45,'ORÇAMENTO SINTÉTICO (SD)'!B23:L1497,4,FALSE)</f>
        <v>REVESTIMENTO DE PISO</v>
      </c>
      <c r="F45" s="507"/>
      <c r="G45" s="507"/>
      <c r="H45" s="507"/>
      <c r="I45" s="508"/>
      <c r="J45" s="408">
        <f>VLOOKUP(B45,'ORÇAMENTO SINTÉTICO (SD)'!B32:L1502,8,FALSE)</f>
        <v>74930.02</v>
      </c>
      <c r="K45" s="408">
        <f>VLOOKUP(B45,'ORÇAMENTO SINTÉTICO (SD)'!B32:L1502,11,FALSE)</f>
        <v>93713.510000000024</v>
      </c>
      <c r="L45" s="349">
        <f t="shared" si="1"/>
        <v>2.9302307149293807E-3</v>
      </c>
    </row>
    <row r="46" spans="2:12" ht="20.100000000000001" customHeight="1" x14ac:dyDescent="0.25">
      <c r="B46" s="509" t="str">
        <f>'ORÇAMENTO SINTÉTICO (SD)'!B763</f>
        <v xml:space="preserve"> 3.17 </v>
      </c>
      <c r="C46" s="510"/>
      <c r="D46" s="511"/>
      <c r="E46" s="513" t="str">
        <f>VLOOKUP(B46,'ORÇAMENTO SINTÉTICO (SD)'!B25:L1498,4,FALSE)</f>
        <v>FERRAGENS</v>
      </c>
      <c r="F46" s="507"/>
      <c r="G46" s="507"/>
      <c r="H46" s="507"/>
      <c r="I46" s="514"/>
      <c r="J46" s="408">
        <f>VLOOKUP(B46,'ORÇAMENTO SINTÉTICO (SD)'!B34:L1503,8,FALSE)</f>
        <v>55468.499999999993</v>
      </c>
      <c r="K46" s="408">
        <f>VLOOKUP(B46,'ORÇAMENTO SINTÉTICO (SD)'!B34:L1503,11,FALSE)</f>
        <v>69368.92</v>
      </c>
      <c r="L46" s="349">
        <f t="shared" si="1"/>
        <v>2.1690249361642623E-3</v>
      </c>
    </row>
    <row r="47" spans="2:12" ht="20.100000000000001" customHeight="1" x14ac:dyDescent="0.25">
      <c r="B47" s="509" t="str">
        <f>'ORÇAMENTO SINTÉTICO (SD)'!B775</f>
        <v xml:space="preserve"> 3.18 </v>
      </c>
      <c r="C47" s="510"/>
      <c r="D47" s="511"/>
      <c r="E47" s="513" t="str">
        <f>VLOOKUP(B47,'ORÇAMENTO SINTÉTICO (SD)'!B25:L1499,4,FALSE)</f>
        <v>PINTURA</v>
      </c>
      <c r="F47" s="507"/>
      <c r="G47" s="507"/>
      <c r="H47" s="507"/>
      <c r="I47" s="514"/>
      <c r="J47" s="408">
        <f>VLOOKUP(B47,'ORÇAMENTO SINTÉTICO (SD)'!B34:L1504,8,FALSE)</f>
        <v>335115.27</v>
      </c>
      <c r="K47" s="408">
        <f>VLOOKUP(B47,'ORÇAMENTO SINTÉTICO (SD)'!B34:L1504,11,FALSE)</f>
        <v>419011.49</v>
      </c>
      <c r="L47" s="349">
        <f t="shared" si="1"/>
        <v>1.3101636443948421E-2</v>
      </c>
    </row>
    <row r="48" spans="2:12" ht="20.100000000000001" customHeight="1" x14ac:dyDescent="0.25">
      <c r="B48" s="504" t="str">
        <f>'ORÇAMENTO SINTÉTICO (SD)'!B793</f>
        <v xml:space="preserve"> 3.19 </v>
      </c>
      <c r="C48" s="505"/>
      <c r="D48" s="505"/>
      <c r="E48" s="506" t="str">
        <f>VLOOKUP(B48,'ORÇAMENTO SINTÉTICO (SD)'!B26:L1500,4,FALSE)</f>
        <v>DIVERSOS</v>
      </c>
      <c r="F48" s="507"/>
      <c r="G48" s="507"/>
      <c r="H48" s="507"/>
      <c r="I48" s="508"/>
      <c r="J48" s="408">
        <f>VLOOKUP(B48,'ORÇAMENTO SINTÉTICO (SD)'!B35:L1505,8,FALSE)</f>
        <v>36320.660000000003</v>
      </c>
      <c r="K48" s="408">
        <f>VLOOKUP(B48,'ORÇAMENTO SINTÉTICO (SD)'!B35:L1505,11,FALSE)</f>
        <v>45411.1</v>
      </c>
      <c r="L48" s="349">
        <f t="shared" si="1"/>
        <v>1.4199126680745344E-3</v>
      </c>
    </row>
    <row r="49" spans="2:12" ht="20.100000000000001" customHeight="1" x14ac:dyDescent="0.25">
      <c r="B49" s="515" t="str">
        <f>'ORÇAMENTO SINTÉTICO (SD)'!B797</f>
        <v xml:space="preserve"> 4 </v>
      </c>
      <c r="C49" s="516"/>
      <c r="D49" s="516"/>
      <c r="E49" s="517" t="str">
        <f>VLOOKUP(B49,'ORÇAMENTO SINTÉTICO (SD)'!B34:L1503,4,FALSE)</f>
        <v>BLOCO 04</v>
      </c>
      <c r="F49" s="518"/>
      <c r="G49" s="518"/>
      <c r="H49" s="518"/>
      <c r="I49" s="519"/>
      <c r="J49" s="347">
        <f>VLOOKUP(B49,'ORÇAMENTO SINTÉTICO (SD)'!B37:L1507,8,FALSE)</f>
        <v>17980411.289999973</v>
      </c>
      <c r="K49" s="347">
        <f>VLOOKUP(B49,'ORÇAMENTO SINTÉTICO (SD)'!B37:L1507,11,FALSE)</f>
        <v>22325778.719999988</v>
      </c>
      <c r="L49" s="348">
        <f t="shared" si="1"/>
        <v>0.69808165909121001</v>
      </c>
    </row>
    <row r="50" spans="2:12" ht="20.100000000000001" customHeight="1" x14ac:dyDescent="0.25">
      <c r="B50" s="504" t="str">
        <f>'ORÇAMENTO SINTÉTICO (SD)'!B798</f>
        <v xml:space="preserve"> 4.1 </v>
      </c>
      <c r="C50" s="505"/>
      <c r="D50" s="505"/>
      <c r="E50" s="506" t="str">
        <f>VLOOKUP(B50,'ORÇAMENTO SINTÉTICO (SD)'!B34:L1503,4,FALSE)</f>
        <v>SERVIÇOS PRELIMINARES</v>
      </c>
      <c r="F50" s="507"/>
      <c r="G50" s="507"/>
      <c r="H50" s="507"/>
      <c r="I50" s="508"/>
      <c r="J50" s="408">
        <f>VLOOKUP(B50,'ORÇAMENTO SINTÉTICO (SD)'!B38:L1508,8,FALSE)</f>
        <v>613718.6399999999</v>
      </c>
      <c r="K50" s="408">
        <f>VLOOKUP(B50,'ORÇAMENTO SINTÉTICO (SD)'!B38:L1508,11,FALSE)</f>
        <v>767544</v>
      </c>
      <c r="L50" s="349">
        <f t="shared" si="1"/>
        <v>2.3999538634928475E-2</v>
      </c>
    </row>
    <row r="51" spans="2:12" ht="20.100000000000001" customHeight="1" x14ac:dyDescent="0.25">
      <c r="B51" s="504" t="str">
        <f>'ORÇAMENTO SINTÉTICO (SD)'!B809</f>
        <v xml:space="preserve"> 4.2 </v>
      </c>
      <c r="C51" s="505"/>
      <c r="D51" s="505"/>
      <c r="E51" s="506" t="str">
        <f>VLOOKUP(B51,'ORÇAMENTO SINTÉTICO (SD)'!B34:L1504,4,FALSE)</f>
        <v>SERVIÇO EM TERRA</v>
      </c>
      <c r="F51" s="507"/>
      <c r="G51" s="507"/>
      <c r="H51" s="507"/>
      <c r="I51" s="508"/>
      <c r="J51" s="408">
        <f>VLOOKUP(B51,'ORÇAMENTO SINTÉTICO (SD)'!B39:L1509,8,FALSE)</f>
        <v>19095.53</v>
      </c>
      <c r="K51" s="408">
        <f>VLOOKUP(B51,'ORÇAMENTO SINTÉTICO (SD)'!B39:L1509,11,FALSE)</f>
        <v>23873.73</v>
      </c>
      <c r="L51" s="349">
        <f t="shared" si="1"/>
        <v>7.4648294494498166E-4</v>
      </c>
    </row>
    <row r="52" spans="2:12" ht="20.100000000000001" customHeight="1" x14ac:dyDescent="0.25">
      <c r="B52" s="504" t="str">
        <f>'ORÇAMENTO SINTÉTICO (SD)'!B815</f>
        <v xml:space="preserve"> 4.3 </v>
      </c>
      <c r="C52" s="505"/>
      <c r="D52" s="505"/>
      <c r="E52" s="506" t="str">
        <f>VLOOKUP(B52,'ORÇAMENTO SINTÉTICO (SD)'!B35:L1505,4,FALSE)</f>
        <v>TRANSPORTES</v>
      </c>
      <c r="F52" s="507"/>
      <c r="G52" s="507"/>
      <c r="H52" s="507"/>
      <c r="I52" s="508"/>
      <c r="J52" s="408">
        <f>VLOOKUP(B52,'ORÇAMENTO SINTÉTICO (SD)'!B40:L1510,8,FALSE)</f>
        <v>80647.61</v>
      </c>
      <c r="K52" s="408">
        <f>VLOOKUP(B52,'ORÇAMENTO SINTÉTICO (SD)'!B40:L1510,11,FALSE)</f>
        <v>100756.92</v>
      </c>
      <c r="L52" s="349">
        <f t="shared" si="1"/>
        <v>3.15046380960101E-3</v>
      </c>
    </row>
    <row r="53" spans="2:12" ht="20.100000000000001" customHeight="1" x14ac:dyDescent="0.25">
      <c r="B53" s="504" t="str">
        <f>'ORÇAMENTO SINTÉTICO (SD)'!B819</f>
        <v xml:space="preserve"> 4.4 </v>
      </c>
      <c r="C53" s="505"/>
      <c r="D53" s="505"/>
      <c r="E53" s="506" t="str">
        <f>VLOOKUP(B53,'ORÇAMENTO SINTÉTICO (SD)'!B36:L1506,4,FALSE)</f>
        <v>FUNDAÇÕES E SONDAGENS</v>
      </c>
      <c r="F53" s="507"/>
      <c r="G53" s="507"/>
      <c r="H53" s="507"/>
      <c r="I53" s="508"/>
      <c r="J53" s="408">
        <f>VLOOKUP(B53,'ORÇAMENTO SINTÉTICO (SD)'!B41:L1511,8,FALSE)</f>
        <v>208210.08999999997</v>
      </c>
      <c r="K53" s="408">
        <f>VLOOKUP(B53,'ORÇAMENTO SINTÉTICO (SD)'!B41:L1511,11,FALSE)</f>
        <v>260379.43999999997</v>
      </c>
      <c r="L53" s="349">
        <f t="shared" si="1"/>
        <v>8.14153511723242E-3</v>
      </c>
    </row>
    <row r="54" spans="2:12" ht="20.100000000000001" customHeight="1" x14ac:dyDescent="0.25">
      <c r="B54" s="504" t="str">
        <f>'ORÇAMENTO SINTÉTICO (SD)'!B860</f>
        <v xml:space="preserve"> 4.5 </v>
      </c>
      <c r="C54" s="505"/>
      <c r="D54" s="505"/>
      <c r="E54" s="506" t="str">
        <f>VLOOKUP(B54,'ORÇAMENTO SINTÉTICO (SD)'!B37:L1507,4,FALSE)</f>
        <v>ESTRUTURA</v>
      </c>
      <c r="F54" s="507"/>
      <c r="G54" s="507"/>
      <c r="H54" s="507"/>
      <c r="I54" s="508"/>
      <c r="J54" s="408">
        <f>VLOOKUP(B54,'ORÇAMENTO SINTÉTICO (SD)'!B42:L1512,8,FALSE)</f>
        <v>5129736.6400000006</v>
      </c>
      <c r="K54" s="408">
        <f>VLOOKUP(B54,'ORÇAMENTO SINTÉTICO (SD)'!B42:L1512,11,FALSE)</f>
        <v>6414625.6600000001</v>
      </c>
      <c r="L54" s="349">
        <f t="shared" si="1"/>
        <v>0.20057228817601802</v>
      </c>
    </row>
    <row r="55" spans="2:12" ht="20.100000000000001" customHeight="1" x14ac:dyDescent="0.25">
      <c r="B55" s="504" t="str">
        <f>'ORÇAMENTO SINTÉTICO (SD)'!B888</f>
        <v xml:space="preserve"> 4.6 </v>
      </c>
      <c r="C55" s="505"/>
      <c r="D55" s="505"/>
      <c r="E55" s="506" t="str">
        <f>VLOOKUP(B55,'ORÇAMENTO SINTÉTICO (SD)'!B30:L1500,4,FALSE)</f>
        <v>INST. ELÉT./TELEFÔNICA/CABEAMENTO ESTRUTURADO</v>
      </c>
      <c r="F55" s="507"/>
      <c r="G55" s="507"/>
      <c r="H55" s="507"/>
      <c r="I55" s="508"/>
      <c r="J55" s="408">
        <f>VLOOKUP(B55,'ORÇAMENTO SINTÉTICO (SD)'!B34:L1505,8,FALSE)</f>
        <v>2392754.4400000004</v>
      </c>
      <c r="K55" s="408">
        <f>VLOOKUP(B55,'ORÇAMENTO SINTÉTICO (SD)'!B34:L1505,11,FALSE)</f>
        <v>2944446.6799999992</v>
      </c>
      <c r="L55" s="349">
        <f t="shared" si="1"/>
        <v>9.2066854610480781E-2</v>
      </c>
    </row>
    <row r="56" spans="2:12" ht="20.100000000000001" customHeight="1" x14ac:dyDescent="0.25">
      <c r="B56" s="504" t="str">
        <f>'ORÇAMENTO SINTÉTICO (SD)'!B1092</f>
        <v xml:space="preserve"> 4.7 </v>
      </c>
      <c r="C56" s="505"/>
      <c r="D56" s="505"/>
      <c r="E56" s="506" t="str">
        <f>VLOOKUP(B56,'ORÇAMENTO SINTÉTICO (SD)'!B31:L1501,4,FALSE)</f>
        <v>INSTALAÇÕES HDRO-SANITÁRIAS</v>
      </c>
      <c r="F56" s="507"/>
      <c r="G56" s="507"/>
      <c r="H56" s="507"/>
      <c r="I56" s="508"/>
      <c r="J56" s="408">
        <f>VLOOKUP(B56,'ORÇAMENTO SINTÉTICO (SD)'!B34:L1506,8,FALSE)</f>
        <v>474722.1199999997</v>
      </c>
      <c r="K56" s="408">
        <f>VLOOKUP(B56,'ORÇAMENTO SINTÉTICO (SD)'!B34:L1506,11,FALSE)</f>
        <v>593682.9800000001</v>
      </c>
      <c r="L56" s="349">
        <f t="shared" si="1"/>
        <v>1.8563258413080517E-2</v>
      </c>
    </row>
    <row r="57" spans="2:12" ht="20.100000000000001" customHeight="1" x14ac:dyDescent="0.25">
      <c r="B57" s="504" t="str">
        <f>'ORÇAMENTO SINTÉTICO (SD)'!B1316</f>
        <v xml:space="preserve"> 4.8 </v>
      </c>
      <c r="C57" s="505"/>
      <c r="D57" s="505"/>
      <c r="E57" s="506" t="str">
        <f>VLOOKUP(B57,'ORÇAMENTO SINTÉTICO (SD)'!B32:L1502,4,FALSE)</f>
        <v>INSTALAÇÕES ESPECIAIS</v>
      </c>
      <c r="F57" s="507"/>
      <c r="G57" s="507"/>
      <c r="H57" s="507"/>
      <c r="I57" s="508"/>
      <c r="J57" s="408">
        <f>VLOOKUP(B57,'ORÇAMENTO SINTÉTICO (SD)'!B35:L1507,8,FALSE)</f>
        <v>1801068.5200000003</v>
      </c>
      <c r="K57" s="408">
        <f>VLOOKUP(B57,'ORÇAMENTO SINTÉTICO (SD)'!B35:L1507,11,FALSE)</f>
        <v>2176744.9500000002</v>
      </c>
      <c r="L57" s="349">
        <f t="shared" si="1"/>
        <v>6.806238407949311E-2</v>
      </c>
    </row>
    <row r="58" spans="2:12" ht="20.100000000000001" customHeight="1" x14ac:dyDescent="0.25">
      <c r="B58" s="504" t="str">
        <f>'ORÇAMENTO SINTÉTICO (SD)'!B1353</f>
        <v xml:space="preserve"> 4.9 </v>
      </c>
      <c r="C58" s="505"/>
      <c r="D58" s="505"/>
      <c r="E58" s="506" t="str">
        <f>VLOOKUP(B58,'ORÇAMENTO SINTÉTICO (SD)'!B33:L1503,4,FALSE)</f>
        <v>ELEVADOR</v>
      </c>
      <c r="F58" s="507"/>
      <c r="G58" s="507"/>
      <c r="H58" s="507"/>
      <c r="I58" s="508"/>
      <c r="J58" s="408">
        <f>VLOOKUP(B58,'ORÇAMENTO SINTÉTICO (SD)'!B789:L1508,8,FALSE)</f>
        <v>186081.45</v>
      </c>
      <c r="K58" s="408">
        <f>VLOOKUP(B58,'ORÇAMENTO SINTÉTICO (SD)'!B789:L1508,11,FALSE)</f>
        <v>224898.04</v>
      </c>
      <c r="L58" s="349">
        <f t="shared" si="1"/>
        <v>7.0321039574274442E-3</v>
      </c>
    </row>
    <row r="59" spans="2:12" ht="20.100000000000001" customHeight="1" x14ac:dyDescent="0.25">
      <c r="B59" s="504" t="str">
        <f>'ORÇAMENTO SINTÉTICO (SD)'!B1355</f>
        <v xml:space="preserve"> 4.10 </v>
      </c>
      <c r="C59" s="505"/>
      <c r="D59" s="505"/>
      <c r="E59" s="506" t="str">
        <f>VLOOKUP(B59,'ORÇAMENTO SINTÉTICO (SD)'!B34:L1504,4,FALSE)</f>
        <v>ALVENARIAS E DIVISÓRIAS</v>
      </c>
      <c r="F59" s="507"/>
      <c r="G59" s="507"/>
      <c r="H59" s="507"/>
      <c r="I59" s="508"/>
      <c r="J59" s="408">
        <f>VLOOKUP(B59,'ORÇAMENTO SINTÉTICO (SD)'!B789:L1509,8,FALSE)</f>
        <v>1558575.06</v>
      </c>
      <c r="K59" s="408">
        <f>VLOOKUP(B59,'ORÇAMENTO SINTÉTICO (SD)'!B789:L1509,11,FALSE)</f>
        <v>1949264.6800000002</v>
      </c>
      <c r="L59" s="349">
        <f t="shared" si="1"/>
        <v>6.094953904578955E-2</v>
      </c>
    </row>
    <row r="60" spans="2:12" ht="20.100000000000001" customHeight="1" x14ac:dyDescent="0.25">
      <c r="B60" s="504" t="str">
        <f>'ORÇAMENTO SINTÉTICO (SD)'!B1366</f>
        <v xml:space="preserve"> 4.11 </v>
      </c>
      <c r="C60" s="505"/>
      <c r="D60" s="505"/>
      <c r="E60" s="506" t="str">
        <f>VLOOKUP(B60,'ORÇAMENTO SINTÉTICO (SD)'!B34:L1505,4,FALSE)</f>
        <v>IMPERMEABILIZAÇÃO</v>
      </c>
      <c r="F60" s="507"/>
      <c r="G60" s="507"/>
      <c r="H60" s="507"/>
      <c r="I60" s="508"/>
      <c r="J60" s="408">
        <f>VLOOKUP(B60,'ORÇAMENTO SINTÉTICO (SD)'!B790:L1510,8,FALSE)</f>
        <v>64322.53</v>
      </c>
      <c r="K60" s="408">
        <f>VLOOKUP(B60,'ORÇAMENTO SINTÉTICO (SD)'!B790:L1510,11,FALSE)</f>
        <v>80436.92</v>
      </c>
      <c r="L60" s="349">
        <f t="shared" si="1"/>
        <v>2.5150987685587417E-3</v>
      </c>
    </row>
    <row r="61" spans="2:12" ht="20.100000000000001" customHeight="1" x14ac:dyDescent="0.25">
      <c r="B61" s="504" t="str">
        <f>'ORÇAMENTO SINTÉTICO (SD)'!B1372</f>
        <v xml:space="preserve"> 4.12 </v>
      </c>
      <c r="C61" s="505"/>
      <c r="D61" s="505"/>
      <c r="E61" s="506" t="str">
        <f>VLOOKUP(B61,'ORÇAMENTO SINTÉTICO (SD)'!B34:L1506,4,FALSE)</f>
        <v>ISOLAMENTO TÉRMICO E ACÚSTICO</v>
      </c>
      <c r="F61" s="507"/>
      <c r="G61" s="507"/>
      <c r="H61" s="507"/>
      <c r="I61" s="508"/>
      <c r="J61" s="408">
        <f>VLOOKUP(B61,'ORÇAMENTO SINTÉTICO (SD)'!B791:L1511,8,FALSE)</f>
        <v>196972.15</v>
      </c>
      <c r="K61" s="408">
        <f>VLOOKUP(B61,'ORÇAMENTO SINTÉTICO (SD)'!B791:L1511,11,FALSE)</f>
        <v>240225.80000000002</v>
      </c>
      <c r="L61" s="349">
        <f t="shared" si="1"/>
        <v>7.5113718147840408E-3</v>
      </c>
    </row>
    <row r="62" spans="2:12" ht="20.100000000000001" customHeight="1" x14ac:dyDescent="0.25">
      <c r="B62" s="504" t="str">
        <f>'ORÇAMENTO SINTÉTICO (SD)'!B1376</f>
        <v xml:space="preserve"> 4.13 </v>
      </c>
      <c r="C62" s="505"/>
      <c r="D62" s="505"/>
      <c r="E62" s="506" t="str">
        <f>VLOOKUP(B62,'ORÇAMENTO SINTÉTICO (SD)'!B35:L1507,4,FALSE)</f>
        <v>COBERTURA</v>
      </c>
      <c r="F62" s="507"/>
      <c r="G62" s="507"/>
      <c r="H62" s="507"/>
      <c r="I62" s="508"/>
      <c r="J62" s="408">
        <f>VLOOKUP(B62,'ORÇAMENTO SINTÉTICO (SD)'!B792:L1512,8,FALSE)</f>
        <v>426131.77</v>
      </c>
      <c r="K62" s="408">
        <f>VLOOKUP(B62,'ORÇAMENTO SINTÉTICO (SD)'!B792:L1512,11,FALSE)</f>
        <v>532863.69000000006</v>
      </c>
      <c r="L62" s="349">
        <f t="shared" si="1"/>
        <v>1.6661563005255141E-2</v>
      </c>
    </row>
    <row r="63" spans="2:12" ht="20.100000000000001" customHeight="1" x14ac:dyDescent="0.25">
      <c r="B63" s="504" t="str">
        <f>'ORÇAMENTO SINTÉTICO (SD)'!B1381</f>
        <v xml:space="preserve"> 4.14 </v>
      </c>
      <c r="C63" s="505"/>
      <c r="D63" s="505"/>
      <c r="E63" s="506" t="str">
        <f>VLOOKUP(B63,'ORÇAMENTO SINTÉTICO (SD)'!B38:L1508,4,FALSE)</f>
        <v>ESQUADRIAS DE MADEIRA</v>
      </c>
      <c r="F63" s="507"/>
      <c r="G63" s="507"/>
      <c r="H63" s="507"/>
      <c r="I63" s="508"/>
      <c r="J63" s="408">
        <f>VLOOKUP(B63,'ORÇAMENTO SINTÉTICO (SD)'!B42:L1513,8,FALSE)</f>
        <v>227453.12999999998</v>
      </c>
      <c r="K63" s="408">
        <f>VLOOKUP(B63,'ORÇAMENTO SINTÉTICO (SD)'!B42:L1513,11,FALSE)</f>
        <v>284475.15000000002</v>
      </c>
      <c r="L63" s="349">
        <f t="shared" si="1"/>
        <v>8.8949589249633556E-3</v>
      </c>
    </row>
    <row r="64" spans="2:12" ht="20.100000000000001" customHeight="1" x14ac:dyDescent="0.25">
      <c r="B64" s="504" t="str">
        <f>'ORÇAMENTO SINTÉTICO (SD)'!B1391</f>
        <v xml:space="preserve"> 4.15 </v>
      </c>
      <c r="C64" s="505"/>
      <c r="D64" s="505"/>
      <c r="E64" s="506" t="str">
        <f>VLOOKUP(B64,'ORÇAMENTO SINTÉTICO (SD)'!B39:L1509,4,FALSE)</f>
        <v>ESQUADRIAS METÁLICAS</v>
      </c>
      <c r="F64" s="507"/>
      <c r="G64" s="507"/>
      <c r="H64" s="507"/>
      <c r="I64" s="508"/>
      <c r="J64" s="408">
        <f>VLOOKUP(B64,'ORÇAMENTO SINTÉTICO (SD)'!B42:L1514,8,FALSE)</f>
        <v>679380.55</v>
      </c>
      <c r="K64" s="408">
        <f>VLOOKUP(B64,'ORÇAMENTO SINTÉTICO (SD)'!B42:L1514,11,FALSE)</f>
        <v>849698.62</v>
      </c>
      <c r="L64" s="349">
        <f t="shared" si="1"/>
        <v>2.6568346386311937E-2</v>
      </c>
    </row>
    <row r="65" spans="2:17" ht="20.100000000000001" customHeight="1" x14ac:dyDescent="0.25">
      <c r="B65" s="504" t="str">
        <f>'ORÇAMENTO SINTÉTICO (SD)'!B1402</f>
        <v xml:space="preserve"> 4.16 </v>
      </c>
      <c r="C65" s="505"/>
      <c r="D65" s="505"/>
      <c r="E65" s="506" t="str">
        <f>VLOOKUP(B65,'ORÇAMENTO SINTÉTICO (SD)'!B40:L1510,4,FALSE)</f>
        <v>BRISES FACHADAS</v>
      </c>
      <c r="F65" s="507"/>
      <c r="G65" s="507"/>
      <c r="H65" s="507"/>
      <c r="I65" s="508"/>
      <c r="J65" s="408">
        <f>VLOOKUP(B65,'ORÇAMENTO SINTÉTICO (SD)'!B43:L1515,8,FALSE)</f>
        <v>754646.22</v>
      </c>
      <c r="K65" s="408">
        <f>VLOOKUP(B65,'ORÇAMENTO SINTÉTICO (SD)'!B43:L1515,11,FALSE)</f>
        <v>921503.41999999993</v>
      </c>
      <c r="L65" s="349">
        <f t="shared" si="1"/>
        <v>2.8813536332130431E-2</v>
      </c>
    </row>
    <row r="66" spans="2:17" ht="20.100000000000001" customHeight="1" x14ac:dyDescent="0.25">
      <c r="B66" s="504" t="str">
        <f>'ORÇAMENTO SINTÉTICO (SD)'!B1405</f>
        <v xml:space="preserve"> 4.17 </v>
      </c>
      <c r="C66" s="505"/>
      <c r="D66" s="505"/>
      <c r="E66" s="506" t="str">
        <f>VLOOKUP(B66,'ORÇAMENTO SINTÉTICO (SD)'!B41:L1511,4,FALSE)</f>
        <v>VIDROS</v>
      </c>
      <c r="F66" s="507"/>
      <c r="G66" s="507"/>
      <c r="H66" s="507"/>
      <c r="I66" s="508"/>
      <c r="J66" s="408">
        <f>VLOOKUP(B66,'ORÇAMENTO SINTÉTICO (SD)'!B44:L1516,8,FALSE)</f>
        <v>31611.98</v>
      </c>
      <c r="K66" s="408">
        <f>VLOOKUP(B66,'ORÇAMENTO SINTÉTICO (SD)'!B44:L1516,11,FALSE)</f>
        <v>39536.28</v>
      </c>
      <c r="L66" s="349">
        <f t="shared" si="1"/>
        <v>1.2362190041761124E-3</v>
      </c>
    </row>
    <row r="67" spans="2:17" ht="20.100000000000001" customHeight="1" x14ac:dyDescent="0.25">
      <c r="B67" s="504" t="str">
        <f>'ORÇAMENTO SINTÉTICO (SD)'!B1408</f>
        <v xml:space="preserve"> 4.18 </v>
      </c>
      <c r="C67" s="505"/>
      <c r="D67" s="505"/>
      <c r="E67" s="506" t="str">
        <f>VLOOKUP(B67,'ORÇAMENTO SINTÉTICO (SD)'!B42:L1512,4,FALSE)</f>
        <v>REVESTIMENTO DE PAREDES</v>
      </c>
      <c r="F67" s="507"/>
      <c r="G67" s="507"/>
      <c r="H67" s="507"/>
      <c r="I67" s="508"/>
      <c r="J67" s="408">
        <f>VLOOKUP(B67,'ORÇAMENTO SINTÉTICO (SD)'!B45:L1517,8,FALSE)</f>
        <v>410877.01999999996</v>
      </c>
      <c r="K67" s="408">
        <f>VLOOKUP(B67,'ORÇAMENTO SINTÉTICO (SD)'!B45:L1517,11,FALSE)</f>
        <v>513829.80999999994</v>
      </c>
      <c r="L67" s="349">
        <f t="shared" si="1"/>
        <v>1.6066412318867657E-2</v>
      </c>
    </row>
    <row r="68" spans="2:17" ht="20.100000000000001" customHeight="1" x14ac:dyDescent="0.25">
      <c r="B68" s="504" t="str">
        <f>'ORÇAMENTO SINTÉTICO (SD)'!B1418</f>
        <v xml:space="preserve"> 4.19 </v>
      </c>
      <c r="C68" s="505"/>
      <c r="D68" s="505"/>
      <c r="E68" s="506" t="str">
        <f>VLOOKUP(B68,'ORÇAMENTO SINTÉTICO (SD)'!B38:L1509,4,FALSE)</f>
        <v>FORROS</v>
      </c>
      <c r="F68" s="507"/>
      <c r="G68" s="507"/>
      <c r="H68" s="507"/>
      <c r="I68" s="508"/>
      <c r="J68" s="408">
        <f>VLOOKUP(B68,'ORÇAMENTO SINTÉTICO (SD)'!B46:L1518,8,FALSE)</f>
        <v>446796.64</v>
      </c>
      <c r="K68" s="408">
        <f>VLOOKUP(B68,'ORÇAMENTO SINTÉTICO (SD)'!B46:L1518,11,FALSE)</f>
        <v>558769.33000000007</v>
      </c>
      <c r="L68" s="349">
        <f t="shared" si="1"/>
        <v>1.7471579640187536E-2</v>
      </c>
    </row>
    <row r="69" spans="2:17" ht="20.100000000000001" customHeight="1" x14ac:dyDescent="0.25">
      <c r="B69" s="504" t="str">
        <f>'ORÇAMENTO SINTÉTICO (SD)'!B1424</f>
        <v xml:space="preserve"> 4.20 </v>
      </c>
      <c r="C69" s="505"/>
      <c r="D69" s="505"/>
      <c r="E69" s="506" t="str">
        <f>VLOOKUP(B69,'ORÇAMENTO SINTÉTICO (SD)'!B38:L1510,4,FALSE)</f>
        <v>REVESTIMENTO DE PISO</v>
      </c>
      <c r="F69" s="507"/>
      <c r="G69" s="507"/>
      <c r="H69" s="507"/>
      <c r="I69" s="508"/>
      <c r="J69" s="408">
        <f>VLOOKUP(B69,'ORÇAMENTO SINTÉTICO (SD)'!B47:L1519,8,FALSE)</f>
        <v>1550792.94</v>
      </c>
      <c r="K69" s="408">
        <f>VLOOKUP(B69,'ORÇAMENTO SINTÉTICO (SD)'!B47:L1519,11,FALSE)</f>
        <v>1939504.52</v>
      </c>
      <c r="L69" s="349">
        <f t="shared" si="1"/>
        <v>6.0644358708241364E-2</v>
      </c>
    </row>
    <row r="70" spans="2:17" ht="20.100000000000001" customHeight="1" x14ac:dyDescent="0.25">
      <c r="B70" s="504" t="str">
        <f>'ORÇAMENTO SINTÉTICO (SD)'!B1445</f>
        <v xml:space="preserve"> 4.21 </v>
      </c>
      <c r="C70" s="505"/>
      <c r="D70" s="505"/>
      <c r="E70" s="506" t="str">
        <f>VLOOKUP(B70,'ORÇAMENTO SINTÉTICO (SD)'!B39:L1511,4,FALSE)</f>
        <v>FERRAGENS</v>
      </c>
      <c r="F70" s="507"/>
      <c r="G70" s="507"/>
      <c r="H70" s="507"/>
      <c r="I70" s="508"/>
      <c r="J70" s="408">
        <f>VLOOKUP(B70,'ORÇAMENTO SINTÉTICO (SD)'!B48:L1520,8,FALSE)</f>
        <v>63840.590000000018</v>
      </c>
      <c r="K70" s="408">
        <f>VLOOKUP(B70,'ORÇAMENTO SINTÉTICO (SD)'!B48:L1520,11,FALSE)</f>
        <v>79839.010000000009</v>
      </c>
      <c r="L70" s="349">
        <f t="shared" si="1"/>
        <v>2.496403339833861E-3</v>
      </c>
    </row>
    <row r="71" spans="2:17" ht="20.100000000000001" customHeight="1" x14ac:dyDescent="0.25">
      <c r="B71" s="504" t="str">
        <f>'ORÇAMENTO SINTÉTICO (SD)'!B1457</f>
        <v xml:space="preserve"> 4.22 </v>
      </c>
      <c r="C71" s="505"/>
      <c r="D71" s="505"/>
      <c r="E71" s="506" t="str">
        <f>VLOOKUP(B71,'ORÇAMENTO SINTÉTICO (SD)'!B41:L1512,4,FALSE)</f>
        <v>PINTURA</v>
      </c>
      <c r="F71" s="507"/>
      <c r="G71" s="507"/>
      <c r="H71" s="507"/>
      <c r="I71" s="508"/>
      <c r="J71" s="408">
        <f>VLOOKUP(B71,'ORÇAMENTO SINTÉTICO (SD)'!B49:L1521,8,FALSE)</f>
        <v>636968.12</v>
      </c>
      <c r="K71" s="408">
        <f>VLOOKUP(B71,'ORÇAMENTO SINTÉTICO (SD)'!B49:L1521,11,FALSE)</f>
        <v>796380.53</v>
      </c>
      <c r="L71" s="349">
        <f t="shared" si="1"/>
        <v>2.4901198234680771E-2</v>
      </c>
    </row>
    <row r="72" spans="2:17" ht="20.100000000000001" customHeight="1" x14ac:dyDescent="0.25">
      <c r="B72" s="504" t="str">
        <f>'ORÇAMENTO SINTÉTICO (SD)'!B1480</f>
        <v xml:space="preserve"> 4.23 </v>
      </c>
      <c r="C72" s="505"/>
      <c r="D72" s="505"/>
      <c r="E72" s="506" t="str">
        <f>VLOOKUP(B72,'ORÇAMENTO SINTÉTICO (SD)'!B42:L1513,4,FALSE)</f>
        <v>DIVERSOS</v>
      </c>
      <c r="F72" s="507"/>
      <c r="G72" s="507"/>
      <c r="H72" s="507"/>
      <c r="I72" s="508"/>
      <c r="J72" s="408">
        <f>VLOOKUP(B72,'ORÇAMENTO SINTÉTICO (SD)'!B50:L1522,8,FALSE)</f>
        <v>26007.550000000003</v>
      </c>
      <c r="K72" s="408">
        <f>VLOOKUP(B72,'ORÇAMENTO SINTÉTICO (SD)'!B50:L1522,11,FALSE)</f>
        <v>32498.559999999998</v>
      </c>
      <c r="L72" s="349">
        <f t="shared" si="1"/>
        <v>1.01616382422316E-3</v>
      </c>
    </row>
    <row r="73" spans="2:17" ht="15.75" thickBot="1" x14ac:dyDescent="0.3">
      <c r="B73" s="211"/>
      <c r="C73" s="211"/>
      <c r="D73" s="211"/>
      <c r="E73" s="211"/>
      <c r="F73" s="211"/>
      <c r="G73" s="211"/>
      <c r="H73" s="211"/>
      <c r="I73" s="211"/>
      <c r="J73" s="210"/>
      <c r="K73" s="210"/>
      <c r="L73" s="210"/>
      <c r="N73" s="342"/>
      <c r="O73" s="342"/>
      <c r="P73" s="337"/>
      <c r="Q73" s="342"/>
    </row>
    <row r="74" spans="2:17" ht="15" customHeight="1" x14ac:dyDescent="0.25">
      <c r="B74" s="533" t="s">
        <v>61</v>
      </c>
      <c r="C74" s="532" t="str">
        <f>'DADOS DA OBRA'!$B$30</f>
        <v>SINAPI - 02/2026 - Goiás / SICRO3 - 10/2025 - Goiás / ORSE - 02/2026 - Sergipe / SEDOP - 03/2026 - Pará / SEINFRA - 028 - Ceará / SETOP - 01/2026 - Minas Gerais / IOPES - 12/2025 - Espírito Santo / SIURB - 07/2025 - São Paulo / SUDECAP - 10/2025 - Minas Gerais / CPOS/CDHU - 01/2026 - São Paulo / FDE - 01/2026 - São Paulo / AGESUL - 01/2026 - Mato Grosso do Sul / AGETOP CIVIL - 12/2025 - Goiás / AGETOP RODOVIARIA - 12/2025 - Goiás / EMBASA - 06/2025 - sem_encargos / EMOP - 02/2026 - Rio de Janeiro</v>
      </c>
      <c r="D74" s="532"/>
      <c r="E74" s="532"/>
      <c r="F74" s="532"/>
      <c r="G74" s="532"/>
      <c r="H74" s="532"/>
      <c r="I74" s="532"/>
      <c r="J74" s="423"/>
      <c r="K74" s="224" t="s">
        <v>57</v>
      </c>
      <c r="L74" s="225">
        <f>SUM(J10,J11,J29,J49)</f>
        <v>25762829.919999976</v>
      </c>
      <c r="M74" s="209"/>
    </row>
    <row r="75" spans="2:17" x14ac:dyDescent="0.25">
      <c r="B75" s="533"/>
      <c r="C75" s="532"/>
      <c r="D75" s="532"/>
      <c r="E75" s="532"/>
      <c r="F75" s="532"/>
      <c r="G75" s="532"/>
      <c r="H75" s="532"/>
      <c r="I75" s="532"/>
      <c r="J75" s="423"/>
      <c r="K75" s="223" t="s">
        <v>58</v>
      </c>
      <c r="L75" s="226">
        <f>L76-L74</f>
        <v>6218784.8800000101</v>
      </c>
      <c r="M75" s="209"/>
    </row>
    <row r="76" spans="2:17" ht="15.75" thickBot="1" x14ac:dyDescent="0.3">
      <c r="B76" s="208"/>
      <c r="C76" s="532"/>
      <c r="D76" s="532"/>
      <c r="E76" s="532"/>
      <c r="F76" s="532"/>
      <c r="G76" s="532"/>
      <c r="H76" s="532"/>
      <c r="I76" s="532"/>
      <c r="J76" s="423"/>
      <c r="K76" s="222" t="s">
        <v>59</v>
      </c>
      <c r="L76" s="227">
        <f>IF(SUM(K10,K11,K29,K49)= 'ORÇAMENTO SINTÉTICO (SD)'!$L$1487,SUM(K10,K11,K29,K49),"ERRO")</f>
        <v>31981614.799999986</v>
      </c>
      <c r="M76" s="207"/>
    </row>
    <row r="77" spans="2:17" ht="9.75" customHeight="1" x14ac:dyDescent="0.25">
      <c r="C77" s="423"/>
      <c r="D77" s="423"/>
      <c r="E77" s="423"/>
      <c r="F77" s="423"/>
      <c r="G77" s="423"/>
      <c r="H77" s="423"/>
      <c r="I77" s="423"/>
      <c r="J77" s="423"/>
    </row>
    <row r="78" spans="2:17" ht="9.75" customHeight="1" x14ac:dyDescent="0.25">
      <c r="C78" s="423"/>
      <c r="D78" s="423"/>
      <c r="E78" s="423"/>
      <c r="F78" s="423"/>
      <c r="G78" s="423"/>
      <c r="H78" s="423"/>
      <c r="I78" s="423"/>
      <c r="J78" s="423"/>
    </row>
    <row r="79" spans="2:17" ht="9.75" customHeight="1" x14ac:dyDescent="0.25">
      <c r="C79" s="423"/>
      <c r="D79" s="423"/>
      <c r="E79" s="423"/>
      <c r="F79" s="423"/>
      <c r="G79" s="423"/>
      <c r="H79" s="423"/>
      <c r="I79" s="423"/>
      <c r="J79" s="423"/>
    </row>
    <row r="80" spans="2:17" ht="9.75" customHeight="1" x14ac:dyDescent="0.25">
      <c r="C80" s="423"/>
      <c r="D80" s="423"/>
      <c r="E80" s="423"/>
      <c r="F80" s="423"/>
      <c r="G80" s="423"/>
      <c r="H80" s="423"/>
      <c r="I80" s="423"/>
      <c r="J80" s="423"/>
    </row>
    <row r="81" spans="2:11" ht="9.75" customHeight="1" x14ac:dyDescent="0.25">
      <c r="C81" s="423"/>
      <c r="D81" s="423"/>
      <c r="E81" s="423"/>
      <c r="F81" s="423"/>
      <c r="G81" s="423"/>
      <c r="H81" s="423"/>
      <c r="I81" s="423"/>
      <c r="J81" s="423"/>
    </row>
    <row r="82" spans="2:11" ht="9.75" customHeight="1" x14ac:dyDescent="0.25">
      <c r="C82" s="423"/>
      <c r="D82" s="423"/>
      <c r="E82" s="423"/>
      <c r="F82" s="423"/>
      <c r="G82" s="423"/>
      <c r="H82" s="423"/>
      <c r="I82" s="423"/>
      <c r="J82" s="423"/>
    </row>
    <row r="83" spans="2:11" s="110" customFormat="1" ht="12.75" x14ac:dyDescent="0.25">
      <c r="B83" s="111"/>
      <c r="C83" s="122"/>
      <c r="D83" s="122"/>
      <c r="E83" s="107"/>
      <c r="F83" s="122"/>
      <c r="G83" s="153"/>
      <c r="H83" s="367"/>
      <c r="I83" s="122"/>
      <c r="K83" s="368"/>
    </row>
    <row r="84" spans="2:11" s="110" customFormat="1" ht="12.75" x14ac:dyDescent="0.25">
      <c r="B84" s="111"/>
      <c r="C84" s="122"/>
      <c r="D84" s="122"/>
      <c r="E84" s="107"/>
      <c r="F84" s="122"/>
      <c r="G84" s="153"/>
      <c r="H84" s="367"/>
      <c r="I84" s="122"/>
      <c r="K84" s="368"/>
    </row>
    <row r="85" spans="2:11" s="110" customFormat="1" ht="12.75" x14ac:dyDescent="0.25">
      <c r="B85" s="111"/>
      <c r="C85" s="122"/>
      <c r="D85" s="122"/>
      <c r="E85" s="107"/>
      <c r="F85" s="122"/>
      <c r="G85" s="153"/>
      <c r="H85" s="367"/>
      <c r="I85" s="122"/>
      <c r="K85" s="368"/>
    </row>
    <row r="86" spans="2:11" s="110" customFormat="1" ht="12.75" x14ac:dyDescent="0.25">
      <c r="B86" s="111"/>
      <c r="C86" s="122"/>
      <c r="D86" s="122"/>
      <c r="E86" s="107"/>
      <c r="F86" s="122"/>
      <c r="G86" s="153"/>
      <c r="H86" s="367"/>
      <c r="I86" s="122"/>
      <c r="K86" s="368"/>
    </row>
    <row r="87" spans="2:11" s="110" customFormat="1" ht="12.75" x14ac:dyDescent="0.25">
      <c r="B87" s="111"/>
      <c r="C87" s="122"/>
      <c r="D87" s="122"/>
      <c r="E87" s="107"/>
      <c r="F87" s="122"/>
      <c r="G87" s="153"/>
      <c r="H87" s="367"/>
      <c r="I87" s="122"/>
      <c r="K87" s="368"/>
    </row>
    <row r="88" spans="2:11" s="110" customFormat="1" ht="12.75" x14ac:dyDescent="0.25">
      <c r="B88" s="111"/>
      <c r="C88" s="122"/>
      <c r="D88" s="122"/>
      <c r="E88" s="107"/>
      <c r="F88" s="122"/>
      <c r="G88" s="153"/>
      <c r="H88" s="367"/>
      <c r="I88" s="122"/>
      <c r="K88" s="368"/>
    </row>
    <row r="89" spans="2:11" s="110" customFormat="1" ht="12.75" x14ac:dyDescent="0.25">
      <c r="B89" s="111"/>
      <c r="C89" s="122"/>
      <c r="D89" s="122"/>
      <c r="E89" s="107"/>
      <c r="F89" s="122"/>
      <c r="G89" s="153"/>
      <c r="H89" s="367"/>
      <c r="I89" s="122"/>
      <c r="K89" s="368"/>
    </row>
    <row r="90" spans="2:11" s="110" customFormat="1" ht="12.75" x14ac:dyDescent="0.25">
      <c r="B90" s="111"/>
      <c r="C90" s="122"/>
      <c r="D90" s="122"/>
      <c r="E90" s="107"/>
      <c r="F90" s="122"/>
      <c r="G90" s="153"/>
      <c r="H90" s="367"/>
      <c r="I90" s="122"/>
      <c r="K90" s="368"/>
    </row>
  </sheetData>
  <mergeCells count="131">
    <mergeCell ref="B46:D46"/>
    <mergeCell ref="E46:I46"/>
    <mergeCell ref="B15:D15"/>
    <mergeCell ref="E15:I15"/>
    <mergeCell ref="B16:D16"/>
    <mergeCell ref="E16:I16"/>
    <mergeCell ref="B17:D17"/>
    <mergeCell ref="E17:I17"/>
    <mergeCell ref="C74:I76"/>
    <mergeCell ref="E35:I35"/>
    <mergeCell ref="E34:I34"/>
    <mergeCell ref="E29:I29"/>
    <mergeCell ref="B74:B75"/>
    <mergeCell ref="B36:D36"/>
    <mergeCell ref="E36:I36"/>
    <mergeCell ref="B37:D37"/>
    <mergeCell ref="E37:I37"/>
    <mergeCell ref="E32:I32"/>
    <mergeCell ref="E33:I33"/>
    <mergeCell ref="B34:D34"/>
    <mergeCell ref="B35:D35"/>
    <mergeCell ref="B31:D31"/>
    <mergeCell ref="B33:D33"/>
    <mergeCell ref="B38:D38"/>
    <mergeCell ref="E38:I38"/>
    <mergeCell ref="B42:D42"/>
    <mergeCell ref="B50:D50"/>
    <mergeCell ref="E50:I50"/>
    <mergeCell ref="B51:D51"/>
    <mergeCell ref="E51:I51"/>
    <mergeCell ref="B52:D52"/>
    <mergeCell ref="E52:I52"/>
    <mergeCell ref="B1:K1"/>
    <mergeCell ref="B32:D32"/>
    <mergeCell ref="E9:I9"/>
    <mergeCell ref="B10:D10"/>
    <mergeCell ref="E10:I10"/>
    <mergeCell ref="E12:I12"/>
    <mergeCell ref="B30:D30"/>
    <mergeCell ref="B9:D9"/>
    <mergeCell ref="B29:D29"/>
    <mergeCell ref="E30:I30"/>
    <mergeCell ref="E31:I31"/>
    <mergeCell ref="B11:D11"/>
    <mergeCell ref="E11:I11"/>
    <mergeCell ref="B12:D12"/>
    <mergeCell ref="B13:D13"/>
    <mergeCell ref="E13:I13"/>
    <mergeCell ref="B14:D14"/>
    <mergeCell ref="E14:I14"/>
    <mergeCell ref="B64:D64"/>
    <mergeCell ref="E64:I64"/>
    <mergeCell ref="B65:D65"/>
    <mergeCell ref="E65:I65"/>
    <mergeCell ref="B66:D66"/>
    <mergeCell ref="E66:I66"/>
    <mergeCell ref="B53:D53"/>
    <mergeCell ref="E53:I53"/>
    <mergeCell ref="B54:D54"/>
    <mergeCell ref="E54:I54"/>
    <mergeCell ref="B63:D63"/>
    <mergeCell ref="E63:I63"/>
    <mergeCell ref="B55:D55"/>
    <mergeCell ref="E55:I55"/>
    <mergeCell ref="B56:D56"/>
    <mergeCell ref="E56:I56"/>
    <mergeCell ref="B57:D57"/>
    <mergeCell ref="E57:I57"/>
    <mergeCell ref="B58:D58"/>
    <mergeCell ref="E58:I58"/>
    <mergeCell ref="B59:D59"/>
    <mergeCell ref="E59:I59"/>
    <mergeCell ref="B60:D60"/>
    <mergeCell ref="E60:I60"/>
    <mergeCell ref="B67:D67"/>
    <mergeCell ref="E67:I67"/>
    <mergeCell ref="B72:D72"/>
    <mergeCell ref="E72:I72"/>
    <mergeCell ref="B68:D68"/>
    <mergeCell ref="E68:I68"/>
    <mergeCell ref="B69:D69"/>
    <mergeCell ref="E69:I69"/>
    <mergeCell ref="B70:D70"/>
    <mergeCell ref="E70:I70"/>
    <mergeCell ref="B71:D71"/>
    <mergeCell ref="E71:I71"/>
    <mergeCell ref="B18:D18"/>
    <mergeCell ref="E18:I18"/>
    <mergeCell ref="B19:D19"/>
    <mergeCell ref="E19:I19"/>
    <mergeCell ref="B20:D20"/>
    <mergeCell ref="E20:I20"/>
    <mergeCell ref="B45:D45"/>
    <mergeCell ref="E45:I45"/>
    <mergeCell ref="B21:D21"/>
    <mergeCell ref="E21:I21"/>
    <mergeCell ref="B26:D26"/>
    <mergeCell ref="E26:I26"/>
    <mergeCell ref="B24:D24"/>
    <mergeCell ref="E24:I24"/>
    <mergeCell ref="B25:D25"/>
    <mergeCell ref="E25:I25"/>
    <mergeCell ref="B22:D22"/>
    <mergeCell ref="E22:I22"/>
    <mergeCell ref="B23:D23"/>
    <mergeCell ref="E23:I23"/>
    <mergeCell ref="E42:I42"/>
    <mergeCell ref="B61:D61"/>
    <mergeCell ref="E61:I61"/>
    <mergeCell ref="B62:D62"/>
    <mergeCell ref="E62:I62"/>
    <mergeCell ref="B27:D27"/>
    <mergeCell ref="E27:I27"/>
    <mergeCell ref="B28:D28"/>
    <mergeCell ref="E28:I28"/>
    <mergeCell ref="E47:I47"/>
    <mergeCell ref="B47:D47"/>
    <mergeCell ref="B39:D39"/>
    <mergeCell ref="E39:I39"/>
    <mergeCell ref="B40:D40"/>
    <mergeCell ref="E40:I40"/>
    <mergeCell ref="B41:D41"/>
    <mergeCell ref="E41:I41"/>
    <mergeCell ref="B43:D43"/>
    <mergeCell ref="E43:I43"/>
    <mergeCell ref="B44:D44"/>
    <mergeCell ref="E44:I44"/>
    <mergeCell ref="B48:D48"/>
    <mergeCell ref="E48:I48"/>
    <mergeCell ref="B49:D49"/>
    <mergeCell ref="E49:I49"/>
  </mergeCells>
  <phoneticPr fontId="43" type="noConversion"/>
  <conditionalFormatting sqref="L10">
    <cfRule type="expression" dxfId="368" priority="1">
      <formula>$L$10&gt;8.87%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62" fitToHeight="0" pageOrder="overThenDown" orientation="landscape" r:id="rId1"/>
  <headerFooter>
    <oddHeader>&amp;L
     &amp;G</oddHeader>
    <oddFooter>&amp;L&amp;"Arial Narrow,Normal"&amp;10      &amp;A
      &amp;F</oddFooter>
  </headerFooter>
  <drawing r:id="rId2"/>
  <legacyDrawingHF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A5B8D-AAAF-43FB-8030-F748EF3231A2}">
  <sheetPr codeName="Planilha7">
    <pageSetUpPr fitToPage="1"/>
  </sheetPr>
  <dimension ref="B1:M1505"/>
  <sheetViews>
    <sheetView showGridLines="0" showZeros="0" view="pageBreakPreview" zoomScale="85" zoomScaleNormal="100" zoomScaleSheetLayoutView="85" workbookViewId="0">
      <pane ySplit="10" topLeftCell="A1448" activePane="bottomLeft" state="frozen"/>
      <selection activeCell="B1" sqref="B1:AB2"/>
      <selection pane="bottomLeft" activeCell="B1" sqref="B1:AB2"/>
    </sheetView>
  </sheetViews>
  <sheetFormatPr defaultRowHeight="12.75" x14ac:dyDescent="0.25"/>
  <cols>
    <col min="1" max="1" width="1.7109375" style="110" customWidth="1"/>
    <col min="2" max="2" width="12.5703125" style="111" customWidth="1"/>
    <col min="3" max="4" width="13.7109375" style="111" customWidth="1"/>
    <col min="5" max="5" width="91.5703125" style="110" customWidth="1"/>
    <col min="6" max="6" width="9.140625" style="111"/>
    <col min="7" max="7" width="14.85546875" style="287" bestFit="1" customWidth="1"/>
    <col min="8" max="8" width="14.85546875" style="286" bestFit="1" customWidth="1"/>
    <col min="9" max="9" width="18.7109375" style="285" customWidth="1"/>
    <col min="10" max="10" width="11.28515625" style="110" customWidth="1"/>
    <col min="11" max="11" width="18.5703125" style="284" customWidth="1"/>
    <col min="12" max="12" width="18.140625" style="110" customWidth="1"/>
    <col min="13" max="13" width="1.7109375" style="110" customWidth="1"/>
    <col min="14" max="16384" width="9.140625" style="110"/>
  </cols>
  <sheetData>
    <row r="1" spans="2:13" s="115" customFormat="1" ht="50.1" customHeight="1" x14ac:dyDescent="0.25">
      <c r="B1" s="537" t="s">
        <v>1335</v>
      </c>
      <c r="C1" s="537"/>
      <c r="D1" s="537"/>
      <c r="E1" s="537"/>
      <c r="F1" s="537"/>
      <c r="G1" s="537"/>
      <c r="H1" s="537"/>
      <c r="I1" s="537"/>
      <c r="J1" s="537"/>
      <c r="K1" s="537"/>
      <c r="L1" s="537"/>
      <c r="M1" s="116"/>
    </row>
    <row r="2" spans="2:13" s="115" customFormat="1" ht="9.9499999999999993" customHeight="1" x14ac:dyDescent="0.25">
      <c r="B2" s="120"/>
      <c r="C2" s="119"/>
      <c r="D2" s="119"/>
      <c r="E2" s="116"/>
      <c r="F2" s="117"/>
      <c r="G2" s="332"/>
      <c r="H2" s="331"/>
      <c r="I2" s="330"/>
      <c r="J2" s="116"/>
      <c r="K2" s="329"/>
      <c r="L2" s="116"/>
      <c r="M2" s="116"/>
    </row>
    <row r="3" spans="2:13" s="61" customFormat="1" ht="15" customHeight="1" x14ac:dyDescent="0.25">
      <c r="B3" s="218"/>
      <c r="C3" s="538"/>
      <c r="D3" s="538"/>
      <c r="E3" s="538"/>
      <c r="F3" s="218"/>
      <c r="G3" s="424"/>
      <c r="H3" s="425" t="s">
        <v>22</v>
      </c>
      <c r="I3" s="426" t="str">
        <f>'DADOS DA OBRA'!$J$21</f>
        <v>10/04/2026</v>
      </c>
      <c r="J3" s="2"/>
      <c r="K3" s="427" t="s">
        <v>60</v>
      </c>
      <c r="L3" s="428">
        <f>'BDI NORMAL (SD) '!$J$25/100</f>
        <v>0.25069999999999998</v>
      </c>
      <c r="M3" s="64"/>
    </row>
    <row r="4" spans="2:13" s="61" customFormat="1" ht="15" customHeight="1" x14ac:dyDescent="0.25">
      <c r="B4" s="1" t="s">
        <v>11</v>
      </c>
      <c r="C4" s="538" t="str">
        <f>'DADOS DA OBRA'!B12</f>
        <v>CONCLUSÃO DO REMANESCENTE DA OBRA DE REFORMA E AMPLIAÇÃO DA EFG EM ARTES BASILEU FRANÇA, LOCALIZADA EM GOIÂNIA-GO.</v>
      </c>
      <c r="D4" s="538"/>
      <c r="E4" s="538"/>
      <c r="F4" s="218"/>
      <c r="G4" s="424"/>
      <c r="H4" s="425" t="s">
        <v>12</v>
      </c>
      <c r="I4" s="426" t="str">
        <f>'CAPA - ORÇAMENTO'!$D$18</f>
        <v>00</v>
      </c>
      <c r="J4" s="2"/>
      <c r="K4" s="427" t="s">
        <v>62</v>
      </c>
      <c r="L4" s="429">
        <f>'BDI DIFERENCIADO (SD)  '!$J$25/100</f>
        <v>0.20860000000000001</v>
      </c>
      <c r="M4" s="64"/>
    </row>
    <row r="5" spans="2:13" s="61" customFormat="1" ht="15" customHeight="1" x14ac:dyDescent="0.25">
      <c r="B5" s="1" t="s">
        <v>13</v>
      </c>
      <c r="C5" s="2" t="str">
        <f>'DADOS DA OBRA'!$B$15&amp;", "&amp;'DADOS DA OBRA'!$B$18&amp;""</f>
        <v>AVENIDA UNIVERSITÁRIA, N. 1750, SETOR UNIVERSITÁRIO</v>
      </c>
      <c r="D5" s="5"/>
      <c r="E5" s="5"/>
      <c r="F5" s="218"/>
      <c r="G5" s="424"/>
      <c r="H5" s="425" t="s">
        <v>108</v>
      </c>
      <c r="I5" s="430" t="str">
        <f>'DADOS DA OBRA'!$B$24</f>
        <v>6 MESES</v>
      </c>
      <c r="J5" s="5"/>
      <c r="K5" s="427"/>
      <c r="L5" s="422"/>
    </row>
    <row r="6" spans="2:13" s="61" customFormat="1" ht="15" customHeight="1" x14ac:dyDescent="0.25">
      <c r="B6" s="1" t="s">
        <v>262</v>
      </c>
      <c r="C6" s="431" t="str">
        <f>'DADOS DA OBRA'!$J$18 &amp; "-" &amp; 'DADOS DA OBRA'!$M$18</f>
        <v>GOIÂNIA-GO</v>
      </c>
      <c r="D6" s="2"/>
      <c r="E6" s="2"/>
      <c r="F6" s="218"/>
      <c r="G6" s="424"/>
      <c r="H6" s="432"/>
      <c r="I6" s="5"/>
      <c r="J6" s="5"/>
      <c r="K6" s="427"/>
      <c r="L6" s="422"/>
    </row>
    <row r="7" spans="2:13" s="61" customFormat="1" ht="15" customHeight="1" x14ac:dyDescent="0.25">
      <c r="B7" s="218"/>
      <c r="C7" s="4"/>
      <c r="D7" s="4"/>
      <c r="E7" s="2"/>
      <c r="F7" s="218"/>
      <c r="G7" s="424"/>
      <c r="H7" s="427"/>
      <c r="I7" s="422"/>
      <c r="J7" s="5"/>
      <c r="K7" s="427"/>
      <c r="L7" s="422"/>
    </row>
    <row r="8" spans="2:13" s="61" customFormat="1" ht="15" customHeight="1" x14ac:dyDescent="0.25">
      <c r="B8" s="85"/>
      <c r="C8" s="90"/>
      <c r="D8" s="90"/>
      <c r="E8" s="89"/>
      <c r="F8" s="85"/>
      <c r="G8" s="152"/>
      <c r="H8" s="215"/>
      <c r="I8" s="123"/>
      <c r="J8" s="91"/>
    </row>
    <row r="9" spans="2:13" s="112" customFormat="1" ht="6.95" customHeight="1" thickBot="1" x14ac:dyDescent="0.3">
      <c r="B9" s="113"/>
      <c r="C9" s="113"/>
      <c r="D9" s="113"/>
      <c r="F9" s="113"/>
      <c r="G9" s="328"/>
      <c r="H9" s="327"/>
      <c r="I9" s="203"/>
      <c r="K9" s="326"/>
      <c r="L9" s="68"/>
      <c r="M9" s="69"/>
    </row>
    <row r="10" spans="2:13" s="111" customFormat="1" ht="30" customHeight="1" thickBot="1" x14ac:dyDescent="0.3">
      <c r="B10" s="325" t="s">
        <v>23</v>
      </c>
      <c r="C10" s="322" t="s">
        <v>15</v>
      </c>
      <c r="D10" s="322" t="s">
        <v>33</v>
      </c>
      <c r="E10" s="322" t="s">
        <v>30</v>
      </c>
      <c r="F10" s="322" t="s">
        <v>24</v>
      </c>
      <c r="G10" s="324" t="s">
        <v>53</v>
      </c>
      <c r="H10" s="323" t="s">
        <v>54</v>
      </c>
      <c r="I10" s="322" t="s">
        <v>114</v>
      </c>
      <c r="J10" s="322" t="s">
        <v>113</v>
      </c>
      <c r="K10" s="322" t="s">
        <v>55</v>
      </c>
      <c r="L10" s="322" t="s">
        <v>115</v>
      </c>
    </row>
    <row r="11" spans="2:13" x14ac:dyDescent="0.25">
      <c r="B11" s="321" t="s">
        <v>70</v>
      </c>
      <c r="C11" s="318" t="s">
        <v>379</v>
      </c>
      <c r="D11" s="318"/>
      <c r="E11" s="319" t="s">
        <v>331</v>
      </c>
      <c r="F11" s="318"/>
      <c r="G11" s="320"/>
      <c r="H11" s="319" t="s">
        <v>73</v>
      </c>
      <c r="I11" s="318">
        <f>SUBTOTAL(9,I12:I19)</f>
        <v>524239.2</v>
      </c>
      <c r="J11" s="317"/>
      <c r="K11" s="316"/>
      <c r="L11" s="315">
        <f>SUBTOTAL(9,L12:L19)</f>
        <v>655665.6</v>
      </c>
    </row>
    <row r="12" spans="2:13" x14ac:dyDescent="0.25">
      <c r="B12" s="307" t="s">
        <v>127</v>
      </c>
      <c r="C12" s="305" t="s">
        <v>654</v>
      </c>
      <c r="D12" s="305" t="s">
        <v>1336</v>
      </c>
      <c r="E12" s="306" t="s">
        <v>129</v>
      </c>
      <c r="F12" s="305" t="s">
        <v>899</v>
      </c>
      <c r="G12" s="304">
        <v>6</v>
      </c>
      <c r="H12" s="303">
        <v>24998.87</v>
      </c>
      <c r="I12" s="280">
        <f t="shared" ref="I12:I19" si="0">TRUNC(G12 * H12, 2)</f>
        <v>149993.22</v>
      </c>
      <c r="J12" s="409">
        <f t="shared" ref="J12:J19" si="1">+$L$3</f>
        <v>0.25069999999999998</v>
      </c>
      <c r="K12" s="302">
        <f t="shared" ref="K12:K19" si="2">TRUNC(H12 * (1 + J12), 2)</f>
        <v>31266.080000000002</v>
      </c>
      <c r="L12" s="301">
        <f t="shared" ref="L12:L19" si="3">TRUNC(G12 * K12, 2)</f>
        <v>187596.48</v>
      </c>
    </row>
    <row r="13" spans="2:13" x14ac:dyDescent="0.25">
      <c r="B13" s="307" t="s">
        <v>128</v>
      </c>
      <c r="C13" s="305" t="s">
        <v>900</v>
      </c>
      <c r="D13" s="305" t="s">
        <v>1336</v>
      </c>
      <c r="E13" s="306" t="s">
        <v>901</v>
      </c>
      <c r="F13" s="305" t="s">
        <v>899</v>
      </c>
      <c r="G13" s="304">
        <v>6</v>
      </c>
      <c r="H13" s="303">
        <v>12985.9</v>
      </c>
      <c r="I13" s="280">
        <f t="shared" si="0"/>
        <v>77915.399999999994</v>
      </c>
      <c r="J13" s="409">
        <f t="shared" si="1"/>
        <v>0.25069999999999998</v>
      </c>
      <c r="K13" s="302">
        <f t="shared" si="2"/>
        <v>16241.46</v>
      </c>
      <c r="L13" s="301">
        <f t="shared" si="3"/>
        <v>97448.76</v>
      </c>
    </row>
    <row r="14" spans="2:13" x14ac:dyDescent="0.25">
      <c r="B14" s="307" t="s">
        <v>902</v>
      </c>
      <c r="C14" s="305" t="s">
        <v>1352</v>
      </c>
      <c r="D14" s="305" t="s">
        <v>1336</v>
      </c>
      <c r="E14" s="306" t="s">
        <v>1353</v>
      </c>
      <c r="F14" s="305" t="s">
        <v>899</v>
      </c>
      <c r="G14" s="304">
        <v>12</v>
      </c>
      <c r="H14" s="303">
        <v>7069.47</v>
      </c>
      <c r="I14" s="280">
        <f t="shared" si="0"/>
        <v>84833.64</v>
      </c>
      <c r="J14" s="409">
        <f t="shared" si="1"/>
        <v>0.25069999999999998</v>
      </c>
      <c r="K14" s="302">
        <f t="shared" si="2"/>
        <v>8841.7800000000007</v>
      </c>
      <c r="L14" s="301">
        <f t="shared" si="3"/>
        <v>106101.36</v>
      </c>
    </row>
    <row r="15" spans="2:13" x14ac:dyDescent="0.25">
      <c r="B15" s="307" t="s">
        <v>1354</v>
      </c>
      <c r="C15" s="305" t="s">
        <v>1355</v>
      </c>
      <c r="D15" s="305" t="s">
        <v>1336</v>
      </c>
      <c r="E15" s="306" t="s">
        <v>1356</v>
      </c>
      <c r="F15" s="305" t="s">
        <v>899</v>
      </c>
      <c r="G15" s="304">
        <v>6</v>
      </c>
      <c r="H15" s="303">
        <v>5372.51</v>
      </c>
      <c r="I15" s="280">
        <f t="shared" si="0"/>
        <v>32235.06</v>
      </c>
      <c r="J15" s="409">
        <f t="shared" si="1"/>
        <v>0.25069999999999998</v>
      </c>
      <c r="K15" s="302">
        <f t="shared" si="2"/>
        <v>6719.39</v>
      </c>
      <c r="L15" s="301">
        <f t="shared" si="3"/>
        <v>40316.339999999997</v>
      </c>
    </row>
    <row r="16" spans="2:13" x14ac:dyDescent="0.25">
      <c r="B16" s="307" t="s">
        <v>1357</v>
      </c>
      <c r="C16" s="305" t="s">
        <v>1358</v>
      </c>
      <c r="D16" s="305" t="s">
        <v>1336</v>
      </c>
      <c r="E16" s="306" t="s">
        <v>1359</v>
      </c>
      <c r="F16" s="305" t="s">
        <v>899</v>
      </c>
      <c r="G16" s="304">
        <v>6</v>
      </c>
      <c r="H16" s="303">
        <v>6301.56</v>
      </c>
      <c r="I16" s="280">
        <f t="shared" si="0"/>
        <v>37809.360000000001</v>
      </c>
      <c r="J16" s="409">
        <f t="shared" si="1"/>
        <v>0.25069999999999998</v>
      </c>
      <c r="K16" s="302">
        <f t="shared" si="2"/>
        <v>7881.36</v>
      </c>
      <c r="L16" s="301">
        <f t="shared" si="3"/>
        <v>47288.160000000003</v>
      </c>
    </row>
    <row r="17" spans="2:12" x14ac:dyDescent="0.25">
      <c r="B17" s="307" t="s">
        <v>1360</v>
      </c>
      <c r="C17" s="305" t="s">
        <v>1361</v>
      </c>
      <c r="D17" s="305" t="s">
        <v>1336</v>
      </c>
      <c r="E17" s="306" t="s">
        <v>1362</v>
      </c>
      <c r="F17" s="305" t="s">
        <v>899</v>
      </c>
      <c r="G17" s="304">
        <v>6</v>
      </c>
      <c r="H17" s="303">
        <v>5372.51</v>
      </c>
      <c r="I17" s="280">
        <f t="shared" si="0"/>
        <v>32235.06</v>
      </c>
      <c r="J17" s="409">
        <f t="shared" si="1"/>
        <v>0.25069999999999998</v>
      </c>
      <c r="K17" s="302">
        <f t="shared" si="2"/>
        <v>6719.39</v>
      </c>
      <c r="L17" s="301">
        <f t="shared" si="3"/>
        <v>40316.339999999997</v>
      </c>
    </row>
    <row r="18" spans="2:12" x14ac:dyDescent="0.25">
      <c r="B18" s="307" t="s">
        <v>1363</v>
      </c>
      <c r="C18" s="305" t="s">
        <v>1364</v>
      </c>
      <c r="D18" s="305" t="s">
        <v>1336</v>
      </c>
      <c r="E18" s="306" t="s">
        <v>1365</v>
      </c>
      <c r="F18" s="305" t="s">
        <v>899</v>
      </c>
      <c r="G18" s="304">
        <v>6</v>
      </c>
      <c r="H18" s="303">
        <v>6881.96</v>
      </c>
      <c r="I18" s="280">
        <f t="shared" si="0"/>
        <v>41291.760000000002</v>
      </c>
      <c r="J18" s="409">
        <f t="shared" si="1"/>
        <v>0.25069999999999998</v>
      </c>
      <c r="K18" s="302">
        <f t="shared" si="2"/>
        <v>8607.26</v>
      </c>
      <c r="L18" s="301">
        <f t="shared" si="3"/>
        <v>51643.56</v>
      </c>
    </row>
    <row r="19" spans="2:12" x14ac:dyDescent="0.25">
      <c r="B19" s="307" t="s">
        <v>1366</v>
      </c>
      <c r="C19" s="305" t="s">
        <v>1367</v>
      </c>
      <c r="D19" s="305" t="s">
        <v>1336</v>
      </c>
      <c r="E19" s="306" t="s">
        <v>1368</v>
      </c>
      <c r="F19" s="305" t="s">
        <v>899</v>
      </c>
      <c r="G19" s="304">
        <v>18</v>
      </c>
      <c r="H19" s="303">
        <v>3773.65</v>
      </c>
      <c r="I19" s="280">
        <f t="shared" si="0"/>
        <v>67925.7</v>
      </c>
      <c r="J19" s="409">
        <f t="shared" si="1"/>
        <v>0.25069999999999998</v>
      </c>
      <c r="K19" s="302">
        <f t="shared" si="2"/>
        <v>4719.7</v>
      </c>
      <c r="L19" s="301">
        <f t="shared" si="3"/>
        <v>84954.6</v>
      </c>
    </row>
    <row r="20" spans="2:12" x14ac:dyDescent="0.25">
      <c r="B20" s="314" t="s">
        <v>656</v>
      </c>
      <c r="C20" s="311" t="s">
        <v>379</v>
      </c>
      <c r="D20" s="311"/>
      <c r="E20" s="312" t="s">
        <v>1369</v>
      </c>
      <c r="F20" s="311"/>
      <c r="G20" s="313"/>
      <c r="H20" s="312" t="s">
        <v>73</v>
      </c>
      <c r="I20" s="311">
        <f>SUBTOTAL(9,I21:I443)</f>
        <v>3140874.3599999989</v>
      </c>
      <c r="J20" s="310"/>
      <c r="K20" s="309"/>
      <c r="L20" s="308">
        <f>SUBTOTAL(9,L21:L443)</f>
        <v>3919512.6299999994</v>
      </c>
    </row>
    <row r="21" spans="2:12" x14ac:dyDescent="0.25">
      <c r="B21" s="314" t="s">
        <v>135</v>
      </c>
      <c r="C21" s="311" t="s">
        <v>379</v>
      </c>
      <c r="D21" s="311"/>
      <c r="E21" s="312" t="s">
        <v>1370</v>
      </c>
      <c r="F21" s="311"/>
      <c r="G21" s="313"/>
      <c r="H21" s="312" t="s">
        <v>73</v>
      </c>
      <c r="I21" s="311">
        <f>SUBTOTAL(9,I22:I24)</f>
        <v>18621.380000000005</v>
      </c>
      <c r="J21" s="310"/>
      <c r="K21" s="309"/>
      <c r="L21" s="308">
        <f>SUBTOTAL(9,L22:L24)</f>
        <v>23288.989999999998</v>
      </c>
    </row>
    <row r="22" spans="2:12" ht="25.5" x14ac:dyDescent="0.25">
      <c r="B22" s="307" t="s">
        <v>132</v>
      </c>
      <c r="C22" s="305" t="s">
        <v>697</v>
      </c>
      <c r="D22" s="305" t="s">
        <v>1336</v>
      </c>
      <c r="E22" s="306" t="s">
        <v>338</v>
      </c>
      <c r="F22" s="305" t="s">
        <v>131</v>
      </c>
      <c r="G22" s="304">
        <v>34.97</v>
      </c>
      <c r="H22" s="303">
        <v>6.15</v>
      </c>
      <c r="I22" s="280">
        <f t="shared" ref="I22:I24" si="4">TRUNC(G22 * H22, 2)</f>
        <v>215.06</v>
      </c>
      <c r="J22" s="409">
        <f t="shared" ref="J22:J24" si="5">+$L$3</f>
        <v>0.25069999999999998</v>
      </c>
      <c r="K22" s="302">
        <f t="shared" ref="K22:K24" si="6">TRUNC(H22 * (1 + J22), 2)</f>
        <v>7.69</v>
      </c>
      <c r="L22" s="301">
        <f t="shared" ref="L22:L24" si="7">TRUNC(G22 * K22, 2)</f>
        <v>268.91000000000003</v>
      </c>
    </row>
    <row r="23" spans="2:12" x14ac:dyDescent="0.25">
      <c r="B23" s="307" t="s">
        <v>133</v>
      </c>
      <c r="C23" s="305" t="s">
        <v>1371</v>
      </c>
      <c r="D23" s="305" t="s">
        <v>160</v>
      </c>
      <c r="E23" s="306" t="s">
        <v>1372</v>
      </c>
      <c r="F23" s="305" t="s">
        <v>131</v>
      </c>
      <c r="G23" s="304">
        <v>160</v>
      </c>
      <c r="H23" s="303">
        <v>102.69</v>
      </c>
      <c r="I23" s="280">
        <f t="shared" si="4"/>
        <v>16430.400000000001</v>
      </c>
      <c r="J23" s="409">
        <f t="shared" si="5"/>
        <v>0.25069999999999998</v>
      </c>
      <c r="K23" s="302">
        <f t="shared" si="6"/>
        <v>128.43</v>
      </c>
      <c r="L23" s="301">
        <f t="shared" si="7"/>
        <v>20548.8</v>
      </c>
    </row>
    <row r="24" spans="2:12" x14ac:dyDescent="0.25">
      <c r="B24" s="307" t="s">
        <v>134</v>
      </c>
      <c r="C24" s="305" t="s">
        <v>1373</v>
      </c>
      <c r="D24" s="305" t="s">
        <v>1336</v>
      </c>
      <c r="E24" s="306" t="s">
        <v>1374</v>
      </c>
      <c r="F24" s="305" t="s">
        <v>131</v>
      </c>
      <c r="G24" s="304">
        <v>4</v>
      </c>
      <c r="H24" s="303">
        <v>493.98</v>
      </c>
      <c r="I24" s="280">
        <f t="shared" si="4"/>
        <v>1975.92</v>
      </c>
      <c r="J24" s="409">
        <f t="shared" si="5"/>
        <v>0.25069999999999998</v>
      </c>
      <c r="K24" s="302">
        <f t="shared" si="6"/>
        <v>617.82000000000005</v>
      </c>
      <c r="L24" s="301">
        <f t="shared" si="7"/>
        <v>2471.2800000000002</v>
      </c>
    </row>
    <row r="25" spans="2:12" x14ac:dyDescent="0.25">
      <c r="B25" s="314" t="s">
        <v>143</v>
      </c>
      <c r="C25" s="311" t="s">
        <v>379</v>
      </c>
      <c r="D25" s="311"/>
      <c r="E25" s="312" t="s">
        <v>1375</v>
      </c>
      <c r="F25" s="311"/>
      <c r="G25" s="313"/>
      <c r="H25" s="312" t="s">
        <v>73</v>
      </c>
      <c r="I25" s="311">
        <f>SUBTOTAL(9,I26:I30)</f>
        <v>14352.6</v>
      </c>
      <c r="J25" s="310"/>
      <c r="K25" s="309"/>
      <c r="L25" s="308">
        <f>SUBTOTAL(9,L26:L30)</f>
        <v>17934.579999999998</v>
      </c>
    </row>
    <row r="26" spans="2:12" x14ac:dyDescent="0.25">
      <c r="B26" s="307" t="s">
        <v>144</v>
      </c>
      <c r="C26" s="305" t="s">
        <v>722</v>
      </c>
      <c r="D26" s="305" t="s">
        <v>1336</v>
      </c>
      <c r="E26" s="306" t="s">
        <v>149</v>
      </c>
      <c r="F26" s="305" t="s">
        <v>138</v>
      </c>
      <c r="G26" s="304">
        <v>179.99</v>
      </c>
      <c r="H26" s="303">
        <v>52.26</v>
      </c>
      <c r="I26" s="280">
        <f t="shared" ref="I26:I30" si="8">TRUNC(G26 * H26, 2)</f>
        <v>9406.27</v>
      </c>
      <c r="J26" s="409">
        <f t="shared" ref="J26:J33" si="9">+$L$3</f>
        <v>0.25069999999999998</v>
      </c>
      <c r="K26" s="302">
        <f t="shared" ref="K26:K30" si="10">TRUNC(H26 * (1 + J26), 2)</f>
        <v>65.36</v>
      </c>
      <c r="L26" s="301">
        <f t="shared" ref="L26:L30" si="11">TRUNC(G26 * K26, 2)</f>
        <v>11764.14</v>
      </c>
    </row>
    <row r="27" spans="2:12" x14ac:dyDescent="0.25">
      <c r="B27" s="307" t="s">
        <v>145</v>
      </c>
      <c r="C27" s="305" t="s">
        <v>791</v>
      </c>
      <c r="D27" s="305" t="s">
        <v>1336</v>
      </c>
      <c r="E27" s="306" t="s">
        <v>226</v>
      </c>
      <c r="F27" s="305" t="s">
        <v>138</v>
      </c>
      <c r="G27" s="304">
        <v>409.33</v>
      </c>
      <c r="H27" s="303">
        <v>5.49</v>
      </c>
      <c r="I27" s="280">
        <f t="shared" si="8"/>
        <v>2247.2199999999998</v>
      </c>
      <c r="J27" s="409">
        <f t="shared" si="9"/>
        <v>0.25069999999999998</v>
      </c>
      <c r="K27" s="302">
        <f t="shared" si="10"/>
        <v>6.86</v>
      </c>
      <c r="L27" s="301">
        <f t="shared" si="11"/>
        <v>2808</v>
      </c>
    </row>
    <row r="28" spans="2:12" x14ac:dyDescent="0.25">
      <c r="B28" s="307" t="s">
        <v>146</v>
      </c>
      <c r="C28" s="305" t="s">
        <v>904</v>
      </c>
      <c r="D28" s="305" t="s">
        <v>1336</v>
      </c>
      <c r="E28" s="306" t="s">
        <v>905</v>
      </c>
      <c r="F28" s="305" t="s">
        <v>138</v>
      </c>
      <c r="G28" s="304">
        <v>44.5</v>
      </c>
      <c r="H28" s="303">
        <v>2.39</v>
      </c>
      <c r="I28" s="280">
        <f t="shared" si="8"/>
        <v>106.35</v>
      </c>
      <c r="J28" s="409">
        <f t="shared" si="9"/>
        <v>0.25069999999999998</v>
      </c>
      <c r="K28" s="302">
        <f t="shared" si="10"/>
        <v>2.98</v>
      </c>
      <c r="L28" s="301">
        <f t="shared" si="11"/>
        <v>132.61000000000001</v>
      </c>
    </row>
    <row r="29" spans="2:12" x14ac:dyDescent="0.25">
      <c r="B29" s="307" t="s">
        <v>269</v>
      </c>
      <c r="C29" s="305" t="s">
        <v>739</v>
      </c>
      <c r="D29" s="305" t="s">
        <v>1336</v>
      </c>
      <c r="E29" s="306" t="s">
        <v>224</v>
      </c>
      <c r="F29" s="305" t="s">
        <v>131</v>
      </c>
      <c r="G29" s="304">
        <v>448.81</v>
      </c>
      <c r="H29" s="303">
        <v>0.59</v>
      </c>
      <c r="I29" s="280">
        <f t="shared" si="8"/>
        <v>264.79000000000002</v>
      </c>
      <c r="J29" s="409">
        <f t="shared" si="9"/>
        <v>0.25069999999999998</v>
      </c>
      <c r="K29" s="302">
        <f t="shared" si="10"/>
        <v>0.73</v>
      </c>
      <c r="L29" s="301">
        <f t="shared" si="11"/>
        <v>327.63</v>
      </c>
    </row>
    <row r="30" spans="2:12" x14ac:dyDescent="0.25">
      <c r="B30" s="307" t="s">
        <v>903</v>
      </c>
      <c r="C30" s="305" t="s">
        <v>1376</v>
      </c>
      <c r="D30" s="305" t="s">
        <v>1336</v>
      </c>
      <c r="E30" s="306" t="s">
        <v>1377</v>
      </c>
      <c r="F30" s="305" t="s">
        <v>138</v>
      </c>
      <c r="G30" s="304">
        <v>1551.98</v>
      </c>
      <c r="H30" s="303">
        <v>1.5</v>
      </c>
      <c r="I30" s="280">
        <f t="shared" si="8"/>
        <v>2327.9699999999998</v>
      </c>
      <c r="J30" s="409">
        <f t="shared" si="9"/>
        <v>0.25069999999999998</v>
      </c>
      <c r="K30" s="302">
        <f t="shared" si="10"/>
        <v>1.87</v>
      </c>
      <c r="L30" s="301">
        <f t="shared" si="11"/>
        <v>2902.2</v>
      </c>
    </row>
    <row r="31" spans="2:12" x14ac:dyDescent="0.25">
      <c r="B31" s="314" t="s">
        <v>1378</v>
      </c>
      <c r="C31" s="311" t="s">
        <v>379</v>
      </c>
      <c r="D31" s="311"/>
      <c r="E31" s="312" t="s">
        <v>1379</v>
      </c>
      <c r="F31" s="311"/>
      <c r="G31" s="313"/>
      <c r="H31" s="312" t="s">
        <v>73</v>
      </c>
      <c r="I31" s="311">
        <f>SUBTOTAL(9,I32:I33)</f>
        <v>138864.66</v>
      </c>
      <c r="J31" s="310"/>
      <c r="K31" s="309"/>
      <c r="L31" s="308">
        <f>SUBTOTAL(9,L32:L33)</f>
        <v>173384.03999999998</v>
      </c>
    </row>
    <row r="32" spans="2:12" x14ac:dyDescent="0.25">
      <c r="B32" s="307" t="s">
        <v>1380</v>
      </c>
      <c r="C32" s="305" t="s">
        <v>1381</v>
      </c>
      <c r="D32" s="305" t="s">
        <v>1336</v>
      </c>
      <c r="E32" s="306" t="s">
        <v>1382</v>
      </c>
      <c r="F32" s="305" t="s">
        <v>138</v>
      </c>
      <c r="G32" s="304">
        <v>514.48</v>
      </c>
      <c r="H32" s="303">
        <v>111.24</v>
      </c>
      <c r="I32" s="280">
        <f t="shared" ref="I32:I33" si="12">TRUNC(G32 * H32, 2)</f>
        <v>57230.75</v>
      </c>
      <c r="J32" s="409">
        <f t="shared" si="9"/>
        <v>0.25069999999999998</v>
      </c>
      <c r="K32" s="302">
        <f t="shared" ref="K32:K33" si="13">TRUNC(H32 * (1 + J32), 2)</f>
        <v>139.12</v>
      </c>
      <c r="L32" s="301">
        <f t="shared" ref="L32:L33" si="14">TRUNC(G32 * K32, 2)</f>
        <v>71574.45</v>
      </c>
    </row>
    <row r="33" spans="2:12" x14ac:dyDescent="0.25">
      <c r="B33" s="307" t="s">
        <v>1383</v>
      </c>
      <c r="C33" s="305" t="s">
        <v>908</v>
      </c>
      <c r="D33" s="305" t="s">
        <v>1336</v>
      </c>
      <c r="E33" s="306" t="s">
        <v>909</v>
      </c>
      <c r="F33" s="305" t="s">
        <v>910</v>
      </c>
      <c r="G33" s="304">
        <v>31039.51</v>
      </c>
      <c r="H33" s="303">
        <v>2.63</v>
      </c>
      <c r="I33" s="280">
        <f t="shared" si="12"/>
        <v>81633.91</v>
      </c>
      <c r="J33" s="409">
        <f t="shared" si="9"/>
        <v>0.25069999999999998</v>
      </c>
      <c r="K33" s="302">
        <f t="shared" si="13"/>
        <v>3.28</v>
      </c>
      <c r="L33" s="301">
        <f t="shared" si="14"/>
        <v>101809.59</v>
      </c>
    </row>
    <row r="34" spans="2:12" x14ac:dyDescent="0.25">
      <c r="B34" s="314" t="s">
        <v>1384</v>
      </c>
      <c r="C34" s="311" t="s">
        <v>379</v>
      </c>
      <c r="D34" s="311"/>
      <c r="E34" s="312" t="s">
        <v>1385</v>
      </c>
      <c r="F34" s="311"/>
      <c r="G34" s="313"/>
      <c r="H34" s="312" t="s">
        <v>73</v>
      </c>
      <c r="I34" s="311">
        <f>SUBTOTAL(9,I35:I94)</f>
        <v>233644.18000000002</v>
      </c>
      <c r="J34" s="310"/>
      <c r="K34" s="309"/>
      <c r="L34" s="308">
        <f>SUBTOTAL(9,L35:L94)</f>
        <v>292192.80999999994</v>
      </c>
    </row>
    <row r="35" spans="2:12" x14ac:dyDescent="0.25">
      <c r="B35" s="314" t="s">
        <v>1386</v>
      </c>
      <c r="C35" s="311" t="s">
        <v>379</v>
      </c>
      <c r="D35" s="311"/>
      <c r="E35" s="312" t="s">
        <v>341</v>
      </c>
      <c r="F35" s="311"/>
      <c r="G35" s="313"/>
      <c r="H35" s="312" t="s">
        <v>73</v>
      </c>
      <c r="I35" s="311">
        <f>SUBTOTAL(9,I36:I43)</f>
        <v>26138.429999999997</v>
      </c>
      <c r="J35" s="310"/>
      <c r="K35" s="309"/>
      <c r="L35" s="308">
        <f>SUBTOTAL(9,L36:L43)</f>
        <v>32686.500000000004</v>
      </c>
    </row>
    <row r="36" spans="2:12" ht="25.5" x14ac:dyDescent="0.25">
      <c r="B36" s="307" t="s">
        <v>1387</v>
      </c>
      <c r="C36" s="305" t="s">
        <v>1388</v>
      </c>
      <c r="D36" s="305" t="s">
        <v>130</v>
      </c>
      <c r="E36" s="306" t="s">
        <v>1389</v>
      </c>
      <c r="F36" s="305" t="s">
        <v>188</v>
      </c>
      <c r="G36" s="304">
        <v>158</v>
      </c>
      <c r="H36" s="303">
        <v>22.79</v>
      </c>
      <c r="I36" s="280">
        <f t="shared" ref="I36:I43" si="15">TRUNC(G36 * H36, 2)</f>
        <v>3600.82</v>
      </c>
      <c r="J36" s="409">
        <f t="shared" ref="J36:J94" si="16">+$L$3</f>
        <v>0.25069999999999998</v>
      </c>
      <c r="K36" s="302">
        <f t="shared" ref="K36:K43" si="17">TRUNC(H36 * (1 + J36), 2)</f>
        <v>28.5</v>
      </c>
      <c r="L36" s="301">
        <f t="shared" ref="L36:L43" si="18">TRUNC(G36 * K36, 2)</f>
        <v>4503</v>
      </c>
    </row>
    <row r="37" spans="2:12" ht="12.75" customHeight="1" x14ac:dyDescent="0.25">
      <c r="B37" s="307" t="s">
        <v>1390</v>
      </c>
      <c r="C37" s="305" t="s">
        <v>732</v>
      </c>
      <c r="D37" s="305" t="s">
        <v>1336</v>
      </c>
      <c r="E37" s="306" t="s">
        <v>1391</v>
      </c>
      <c r="F37" s="305" t="s">
        <v>156</v>
      </c>
      <c r="G37" s="304">
        <v>77.23</v>
      </c>
      <c r="H37" s="303">
        <v>12.13</v>
      </c>
      <c r="I37" s="280">
        <f t="shared" si="15"/>
        <v>936.79</v>
      </c>
      <c r="J37" s="409">
        <f t="shared" si="16"/>
        <v>0.25069999999999998</v>
      </c>
      <c r="K37" s="302">
        <f t="shared" si="17"/>
        <v>15.17</v>
      </c>
      <c r="L37" s="301">
        <f t="shared" si="18"/>
        <v>1171.57</v>
      </c>
    </row>
    <row r="38" spans="2:12" x14ac:dyDescent="0.25">
      <c r="B38" s="307" t="s">
        <v>1392</v>
      </c>
      <c r="C38" s="305" t="s">
        <v>734</v>
      </c>
      <c r="D38" s="305" t="s">
        <v>1336</v>
      </c>
      <c r="E38" s="306" t="s">
        <v>1393</v>
      </c>
      <c r="F38" s="305" t="s">
        <v>156</v>
      </c>
      <c r="G38" s="304">
        <v>138.37</v>
      </c>
      <c r="H38" s="303">
        <v>11.86</v>
      </c>
      <c r="I38" s="280">
        <f t="shared" ref="I38:I41" si="19">TRUNC(G38 * H38, 2)</f>
        <v>1641.06</v>
      </c>
      <c r="J38" s="409">
        <f t="shared" si="16"/>
        <v>0.25069999999999998</v>
      </c>
      <c r="K38" s="302">
        <f t="shared" ref="K38:K41" si="20">TRUNC(H38 * (1 + J38), 2)</f>
        <v>14.83</v>
      </c>
      <c r="L38" s="301">
        <f t="shared" ref="L38:L41" si="21">TRUNC(G38 * K38, 2)</f>
        <v>2052.02</v>
      </c>
    </row>
    <row r="39" spans="2:12" x14ac:dyDescent="0.25">
      <c r="B39" s="307" t="s">
        <v>1394</v>
      </c>
      <c r="C39" s="305" t="s">
        <v>729</v>
      </c>
      <c r="D39" s="305" t="s">
        <v>1336</v>
      </c>
      <c r="E39" s="306" t="s">
        <v>155</v>
      </c>
      <c r="F39" s="305" t="s">
        <v>156</v>
      </c>
      <c r="G39" s="304">
        <v>560.48</v>
      </c>
      <c r="H39" s="303">
        <v>12.11</v>
      </c>
      <c r="I39" s="280">
        <f t="shared" si="19"/>
        <v>6787.41</v>
      </c>
      <c r="J39" s="409">
        <f t="shared" si="16"/>
        <v>0.25069999999999998</v>
      </c>
      <c r="K39" s="302">
        <f t="shared" si="20"/>
        <v>15.14</v>
      </c>
      <c r="L39" s="301">
        <f t="shared" si="21"/>
        <v>8485.66</v>
      </c>
    </row>
    <row r="40" spans="2:12" x14ac:dyDescent="0.25">
      <c r="B40" s="307" t="s">
        <v>1395</v>
      </c>
      <c r="C40" s="305" t="s">
        <v>1396</v>
      </c>
      <c r="D40" s="305" t="s">
        <v>1336</v>
      </c>
      <c r="E40" s="306" t="s">
        <v>1397</v>
      </c>
      <c r="F40" s="305" t="s">
        <v>138</v>
      </c>
      <c r="G40" s="304">
        <v>17.98</v>
      </c>
      <c r="H40" s="303">
        <v>604.6</v>
      </c>
      <c r="I40" s="280">
        <f t="shared" si="19"/>
        <v>10870.7</v>
      </c>
      <c r="J40" s="409">
        <f t="shared" si="16"/>
        <v>0.25069999999999998</v>
      </c>
      <c r="K40" s="302">
        <f t="shared" si="20"/>
        <v>756.17</v>
      </c>
      <c r="L40" s="301">
        <f t="shared" si="21"/>
        <v>13595.93</v>
      </c>
    </row>
    <row r="41" spans="2:12" x14ac:dyDescent="0.25">
      <c r="B41" s="307" t="s">
        <v>1398</v>
      </c>
      <c r="C41" s="305" t="s">
        <v>1399</v>
      </c>
      <c r="D41" s="305" t="s">
        <v>1336</v>
      </c>
      <c r="E41" s="306" t="s">
        <v>1400</v>
      </c>
      <c r="F41" s="305" t="s">
        <v>138</v>
      </c>
      <c r="G41" s="304">
        <v>17.98</v>
      </c>
      <c r="H41" s="303">
        <v>56.67</v>
      </c>
      <c r="I41" s="280">
        <f t="shared" si="19"/>
        <v>1018.92</v>
      </c>
      <c r="J41" s="409">
        <f t="shared" si="16"/>
        <v>0.25069999999999998</v>
      </c>
      <c r="K41" s="302">
        <f t="shared" si="20"/>
        <v>70.87</v>
      </c>
      <c r="L41" s="301">
        <f t="shared" si="21"/>
        <v>1274.24</v>
      </c>
    </row>
    <row r="42" spans="2:12" x14ac:dyDescent="0.25">
      <c r="B42" s="307" t="s">
        <v>1401</v>
      </c>
      <c r="C42" s="305" t="s">
        <v>1042</v>
      </c>
      <c r="D42" s="305" t="s">
        <v>1336</v>
      </c>
      <c r="E42" s="306" t="s">
        <v>1043</v>
      </c>
      <c r="F42" s="305" t="s">
        <v>138</v>
      </c>
      <c r="G42" s="304">
        <v>17.98</v>
      </c>
      <c r="H42" s="303">
        <v>58.3</v>
      </c>
      <c r="I42" s="280">
        <f t="shared" si="15"/>
        <v>1048.23</v>
      </c>
      <c r="J42" s="409">
        <f t="shared" si="16"/>
        <v>0.25069999999999998</v>
      </c>
      <c r="K42" s="302">
        <f t="shared" si="17"/>
        <v>72.91</v>
      </c>
      <c r="L42" s="301">
        <f t="shared" si="18"/>
        <v>1310.92</v>
      </c>
    </row>
    <row r="43" spans="2:12" x14ac:dyDescent="0.25">
      <c r="B43" s="307" t="s">
        <v>1402</v>
      </c>
      <c r="C43" s="305" t="s">
        <v>789</v>
      </c>
      <c r="D43" s="305" t="s">
        <v>1336</v>
      </c>
      <c r="E43" s="306" t="s">
        <v>154</v>
      </c>
      <c r="F43" s="305" t="s">
        <v>137</v>
      </c>
      <c r="G43" s="304">
        <v>14</v>
      </c>
      <c r="H43" s="303">
        <v>16.75</v>
      </c>
      <c r="I43" s="280">
        <f t="shared" si="15"/>
        <v>234.5</v>
      </c>
      <c r="J43" s="409">
        <f t="shared" si="16"/>
        <v>0.25069999999999998</v>
      </c>
      <c r="K43" s="302">
        <f t="shared" si="17"/>
        <v>20.94</v>
      </c>
      <c r="L43" s="301">
        <f t="shared" si="18"/>
        <v>293.16000000000003</v>
      </c>
    </row>
    <row r="44" spans="2:12" x14ac:dyDescent="0.25">
      <c r="B44" s="314" t="s">
        <v>1403</v>
      </c>
      <c r="C44" s="311" t="s">
        <v>379</v>
      </c>
      <c r="D44" s="311"/>
      <c r="E44" s="312" t="s">
        <v>1404</v>
      </c>
      <c r="F44" s="311"/>
      <c r="G44" s="313"/>
      <c r="H44" s="312" t="s">
        <v>73</v>
      </c>
      <c r="I44" s="311">
        <f>SUBTOTAL(9,I45:I55)</f>
        <v>4878.8599999999997</v>
      </c>
      <c r="J44" s="310"/>
      <c r="K44" s="309"/>
      <c r="L44" s="308">
        <f>SUBTOTAL(9,L45:L55)</f>
        <v>6101.7</v>
      </c>
    </row>
    <row r="45" spans="2:12" x14ac:dyDescent="0.25">
      <c r="B45" s="307" t="s">
        <v>1405</v>
      </c>
      <c r="C45" s="305" t="s">
        <v>1406</v>
      </c>
      <c r="D45" s="305" t="s">
        <v>1336</v>
      </c>
      <c r="E45" s="306" t="s">
        <v>1407</v>
      </c>
      <c r="F45" s="305" t="s">
        <v>138</v>
      </c>
      <c r="G45" s="304">
        <v>0.62</v>
      </c>
      <c r="H45" s="303">
        <v>522.25</v>
      </c>
      <c r="I45" s="280">
        <f t="shared" ref="I45:I55" si="22">TRUNC(G45 * H45, 2)</f>
        <v>323.79000000000002</v>
      </c>
      <c r="J45" s="409">
        <f t="shared" si="16"/>
        <v>0.25069999999999998</v>
      </c>
      <c r="K45" s="302">
        <f t="shared" ref="K45:K55" si="23">TRUNC(H45 * (1 + J45), 2)</f>
        <v>653.16999999999996</v>
      </c>
      <c r="L45" s="301">
        <f t="shared" ref="L45:L55" si="24">TRUNC(G45 * K45, 2)</f>
        <v>404.96</v>
      </c>
    </row>
    <row r="46" spans="2:12" ht="12.75" customHeight="1" x14ac:dyDescent="0.25">
      <c r="B46" s="307" t="s">
        <v>1408</v>
      </c>
      <c r="C46" s="305" t="s">
        <v>1248</v>
      </c>
      <c r="D46" s="305" t="s">
        <v>1336</v>
      </c>
      <c r="E46" s="306" t="s">
        <v>1249</v>
      </c>
      <c r="F46" s="305" t="s">
        <v>138</v>
      </c>
      <c r="G46" s="304">
        <v>0.62</v>
      </c>
      <c r="H46" s="303">
        <v>69.81</v>
      </c>
      <c r="I46" s="280">
        <f t="shared" si="22"/>
        <v>43.28</v>
      </c>
      <c r="J46" s="409">
        <f t="shared" si="16"/>
        <v>0.25069999999999998</v>
      </c>
      <c r="K46" s="302">
        <f t="shared" si="23"/>
        <v>87.31</v>
      </c>
      <c r="L46" s="301">
        <f t="shared" si="24"/>
        <v>54.13</v>
      </c>
    </row>
    <row r="47" spans="2:12" x14ac:dyDescent="0.25">
      <c r="B47" s="307" t="s">
        <v>1409</v>
      </c>
      <c r="C47" s="305" t="s">
        <v>1410</v>
      </c>
      <c r="D47" s="305" t="s">
        <v>1336</v>
      </c>
      <c r="E47" s="306" t="s">
        <v>1411</v>
      </c>
      <c r="F47" s="305" t="s">
        <v>131</v>
      </c>
      <c r="G47" s="304">
        <v>11.11</v>
      </c>
      <c r="H47" s="303">
        <v>148.94999999999999</v>
      </c>
      <c r="I47" s="280">
        <f t="shared" si="22"/>
        <v>1654.83</v>
      </c>
      <c r="J47" s="409">
        <f t="shared" si="16"/>
        <v>0.25069999999999998</v>
      </c>
      <c r="K47" s="302">
        <f t="shared" si="23"/>
        <v>186.29</v>
      </c>
      <c r="L47" s="301">
        <f t="shared" si="24"/>
        <v>2069.6799999999998</v>
      </c>
    </row>
    <row r="48" spans="2:12" x14ac:dyDescent="0.25">
      <c r="B48" s="307" t="s">
        <v>1412</v>
      </c>
      <c r="C48" s="305" t="s">
        <v>732</v>
      </c>
      <c r="D48" s="305" t="s">
        <v>1336</v>
      </c>
      <c r="E48" s="306" t="s">
        <v>1391</v>
      </c>
      <c r="F48" s="305" t="s">
        <v>156</v>
      </c>
      <c r="G48" s="304">
        <v>56.21</v>
      </c>
      <c r="H48" s="303">
        <v>12.13</v>
      </c>
      <c r="I48" s="280">
        <f t="shared" si="22"/>
        <v>681.82</v>
      </c>
      <c r="J48" s="409">
        <f t="shared" si="16"/>
        <v>0.25069999999999998</v>
      </c>
      <c r="K48" s="302">
        <f t="shared" si="23"/>
        <v>15.17</v>
      </c>
      <c r="L48" s="301">
        <f t="shared" si="24"/>
        <v>852.7</v>
      </c>
    </row>
    <row r="49" spans="2:12" x14ac:dyDescent="0.25">
      <c r="B49" s="307" t="s">
        <v>1413</v>
      </c>
      <c r="C49" s="305" t="s">
        <v>734</v>
      </c>
      <c r="D49" s="305" t="s">
        <v>1336</v>
      </c>
      <c r="E49" s="306" t="s">
        <v>1393</v>
      </c>
      <c r="F49" s="305" t="s">
        <v>156</v>
      </c>
      <c r="G49" s="304">
        <v>31.28</v>
      </c>
      <c r="H49" s="303">
        <v>11.86</v>
      </c>
      <c r="I49" s="280">
        <f t="shared" si="22"/>
        <v>370.98</v>
      </c>
      <c r="J49" s="409">
        <f t="shared" si="16"/>
        <v>0.25069999999999998</v>
      </c>
      <c r="K49" s="302">
        <f t="shared" si="23"/>
        <v>14.83</v>
      </c>
      <c r="L49" s="301">
        <f t="shared" si="24"/>
        <v>463.88</v>
      </c>
    </row>
    <row r="50" spans="2:12" x14ac:dyDescent="0.25">
      <c r="B50" s="307" t="s">
        <v>1414</v>
      </c>
      <c r="C50" s="305" t="s">
        <v>779</v>
      </c>
      <c r="D50" s="305" t="s">
        <v>1336</v>
      </c>
      <c r="E50" s="306" t="s">
        <v>1415</v>
      </c>
      <c r="F50" s="305" t="s">
        <v>156</v>
      </c>
      <c r="G50" s="304">
        <v>12.42</v>
      </c>
      <c r="H50" s="303">
        <v>12.69</v>
      </c>
      <c r="I50" s="280">
        <f t="shared" ref="I50:I52" si="25">TRUNC(G50 * H50, 2)</f>
        <v>157.6</v>
      </c>
      <c r="J50" s="409">
        <f t="shared" si="16"/>
        <v>0.25069999999999998</v>
      </c>
      <c r="K50" s="302">
        <f t="shared" ref="K50:K52" si="26">TRUNC(H50 * (1 + J50), 2)</f>
        <v>15.87</v>
      </c>
      <c r="L50" s="301">
        <f t="shared" ref="L50:L52" si="27">TRUNC(G50 * K50, 2)</f>
        <v>197.1</v>
      </c>
    </row>
    <row r="51" spans="2:12" x14ac:dyDescent="0.25">
      <c r="B51" s="307" t="s">
        <v>1416</v>
      </c>
      <c r="C51" s="305" t="s">
        <v>729</v>
      </c>
      <c r="D51" s="305" t="s">
        <v>1336</v>
      </c>
      <c r="E51" s="306" t="s">
        <v>155</v>
      </c>
      <c r="F51" s="305" t="s">
        <v>156</v>
      </c>
      <c r="G51" s="304">
        <v>9.61</v>
      </c>
      <c r="H51" s="303">
        <v>12.11</v>
      </c>
      <c r="I51" s="280">
        <f t="shared" si="25"/>
        <v>116.37</v>
      </c>
      <c r="J51" s="409">
        <f t="shared" si="16"/>
        <v>0.25069999999999998</v>
      </c>
      <c r="K51" s="302">
        <f t="shared" si="26"/>
        <v>15.14</v>
      </c>
      <c r="L51" s="301">
        <f t="shared" si="27"/>
        <v>145.49</v>
      </c>
    </row>
    <row r="52" spans="2:12" x14ac:dyDescent="0.25">
      <c r="B52" s="307" t="s">
        <v>1417</v>
      </c>
      <c r="C52" s="305" t="s">
        <v>1396</v>
      </c>
      <c r="D52" s="305" t="s">
        <v>1336</v>
      </c>
      <c r="E52" s="306" t="s">
        <v>1397</v>
      </c>
      <c r="F52" s="305" t="s">
        <v>138</v>
      </c>
      <c r="G52" s="304">
        <v>2.08</v>
      </c>
      <c r="H52" s="303">
        <v>604.6</v>
      </c>
      <c r="I52" s="280">
        <f t="shared" si="25"/>
        <v>1257.56</v>
      </c>
      <c r="J52" s="409">
        <f t="shared" si="16"/>
        <v>0.25069999999999998</v>
      </c>
      <c r="K52" s="302">
        <f t="shared" si="26"/>
        <v>756.17</v>
      </c>
      <c r="L52" s="301">
        <f t="shared" si="27"/>
        <v>1572.83</v>
      </c>
    </row>
    <row r="53" spans="2:12" x14ac:dyDescent="0.25">
      <c r="B53" s="307" t="s">
        <v>1418</v>
      </c>
      <c r="C53" s="305" t="s">
        <v>1399</v>
      </c>
      <c r="D53" s="305" t="s">
        <v>1336</v>
      </c>
      <c r="E53" s="306" t="s">
        <v>1400</v>
      </c>
      <c r="F53" s="305" t="s">
        <v>138</v>
      </c>
      <c r="G53" s="304">
        <v>2.08</v>
      </c>
      <c r="H53" s="303">
        <v>56.67</v>
      </c>
      <c r="I53" s="280">
        <f t="shared" si="22"/>
        <v>117.87</v>
      </c>
      <c r="J53" s="409">
        <f t="shared" si="16"/>
        <v>0.25069999999999998</v>
      </c>
      <c r="K53" s="302">
        <f t="shared" si="23"/>
        <v>70.87</v>
      </c>
      <c r="L53" s="301">
        <f t="shared" si="24"/>
        <v>147.4</v>
      </c>
    </row>
    <row r="54" spans="2:12" x14ac:dyDescent="0.25">
      <c r="B54" s="307" t="s">
        <v>1419</v>
      </c>
      <c r="C54" s="305" t="s">
        <v>1042</v>
      </c>
      <c r="D54" s="305" t="s">
        <v>1336</v>
      </c>
      <c r="E54" s="306" t="s">
        <v>1043</v>
      </c>
      <c r="F54" s="305" t="s">
        <v>138</v>
      </c>
      <c r="G54" s="304">
        <v>2.08</v>
      </c>
      <c r="H54" s="303">
        <v>58.3</v>
      </c>
      <c r="I54" s="280">
        <f t="shared" si="22"/>
        <v>121.26</v>
      </c>
      <c r="J54" s="409">
        <f t="shared" si="16"/>
        <v>0.25069999999999998</v>
      </c>
      <c r="K54" s="302">
        <f t="shared" si="23"/>
        <v>72.91</v>
      </c>
      <c r="L54" s="301">
        <f t="shared" si="24"/>
        <v>151.65</v>
      </c>
    </row>
    <row r="55" spans="2:12" x14ac:dyDescent="0.25">
      <c r="B55" s="307" t="s">
        <v>1420</v>
      </c>
      <c r="C55" s="305" t="s">
        <v>789</v>
      </c>
      <c r="D55" s="305" t="s">
        <v>1336</v>
      </c>
      <c r="E55" s="306" t="s">
        <v>154</v>
      </c>
      <c r="F55" s="305" t="s">
        <v>137</v>
      </c>
      <c r="G55" s="304">
        <v>2</v>
      </c>
      <c r="H55" s="303">
        <v>16.75</v>
      </c>
      <c r="I55" s="280">
        <f t="shared" si="22"/>
        <v>33.5</v>
      </c>
      <c r="J55" s="409">
        <f t="shared" si="16"/>
        <v>0.25069999999999998</v>
      </c>
      <c r="K55" s="302">
        <f t="shared" si="23"/>
        <v>20.94</v>
      </c>
      <c r="L55" s="301">
        <f t="shared" si="24"/>
        <v>41.88</v>
      </c>
    </row>
    <row r="56" spans="2:12" x14ac:dyDescent="0.25">
      <c r="B56" s="314" t="s">
        <v>1421</v>
      </c>
      <c r="C56" s="311" t="s">
        <v>379</v>
      </c>
      <c r="D56" s="311"/>
      <c r="E56" s="312" t="s">
        <v>342</v>
      </c>
      <c r="F56" s="311"/>
      <c r="G56" s="313"/>
      <c r="H56" s="312" t="s">
        <v>73</v>
      </c>
      <c r="I56" s="311">
        <f>SUBTOTAL(9,I57:I67)</f>
        <v>42615.43</v>
      </c>
      <c r="J56" s="310"/>
      <c r="K56" s="309"/>
      <c r="L56" s="308">
        <f>SUBTOTAL(9,L57:L67)</f>
        <v>53293.540000000008</v>
      </c>
    </row>
    <row r="57" spans="2:12" x14ac:dyDescent="0.25">
      <c r="B57" s="307" t="s">
        <v>1422</v>
      </c>
      <c r="C57" s="305" t="s">
        <v>1406</v>
      </c>
      <c r="D57" s="305" t="s">
        <v>1336</v>
      </c>
      <c r="E57" s="306" t="s">
        <v>1407</v>
      </c>
      <c r="F57" s="305" t="s">
        <v>138</v>
      </c>
      <c r="G57" s="304">
        <v>3.68</v>
      </c>
      <c r="H57" s="303">
        <v>522.25</v>
      </c>
      <c r="I57" s="280">
        <f t="shared" ref="I57:I67" si="28">TRUNC(G57 * H57, 2)</f>
        <v>1921.88</v>
      </c>
      <c r="J57" s="409">
        <f t="shared" si="16"/>
        <v>0.25069999999999998</v>
      </c>
      <c r="K57" s="302">
        <f t="shared" ref="K57:K67" si="29">TRUNC(H57 * (1 + J57), 2)</f>
        <v>653.16999999999996</v>
      </c>
      <c r="L57" s="301">
        <f t="shared" ref="L57:L67" si="30">TRUNC(G57 * K57, 2)</f>
        <v>2403.66</v>
      </c>
    </row>
    <row r="58" spans="2:12" ht="12.75" customHeight="1" x14ac:dyDescent="0.25">
      <c r="B58" s="307" t="s">
        <v>1423</v>
      </c>
      <c r="C58" s="305" t="s">
        <v>1248</v>
      </c>
      <c r="D58" s="305" t="s">
        <v>1336</v>
      </c>
      <c r="E58" s="306" t="s">
        <v>1249</v>
      </c>
      <c r="F58" s="305" t="s">
        <v>138</v>
      </c>
      <c r="G58" s="304">
        <v>3.68</v>
      </c>
      <c r="H58" s="303">
        <v>69.81</v>
      </c>
      <c r="I58" s="280">
        <f t="shared" si="28"/>
        <v>256.89999999999998</v>
      </c>
      <c r="J58" s="409">
        <f t="shared" si="16"/>
        <v>0.25069999999999998</v>
      </c>
      <c r="K58" s="302">
        <f t="shared" si="29"/>
        <v>87.31</v>
      </c>
      <c r="L58" s="301">
        <f t="shared" si="30"/>
        <v>321.3</v>
      </c>
    </row>
    <row r="59" spans="2:12" x14ac:dyDescent="0.25">
      <c r="B59" s="307" t="s">
        <v>1424</v>
      </c>
      <c r="C59" s="305" t="s">
        <v>1410</v>
      </c>
      <c r="D59" s="305" t="s">
        <v>1336</v>
      </c>
      <c r="E59" s="306" t="s">
        <v>1411</v>
      </c>
      <c r="F59" s="305" t="s">
        <v>131</v>
      </c>
      <c r="G59" s="304">
        <v>84.35</v>
      </c>
      <c r="H59" s="303">
        <v>148.94999999999999</v>
      </c>
      <c r="I59" s="280">
        <f t="shared" si="28"/>
        <v>12563.93</v>
      </c>
      <c r="J59" s="409">
        <f t="shared" si="16"/>
        <v>0.25069999999999998</v>
      </c>
      <c r="K59" s="302">
        <f t="shared" si="29"/>
        <v>186.29</v>
      </c>
      <c r="L59" s="301">
        <f t="shared" si="30"/>
        <v>15713.56</v>
      </c>
    </row>
    <row r="60" spans="2:12" x14ac:dyDescent="0.25">
      <c r="B60" s="307" t="s">
        <v>1425</v>
      </c>
      <c r="C60" s="305" t="s">
        <v>732</v>
      </c>
      <c r="D60" s="305" t="s">
        <v>1336</v>
      </c>
      <c r="E60" s="306" t="s">
        <v>1391</v>
      </c>
      <c r="F60" s="305" t="s">
        <v>156</v>
      </c>
      <c r="G60" s="304">
        <v>403.41</v>
      </c>
      <c r="H60" s="303">
        <v>12.13</v>
      </c>
      <c r="I60" s="280">
        <f t="shared" si="28"/>
        <v>4893.3599999999997</v>
      </c>
      <c r="J60" s="409">
        <f t="shared" si="16"/>
        <v>0.25069999999999998</v>
      </c>
      <c r="K60" s="302">
        <f t="shared" si="29"/>
        <v>15.17</v>
      </c>
      <c r="L60" s="301">
        <f t="shared" si="30"/>
        <v>6119.72</v>
      </c>
    </row>
    <row r="61" spans="2:12" x14ac:dyDescent="0.25">
      <c r="B61" s="307" t="s">
        <v>1426</v>
      </c>
      <c r="C61" s="305" t="s">
        <v>734</v>
      </c>
      <c r="D61" s="305" t="s">
        <v>1336</v>
      </c>
      <c r="E61" s="306" t="s">
        <v>1393</v>
      </c>
      <c r="F61" s="305" t="s">
        <v>156</v>
      </c>
      <c r="G61" s="304">
        <v>14.33</v>
      </c>
      <c r="H61" s="303">
        <v>11.86</v>
      </c>
      <c r="I61" s="280">
        <f t="shared" si="28"/>
        <v>169.95</v>
      </c>
      <c r="J61" s="409">
        <f t="shared" si="16"/>
        <v>0.25069999999999998</v>
      </c>
      <c r="K61" s="302">
        <f t="shared" si="29"/>
        <v>14.83</v>
      </c>
      <c r="L61" s="301">
        <f t="shared" si="30"/>
        <v>212.51</v>
      </c>
    </row>
    <row r="62" spans="2:12" x14ac:dyDescent="0.25">
      <c r="B62" s="307" t="s">
        <v>1427</v>
      </c>
      <c r="C62" s="305" t="s">
        <v>729</v>
      </c>
      <c r="D62" s="305" t="s">
        <v>1336</v>
      </c>
      <c r="E62" s="306" t="s">
        <v>155</v>
      </c>
      <c r="F62" s="305" t="s">
        <v>156</v>
      </c>
      <c r="G62" s="304">
        <v>759.37</v>
      </c>
      <c r="H62" s="303">
        <v>12.11</v>
      </c>
      <c r="I62" s="280">
        <f t="shared" si="28"/>
        <v>9195.9699999999993</v>
      </c>
      <c r="J62" s="409">
        <f t="shared" si="16"/>
        <v>0.25069999999999998</v>
      </c>
      <c r="K62" s="302">
        <f t="shared" si="29"/>
        <v>15.14</v>
      </c>
      <c r="L62" s="301">
        <f t="shared" si="30"/>
        <v>11496.86</v>
      </c>
    </row>
    <row r="63" spans="2:12" x14ac:dyDescent="0.25">
      <c r="B63" s="307" t="s">
        <v>1428</v>
      </c>
      <c r="C63" s="305" t="s">
        <v>1396</v>
      </c>
      <c r="D63" s="305" t="s">
        <v>1336</v>
      </c>
      <c r="E63" s="306" t="s">
        <v>1397</v>
      </c>
      <c r="F63" s="305" t="s">
        <v>138</v>
      </c>
      <c r="G63" s="304">
        <v>16.54</v>
      </c>
      <c r="H63" s="303">
        <v>604.6</v>
      </c>
      <c r="I63" s="280">
        <f t="shared" si="28"/>
        <v>10000.08</v>
      </c>
      <c r="J63" s="409">
        <f t="shared" si="16"/>
        <v>0.25069999999999998</v>
      </c>
      <c r="K63" s="302">
        <f t="shared" si="29"/>
        <v>756.17</v>
      </c>
      <c r="L63" s="301">
        <f t="shared" si="30"/>
        <v>12507.05</v>
      </c>
    </row>
    <row r="64" spans="2:12" x14ac:dyDescent="0.25">
      <c r="B64" s="307" t="s">
        <v>1429</v>
      </c>
      <c r="C64" s="305" t="s">
        <v>1430</v>
      </c>
      <c r="D64" s="305" t="s">
        <v>130</v>
      </c>
      <c r="E64" s="306" t="s">
        <v>1431</v>
      </c>
      <c r="F64" s="305" t="s">
        <v>138</v>
      </c>
      <c r="G64" s="304">
        <v>1.67</v>
      </c>
      <c r="H64" s="303">
        <v>768.94</v>
      </c>
      <c r="I64" s="280">
        <f t="shared" si="28"/>
        <v>1284.1199999999999</v>
      </c>
      <c r="J64" s="409">
        <f t="shared" si="16"/>
        <v>0.25069999999999998</v>
      </c>
      <c r="K64" s="302">
        <f t="shared" si="29"/>
        <v>961.71</v>
      </c>
      <c r="L64" s="301">
        <f t="shared" si="30"/>
        <v>1606.05</v>
      </c>
    </row>
    <row r="65" spans="2:12" x14ac:dyDescent="0.25">
      <c r="B65" s="307" t="s">
        <v>1432</v>
      </c>
      <c r="C65" s="305" t="s">
        <v>1399</v>
      </c>
      <c r="D65" s="305" t="s">
        <v>1336</v>
      </c>
      <c r="E65" s="306" t="s">
        <v>1400</v>
      </c>
      <c r="F65" s="305" t="s">
        <v>138</v>
      </c>
      <c r="G65" s="304">
        <v>18.22</v>
      </c>
      <c r="H65" s="303">
        <v>56.67</v>
      </c>
      <c r="I65" s="280">
        <f t="shared" si="28"/>
        <v>1032.52</v>
      </c>
      <c r="J65" s="409">
        <f t="shared" si="16"/>
        <v>0.25069999999999998</v>
      </c>
      <c r="K65" s="302">
        <f t="shared" si="29"/>
        <v>70.87</v>
      </c>
      <c r="L65" s="301">
        <f t="shared" si="30"/>
        <v>1291.25</v>
      </c>
    </row>
    <row r="66" spans="2:12" x14ac:dyDescent="0.25">
      <c r="B66" s="307" t="s">
        <v>1433</v>
      </c>
      <c r="C66" s="305" t="s">
        <v>1042</v>
      </c>
      <c r="D66" s="305" t="s">
        <v>1336</v>
      </c>
      <c r="E66" s="306" t="s">
        <v>1043</v>
      </c>
      <c r="F66" s="305" t="s">
        <v>138</v>
      </c>
      <c r="G66" s="304">
        <v>18.22</v>
      </c>
      <c r="H66" s="303">
        <v>58.3</v>
      </c>
      <c r="I66" s="280">
        <f t="shared" si="28"/>
        <v>1062.22</v>
      </c>
      <c r="J66" s="409">
        <f t="shared" si="16"/>
        <v>0.25069999999999998</v>
      </c>
      <c r="K66" s="302">
        <f t="shared" si="29"/>
        <v>72.91</v>
      </c>
      <c r="L66" s="301">
        <f t="shared" si="30"/>
        <v>1328.42</v>
      </c>
    </row>
    <row r="67" spans="2:12" x14ac:dyDescent="0.25">
      <c r="B67" s="307" t="s">
        <v>1434</v>
      </c>
      <c r="C67" s="305" t="s">
        <v>789</v>
      </c>
      <c r="D67" s="305" t="s">
        <v>1336</v>
      </c>
      <c r="E67" s="306" t="s">
        <v>154</v>
      </c>
      <c r="F67" s="305" t="s">
        <v>137</v>
      </c>
      <c r="G67" s="304">
        <v>14</v>
      </c>
      <c r="H67" s="303">
        <v>16.75</v>
      </c>
      <c r="I67" s="280">
        <f t="shared" si="28"/>
        <v>234.5</v>
      </c>
      <c r="J67" s="409">
        <f t="shared" si="16"/>
        <v>0.25069999999999998</v>
      </c>
      <c r="K67" s="302">
        <f t="shared" si="29"/>
        <v>20.94</v>
      </c>
      <c r="L67" s="301">
        <f t="shared" si="30"/>
        <v>293.16000000000003</v>
      </c>
    </row>
    <row r="68" spans="2:12" x14ac:dyDescent="0.25">
      <c r="B68" s="314" t="s">
        <v>1435</v>
      </c>
      <c r="C68" s="311" t="s">
        <v>379</v>
      </c>
      <c r="D68" s="311"/>
      <c r="E68" s="312" t="s">
        <v>343</v>
      </c>
      <c r="F68" s="311"/>
      <c r="G68" s="313"/>
      <c r="H68" s="312" t="s">
        <v>73</v>
      </c>
      <c r="I68" s="311">
        <f>SUBTOTAL(9,I69:I80)</f>
        <v>20578.39</v>
      </c>
      <c r="J68" s="310"/>
      <c r="K68" s="309"/>
      <c r="L68" s="308">
        <f>SUBTOTAL(9,L69:L80)</f>
        <v>25736.12</v>
      </c>
    </row>
    <row r="69" spans="2:12" x14ac:dyDescent="0.25">
      <c r="B69" s="307" t="s">
        <v>1436</v>
      </c>
      <c r="C69" s="305" t="s">
        <v>1406</v>
      </c>
      <c r="D69" s="305" t="s">
        <v>1336</v>
      </c>
      <c r="E69" s="306" t="s">
        <v>1407</v>
      </c>
      <c r="F69" s="305" t="s">
        <v>138</v>
      </c>
      <c r="G69" s="304">
        <v>2.2400000000000002</v>
      </c>
      <c r="H69" s="303">
        <v>522.25</v>
      </c>
      <c r="I69" s="280">
        <f t="shared" ref="I69:I80" si="31">TRUNC(G69 * H69, 2)</f>
        <v>1169.8399999999999</v>
      </c>
      <c r="J69" s="409">
        <f t="shared" si="16"/>
        <v>0.25069999999999998</v>
      </c>
      <c r="K69" s="302">
        <f t="shared" ref="K69:K80" si="32">TRUNC(H69 * (1 + J69), 2)</f>
        <v>653.16999999999996</v>
      </c>
      <c r="L69" s="301">
        <f t="shared" ref="L69:L80" si="33">TRUNC(G69 * K69, 2)</f>
        <v>1463.1</v>
      </c>
    </row>
    <row r="70" spans="2:12" ht="12.75" customHeight="1" x14ac:dyDescent="0.25">
      <c r="B70" s="307" t="s">
        <v>1437</v>
      </c>
      <c r="C70" s="305" t="s">
        <v>1248</v>
      </c>
      <c r="D70" s="305" t="s">
        <v>1336</v>
      </c>
      <c r="E70" s="306" t="s">
        <v>1249</v>
      </c>
      <c r="F70" s="305" t="s">
        <v>138</v>
      </c>
      <c r="G70" s="304">
        <v>2.2400000000000002</v>
      </c>
      <c r="H70" s="303">
        <v>69.81</v>
      </c>
      <c r="I70" s="280">
        <f t="shared" si="31"/>
        <v>156.37</v>
      </c>
      <c r="J70" s="409">
        <f t="shared" si="16"/>
        <v>0.25069999999999998</v>
      </c>
      <c r="K70" s="302">
        <f t="shared" si="32"/>
        <v>87.31</v>
      </c>
      <c r="L70" s="301">
        <f t="shared" si="33"/>
        <v>195.57</v>
      </c>
    </row>
    <row r="71" spans="2:12" x14ac:dyDescent="0.25">
      <c r="B71" s="307" t="s">
        <v>1438</v>
      </c>
      <c r="C71" s="305" t="s">
        <v>1410</v>
      </c>
      <c r="D71" s="305" t="s">
        <v>1336</v>
      </c>
      <c r="E71" s="306" t="s">
        <v>1411</v>
      </c>
      <c r="F71" s="305" t="s">
        <v>131</v>
      </c>
      <c r="G71" s="304">
        <v>70.430000000000007</v>
      </c>
      <c r="H71" s="303">
        <v>148.94999999999999</v>
      </c>
      <c r="I71" s="280">
        <f t="shared" si="31"/>
        <v>10490.54</v>
      </c>
      <c r="J71" s="409">
        <f t="shared" si="16"/>
        <v>0.25069999999999998</v>
      </c>
      <c r="K71" s="302">
        <f t="shared" si="32"/>
        <v>186.29</v>
      </c>
      <c r="L71" s="301">
        <f t="shared" si="33"/>
        <v>13120.4</v>
      </c>
    </row>
    <row r="72" spans="2:12" x14ac:dyDescent="0.25">
      <c r="B72" s="307" t="s">
        <v>1439</v>
      </c>
      <c r="C72" s="305" t="s">
        <v>731</v>
      </c>
      <c r="D72" s="305" t="s">
        <v>1336</v>
      </c>
      <c r="E72" s="306" t="s">
        <v>913</v>
      </c>
      <c r="F72" s="305" t="s">
        <v>156</v>
      </c>
      <c r="G72" s="304">
        <v>7.12</v>
      </c>
      <c r="H72" s="303">
        <v>12.29</v>
      </c>
      <c r="I72" s="280">
        <f t="shared" si="31"/>
        <v>87.5</v>
      </c>
      <c r="J72" s="409">
        <f t="shared" si="16"/>
        <v>0.25069999999999998</v>
      </c>
      <c r="K72" s="302">
        <f t="shared" si="32"/>
        <v>15.37</v>
      </c>
      <c r="L72" s="301">
        <f t="shared" si="33"/>
        <v>109.43</v>
      </c>
    </row>
    <row r="73" spans="2:12" x14ac:dyDescent="0.25">
      <c r="B73" s="307" t="s">
        <v>1440</v>
      </c>
      <c r="C73" s="305" t="s">
        <v>732</v>
      </c>
      <c r="D73" s="305" t="s">
        <v>1336</v>
      </c>
      <c r="E73" s="306" t="s">
        <v>1391</v>
      </c>
      <c r="F73" s="305" t="s">
        <v>156</v>
      </c>
      <c r="G73" s="304">
        <v>174.35</v>
      </c>
      <c r="H73" s="303">
        <v>12.13</v>
      </c>
      <c r="I73" s="280">
        <f t="shared" si="31"/>
        <v>2114.86</v>
      </c>
      <c r="J73" s="409">
        <f t="shared" si="16"/>
        <v>0.25069999999999998</v>
      </c>
      <c r="K73" s="302">
        <f t="shared" si="32"/>
        <v>15.17</v>
      </c>
      <c r="L73" s="301">
        <f t="shared" si="33"/>
        <v>2644.88</v>
      </c>
    </row>
    <row r="74" spans="2:12" x14ac:dyDescent="0.25">
      <c r="B74" s="307" t="s">
        <v>1441</v>
      </c>
      <c r="C74" s="305" t="s">
        <v>734</v>
      </c>
      <c r="D74" s="305" t="s">
        <v>1336</v>
      </c>
      <c r="E74" s="306" t="s">
        <v>1393</v>
      </c>
      <c r="F74" s="305" t="s">
        <v>156</v>
      </c>
      <c r="G74" s="304">
        <v>62.26</v>
      </c>
      <c r="H74" s="303">
        <v>11.86</v>
      </c>
      <c r="I74" s="280">
        <f t="shared" si="31"/>
        <v>738.4</v>
      </c>
      <c r="J74" s="409">
        <f t="shared" si="16"/>
        <v>0.25069999999999998</v>
      </c>
      <c r="K74" s="302">
        <f t="shared" si="32"/>
        <v>14.83</v>
      </c>
      <c r="L74" s="301">
        <f t="shared" si="33"/>
        <v>923.31</v>
      </c>
    </row>
    <row r="75" spans="2:12" x14ac:dyDescent="0.25">
      <c r="B75" s="307" t="s">
        <v>1442</v>
      </c>
      <c r="C75" s="305" t="s">
        <v>779</v>
      </c>
      <c r="D75" s="305" t="s">
        <v>1336</v>
      </c>
      <c r="E75" s="306" t="s">
        <v>1415</v>
      </c>
      <c r="F75" s="305" t="s">
        <v>156</v>
      </c>
      <c r="G75" s="304">
        <v>69.78</v>
      </c>
      <c r="H75" s="303">
        <v>12.69</v>
      </c>
      <c r="I75" s="280">
        <f t="shared" si="31"/>
        <v>885.5</v>
      </c>
      <c r="J75" s="409">
        <f t="shared" si="16"/>
        <v>0.25069999999999998</v>
      </c>
      <c r="K75" s="302">
        <f t="shared" si="32"/>
        <v>15.87</v>
      </c>
      <c r="L75" s="301">
        <f t="shared" si="33"/>
        <v>1107.4000000000001</v>
      </c>
    </row>
    <row r="76" spans="2:12" x14ac:dyDescent="0.25">
      <c r="B76" s="307" t="s">
        <v>1443</v>
      </c>
      <c r="C76" s="305" t="s">
        <v>729</v>
      </c>
      <c r="D76" s="305" t="s">
        <v>1336</v>
      </c>
      <c r="E76" s="306" t="s">
        <v>155</v>
      </c>
      <c r="F76" s="305" t="s">
        <v>156</v>
      </c>
      <c r="G76" s="304">
        <v>88.28</v>
      </c>
      <c r="H76" s="303">
        <v>12.11</v>
      </c>
      <c r="I76" s="280">
        <f t="shared" si="31"/>
        <v>1069.07</v>
      </c>
      <c r="J76" s="409">
        <f t="shared" si="16"/>
        <v>0.25069999999999998</v>
      </c>
      <c r="K76" s="302">
        <f t="shared" si="32"/>
        <v>15.14</v>
      </c>
      <c r="L76" s="301">
        <f t="shared" si="33"/>
        <v>1336.55</v>
      </c>
    </row>
    <row r="77" spans="2:12" x14ac:dyDescent="0.25">
      <c r="B77" s="307" t="s">
        <v>1444</v>
      </c>
      <c r="C77" s="305" t="s">
        <v>1396</v>
      </c>
      <c r="D77" s="305" t="s">
        <v>1336</v>
      </c>
      <c r="E77" s="306" t="s">
        <v>1397</v>
      </c>
      <c r="F77" s="305" t="s">
        <v>138</v>
      </c>
      <c r="G77" s="304">
        <v>5.28</v>
      </c>
      <c r="H77" s="303">
        <v>604.6</v>
      </c>
      <c r="I77" s="280">
        <f t="shared" si="31"/>
        <v>3192.28</v>
      </c>
      <c r="J77" s="409">
        <f t="shared" si="16"/>
        <v>0.25069999999999998</v>
      </c>
      <c r="K77" s="302">
        <f t="shared" si="32"/>
        <v>756.17</v>
      </c>
      <c r="L77" s="301">
        <f t="shared" si="33"/>
        <v>3992.57</v>
      </c>
    </row>
    <row r="78" spans="2:12" x14ac:dyDescent="0.25">
      <c r="B78" s="307" t="s">
        <v>1445</v>
      </c>
      <c r="C78" s="305" t="s">
        <v>1399</v>
      </c>
      <c r="D78" s="305" t="s">
        <v>1336</v>
      </c>
      <c r="E78" s="306" t="s">
        <v>1400</v>
      </c>
      <c r="F78" s="305" t="s">
        <v>138</v>
      </c>
      <c r="G78" s="304">
        <v>5.28</v>
      </c>
      <c r="H78" s="303">
        <v>56.67</v>
      </c>
      <c r="I78" s="280">
        <f t="shared" si="31"/>
        <v>299.20999999999998</v>
      </c>
      <c r="J78" s="409">
        <f t="shared" si="16"/>
        <v>0.25069999999999998</v>
      </c>
      <c r="K78" s="302">
        <f t="shared" si="32"/>
        <v>70.87</v>
      </c>
      <c r="L78" s="301">
        <f t="shared" si="33"/>
        <v>374.19</v>
      </c>
    </row>
    <row r="79" spans="2:12" x14ac:dyDescent="0.25">
      <c r="B79" s="307" t="s">
        <v>1446</v>
      </c>
      <c r="C79" s="305" t="s">
        <v>1042</v>
      </c>
      <c r="D79" s="305" t="s">
        <v>1336</v>
      </c>
      <c r="E79" s="306" t="s">
        <v>1043</v>
      </c>
      <c r="F79" s="305" t="s">
        <v>138</v>
      </c>
      <c r="G79" s="304">
        <v>5.28</v>
      </c>
      <c r="H79" s="303">
        <v>58.3</v>
      </c>
      <c r="I79" s="280">
        <f t="shared" si="31"/>
        <v>307.82</v>
      </c>
      <c r="J79" s="409">
        <f t="shared" si="16"/>
        <v>0.25069999999999998</v>
      </c>
      <c r="K79" s="302">
        <f t="shared" si="32"/>
        <v>72.91</v>
      </c>
      <c r="L79" s="301">
        <f t="shared" si="33"/>
        <v>384.96</v>
      </c>
    </row>
    <row r="80" spans="2:12" x14ac:dyDescent="0.25">
      <c r="B80" s="307" t="s">
        <v>1447</v>
      </c>
      <c r="C80" s="305" t="s">
        <v>789</v>
      </c>
      <c r="D80" s="305" t="s">
        <v>1336</v>
      </c>
      <c r="E80" s="306" t="s">
        <v>154</v>
      </c>
      <c r="F80" s="305" t="s">
        <v>137</v>
      </c>
      <c r="G80" s="304">
        <v>4</v>
      </c>
      <c r="H80" s="303">
        <v>16.75</v>
      </c>
      <c r="I80" s="280">
        <f t="shared" si="31"/>
        <v>67</v>
      </c>
      <c r="J80" s="409">
        <f t="shared" si="16"/>
        <v>0.25069999999999998</v>
      </c>
      <c r="K80" s="302">
        <f t="shared" si="32"/>
        <v>20.94</v>
      </c>
      <c r="L80" s="301">
        <f t="shared" si="33"/>
        <v>83.76</v>
      </c>
    </row>
    <row r="81" spans="2:12" x14ac:dyDescent="0.25">
      <c r="B81" s="314" t="s">
        <v>1448</v>
      </c>
      <c r="C81" s="311" t="s">
        <v>379</v>
      </c>
      <c r="D81" s="311"/>
      <c r="E81" s="312" t="s">
        <v>1449</v>
      </c>
      <c r="F81" s="311"/>
      <c r="G81" s="313"/>
      <c r="H81" s="312" t="s">
        <v>73</v>
      </c>
      <c r="I81" s="311">
        <f>SUBTOTAL(9,I82:I94)</f>
        <v>139433.07000000004</v>
      </c>
      <c r="J81" s="310"/>
      <c r="K81" s="309"/>
      <c r="L81" s="308">
        <f>SUBTOTAL(9,L82:L94)</f>
        <v>174374.95000000004</v>
      </c>
    </row>
    <row r="82" spans="2:12" x14ac:dyDescent="0.25">
      <c r="B82" s="307" t="s">
        <v>1450</v>
      </c>
      <c r="C82" s="305" t="s">
        <v>1406</v>
      </c>
      <c r="D82" s="305" t="s">
        <v>1336</v>
      </c>
      <c r="E82" s="306" t="s">
        <v>1407</v>
      </c>
      <c r="F82" s="305" t="s">
        <v>138</v>
      </c>
      <c r="G82" s="304">
        <v>5.0599999999999996</v>
      </c>
      <c r="H82" s="303">
        <v>522.25</v>
      </c>
      <c r="I82" s="280">
        <f t="shared" ref="I82:I94" si="34">TRUNC(G82 * H82, 2)</f>
        <v>2642.58</v>
      </c>
      <c r="J82" s="409">
        <f t="shared" si="16"/>
        <v>0.25069999999999998</v>
      </c>
      <c r="K82" s="302">
        <f t="shared" ref="K82:K94" si="35">TRUNC(H82 * (1 + J82), 2)</f>
        <v>653.16999999999996</v>
      </c>
      <c r="L82" s="301">
        <f t="shared" ref="L82:L94" si="36">TRUNC(G82 * K82, 2)</f>
        <v>3305.04</v>
      </c>
    </row>
    <row r="83" spans="2:12" ht="12.75" customHeight="1" x14ac:dyDescent="0.25">
      <c r="B83" s="307" t="s">
        <v>1451</v>
      </c>
      <c r="C83" s="305" t="s">
        <v>1248</v>
      </c>
      <c r="D83" s="305" t="s">
        <v>1336</v>
      </c>
      <c r="E83" s="306" t="s">
        <v>1249</v>
      </c>
      <c r="F83" s="305" t="s">
        <v>138</v>
      </c>
      <c r="G83" s="304">
        <v>5.0599999999999996</v>
      </c>
      <c r="H83" s="303">
        <v>69.81</v>
      </c>
      <c r="I83" s="280">
        <f t="shared" si="34"/>
        <v>353.23</v>
      </c>
      <c r="J83" s="409">
        <f t="shared" si="16"/>
        <v>0.25069999999999998</v>
      </c>
      <c r="K83" s="302">
        <f t="shared" si="35"/>
        <v>87.31</v>
      </c>
      <c r="L83" s="301">
        <f t="shared" si="36"/>
        <v>441.78</v>
      </c>
    </row>
    <row r="84" spans="2:12" x14ac:dyDescent="0.25">
      <c r="B84" s="307" t="s">
        <v>1452</v>
      </c>
      <c r="C84" s="305" t="s">
        <v>1410</v>
      </c>
      <c r="D84" s="305" t="s">
        <v>1336</v>
      </c>
      <c r="E84" s="306" t="s">
        <v>1411</v>
      </c>
      <c r="F84" s="305" t="s">
        <v>131</v>
      </c>
      <c r="G84" s="304">
        <v>450.88</v>
      </c>
      <c r="H84" s="303">
        <v>148.94999999999999</v>
      </c>
      <c r="I84" s="280">
        <f t="shared" si="34"/>
        <v>67158.570000000007</v>
      </c>
      <c r="J84" s="409">
        <f t="shared" si="16"/>
        <v>0.25069999999999998</v>
      </c>
      <c r="K84" s="302">
        <f t="shared" si="35"/>
        <v>186.29</v>
      </c>
      <c r="L84" s="301">
        <f t="shared" si="36"/>
        <v>83994.43</v>
      </c>
    </row>
    <row r="85" spans="2:12" x14ac:dyDescent="0.25">
      <c r="B85" s="307" t="s">
        <v>1453</v>
      </c>
      <c r="C85" s="305" t="s">
        <v>731</v>
      </c>
      <c r="D85" s="305" t="s">
        <v>1336</v>
      </c>
      <c r="E85" s="306" t="s">
        <v>913</v>
      </c>
      <c r="F85" s="305" t="s">
        <v>156</v>
      </c>
      <c r="G85" s="304">
        <v>466.34</v>
      </c>
      <c r="H85" s="303">
        <v>12.29</v>
      </c>
      <c r="I85" s="280">
        <f t="shared" si="34"/>
        <v>5731.31</v>
      </c>
      <c r="J85" s="409">
        <f t="shared" si="16"/>
        <v>0.25069999999999998</v>
      </c>
      <c r="K85" s="302">
        <f t="shared" si="35"/>
        <v>15.37</v>
      </c>
      <c r="L85" s="301">
        <f t="shared" si="36"/>
        <v>7167.64</v>
      </c>
    </row>
    <row r="86" spans="2:12" x14ac:dyDescent="0.25">
      <c r="B86" s="307" t="s">
        <v>1454</v>
      </c>
      <c r="C86" s="305" t="s">
        <v>734</v>
      </c>
      <c r="D86" s="305" t="s">
        <v>1336</v>
      </c>
      <c r="E86" s="306" t="s">
        <v>1393</v>
      </c>
      <c r="F86" s="305" t="s">
        <v>156</v>
      </c>
      <c r="G86" s="304">
        <v>1003.9</v>
      </c>
      <c r="H86" s="303">
        <v>11.86</v>
      </c>
      <c r="I86" s="280">
        <f t="shared" si="34"/>
        <v>11906.25</v>
      </c>
      <c r="J86" s="409">
        <f t="shared" si="16"/>
        <v>0.25069999999999998</v>
      </c>
      <c r="K86" s="302">
        <f t="shared" si="35"/>
        <v>14.83</v>
      </c>
      <c r="L86" s="301">
        <f t="shared" si="36"/>
        <v>14887.83</v>
      </c>
    </row>
    <row r="87" spans="2:12" x14ac:dyDescent="0.25">
      <c r="B87" s="307" t="s">
        <v>1455</v>
      </c>
      <c r="C87" s="305" t="s">
        <v>779</v>
      </c>
      <c r="D87" s="305" t="s">
        <v>1336</v>
      </c>
      <c r="E87" s="306" t="s">
        <v>1415</v>
      </c>
      <c r="F87" s="305" t="s">
        <v>156</v>
      </c>
      <c r="G87" s="304">
        <v>1030.1400000000001</v>
      </c>
      <c r="H87" s="303">
        <v>12.69</v>
      </c>
      <c r="I87" s="280">
        <f t="shared" si="34"/>
        <v>13072.47</v>
      </c>
      <c r="J87" s="409">
        <f t="shared" si="16"/>
        <v>0.25069999999999998</v>
      </c>
      <c r="K87" s="302">
        <f t="shared" si="35"/>
        <v>15.87</v>
      </c>
      <c r="L87" s="301">
        <f t="shared" si="36"/>
        <v>16348.32</v>
      </c>
    </row>
    <row r="88" spans="2:12" x14ac:dyDescent="0.25">
      <c r="B88" s="307" t="s">
        <v>1456</v>
      </c>
      <c r="C88" s="305" t="s">
        <v>1457</v>
      </c>
      <c r="D88" s="305" t="s">
        <v>1336</v>
      </c>
      <c r="E88" s="306" t="s">
        <v>1458</v>
      </c>
      <c r="F88" s="305" t="s">
        <v>156</v>
      </c>
      <c r="G88" s="304">
        <v>108.25</v>
      </c>
      <c r="H88" s="303">
        <v>12.56</v>
      </c>
      <c r="I88" s="280">
        <f t="shared" si="34"/>
        <v>1359.62</v>
      </c>
      <c r="J88" s="409">
        <f t="shared" si="16"/>
        <v>0.25069999999999998</v>
      </c>
      <c r="K88" s="302">
        <f t="shared" si="35"/>
        <v>15.7</v>
      </c>
      <c r="L88" s="301">
        <f t="shared" si="36"/>
        <v>1699.52</v>
      </c>
    </row>
    <row r="89" spans="2:12" x14ac:dyDescent="0.25">
      <c r="B89" s="307" t="s">
        <v>1459</v>
      </c>
      <c r="C89" s="305" t="s">
        <v>1460</v>
      </c>
      <c r="D89" s="305" t="s">
        <v>1336</v>
      </c>
      <c r="E89" s="306" t="s">
        <v>1461</v>
      </c>
      <c r="F89" s="305" t="s">
        <v>156</v>
      </c>
      <c r="G89" s="304">
        <v>389.92</v>
      </c>
      <c r="H89" s="303">
        <v>13.8</v>
      </c>
      <c r="I89" s="280">
        <f t="shared" si="34"/>
        <v>5380.89</v>
      </c>
      <c r="J89" s="409">
        <f t="shared" si="16"/>
        <v>0.25069999999999998</v>
      </c>
      <c r="K89" s="302">
        <f t="shared" si="35"/>
        <v>17.25</v>
      </c>
      <c r="L89" s="301">
        <f t="shared" si="36"/>
        <v>6726.12</v>
      </c>
    </row>
    <row r="90" spans="2:12" x14ac:dyDescent="0.25">
      <c r="B90" s="307" t="s">
        <v>1462</v>
      </c>
      <c r="C90" s="305" t="s">
        <v>729</v>
      </c>
      <c r="D90" s="305" t="s">
        <v>1336</v>
      </c>
      <c r="E90" s="306" t="s">
        <v>155</v>
      </c>
      <c r="F90" s="305" t="s">
        <v>156</v>
      </c>
      <c r="G90" s="304">
        <v>389.92</v>
      </c>
      <c r="H90" s="303">
        <v>12.11</v>
      </c>
      <c r="I90" s="280">
        <f t="shared" ref="I90:I92" si="37">TRUNC(G90 * H90, 2)</f>
        <v>4721.93</v>
      </c>
      <c r="J90" s="409">
        <f t="shared" si="16"/>
        <v>0.25069999999999998</v>
      </c>
      <c r="K90" s="302">
        <f t="shared" ref="K90:K92" si="38">TRUNC(H90 * (1 + J90), 2)</f>
        <v>15.14</v>
      </c>
      <c r="L90" s="301">
        <f t="shared" ref="L90:L92" si="39">TRUNC(G90 * K90, 2)</f>
        <v>5903.38</v>
      </c>
    </row>
    <row r="91" spans="2:12" x14ac:dyDescent="0.25">
      <c r="B91" s="307" t="s">
        <v>1463</v>
      </c>
      <c r="C91" s="305" t="s">
        <v>1396</v>
      </c>
      <c r="D91" s="305" t="s">
        <v>1336</v>
      </c>
      <c r="E91" s="306" t="s">
        <v>1397</v>
      </c>
      <c r="F91" s="305" t="s">
        <v>138</v>
      </c>
      <c r="G91" s="304">
        <v>36.94</v>
      </c>
      <c r="H91" s="303">
        <v>604.6</v>
      </c>
      <c r="I91" s="280">
        <f t="shared" si="37"/>
        <v>22333.919999999998</v>
      </c>
      <c r="J91" s="409">
        <f t="shared" si="16"/>
        <v>0.25069999999999998</v>
      </c>
      <c r="K91" s="302">
        <f t="shared" si="38"/>
        <v>756.17</v>
      </c>
      <c r="L91" s="301">
        <f t="shared" si="39"/>
        <v>27932.91</v>
      </c>
    </row>
    <row r="92" spans="2:12" x14ac:dyDescent="0.25">
      <c r="B92" s="307" t="s">
        <v>1464</v>
      </c>
      <c r="C92" s="305" t="s">
        <v>1399</v>
      </c>
      <c r="D92" s="305" t="s">
        <v>1336</v>
      </c>
      <c r="E92" s="306" t="s">
        <v>1400</v>
      </c>
      <c r="F92" s="305" t="s">
        <v>138</v>
      </c>
      <c r="G92" s="304">
        <v>39.94</v>
      </c>
      <c r="H92" s="303">
        <v>56.67</v>
      </c>
      <c r="I92" s="280">
        <f t="shared" si="37"/>
        <v>2263.39</v>
      </c>
      <c r="J92" s="409">
        <f t="shared" si="16"/>
        <v>0.25069999999999998</v>
      </c>
      <c r="K92" s="302">
        <f t="shared" si="38"/>
        <v>70.87</v>
      </c>
      <c r="L92" s="301">
        <f t="shared" si="39"/>
        <v>2830.54</v>
      </c>
    </row>
    <row r="93" spans="2:12" x14ac:dyDescent="0.25">
      <c r="B93" s="307" t="s">
        <v>1465</v>
      </c>
      <c r="C93" s="305" t="s">
        <v>1042</v>
      </c>
      <c r="D93" s="305" t="s">
        <v>1336</v>
      </c>
      <c r="E93" s="306" t="s">
        <v>1043</v>
      </c>
      <c r="F93" s="305" t="s">
        <v>138</v>
      </c>
      <c r="G93" s="304">
        <v>34.99</v>
      </c>
      <c r="H93" s="303">
        <v>58.3</v>
      </c>
      <c r="I93" s="280">
        <f t="shared" si="34"/>
        <v>2039.91</v>
      </c>
      <c r="J93" s="409">
        <f t="shared" si="16"/>
        <v>0.25069999999999998</v>
      </c>
      <c r="K93" s="302">
        <f t="shared" si="35"/>
        <v>72.91</v>
      </c>
      <c r="L93" s="301">
        <f t="shared" si="36"/>
        <v>2551.12</v>
      </c>
    </row>
    <row r="94" spans="2:12" x14ac:dyDescent="0.25">
      <c r="B94" s="307" t="s">
        <v>1466</v>
      </c>
      <c r="C94" s="305" t="s">
        <v>789</v>
      </c>
      <c r="D94" s="305" t="s">
        <v>1336</v>
      </c>
      <c r="E94" s="306" t="s">
        <v>154</v>
      </c>
      <c r="F94" s="305" t="s">
        <v>137</v>
      </c>
      <c r="G94" s="304">
        <v>28</v>
      </c>
      <c r="H94" s="303">
        <v>16.75</v>
      </c>
      <c r="I94" s="280">
        <f t="shared" si="34"/>
        <v>469</v>
      </c>
      <c r="J94" s="409">
        <f t="shared" si="16"/>
        <v>0.25069999999999998</v>
      </c>
      <c r="K94" s="302">
        <f t="shared" si="35"/>
        <v>20.94</v>
      </c>
      <c r="L94" s="301">
        <f t="shared" si="36"/>
        <v>586.32000000000005</v>
      </c>
    </row>
    <row r="95" spans="2:12" x14ac:dyDescent="0.25">
      <c r="B95" s="314" t="s">
        <v>1467</v>
      </c>
      <c r="C95" s="311" t="s">
        <v>379</v>
      </c>
      <c r="D95" s="311"/>
      <c r="E95" s="312" t="s">
        <v>1468</v>
      </c>
      <c r="F95" s="311"/>
      <c r="G95" s="313"/>
      <c r="H95" s="312" t="s">
        <v>73</v>
      </c>
      <c r="I95" s="311">
        <f>SUBTOTAL(9,I96:I113)</f>
        <v>137320.12999999998</v>
      </c>
      <c r="J95" s="310"/>
      <c r="K95" s="309"/>
      <c r="L95" s="308">
        <f>SUBTOTAL(9,L96:L113)</f>
        <v>171725.24</v>
      </c>
    </row>
    <row r="96" spans="2:12" x14ac:dyDescent="0.25">
      <c r="B96" s="314" t="s">
        <v>1469</v>
      </c>
      <c r="C96" s="311" t="s">
        <v>379</v>
      </c>
      <c r="D96" s="311"/>
      <c r="E96" s="312" t="s">
        <v>1470</v>
      </c>
      <c r="F96" s="311"/>
      <c r="G96" s="313"/>
      <c r="H96" s="312" t="s">
        <v>73</v>
      </c>
      <c r="I96" s="311">
        <f>SUBTOTAL(9,I97:I99)</f>
        <v>63170.92</v>
      </c>
      <c r="J96" s="310"/>
      <c r="K96" s="309"/>
      <c r="L96" s="308">
        <f>SUBTOTAL(9,L97:L99)</f>
        <v>78998.569999999992</v>
      </c>
    </row>
    <row r="97" spans="2:12" x14ac:dyDescent="0.25">
      <c r="B97" s="307" t="s">
        <v>1471</v>
      </c>
      <c r="C97" s="305" t="s">
        <v>1472</v>
      </c>
      <c r="D97" s="305" t="s">
        <v>1336</v>
      </c>
      <c r="E97" s="306" t="s">
        <v>1473</v>
      </c>
      <c r="F97" s="305" t="s">
        <v>131</v>
      </c>
      <c r="G97" s="304">
        <v>254.56</v>
      </c>
      <c r="H97" s="303">
        <v>148.53</v>
      </c>
      <c r="I97" s="280">
        <f t="shared" ref="I97:I99" si="40">TRUNC(G97 * H97, 2)</f>
        <v>37809.79</v>
      </c>
      <c r="J97" s="409">
        <f t="shared" ref="J97:J113" si="41">+$L$3</f>
        <v>0.25069999999999998</v>
      </c>
      <c r="K97" s="302">
        <f t="shared" ref="K97:K99" si="42">TRUNC(H97 * (1 + J97), 2)</f>
        <v>185.76</v>
      </c>
      <c r="L97" s="301">
        <f t="shared" ref="L97:L99" si="43">TRUNC(G97 * K97, 2)</f>
        <v>47287.06</v>
      </c>
    </row>
    <row r="98" spans="2:12" ht="12.75" customHeight="1" x14ac:dyDescent="0.25">
      <c r="B98" s="307" t="s">
        <v>1474</v>
      </c>
      <c r="C98" s="305" t="s">
        <v>1475</v>
      </c>
      <c r="D98" s="305" t="s">
        <v>931</v>
      </c>
      <c r="E98" s="306" t="s">
        <v>1476</v>
      </c>
      <c r="F98" s="305" t="s">
        <v>1477</v>
      </c>
      <c r="G98" s="304">
        <v>734.15</v>
      </c>
      <c r="H98" s="303">
        <v>27</v>
      </c>
      <c r="I98" s="280">
        <f t="shared" si="40"/>
        <v>19822.05</v>
      </c>
      <c r="J98" s="409">
        <f t="shared" si="41"/>
        <v>0.25069999999999998</v>
      </c>
      <c r="K98" s="302">
        <f t="shared" si="42"/>
        <v>33.76</v>
      </c>
      <c r="L98" s="301">
        <f t="shared" si="43"/>
        <v>24784.9</v>
      </c>
    </row>
    <row r="99" spans="2:12" ht="51" x14ac:dyDescent="0.25">
      <c r="B99" s="307" t="s">
        <v>1478</v>
      </c>
      <c r="C99" s="305" t="s">
        <v>1479</v>
      </c>
      <c r="D99" s="305" t="s">
        <v>931</v>
      </c>
      <c r="E99" s="306" t="s">
        <v>1480</v>
      </c>
      <c r="F99" s="305" t="s">
        <v>138</v>
      </c>
      <c r="G99" s="304">
        <v>367.07</v>
      </c>
      <c r="H99" s="303">
        <v>15.09</v>
      </c>
      <c r="I99" s="280">
        <f t="shared" si="40"/>
        <v>5539.08</v>
      </c>
      <c r="J99" s="409">
        <f t="shared" si="41"/>
        <v>0.25069999999999998</v>
      </c>
      <c r="K99" s="302">
        <f t="shared" si="42"/>
        <v>18.87</v>
      </c>
      <c r="L99" s="301">
        <f t="shared" si="43"/>
        <v>6926.61</v>
      </c>
    </row>
    <row r="100" spans="2:12" x14ac:dyDescent="0.25">
      <c r="B100" s="314" t="s">
        <v>1481</v>
      </c>
      <c r="C100" s="311" t="s">
        <v>379</v>
      </c>
      <c r="D100" s="311"/>
      <c r="E100" s="312" t="s">
        <v>1482</v>
      </c>
      <c r="F100" s="311"/>
      <c r="G100" s="313"/>
      <c r="H100" s="312" t="s">
        <v>73</v>
      </c>
      <c r="I100" s="311">
        <f>SUBTOTAL(9,I101:I106)</f>
        <v>30995.91</v>
      </c>
      <c r="J100" s="310"/>
      <c r="K100" s="309"/>
      <c r="L100" s="308">
        <f>SUBTOTAL(9,L101:L106)</f>
        <v>38756.39</v>
      </c>
    </row>
    <row r="101" spans="2:12" x14ac:dyDescent="0.25">
      <c r="B101" s="307" t="s">
        <v>1483</v>
      </c>
      <c r="C101" s="305" t="s">
        <v>915</v>
      </c>
      <c r="D101" s="305" t="s">
        <v>1336</v>
      </c>
      <c r="E101" s="306" t="s">
        <v>913</v>
      </c>
      <c r="F101" s="305" t="s">
        <v>156</v>
      </c>
      <c r="G101" s="304">
        <v>154.97999999999999</v>
      </c>
      <c r="H101" s="303">
        <v>12.29</v>
      </c>
      <c r="I101" s="280">
        <f t="shared" ref="I101:I106" si="44">TRUNC(G101 * H101, 2)</f>
        <v>1904.7</v>
      </c>
      <c r="J101" s="409">
        <f t="shared" si="41"/>
        <v>0.25069999999999998</v>
      </c>
      <c r="K101" s="302">
        <f t="shared" ref="K101:K106" si="45">TRUNC(H101 * (1 + J101), 2)</f>
        <v>15.37</v>
      </c>
      <c r="L101" s="301">
        <f t="shared" ref="L101:L106" si="46">TRUNC(G101 * K101, 2)</f>
        <v>2382.04</v>
      </c>
    </row>
    <row r="102" spans="2:12" ht="12.75" customHeight="1" x14ac:dyDescent="0.25">
      <c r="B102" s="307" t="s">
        <v>1484</v>
      </c>
      <c r="C102" s="305" t="s">
        <v>916</v>
      </c>
      <c r="D102" s="305" t="s">
        <v>1336</v>
      </c>
      <c r="E102" s="306" t="s">
        <v>1391</v>
      </c>
      <c r="F102" s="305" t="s">
        <v>156</v>
      </c>
      <c r="G102" s="304">
        <v>497.56</v>
      </c>
      <c r="H102" s="303">
        <v>12.13</v>
      </c>
      <c r="I102" s="280">
        <f t="shared" si="44"/>
        <v>6035.4</v>
      </c>
      <c r="J102" s="409">
        <f t="shared" si="41"/>
        <v>0.25069999999999998</v>
      </c>
      <c r="K102" s="302">
        <f t="shared" si="45"/>
        <v>15.17</v>
      </c>
      <c r="L102" s="301">
        <f t="shared" si="46"/>
        <v>7547.98</v>
      </c>
    </row>
    <row r="103" spans="2:12" x14ac:dyDescent="0.25">
      <c r="B103" s="307" t="s">
        <v>1485</v>
      </c>
      <c r="C103" s="305" t="s">
        <v>917</v>
      </c>
      <c r="D103" s="305" t="s">
        <v>1336</v>
      </c>
      <c r="E103" s="306" t="s">
        <v>1393</v>
      </c>
      <c r="F103" s="305" t="s">
        <v>156</v>
      </c>
      <c r="G103" s="304">
        <v>780.17</v>
      </c>
      <c r="H103" s="303">
        <v>11.86</v>
      </c>
      <c r="I103" s="280">
        <f t="shared" si="44"/>
        <v>9252.81</v>
      </c>
      <c r="J103" s="409">
        <f t="shared" si="41"/>
        <v>0.25069999999999998</v>
      </c>
      <c r="K103" s="302">
        <f t="shared" si="45"/>
        <v>14.83</v>
      </c>
      <c r="L103" s="301">
        <f t="shared" si="46"/>
        <v>11569.92</v>
      </c>
    </row>
    <row r="104" spans="2:12" x14ac:dyDescent="0.25">
      <c r="B104" s="307" t="s">
        <v>1486</v>
      </c>
      <c r="C104" s="305" t="s">
        <v>918</v>
      </c>
      <c r="D104" s="305" t="s">
        <v>1336</v>
      </c>
      <c r="E104" s="306" t="s">
        <v>1415</v>
      </c>
      <c r="F104" s="305" t="s">
        <v>156</v>
      </c>
      <c r="G104" s="304">
        <v>288.73</v>
      </c>
      <c r="H104" s="303">
        <v>12.69</v>
      </c>
      <c r="I104" s="280">
        <f t="shared" si="44"/>
        <v>3663.98</v>
      </c>
      <c r="J104" s="409">
        <f t="shared" si="41"/>
        <v>0.25069999999999998</v>
      </c>
      <c r="K104" s="302">
        <f t="shared" si="45"/>
        <v>15.87</v>
      </c>
      <c r="L104" s="301">
        <f t="shared" si="46"/>
        <v>4582.1400000000003</v>
      </c>
    </row>
    <row r="105" spans="2:12" x14ac:dyDescent="0.25">
      <c r="B105" s="307" t="s">
        <v>1487</v>
      </c>
      <c r="C105" s="305" t="s">
        <v>1488</v>
      </c>
      <c r="D105" s="305" t="s">
        <v>1336</v>
      </c>
      <c r="E105" s="306" t="s">
        <v>1458</v>
      </c>
      <c r="F105" s="305" t="s">
        <v>156</v>
      </c>
      <c r="G105" s="304">
        <v>602.12</v>
      </c>
      <c r="H105" s="303">
        <v>12.56</v>
      </c>
      <c r="I105" s="280">
        <f t="shared" si="44"/>
        <v>7562.62</v>
      </c>
      <c r="J105" s="409">
        <f t="shared" si="41"/>
        <v>0.25069999999999998</v>
      </c>
      <c r="K105" s="302">
        <f t="shared" si="45"/>
        <v>15.7</v>
      </c>
      <c r="L105" s="301">
        <f t="shared" si="46"/>
        <v>9453.2800000000007</v>
      </c>
    </row>
    <row r="106" spans="2:12" x14ac:dyDescent="0.25">
      <c r="B106" s="307" t="s">
        <v>1489</v>
      </c>
      <c r="C106" s="305" t="s">
        <v>914</v>
      </c>
      <c r="D106" s="305" t="s">
        <v>1336</v>
      </c>
      <c r="E106" s="306" t="s">
        <v>155</v>
      </c>
      <c r="F106" s="305" t="s">
        <v>156</v>
      </c>
      <c r="G106" s="304">
        <v>212.75</v>
      </c>
      <c r="H106" s="303">
        <v>12.11</v>
      </c>
      <c r="I106" s="280">
        <f t="shared" si="44"/>
        <v>2576.4</v>
      </c>
      <c r="J106" s="409">
        <f t="shared" si="41"/>
        <v>0.25069999999999998</v>
      </c>
      <c r="K106" s="302">
        <f t="shared" si="45"/>
        <v>15.14</v>
      </c>
      <c r="L106" s="301">
        <f t="shared" si="46"/>
        <v>3221.03</v>
      </c>
    </row>
    <row r="107" spans="2:12" x14ac:dyDescent="0.25">
      <c r="B107" s="314" t="s">
        <v>1490</v>
      </c>
      <c r="C107" s="311" t="s">
        <v>379</v>
      </c>
      <c r="D107" s="311"/>
      <c r="E107" s="312" t="s">
        <v>1491</v>
      </c>
      <c r="F107" s="311"/>
      <c r="G107" s="313"/>
      <c r="H107" s="312" t="s">
        <v>73</v>
      </c>
      <c r="I107" s="311">
        <f>SUBTOTAL(9,I108:I111)</f>
        <v>34425.06</v>
      </c>
      <c r="J107" s="310"/>
      <c r="K107" s="309"/>
      <c r="L107" s="308">
        <f>SUBTOTAL(9,L108:L111)</f>
        <v>43054.33</v>
      </c>
    </row>
    <row r="108" spans="2:12" x14ac:dyDescent="0.25">
      <c r="B108" s="307" t="s">
        <v>1492</v>
      </c>
      <c r="C108" s="305" t="s">
        <v>1396</v>
      </c>
      <c r="D108" s="305" t="s">
        <v>1336</v>
      </c>
      <c r="E108" s="306" t="s">
        <v>1397</v>
      </c>
      <c r="F108" s="305" t="s">
        <v>138</v>
      </c>
      <c r="G108" s="304">
        <v>46.3</v>
      </c>
      <c r="H108" s="303">
        <v>604.6</v>
      </c>
      <c r="I108" s="280">
        <f t="shared" ref="I108:I111" si="47">TRUNC(G108 * H108, 2)</f>
        <v>27992.98</v>
      </c>
      <c r="J108" s="409">
        <f t="shared" si="41"/>
        <v>0.25069999999999998</v>
      </c>
      <c r="K108" s="302">
        <f t="shared" ref="K108:K111" si="48">TRUNC(H108 * (1 + J108), 2)</f>
        <v>756.17</v>
      </c>
      <c r="L108" s="301">
        <f t="shared" ref="L108:L111" si="49">TRUNC(G108 * K108, 2)</f>
        <v>35010.67</v>
      </c>
    </row>
    <row r="109" spans="2:12" ht="12.75" customHeight="1" x14ac:dyDescent="0.25">
      <c r="B109" s="307" t="s">
        <v>1493</v>
      </c>
      <c r="C109" s="305" t="s">
        <v>1494</v>
      </c>
      <c r="D109" s="305" t="s">
        <v>1336</v>
      </c>
      <c r="E109" s="306" t="s">
        <v>1495</v>
      </c>
      <c r="F109" s="305" t="s">
        <v>138</v>
      </c>
      <c r="G109" s="304">
        <v>46.3</v>
      </c>
      <c r="H109" s="303">
        <v>56.67</v>
      </c>
      <c r="I109" s="280">
        <f t="shared" si="47"/>
        <v>2623.82</v>
      </c>
      <c r="J109" s="409">
        <f t="shared" si="41"/>
        <v>0.25069999999999998</v>
      </c>
      <c r="K109" s="302">
        <f t="shared" si="48"/>
        <v>70.87</v>
      </c>
      <c r="L109" s="301">
        <f t="shared" si="49"/>
        <v>3281.28</v>
      </c>
    </row>
    <row r="110" spans="2:12" x14ac:dyDescent="0.25">
      <c r="B110" s="307" t="s">
        <v>1496</v>
      </c>
      <c r="C110" s="305" t="s">
        <v>778</v>
      </c>
      <c r="D110" s="305" t="s">
        <v>1336</v>
      </c>
      <c r="E110" s="306" t="s">
        <v>227</v>
      </c>
      <c r="F110" s="305" t="s">
        <v>138</v>
      </c>
      <c r="G110" s="304">
        <v>46.3</v>
      </c>
      <c r="H110" s="303">
        <v>69.59</v>
      </c>
      <c r="I110" s="280">
        <f t="shared" si="47"/>
        <v>3222.01</v>
      </c>
      <c r="J110" s="409">
        <f t="shared" si="41"/>
        <v>0.25069999999999998</v>
      </c>
      <c r="K110" s="302">
        <f t="shared" si="48"/>
        <v>87.03</v>
      </c>
      <c r="L110" s="301">
        <f t="shared" si="49"/>
        <v>4029.48</v>
      </c>
    </row>
    <row r="111" spans="2:12" x14ac:dyDescent="0.25">
      <c r="B111" s="307" t="s">
        <v>1497</v>
      </c>
      <c r="C111" s="305" t="s">
        <v>789</v>
      </c>
      <c r="D111" s="305" t="s">
        <v>1336</v>
      </c>
      <c r="E111" s="306" t="s">
        <v>154</v>
      </c>
      <c r="F111" s="305" t="s">
        <v>137</v>
      </c>
      <c r="G111" s="304">
        <v>35</v>
      </c>
      <c r="H111" s="303">
        <v>16.75</v>
      </c>
      <c r="I111" s="280">
        <f t="shared" si="47"/>
        <v>586.25</v>
      </c>
      <c r="J111" s="409">
        <f t="shared" si="41"/>
        <v>0.25069999999999998</v>
      </c>
      <c r="K111" s="302">
        <f t="shared" si="48"/>
        <v>20.94</v>
      </c>
      <c r="L111" s="301">
        <f t="shared" si="49"/>
        <v>732.9</v>
      </c>
    </row>
    <row r="112" spans="2:12" x14ac:dyDescent="0.25">
      <c r="B112" s="314" t="s">
        <v>1498</v>
      </c>
      <c r="C112" s="311" t="s">
        <v>379</v>
      </c>
      <c r="D112" s="311"/>
      <c r="E112" s="312" t="s">
        <v>1499</v>
      </c>
      <c r="F112" s="311"/>
      <c r="G112" s="313"/>
      <c r="H112" s="312" t="s">
        <v>73</v>
      </c>
      <c r="I112" s="311">
        <f>SUBTOTAL(9,I113:I113)</f>
        <v>8728.24</v>
      </c>
      <c r="J112" s="310"/>
      <c r="K112" s="309"/>
      <c r="L112" s="308">
        <f>SUBTOTAL(9,L113:L113)</f>
        <v>10915.95</v>
      </c>
    </row>
    <row r="113" spans="2:12" ht="25.5" x14ac:dyDescent="0.25">
      <c r="B113" s="307" t="s">
        <v>1500</v>
      </c>
      <c r="C113" s="305" t="s">
        <v>1501</v>
      </c>
      <c r="D113" s="305" t="s">
        <v>142</v>
      </c>
      <c r="E113" s="306" t="s">
        <v>1502</v>
      </c>
      <c r="F113" s="305" t="s">
        <v>131</v>
      </c>
      <c r="G113" s="304">
        <v>68.430000000000007</v>
      </c>
      <c r="H113" s="303">
        <v>127.55</v>
      </c>
      <c r="I113" s="280">
        <f t="shared" ref="I113" si="50">TRUNC(G113 * H113, 2)</f>
        <v>8728.24</v>
      </c>
      <c r="J113" s="409">
        <f t="shared" si="41"/>
        <v>0.25069999999999998</v>
      </c>
      <c r="K113" s="302">
        <f t="shared" ref="K113" si="51">TRUNC(H113 * (1 + J113), 2)</f>
        <v>159.52000000000001</v>
      </c>
      <c r="L113" s="301">
        <f t="shared" ref="L113" si="52">TRUNC(G113 * K113, 2)</f>
        <v>10915.95</v>
      </c>
    </row>
    <row r="114" spans="2:12" x14ac:dyDescent="0.25">
      <c r="B114" s="314" t="s">
        <v>1503</v>
      </c>
      <c r="C114" s="311" t="s">
        <v>379</v>
      </c>
      <c r="D114" s="311"/>
      <c r="E114" s="312" t="s">
        <v>1504</v>
      </c>
      <c r="F114" s="311"/>
      <c r="G114" s="313"/>
      <c r="H114" s="312" t="s">
        <v>73</v>
      </c>
      <c r="I114" s="311">
        <f>SUBTOTAL(9,I115:I228)</f>
        <v>491877.86999999982</v>
      </c>
      <c r="J114" s="310"/>
      <c r="K114" s="309"/>
      <c r="L114" s="308">
        <f>SUBTOTAL(9,L115:L228)</f>
        <v>615145.87000000023</v>
      </c>
    </row>
    <row r="115" spans="2:12" x14ac:dyDescent="0.25">
      <c r="B115" s="314" t="s">
        <v>1505</v>
      </c>
      <c r="C115" s="311" t="s">
        <v>379</v>
      </c>
      <c r="D115" s="311"/>
      <c r="E115" s="312" t="s">
        <v>1506</v>
      </c>
      <c r="F115" s="311"/>
      <c r="G115" s="313"/>
      <c r="H115" s="312" t="s">
        <v>73</v>
      </c>
      <c r="I115" s="311">
        <f>SUBTOTAL(9,I116:I207)</f>
        <v>434469.38999999984</v>
      </c>
      <c r="J115" s="310"/>
      <c r="K115" s="309"/>
      <c r="L115" s="308">
        <f>SUBTOTAL(9,L116:L207)</f>
        <v>543351.60000000021</v>
      </c>
    </row>
    <row r="116" spans="2:12" x14ac:dyDescent="0.25">
      <c r="B116" s="307" t="s">
        <v>1507</v>
      </c>
      <c r="C116" s="305" t="s">
        <v>1508</v>
      </c>
      <c r="D116" s="305" t="s">
        <v>1336</v>
      </c>
      <c r="E116" s="306" t="s">
        <v>1509</v>
      </c>
      <c r="F116" s="305" t="s">
        <v>188</v>
      </c>
      <c r="G116" s="304">
        <v>171.05</v>
      </c>
      <c r="H116" s="303">
        <v>103.98</v>
      </c>
      <c r="I116" s="280">
        <f t="shared" ref="I116:I207" si="53">TRUNC(G116 * H116, 2)</f>
        <v>17785.77</v>
      </c>
      <c r="J116" s="409">
        <f t="shared" ref="J116:J228" si="54">+$L$3</f>
        <v>0.25069999999999998</v>
      </c>
      <c r="K116" s="302">
        <f t="shared" ref="K116:K207" si="55">TRUNC(H116 * (1 + J116), 2)</f>
        <v>130.04</v>
      </c>
      <c r="L116" s="301">
        <f t="shared" ref="L116:L207" si="56">TRUNC(G116 * K116, 2)</f>
        <v>22243.34</v>
      </c>
    </row>
    <row r="117" spans="2:12" ht="12.75" customHeight="1" x14ac:dyDescent="0.25">
      <c r="B117" s="307" t="s">
        <v>1510</v>
      </c>
      <c r="C117" s="305" t="s">
        <v>1511</v>
      </c>
      <c r="D117" s="305" t="s">
        <v>1336</v>
      </c>
      <c r="E117" s="306" t="s">
        <v>1512</v>
      </c>
      <c r="F117" s="305" t="s">
        <v>188</v>
      </c>
      <c r="G117" s="304">
        <v>252.39</v>
      </c>
      <c r="H117" s="303">
        <v>87.64</v>
      </c>
      <c r="I117" s="280">
        <f t="shared" ref="I117:I180" si="57">TRUNC(G117 * H117, 2)</f>
        <v>22119.45</v>
      </c>
      <c r="J117" s="409">
        <f t="shared" si="54"/>
        <v>0.25069999999999998</v>
      </c>
      <c r="K117" s="302">
        <f t="shared" ref="K117:K180" si="58">TRUNC(H117 * (1 + J117), 2)</f>
        <v>109.61</v>
      </c>
      <c r="L117" s="301">
        <f t="shared" ref="L117:L180" si="59">TRUNC(G117 * K117, 2)</f>
        <v>27664.46</v>
      </c>
    </row>
    <row r="118" spans="2:12" ht="12.75" customHeight="1" x14ac:dyDescent="0.25">
      <c r="B118" s="307" t="s">
        <v>1513</v>
      </c>
      <c r="C118" s="305" t="s">
        <v>1514</v>
      </c>
      <c r="D118" s="305" t="s">
        <v>1336</v>
      </c>
      <c r="E118" s="306" t="s">
        <v>1515</v>
      </c>
      <c r="F118" s="305" t="s">
        <v>188</v>
      </c>
      <c r="G118" s="304">
        <v>168.26</v>
      </c>
      <c r="H118" s="303">
        <v>58.48</v>
      </c>
      <c r="I118" s="280">
        <f t="shared" si="57"/>
        <v>9839.84</v>
      </c>
      <c r="J118" s="409">
        <f t="shared" si="54"/>
        <v>0.25069999999999998</v>
      </c>
      <c r="K118" s="302">
        <f t="shared" si="58"/>
        <v>73.14</v>
      </c>
      <c r="L118" s="301">
        <f t="shared" si="59"/>
        <v>12306.53</v>
      </c>
    </row>
    <row r="119" spans="2:12" ht="12.75" customHeight="1" x14ac:dyDescent="0.25">
      <c r="B119" s="307" t="s">
        <v>1516</v>
      </c>
      <c r="C119" s="305" t="s">
        <v>1085</v>
      </c>
      <c r="D119" s="305" t="s">
        <v>1336</v>
      </c>
      <c r="E119" s="306" t="s">
        <v>1086</v>
      </c>
      <c r="F119" s="305" t="s">
        <v>188</v>
      </c>
      <c r="G119" s="304">
        <v>1135.3900000000001</v>
      </c>
      <c r="H119" s="303">
        <v>14.43</v>
      </c>
      <c r="I119" s="280">
        <f t="shared" si="57"/>
        <v>16383.67</v>
      </c>
      <c r="J119" s="409">
        <f t="shared" si="54"/>
        <v>0.25069999999999998</v>
      </c>
      <c r="K119" s="302">
        <f t="shared" si="58"/>
        <v>18.04</v>
      </c>
      <c r="L119" s="301">
        <f t="shared" si="59"/>
        <v>20482.43</v>
      </c>
    </row>
    <row r="120" spans="2:12" ht="12.75" customHeight="1" x14ac:dyDescent="0.25">
      <c r="B120" s="307" t="s">
        <v>1517</v>
      </c>
      <c r="C120" s="305" t="s">
        <v>1087</v>
      </c>
      <c r="D120" s="305" t="s">
        <v>1336</v>
      </c>
      <c r="E120" s="306" t="s">
        <v>1088</v>
      </c>
      <c r="F120" s="305" t="s">
        <v>188</v>
      </c>
      <c r="G120" s="304">
        <v>441.33</v>
      </c>
      <c r="H120" s="303">
        <v>8.92</v>
      </c>
      <c r="I120" s="280">
        <f t="shared" si="57"/>
        <v>3936.66</v>
      </c>
      <c r="J120" s="409">
        <f t="shared" si="54"/>
        <v>0.25069999999999998</v>
      </c>
      <c r="K120" s="302">
        <f t="shared" si="58"/>
        <v>11.15</v>
      </c>
      <c r="L120" s="301">
        <f t="shared" si="59"/>
        <v>4920.82</v>
      </c>
    </row>
    <row r="121" spans="2:12" ht="12.75" customHeight="1" x14ac:dyDescent="0.25">
      <c r="B121" s="307" t="s">
        <v>1518</v>
      </c>
      <c r="C121" s="305" t="s">
        <v>1519</v>
      </c>
      <c r="D121" s="305" t="s">
        <v>1336</v>
      </c>
      <c r="E121" s="306" t="s">
        <v>1520</v>
      </c>
      <c r="F121" s="305" t="s">
        <v>188</v>
      </c>
      <c r="G121" s="304">
        <v>30</v>
      </c>
      <c r="H121" s="303">
        <v>31.68</v>
      </c>
      <c r="I121" s="280">
        <f t="shared" si="57"/>
        <v>950.4</v>
      </c>
      <c r="J121" s="409">
        <f t="shared" si="54"/>
        <v>0.25069999999999998</v>
      </c>
      <c r="K121" s="302">
        <f t="shared" si="58"/>
        <v>39.619999999999997</v>
      </c>
      <c r="L121" s="301">
        <f t="shared" si="59"/>
        <v>1188.5999999999999</v>
      </c>
    </row>
    <row r="122" spans="2:12" ht="12.75" customHeight="1" x14ac:dyDescent="0.25">
      <c r="B122" s="307" t="s">
        <v>1521</v>
      </c>
      <c r="C122" s="305" t="s">
        <v>1522</v>
      </c>
      <c r="D122" s="305" t="s">
        <v>1336</v>
      </c>
      <c r="E122" s="306" t="s">
        <v>1523</v>
      </c>
      <c r="F122" s="305" t="s">
        <v>188</v>
      </c>
      <c r="G122" s="304">
        <v>6</v>
      </c>
      <c r="H122" s="303">
        <v>62.03</v>
      </c>
      <c r="I122" s="280">
        <f t="shared" si="57"/>
        <v>372.18</v>
      </c>
      <c r="J122" s="409">
        <f t="shared" si="54"/>
        <v>0.25069999999999998</v>
      </c>
      <c r="K122" s="302">
        <f t="shared" si="58"/>
        <v>77.58</v>
      </c>
      <c r="L122" s="301">
        <f t="shared" si="59"/>
        <v>465.48</v>
      </c>
    </row>
    <row r="123" spans="2:12" ht="12.75" customHeight="1" x14ac:dyDescent="0.25">
      <c r="B123" s="307" t="s">
        <v>1524</v>
      </c>
      <c r="C123" s="305" t="s">
        <v>1525</v>
      </c>
      <c r="D123" s="305" t="s">
        <v>1336</v>
      </c>
      <c r="E123" s="306" t="s">
        <v>1526</v>
      </c>
      <c r="F123" s="305" t="s">
        <v>137</v>
      </c>
      <c r="G123" s="304">
        <v>90</v>
      </c>
      <c r="H123" s="303">
        <v>1.59</v>
      </c>
      <c r="I123" s="280">
        <f t="shared" si="57"/>
        <v>143.1</v>
      </c>
      <c r="J123" s="409">
        <f t="shared" si="54"/>
        <v>0.25069999999999998</v>
      </c>
      <c r="K123" s="302">
        <f t="shared" si="58"/>
        <v>1.98</v>
      </c>
      <c r="L123" s="301">
        <f t="shared" si="59"/>
        <v>178.2</v>
      </c>
    </row>
    <row r="124" spans="2:12" ht="12.75" customHeight="1" x14ac:dyDescent="0.25">
      <c r="B124" s="307" t="s">
        <v>1527</v>
      </c>
      <c r="C124" s="305" t="s">
        <v>1528</v>
      </c>
      <c r="D124" s="305" t="s">
        <v>1336</v>
      </c>
      <c r="E124" s="306" t="s">
        <v>1529</v>
      </c>
      <c r="F124" s="305" t="s">
        <v>137</v>
      </c>
      <c r="G124" s="304">
        <v>1</v>
      </c>
      <c r="H124" s="303">
        <v>183.82</v>
      </c>
      <c r="I124" s="280">
        <f t="shared" si="57"/>
        <v>183.82</v>
      </c>
      <c r="J124" s="409">
        <f t="shared" si="54"/>
        <v>0.25069999999999998</v>
      </c>
      <c r="K124" s="302">
        <f t="shared" si="58"/>
        <v>229.9</v>
      </c>
      <c r="L124" s="301">
        <f t="shared" si="59"/>
        <v>229.9</v>
      </c>
    </row>
    <row r="125" spans="2:12" ht="12.75" customHeight="1" x14ac:dyDescent="0.25">
      <c r="B125" s="307" t="s">
        <v>1530</v>
      </c>
      <c r="C125" s="305" t="s">
        <v>1531</v>
      </c>
      <c r="D125" s="305" t="s">
        <v>1336</v>
      </c>
      <c r="E125" s="306" t="s">
        <v>1532</v>
      </c>
      <c r="F125" s="305" t="s">
        <v>188</v>
      </c>
      <c r="G125" s="304">
        <v>30</v>
      </c>
      <c r="H125" s="303">
        <v>39.18</v>
      </c>
      <c r="I125" s="280">
        <f t="shared" si="57"/>
        <v>1175.4000000000001</v>
      </c>
      <c r="J125" s="409">
        <f t="shared" si="54"/>
        <v>0.25069999999999998</v>
      </c>
      <c r="K125" s="302">
        <f t="shared" si="58"/>
        <v>49</v>
      </c>
      <c r="L125" s="301">
        <f t="shared" si="59"/>
        <v>1470</v>
      </c>
    </row>
    <row r="126" spans="2:12" ht="12.75" customHeight="1" x14ac:dyDescent="0.25">
      <c r="B126" s="307" t="s">
        <v>1533</v>
      </c>
      <c r="C126" s="305" t="s">
        <v>1534</v>
      </c>
      <c r="D126" s="305" t="s">
        <v>1336</v>
      </c>
      <c r="E126" s="306" t="s">
        <v>1535</v>
      </c>
      <c r="F126" s="305" t="s">
        <v>137</v>
      </c>
      <c r="G126" s="304">
        <v>16</v>
      </c>
      <c r="H126" s="303">
        <v>110.99</v>
      </c>
      <c r="I126" s="280">
        <f t="shared" si="57"/>
        <v>1775.84</v>
      </c>
      <c r="J126" s="409">
        <f t="shared" si="54"/>
        <v>0.25069999999999998</v>
      </c>
      <c r="K126" s="302">
        <f t="shared" si="58"/>
        <v>138.81</v>
      </c>
      <c r="L126" s="301">
        <f t="shared" si="59"/>
        <v>2220.96</v>
      </c>
    </row>
    <row r="127" spans="2:12" ht="12.75" customHeight="1" x14ac:dyDescent="0.25">
      <c r="B127" s="307" t="s">
        <v>1536</v>
      </c>
      <c r="C127" s="305" t="s">
        <v>1537</v>
      </c>
      <c r="D127" s="305" t="s">
        <v>160</v>
      </c>
      <c r="E127" s="306" t="s">
        <v>1538</v>
      </c>
      <c r="F127" s="305" t="s">
        <v>159</v>
      </c>
      <c r="G127" s="304">
        <v>44</v>
      </c>
      <c r="H127" s="303">
        <v>395.41</v>
      </c>
      <c r="I127" s="280">
        <f t="shared" si="57"/>
        <v>17398.04</v>
      </c>
      <c r="J127" s="409">
        <f t="shared" si="54"/>
        <v>0.25069999999999998</v>
      </c>
      <c r="K127" s="302">
        <f t="shared" si="58"/>
        <v>494.53</v>
      </c>
      <c r="L127" s="301">
        <f t="shared" si="59"/>
        <v>21759.32</v>
      </c>
    </row>
    <row r="128" spans="2:12" ht="12.75" customHeight="1" x14ac:dyDescent="0.25">
      <c r="B128" s="307" t="s">
        <v>1539</v>
      </c>
      <c r="C128" s="305" t="s">
        <v>1540</v>
      </c>
      <c r="D128" s="305" t="s">
        <v>1336</v>
      </c>
      <c r="E128" s="306" t="s">
        <v>1541</v>
      </c>
      <c r="F128" s="305" t="s">
        <v>137</v>
      </c>
      <c r="G128" s="304">
        <v>1</v>
      </c>
      <c r="H128" s="303">
        <v>25.29</v>
      </c>
      <c r="I128" s="280">
        <f t="shared" si="57"/>
        <v>25.29</v>
      </c>
      <c r="J128" s="409">
        <f t="shared" si="54"/>
        <v>0.25069999999999998</v>
      </c>
      <c r="K128" s="302">
        <f t="shared" si="58"/>
        <v>31.63</v>
      </c>
      <c r="L128" s="301">
        <f t="shared" si="59"/>
        <v>31.63</v>
      </c>
    </row>
    <row r="129" spans="2:12" ht="12.75" customHeight="1" x14ac:dyDescent="0.25">
      <c r="B129" s="307" t="s">
        <v>1542</v>
      </c>
      <c r="C129" s="305" t="s">
        <v>765</v>
      </c>
      <c r="D129" s="305" t="s">
        <v>1336</v>
      </c>
      <c r="E129" s="306" t="s">
        <v>603</v>
      </c>
      <c r="F129" s="305" t="s">
        <v>188</v>
      </c>
      <c r="G129" s="304">
        <v>1</v>
      </c>
      <c r="H129" s="303">
        <v>17.11</v>
      </c>
      <c r="I129" s="280">
        <f t="shared" si="57"/>
        <v>17.11</v>
      </c>
      <c r="J129" s="409">
        <f t="shared" si="54"/>
        <v>0.25069999999999998</v>
      </c>
      <c r="K129" s="302">
        <f t="shared" si="58"/>
        <v>21.39</v>
      </c>
      <c r="L129" s="301">
        <f t="shared" si="59"/>
        <v>21.39</v>
      </c>
    </row>
    <row r="130" spans="2:12" ht="12.75" customHeight="1" x14ac:dyDescent="0.25">
      <c r="B130" s="307" t="s">
        <v>1543</v>
      </c>
      <c r="C130" s="305" t="s">
        <v>1544</v>
      </c>
      <c r="D130" s="305" t="s">
        <v>160</v>
      </c>
      <c r="E130" s="306" t="s">
        <v>1545</v>
      </c>
      <c r="F130" s="305" t="s">
        <v>188</v>
      </c>
      <c r="G130" s="304">
        <v>71.89</v>
      </c>
      <c r="H130" s="303">
        <v>7.33</v>
      </c>
      <c r="I130" s="280">
        <f t="shared" si="57"/>
        <v>526.95000000000005</v>
      </c>
      <c r="J130" s="409">
        <f t="shared" si="54"/>
        <v>0.25069999999999998</v>
      </c>
      <c r="K130" s="302">
        <f t="shared" si="58"/>
        <v>9.16</v>
      </c>
      <c r="L130" s="301">
        <f t="shared" si="59"/>
        <v>658.51</v>
      </c>
    </row>
    <row r="131" spans="2:12" ht="12.75" customHeight="1" x14ac:dyDescent="0.25">
      <c r="B131" s="307" t="s">
        <v>1546</v>
      </c>
      <c r="C131" s="305" t="s">
        <v>1547</v>
      </c>
      <c r="D131" s="305" t="s">
        <v>1336</v>
      </c>
      <c r="E131" s="306" t="s">
        <v>1548</v>
      </c>
      <c r="F131" s="305" t="s">
        <v>136</v>
      </c>
      <c r="G131" s="304">
        <v>32</v>
      </c>
      <c r="H131" s="303">
        <v>25.78</v>
      </c>
      <c r="I131" s="280">
        <f t="shared" si="57"/>
        <v>824.96</v>
      </c>
      <c r="J131" s="409">
        <f t="shared" si="54"/>
        <v>0.25069999999999998</v>
      </c>
      <c r="K131" s="302">
        <f t="shared" si="58"/>
        <v>32.24</v>
      </c>
      <c r="L131" s="301">
        <f t="shared" si="59"/>
        <v>1031.68</v>
      </c>
    </row>
    <row r="132" spans="2:12" ht="12.75" customHeight="1" x14ac:dyDescent="0.25">
      <c r="B132" s="307" t="s">
        <v>1549</v>
      </c>
      <c r="C132" s="305" t="s">
        <v>1550</v>
      </c>
      <c r="D132" s="305" t="s">
        <v>130</v>
      </c>
      <c r="E132" s="306" t="s">
        <v>1551</v>
      </c>
      <c r="F132" s="305" t="s">
        <v>159</v>
      </c>
      <c r="G132" s="304">
        <v>1</v>
      </c>
      <c r="H132" s="303">
        <v>447.01</v>
      </c>
      <c r="I132" s="280">
        <f t="shared" si="57"/>
        <v>447.01</v>
      </c>
      <c r="J132" s="409">
        <f t="shared" si="54"/>
        <v>0.25069999999999998</v>
      </c>
      <c r="K132" s="302">
        <f t="shared" si="58"/>
        <v>559.07000000000005</v>
      </c>
      <c r="L132" s="301">
        <f t="shared" si="59"/>
        <v>559.07000000000005</v>
      </c>
    </row>
    <row r="133" spans="2:12" ht="12.75" customHeight="1" x14ac:dyDescent="0.25">
      <c r="B133" s="307" t="s">
        <v>1552</v>
      </c>
      <c r="C133" s="305" t="s">
        <v>1553</v>
      </c>
      <c r="D133" s="305" t="s">
        <v>130</v>
      </c>
      <c r="E133" s="306" t="s">
        <v>1554</v>
      </c>
      <c r="F133" s="305" t="s">
        <v>159</v>
      </c>
      <c r="G133" s="304">
        <v>4</v>
      </c>
      <c r="H133" s="303">
        <v>731.1</v>
      </c>
      <c r="I133" s="280">
        <f t="shared" si="57"/>
        <v>2924.4</v>
      </c>
      <c r="J133" s="409">
        <f t="shared" si="54"/>
        <v>0.25069999999999998</v>
      </c>
      <c r="K133" s="302">
        <f t="shared" si="58"/>
        <v>914.38</v>
      </c>
      <c r="L133" s="301">
        <f t="shared" si="59"/>
        <v>3657.52</v>
      </c>
    </row>
    <row r="134" spans="2:12" ht="12.75" customHeight="1" x14ac:dyDescent="0.25">
      <c r="B134" s="307" t="s">
        <v>1555</v>
      </c>
      <c r="C134" s="305" t="s">
        <v>1556</v>
      </c>
      <c r="D134" s="305" t="s">
        <v>1336</v>
      </c>
      <c r="E134" s="306" t="s">
        <v>462</v>
      </c>
      <c r="F134" s="305" t="s">
        <v>137</v>
      </c>
      <c r="G134" s="304">
        <v>6</v>
      </c>
      <c r="H134" s="303">
        <v>286.26</v>
      </c>
      <c r="I134" s="280">
        <f t="shared" si="57"/>
        <v>1717.56</v>
      </c>
      <c r="J134" s="409">
        <f t="shared" si="54"/>
        <v>0.25069999999999998</v>
      </c>
      <c r="K134" s="302">
        <f t="shared" si="58"/>
        <v>358.02</v>
      </c>
      <c r="L134" s="301">
        <f t="shared" si="59"/>
        <v>2148.12</v>
      </c>
    </row>
    <row r="135" spans="2:12" ht="12.75" customHeight="1" x14ac:dyDescent="0.25">
      <c r="B135" s="307" t="s">
        <v>1557</v>
      </c>
      <c r="C135" s="305" t="s">
        <v>1102</v>
      </c>
      <c r="D135" s="305" t="s">
        <v>1336</v>
      </c>
      <c r="E135" s="306" t="s">
        <v>253</v>
      </c>
      <c r="F135" s="305" t="s">
        <v>137</v>
      </c>
      <c r="G135" s="304">
        <v>11</v>
      </c>
      <c r="H135" s="303">
        <v>97.45</v>
      </c>
      <c r="I135" s="280">
        <f t="shared" si="57"/>
        <v>1071.95</v>
      </c>
      <c r="J135" s="409">
        <f t="shared" si="54"/>
        <v>0.25069999999999998</v>
      </c>
      <c r="K135" s="302">
        <f t="shared" si="58"/>
        <v>121.88</v>
      </c>
      <c r="L135" s="301">
        <f t="shared" si="59"/>
        <v>1340.68</v>
      </c>
    </row>
    <row r="136" spans="2:12" ht="12.75" customHeight="1" x14ac:dyDescent="0.25">
      <c r="B136" s="307" t="s">
        <v>1558</v>
      </c>
      <c r="C136" s="305" t="s">
        <v>877</v>
      </c>
      <c r="D136" s="305" t="s">
        <v>1336</v>
      </c>
      <c r="E136" s="306" t="s">
        <v>195</v>
      </c>
      <c r="F136" s="305" t="s">
        <v>137</v>
      </c>
      <c r="G136" s="304">
        <v>14</v>
      </c>
      <c r="H136" s="303">
        <v>26.82</v>
      </c>
      <c r="I136" s="280">
        <f t="shared" si="57"/>
        <v>375.48</v>
      </c>
      <c r="J136" s="409">
        <f t="shared" si="54"/>
        <v>0.25069999999999998</v>
      </c>
      <c r="K136" s="302">
        <f t="shared" si="58"/>
        <v>33.54</v>
      </c>
      <c r="L136" s="301">
        <f t="shared" si="59"/>
        <v>469.56</v>
      </c>
    </row>
    <row r="137" spans="2:12" ht="12.75" customHeight="1" x14ac:dyDescent="0.25">
      <c r="B137" s="307" t="s">
        <v>1559</v>
      </c>
      <c r="C137" s="305" t="s">
        <v>776</v>
      </c>
      <c r="D137" s="305" t="s">
        <v>1336</v>
      </c>
      <c r="E137" s="306" t="s">
        <v>225</v>
      </c>
      <c r="F137" s="305" t="s">
        <v>188</v>
      </c>
      <c r="G137" s="304">
        <v>522.26</v>
      </c>
      <c r="H137" s="303">
        <v>13.06</v>
      </c>
      <c r="I137" s="280">
        <f t="shared" si="57"/>
        <v>6820.71</v>
      </c>
      <c r="J137" s="409">
        <f t="shared" si="54"/>
        <v>0.25069999999999998</v>
      </c>
      <c r="K137" s="302">
        <f t="shared" si="58"/>
        <v>16.329999999999998</v>
      </c>
      <c r="L137" s="301">
        <f t="shared" si="59"/>
        <v>8528.5</v>
      </c>
    </row>
    <row r="138" spans="2:12" ht="12.75" customHeight="1" x14ac:dyDescent="0.25">
      <c r="B138" s="307" t="s">
        <v>1560</v>
      </c>
      <c r="C138" s="305" t="s">
        <v>1561</v>
      </c>
      <c r="D138" s="305" t="s">
        <v>1336</v>
      </c>
      <c r="E138" s="306" t="s">
        <v>1562</v>
      </c>
      <c r="F138" s="305" t="s">
        <v>137</v>
      </c>
      <c r="G138" s="304">
        <v>100</v>
      </c>
      <c r="H138" s="303">
        <v>1.3</v>
      </c>
      <c r="I138" s="280">
        <f t="shared" si="57"/>
        <v>130</v>
      </c>
      <c r="J138" s="409">
        <f t="shared" si="54"/>
        <v>0.25069999999999998</v>
      </c>
      <c r="K138" s="302">
        <f t="shared" si="58"/>
        <v>1.62</v>
      </c>
      <c r="L138" s="301">
        <f t="shared" si="59"/>
        <v>162</v>
      </c>
    </row>
    <row r="139" spans="2:12" ht="12.75" customHeight="1" x14ac:dyDescent="0.25">
      <c r="B139" s="307" t="s">
        <v>1563</v>
      </c>
      <c r="C139" s="305" t="s">
        <v>1564</v>
      </c>
      <c r="D139" s="305" t="s">
        <v>1336</v>
      </c>
      <c r="E139" s="306" t="s">
        <v>1565</v>
      </c>
      <c r="F139" s="305" t="s">
        <v>137</v>
      </c>
      <c r="G139" s="304">
        <v>100</v>
      </c>
      <c r="H139" s="303">
        <v>1.07</v>
      </c>
      <c r="I139" s="280">
        <f t="shared" si="57"/>
        <v>107</v>
      </c>
      <c r="J139" s="409">
        <f t="shared" si="54"/>
        <v>0.25069999999999998</v>
      </c>
      <c r="K139" s="302">
        <f t="shared" si="58"/>
        <v>1.33</v>
      </c>
      <c r="L139" s="301">
        <f t="shared" si="59"/>
        <v>133</v>
      </c>
    </row>
    <row r="140" spans="2:12" ht="12.75" customHeight="1" x14ac:dyDescent="0.25">
      <c r="B140" s="307" t="s">
        <v>1566</v>
      </c>
      <c r="C140" s="305" t="s">
        <v>1567</v>
      </c>
      <c r="D140" s="305" t="s">
        <v>1336</v>
      </c>
      <c r="E140" s="306" t="s">
        <v>1568</v>
      </c>
      <c r="F140" s="305" t="s">
        <v>188</v>
      </c>
      <c r="G140" s="304">
        <v>200</v>
      </c>
      <c r="H140" s="303">
        <v>50.66</v>
      </c>
      <c r="I140" s="280">
        <f t="shared" si="57"/>
        <v>10132</v>
      </c>
      <c r="J140" s="409">
        <f t="shared" si="54"/>
        <v>0.25069999999999998</v>
      </c>
      <c r="K140" s="302">
        <f t="shared" si="58"/>
        <v>63.36</v>
      </c>
      <c r="L140" s="301">
        <f t="shared" si="59"/>
        <v>12672</v>
      </c>
    </row>
    <row r="141" spans="2:12" ht="12.75" customHeight="1" x14ac:dyDescent="0.25">
      <c r="B141" s="307" t="s">
        <v>1569</v>
      </c>
      <c r="C141" s="305" t="s">
        <v>1570</v>
      </c>
      <c r="D141" s="305" t="s">
        <v>1336</v>
      </c>
      <c r="E141" s="306" t="s">
        <v>1571</v>
      </c>
      <c r="F141" s="305" t="s">
        <v>136</v>
      </c>
      <c r="G141" s="304">
        <v>75</v>
      </c>
      <c r="H141" s="303">
        <v>7.58</v>
      </c>
      <c r="I141" s="280">
        <f t="shared" si="57"/>
        <v>568.5</v>
      </c>
      <c r="J141" s="409">
        <f t="shared" si="54"/>
        <v>0.25069999999999998</v>
      </c>
      <c r="K141" s="302">
        <f t="shared" si="58"/>
        <v>9.48</v>
      </c>
      <c r="L141" s="301">
        <f t="shared" si="59"/>
        <v>711</v>
      </c>
    </row>
    <row r="142" spans="2:12" ht="12.75" customHeight="1" x14ac:dyDescent="0.25">
      <c r="B142" s="307" t="s">
        <v>1572</v>
      </c>
      <c r="C142" s="305" t="s">
        <v>771</v>
      </c>
      <c r="D142" s="305" t="s">
        <v>1336</v>
      </c>
      <c r="E142" s="306" t="s">
        <v>368</v>
      </c>
      <c r="F142" s="305" t="s">
        <v>137</v>
      </c>
      <c r="G142" s="304">
        <v>40</v>
      </c>
      <c r="H142" s="303">
        <v>172.37</v>
      </c>
      <c r="I142" s="280">
        <f t="shared" si="57"/>
        <v>6894.8</v>
      </c>
      <c r="J142" s="409">
        <f t="shared" si="54"/>
        <v>0.25069999999999998</v>
      </c>
      <c r="K142" s="302">
        <f t="shared" si="58"/>
        <v>215.58</v>
      </c>
      <c r="L142" s="301">
        <f t="shared" si="59"/>
        <v>8623.2000000000007</v>
      </c>
    </row>
    <row r="143" spans="2:12" ht="12.75" customHeight="1" x14ac:dyDescent="0.25">
      <c r="B143" s="307" t="s">
        <v>1573</v>
      </c>
      <c r="C143" s="305" t="s">
        <v>1574</v>
      </c>
      <c r="D143" s="305" t="s">
        <v>1336</v>
      </c>
      <c r="E143" s="306" t="s">
        <v>1575</v>
      </c>
      <c r="F143" s="305" t="s">
        <v>137</v>
      </c>
      <c r="G143" s="304">
        <v>30</v>
      </c>
      <c r="H143" s="303">
        <v>5.82</v>
      </c>
      <c r="I143" s="280">
        <f t="shared" si="57"/>
        <v>174.6</v>
      </c>
      <c r="J143" s="409">
        <f t="shared" si="54"/>
        <v>0.25069999999999998</v>
      </c>
      <c r="K143" s="302">
        <f t="shared" si="58"/>
        <v>7.27</v>
      </c>
      <c r="L143" s="301">
        <f t="shared" si="59"/>
        <v>218.1</v>
      </c>
    </row>
    <row r="144" spans="2:12" ht="12.75" customHeight="1" x14ac:dyDescent="0.25">
      <c r="B144" s="307" t="s">
        <v>1576</v>
      </c>
      <c r="C144" s="305" t="s">
        <v>1577</v>
      </c>
      <c r="D144" s="305" t="s">
        <v>1336</v>
      </c>
      <c r="E144" s="306" t="s">
        <v>1578</v>
      </c>
      <c r="F144" s="305" t="s">
        <v>188</v>
      </c>
      <c r="G144" s="304">
        <v>8</v>
      </c>
      <c r="H144" s="303">
        <v>32.94</v>
      </c>
      <c r="I144" s="280">
        <f t="shared" si="57"/>
        <v>263.52</v>
      </c>
      <c r="J144" s="409">
        <f t="shared" si="54"/>
        <v>0.25069999999999998</v>
      </c>
      <c r="K144" s="302">
        <f t="shared" si="58"/>
        <v>41.19</v>
      </c>
      <c r="L144" s="301">
        <f t="shared" si="59"/>
        <v>329.52</v>
      </c>
    </row>
    <row r="145" spans="2:12" ht="12.75" customHeight="1" x14ac:dyDescent="0.25">
      <c r="B145" s="307" t="s">
        <v>1579</v>
      </c>
      <c r="C145" s="305" t="s">
        <v>1580</v>
      </c>
      <c r="D145" s="305" t="s">
        <v>1336</v>
      </c>
      <c r="E145" s="306" t="s">
        <v>1581</v>
      </c>
      <c r="F145" s="305" t="s">
        <v>188</v>
      </c>
      <c r="G145" s="304">
        <v>8</v>
      </c>
      <c r="H145" s="303">
        <v>55.88</v>
      </c>
      <c r="I145" s="280">
        <f t="shared" si="57"/>
        <v>447.04</v>
      </c>
      <c r="J145" s="409">
        <f t="shared" si="54"/>
        <v>0.25069999999999998</v>
      </c>
      <c r="K145" s="302">
        <f t="shared" si="58"/>
        <v>69.88</v>
      </c>
      <c r="L145" s="301">
        <f t="shared" si="59"/>
        <v>559.04</v>
      </c>
    </row>
    <row r="146" spans="2:12" ht="12.75" customHeight="1" x14ac:dyDescent="0.25">
      <c r="B146" s="307" t="s">
        <v>1582</v>
      </c>
      <c r="C146" s="305" t="s">
        <v>1583</v>
      </c>
      <c r="D146" s="305" t="s">
        <v>1336</v>
      </c>
      <c r="E146" s="306" t="s">
        <v>1584</v>
      </c>
      <c r="F146" s="305" t="s">
        <v>188</v>
      </c>
      <c r="G146" s="304">
        <v>267.45</v>
      </c>
      <c r="H146" s="303">
        <v>92</v>
      </c>
      <c r="I146" s="280">
        <f t="shared" si="57"/>
        <v>24605.4</v>
      </c>
      <c r="J146" s="409">
        <f t="shared" si="54"/>
        <v>0.25069999999999998</v>
      </c>
      <c r="K146" s="302">
        <f t="shared" si="58"/>
        <v>115.06</v>
      </c>
      <c r="L146" s="301">
        <f t="shared" si="59"/>
        <v>30772.79</v>
      </c>
    </row>
    <row r="147" spans="2:12" ht="12.75" customHeight="1" x14ac:dyDescent="0.25">
      <c r="B147" s="307" t="s">
        <v>1585</v>
      </c>
      <c r="C147" s="305" t="s">
        <v>1586</v>
      </c>
      <c r="D147" s="305" t="s">
        <v>1336</v>
      </c>
      <c r="E147" s="306" t="s">
        <v>1587</v>
      </c>
      <c r="F147" s="305" t="s">
        <v>188</v>
      </c>
      <c r="G147" s="304">
        <v>154.51</v>
      </c>
      <c r="H147" s="303">
        <v>48.32</v>
      </c>
      <c r="I147" s="280">
        <f t="shared" si="57"/>
        <v>7465.92</v>
      </c>
      <c r="J147" s="409">
        <f t="shared" si="54"/>
        <v>0.25069999999999998</v>
      </c>
      <c r="K147" s="302">
        <f t="shared" si="58"/>
        <v>60.43</v>
      </c>
      <c r="L147" s="301">
        <f t="shared" si="59"/>
        <v>9337.0300000000007</v>
      </c>
    </row>
    <row r="148" spans="2:12" ht="12.75" customHeight="1" x14ac:dyDescent="0.25">
      <c r="B148" s="307" t="s">
        <v>1588</v>
      </c>
      <c r="C148" s="305" t="s">
        <v>1589</v>
      </c>
      <c r="D148" s="305" t="s">
        <v>1336</v>
      </c>
      <c r="E148" s="306" t="s">
        <v>1590</v>
      </c>
      <c r="F148" s="305" t="s">
        <v>188</v>
      </c>
      <c r="G148" s="304">
        <v>684.2</v>
      </c>
      <c r="H148" s="303">
        <v>166.22</v>
      </c>
      <c r="I148" s="280">
        <f t="shared" si="57"/>
        <v>113727.72</v>
      </c>
      <c r="J148" s="409">
        <f t="shared" si="54"/>
        <v>0.25069999999999998</v>
      </c>
      <c r="K148" s="302">
        <f t="shared" si="58"/>
        <v>207.89</v>
      </c>
      <c r="L148" s="301">
        <f t="shared" si="59"/>
        <v>142238.32999999999</v>
      </c>
    </row>
    <row r="149" spans="2:12" ht="12.75" customHeight="1" x14ac:dyDescent="0.25">
      <c r="B149" s="307" t="s">
        <v>1591</v>
      </c>
      <c r="C149" s="305" t="s">
        <v>1592</v>
      </c>
      <c r="D149" s="305" t="s">
        <v>1336</v>
      </c>
      <c r="E149" s="306" t="s">
        <v>1593</v>
      </c>
      <c r="F149" s="305" t="s">
        <v>188</v>
      </c>
      <c r="G149" s="304">
        <v>224.73</v>
      </c>
      <c r="H149" s="303">
        <v>174.91</v>
      </c>
      <c r="I149" s="280">
        <f t="shared" si="57"/>
        <v>39307.519999999997</v>
      </c>
      <c r="J149" s="409">
        <f t="shared" si="54"/>
        <v>0.25069999999999998</v>
      </c>
      <c r="K149" s="302">
        <f t="shared" si="58"/>
        <v>218.75</v>
      </c>
      <c r="L149" s="301">
        <f t="shared" si="59"/>
        <v>49159.68</v>
      </c>
    </row>
    <row r="150" spans="2:12" ht="12.75" customHeight="1" x14ac:dyDescent="0.25">
      <c r="B150" s="307" t="s">
        <v>1594</v>
      </c>
      <c r="C150" s="305" t="s">
        <v>1091</v>
      </c>
      <c r="D150" s="305" t="s">
        <v>1336</v>
      </c>
      <c r="E150" s="306" t="s">
        <v>1092</v>
      </c>
      <c r="F150" s="305" t="s">
        <v>138</v>
      </c>
      <c r="G150" s="304">
        <v>21.3</v>
      </c>
      <c r="H150" s="303">
        <v>69.03</v>
      </c>
      <c r="I150" s="280">
        <f t="shared" si="57"/>
        <v>1470.33</v>
      </c>
      <c r="J150" s="409">
        <f t="shared" si="54"/>
        <v>0.25069999999999998</v>
      </c>
      <c r="K150" s="302">
        <f t="shared" si="58"/>
        <v>86.33</v>
      </c>
      <c r="L150" s="301">
        <f t="shared" si="59"/>
        <v>1838.82</v>
      </c>
    </row>
    <row r="151" spans="2:12" ht="12.75" customHeight="1" x14ac:dyDescent="0.25">
      <c r="B151" s="307" t="s">
        <v>1595</v>
      </c>
      <c r="C151" s="305" t="s">
        <v>1095</v>
      </c>
      <c r="D151" s="305" t="s">
        <v>1336</v>
      </c>
      <c r="E151" s="306" t="s">
        <v>1096</v>
      </c>
      <c r="F151" s="305" t="s">
        <v>131</v>
      </c>
      <c r="G151" s="304">
        <v>77.44</v>
      </c>
      <c r="H151" s="303">
        <v>180.44</v>
      </c>
      <c r="I151" s="280">
        <f t="shared" si="57"/>
        <v>13973.27</v>
      </c>
      <c r="J151" s="409">
        <f t="shared" si="54"/>
        <v>0.25069999999999998</v>
      </c>
      <c r="K151" s="302">
        <f t="shared" si="58"/>
        <v>225.67</v>
      </c>
      <c r="L151" s="301">
        <f t="shared" si="59"/>
        <v>17475.88</v>
      </c>
    </row>
    <row r="152" spans="2:12" ht="12.75" customHeight="1" x14ac:dyDescent="0.25">
      <c r="B152" s="307" t="s">
        <v>1596</v>
      </c>
      <c r="C152" s="305" t="s">
        <v>1093</v>
      </c>
      <c r="D152" s="305" t="s">
        <v>1336</v>
      </c>
      <c r="E152" s="306" t="s">
        <v>1094</v>
      </c>
      <c r="F152" s="305" t="s">
        <v>138</v>
      </c>
      <c r="G152" s="304">
        <v>2.66</v>
      </c>
      <c r="H152" s="303">
        <v>250.74</v>
      </c>
      <c r="I152" s="280">
        <f t="shared" si="57"/>
        <v>666.96</v>
      </c>
      <c r="J152" s="409">
        <f t="shared" si="54"/>
        <v>0.25069999999999998</v>
      </c>
      <c r="K152" s="302">
        <f t="shared" si="58"/>
        <v>313.60000000000002</v>
      </c>
      <c r="L152" s="301">
        <f t="shared" si="59"/>
        <v>834.17</v>
      </c>
    </row>
    <row r="153" spans="2:12" ht="12.75" customHeight="1" x14ac:dyDescent="0.25">
      <c r="B153" s="307" t="s">
        <v>1597</v>
      </c>
      <c r="C153" s="305" t="s">
        <v>1598</v>
      </c>
      <c r="D153" s="305" t="s">
        <v>1336</v>
      </c>
      <c r="E153" s="306" t="s">
        <v>1599</v>
      </c>
      <c r="F153" s="305" t="s">
        <v>137</v>
      </c>
      <c r="G153" s="304">
        <v>22</v>
      </c>
      <c r="H153" s="303">
        <v>271.18</v>
      </c>
      <c r="I153" s="280">
        <f t="shared" si="57"/>
        <v>5965.96</v>
      </c>
      <c r="J153" s="409">
        <f t="shared" si="54"/>
        <v>0.25069999999999998</v>
      </c>
      <c r="K153" s="302">
        <f t="shared" si="58"/>
        <v>339.16</v>
      </c>
      <c r="L153" s="301">
        <f t="shared" si="59"/>
        <v>7461.52</v>
      </c>
    </row>
    <row r="154" spans="2:12" ht="12.75" customHeight="1" x14ac:dyDescent="0.25">
      <c r="B154" s="307" t="s">
        <v>1600</v>
      </c>
      <c r="C154" s="305" t="s">
        <v>1601</v>
      </c>
      <c r="D154" s="305" t="s">
        <v>1336</v>
      </c>
      <c r="E154" s="306" t="s">
        <v>1602</v>
      </c>
      <c r="F154" s="305" t="s">
        <v>137</v>
      </c>
      <c r="G154" s="304">
        <v>2</v>
      </c>
      <c r="H154" s="303">
        <v>491.27</v>
      </c>
      <c r="I154" s="280">
        <f t="shared" si="57"/>
        <v>982.54</v>
      </c>
      <c r="J154" s="409">
        <f t="shared" si="54"/>
        <v>0.25069999999999998</v>
      </c>
      <c r="K154" s="302">
        <f t="shared" si="58"/>
        <v>614.42999999999995</v>
      </c>
      <c r="L154" s="301">
        <f t="shared" si="59"/>
        <v>1228.8599999999999</v>
      </c>
    </row>
    <row r="155" spans="2:12" ht="12.75" customHeight="1" x14ac:dyDescent="0.25">
      <c r="B155" s="307" t="s">
        <v>1603</v>
      </c>
      <c r="C155" s="305" t="s">
        <v>1604</v>
      </c>
      <c r="D155" s="305" t="s">
        <v>1336</v>
      </c>
      <c r="E155" s="306" t="s">
        <v>1605</v>
      </c>
      <c r="F155" s="305" t="s">
        <v>137</v>
      </c>
      <c r="G155" s="304">
        <v>4</v>
      </c>
      <c r="H155" s="303">
        <v>461.9</v>
      </c>
      <c r="I155" s="280">
        <f t="shared" si="57"/>
        <v>1847.6</v>
      </c>
      <c r="J155" s="409">
        <f t="shared" si="54"/>
        <v>0.25069999999999998</v>
      </c>
      <c r="K155" s="302">
        <f t="shared" si="58"/>
        <v>577.69000000000005</v>
      </c>
      <c r="L155" s="301">
        <f t="shared" si="59"/>
        <v>2310.7600000000002</v>
      </c>
    </row>
    <row r="156" spans="2:12" ht="12.75" customHeight="1" x14ac:dyDescent="0.25">
      <c r="B156" s="307" t="s">
        <v>1606</v>
      </c>
      <c r="C156" s="305" t="s">
        <v>1607</v>
      </c>
      <c r="D156" s="305" t="s">
        <v>1336</v>
      </c>
      <c r="E156" s="306" t="s">
        <v>1608</v>
      </c>
      <c r="F156" s="305" t="s">
        <v>137</v>
      </c>
      <c r="G156" s="304">
        <v>1</v>
      </c>
      <c r="H156" s="303">
        <v>1141.08</v>
      </c>
      <c r="I156" s="280">
        <f t="shared" si="57"/>
        <v>1141.08</v>
      </c>
      <c r="J156" s="409">
        <f t="shared" si="54"/>
        <v>0.25069999999999998</v>
      </c>
      <c r="K156" s="302">
        <f t="shared" si="58"/>
        <v>1427.14</v>
      </c>
      <c r="L156" s="301">
        <f t="shared" si="59"/>
        <v>1427.14</v>
      </c>
    </row>
    <row r="157" spans="2:12" ht="12.75" customHeight="1" x14ac:dyDescent="0.25">
      <c r="B157" s="307" t="s">
        <v>1609</v>
      </c>
      <c r="C157" s="305" t="s">
        <v>1610</v>
      </c>
      <c r="D157" s="305" t="s">
        <v>160</v>
      </c>
      <c r="E157" s="306" t="s">
        <v>1611</v>
      </c>
      <c r="F157" s="305" t="s">
        <v>159</v>
      </c>
      <c r="G157" s="304">
        <v>1</v>
      </c>
      <c r="H157" s="303">
        <v>1977.01</v>
      </c>
      <c r="I157" s="280">
        <f t="shared" si="57"/>
        <v>1977.01</v>
      </c>
      <c r="J157" s="409">
        <f t="shared" si="54"/>
        <v>0.25069999999999998</v>
      </c>
      <c r="K157" s="302">
        <f t="shared" si="58"/>
        <v>2472.64</v>
      </c>
      <c r="L157" s="301">
        <f t="shared" si="59"/>
        <v>2472.64</v>
      </c>
    </row>
    <row r="158" spans="2:12" ht="12.75" customHeight="1" x14ac:dyDescent="0.25">
      <c r="B158" s="307" t="s">
        <v>1612</v>
      </c>
      <c r="C158" s="305" t="s">
        <v>1613</v>
      </c>
      <c r="D158" s="305" t="s">
        <v>1336</v>
      </c>
      <c r="E158" s="306" t="s">
        <v>1614</v>
      </c>
      <c r="F158" s="305" t="s">
        <v>188</v>
      </c>
      <c r="G158" s="304">
        <v>1125.72</v>
      </c>
      <c r="H158" s="303">
        <v>6.34</v>
      </c>
      <c r="I158" s="280">
        <f t="shared" si="57"/>
        <v>7137.06</v>
      </c>
      <c r="J158" s="409">
        <f t="shared" si="54"/>
        <v>0.25069999999999998</v>
      </c>
      <c r="K158" s="302">
        <f t="shared" si="58"/>
        <v>7.92</v>
      </c>
      <c r="L158" s="301">
        <f t="shared" si="59"/>
        <v>8915.7000000000007</v>
      </c>
    </row>
    <row r="159" spans="2:12" ht="12.75" customHeight="1" x14ac:dyDescent="0.25">
      <c r="B159" s="307" t="s">
        <v>1615</v>
      </c>
      <c r="C159" s="305" t="s">
        <v>1616</v>
      </c>
      <c r="D159" s="305" t="s">
        <v>1336</v>
      </c>
      <c r="E159" s="306" t="s">
        <v>1617</v>
      </c>
      <c r="F159" s="305" t="s">
        <v>137</v>
      </c>
      <c r="G159" s="304">
        <v>3</v>
      </c>
      <c r="H159" s="303">
        <v>23.19</v>
      </c>
      <c r="I159" s="280">
        <f t="shared" si="57"/>
        <v>69.569999999999993</v>
      </c>
      <c r="J159" s="409">
        <f t="shared" si="54"/>
        <v>0.25069999999999998</v>
      </c>
      <c r="K159" s="302">
        <f t="shared" si="58"/>
        <v>29</v>
      </c>
      <c r="L159" s="301">
        <f t="shared" si="59"/>
        <v>87</v>
      </c>
    </row>
    <row r="160" spans="2:12" ht="12.75" customHeight="1" x14ac:dyDescent="0.25">
      <c r="B160" s="307" t="s">
        <v>1618</v>
      </c>
      <c r="C160" s="305" t="s">
        <v>1619</v>
      </c>
      <c r="D160" s="305" t="s">
        <v>1336</v>
      </c>
      <c r="E160" s="306" t="s">
        <v>1620</v>
      </c>
      <c r="F160" s="305" t="s">
        <v>137</v>
      </c>
      <c r="G160" s="304">
        <v>88</v>
      </c>
      <c r="H160" s="303">
        <v>0.23</v>
      </c>
      <c r="I160" s="280">
        <f t="shared" si="57"/>
        <v>20.239999999999998</v>
      </c>
      <c r="J160" s="409">
        <f t="shared" si="54"/>
        <v>0.25069999999999998</v>
      </c>
      <c r="K160" s="302">
        <f t="shared" si="58"/>
        <v>0.28000000000000003</v>
      </c>
      <c r="L160" s="301">
        <f t="shared" si="59"/>
        <v>24.64</v>
      </c>
    </row>
    <row r="161" spans="2:12" ht="12.75" customHeight="1" x14ac:dyDescent="0.25">
      <c r="B161" s="307" t="s">
        <v>1621</v>
      </c>
      <c r="C161" s="305" t="s">
        <v>1622</v>
      </c>
      <c r="D161" s="305" t="s">
        <v>164</v>
      </c>
      <c r="E161" s="306" t="s">
        <v>1623</v>
      </c>
      <c r="F161" s="305" t="s">
        <v>141</v>
      </c>
      <c r="G161" s="304">
        <v>6</v>
      </c>
      <c r="H161" s="303">
        <v>32.619999999999997</v>
      </c>
      <c r="I161" s="280">
        <f t="shared" si="57"/>
        <v>195.72</v>
      </c>
      <c r="J161" s="409">
        <f t="shared" si="54"/>
        <v>0.25069999999999998</v>
      </c>
      <c r="K161" s="302">
        <f t="shared" si="58"/>
        <v>40.79</v>
      </c>
      <c r="L161" s="301">
        <f t="shared" si="59"/>
        <v>244.74</v>
      </c>
    </row>
    <row r="162" spans="2:12" ht="12.75" customHeight="1" x14ac:dyDescent="0.25">
      <c r="B162" s="307" t="s">
        <v>1624</v>
      </c>
      <c r="C162" s="305" t="s">
        <v>1625</v>
      </c>
      <c r="D162" s="305" t="s">
        <v>1336</v>
      </c>
      <c r="E162" s="306" t="s">
        <v>1626</v>
      </c>
      <c r="F162" s="305" t="s">
        <v>188</v>
      </c>
      <c r="G162" s="304">
        <v>50</v>
      </c>
      <c r="H162" s="303">
        <v>25.5</v>
      </c>
      <c r="I162" s="280">
        <f t="shared" si="57"/>
        <v>1275</v>
      </c>
      <c r="J162" s="409">
        <f t="shared" si="54"/>
        <v>0.25069999999999998</v>
      </c>
      <c r="K162" s="302">
        <f t="shared" si="58"/>
        <v>31.89</v>
      </c>
      <c r="L162" s="301">
        <f t="shared" si="59"/>
        <v>1594.5</v>
      </c>
    </row>
    <row r="163" spans="2:12" ht="12.75" customHeight="1" x14ac:dyDescent="0.25">
      <c r="B163" s="307" t="s">
        <v>1627</v>
      </c>
      <c r="C163" s="305" t="s">
        <v>1628</v>
      </c>
      <c r="D163" s="305" t="s">
        <v>1336</v>
      </c>
      <c r="E163" s="306" t="s">
        <v>1629</v>
      </c>
      <c r="F163" s="305" t="s">
        <v>141</v>
      </c>
      <c r="G163" s="304">
        <v>45</v>
      </c>
      <c r="H163" s="303">
        <v>14.1</v>
      </c>
      <c r="I163" s="280">
        <f t="shared" si="57"/>
        <v>634.5</v>
      </c>
      <c r="J163" s="409">
        <f t="shared" si="54"/>
        <v>0.25069999999999998</v>
      </c>
      <c r="K163" s="302">
        <f t="shared" si="58"/>
        <v>17.63</v>
      </c>
      <c r="L163" s="301">
        <f t="shared" si="59"/>
        <v>793.35</v>
      </c>
    </row>
    <row r="164" spans="2:12" ht="12.75" customHeight="1" x14ac:dyDescent="0.25">
      <c r="B164" s="307" t="s">
        <v>1630</v>
      </c>
      <c r="C164" s="305" t="s">
        <v>1631</v>
      </c>
      <c r="D164" s="305" t="s">
        <v>142</v>
      </c>
      <c r="E164" s="306" t="s">
        <v>1632</v>
      </c>
      <c r="F164" s="305" t="s">
        <v>136</v>
      </c>
      <c r="G164" s="304">
        <v>1</v>
      </c>
      <c r="H164" s="303">
        <v>343.29</v>
      </c>
      <c r="I164" s="280">
        <f t="shared" si="57"/>
        <v>343.29</v>
      </c>
      <c r="J164" s="409">
        <f t="shared" si="54"/>
        <v>0.25069999999999998</v>
      </c>
      <c r="K164" s="302">
        <f t="shared" si="58"/>
        <v>429.35</v>
      </c>
      <c r="L164" s="301">
        <f t="shared" si="59"/>
        <v>429.35</v>
      </c>
    </row>
    <row r="165" spans="2:12" ht="12.75" customHeight="1" x14ac:dyDescent="0.25">
      <c r="B165" s="307" t="s">
        <v>1633</v>
      </c>
      <c r="C165" s="305" t="s">
        <v>1634</v>
      </c>
      <c r="D165" s="305" t="s">
        <v>1635</v>
      </c>
      <c r="E165" s="306" t="s">
        <v>1636</v>
      </c>
      <c r="F165" s="305" t="s">
        <v>159</v>
      </c>
      <c r="G165" s="304">
        <v>30</v>
      </c>
      <c r="H165" s="303">
        <v>48.81</v>
      </c>
      <c r="I165" s="280">
        <f t="shared" si="57"/>
        <v>1464.3</v>
      </c>
      <c r="J165" s="409">
        <f t="shared" si="54"/>
        <v>0.25069999999999998</v>
      </c>
      <c r="K165" s="302">
        <f t="shared" si="58"/>
        <v>61.04</v>
      </c>
      <c r="L165" s="301">
        <f t="shared" si="59"/>
        <v>1831.2</v>
      </c>
    </row>
    <row r="166" spans="2:12" ht="12.75" customHeight="1" x14ac:dyDescent="0.25">
      <c r="B166" s="307" t="s">
        <v>1637</v>
      </c>
      <c r="C166" s="305" t="s">
        <v>1638</v>
      </c>
      <c r="D166" s="305" t="s">
        <v>164</v>
      </c>
      <c r="E166" s="306" t="s">
        <v>1639</v>
      </c>
      <c r="F166" s="305" t="s">
        <v>136</v>
      </c>
      <c r="G166" s="304">
        <v>3</v>
      </c>
      <c r="H166" s="303">
        <v>2531.88</v>
      </c>
      <c r="I166" s="280">
        <f t="shared" si="57"/>
        <v>7595.64</v>
      </c>
      <c r="J166" s="409">
        <f t="shared" si="54"/>
        <v>0.25069999999999998</v>
      </c>
      <c r="K166" s="302">
        <f t="shared" si="58"/>
        <v>3166.62</v>
      </c>
      <c r="L166" s="301">
        <f t="shared" si="59"/>
        <v>9499.86</v>
      </c>
    </row>
    <row r="167" spans="2:12" ht="12.75" customHeight="1" x14ac:dyDescent="0.25">
      <c r="B167" s="307" t="s">
        <v>1640</v>
      </c>
      <c r="C167" s="305" t="s">
        <v>1641</v>
      </c>
      <c r="D167" s="305" t="s">
        <v>164</v>
      </c>
      <c r="E167" s="306" t="s">
        <v>1642</v>
      </c>
      <c r="F167" s="305" t="s">
        <v>136</v>
      </c>
      <c r="G167" s="304">
        <v>1</v>
      </c>
      <c r="H167" s="303">
        <v>35024.32</v>
      </c>
      <c r="I167" s="280">
        <f t="shared" si="57"/>
        <v>35024.32</v>
      </c>
      <c r="J167" s="409">
        <f t="shared" si="54"/>
        <v>0.25069999999999998</v>
      </c>
      <c r="K167" s="302">
        <f t="shared" si="58"/>
        <v>43804.91</v>
      </c>
      <c r="L167" s="301">
        <f t="shared" si="59"/>
        <v>43804.91</v>
      </c>
    </row>
    <row r="168" spans="2:12" ht="12.75" customHeight="1" x14ac:dyDescent="0.25">
      <c r="B168" s="307" t="s">
        <v>1643</v>
      </c>
      <c r="C168" s="305" t="s">
        <v>1644</v>
      </c>
      <c r="D168" s="305" t="s">
        <v>1336</v>
      </c>
      <c r="E168" s="306" t="s">
        <v>1645</v>
      </c>
      <c r="F168" s="305" t="s">
        <v>188</v>
      </c>
      <c r="G168" s="304">
        <v>24</v>
      </c>
      <c r="H168" s="303">
        <v>204.54</v>
      </c>
      <c r="I168" s="280">
        <f t="shared" si="57"/>
        <v>4908.96</v>
      </c>
      <c r="J168" s="409">
        <f t="shared" si="54"/>
        <v>0.25069999999999998</v>
      </c>
      <c r="K168" s="302">
        <f t="shared" si="58"/>
        <v>255.81</v>
      </c>
      <c r="L168" s="301">
        <f t="shared" si="59"/>
        <v>6139.44</v>
      </c>
    </row>
    <row r="169" spans="2:12" ht="12.75" customHeight="1" x14ac:dyDescent="0.25">
      <c r="B169" s="307" t="s">
        <v>1646</v>
      </c>
      <c r="C169" s="305" t="s">
        <v>1647</v>
      </c>
      <c r="D169" s="305" t="s">
        <v>1648</v>
      </c>
      <c r="E169" s="306" t="s">
        <v>1649</v>
      </c>
      <c r="F169" s="305" t="s">
        <v>159</v>
      </c>
      <c r="G169" s="304">
        <v>35</v>
      </c>
      <c r="H169" s="303">
        <v>5.79</v>
      </c>
      <c r="I169" s="280">
        <f t="shared" si="57"/>
        <v>202.65</v>
      </c>
      <c r="J169" s="409">
        <f t="shared" si="54"/>
        <v>0.25069999999999998</v>
      </c>
      <c r="K169" s="302">
        <f t="shared" si="58"/>
        <v>7.24</v>
      </c>
      <c r="L169" s="301">
        <f t="shared" si="59"/>
        <v>253.4</v>
      </c>
    </row>
    <row r="170" spans="2:12" ht="12.75" customHeight="1" x14ac:dyDescent="0.25">
      <c r="B170" s="307" t="s">
        <v>1650</v>
      </c>
      <c r="C170" s="305" t="s">
        <v>1651</v>
      </c>
      <c r="D170" s="305" t="s">
        <v>1648</v>
      </c>
      <c r="E170" s="306" t="s">
        <v>1652</v>
      </c>
      <c r="F170" s="305" t="s">
        <v>159</v>
      </c>
      <c r="G170" s="304">
        <v>15</v>
      </c>
      <c r="H170" s="303">
        <v>7.12</v>
      </c>
      <c r="I170" s="280">
        <f t="shared" si="57"/>
        <v>106.8</v>
      </c>
      <c r="J170" s="409">
        <f t="shared" si="54"/>
        <v>0.25069999999999998</v>
      </c>
      <c r="K170" s="302">
        <f t="shared" si="58"/>
        <v>8.9</v>
      </c>
      <c r="L170" s="301">
        <f t="shared" si="59"/>
        <v>133.5</v>
      </c>
    </row>
    <row r="171" spans="2:12" ht="12.75" customHeight="1" x14ac:dyDescent="0.25">
      <c r="B171" s="307" t="s">
        <v>1653</v>
      </c>
      <c r="C171" s="305" t="s">
        <v>1654</v>
      </c>
      <c r="D171" s="305" t="s">
        <v>1336</v>
      </c>
      <c r="E171" s="306" t="s">
        <v>1655</v>
      </c>
      <c r="F171" s="305" t="s">
        <v>137</v>
      </c>
      <c r="G171" s="304">
        <v>30</v>
      </c>
      <c r="H171" s="303">
        <v>37.4</v>
      </c>
      <c r="I171" s="280">
        <f t="shared" si="57"/>
        <v>1122</v>
      </c>
      <c r="J171" s="409">
        <f t="shared" si="54"/>
        <v>0.25069999999999998</v>
      </c>
      <c r="K171" s="302">
        <f t="shared" si="58"/>
        <v>46.77</v>
      </c>
      <c r="L171" s="301">
        <f t="shared" si="59"/>
        <v>1403.1</v>
      </c>
    </row>
    <row r="172" spans="2:12" ht="12.75" customHeight="1" x14ac:dyDescent="0.25">
      <c r="B172" s="307" t="s">
        <v>1656</v>
      </c>
      <c r="C172" s="305" t="s">
        <v>1657</v>
      </c>
      <c r="D172" s="305" t="s">
        <v>164</v>
      </c>
      <c r="E172" s="306" t="s">
        <v>1658</v>
      </c>
      <c r="F172" s="305" t="s">
        <v>136</v>
      </c>
      <c r="G172" s="304">
        <v>3</v>
      </c>
      <c r="H172" s="303">
        <v>281.45999999999998</v>
      </c>
      <c r="I172" s="280">
        <f t="shared" si="57"/>
        <v>844.38</v>
      </c>
      <c r="J172" s="409">
        <f t="shared" si="54"/>
        <v>0.25069999999999998</v>
      </c>
      <c r="K172" s="302">
        <f t="shared" si="58"/>
        <v>352.02</v>
      </c>
      <c r="L172" s="301">
        <f t="shared" si="59"/>
        <v>1056.06</v>
      </c>
    </row>
    <row r="173" spans="2:12" ht="12.75" customHeight="1" x14ac:dyDescent="0.25">
      <c r="B173" s="307" t="s">
        <v>1659</v>
      </c>
      <c r="C173" s="305" t="s">
        <v>1660</v>
      </c>
      <c r="D173" s="305" t="s">
        <v>164</v>
      </c>
      <c r="E173" s="306" t="s">
        <v>1661</v>
      </c>
      <c r="F173" s="305" t="s">
        <v>137</v>
      </c>
      <c r="G173" s="304">
        <v>3</v>
      </c>
      <c r="H173" s="303">
        <v>886.51</v>
      </c>
      <c r="I173" s="280">
        <f t="shared" si="57"/>
        <v>2659.53</v>
      </c>
      <c r="J173" s="409">
        <f t="shared" si="54"/>
        <v>0.25069999999999998</v>
      </c>
      <c r="K173" s="302">
        <f t="shared" si="58"/>
        <v>1108.75</v>
      </c>
      <c r="L173" s="301">
        <f t="shared" si="59"/>
        <v>3326.25</v>
      </c>
    </row>
    <row r="174" spans="2:12" ht="12.75" customHeight="1" x14ac:dyDescent="0.25">
      <c r="B174" s="307" t="s">
        <v>1662</v>
      </c>
      <c r="C174" s="305" t="s">
        <v>1663</v>
      </c>
      <c r="D174" s="305" t="s">
        <v>1336</v>
      </c>
      <c r="E174" s="306" t="s">
        <v>1664</v>
      </c>
      <c r="F174" s="305" t="s">
        <v>137</v>
      </c>
      <c r="G174" s="304">
        <v>3</v>
      </c>
      <c r="H174" s="303">
        <v>305.68</v>
      </c>
      <c r="I174" s="280">
        <f t="shared" si="57"/>
        <v>917.04</v>
      </c>
      <c r="J174" s="409">
        <f t="shared" si="54"/>
        <v>0.25069999999999998</v>
      </c>
      <c r="K174" s="302">
        <f t="shared" si="58"/>
        <v>382.31</v>
      </c>
      <c r="L174" s="301">
        <f t="shared" si="59"/>
        <v>1146.93</v>
      </c>
    </row>
    <row r="175" spans="2:12" ht="12.75" customHeight="1" x14ac:dyDescent="0.25">
      <c r="B175" s="307" t="s">
        <v>1665</v>
      </c>
      <c r="C175" s="305" t="s">
        <v>1666</v>
      </c>
      <c r="D175" s="305" t="s">
        <v>1667</v>
      </c>
      <c r="E175" s="306" t="s">
        <v>1668</v>
      </c>
      <c r="F175" s="305" t="s">
        <v>159</v>
      </c>
      <c r="G175" s="304">
        <v>3</v>
      </c>
      <c r="H175" s="303">
        <v>18.47</v>
      </c>
      <c r="I175" s="280">
        <f t="shared" si="57"/>
        <v>55.41</v>
      </c>
      <c r="J175" s="409">
        <f t="shared" si="54"/>
        <v>0.25069999999999998</v>
      </c>
      <c r="K175" s="302">
        <f t="shared" si="58"/>
        <v>23.1</v>
      </c>
      <c r="L175" s="301">
        <f t="shared" si="59"/>
        <v>69.3</v>
      </c>
    </row>
    <row r="176" spans="2:12" ht="12.75" customHeight="1" x14ac:dyDescent="0.25">
      <c r="B176" s="307" t="s">
        <v>1669</v>
      </c>
      <c r="C176" s="305" t="s">
        <v>1670</v>
      </c>
      <c r="D176" s="305" t="s">
        <v>164</v>
      </c>
      <c r="E176" s="306" t="s">
        <v>1671</v>
      </c>
      <c r="F176" s="305" t="s">
        <v>136</v>
      </c>
      <c r="G176" s="304">
        <v>5</v>
      </c>
      <c r="H176" s="303">
        <v>46.02</v>
      </c>
      <c r="I176" s="280">
        <f t="shared" si="57"/>
        <v>230.1</v>
      </c>
      <c r="J176" s="409">
        <f t="shared" si="54"/>
        <v>0.25069999999999998</v>
      </c>
      <c r="K176" s="302">
        <f t="shared" si="58"/>
        <v>57.55</v>
      </c>
      <c r="L176" s="301">
        <f t="shared" si="59"/>
        <v>287.75</v>
      </c>
    </row>
    <row r="177" spans="2:12" ht="12.75" customHeight="1" x14ac:dyDescent="0.25">
      <c r="B177" s="307" t="s">
        <v>1672</v>
      </c>
      <c r="C177" s="305" t="s">
        <v>1673</v>
      </c>
      <c r="D177" s="305" t="s">
        <v>164</v>
      </c>
      <c r="E177" s="306" t="s">
        <v>1674</v>
      </c>
      <c r="F177" s="305" t="s">
        <v>136</v>
      </c>
      <c r="G177" s="304">
        <v>2</v>
      </c>
      <c r="H177" s="303">
        <v>30.52</v>
      </c>
      <c r="I177" s="280">
        <f t="shared" si="57"/>
        <v>61.04</v>
      </c>
      <c r="J177" s="409">
        <f t="shared" si="54"/>
        <v>0.25069999999999998</v>
      </c>
      <c r="K177" s="302">
        <f t="shared" si="58"/>
        <v>38.17</v>
      </c>
      <c r="L177" s="301">
        <f t="shared" si="59"/>
        <v>76.34</v>
      </c>
    </row>
    <row r="178" spans="2:12" ht="12.75" customHeight="1" x14ac:dyDescent="0.25">
      <c r="B178" s="307" t="s">
        <v>1675</v>
      </c>
      <c r="C178" s="305" t="s">
        <v>1676</v>
      </c>
      <c r="D178" s="305" t="s">
        <v>164</v>
      </c>
      <c r="E178" s="306" t="s">
        <v>1677</v>
      </c>
      <c r="F178" s="305" t="s">
        <v>136</v>
      </c>
      <c r="G178" s="304">
        <v>3</v>
      </c>
      <c r="H178" s="303">
        <v>1420.68</v>
      </c>
      <c r="I178" s="280">
        <f t="shared" si="57"/>
        <v>4262.04</v>
      </c>
      <c r="J178" s="409">
        <f t="shared" si="54"/>
        <v>0.25069999999999998</v>
      </c>
      <c r="K178" s="302">
        <f t="shared" si="58"/>
        <v>1776.84</v>
      </c>
      <c r="L178" s="301">
        <f t="shared" si="59"/>
        <v>5330.52</v>
      </c>
    </row>
    <row r="179" spans="2:12" ht="12.75" customHeight="1" x14ac:dyDescent="0.25">
      <c r="B179" s="307" t="s">
        <v>1678</v>
      </c>
      <c r="C179" s="305" t="s">
        <v>1679</v>
      </c>
      <c r="D179" s="305" t="s">
        <v>130</v>
      </c>
      <c r="E179" s="306" t="s">
        <v>1680</v>
      </c>
      <c r="F179" s="305" t="s">
        <v>137</v>
      </c>
      <c r="G179" s="304">
        <v>64</v>
      </c>
      <c r="H179" s="303">
        <v>0.56999999999999995</v>
      </c>
      <c r="I179" s="280">
        <f t="shared" si="57"/>
        <v>36.479999999999997</v>
      </c>
      <c r="J179" s="409">
        <f t="shared" si="54"/>
        <v>0.25069999999999998</v>
      </c>
      <c r="K179" s="302">
        <f t="shared" si="58"/>
        <v>0.71</v>
      </c>
      <c r="L179" s="301">
        <f t="shared" si="59"/>
        <v>45.44</v>
      </c>
    </row>
    <row r="180" spans="2:12" ht="12.75" customHeight="1" x14ac:dyDescent="0.25">
      <c r="B180" s="307" t="s">
        <v>1681</v>
      </c>
      <c r="C180" s="305" t="s">
        <v>1682</v>
      </c>
      <c r="D180" s="305" t="s">
        <v>974</v>
      </c>
      <c r="E180" s="306" t="s">
        <v>1683</v>
      </c>
      <c r="F180" s="305" t="s">
        <v>188</v>
      </c>
      <c r="G180" s="304">
        <v>1.2</v>
      </c>
      <c r="H180" s="303">
        <v>36.130000000000003</v>
      </c>
      <c r="I180" s="280">
        <f t="shared" si="57"/>
        <v>43.35</v>
      </c>
      <c r="J180" s="409">
        <f t="shared" si="54"/>
        <v>0.25069999999999998</v>
      </c>
      <c r="K180" s="302">
        <f t="shared" si="58"/>
        <v>45.18</v>
      </c>
      <c r="L180" s="301">
        <f t="shared" si="59"/>
        <v>54.21</v>
      </c>
    </row>
    <row r="181" spans="2:12" ht="12.75" customHeight="1" x14ac:dyDescent="0.25">
      <c r="B181" s="307" t="s">
        <v>1684</v>
      </c>
      <c r="C181" s="305" t="s">
        <v>1685</v>
      </c>
      <c r="D181" s="305" t="s">
        <v>164</v>
      </c>
      <c r="E181" s="306" t="s">
        <v>1686</v>
      </c>
      <c r="F181" s="305" t="s">
        <v>136</v>
      </c>
      <c r="G181" s="304">
        <v>3</v>
      </c>
      <c r="H181" s="303">
        <v>212.66</v>
      </c>
      <c r="I181" s="280">
        <f t="shared" ref="I181:I200" si="60">TRUNC(G181 * H181, 2)</f>
        <v>637.98</v>
      </c>
      <c r="J181" s="409">
        <f t="shared" si="54"/>
        <v>0.25069999999999998</v>
      </c>
      <c r="K181" s="302">
        <f t="shared" ref="K181:K200" si="61">TRUNC(H181 * (1 + J181), 2)</f>
        <v>265.97000000000003</v>
      </c>
      <c r="L181" s="301">
        <f t="shared" ref="L181:L200" si="62">TRUNC(G181 * K181, 2)</f>
        <v>797.91</v>
      </c>
    </row>
    <row r="182" spans="2:12" ht="12.75" customHeight="1" x14ac:dyDescent="0.25">
      <c r="B182" s="307" t="s">
        <v>1687</v>
      </c>
      <c r="C182" s="305" t="s">
        <v>1688</v>
      </c>
      <c r="D182" s="305" t="s">
        <v>1336</v>
      </c>
      <c r="E182" s="306" t="s">
        <v>1689</v>
      </c>
      <c r="F182" s="305" t="s">
        <v>137</v>
      </c>
      <c r="G182" s="304">
        <v>1</v>
      </c>
      <c r="H182" s="303">
        <v>6.35</v>
      </c>
      <c r="I182" s="280">
        <f t="shared" si="60"/>
        <v>6.35</v>
      </c>
      <c r="J182" s="409">
        <f t="shared" si="54"/>
        <v>0.25069999999999998</v>
      </c>
      <c r="K182" s="302">
        <f t="shared" si="61"/>
        <v>7.94</v>
      </c>
      <c r="L182" s="301">
        <f t="shared" si="62"/>
        <v>7.94</v>
      </c>
    </row>
    <row r="183" spans="2:12" ht="12.75" customHeight="1" x14ac:dyDescent="0.25">
      <c r="B183" s="307" t="s">
        <v>1690</v>
      </c>
      <c r="C183" s="305" t="s">
        <v>1691</v>
      </c>
      <c r="D183" s="305" t="s">
        <v>1336</v>
      </c>
      <c r="E183" s="306" t="s">
        <v>1692</v>
      </c>
      <c r="F183" s="305" t="s">
        <v>136</v>
      </c>
      <c r="G183" s="304">
        <v>1</v>
      </c>
      <c r="H183" s="303">
        <v>7.31</v>
      </c>
      <c r="I183" s="280">
        <f t="shared" si="60"/>
        <v>7.31</v>
      </c>
      <c r="J183" s="409">
        <f t="shared" si="54"/>
        <v>0.25069999999999998</v>
      </c>
      <c r="K183" s="302">
        <f t="shared" si="61"/>
        <v>9.14</v>
      </c>
      <c r="L183" s="301">
        <f t="shared" si="62"/>
        <v>9.14</v>
      </c>
    </row>
    <row r="184" spans="2:12" ht="12.75" customHeight="1" x14ac:dyDescent="0.25">
      <c r="B184" s="307" t="s">
        <v>1693</v>
      </c>
      <c r="C184" s="305" t="s">
        <v>1098</v>
      </c>
      <c r="D184" s="305" t="s">
        <v>1336</v>
      </c>
      <c r="E184" s="306" t="s">
        <v>1099</v>
      </c>
      <c r="F184" s="305" t="s">
        <v>137</v>
      </c>
      <c r="G184" s="304">
        <v>30</v>
      </c>
      <c r="H184" s="303">
        <v>7.31</v>
      </c>
      <c r="I184" s="280">
        <f t="shared" si="60"/>
        <v>219.3</v>
      </c>
      <c r="J184" s="409">
        <f t="shared" si="54"/>
        <v>0.25069999999999998</v>
      </c>
      <c r="K184" s="302">
        <f t="shared" si="61"/>
        <v>9.14</v>
      </c>
      <c r="L184" s="301">
        <f t="shared" si="62"/>
        <v>274.2</v>
      </c>
    </row>
    <row r="185" spans="2:12" ht="12.75" customHeight="1" x14ac:dyDescent="0.25">
      <c r="B185" s="307" t="s">
        <v>1694</v>
      </c>
      <c r="C185" s="305" t="s">
        <v>1695</v>
      </c>
      <c r="D185" s="305" t="s">
        <v>164</v>
      </c>
      <c r="E185" s="306" t="s">
        <v>1696</v>
      </c>
      <c r="F185" s="305" t="s">
        <v>1697</v>
      </c>
      <c r="G185" s="304">
        <v>5</v>
      </c>
      <c r="H185" s="303">
        <v>827.06</v>
      </c>
      <c r="I185" s="280">
        <f t="shared" si="60"/>
        <v>4135.3</v>
      </c>
      <c r="J185" s="409">
        <f t="shared" si="54"/>
        <v>0.25069999999999998</v>
      </c>
      <c r="K185" s="302">
        <f t="shared" si="61"/>
        <v>1034.4000000000001</v>
      </c>
      <c r="L185" s="301">
        <f t="shared" si="62"/>
        <v>5172</v>
      </c>
    </row>
    <row r="186" spans="2:12" ht="12.75" customHeight="1" x14ac:dyDescent="0.25">
      <c r="B186" s="307" t="s">
        <v>1698</v>
      </c>
      <c r="C186" s="305" t="s">
        <v>1699</v>
      </c>
      <c r="D186" s="305" t="s">
        <v>142</v>
      </c>
      <c r="E186" s="306" t="s">
        <v>1700</v>
      </c>
      <c r="F186" s="305" t="s">
        <v>136</v>
      </c>
      <c r="G186" s="304">
        <v>6</v>
      </c>
      <c r="H186" s="303">
        <v>13.13</v>
      </c>
      <c r="I186" s="280">
        <f t="shared" si="60"/>
        <v>78.78</v>
      </c>
      <c r="J186" s="409">
        <f t="shared" si="54"/>
        <v>0.25069999999999998</v>
      </c>
      <c r="K186" s="302">
        <f t="shared" si="61"/>
        <v>16.420000000000002</v>
      </c>
      <c r="L186" s="301">
        <f t="shared" si="62"/>
        <v>98.52</v>
      </c>
    </row>
    <row r="187" spans="2:12" ht="12.75" customHeight="1" x14ac:dyDescent="0.25">
      <c r="B187" s="307" t="s">
        <v>1701</v>
      </c>
      <c r="C187" s="305" t="s">
        <v>1702</v>
      </c>
      <c r="D187" s="305" t="s">
        <v>142</v>
      </c>
      <c r="E187" s="306" t="s">
        <v>1703</v>
      </c>
      <c r="F187" s="305" t="s">
        <v>136</v>
      </c>
      <c r="G187" s="304">
        <v>6</v>
      </c>
      <c r="H187" s="303">
        <v>36.81</v>
      </c>
      <c r="I187" s="280">
        <f t="shared" ref="I187:I193" si="63">TRUNC(G187 * H187, 2)</f>
        <v>220.86</v>
      </c>
      <c r="J187" s="409">
        <f t="shared" si="54"/>
        <v>0.25069999999999998</v>
      </c>
      <c r="K187" s="302">
        <f t="shared" ref="K187:K193" si="64">TRUNC(H187 * (1 + J187), 2)</f>
        <v>46.03</v>
      </c>
      <c r="L187" s="301">
        <f t="shared" ref="L187:L193" si="65">TRUNC(G187 * K187, 2)</f>
        <v>276.18</v>
      </c>
    </row>
    <row r="188" spans="2:12" x14ac:dyDescent="0.25">
      <c r="B188" s="307" t="s">
        <v>1704</v>
      </c>
      <c r="C188" s="305" t="s">
        <v>1705</v>
      </c>
      <c r="D188" s="305" t="s">
        <v>142</v>
      </c>
      <c r="E188" s="306" t="s">
        <v>1706</v>
      </c>
      <c r="F188" s="305" t="s">
        <v>136</v>
      </c>
      <c r="G188" s="304">
        <v>36</v>
      </c>
      <c r="H188" s="303">
        <v>33.31</v>
      </c>
      <c r="I188" s="280">
        <f t="shared" si="63"/>
        <v>1199.1600000000001</v>
      </c>
      <c r="J188" s="409">
        <f t="shared" si="54"/>
        <v>0.25069999999999998</v>
      </c>
      <c r="K188" s="302">
        <f t="shared" si="64"/>
        <v>41.66</v>
      </c>
      <c r="L188" s="301">
        <f t="shared" si="65"/>
        <v>1499.76</v>
      </c>
    </row>
    <row r="189" spans="2:12" ht="25.5" x14ac:dyDescent="0.25">
      <c r="B189" s="307" t="s">
        <v>1707</v>
      </c>
      <c r="C189" s="305" t="s">
        <v>1708</v>
      </c>
      <c r="D189" s="305" t="s">
        <v>142</v>
      </c>
      <c r="E189" s="306" t="s">
        <v>1709</v>
      </c>
      <c r="F189" s="305" t="s">
        <v>136</v>
      </c>
      <c r="G189" s="304">
        <v>15</v>
      </c>
      <c r="H189" s="303">
        <v>59.01</v>
      </c>
      <c r="I189" s="280">
        <f t="shared" si="63"/>
        <v>885.15</v>
      </c>
      <c r="J189" s="409">
        <f t="shared" si="54"/>
        <v>0.25069999999999998</v>
      </c>
      <c r="K189" s="302">
        <f t="shared" si="64"/>
        <v>73.8</v>
      </c>
      <c r="L189" s="301">
        <f t="shared" si="65"/>
        <v>1107</v>
      </c>
    </row>
    <row r="190" spans="2:12" x14ac:dyDescent="0.25">
      <c r="B190" s="307" t="s">
        <v>1710</v>
      </c>
      <c r="C190" s="305" t="s">
        <v>1711</v>
      </c>
      <c r="D190" s="305" t="s">
        <v>164</v>
      </c>
      <c r="E190" s="306" t="s">
        <v>1712</v>
      </c>
      <c r="F190" s="305" t="s">
        <v>136</v>
      </c>
      <c r="G190" s="304">
        <v>20</v>
      </c>
      <c r="H190" s="303">
        <v>8.68</v>
      </c>
      <c r="I190" s="280">
        <f t="shared" si="63"/>
        <v>173.6</v>
      </c>
      <c r="J190" s="409">
        <f t="shared" si="54"/>
        <v>0.25069999999999998</v>
      </c>
      <c r="K190" s="302">
        <f t="shared" si="64"/>
        <v>10.85</v>
      </c>
      <c r="L190" s="301">
        <f t="shared" si="65"/>
        <v>217</v>
      </c>
    </row>
    <row r="191" spans="2:12" ht="25.5" x14ac:dyDescent="0.25">
      <c r="B191" s="307" t="s">
        <v>1713</v>
      </c>
      <c r="C191" s="305" t="s">
        <v>1714</v>
      </c>
      <c r="D191" s="305" t="s">
        <v>142</v>
      </c>
      <c r="E191" s="306" t="s">
        <v>1715</v>
      </c>
      <c r="F191" s="305" t="s">
        <v>141</v>
      </c>
      <c r="G191" s="304">
        <v>75</v>
      </c>
      <c r="H191" s="303">
        <v>91.39</v>
      </c>
      <c r="I191" s="280">
        <f t="shared" si="63"/>
        <v>6854.25</v>
      </c>
      <c r="J191" s="409">
        <f t="shared" si="54"/>
        <v>0.25069999999999998</v>
      </c>
      <c r="K191" s="302">
        <f t="shared" si="64"/>
        <v>114.3</v>
      </c>
      <c r="L191" s="301">
        <f t="shared" si="65"/>
        <v>8572.5</v>
      </c>
    </row>
    <row r="192" spans="2:12" x14ac:dyDescent="0.25">
      <c r="B192" s="307" t="s">
        <v>1716</v>
      </c>
      <c r="C192" s="305" t="s">
        <v>1717</v>
      </c>
      <c r="D192" s="305" t="s">
        <v>142</v>
      </c>
      <c r="E192" s="306" t="s">
        <v>1718</v>
      </c>
      <c r="F192" s="305" t="s">
        <v>136</v>
      </c>
      <c r="G192" s="304">
        <v>1</v>
      </c>
      <c r="H192" s="303">
        <v>380.7</v>
      </c>
      <c r="I192" s="280">
        <f t="shared" si="63"/>
        <v>380.7</v>
      </c>
      <c r="J192" s="409">
        <f t="shared" si="54"/>
        <v>0.25069999999999998</v>
      </c>
      <c r="K192" s="302">
        <f t="shared" si="64"/>
        <v>476.14</v>
      </c>
      <c r="L192" s="301">
        <f t="shared" si="65"/>
        <v>476.14</v>
      </c>
    </row>
    <row r="193" spans="2:12" x14ac:dyDescent="0.25">
      <c r="B193" s="307" t="s">
        <v>1719</v>
      </c>
      <c r="C193" s="305" t="s">
        <v>773</v>
      </c>
      <c r="D193" s="305" t="s">
        <v>1336</v>
      </c>
      <c r="E193" s="306" t="s">
        <v>1720</v>
      </c>
      <c r="F193" s="305" t="s">
        <v>137</v>
      </c>
      <c r="G193" s="304">
        <v>1</v>
      </c>
      <c r="H193" s="303">
        <v>365.25</v>
      </c>
      <c r="I193" s="280">
        <f t="shared" si="63"/>
        <v>365.25</v>
      </c>
      <c r="J193" s="409">
        <f t="shared" si="54"/>
        <v>0.25069999999999998</v>
      </c>
      <c r="K193" s="302">
        <f t="shared" si="64"/>
        <v>456.81</v>
      </c>
      <c r="L193" s="301">
        <f t="shared" si="65"/>
        <v>456.81</v>
      </c>
    </row>
    <row r="194" spans="2:12" ht="12.75" customHeight="1" x14ac:dyDescent="0.25">
      <c r="B194" s="307" t="s">
        <v>1721</v>
      </c>
      <c r="C194" s="305" t="s">
        <v>1722</v>
      </c>
      <c r="D194" s="305" t="s">
        <v>142</v>
      </c>
      <c r="E194" s="306" t="s">
        <v>1723</v>
      </c>
      <c r="F194" s="305" t="s">
        <v>136</v>
      </c>
      <c r="G194" s="304">
        <v>1</v>
      </c>
      <c r="H194" s="303">
        <v>36.39</v>
      </c>
      <c r="I194" s="280">
        <f t="shared" si="60"/>
        <v>36.39</v>
      </c>
      <c r="J194" s="409">
        <f t="shared" si="54"/>
        <v>0.25069999999999998</v>
      </c>
      <c r="K194" s="302">
        <f t="shared" si="61"/>
        <v>45.51</v>
      </c>
      <c r="L194" s="301">
        <f t="shared" si="62"/>
        <v>45.51</v>
      </c>
    </row>
    <row r="195" spans="2:12" ht="25.5" x14ac:dyDescent="0.25">
      <c r="B195" s="307" t="s">
        <v>1724</v>
      </c>
      <c r="C195" s="305" t="s">
        <v>1725</v>
      </c>
      <c r="D195" s="305" t="s">
        <v>1667</v>
      </c>
      <c r="E195" s="306" t="s">
        <v>1726</v>
      </c>
      <c r="F195" s="305" t="s">
        <v>159</v>
      </c>
      <c r="G195" s="304">
        <v>3</v>
      </c>
      <c r="H195" s="303">
        <v>15.48</v>
      </c>
      <c r="I195" s="280">
        <f t="shared" si="60"/>
        <v>46.44</v>
      </c>
      <c r="J195" s="409">
        <f t="shared" si="54"/>
        <v>0.25069999999999998</v>
      </c>
      <c r="K195" s="302">
        <f t="shared" si="61"/>
        <v>19.36</v>
      </c>
      <c r="L195" s="301">
        <f t="shared" si="62"/>
        <v>58.08</v>
      </c>
    </row>
    <row r="196" spans="2:12" x14ac:dyDescent="0.25">
      <c r="B196" s="307" t="s">
        <v>1727</v>
      </c>
      <c r="C196" s="305" t="s">
        <v>1728</v>
      </c>
      <c r="D196" s="305" t="s">
        <v>142</v>
      </c>
      <c r="E196" s="306" t="s">
        <v>1729</v>
      </c>
      <c r="F196" s="305" t="s">
        <v>136</v>
      </c>
      <c r="G196" s="304">
        <v>30</v>
      </c>
      <c r="H196" s="303">
        <v>129.58000000000001</v>
      </c>
      <c r="I196" s="280">
        <f t="shared" si="60"/>
        <v>3887.4</v>
      </c>
      <c r="J196" s="409">
        <f t="shared" si="54"/>
        <v>0.25069999999999998</v>
      </c>
      <c r="K196" s="302">
        <f t="shared" si="61"/>
        <v>162.06</v>
      </c>
      <c r="L196" s="301">
        <f t="shared" si="62"/>
        <v>4861.8</v>
      </c>
    </row>
    <row r="197" spans="2:12" x14ac:dyDescent="0.25">
      <c r="B197" s="307" t="s">
        <v>1730</v>
      </c>
      <c r="C197" s="305" t="s">
        <v>1731</v>
      </c>
      <c r="D197" s="305" t="s">
        <v>1336</v>
      </c>
      <c r="E197" s="306" t="s">
        <v>1732</v>
      </c>
      <c r="F197" s="305" t="s">
        <v>136</v>
      </c>
      <c r="G197" s="304">
        <v>3</v>
      </c>
      <c r="H197" s="303">
        <v>110.04</v>
      </c>
      <c r="I197" s="280">
        <f t="shared" si="60"/>
        <v>330.12</v>
      </c>
      <c r="J197" s="409">
        <f t="shared" si="54"/>
        <v>0.25069999999999998</v>
      </c>
      <c r="K197" s="302">
        <f t="shared" si="61"/>
        <v>137.62</v>
      </c>
      <c r="L197" s="301">
        <f t="shared" si="62"/>
        <v>412.86</v>
      </c>
    </row>
    <row r="198" spans="2:12" x14ac:dyDescent="0.25">
      <c r="B198" s="307" t="s">
        <v>1733</v>
      </c>
      <c r="C198" s="305" t="s">
        <v>1734</v>
      </c>
      <c r="D198" s="305" t="s">
        <v>1336</v>
      </c>
      <c r="E198" s="306" t="s">
        <v>1735</v>
      </c>
      <c r="F198" s="305" t="s">
        <v>136</v>
      </c>
      <c r="G198" s="304">
        <v>3</v>
      </c>
      <c r="H198" s="303">
        <v>40.6</v>
      </c>
      <c r="I198" s="280">
        <f t="shared" si="60"/>
        <v>121.8</v>
      </c>
      <c r="J198" s="409">
        <f t="shared" si="54"/>
        <v>0.25069999999999998</v>
      </c>
      <c r="K198" s="302">
        <f t="shared" si="61"/>
        <v>50.77</v>
      </c>
      <c r="L198" s="301">
        <f t="shared" si="62"/>
        <v>152.31</v>
      </c>
    </row>
    <row r="199" spans="2:12" x14ac:dyDescent="0.25">
      <c r="B199" s="307" t="s">
        <v>1736</v>
      </c>
      <c r="C199" s="305" t="s">
        <v>1737</v>
      </c>
      <c r="D199" s="305" t="s">
        <v>1336</v>
      </c>
      <c r="E199" s="306" t="s">
        <v>1738</v>
      </c>
      <c r="F199" s="305" t="s">
        <v>136</v>
      </c>
      <c r="G199" s="304">
        <v>3</v>
      </c>
      <c r="H199" s="303">
        <v>34.06</v>
      </c>
      <c r="I199" s="280">
        <f t="shared" si="60"/>
        <v>102.18</v>
      </c>
      <c r="J199" s="409">
        <f t="shared" si="54"/>
        <v>0.25069999999999998</v>
      </c>
      <c r="K199" s="302">
        <f t="shared" si="61"/>
        <v>42.59</v>
      </c>
      <c r="L199" s="301">
        <f t="shared" si="62"/>
        <v>127.77</v>
      </c>
    </row>
    <row r="200" spans="2:12" x14ac:dyDescent="0.25">
      <c r="B200" s="307" t="s">
        <v>1739</v>
      </c>
      <c r="C200" s="305" t="s">
        <v>1740</v>
      </c>
      <c r="D200" s="305" t="s">
        <v>1336</v>
      </c>
      <c r="E200" s="306" t="s">
        <v>1741</v>
      </c>
      <c r="F200" s="305" t="s">
        <v>137</v>
      </c>
      <c r="G200" s="304">
        <v>3</v>
      </c>
      <c r="H200" s="303">
        <v>9</v>
      </c>
      <c r="I200" s="280">
        <f t="shared" si="60"/>
        <v>27</v>
      </c>
      <c r="J200" s="409">
        <f t="shared" si="54"/>
        <v>0.25069999999999998</v>
      </c>
      <c r="K200" s="302">
        <f t="shared" si="61"/>
        <v>11.25</v>
      </c>
      <c r="L200" s="301">
        <f t="shared" si="62"/>
        <v>33.75</v>
      </c>
    </row>
    <row r="201" spans="2:12" ht="12.75" customHeight="1" x14ac:dyDescent="0.25">
      <c r="B201" s="307" t="s">
        <v>1742</v>
      </c>
      <c r="C201" s="305" t="s">
        <v>1657</v>
      </c>
      <c r="D201" s="305" t="s">
        <v>164</v>
      </c>
      <c r="E201" s="306" t="s">
        <v>1658</v>
      </c>
      <c r="F201" s="305" t="s">
        <v>136</v>
      </c>
      <c r="G201" s="304">
        <v>10</v>
      </c>
      <c r="H201" s="303">
        <v>281.45999999999998</v>
      </c>
      <c r="I201" s="280">
        <f t="shared" si="53"/>
        <v>2814.6</v>
      </c>
      <c r="J201" s="409">
        <f t="shared" si="54"/>
        <v>0.25069999999999998</v>
      </c>
      <c r="K201" s="302">
        <f t="shared" si="55"/>
        <v>352.02</v>
      </c>
      <c r="L201" s="301">
        <f t="shared" si="56"/>
        <v>3520.2</v>
      </c>
    </row>
    <row r="202" spans="2:12" ht="25.5" x14ac:dyDescent="0.25">
      <c r="B202" s="307" t="s">
        <v>1743</v>
      </c>
      <c r="C202" s="305" t="s">
        <v>1744</v>
      </c>
      <c r="D202" s="305" t="s">
        <v>142</v>
      </c>
      <c r="E202" s="306" t="s">
        <v>1745</v>
      </c>
      <c r="F202" s="305" t="s">
        <v>136</v>
      </c>
      <c r="G202" s="304">
        <v>1</v>
      </c>
      <c r="H202" s="303">
        <v>145.22999999999999</v>
      </c>
      <c r="I202" s="280">
        <f t="shared" si="53"/>
        <v>145.22999999999999</v>
      </c>
      <c r="J202" s="409">
        <f t="shared" si="54"/>
        <v>0.25069999999999998</v>
      </c>
      <c r="K202" s="302">
        <f t="shared" si="55"/>
        <v>181.63</v>
      </c>
      <c r="L202" s="301">
        <f t="shared" si="56"/>
        <v>181.63</v>
      </c>
    </row>
    <row r="203" spans="2:12" x14ac:dyDescent="0.25">
      <c r="B203" s="307" t="s">
        <v>1746</v>
      </c>
      <c r="C203" s="305" t="s">
        <v>1747</v>
      </c>
      <c r="D203" s="305" t="s">
        <v>1336</v>
      </c>
      <c r="E203" s="306" t="s">
        <v>1748</v>
      </c>
      <c r="F203" s="305" t="s">
        <v>137</v>
      </c>
      <c r="G203" s="304">
        <v>9</v>
      </c>
      <c r="H203" s="303">
        <v>24.26</v>
      </c>
      <c r="I203" s="280">
        <f t="shared" si="53"/>
        <v>218.34</v>
      </c>
      <c r="J203" s="409">
        <f t="shared" si="54"/>
        <v>0.25069999999999998</v>
      </c>
      <c r="K203" s="302">
        <f t="shared" si="55"/>
        <v>30.34</v>
      </c>
      <c r="L203" s="301">
        <f t="shared" si="56"/>
        <v>273.06</v>
      </c>
    </row>
    <row r="204" spans="2:12" ht="25.5" x14ac:dyDescent="0.25">
      <c r="B204" s="307" t="s">
        <v>1749</v>
      </c>
      <c r="C204" s="305" t="s">
        <v>1750</v>
      </c>
      <c r="D204" s="305" t="s">
        <v>164</v>
      </c>
      <c r="E204" s="306" t="s">
        <v>1751</v>
      </c>
      <c r="F204" s="305" t="s">
        <v>136</v>
      </c>
      <c r="G204" s="304">
        <v>12</v>
      </c>
      <c r="H204" s="303">
        <v>4.7699999999999996</v>
      </c>
      <c r="I204" s="280">
        <f t="shared" si="53"/>
        <v>57.24</v>
      </c>
      <c r="J204" s="409">
        <f t="shared" si="54"/>
        <v>0.25069999999999998</v>
      </c>
      <c r="K204" s="302">
        <f t="shared" si="55"/>
        <v>5.96</v>
      </c>
      <c r="L204" s="301">
        <f t="shared" si="56"/>
        <v>71.52</v>
      </c>
    </row>
    <row r="205" spans="2:12" ht="25.5" x14ac:dyDescent="0.25">
      <c r="B205" s="307" t="s">
        <v>1752</v>
      </c>
      <c r="C205" s="305" t="s">
        <v>1753</v>
      </c>
      <c r="D205" s="305" t="s">
        <v>164</v>
      </c>
      <c r="E205" s="306" t="s">
        <v>1754</v>
      </c>
      <c r="F205" s="305" t="s">
        <v>136</v>
      </c>
      <c r="G205" s="304">
        <v>15</v>
      </c>
      <c r="H205" s="303">
        <v>4.3499999999999996</v>
      </c>
      <c r="I205" s="280">
        <f t="shared" si="53"/>
        <v>65.25</v>
      </c>
      <c r="J205" s="409">
        <f t="shared" si="54"/>
        <v>0.25069999999999998</v>
      </c>
      <c r="K205" s="302">
        <f t="shared" si="55"/>
        <v>5.44</v>
      </c>
      <c r="L205" s="301">
        <f t="shared" si="56"/>
        <v>81.599999999999994</v>
      </c>
    </row>
    <row r="206" spans="2:12" ht="25.5" x14ac:dyDescent="0.25">
      <c r="B206" s="307" t="s">
        <v>1755</v>
      </c>
      <c r="C206" s="305" t="s">
        <v>1756</v>
      </c>
      <c r="D206" s="305" t="s">
        <v>164</v>
      </c>
      <c r="E206" s="306" t="s">
        <v>1757</v>
      </c>
      <c r="F206" s="305" t="s">
        <v>136</v>
      </c>
      <c r="G206" s="304">
        <v>32</v>
      </c>
      <c r="H206" s="303">
        <v>6.06</v>
      </c>
      <c r="I206" s="280">
        <f t="shared" si="53"/>
        <v>193.92</v>
      </c>
      <c r="J206" s="409">
        <f t="shared" si="54"/>
        <v>0.25069999999999998</v>
      </c>
      <c r="K206" s="302">
        <f t="shared" si="55"/>
        <v>7.57</v>
      </c>
      <c r="L206" s="301">
        <f t="shared" si="56"/>
        <v>242.24</v>
      </c>
    </row>
    <row r="207" spans="2:12" ht="25.5" x14ac:dyDescent="0.25">
      <c r="B207" s="307" t="s">
        <v>1758</v>
      </c>
      <c r="C207" s="305" t="s">
        <v>1759</v>
      </c>
      <c r="D207" s="305" t="s">
        <v>142</v>
      </c>
      <c r="E207" s="306" t="s">
        <v>1760</v>
      </c>
      <c r="F207" s="305" t="s">
        <v>136</v>
      </c>
      <c r="G207" s="304">
        <v>1</v>
      </c>
      <c r="H207" s="303">
        <v>3385.71</v>
      </c>
      <c r="I207" s="280">
        <f t="shared" si="53"/>
        <v>3385.71</v>
      </c>
      <c r="J207" s="409">
        <f t="shared" si="54"/>
        <v>0.25069999999999998</v>
      </c>
      <c r="K207" s="302">
        <f t="shared" si="55"/>
        <v>4234.5</v>
      </c>
      <c r="L207" s="301">
        <f t="shared" si="56"/>
        <v>4234.5</v>
      </c>
    </row>
    <row r="208" spans="2:12" x14ac:dyDescent="0.25">
      <c r="B208" s="314" t="s">
        <v>1761</v>
      </c>
      <c r="C208" s="311" t="s">
        <v>379</v>
      </c>
      <c r="D208" s="311"/>
      <c r="E208" s="312" t="s">
        <v>1762</v>
      </c>
      <c r="F208" s="311"/>
      <c r="G208" s="313"/>
      <c r="H208" s="312" t="s">
        <v>73</v>
      </c>
      <c r="I208" s="311">
        <f>SUBTOTAL(9,I209:I214)</f>
        <v>32118.059999999998</v>
      </c>
      <c r="J208" s="310"/>
      <c r="K208" s="309"/>
      <c r="L208" s="308">
        <f>SUBTOTAL(9,L209:L214)</f>
        <v>40169.740000000005</v>
      </c>
    </row>
    <row r="209" spans="2:12" ht="25.5" x14ac:dyDescent="0.25">
      <c r="B209" s="307" t="s">
        <v>1763</v>
      </c>
      <c r="C209" s="305" t="s">
        <v>1764</v>
      </c>
      <c r="D209" s="305" t="s">
        <v>1336</v>
      </c>
      <c r="E209" s="306" t="s">
        <v>1765</v>
      </c>
      <c r="F209" s="305" t="s">
        <v>136</v>
      </c>
      <c r="G209" s="304">
        <v>2</v>
      </c>
      <c r="H209" s="303">
        <v>827.58</v>
      </c>
      <c r="I209" s="280">
        <f t="shared" ref="I209:I214" si="66">TRUNC(G209 * H209, 2)</f>
        <v>1655.16</v>
      </c>
      <c r="J209" s="409">
        <f t="shared" si="54"/>
        <v>0.25069999999999998</v>
      </c>
      <c r="K209" s="302">
        <f t="shared" ref="K209:K214" si="67">TRUNC(H209 * (1 + J209), 2)</f>
        <v>1035.05</v>
      </c>
      <c r="L209" s="301">
        <f t="shared" ref="L209:L214" si="68">TRUNC(G209 * K209, 2)</f>
        <v>2070.1</v>
      </c>
    </row>
    <row r="210" spans="2:12" ht="12.75" customHeight="1" x14ac:dyDescent="0.25">
      <c r="B210" s="307" t="s">
        <v>1766</v>
      </c>
      <c r="C210" s="305" t="s">
        <v>1109</v>
      </c>
      <c r="D210" s="305" t="s">
        <v>1336</v>
      </c>
      <c r="E210" s="306" t="s">
        <v>1110</v>
      </c>
      <c r="F210" s="305" t="s">
        <v>136</v>
      </c>
      <c r="G210" s="304">
        <v>39</v>
      </c>
      <c r="H210" s="303">
        <v>111.45</v>
      </c>
      <c r="I210" s="280">
        <f t="shared" si="66"/>
        <v>4346.55</v>
      </c>
      <c r="J210" s="409">
        <f t="shared" si="54"/>
        <v>0.25069999999999998</v>
      </c>
      <c r="K210" s="302">
        <f t="shared" si="67"/>
        <v>139.38999999999999</v>
      </c>
      <c r="L210" s="301">
        <f t="shared" si="68"/>
        <v>5436.21</v>
      </c>
    </row>
    <row r="211" spans="2:12" ht="25.5" x14ac:dyDescent="0.25">
      <c r="B211" s="307" t="s">
        <v>1767</v>
      </c>
      <c r="C211" s="305" t="s">
        <v>1768</v>
      </c>
      <c r="D211" s="305" t="s">
        <v>164</v>
      </c>
      <c r="E211" s="306" t="s">
        <v>1769</v>
      </c>
      <c r="F211" s="305" t="s">
        <v>136</v>
      </c>
      <c r="G211" s="304">
        <v>18</v>
      </c>
      <c r="H211" s="303">
        <v>497.15</v>
      </c>
      <c r="I211" s="280">
        <f t="shared" si="66"/>
        <v>8948.7000000000007</v>
      </c>
      <c r="J211" s="409">
        <f t="shared" si="54"/>
        <v>0.25069999999999998</v>
      </c>
      <c r="K211" s="302">
        <f t="shared" si="67"/>
        <v>621.78</v>
      </c>
      <c r="L211" s="301">
        <f t="shared" si="68"/>
        <v>11192.04</v>
      </c>
    </row>
    <row r="212" spans="2:12" x14ac:dyDescent="0.25">
      <c r="B212" s="307" t="s">
        <v>1770</v>
      </c>
      <c r="C212" s="305" t="s">
        <v>1771</v>
      </c>
      <c r="D212" s="305" t="s">
        <v>164</v>
      </c>
      <c r="E212" s="306" t="s">
        <v>1772</v>
      </c>
      <c r="F212" s="305" t="s">
        <v>136</v>
      </c>
      <c r="G212" s="304">
        <v>9</v>
      </c>
      <c r="H212" s="303">
        <v>53.65</v>
      </c>
      <c r="I212" s="280">
        <f t="shared" si="66"/>
        <v>482.85</v>
      </c>
      <c r="J212" s="409">
        <f t="shared" si="54"/>
        <v>0.25069999999999998</v>
      </c>
      <c r="K212" s="302">
        <f t="shared" si="67"/>
        <v>67.099999999999994</v>
      </c>
      <c r="L212" s="301">
        <f t="shared" si="68"/>
        <v>603.9</v>
      </c>
    </row>
    <row r="213" spans="2:12" ht="25.5" x14ac:dyDescent="0.25">
      <c r="B213" s="307" t="s">
        <v>1773</v>
      </c>
      <c r="C213" s="305" t="s">
        <v>1774</v>
      </c>
      <c r="D213" s="305" t="s">
        <v>1336</v>
      </c>
      <c r="E213" s="306" t="s">
        <v>1775</v>
      </c>
      <c r="F213" s="305" t="s">
        <v>136</v>
      </c>
      <c r="G213" s="304">
        <v>19</v>
      </c>
      <c r="H213" s="303">
        <v>870.48</v>
      </c>
      <c r="I213" s="280">
        <f t="shared" si="66"/>
        <v>16539.12</v>
      </c>
      <c r="J213" s="409">
        <f t="shared" si="54"/>
        <v>0.25069999999999998</v>
      </c>
      <c r="K213" s="302">
        <f t="shared" si="67"/>
        <v>1088.7</v>
      </c>
      <c r="L213" s="301">
        <f t="shared" si="68"/>
        <v>20685.3</v>
      </c>
    </row>
    <row r="214" spans="2:12" ht="25.5" x14ac:dyDescent="0.25">
      <c r="B214" s="307" t="s">
        <v>1776</v>
      </c>
      <c r="C214" s="305" t="s">
        <v>1777</v>
      </c>
      <c r="D214" s="305" t="s">
        <v>1667</v>
      </c>
      <c r="E214" s="306" t="s">
        <v>1778</v>
      </c>
      <c r="F214" s="305" t="s">
        <v>159</v>
      </c>
      <c r="G214" s="304">
        <v>3</v>
      </c>
      <c r="H214" s="303">
        <v>48.56</v>
      </c>
      <c r="I214" s="280">
        <f t="shared" si="66"/>
        <v>145.68</v>
      </c>
      <c r="J214" s="409">
        <f t="shared" si="54"/>
        <v>0.25069999999999998</v>
      </c>
      <c r="K214" s="302">
        <f t="shared" si="67"/>
        <v>60.73</v>
      </c>
      <c r="L214" s="301">
        <f t="shared" si="68"/>
        <v>182.19</v>
      </c>
    </row>
    <row r="215" spans="2:12" x14ac:dyDescent="0.25">
      <c r="B215" s="314" t="s">
        <v>1779</v>
      </c>
      <c r="C215" s="311" t="s">
        <v>379</v>
      </c>
      <c r="D215" s="311"/>
      <c r="E215" s="312" t="s">
        <v>1780</v>
      </c>
      <c r="F215" s="311"/>
      <c r="G215" s="313"/>
      <c r="H215" s="312" t="s">
        <v>73</v>
      </c>
      <c r="I215" s="311">
        <f>SUBTOTAL(9,I216:I220)</f>
        <v>11610.759999999998</v>
      </c>
      <c r="J215" s="310"/>
      <c r="K215" s="309"/>
      <c r="L215" s="308">
        <f>SUBTOTAL(9,L216:L220)</f>
        <v>14519.49</v>
      </c>
    </row>
    <row r="216" spans="2:12" x14ac:dyDescent="0.25">
      <c r="B216" s="307" t="s">
        <v>1781</v>
      </c>
      <c r="C216" s="305" t="s">
        <v>763</v>
      </c>
      <c r="D216" s="305" t="s">
        <v>1336</v>
      </c>
      <c r="E216" s="306" t="s">
        <v>588</v>
      </c>
      <c r="F216" s="305" t="s">
        <v>188</v>
      </c>
      <c r="G216" s="304">
        <v>324.64</v>
      </c>
      <c r="H216" s="303">
        <v>13.13</v>
      </c>
      <c r="I216" s="280">
        <f t="shared" ref="I216:I220" si="69">TRUNC(G216 * H216, 2)</f>
        <v>4262.5200000000004</v>
      </c>
      <c r="J216" s="409">
        <f t="shared" si="54"/>
        <v>0.25069999999999998</v>
      </c>
      <c r="K216" s="302">
        <f t="shared" ref="K216:K220" si="70">TRUNC(H216 * (1 + J216), 2)</f>
        <v>16.420000000000002</v>
      </c>
      <c r="L216" s="301">
        <f t="shared" ref="L216:L220" si="71">TRUNC(G216 * K216, 2)</f>
        <v>5330.58</v>
      </c>
    </row>
    <row r="217" spans="2:12" ht="12.75" customHeight="1" x14ac:dyDescent="0.25">
      <c r="B217" s="307" t="s">
        <v>1782</v>
      </c>
      <c r="C217" s="305" t="s">
        <v>1783</v>
      </c>
      <c r="D217" s="305" t="s">
        <v>1336</v>
      </c>
      <c r="E217" s="306" t="s">
        <v>1784</v>
      </c>
      <c r="F217" s="305" t="s">
        <v>137</v>
      </c>
      <c r="G217" s="304">
        <v>11</v>
      </c>
      <c r="H217" s="303">
        <v>179.28</v>
      </c>
      <c r="I217" s="280">
        <f t="shared" si="69"/>
        <v>1972.08</v>
      </c>
      <c r="J217" s="409">
        <f t="shared" si="54"/>
        <v>0.25069999999999998</v>
      </c>
      <c r="K217" s="302">
        <f t="shared" si="70"/>
        <v>224.22</v>
      </c>
      <c r="L217" s="301">
        <f t="shared" si="71"/>
        <v>2466.42</v>
      </c>
    </row>
    <row r="218" spans="2:12" x14ac:dyDescent="0.25">
      <c r="B218" s="307" t="s">
        <v>1785</v>
      </c>
      <c r="C218" s="305" t="s">
        <v>1786</v>
      </c>
      <c r="D218" s="305" t="s">
        <v>164</v>
      </c>
      <c r="E218" s="306" t="s">
        <v>1787</v>
      </c>
      <c r="F218" s="305" t="s">
        <v>141</v>
      </c>
      <c r="G218" s="304">
        <v>194.72</v>
      </c>
      <c r="H218" s="303">
        <v>21.41</v>
      </c>
      <c r="I218" s="280">
        <f t="shared" si="69"/>
        <v>4168.95</v>
      </c>
      <c r="J218" s="409">
        <f t="shared" si="54"/>
        <v>0.25069999999999998</v>
      </c>
      <c r="K218" s="302">
        <f t="shared" si="70"/>
        <v>26.77</v>
      </c>
      <c r="L218" s="301">
        <f t="shared" si="71"/>
        <v>5212.6499999999996</v>
      </c>
    </row>
    <row r="219" spans="2:12" x14ac:dyDescent="0.25">
      <c r="B219" s="307" t="s">
        <v>1788</v>
      </c>
      <c r="C219" s="305" t="s">
        <v>1789</v>
      </c>
      <c r="D219" s="305" t="s">
        <v>1336</v>
      </c>
      <c r="E219" s="306" t="s">
        <v>1790</v>
      </c>
      <c r="F219" s="305" t="s">
        <v>137</v>
      </c>
      <c r="G219" s="304">
        <v>1</v>
      </c>
      <c r="H219" s="303">
        <v>714.99</v>
      </c>
      <c r="I219" s="280">
        <f t="shared" si="69"/>
        <v>714.99</v>
      </c>
      <c r="J219" s="409">
        <f t="shared" si="54"/>
        <v>0.25069999999999998</v>
      </c>
      <c r="K219" s="302">
        <f t="shared" si="70"/>
        <v>894.23</v>
      </c>
      <c r="L219" s="301">
        <f t="shared" si="71"/>
        <v>894.23</v>
      </c>
    </row>
    <row r="220" spans="2:12" x14ac:dyDescent="0.25">
      <c r="B220" s="307" t="s">
        <v>1791</v>
      </c>
      <c r="C220" s="305" t="s">
        <v>1792</v>
      </c>
      <c r="D220" s="305" t="s">
        <v>1336</v>
      </c>
      <c r="E220" s="306" t="s">
        <v>1793</v>
      </c>
      <c r="F220" s="305" t="s">
        <v>137</v>
      </c>
      <c r="G220" s="304">
        <v>1</v>
      </c>
      <c r="H220" s="303">
        <v>492.22</v>
      </c>
      <c r="I220" s="280">
        <f t="shared" si="69"/>
        <v>492.22</v>
      </c>
      <c r="J220" s="409">
        <f t="shared" si="54"/>
        <v>0.25069999999999998</v>
      </c>
      <c r="K220" s="302">
        <f t="shared" si="70"/>
        <v>615.61</v>
      </c>
      <c r="L220" s="301">
        <f t="shared" si="71"/>
        <v>615.61</v>
      </c>
    </row>
    <row r="221" spans="2:12" x14ac:dyDescent="0.25">
      <c r="B221" s="314" t="s">
        <v>1794</v>
      </c>
      <c r="C221" s="311" t="s">
        <v>379</v>
      </c>
      <c r="D221" s="311"/>
      <c r="E221" s="312" t="s">
        <v>1795</v>
      </c>
      <c r="F221" s="311"/>
      <c r="G221" s="313"/>
      <c r="H221" s="312" t="s">
        <v>73</v>
      </c>
      <c r="I221" s="311">
        <f>SUBTOTAL(9,I222:I224)</f>
        <v>1917.9600000000003</v>
      </c>
      <c r="J221" s="310"/>
      <c r="K221" s="309"/>
      <c r="L221" s="308">
        <f>SUBTOTAL(9,L222:L224)</f>
        <v>2398.6800000000003</v>
      </c>
    </row>
    <row r="222" spans="2:12" x14ac:dyDescent="0.25">
      <c r="B222" s="307" t="s">
        <v>1796</v>
      </c>
      <c r="C222" s="305" t="s">
        <v>1567</v>
      </c>
      <c r="D222" s="305" t="s">
        <v>1336</v>
      </c>
      <c r="E222" s="306" t="s">
        <v>1568</v>
      </c>
      <c r="F222" s="305" t="s">
        <v>188</v>
      </c>
      <c r="G222" s="304">
        <v>21.81</v>
      </c>
      <c r="H222" s="303">
        <v>50.66</v>
      </c>
      <c r="I222" s="280">
        <f t="shared" ref="I222:I224" si="72">TRUNC(G222 * H222, 2)</f>
        <v>1104.8900000000001</v>
      </c>
      <c r="J222" s="409">
        <f t="shared" si="54"/>
        <v>0.25069999999999998</v>
      </c>
      <c r="K222" s="302">
        <f t="shared" ref="K222:K224" si="73">TRUNC(H222 * (1 + J222), 2)</f>
        <v>63.36</v>
      </c>
      <c r="L222" s="301">
        <f t="shared" ref="L222:L224" si="74">TRUNC(G222 * K222, 2)</f>
        <v>1381.88</v>
      </c>
    </row>
    <row r="223" spans="2:12" ht="12.75" customHeight="1" x14ac:dyDescent="0.25">
      <c r="B223" s="307" t="s">
        <v>1797</v>
      </c>
      <c r="C223" s="305" t="s">
        <v>1798</v>
      </c>
      <c r="D223" s="305" t="s">
        <v>1667</v>
      </c>
      <c r="E223" s="306" t="s">
        <v>1799</v>
      </c>
      <c r="F223" s="305" t="s">
        <v>159</v>
      </c>
      <c r="G223" s="304">
        <v>6</v>
      </c>
      <c r="H223" s="303">
        <v>103.27</v>
      </c>
      <c r="I223" s="280">
        <f t="shared" si="72"/>
        <v>619.62</v>
      </c>
      <c r="J223" s="409">
        <f t="shared" si="54"/>
        <v>0.25069999999999998</v>
      </c>
      <c r="K223" s="302">
        <f t="shared" si="73"/>
        <v>129.15</v>
      </c>
      <c r="L223" s="301">
        <f t="shared" si="74"/>
        <v>774.9</v>
      </c>
    </row>
    <row r="224" spans="2:12" x14ac:dyDescent="0.25">
      <c r="B224" s="307" t="s">
        <v>1800</v>
      </c>
      <c r="C224" s="305" t="s">
        <v>1801</v>
      </c>
      <c r="D224" s="305" t="s">
        <v>1336</v>
      </c>
      <c r="E224" s="306" t="s">
        <v>1802</v>
      </c>
      <c r="F224" s="305" t="s">
        <v>136</v>
      </c>
      <c r="G224" s="304">
        <v>5</v>
      </c>
      <c r="H224" s="303">
        <v>38.69</v>
      </c>
      <c r="I224" s="280">
        <f t="shared" si="72"/>
        <v>193.45</v>
      </c>
      <c r="J224" s="409">
        <f t="shared" si="54"/>
        <v>0.25069999999999998</v>
      </c>
      <c r="K224" s="302">
        <f t="shared" si="73"/>
        <v>48.38</v>
      </c>
      <c r="L224" s="301">
        <f t="shared" si="74"/>
        <v>241.9</v>
      </c>
    </row>
    <row r="225" spans="2:12" x14ac:dyDescent="0.25">
      <c r="B225" s="314" t="s">
        <v>1803</v>
      </c>
      <c r="C225" s="311" t="s">
        <v>379</v>
      </c>
      <c r="D225" s="311"/>
      <c r="E225" s="312" t="s">
        <v>1804</v>
      </c>
      <c r="F225" s="311"/>
      <c r="G225" s="313"/>
      <c r="H225" s="312" t="s">
        <v>73</v>
      </c>
      <c r="I225" s="311">
        <f>SUBTOTAL(9,I226:I228)</f>
        <v>11761.7</v>
      </c>
      <c r="J225" s="310"/>
      <c r="K225" s="309"/>
      <c r="L225" s="308">
        <f>SUBTOTAL(9,L226:L228)</f>
        <v>14706.36</v>
      </c>
    </row>
    <row r="226" spans="2:12" ht="30" customHeight="1" x14ac:dyDescent="0.25">
      <c r="B226" s="307" t="s">
        <v>1805</v>
      </c>
      <c r="C226" s="305" t="s">
        <v>1544</v>
      </c>
      <c r="D226" s="305" t="s">
        <v>160</v>
      </c>
      <c r="E226" s="306" t="s">
        <v>1545</v>
      </c>
      <c r="F226" s="305" t="s">
        <v>188</v>
      </c>
      <c r="G226" s="304">
        <v>121.97</v>
      </c>
      <c r="H226" s="303">
        <v>7.33</v>
      </c>
      <c r="I226" s="280">
        <f t="shared" ref="I226:I228" si="75">TRUNC(G226 * H226, 2)</f>
        <v>894.04</v>
      </c>
      <c r="J226" s="409">
        <f t="shared" si="54"/>
        <v>0.25069999999999998</v>
      </c>
      <c r="K226" s="302">
        <f t="shared" ref="K226:K228" si="76">TRUNC(H226 * (1 + J226), 2)</f>
        <v>9.16</v>
      </c>
      <c r="L226" s="301">
        <f t="shared" ref="L226:L228" si="77">TRUNC(G226 * K226, 2)</f>
        <v>1117.24</v>
      </c>
    </row>
    <row r="227" spans="2:12" ht="12.75" customHeight="1" x14ac:dyDescent="0.25">
      <c r="B227" s="307" t="s">
        <v>1806</v>
      </c>
      <c r="C227" s="305" t="s">
        <v>1783</v>
      </c>
      <c r="D227" s="305" t="s">
        <v>1336</v>
      </c>
      <c r="E227" s="306" t="s">
        <v>1784</v>
      </c>
      <c r="F227" s="305" t="s">
        <v>137</v>
      </c>
      <c r="G227" s="304">
        <v>13</v>
      </c>
      <c r="H227" s="303">
        <v>179.28</v>
      </c>
      <c r="I227" s="280">
        <f t="shared" si="75"/>
        <v>2330.64</v>
      </c>
      <c r="J227" s="409">
        <f t="shared" si="54"/>
        <v>0.25069999999999998</v>
      </c>
      <c r="K227" s="302">
        <f t="shared" si="76"/>
        <v>224.22</v>
      </c>
      <c r="L227" s="301">
        <f t="shared" si="77"/>
        <v>2914.86</v>
      </c>
    </row>
    <row r="228" spans="2:12" x14ac:dyDescent="0.25">
      <c r="B228" s="307" t="s">
        <v>1807</v>
      </c>
      <c r="C228" s="305" t="s">
        <v>1786</v>
      </c>
      <c r="D228" s="305" t="s">
        <v>164</v>
      </c>
      <c r="E228" s="306" t="s">
        <v>1787</v>
      </c>
      <c r="F228" s="305" t="s">
        <v>141</v>
      </c>
      <c r="G228" s="304">
        <v>398.74</v>
      </c>
      <c r="H228" s="303">
        <v>21.41</v>
      </c>
      <c r="I228" s="280">
        <f t="shared" si="75"/>
        <v>8537.02</v>
      </c>
      <c r="J228" s="409">
        <f t="shared" si="54"/>
        <v>0.25069999999999998</v>
      </c>
      <c r="K228" s="302">
        <f t="shared" si="76"/>
        <v>26.77</v>
      </c>
      <c r="L228" s="301">
        <f t="shared" si="77"/>
        <v>10674.26</v>
      </c>
    </row>
    <row r="229" spans="2:12" x14ac:dyDescent="0.25">
      <c r="B229" s="314" t="s">
        <v>1808</v>
      </c>
      <c r="C229" s="311" t="s">
        <v>379</v>
      </c>
      <c r="D229" s="311"/>
      <c r="E229" s="312" t="s">
        <v>1809</v>
      </c>
      <c r="F229" s="311"/>
      <c r="G229" s="313"/>
      <c r="H229" s="312" t="s">
        <v>73</v>
      </c>
      <c r="I229" s="311">
        <f>SUBTOTAL(9,I230:I359)</f>
        <v>521582.13000000006</v>
      </c>
      <c r="J229" s="310"/>
      <c r="K229" s="309"/>
      <c r="L229" s="308">
        <f>SUBTOTAL(9,L230:L359)</f>
        <v>645620.88</v>
      </c>
    </row>
    <row r="230" spans="2:12" x14ac:dyDescent="0.25">
      <c r="B230" s="314" t="s">
        <v>1810</v>
      </c>
      <c r="C230" s="311" t="s">
        <v>379</v>
      </c>
      <c r="D230" s="311"/>
      <c r="E230" s="312" t="s">
        <v>1811</v>
      </c>
      <c r="F230" s="311"/>
      <c r="G230" s="313"/>
      <c r="H230" s="312" t="s">
        <v>73</v>
      </c>
      <c r="I230" s="311">
        <f>SUBTOTAL(9,I231:I281)</f>
        <v>147743.4</v>
      </c>
      <c r="J230" s="310"/>
      <c r="K230" s="309"/>
      <c r="L230" s="308">
        <f>SUBTOTAL(9,L231:L281)</f>
        <v>179464.31</v>
      </c>
    </row>
    <row r="231" spans="2:12" x14ac:dyDescent="0.25">
      <c r="B231" s="307" t="s">
        <v>1812</v>
      </c>
      <c r="C231" s="305" t="s">
        <v>873</v>
      </c>
      <c r="D231" s="305" t="s">
        <v>1336</v>
      </c>
      <c r="E231" s="306" t="s">
        <v>189</v>
      </c>
      <c r="F231" s="305" t="s">
        <v>141</v>
      </c>
      <c r="G231" s="304">
        <v>3.1</v>
      </c>
      <c r="H231" s="303">
        <v>15.26</v>
      </c>
      <c r="I231" s="280">
        <f t="shared" ref="I231:I281" si="78">TRUNC(G231 * H231, 2)</f>
        <v>47.3</v>
      </c>
      <c r="J231" s="409">
        <f t="shared" ref="J231:J359" si="79">+$L$3</f>
        <v>0.25069999999999998</v>
      </c>
      <c r="K231" s="302">
        <f t="shared" ref="K231:K281" si="80">TRUNC(H231 * (1 + J231), 2)</f>
        <v>19.079999999999998</v>
      </c>
      <c r="L231" s="301">
        <f t="shared" ref="L231:L281" si="81">TRUNC(G231 * K231, 2)</f>
        <v>59.14</v>
      </c>
    </row>
    <row r="232" spans="2:12" ht="12.75" customHeight="1" x14ac:dyDescent="0.25">
      <c r="B232" s="307" t="s">
        <v>1813</v>
      </c>
      <c r="C232" s="305" t="s">
        <v>1814</v>
      </c>
      <c r="D232" s="305" t="s">
        <v>1336</v>
      </c>
      <c r="E232" s="306" t="s">
        <v>1815</v>
      </c>
      <c r="F232" s="305" t="s">
        <v>137</v>
      </c>
      <c r="G232" s="304">
        <v>1</v>
      </c>
      <c r="H232" s="303">
        <v>28.85</v>
      </c>
      <c r="I232" s="280">
        <f t="shared" si="78"/>
        <v>28.85</v>
      </c>
      <c r="J232" s="409">
        <f t="shared" si="79"/>
        <v>0.25069999999999998</v>
      </c>
      <c r="K232" s="302">
        <f t="shared" si="80"/>
        <v>36.08</v>
      </c>
      <c r="L232" s="301">
        <f t="shared" si="81"/>
        <v>36.08</v>
      </c>
    </row>
    <row r="233" spans="2:12" ht="12.75" customHeight="1" x14ac:dyDescent="0.25">
      <c r="B233" s="307" t="s">
        <v>1816</v>
      </c>
      <c r="C233" s="305" t="s">
        <v>1056</v>
      </c>
      <c r="D233" s="305" t="s">
        <v>1336</v>
      </c>
      <c r="E233" s="306" t="s">
        <v>1057</v>
      </c>
      <c r="F233" s="305" t="s">
        <v>137</v>
      </c>
      <c r="G233" s="304">
        <v>3</v>
      </c>
      <c r="H233" s="303">
        <v>18.149999999999999</v>
      </c>
      <c r="I233" s="280">
        <f t="shared" si="78"/>
        <v>54.45</v>
      </c>
      <c r="J233" s="409">
        <f t="shared" si="79"/>
        <v>0.25069999999999998</v>
      </c>
      <c r="K233" s="302">
        <f t="shared" si="80"/>
        <v>22.7</v>
      </c>
      <c r="L233" s="301">
        <f t="shared" si="81"/>
        <v>68.099999999999994</v>
      </c>
    </row>
    <row r="234" spans="2:12" ht="12.75" customHeight="1" x14ac:dyDescent="0.25">
      <c r="B234" s="307" t="s">
        <v>1817</v>
      </c>
      <c r="C234" s="305" t="s">
        <v>1818</v>
      </c>
      <c r="D234" s="305" t="s">
        <v>1336</v>
      </c>
      <c r="E234" s="306" t="s">
        <v>1819</v>
      </c>
      <c r="F234" s="305" t="s">
        <v>137</v>
      </c>
      <c r="G234" s="304">
        <v>5</v>
      </c>
      <c r="H234" s="303">
        <v>30.71</v>
      </c>
      <c r="I234" s="280">
        <f t="shared" si="78"/>
        <v>153.55000000000001</v>
      </c>
      <c r="J234" s="409">
        <f t="shared" si="79"/>
        <v>0.25069999999999998</v>
      </c>
      <c r="K234" s="302">
        <f t="shared" si="80"/>
        <v>38.4</v>
      </c>
      <c r="L234" s="301">
        <f t="shared" si="81"/>
        <v>192</v>
      </c>
    </row>
    <row r="235" spans="2:12" ht="12.75" customHeight="1" x14ac:dyDescent="0.25">
      <c r="B235" s="307" t="s">
        <v>1820</v>
      </c>
      <c r="C235" s="305" t="s">
        <v>1077</v>
      </c>
      <c r="D235" s="305" t="s">
        <v>1336</v>
      </c>
      <c r="E235" s="306" t="s">
        <v>1078</v>
      </c>
      <c r="F235" s="305" t="s">
        <v>137</v>
      </c>
      <c r="G235" s="304">
        <v>2</v>
      </c>
      <c r="H235" s="303">
        <v>31.95</v>
      </c>
      <c r="I235" s="280">
        <f t="shared" si="78"/>
        <v>63.9</v>
      </c>
      <c r="J235" s="409">
        <f t="shared" si="79"/>
        <v>0.25069999999999998</v>
      </c>
      <c r="K235" s="302">
        <f t="shared" si="80"/>
        <v>39.950000000000003</v>
      </c>
      <c r="L235" s="301">
        <f t="shared" si="81"/>
        <v>79.900000000000006</v>
      </c>
    </row>
    <row r="236" spans="2:12" ht="12.75" customHeight="1" x14ac:dyDescent="0.25">
      <c r="B236" s="307" t="s">
        <v>1821</v>
      </c>
      <c r="C236" s="305" t="s">
        <v>1822</v>
      </c>
      <c r="D236" s="305" t="s">
        <v>1336</v>
      </c>
      <c r="E236" s="306" t="s">
        <v>1823</v>
      </c>
      <c r="F236" s="305" t="s">
        <v>137</v>
      </c>
      <c r="G236" s="304">
        <v>1</v>
      </c>
      <c r="H236" s="303">
        <v>61.32</v>
      </c>
      <c r="I236" s="280">
        <f t="shared" si="78"/>
        <v>61.32</v>
      </c>
      <c r="J236" s="409">
        <f t="shared" si="79"/>
        <v>0.25069999999999998</v>
      </c>
      <c r="K236" s="302">
        <f t="shared" si="80"/>
        <v>76.69</v>
      </c>
      <c r="L236" s="301">
        <f t="shared" si="81"/>
        <v>76.69</v>
      </c>
    </row>
    <row r="237" spans="2:12" ht="12.75" customHeight="1" x14ac:dyDescent="0.25">
      <c r="B237" s="307" t="s">
        <v>1824</v>
      </c>
      <c r="C237" s="305" t="s">
        <v>1040</v>
      </c>
      <c r="D237" s="305" t="s">
        <v>1336</v>
      </c>
      <c r="E237" s="306" t="s">
        <v>1041</v>
      </c>
      <c r="F237" s="305" t="s">
        <v>137</v>
      </c>
      <c r="G237" s="304">
        <v>2</v>
      </c>
      <c r="H237" s="303">
        <v>18.25</v>
      </c>
      <c r="I237" s="280">
        <f t="shared" si="78"/>
        <v>36.5</v>
      </c>
      <c r="J237" s="409">
        <f t="shared" si="79"/>
        <v>0.25069999999999998</v>
      </c>
      <c r="K237" s="302">
        <f t="shared" si="80"/>
        <v>22.82</v>
      </c>
      <c r="L237" s="301">
        <f t="shared" si="81"/>
        <v>45.64</v>
      </c>
    </row>
    <row r="238" spans="2:12" ht="12.75" customHeight="1" x14ac:dyDescent="0.25">
      <c r="B238" s="307" t="s">
        <v>1825</v>
      </c>
      <c r="C238" s="305" t="s">
        <v>1826</v>
      </c>
      <c r="D238" s="305" t="s">
        <v>1336</v>
      </c>
      <c r="E238" s="306" t="s">
        <v>1827</v>
      </c>
      <c r="F238" s="305" t="s">
        <v>137</v>
      </c>
      <c r="G238" s="304">
        <v>2</v>
      </c>
      <c r="H238" s="303">
        <v>18.53</v>
      </c>
      <c r="I238" s="280">
        <f t="shared" si="78"/>
        <v>37.06</v>
      </c>
      <c r="J238" s="409">
        <f t="shared" si="79"/>
        <v>0.25069999999999998</v>
      </c>
      <c r="K238" s="302">
        <f t="shared" si="80"/>
        <v>23.17</v>
      </c>
      <c r="L238" s="301">
        <f t="shared" si="81"/>
        <v>46.34</v>
      </c>
    </row>
    <row r="239" spans="2:12" ht="12.75" customHeight="1" x14ac:dyDescent="0.25">
      <c r="B239" s="307" t="s">
        <v>1828</v>
      </c>
      <c r="C239" s="305" t="s">
        <v>1008</v>
      </c>
      <c r="D239" s="305" t="s">
        <v>1336</v>
      </c>
      <c r="E239" s="306" t="s">
        <v>1009</v>
      </c>
      <c r="F239" s="305" t="s">
        <v>137</v>
      </c>
      <c r="G239" s="304">
        <v>2</v>
      </c>
      <c r="H239" s="303">
        <v>45.82</v>
      </c>
      <c r="I239" s="280">
        <f t="shared" si="78"/>
        <v>91.64</v>
      </c>
      <c r="J239" s="409">
        <f t="shared" si="79"/>
        <v>0.25069999999999998</v>
      </c>
      <c r="K239" s="302">
        <f t="shared" si="80"/>
        <v>57.3</v>
      </c>
      <c r="L239" s="301">
        <f t="shared" si="81"/>
        <v>114.6</v>
      </c>
    </row>
    <row r="240" spans="2:12" ht="12.75" customHeight="1" x14ac:dyDescent="0.25">
      <c r="B240" s="307" t="s">
        <v>1829</v>
      </c>
      <c r="C240" s="305" t="s">
        <v>993</v>
      </c>
      <c r="D240" s="305" t="s">
        <v>1336</v>
      </c>
      <c r="E240" s="306" t="s">
        <v>994</v>
      </c>
      <c r="F240" s="305" t="s">
        <v>137</v>
      </c>
      <c r="G240" s="304">
        <v>7</v>
      </c>
      <c r="H240" s="303">
        <v>19.46</v>
      </c>
      <c r="I240" s="280">
        <f t="shared" si="78"/>
        <v>136.22</v>
      </c>
      <c r="J240" s="409">
        <f t="shared" si="79"/>
        <v>0.25069999999999998</v>
      </c>
      <c r="K240" s="302">
        <f t="shared" si="80"/>
        <v>24.33</v>
      </c>
      <c r="L240" s="301">
        <f t="shared" si="81"/>
        <v>170.31</v>
      </c>
    </row>
    <row r="241" spans="2:12" ht="12.75" customHeight="1" x14ac:dyDescent="0.25">
      <c r="B241" s="307" t="s">
        <v>1830</v>
      </c>
      <c r="C241" s="305" t="s">
        <v>1010</v>
      </c>
      <c r="D241" s="305" t="s">
        <v>1336</v>
      </c>
      <c r="E241" s="306" t="s">
        <v>1011</v>
      </c>
      <c r="F241" s="305" t="s">
        <v>137</v>
      </c>
      <c r="G241" s="304">
        <v>3</v>
      </c>
      <c r="H241" s="303">
        <v>38.44</v>
      </c>
      <c r="I241" s="280">
        <f t="shared" si="78"/>
        <v>115.32</v>
      </c>
      <c r="J241" s="409">
        <f t="shared" si="79"/>
        <v>0.25069999999999998</v>
      </c>
      <c r="K241" s="302">
        <f t="shared" si="80"/>
        <v>48.07</v>
      </c>
      <c r="L241" s="301">
        <f t="shared" si="81"/>
        <v>144.21</v>
      </c>
    </row>
    <row r="242" spans="2:12" ht="12.75" customHeight="1" x14ac:dyDescent="0.25">
      <c r="B242" s="307" t="s">
        <v>1831</v>
      </c>
      <c r="C242" s="305" t="s">
        <v>1013</v>
      </c>
      <c r="D242" s="305" t="s">
        <v>1336</v>
      </c>
      <c r="E242" s="306" t="s">
        <v>1014</v>
      </c>
      <c r="F242" s="305" t="s">
        <v>137</v>
      </c>
      <c r="G242" s="304">
        <v>3</v>
      </c>
      <c r="H242" s="303">
        <v>23.32</v>
      </c>
      <c r="I242" s="280">
        <f t="shared" si="78"/>
        <v>69.959999999999994</v>
      </c>
      <c r="J242" s="409">
        <f t="shared" si="79"/>
        <v>0.25069999999999998</v>
      </c>
      <c r="K242" s="302">
        <f t="shared" si="80"/>
        <v>29.16</v>
      </c>
      <c r="L242" s="301">
        <f t="shared" si="81"/>
        <v>87.48</v>
      </c>
    </row>
    <row r="243" spans="2:12" ht="12.75" customHeight="1" x14ac:dyDescent="0.25">
      <c r="B243" s="307" t="s">
        <v>1832</v>
      </c>
      <c r="C243" s="305" t="s">
        <v>1833</v>
      </c>
      <c r="D243" s="305" t="s">
        <v>1336</v>
      </c>
      <c r="E243" s="306" t="s">
        <v>1834</v>
      </c>
      <c r="F243" s="305" t="s">
        <v>141</v>
      </c>
      <c r="G243" s="304">
        <v>24.2</v>
      </c>
      <c r="H243" s="303">
        <v>23.52</v>
      </c>
      <c r="I243" s="280">
        <f t="shared" si="78"/>
        <v>569.17999999999995</v>
      </c>
      <c r="J243" s="409">
        <f t="shared" si="79"/>
        <v>0.25069999999999998</v>
      </c>
      <c r="K243" s="302">
        <f t="shared" si="80"/>
        <v>29.41</v>
      </c>
      <c r="L243" s="301">
        <f t="shared" si="81"/>
        <v>711.72</v>
      </c>
    </row>
    <row r="244" spans="2:12" ht="12.75" customHeight="1" x14ac:dyDescent="0.25">
      <c r="B244" s="307" t="s">
        <v>1835</v>
      </c>
      <c r="C244" s="305" t="s">
        <v>1015</v>
      </c>
      <c r="D244" s="305" t="s">
        <v>1336</v>
      </c>
      <c r="E244" s="306" t="s">
        <v>1016</v>
      </c>
      <c r="F244" s="305" t="s">
        <v>141</v>
      </c>
      <c r="G244" s="304">
        <v>34.200000000000003</v>
      </c>
      <c r="H244" s="303">
        <v>27.46</v>
      </c>
      <c r="I244" s="280">
        <f t="shared" si="78"/>
        <v>939.13</v>
      </c>
      <c r="J244" s="409">
        <f t="shared" si="79"/>
        <v>0.25069999999999998</v>
      </c>
      <c r="K244" s="302">
        <f t="shared" si="80"/>
        <v>34.340000000000003</v>
      </c>
      <c r="L244" s="301">
        <f t="shared" si="81"/>
        <v>1174.42</v>
      </c>
    </row>
    <row r="245" spans="2:12" ht="12.75" customHeight="1" x14ac:dyDescent="0.25">
      <c r="B245" s="307" t="s">
        <v>1836</v>
      </c>
      <c r="C245" s="305" t="s">
        <v>1017</v>
      </c>
      <c r="D245" s="305" t="s">
        <v>1336</v>
      </c>
      <c r="E245" s="306" t="s">
        <v>1018</v>
      </c>
      <c r="F245" s="305" t="s">
        <v>141</v>
      </c>
      <c r="G245" s="304">
        <v>88</v>
      </c>
      <c r="H245" s="303">
        <v>45.2</v>
      </c>
      <c r="I245" s="280">
        <f t="shared" si="78"/>
        <v>3977.6</v>
      </c>
      <c r="J245" s="409">
        <f t="shared" si="79"/>
        <v>0.25069999999999998</v>
      </c>
      <c r="K245" s="302">
        <f t="shared" si="80"/>
        <v>56.53</v>
      </c>
      <c r="L245" s="301">
        <f t="shared" si="81"/>
        <v>4974.6400000000003</v>
      </c>
    </row>
    <row r="246" spans="2:12" ht="12.75" customHeight="1" x14ac:dyDescent="0.25">
      <c r="B246" s="307" t="s">
        <v>1837</v>
      </c>
      <c r="C246" s="305" t="s">
        <v>1021</v>
      </c>
      <c r="D246" s="305" t="s">
        <v>1336</v>
      </c>
      <c r="E246" s="306" t="s">
        <v>1022</v>
      </c>
      <c r="F246" s="305" t="s">
        <v>137</v>
      </c>
      <c r="G246" s="304">
        <v>3</v>
      </c>
      <c r="H246" s="303">
        <v>47.97</v>
      </c>
      <c r="I246" s="280">
        <f t="shared" si="78"/>
        <v>143.91</v>
      </c>
      <c r="J246" s="409">
        <f t="shared" si="79"/>
        <v>0.25069999999999998</v>
      </c>
      <c r="K246" s="302">
        <f t="shared" si="80"/>
        <v>59.99</v>
      </c>
      <c r="L246" s="301">
        <f t="shared" si="81"/>
        <v>179.97</v>
      </c>
    </row>
    <row r="247" spans="2:12" ht="12.75" customHeight="1" x14ac:dyDescent="0.25">
      <c r="B247" s="307" t="s">
        <v>1838</v>
      </c>
      <c r="C247" s="305" t="s">
        <v>1054</v>
      </c>
      <c r="D247" s="305" t="s">
        <v>1336</v>
      </c>
      <c r="E247" s="306" t="s">
        <v>1055</v>
      </c>
      <c r="F247" s="305" t="s">
        <v>137</v>
      </c>
      <c r="G247" s="304">
        <v>2</v>
      </c>
      <c r="H247" s="303">
        <v>85.74</v>
      </c>
      <c r="I247" s="280">
        <f t="shared" si="78"/>
        <v>171.48</v>
      </c>
      <c r="J247" s="409">
        <f t="shared" si="79"/>
        <v>0.25069999999999998</v>
      </c>
      <c r="K247" s="302">
        <f t="shared" si="80"/>
        <v>107.23</v>
      </c>
      <c r="L247" s="301">
        <f t="shared" si="81"/>
        <v>214.46</v>
      </c>
    </row>
    <row r="248" spans="2:12" ht="12.75" customHeight="1" x14ac:dyDescent="0.25">
      <c r="B248" s="307" t="s">
        <v>1839</v>
      </c>
      <c r="C248" s="305" t="s">
        <v>1036</v>
      </c>
      <c r="D248" s="305" t="s">
        <v>1336</v>
      </c>
      <c r="E248" s="306" t="s">
        <v>1037</v>
      </c>
      <c r="F248" s="305" t="s">
        <v>137</v>
      </c>
      <c r="G248" s="304">
        <v>2</v>
      </c>
      <c r="H248" s="303">
        <v>147.04</v>
      </c>
      <c r="I248" s="280">
        <f t="shared" si="78"/>
        <v>294.08</v>
      </c>
      <c r="J248" s="409">
        <f t="shared" si="79"/>
        <v>0.25069999999999998</v>
      </c>
      <c r="K248" s="302">
        <f t="shared" si="80"/>
        <v>183.9</v>
      </c>
      <c r="L248" s="301">
        <f t="shared" si="81"/>
        <v>367.8</v>
      </c>
    </row>
    <row r="249" spans="2:12" ht="12.75" customHeight="1" x14ac:dyDescent="0.25">
      <c r="B249" s="307" t="s">
        <v>1840</v>
      </c>
      <c r="C249" s="305" t="s">
        <v>1069</v>
      </c>
      <c r="D249" s="305" t="s">
        <v>1336</v>
      </c>
      <c r="E249" s="306" t="s">
        <v>1070</v>
      </c>
      <c r="F249" s="305" t="s">
        <v>137</v>
      </c>
      <c r="G249" s="304">
        <v>2</v>
      </c>
      <c r="H249" s="303">
        <v>130.26</v>
      </c>
      <c r="I249" s="280">
        <f t="shared" si="78"/>
        <v>260.52</v>
      </c>
      <c r="J249" s="409">
        <f t="shared" si="79"/>
        <v>0.25069999999999998</v>
      </c>
      <c r="K249" s="302">
        <f t="shared" si="80"/>
        <v>162.91</v>
      </c>
      <c r="L249" s="301">
        <f t="shared" si="81"/>
        <v>325.82</v>
      </c>
    </row>
    <row r="250" spans="2:12" ht="12.75" customHeight="1" x14ac:dyDescent="0.25">
      <c r="B250" s="307" t="s">
        <v>1841</v>
      </c>
      <c r="C250" s="305" t="s">
        <v>995</v>
      </c>
      <c r="D250" s="305" t="s">
        <v>1336</v>
      </c>
      <c r="E250" s="306" t="s">
        <v>996</v>
      </c>
      <c r="F250" s="305" t="s">
        <v>137</v>
      </c>
      <c r="G250" s="304">
        <v>3</v>
      </c>
      <c r="H250" s="303">
        <v>221.17</v>
      </c>
      <c r="I250" s="280">
        <f t="shared" si="78"/>
        <v>663.51</v>
      </c>
      <c r="J250" s="409">
        <f t="shared" si="79"/>
        <v>0.25069999999999998</v>
      </c>
      <c r="K250" s="302">
        <f t="shared" si="80"/>
        <v>276.61</v>
      </c>
      <c r="L250" s="301">
        <f t="shared" si="81"/>
        <v>829.83</v>
      </c>
    </row>
    <row r="251" spans="2:12" ht="12.75" customHeight="1" x14ac:dyDescent="0.25">
      <c r="B251" s="307" t="s">
        <v>1842</v>
      </c>
      <c r="C251" s="305" t="s">
        <v>1071</v>
      </c>
      <c r="D251" s="305" t="s">
        <v>1336</v>
      </c>
      <c r="E251" s="306" t="s">
        <v>1072</v>
      </c>
      <c r="F251" s="305" t="s">
        <v>137</v>
      </c>
      <c r="G251" s="304">
        <v>3</v>
      </c>
      <c r="H251" s="303">
        <v>344.41</v>
      </c>
      <c r="I251" s="280">
        <f t="shared" si="78"/>
        <v>1033.23</v>
      </c>
      <c r="J251" s="409">
        <f t="shared" si="79"/>
        <v>0.25069999999999998</v>
      </c>
      <c r="K251" s="302">
        <f t="shared" si="80"/>
        <v>430.75</v>
      </c>
      <c r="L251" s="301">
        <f t="shared" si="81"/>
        <v>1292.25</v>
      </c>
    </row>
    <row r="252" spans="2:12" ht="12.75" customHeight="1" x14ac:dyDescent="0.25">
      <c r="B252" s="307" t="s">
        <v>1843</v>
      </c>
      <c r="C252" s="305" t="s">
        <v>1844</v>
      </c>
      <c r="D252" s="305" t="s">
        <v>1336</v>
      </c>
      <c r="E252" s="306" t="s">
        <v>1845</v>
      </c>
      <c r="F252" s="305" t="s">
        <v>137</v>
      </c>
      <c r="G252" s="304">
        <v>2</v>
      </c>
      <c r="H252" s="303">
        <v>111.23</v>
      </c>
      <c r="I252" s="280">
        <f t="shared" si="78"/>
        <v>222.46</v>
      </c>
      <c r="J252" s="409">
        <f t="shared" si="79"/>
        <v>0.25069999999999998</v>
      </c>
      <c r="K252" s="302">
        <f t="shared" si="80"/>
        <v>139.11000000000001</v>
      </c>
      <c r="L252" s="301">
        <f t="shared" si="81"/>
        <v>278.22000000000003</v>
      </c>
    </row>
    <row r="253" spans="2:12" ht="12.75" customHeight="1" x14ac:dyDescent="0.25">
      <c r="B253" s="307" t="s">
        <v>1846</v>
      </c>
      <c r="C253" s="305" t="s">
        <v>1847</v>
      </c>
      <c r="D253" s="305" t="s">
        <v>160</v>
      </c>
      <c r="E253" s="306" t="s">
        <v>1848</v>
      </c>
      <c r="F253" s="305" t="s">
        <v>159</v>
      </c>
      <c r="G253" s="304">
        <v>2</v>
      </c>
      <c r="H253" s="303">
        <v>77.16</v>
      </c>
      <c r="I253" s="280">
        <f t="shared" si="78"/>
        <v>154.32</v>
      </c>
      <c r="J253" s="409">
        <f t="shared" si="79"/>
        <v>0.25069999999999998</v>
      </c>
      <c r="K253" s="302">
        <f t="shared" si="80"/>
        <v>96.5</v>
      </c>
      <c r="L253" s="301">
        <f t="shared" si="81"/>
        <v>193</v>
      </c>
    </row>
    <row r="254" spans="2:12" ht="12.75" customHeight="1" x14ac:dyDescent="0.25">
      <c r="B254" s="307" t="s">
        <v>1849</v>
      </c>
      <c r="C254" s="305" t="s">
        <v>1850</v>
      </c>
      <c r="D254" s="305" t="s">
        <v>160</v>
      </c>
      <c r="E254" s="306" t="s">
        <v>1851</v>
      </c>
      <c r="F254" s="305" t="s">
        <v>159</v>
      </c>
      <c r="G254" s="304">
        <v>2</v>
      </c>
      <c r="H254" s="303">
        <v>129.5</v>
      </c>
      <c r="I254" s="280">
        <f t="shared" si="78"/>
        <v>259</v>
      </c>
      <c r="J254" s="409">
        <f t="shared" si="79"/>
        <v>0.25069999999999998</v>
      </c>
      <c r="K254" s="302">
        <f t="shared" si="80"/>
        <v>161.96</v>
      </c>
      <c r="L254" s="301">
        <f t="shared" si="81"/>
        <v>323.92</v>
      </c>
    </row>
    <row r="255" spans="2:12" ht="12.75" customHeight="1" x14ac:dyDescent="0.25">
      <c r="B255" s="307" t="s">
        <v>1852</v>
      </c>
      <c r="C255" s="305" t="s">
        <v>1853</v>
      </c>
      <c r="D255" s="305" t="s">
        <v>1336</v>
      </c>
      <c r="E255" s="306" t="s">
        <v>1854</v>
      </c>
      <c r="F255" s="305" t="s">
        <v>137</v>
      </c>
      <c r="G255" s="304">
        <v>1</v>
      </c>
      <c r="H255" s="303">
        <v>562.12</v>
      </c>
      <c r="I255" s="280">
        <f t="shared" si="78"/>
        <v>562.12</v>
      </c>
      <c r="J255" s="409">
        <f t="shared" si="79"/>
        <v>0.25069999999999998</v>
      </c>
      <c r="K255" s="302">
        <f t="shared" si="80"/>
        <v>703.04</v>
      </c>
      <c r="L255" s="301">
        <f t="shared" si="81"/>
        <v>703.04</v>
      </c>
    </row>
    <row r="256" spans="2:12" ht="12.75" customHeight="1" x14ac:dyDescent="0.25">
      <c r="B256" s="307" t="s">
        <v>1855</v>
      </c>
      <c r="C256" s="305" t="s">
        <v>999</v>
      </c>
      <c r="D256" s="305" t="s">
        <v>1336</v>
      </c>
      <c r="E256" s="306" t="s">
        <v>1000</v>
      </c>
      <c r="F256" s="305" t="s">
        <v>137</v>
      </c>
      <c r="G256" s="304">
        <v>8</v>
      </c>
      <c r="H256" s="303">
        <v>7.26</v>
      </c>
      <c r="I256" s="280">
        <f t="shared" si="78"/>
        <v>58.08</v>
      </c>
      <c r="J256" s="409">
        <f t="shared" si="79"/>
        <v>0.25069999999999998</v>
      </c>
      <c r="K256" s="302">
        <f t="shared" si="80"/>
        <v>9.08</v>
      </c>
      <c r="L256" s="301">
        <f t="shared" si="81"/>
        <v>72.64</v>
      </c>
    </row>
    <row r="257" spans="2:12" ht="12.75" customHeight="1" x14ac:dyDescent="0.25">
      <c r="B257" s="307" t="s">
        <v>1856</v>
      </c>
      <c r="C257" s="305" t="s">
        <v>1857</v>
      </c>
      <c r="D257" s="305" t="s">
        <v>1336</v>
      </c>
      <c r="E257" s="306" t="s">
        <v>1858</v>
      </c>
      <c r="F257" s="305" t="s">
        <v>137</v>
      </c>
      <c r="G257" s="304">
        <v>6</v>
      </c>
      <c r="H257" s="303">
        <v>11.52</v>
      </c>
      <c r="I257" s="280">
        <f t="shared" si="78"/>
        <v>69.12</v>
      </c>
      <c r="J257" s="409">
        <f t="shared" si="79"/>
        <v>0.25069999999999998</v>
      </c>
      <c r="K257" s="302">
        <f t="shared" si="80"/>
        <v>14.4</v>
      </c>
      <c r="L257" s="301">
        <f t="shared" si="81"/>
        <v>86.4</v>
      </c>
    </row>
    <row r="258" spans="2:12" ht="12.75" customHeight="1" x14ac:dyDescent="0.25">
      <c r="B258" s="307" t="s">
        <v>1859</v>
      </c>
      <c r="C258" s="305" t="s">
        <v>1001</v>
      </c>
      <c r="D258" s="305" t="s">
        <v>1336</v>
      </c>
      <c r="E258" s="306" t="s">
        <v>1002</v>
      </c>
      <c r="F258" s="305" t="s">
        <v>137</v>
      </c>
      <c r="G258" s="304">
        <v>4</v>
      </c>
      <c r="H258" s="303">
        <v>12.42</v>
      </c>
      <c r="I258" s="280">
        <f t="shared" si="78"/>
        <v>49.68</v>
      </c>
      <c r="J258" s="409">
        <f t="shared" si="79"/>
        <v>0.25069999999999998</v>
      </c>
      <c r="K258" s="302">
        <f t="shared" si="80"/>
        <v>15.53</v>
      </c>
      <c r="L258" s="301">
        <f t="shared" si="81"/>
        <v>62.12</v>
      </c>
    </row>
    <row r="259" spans="2:12" ht="12.75" customHeight="1" x14ac:dyDescent="0.25">
      <c r="B259" s="307" t="s">
        <v>1860</v>
      </c>
      <c r="C259" s="305" t="s">
        <v>1003</v>
      </c>
      <c r="D259" s="305" t="s">
        <v>1336</v>
      </c>
      <c r="E259" s="306" t="s">
        <v>1004</v>
      </c>
      <c r="F259" s="305" t="s">
        <v>137</v>
      </c>
      <c r="G259" s="304">
        <v>2</v>
      </c>
      <c r="H259" s="303">
        <v>22.28</v>
      </c>
      <c r="I259" s="280">
        <f t="shared" si="78"/>
        <v>44.56</v>
      </c>
      <c r="J259" s="409">
        <f t="shared" si="79"/>
        <v>0.25069999999999998</v>
      </c>
      <c r="K259" s="302">
        <f t="shared" si="80"/>
        <v>27.86</v>
      </c>
      <c r="L259" s="301">
        <f t="shared" si="81"/>
        <v>55.72</v>
      </c>
    </row>
    <row r="260" spans="2:12" ht="12.75" customHeight="1" x14ac:dyDescent="0.25">
      <c r="B260" s="307" t="s">
        <v>1861</v>
      </c>
      <c r="C260" s="305" t="s">
        <v>1862</v>
      </c>
      <c r="D260" s="305" t="s">
        <v>1336</v>
      </c>
      <c r="E260" s="306" t="s">
        <v>1863</v>
      </c>
      <c r="F260" s="305" t="s">
        <v>137</v>
      </c>
      <c r="G260" s="304">
        <v>1</v>
      </c>
      <c r="H260" s="303">
        <v>311.04000000000002</v>
      </c>
      <c r="I260" s="280">
        <f t="shared" si="78"/>
        <v>311.04000000000002</v>
      </c>
      <c r="J260" s="409">
        <f t="shared" si="79"/>
        <v>0.25069999999999998</v>
      </c>
      <c r="K260" s="302">
        <f t="shared" si="80"/>
        <v>389.01</v>
      </c>
      <c r="L260" s="301">
        <f t="shared" si="81"/>
        <v>389.01</v>
      </c>
    </row>
    <row r="261" spans="2:12" ht="12.75" customHeight="1" x14ac:dyDescent="0.25">
      <c r="B261" s="307" t="s">
        <v>1864</v>
      </c>
      <c r="C261" s="305" t="s">
        <v>1100</v>
      </c>
      <c r="D261" s="305" t="s">
        <v>1336</v>
      </c>
      <c r="E261" s="306" t="s">
        <v>1101</v>
      </c>
      <c r="F261" s="305" t="s">
        <v>136</v>
      </c>
      <c r="G261" s="304">
        <v>1</v>
      </c>
      <c r="H261" s="303">
        <v>83.79</v>
      </c>
      <c r="I261" s="280">
        <f t="shared" si="78"/>
        <v>83.79</v>
      </c>
      <c r="J261" s="409">
        <f t="shared" si="79"/>
        <v>0.25069999999999998</v>
      </c>
      <c r="K261" s="302">
        <f t="shared" si="80"/>
        <v>104.79</v>
      </c>
      <c r="L261" s="301">
        <f t="shared" si="81"/>
        <v>104.79</v>
      </c>
    </row>
    <row r="262" spans="2:12" ht="12.75" customHeight="1" x14ac:dyDescent="0.25">
      <c r="B262" s="307" t="s">
        <v>1865</v>
      </c>
      <c r="C262" s="305" t="s">
        <v>1866</v>
      </c>
      <c r="D262" s="305" t="s">
        <v>1336</v>
      </c>
      <c r="E262" s="306" t="s">
        <v>1867</v>
      </c>
      <c r="F262" s="305" t="s">
        <v>136</v>
      </c>
      <c r="G262" s="304">
        <v>6</v>
      </c>
      <c r="H262" s="303">
        <v>103.93</v>
      </c>
      <c r="I262" s="280">
        <f t="shared" si="78"/>
        <v>623.58000000000004</v>
      </c>
      <c r="J262" s="409">
        <f t="shared" si="79"/>
        <v>0.25069999999999998</v>
      </c>
      <c r="K262" s="302">
        <f t="shared" si="80"/>
        <v>129.97999999999999</v>
      </c>
      <c r="L262" s="301">
        <f t="shared" si="81"/>
        <v>779.88</v>
      </c>
    </row>
    <row r="263" spans="2:12" ht="12.75" customHeight="1" x14ac:dyDescent="0.25">
      <c r="B263" s="307" t="s">
        <v>1868</v>
      </c>
      <c r="C263" s="305" t="s">
        <v>1869</v>
      </c>
      <c r="D263" s="305" t="s">
        <v>1336</v>
      </c>
      <c r="E263" s="306" t="s">
        <v>1870</v>
      </c>
      <c r="F263" s="305" t="s">
        <v>137</v>
      </c>
      <c r="G263" s="304">
        <v>6</v>
      </c>
      <c r="H263" s="303">
        <v>65.02</v>
      </c>
      <c r="I263" s="280">
        <f t="shared" si="78"/>
        <v>390.12</v>
      </c>
      <c r="J263" s="409">
        <f t="shared" si="79"/>
        <v>0.25069999999999998</v>
      </c>
      <c r="K263" s="302">
        <f t="shared" si="80"/>
        <v>81.319999999999993</v>
      </c>
      <c r="L263" s="301">
        <f t="shared" si="81"/>
        <v>487.92</v>
      </c>
    </row>
    <row r="264" spans="2:12" ht="12.75" customHeight="1" x14ac:dyDescent="0.25">
      <c r="B264" s="307" t="s">
        <v>1871</v>
      </c>
      <c r="C264" s="305" t="s">
        <v>1872</v>
      </c>
      <c r="D264" s="305" t="s">
        <v>1336</v>
      </c>
      <c r="E264" s="306" t="s">
        <v>1873</v>
      </c>
      <c r="F264" s="305" t="s">
        <v>136</v>
      </c>
      <c r="G264" s="304">
        <v>2</v>
      </c>
      <c r="H264" s="303">
        <v>145.52000000000001</v>
      </c>
      <c r="I264" s="280">
        <f t="shared" si="78"/>
        <v>291.04000000000002</v>
      </c>
      <c r="J264" s="409">
        <f t="shared" si="79"/>
        <v>0.25069999999999998</v>
      </c>
      <c r="K264" s="302">
        <f t="shared" si="80"/>
        <v>182</v>
      </c>
      <c r="L264" s="301">
        <f t="shared" si="81"/>
        <v>364</v>
      </c>
    </row>
    <row r="265" spans="2:12" ht="12.75" customHeight="1" x14ac:dyDescent="0.25">
      <c r="B265" s="307" t="s">
        <v>1874</v>
      </c>
      <c r="C265" s="305" t="s">
        <v>1875</v>
      </c>
      <c r="D265" s="305" t="s">
        <v>160</v>
      </c>
      <c r="E265" s="306" t="s">
        <v>1876</v>
      </c>
      <c r="F265" s="305" t="s">
        <v>159</v>
      </c>
      <c r="G265" s="304">
        <v>7</v>
      </c>
      <c r="H265" s="303">
        <v>80.150000000000006</v>
      </c>
      <c r="I265" s="280">
        <f t="shared" si="78"/>
        <v>561.04999999999995</v>
      </c>
      <c r="J265" s="409">
        <f t="shared" si="79"/>
        <v>0.25069999999999998</v>
      </c>
      <c r="K265" s="302">
        <f t="shared" si="80"/>
        <v>100.24</v>
      </c>
      <c r="L265" s="301">
        <f t="shared" si="81"/>
        <v>701.68</v>
      </c>
    </row>
    <row r="266" spans="2:12" ht="12.75" customHeight="1" x14ac:dyDescent="0.25">
      <c r="B266" s="307" t="s">
        <v>1877</v>
      </c>
      <c r="C266" s="305" t="s">
        <v>1878</v>
      </c>
      <c r="D266" s="305" t="s">
        <v>1336</v>
      </c>
      <c r="E266" s="306" t="s">
        <v>1879</v>
      </c>
      <c r="F266" s="305" t="s">
        <v>137</v>
      </c>
      <c r="G266" s="304">
        <v>2</v>
      </c>
      <c r="H266" s="303">
        <v>65.180000000000007</v>
      </c>
      <c r="I266" s="280">
        <f t="shared" si="78"/>
        <v>130.36000000000001</v>
      </c>
      <c r="J266" s="409">
        <f t="shared" si="79"/>
        <v>0.25069999999999998</v>
      </c>
      <c r="K266" s="302">
        <f t="shared" si="80"/>
        <v>81.52</v>
      </c>
      <c r="L266" s="301">
        <f t="shared" si="81"/>
        <v>163.04</v>
      </c>
    </row>
    <row r="267" spans="2:12" ht="12.75" customHeight="1" x14ac:dyDescent="0.25">
      <c r="B267" s="307" t="s">
        <v>1880</v>
      </c>
      <c r="C267" s="305" t="s">
        <v>1881</v>
      </c>
      <c r="D267" s="305" t="s">
        <v>1336</v>
      </c>
      <c r="E267" s="306" t="s">
        <v>1882</v>
      </c>
      <c r="F267" s="305" t="s">
        <v>137</v>
      </c>
      <c r="G267" s="304">
        <v>2</v>
      </c>
      <c r="H267" s="303">
        <v>9.83</v>
      </c>
      <c r="I267" s="280">
        <f t="shared" si="78"/>
        <v>19.66</v>
      </c>
      <c r="J267" s="409">
        <f t="shared" si="79"/>
        <v>0.25069999999999998</v>
      </c>
      <c r="K267" s="302">
        <f t="shared" si="80"/>
        <v>12.29</v>
      </c>
      <c r="L267" s="301">
        <f t="shared" si="81"/>
        <v>24.58</v>
      </c>
    </row>
    <row r="268" spans="2:12" ht="12.75" customHeight="1" x14ac:dyDescent="0.25">
      <c r="B268" s="307" t="s">
        <v>1883</v>
      </c>
      <c r="C268" s="305" t="s">
        <v>1884</v>
      </c>
      <c r="D268" s="305" t="s">
        <v>1336</v>
      </c>
      <c r="E268" s="306" t="s">
        <v>1885</v>
      </c>
      <c r="F268" s="305" t="s">
        <v>137</v>
      </c>
      <c r="G268" s="304">
        <v>6</v>
      </c>
      <c r="H268" s="303">
        <v>40.380000000000003</v>
      </c>
      <c r="I268" s="280">
        <f t="shared" si="78"/>
        <v>242.28</v>
      </c>
      <c r="J268" s="409">
        <f t="shared" si="79"/>
        <v>0.25069999999999998</v>
      </c>
      <c r="K268" s="302">
        <f t="shared" si="80"/>
        <v>50.5</v>
      </c>
      <c r="L268" s="301">
        <f t="shared" si="81"/>
        <v>303</v>
      </c>
    </row>
    <row r="269" spans="2:12" ht="12.75" customHeight="1" x14ac:dyDescent="0.25">
      <c r="B269" s="307" t="s">
        <v>1886</v>
      </c>
      <c r="C269" s="305" t="s">
        <v>1887</v>
      </c>
      <c r="D269" s="305" t="s">
        <v>130</v>
      </c>
      <c r="E269" s="306" t="s">
        <v>1888</v>
      </c>
      <c r="F269" s="305" t="s">
        <v>159</v>
      </c>
      <c r="G269" s="304">
        <v>2</v>
      </c>
      <c r="H269" s="303">
        <v>74.28</v>
      </c>
      <c r="I269" s="280">
        <f t="shared" si="78"/>
        <v>148.56</v>
      </c>
      <c r="J269" s="409">
        <f t="shared" si="79"/>
        <v>0.25069999999999998</v>
      </c>
      <c r="K269" s="302">
        <f t="shared" si="80"/>
        <v>92.9</v>
      </c>
      <c r="L269" s="301">
        <f t="shared" si="81"/>
        <v>185.8</v>
      </c>
    </row>
    <row r="270" spans="2:12" ht="12.75" customHeight="1" x14ac:dyDescent="0.25">
      <c r="B270" s="307" t="s">
        <v>1889</v>
      </c>
      <c r="C270" s="305" t="s">
        <v>1890</v>
      </c>
      <c r="D270" s="305" t="s">
        <v>130</v>
      </c>
      <c r="E270" s="306" t="s">
        <v>1891</v>
      </c>
      <c r="F270" s="305" t="s">
        <v>159</v>
      </c>
      <c r="G270" s="304">
        <v>2</v>
      </c>
      <c r="H270" s="303">
        <v>95.51</v>
      </c>
      <c r="I270" s="280">
        <f t="shared" si="78"/>
        <v>191.02</v>
      </c>
      <c r="J270" s="409">
        <f t="shared" si="79"/>
        <v>0.25069999999999998</v>
      </c>
      <c r="K270" s="302">
        <f t="shared" si="80"/>
        <v>119.45</v>
      </c>
      <c r="L270" s="301">
        <f t="shared" si="81"/>
        <v>238.9</v>
      </c>
    </row>
    <row r="271" spans="2:12" ht="12.75" customHeight="1" x14ac:dyDescent="0.25">
      <c r="B271" s="307" t="s">
        <v>1892</v>
      </c>
      <c r="C271" s="305" t="s">
        <v>1893</v>
      </c>
      <c r="D271" s="305" t="s">
        <v>1336</v>
      </c>
      <c r="E271" s="306" t="s">
        <v>1237</v>
      </c>
      <c r="F271" s="305" t="s">
        <v>141</v>
      </c>
      <c r="G271" s="304">
        <v>0.8</v>
      </c>
      <c r="H271" s="303">
        <v>85.72</v>
      </c>
      <c r="I271" s="280">
        <f t="shared" si="78"/>
        <v>68.569999999999993</v>
      </c>
      <c r="J271" s="409">
        <f t="shared" si="79"/>
        <v>0.25069999999999998</v>
      </c>
      <c r="K271" s="302">
        <f t="shared" si="80"/>
        <v>107.21</v>
      </c>
      <c r="L271" s="301">
        <f t="shared" si="81"/>
        <v>85.76</v>
      </c>
    </row>
    <row r="272" spans="2:12" ht="12.75" customHeight="1" x14ac:dyDescent="0.25">
      <c r="B272" s="307" t="s">
        <v>1894</v>
      </c>
      <c r="C272" s="305" t="s">
        <v>1895</v>
      </c>
      <c r="D272" s="305" t="s">
        <v>1336</v>
      </c>
      <c r="E272" s="306" t="s">
        <v>1896</v>
      </c>
      <c r="F272" s="305" t="s">
        <v>141</v>
      </c>
      <c r="G272" s="304">
        <v>4.0999999999999996</v>
      </c>
      <c r="H272" s="303">
        <v>103.39</v>
      </c>
      <c r="I272" s="280">
        <f t="shared" si="78"/>
        <v>423.89</v>
      </c>
      <c r="J272" s="409">
        <f t="shared" si="79"/>
        <v>0.25069999999999998</v>
      </c>
      <c r="K272" s="302">
        <f t="shared" si="80"/>
        <v>129.30000000000001</v>
      </c>
      <c r="L272" s="301">
        <f t="shared" si="81"/>
        <v>530.13</v>
      </c>
    </row>
    <row r="273" spans="2:12" ht="12.75" customHeight="1" x14ac:dyDescent="0.25">
      <c r="B273" s="307" t="s">
        <v>1897</v>
      </c>
      <c r="C273" s="305" t="s">
        <v>1898</v>
      </c>
      <c r="D273" s="305" t="s">
        <v>1336</v>
      </c>
      <c r="E273" s="306" t="s">
        <v>1899</v>
      </c>
      <c r="F273" s="305" t="s">
        <v>141</v>
      </c>
      <c r="G273" s="304">
        <v>9.3000000000000007</v>
      </c>
      <c r="H273" s="303">
        <v>135.85</v>
      </c>
      <c r="I273" s="280">
        <f t="shared" si="78"/>
        <v>1263.4000000000001</v>
      </c>
      <c r="J273" s="409">
        <f t="shared" si="79"/>
        <v>0.25069999999999998</v>
      </c>
      <c r="K273" s="302">
        <f t="shared" si="80"/>
        <v>169.9</v>
      </c>
      <c r="L273" s="301">
        <f t="shared" si="81"/>
        <v>1580.07</v>
      </c>
    </row>
    <row r="274" spans="2:12" ht="12.75" customHeight="1" x14ac:dyDescent="0.25">
      <c r="B274" s="307" t="s">
        <v>1900</v>
      </c>
      <c r="C274" s="305" t="s">
        <v>1901</v>
      </c>
      <c r="D274" s="305" t="s">
        <v>160</v>
      </c>
      <c r="E274" s="306" t="s">
        <v>1902</v>
      </c>
      <c r="F274" s="305" t="s">
        <v>159</v>
      </c>
      <c r="G274" s="304">
        <v>2</v>
      </c>
      <c r="H274" s="303">
        <v>137.87</v>
      </c>
      <c r="I274" s="280">
        <f t="shared" si="78"/>
        <v>275.74</v>
      </c>
      <c r="J274" s="409">
        <f t="shared" si="79"/>
        <v>0.25069999999999998</v>
      </c>
      <c r="K274" s="302">
        <f t="shared" si="80"/>
        <v>172.43</v>
      </c>
      <c r="L274" s="301">
        <f t="shared" si="81"/>
        <v>344.86</v>
      </c>
    </row>
    <row r="275" spans="2:12" ht="12.75" customHeight="1" x14ac:dyDescent="0.25">
      <c r="B275" s="307" t="s">
        <v>1903</v>
      </c>
      <c r="C275" s="305" t="s">
        <v>1904</v>
      </c>
      <c r="D275" s="305" t="s">
        <v>160</v>
      </c>
      <c r="E275" s="306" t="s">
        <v>1905</v>
      </c>
      <c r="F275" s="305" t="s">
        <v>159</v>
      </c>
      <c r="G275" s="304">
        <v>6</v>
      </c>
      <c r="H275" s="303">
        <v>278.83999999999997</v>
      </c>
      <c r="I275" s="280">
        <f t="shared" si="78"/>
        <v>1673.04</v>
      </c>
      <c r="J275" s="409">
        <f t="shared" si="79"/>
        <v>0.25069999999999998</v>
      </c>
      <c r="K275" s="302">
        <f t="shared" si="80"/>
        <v>348.74</v>
      </c>
      <c r="L275" s="301">
        <f t="shared" si="81"/>
        <v>2092.44</v>
      </c>
    </row>
    <row r="276" spans="2:12" ht="12.75" customHeight="1" x14ac:dyDescent="0.25">
      <c r="B276" s="307" t="s">
        <v>1906</v>
      </c>
      <c r="C276" s="305" t="s">
        <v>1907</v>
      </c>
      <c r="D276" s="305" t="s">
        <v>160</v>
      </c>
      <c r="E276" s="306" t="s">
        <v>1908</v>
      </c>
      <c r="F276" s="305" t="s">
        <v>159</v>
      </c>
      <c r="G276" s="304">
        <v>1</v>
      </c>
      <c r="H276" s="303">
        <v>75.22</v>
      </c>
      <c r="I276" s="280">
        <f t="shared" si="78"/>
        <v>75.22</v>
      </c>
      <c r="J276" s="409">
        <f t="shared" si="79"/>
        <v>0.25069999999999998</v>
      </c>
      <c r="K276" s="302">
        <f t="shared" si="80"/>
        <v>94.07</v>
      </c>
      <c r="L276" s="301">
        <f t="shared" si="81"/>
        <v>94.07</v>
      </c>
    </row>
    <row r="277" spans="2:12" ht="12.75" customHeight="1" x14ac:dyDescent="0.25">
      <c r="B277" s="307" t="s">
        <v>1909</v>
      </c>
      <c r="C277" s="305" t="s">
        <v>1910</v>
      </c>
      <c r="D277" s="305" t="s">
        <v>142</v>
      </c>
      <c r="E277" s="306" t="s">
        <v>1911</v>
      </c>
      <c r="F277" s="305" t="s">
        <v>136</v>
      </c>
      <c r="G277" s="304">
        <v>1</v>
      </c>
      <c r="H277" s="303">
        <v>2533.19</v>
      </c>
      <c r="I277" s="280">
        <f t="shared" si="78"/>
        <v>2533.19</v>
      </c>
      <c r="J277" s="409">
        <f t="shared" si="79"/>
        <v>0.25069999999999998</v>
      </c>
      <c r="K277" s="302">
        <f t="shared" si="80"/>
        <v>3168.26</v>
      </c>
      <c r="L277" s="301">
        <f t="shared" si="81"/>
        <v>3168.26</v>
      </c>
    </row>
    <row r="278" spans="2:12" ht="12.75" customHeight="1" x14ac:dyDescent="0.25">
      <c r="B278" s="307" t="s">
        <v>1912</v>
      </c>
      <c r="C278" s="305" t="s">
        <v>1913</v>
      </c>
      <c r="D278" s="305" t="s">
        <v>1297</v>
      </c>
      <c r="E278" s="306" t="s">
        <v>1914</v>
      </c>
      <c r="F278" s="305" t="s">
        <v>136</v>
      </c>
      <c r="G278" s="304">
        <v>1</v>
      </c>
      <c r="H278" s="303">
        <v>118000</v>
      </c>
      <c r="I278" s="280">
        <f t="shared" si="78"/>
        <v>118000</v>
      </c>
      <c r="J278" s="442">
        <f>+$L$4</f>
        <v>0.20860000000000001</v>
      </c>
      <c r="K278" s="302">
        <f t="shared" si="80"/>
        <v>142614.79999999999</v>
      </c>
      <c r="L278" s="301">
        <f t="shared" si="81"/>
        <v>142614.79999999999</v>
      </c>
    </row>
    <row r="279" spans="2:12" ht="12.75" customHeight="1" x14ac:dyDescent="0.25">
      <c r="B279" s="307" t="s">
        <v>1915</v>
      </c>
      <c r="C279" s="305" t="s">
        <v>1916</v>
      </c>
      <c r="D279" s="305" t="s">
        <v>969</v>
      </c>
      <c r="E279" s="306" t="s">
        <v>1917</v>
      </c>
      <c r="F279" s="305" t="s">
        <v>159</v>
      </c>
      <c r="G279" s="304">
        <v>2</v>
      </c>
      <c r="H279" s="303">
        <v>4149.82</v>
      </c>
      <c r="I279" s="280">
        <f t="shared" si="78"/>
        <v>8299.64</v>
      </c>
      <c r="J279" s="442">
        <f>+$L$4</f>
        <v>0.20860000000000001</v>
      </c>
      <c r="K279" s="302">
        <f t="shared" si="80"/>
        <v>5015.47</v>
      </c>
      <c r="L279" s="301">
        <f t="shared" si="81"/>
        <v>10030.94</v>
      </c>
    </row>
    <row r="280" spans="2:12" ht="12.75" customHeight="1" x14ac:dyDescent="0.25">
      <c r="B280" s="307" t="s">
        <v>1918</v>
      </c>
      <c r="C280" s="305" t="s">
        <v>1919</v>
      </c>
      <c r="D280" s="305" t="s">
        <v>1336</v>
      </c>
      <c r="E280" s="306" t="s">
        <v>1920</v>
      </c>
      <c r="F280" s="305" t="s">
        <v>136</v>
      </c>
      <c r="G280" s="304">
        <v>4</v>
      </c>
      <c r="H280" s="303">
        <v>385.96</v>
      </c>
      <c r="I280" s="280">
        <f t="shared" si="78"/>
        <v>1543.84</v>
      </c>
      <c r="J280" s="409">
        <f t="shared" si="79"/>
        <v>0.25069999999999998</v>
      </c>
      <c r="K280" s="302">
        <f t="shared" si="80"/>
        <v>482.72</v>
      </c>
      <c r="L280" s="301">
        <f t="shared" si="81"/>
        <v>1930.88</v>
      </c>
    </row>
    <row r="281" spans="2:12" ht="12.75" customHeight="1" x14ac:dyDescent="0.25">
      <c r="B281" s="307" t="s">
        <v>1921</v>
      </c>
      <c r="C281" s="305" t="s">
        <v>1922</v>
      </c>
      <c r="D281" s="305" t="s">
        <v>1336</v>
      </c>
      <c r="E281" s="306" t="s">
        <v>1923</v>
      </c>
      <c r="F281" s="305" t="s">
        <v>137</v>
      </c>
      <c r="G281" s="304">
        <v>4</v>
      </c>
      <c r="H281" s="303">
        <v>56.58</v>
      </c>
      <c r="I281" s="280">
        <f t="shared" si="78"/>
        <v>226.32</v>
      </c>
      <c r="J281" s="409">
        <f t="shared" si="79"/>
        <v>0.25069999999999998</v>
      </c>
      <c r="K281" s="302">
        <f t="shared" si="80"/>
        <v>70.760000000000005</v>
      </c>
      <c r="L281" s="301">
        <f t="shared" si="81"/>
        <v>283.04000000000002</v>
      </c>
    </row>
    <row r="282" spans="2:12" x14ac:dyDescent="0.25">
      <c r="B282" s="314" t="s">
        <v>1924</v>
      </c>
      <c r="C282" s="311" t="s">
        <v>379</v>
      </c>
      <c r="D282" s="311"/>
      <c r="E282" s="312" t="s">
        <v>1925</v>
      </c>
      <c r="F282" s="311"/>
      <c r="G282" s="313"/>
      <c r="H282" s="312" t="s">
        <v>73</v>
      </c>
      <c r="I282" s="311">
        <f>SUBTOTAL(9,I283:I298)</f>
        <v>75284.409999999989</v>
      </c>
      <c r="J282" s="310"/>
      <c r="K282" s="309"/>
      <c r="L282" s="308">
        <f>SUBTOTAL(9,L283:L298)</f>
        <v>94153.74</v>
      </c>
    </row>
    <row r="283" spans="2:12" x14ac:dyDescent="0.25">
      <c r="B283" s="307" t="s">
        <v>1926</v>
      </c>
      <c r="C283" s="305" t="s">
        <v>855</v>
      </c>
      <c r="D283" s="305" t="s">
        <v>1336</v>
      </c>
      <c r="E283" s="306" t="s">
        <v>228</v>
      </c>
      <c r="F283" s="305" t="s">
        <v>137</v>
      </c>
      <c r="G283" s="304">
        <v>2</v>
      </c>
      <c r="H283" s="303">
        <v>16.87</v>
      </c>
      <c r="I283" s="280">
        <f t="shared" ref="I283:I298" si="82">TRUNC(G283 * H283, 2)</f>
        <v>33.74</v>
      </c>
      <c r="J283" s="409">
        <f t="shared" si="79"/>
        <v>0.25069999999999998</v>
      </c>
      <c r="K283" s="302">
        <f t="shared" ref="K283:K298" si="83">TRUNC(H283 * (1 + J283), 2)</f>
        <v>21.09</v>
      </c>
      <c r="L283" s="301">
        <f t="shared" ref="L283:L298" si="84">TRUNC(G283 * K283, 2)</f>
        <v>42.18</v>
      </c>
    </row>
    <row r="284" spans="2:12" ht="12.75" customHeight="1" x14ac:dyDescent="0.25">
      <c r="B284" s="307" t="s">
        <v>1927</v>
      </c>
      <c r="C284" s="305" t="s">
        <v>857</v>
      </c>
      <c r="D284" s="305" t="s">
        <v>1336</v>
      </c>
      <c r="E284" s="306" t="s">
        <v>182</v>
      </c>
      <c r="F284" s="305" t="s">
        <v>141</v>
      </c>
      <c r="G284" s="304">
        <v>6</v>
      </c>
      <c r="H284" s="303">
        <v>42.77</v>
      </c>
      <c r="I284" s="280">
        <f t="shared" si="82"/>
        <v>256.62</v>
      </c>
      <c r="J284" s="409">
        <f t="shared" si="79"/>
        <v>0.25069999999999998</v>
      </c>
      <c r="K284" s="302">
        <f t="shared" si="83"/>
        <v>53.49</v>
      </c>
      <c r="L284" s="301">
        <f t="shared" si="84"/>
        <v>320.94</v>
      </c>
    </row>
    <row r="285" spans="2:12" ht="38.25" x14ac:dyDescent="0.25">
      <c r="B285" s="307" t="s">
        <v>1928</v>
      </c>
      <c r="C285" s="305" t="s">
        <v>1929</v>
      </c>
      <c r="D285" s="305" t="s">
        <v>160</v>
      </c>
      <c r="E285" s="306" t="s">
        <v>1930</v>
      </c>
      <c r="F285" s="305" t="s">
        <v>159</v>
      </c>
      <c r="G285" s="304">
        <v>25</v>
      </c>
      <c r="H285" s="303">
        <v>49.78</v>
      </c>
      <c r="I285" s="280">
        <f t="shared" si="82"/>
        <v>1244.5</v>
      </c>
      <c r="J285" s="409">
        <f t="shared" si="79"/>
        <v>0.25069999999999998</v>
      </c>
      <c r="K285" s="302">
        <f t="shared" si="83"/>
        <v>62.25</v>
      </c>
      <c r="L285" s="301">
        <f t="shared" si="84"/>
        <v>1556.25</v>
      </c>
    </row>
    <row r="286" spans="2:12" x14ac:dyDescent="0.25">
      <c r="B286" s="307" t="s">
        <v>1931</v>
      </c>
      <c r="C286" s="305" t="s">
        <v>1091</v>
      </c>
      <c r="D286" s="305" t="s">
        <v>1336</v>
      </c>
      <c r="E286" s="306" t="s">
        <v>1092</v>
      </c>
      <c r="F286" s="305" t="s">
        <v>138</v>
      </c>
      <c r="G286" s="304">
        <v>34.35</v>
      </c>
      <c r="H286" s="303">
        <v>69.03</v>
      </c>
      <c r="I286" s="280">
        <f t="shared" si="82"/>
        <v>2371.1799999999998</v>
      </c>
      <c r="J286" s="409">
        <f t="shared" si="79"/>
        <v>0.25069999999999998</v>
      </c>
      <c r="K286" s="302">
        <f t="shared" si="83"/>
        <v>86.33</v>
      </c>
      <c r="L286" s="301">
        <f t="shared" si="84"/>
        <v>2965.43</v>
      </c>
    </row>
    <row r="287" spans="2:12" x14ac:dyDescent="0.25">
      <c r="B287" s="307" t="s">
        <v>1932</v>
      </c>
      <c r="C287" s="305" t="s">
        <v>1095</v>
      </c>
      <c r="D287" s="305" t="s">
        <v>1336</v>
      </c>
      <c r="E287" s="306" t="s">
        <v>1096</v>
      </c>
      <c r="F287" s="305" t="s">
        <v>131</v>
      </c>
      <c r="G287" s="304">
        <v>114.22</v>
      </c>
      <c r="H287" s="303">
        <v>180.44</v>
      </c>
      <c r="I287" s="280">
        <f t="shared" si="82"/>
        <v>20609.849999999999</v>
      </c>
      <c r="J287" s="409">
        <f t="shared" si="79"/>
        <v>0.25069999999999998</v>
      </c>
      <c r="K287" s="302">
        <f t="shared" si="83"/>
        <v>225.67</v>
      </c>
      <c r="L287" s="301">
        <f t="shared" si="84"/>
        <v>25776.02</v>
      </c>
    </row>
    <row r="288" spans="2:12" x14ac:dyDescent="0.25">
      <c r="B288" s="307" t="s">
        <v>1933</v>
      </c>
      <c r="C288" s="305" t="s">
        <v>1934</v>
      </c>
      <c r="D288" s="305" t="s">
        <v>1336</v>
      </c>
      <c r="E288" s="306" t="s">
        <v>1935</v>
      </c>
      <c r="F288" s="305" t="s">
        <v>138</v>
      </c>
      <c r="G288" s="304">
        <v>1.81</v>
      </c>
      <c r="H288" s="303">
        <v>1006.23</v>
      </c>
      <c r="I288" s="280">
        <f t="shared" si="82"/>
        <v>1821.27</v>
      </c>
      <c r="J288" s="409">
        <f t="shared" si="79"/>
        <v>0.25069999999999998</v>
      </c>
      <c r="K288" s="302">
        <f t="shared" si="83"/>
        <v>1258.49</v>
      </c>
      <c r="L288" s="301">
        <f t="shared" si="84"/>
        <v>2277.86</v>
      </c>
    </row>
    <row r="289" spans="2:12" ht="12.75" customHeight="1" x14ac:dyDescent="0.25">
      <c r="B289" s="307" t="s">
        <v>1936</v>
      </c>
      <c r="C289" s="305" t="s">
        <v>1598</v>
      </c>
      <c r="D289" s="305" t="s">
        <v>1336</v>
      </c>
      <c r="E289" s="306" t="s">
        <v>1599</v>
      </c>
      <c r="F289" s="305" t="s">
        <v>137</v>
      </c>
      <c r="G289" s="304">
        <v>41</v>
      </c>
      <c r="H289" s="303">
        <v>271.18</v>
      </c>
      <c r="I289" s="280">
        <f t="shared" ref="I289:I293" si="85">TRUNC(G289 * H289, 2)</f>
        <v>11118.38</v>
      </c>
      <c r="J289" s="409">
        <f t="shared" si="79"/>
        <v>0.25069999999999998</v>
      </c>
      <c r="K289" s="302">
        <f t="shared" ref="K289:K293" si="86">TRUNC(H289 * (1 + J289), 2)</f>
        <v>339.16</v>
      </c>
      <c r="L289" s="301">
        <f t="shared" ref="L289:L293" si="87">TRUNC(G289 * K289, 2)</f>
        <v>13905.56</v>
      </c>
    </row>
    <row r="290" spans="2:12" x14ac:dyDescent="0.25">
      <c r="B290" s="307" t="s">
        <v>1937</v>
      </c>
      <c r="C290" s="305" t="s">
        <v>1938</v>
      </c>
      <c r="D290" s="305" t="s">
        <v>1336</v>
      </c>
      <c r="E290" s="306" t="s">
        <v>1939</v>
      </c>
      <c r="F290" s="305" t="s">
        <v>137</v>
      </c>
      <c r="G290" s="304">
        <v>1</v>
      </c>
      <c r="H290" s="303">
        <v>52.18</v>
      </c>
      <c r="I290" s="280">
        <f t="shared" si="85"/>
        <v>52.18</v>
      </c>
      <c r="J290" s="409">
        <f t="shared" si="79"/>
        <v>0.25069999999999998</v>
      </c>
      <c r="K290" s="302">
        <f t="shared" si="86"/>
        <v>65.260000000000005</v>
      </c>
      <c r="L290" s="301">
        <f t="shared" si="87"/>
        <v>65.260000000000005</v>
      </c>
    </row>
    <row r="291" spans="2:12" x14ac:dyDescent="0.25">
      <c r="B291" s="307" t="s">
        <v>1940</v>
      </c>
      <c r="C291" s="305" t="s">
        <v>1941</v>
      </c>
      <c r="D291" s="305" t="s">
        <v>1336</v>
      </c>
      <c r="E291" s="306" t="s">
        <v>1942</v>
      </c>
      <c r="F291" s="305" t="s">
        <v>137</v>
      </c>
      <c r="G291" s="304">
        <v>1</v>
      </c>
      <c r="H291" s="303">
        <v>64.849999999999994</v>
      </c>
      <c r="I291" s="280">
        <f t="shared" si="85"/>
        <v>64.849999999999994</v>
      </c>
      <c r="J291" s="409">
        <f t="shared" si="79"/>
        <v>0.25069999999999998</v>
      </c>
      <c r="K291" s="302">
        <f t="shared" si="86"/>
        <v>81.099999999999994</v>
      </c>
      <c r="L291" s="301">
        <f t="shared" si="87"/>
        <v>81.099999999999994</v>
      </c>
    </row>
    <row r="292" spans="2:12" x14ac:dyDescent="0.25">
      <c r="B292" s="307" t="s">
        <v>1943</v>
      </c>
      <c r="C292" s="305" t="s">
        <v>856</v>
      </c>
      <c r="D292" s="305" t="s">
        <v>1336</v>
      </c>
      <c r="E292" s="306" t="s">
        <v>186</v>
      </c>
      <c r="F292" s="305" t="s">
        <v>137</v>
      </c>
      <c r="G292" s="304">
        <v>3</v>
      </c>
      <c r="H292" s="303">
        <v>9.5299999999999994</v>
      </c>
      <c r="I292" s="280">
        <f t="shared" si="85"/>
        <v>28.59</v>
      </c>
      <c r="J292" s="409">
        <f t="shared" si="79"/>
        <v>0.25069999999999998</v>
      </c>
      <c r="K292" s="302">
        <f t="shared" si="86"/>
        <v>11.91</v>
      </c>
      <c r="L292" s="301">
        <f t="shared" si="87"/>
        <v>35.729999999999997</v>
      </c>
    </row>
    <row r="293" spans="2:12" ht="25.5" x14ac:dyDescent="0.25">
      <c r="B293" s="307" t="s">
        <v>1944</v>
      </c>
      <c r="C293" s="305" t="s">
        <v>1945</v>
      </c>
      <c r="D293" s="305" t="s">
        <v>160</v>
      </c>
      <c r="E293" s="306" t="s">
        <v>1946</v>
      </c>
      <c r="F293" s="305" t="s">
        <v>159</v>
      </c>
      <c r="G293" s="304">
        <v>1</v>
      </c>
      <c r="H293" s="303">
        <v>21.36</v>
      </c>
      <c r="I293" s="280">
        <f t="shared" si="85"/>
        <v>21.36</v>
      </c>
      <c r="J293" s="409">
        <f t="shared" si="79"/>
        <v>0.25069999999999998</v>
      </c>
      <c r="K293" s="302">
        <f t="shared" si="86"/>
        <v>26.71</v>
      </c>
      <c r="L293" s="301">
        <f t="shared" si="87"/>
        <v>26.71</v>
      </c>
    </row>
    <row r="294" spans="2:12" ht="12.75" customHeight="1" x14ac:dyDescent="0.25">
      <c r="B294" s="307" t="s">
        <v>1947</v>
      </c>
      <c r="C294" s="305" t="s">
        <v>1948</v>
      </c>
      <c r="D294" s="305" t="s">
        <v>160</v>
      </c>
      <c r="E294" s="306" t="s">
        <v>1949</v>
      </c>
      <c r="F294" s="305" t="s">
        <v>159</v>
      </c>
      <c r="G294" s="304">
        <v>23</v>
      </c>
      <c r="H294" s="303">
        <v>36.9</v>
      </c>
      <c r="I294" s="280">
        <f t="shared" si="82"/>
        <v>848.7</v>
      </c>
      <c r="J294" s="409">
        <f t="shared" si="79"/>
        <v>0.25069999999999998</v>
      </c>
      <c r="K294" s="302">
        <f t="shared" si="83"/>
        <v>46.15</v>
      </c>
      <c r="L294" s="301">
        <f t="shared" si="84"/>
        <v>1061.45</v>
      </c>
    </row>
    <row r="295" spans="2:12" x14ac:dyDescent="0.25">
      <c r="B295" s="307" t="s">
        <v>1950</v>
      </c>
      <c r="C295" s="305" t="s">
        <v>859</v>
      </c>
      <c r="D295" s="305" t="s">
        <v>1336</v>
      </c>
      <c r="E295" s="306" t="s">
        <v>179</v>
      </c>
      <c r="F295" s="305" t="s">
        <v>141</v>
      </c>
      <c r="G295" s="304">
        <v>2.2999999999999998</v>
      </c>
      <c r="H295" s="303">
        <v>24.92</v>
      </c>
      <c r="I295" s="280">
        <f t="shared" si="82"/>
        <v>57.31</v>
      </c>
      <c r="J295" s="409">
        <f t="shared" si="79"/>
        <v>0.25069999999999998</v>
      </c>
      <c r="K295" s="302">
        <f t="shared" si="83"/>
        <v>31.16</v>
      </c>
      <c r="L295" s="301">
        <f t="shared" si="84"/>
        <v>71.66</v>
      </c>
    </row>
    <row r="296" spans="2:12" ht="25.5" x14ac:dyDescent="0.25">
      <c r="B296" s="307" t="s">
        <v>1951</v>
      </c>
      <c r="C296" s="305" t="s">
        <v>1952</v>
      </c>
      <c r="D296" s="305" t="s">
        <v>130</v>
      </c>
      <c r="E296" s="306" t="s">
        <v>1953</v>
      </c>
      <c r="F296" s="305" t="s">
        <v>188</v>
      </c>
      <c r="G296" s="304">
        <v>197.1</v>
      </c>
      <c r="H296" s="303">
        <v>66.959999999999994</v>
      </c>
      <c r="I296" s="280">
        <f t="shared" si="82"/>
        <v>13197.81</v>
      </c>
      <c r="J296" s="409">
        <f t="shared" si="79"/>
        <v>0.25069999999999998</v>
      </c>
      <c r="K296" s="302">
        <f t="shared" si="83"/>
        <v>83.74</v>
      </c>
      <c r="L296" s="301">
        <f t="shared" si="84"/>
        <v>16505.150000000001</v>
      </c>
    </row>
    <row r="297" spans="2:12" ht="25.5" x14ac:dyDescent="0.25">
      <c r="B297" s="307" t="s">
        <v>1954</v>
      </c>
      <c r="C297" s="305" t="s">
        <v>1955</v>
      </c>
      <c r="D297" s="305" t="s">
        <v>130</v>
      </c>
      <c r="E297" s="306" t="s">
        <v>1956</v>
      </c>
      <c r="F297" s="305" t="s">
        <v>188</v>
      </c>
      <c r="G297" s="304">
        <v>246.2</v>
      </c>
      <c r="H297" s="303">
        <v>94.96</v>
      </c>
      <c r="I297" s="280">
        <f t="shared" si="82"/>
        <v>23379.15</v>
      </c>
      <c r="J297" s="409">
        <f t="shared" si="79"/>
        <v>0.25069999999999998</v>
      </c>
      <c r="K297" s="302">
        <f t="shared" si="83"/>
        <v>118.76</v>
      </c>
      <c r="L297" s="301">
        <f t="shared" si="84"/>
        <v>29238.71</v>
      </c>
    </row>
    <row r="298" spans="2:12" ht="25.5" x14ac:dyDescent="0.25">
      <c r="B298" s="307" t="s">
        <v>1957</v>
      </c>
      <c r="C298" s="305" t="s">
        <v>751</v>
      </c>
      <c r="D298" s="305" t="s">
        <v>160</v>
      </c>
      <c r="E298" s="306" t="s">
        <v>1958</v>
      </c>
      <c r="F298" s="305" t="s">
        <v>188</v>
      </c>
      <c r="G298" s="304">
        <v>4.2</v>
      </c>
      <c r="H298" s="303">
        <v>42.6</v>
      </c>
      <c r="I298" s="280">
        <f t="shared" si="82"/>
        <v>178.92</v>
      </c>
      <c r="J298" s="409">
        <f t="shared" si="79"/>
        <v>0.25069999999999998</v>
      </c>
      <c r="K298" s="302">
        <f t="shared" si="83"/>
        <v>53.27</v>
      </c>
      <c r="L298" s="301">
        <f t="shared" si="84"/>
        <v>223.73</v>
      </c>
    </row>
    <row r="299" spans="2:12" x14ac:dyDescent="0.25">
      <c r="B299" s="314" t="s">
        <v>1959</v>
      </c>
      <c r="C299" s="311" t="s">
        <v>379</v>
      </c>
      <c r="D299" s="311"/>
      <c r="E299" s="312" t="s">
        <v>1960</v>
      </c>
      <c r="F299" s="311"/>
      <c r="G299" s="313"/>
      <c r="H299" s="312" t="s">
        <v>73</v>
      </c>
      <c r="I299" s="311">
        <f>SUBTOTAL(9,I300:I325)</f>
        <v>239299.47</v>
      </c>
      <c r="J299" s="310"/>
      <c r="K299" s="309"/>
      <c r="L299" s="308">
        <f>SUBTOTAL(9,L300:L325)</f>
        <v>299280.44</v>
      </c>
    </row>
    <row r="300" spans="2:12" x14ac:dyDescent="0.25">
      <c r="B300" s="307" t="s">
        <v>1961</v>
      </c>
      <c r="C300" s="305" t="s">
        <v>1962</v>
      </c>
      <c r="D300" s="305" t="s">
        <v>1336</v>
      </c>
      <c r="E300" s="306" t="s">
        <v>1963</v>
      </c>
      <c r="F300" s="305" t="s">
        <v>137</v>
      </c>
      <c r="G300" s="304">
        <v>7</v>
      </c>
      <c r="H300" s="303">
        <v>592.58000000000004</v>
      </c>
      <c r="I300" s="280">
        <f t="shared" ref="I300:I325" si="88">TRUNC(G300 * H300, 2)</f>
        <v>4148.0600000000004</v>
      </c>
      <c r="J300" s="409">
        <f t="shared" si="79"/>
        <v>0.25069999999999998</v>
      </c>
      <c r="K300" s="302">
        <f t="shared" ref="K300:K325" si="89">TRUNC(H300 * (1 + J300), 2)</f>
        <v>741.13</v>
      </c>
      <c r="L300" s="301">
        <f t="shared" ref="L300:L325" si="90">TRUNC(G300 * K300, 2)</f>
        <v>5187.91</v>
      </c>
    </row>
    <row r="301" spans="2:12" ht="12.75" customHeight="1" x14ac:dyDescent="0.25">
      <c r="B301" s="307" t="s">
        <v>1964</v>
      </c>
      <c r="C301" s="305" t="s">
        <v>1060</v>
      </c>
      <c r="D301" s="305" t="s">
        <v>160</v>
      </c>
      <c r="E301" s="306" t="s">
        <v>1965</v>
      </c>
      <c r="F301" s="305" t="s">
        <v>159</v>
      </c>
      <c r="G301" s="304">
        <v>7</v>
      </c>
      <c r="H301" s="303">
        <v>3431.44</v>
      </c>
      <c r="I301" s="280">
        <f t="shared" ref="I301:I321" si="91">TRUNC(G301 * H301, 2)</f>
        <v>24020.080000000002</v>
      </c>
      <c r="J301" s="409">
        <f t="shared" si="79"/>
        <v>0.25069999999999998</v>
      </c>
      <c r="K301" s="302">
        <f t="shared" ref="K301:K321" si="92">TRUNC(H301 * (1 + J301), 2)</f>
        <v>4291.7</v>
      </c>
      <c r="L301" s="301">
        <f t="shared" ref="L301:L321" si="93">TRUNC(G301 * K301, 2)</f>
        <v>30041.9</v>
      </c>
    </row>
    <row r="302" spans="2:12" ht="12.75" customHeight="1" x14ac:dyDescent="0.25">
      <c r="B302" s="307" t="s">
        <v>1966</v>
      </c>
      <c r="C302" s="305" t="s">
        <v>847</v>
      </c>
      <c r="D302" s="305" t="s">
        <v>1336</v>
      </c>
      <c r="E302" s="306" t="s">
        <v>172</v>
      </c>
      <c r="F302" s="305" t="s">
        <v>137</v>
      </c>
      <c r="G302" s="304">
        <v>3</v>
      </c>
      <c r="H302" s="303">
        <v>31.05</v>
      </c>
      <c r="I302" s="280">
        <f t="shared" si="91"/>
        <v>93.15</v>
      </c>
      <c r="J302" s="409">
        <f t="shared" si="79"/>
        <v>0.25069999999999998</v>
      </c>
      <c r="K302" s="302">
        <f t="shared" si="92"/>
        <v>38.83</v>
      </c>
      <c r="L302" s="301">
        <f t="shared" si="93"/>
        <v>116.49</v>
      </c>
    </row>
    <row r="303" spans="2:12" ht="12.75" customHeight="1" x14ac:dyDescent="0.25">
      <c r="B303" s="307" t="s">
        <v>1967</v>
      </c>
      <c r="C303" s="305" t="s">
        <v>1968</v>
      </c>
      <c r="D303" s="305" t="s">
        <v>160</v>
      </c>
      <c r="E303" s="306" t="s">
        <v>1969</v>
      </c>
      <c r="F303" s="305" t="s">
        <v>159</v>
      </c>
      <c r="G303" s="304">
        <v>1</v>
      </c>
      <c r="H303" s="303">
        <v>100.24</v>
      </c>
      <c r="I303" s="280">
        <f t="shared" si="91"/>
        <v>100.24</v>
      </c>
      <c r="J303" s="409">
        <f t="shared" si="79"/>
        <v>0.25069999999999998</v>
      </c>
      <c r="K303" s="302">
        <f t="shared" si="92"/>
        <v>125.37</v>
      </c>
      <c r="L303" s="301">
        <f t="shared" si="93"/>
        <v>125.37</v>
      </c>
    </row>
    <row r="304" spans="2:12" ht="12.75" customHeight="1" x14ac:dyDescent="0.25">
      <c r="B304" s="307" t="s">
        <v>1970</v>
      </c>
      <c r="C304" s="305" t="s">
        <v>1971</v>
      </c>
      <c r="D304" s="305" t="s">
        <v>160</v>
      </c>
      <c r="E304" s="306" t="s">
        <v>1972</v>
      </c>
      <c r="F304" s="305" t="s">
        <v>159</v>
      </c>
      <c r="G304" s="304">
        <v>2</v>
      </c>
      <c r="H304" s="303">
        <v>282.83999999999997</v>
      </c>
      <c r="I304" s="280">
        <f t="shared" si="91"/>
        <v>565.67999999999995</v>
      </c>
      <c r="J304" s="409">
        <f t="shared" si="79"/>
        <v>0.25069999999999998</v>
      </c>
      <c r="K304" s="302">
        <f t="shared" si="92"/>
        <v>353.74</v>
      </c>
      <c r="L304" s="301">
        <f t="shared" si="93"/>
        <v>707.48</v>
      </c>
    </row>
    <row r="305" spans="2:12" ht="12.75" customHeight="1" x14ac:dyDescent="0.25">
      <c r="B305" s="307" t="s">
        <v>1973</v>
      </c>
      <c r="C305" s="305" t="s">
        <v>1091</v>
      </c>
      <c r="D305" s="305" t="s">
        <v>1336</v>
      </c>
      <c r="E305" s="306" t="s">
        <v>1092</v>
      </c>
      <c r="F305" s="305" t="s">
        <v>138</v>
      </c>
      <c r="G305" s="304">
        <v>120.87</v>
      </c>
      <c r="H305" s="303">
        <v>69.03</v>
      </c>
      <c r="I305" s="280">
        <f t="shared" si="91"/>
        <v>8343.65</v>
      </c>
      <c r="J305" s="409">
        <f t="shared" si="79"/>
        <v>0.25069999999999998</v>
      </c>
      <c r="K305" s="302">
        <f t="shared" si="92"/>
        <v>86.33</v>
      </c>
      <c r="L305" s="301">
        <f t="shared" si="93"/>
        <v>10434.700000000001</v>
      </c>
    </row>
    <row r="306" spans="2:12" ht="12.75" customHeight="1" x14ac:dyDescent="0.25">
      <c r="B306" s="307" t="s">
        <v>1974</v>
      </c>
      <c r="C306" s="305" t="s">
        <v>1095</v>
      </c>
      <c r="D306" s="305" t="s">
        <v>1336</v>
      </c>
      <c r="E306" s="306" t="s">
        <v>1096</v>
      </c>
      <c r="F306" s="305" t="s">
        <v>131</v>
      </c>
      <c r="G306" s="304">
        <v>136.47999999999999</v>
      </c>
      <c r="H306" s="303">
        <v>180.44</v>
      </c>
      <c r="I306" s="280">
        <f t="shared" si="91"/>
        <v>24626.45</v>
      </c>
      <c r="J306" s="409">
        <f t="shared" si="79"/>
        <v>0.25069999999999998</v>
      </c>
      <c r="K306" s="302">
        <f t="shared" si="92"/>
        <v>225.67</v>
      </c>
      <c r="L306" s="301">
        <f t="shared" si="93"/>
        <v>30799.439999999999</v>
      </c>
    </row>
    <row r="307" spans="2:12" ht="12.75" customHeight="1" x14ac:dyDescent="0.25">
      <c r="B307" s="307" t="s">
        <v>1975</v>
      </c>
      <c r="C307" s="305" t="s">
        <v>1093</v>
      </c>
      <c r="D307" s="305" t="s">
        <v>1336</v>
      </c>
      <c r="E307" s="306" t="s">
        <v>1094</v>
      </c>
      <c r="F307" s="305" t="s">
        <v>138</v>
      </c>
      <c r="G307" s="304">
        <v>2.86</v>
      </c>
      <c r="H307" s="303">
        <v>250.74</v>
      </c>
      <c r="I307" s="280">
        <f t="shared" si="91"/>
        <v>717.11</v>
      </c>
      <c r="J307" s="409">
        <f t="shared" si="79"/>
        <v>0.25069999999999998</v>
      </c>
      <c r="K307" s="302">
        <f t="shared" si="92"/>
        <v>313.60000000000002</v>
      </c>
      <c r="L307" s="301">
        <f t="shared" si="93"/>
        <v>896.89</v>
      </c>
    </row>
    <row r="308" spans="2:12" ht="12.75" customHeight="1" x14ac:dyDescent="0.25">
      <c r="B308" s="307" t="s">
        <v>1976</v>
      </c>
      <c r="C308" s="305" t="s">
        <v>1598</v>
      </c>
      <c r="D308" s="305" t="s">
        <v>1336</v>
      </c>
      <c r="E308" s="306" t="s">
        <v>1599</v>
      </c>
      <c r="F308" s="305" t="s">
        <v>137</v>
      </c>
      <c r="G308" s="304">
        <v>47</v>
      </c>
      <c r="H308" s="303">
        <v>271.18</v>
      </c>
      <c r="I308" s="280">
        <f t="shared" si="91"/>
        <v>12745.46</v>
      </c>
      <c r="J308" s="409">
        <f t="shared" si="79"/>
        <v>0.25069999999999998</v>
      </c>
      <c r="K308" s="302">
        <f t="shared" si="92"/>
        <v>339.16</v>
      </c>
      <c r="L308" s="301">
        <f t="shared" si="93"/>
        <v>15940.52</v>
      </c>
    </row>
    <row r="309" spans="2:12" ht="12.75" customHeight="1" x14ac:dyDescent="0.25">
      <c r="B309" s="307" t="s">
        <v>1977</v>
      </c>
      <c r="C309" s="305" t="s">
        <v>1938</v>
      </c>
      <c r="D309" s="305" t="s">
        <v>1336</v>
      </c>
      <c r="E309" s="306" t="s">
        <v>1939</v>
      </c>
      <c r="F309" s="305" t="s">
        <v>137</v>
      </c>
      <c r="G309" s="304">
        <v>4</v>
      </c>
      <c r="H309" s="303">
        <v>52.18</v>
      </c>
      <c r="I309" s="280">
        <f t="shared" si="91"/>
        <v>208.72</v>
      </c>
      <c r="J309" s="409">
        <f t="shared" si="79"/>
        <v>0.25069999999999998</v>
      </c>
      <c r="K309" s="302">
        <f t="shared" si="92"/>
        <v>65.260000000000005</v>
      </c>
      <c r="L309" s="301">
        <f t="shared" si="93"/>
        <v>261.04000000000002</v>
      </c>
    </row>
    <row r="310" spans="2:12" ht="12.75" customHeight="1" x14ac:dyDescent="0.25">
      <c r="B310" s="307" t="s">
        <v>1978</v>
      </c>
      <c r="C310" s="305" t="s">
        <v>1941</v>
      </c>
      <c r="D310" s="305" t="s">
        <v>1336</v>
      </c>
      <c r="E310" s="306" t="s">
        <v>1942</v>
      </c>
      <c r="F310" s="305" t="s">
        <v>137</v>
      </c>
      <c r="G310" s="304">
        <v>1</v>
      </c>
      <c r="H310" s="303">
        <v>64.849999999999994</v>
      </c>
      <c r="I310" s="280">
        <f t="shared" si="91"/>
        <v>64.849999999999994</v>
      </c>
      <c r="J310" s="409">
        <f t="shared" si="79"/>
        <v>0.25069999999999998</v>
      </c>
      <c r="K310" s="302">
        <f t="shared" si="92"/>
        <v>81.099999999999994</v>
      </c>
      <c r="L310" s="301">
        <f t="shared" si="93"/>
        <v>81.099999999999994</v>
      </c>
    </row>
    <row r="311" spans="2:12" ht="12.75" customHeight="1" x14ac:dyDescent="0.25">
      <c r="B311" s="307" t="s">
        <v>1979</v>
      </c>
      <c r="C311" s="305" t="s">
        <v>1980</v>
      </c>
      <c r="D311" s="305" t="s">
        <v>160</v>
      </c>
      <c r="E311" s="306" t="s">
        <v>1981</v>
      </c>
      <c r="F311" s="305" t="s">
        <v>159</v>
      </c>
      <c r="G311" s="304">
        <v>2</v>
      </c>
      <c r="H311" s="303">
        <v>266.23</v>
      </c>
      <c r="I311" s="280">
        <f t="shared" si="91"/>
        <v>532.46</v>
      </c>
      <c r="J311" s="409">
        <f t="shared" si="79"/>
        <v>0.25069999999999998</v>
      </c>
      <c r="K311" s="302">
        <f t="shared" si="92"/>
        <v>332.97</v>
      </c>
      <c r="L311" s="301">
        <f t="shared" si="93"/>
        <v>665.94</v>
      </c>
    </row>
    <row r="312" spans="2:12" ht="12.75" customHeight="1" x14ac:dyDescent="0.25">
      <c r="B312" s="307" t="s">
        <v>1982</v>
      </c>
      <c r="C312" s="305" t="s">
        <v>1983</v>
      </c>
      <c r="D312" s="305" t="s">
        <v>160</v>
      </c>
      <c r="E312" s="306" t="s">
        <v>1984</v>
      </c>
      <c r="F312" s="305" t="s">
        <v>159</v>
      </c>
      <c r="G312" s="304">
        <v>11</v>
      </c>
      <c r="H312" s="303">
        <v>41.9</v>
      </c>
      <c r="I312" s="280">
        <f t="shared" si="91"/>
        <v>460.9</v>
      </c>
      <c r="J312" s="409">
        <f t="shared" si="79"/>
        <v>0.25069999999999998</v>
      </c>
      <c r="K312" s="302">
        <f t="shared" si="92"/>
        <v>52.4</v>
      </c>
      <c r="L312" s="301">
        <f t="shared" si="93"/>
        <v>576.4</v>
      </c>
    </row>
    <row r="313" spans="2:12" ht="12.75" customHeight="1" x14ac:dyDescent="0.25">
      <c r="B313" s="307" t="s">
        <v>1985</v>
      </c>
      <c r="C313" s="305" t="s">
        <v>1986</v>
      </c>
      <c r="D313" s="305" t="s">
        <v>160</v>
      </c>
      <c r="E313" s="306" t="s">
        <v>1987</v>
      </c>
      <c r="F313" s="305" t="s">
        <v>159</v>
      </c>
      <c r="G313" s="304">
        <v>1</v>
      </c>
      <c r="H313" s="303">
        <v>117.96</v>
      </c>
      <c r="I313" s="280">
        <f t="shared" si="91"/>
        <v>117.96</v>
      </c>
      <c r="J313" s="409">
        <f t="shared" si="79"/>
        <v>0.25069999999999998</v>
      </c>
      <c r="K313" s="302">
        <f t="shared" si="92"/>
        <v>147.53</v>
      </c>
      <c r="L313" s="301">
        <f t="shared" si="93"/>
        <v>147.53</v>
      </c>
    </row>
    <row r="314" spans="2:12" ht="12.75" customHeight="1" x14ac:dyDescent="0.25">
      <c r="B314" s="307" t="s">
        <v>1988</v>
      </c>
      <c r="C314" s="305" t="s">
        <v>1058</v>
      </c>
      <c r="D314" s="305" t="s">
        <v>160</v>
      </c>
      <c r="E314" s="306" t="s">
        <v>1989</v>
      </c>
      <c r="F314" s="305" t="s">
        <v>159</v>
      </c>
      <c r="G314" s="304">
        <v>3</v>
      </c>
      <c r="H314" s="303">
        <v>33.97</v>
      </c>
      <c r="I314" s="280">
        <f t="shared" si="91"/>
        <v>101.91</v>
      </c>
      <c r="J314" s="409">
        <f t="shared" si="79"/>
        <v>0.25069999999999998</v>
      </c>
      <c r="K314" s="302">
        <f t="shared" si="92"/>
        <v>42.48</v>
      </c>
      <c r="L314" s="301">
        <f t="shared" si="93"/>
        <v>127.44</v>
      </c>
    </row>
    <row r="315" spans="2:12" ht="12.75" customHeight="1" x14ac:dyDescent="0.25">
      <c r="B315" s="307" t="s">
        <v>1990</v>
      </c>
      <c r="C315" s="305" t="s">
        <v>1991</v>
      </c>
      <c r="D315" s="305" t="s">
        <v>160</v>
      </c>
      <c r="E315" s="306" t="s">
        <v>1992</v>
      </c>
      <c r="F315" s="305" t="s">
        <v>159</v>
      </c>
      <c r="G315" s="304">
        <v>26</v>
      </c>
      <c r="H315" s="303">
        <v>57.18</v>
      </c>
      <c r="I315" s="280">
        <f t="shared" si="91"/>
        <v>1486.68</v>
      </c>
      <c r="J315" s="409">
        <f t="shared" si="79"/>
        <v>0.25069999999999998</v>
      </c>
      <c r="K315" s="302">
        <f t="shared" si="92"/>
        <v>71.510000000000005</v>
      </c>
      <c r="L315" s="301">
        <f t="shared" si="93"/>
        <v>1859.26</v>
      </c>
    </row>
    <row r="316" spans="2:12" ht="12.75" customHeight="1" x14ac:dyDescent="0.25">
      <c r="B316" s="307" t="s">
        <v>1993</v>
      </c>
      <c r="C316" s="305" t="s">
        <v>1994</v>
      </c>
      <c r="D316" s="305" t="s">
        <v>160</v>
      </c>
      <c r="E316" s="306" t="s">
        <v>1995</v>
      </c>
      <c r="F316" s="305" t="s">
        <v>159</v>
      </c>
      <c r="G316" s="304">
        <v>1</v>
      </c>
      <c r="H316" s="303">
        <v>87.78</v>
      </c>
      <c r="I316" s="280">
        <f t="shared" si="91"/>
        <v>87.78</v>
      </c>
      <c r="J316" s="409">
        <f t="shared" si="79"/>
        <v>0.25069999999999998</v>
      </c>
      <c r="K316" s="302">
        <f t="shared" si="92"/>
        <v>109.78</v>
      </c>
      <c r="L316" s="301">
        <f t="shared" si="93"/>
        <v>109.78</v>
      </c>
    </row>
    <row r="317" spans="2:12" ht="12.75" customHeight="1" x14ac:dyDescent="0.25">
      <c r="B317" s="307" t="s">
        <v>1996</v>
      </c>
      <c r="C317" s="305" t="s">
        <v>1059</v>
      </c>
      <c r="D317" s="305" t="s">
        <v>160</v>
      </c>
      <c r="E317" s="306" t="s">
        <v>1997</v>
      </c>
      <c r="F317" s="305" t="s">
        <v>159</v>
      </c>
      <c r="G317" s="304">
        <v>2</v>
      </c>
      <c r="H317" s="303">
        <v>221.44</v>
      </c>
      <c r="I317" s="280">
        <f t="shared" ref="I317:I319" si="94">TRUNC(G317 * H317, 2)</f>
        <v>442.88</v>
      </c>
      <c r="J317" s="409">
        <f t="shared" si="79"/>
        <v>0.25069999999999998</v>
      </c>
      <c r="K317" s="302">
        <f t="shared" ref="K317:K319" si="95">TRUNC(H317 * (1 + J317), 2)</f>
        <v>276.95</v>
      </c>
      <c r="L317" s="301">
        <f t="shared" ref="L317:L319" si="96">TRUNC(G317 * K317, 2)</f>
        <v>553.9</v>
      </c>
    </row>
    <row r="318" spans="2:12" ht="12.75" customHeight="1" x14ac:dyDescent="0.25">
      <c r="B318" s="307" t="s">
        <v>1998</v>
      </c>
      <c r="C318" s="305" t="s">
        <v>1945</v>
      </c>
      <c r="D318" s="305" t="s">
        <v>160</v>
      </c>
      <c r="E318" s="306" t="s">
        <v>1946</v>
      </c>
      <c r="F318" s="305" t="s">
        <v>159</v>
      </c>
      <c r="G318" s="304">
        <v>9</v>
      </c>
      <c r="H318" s="303">
        <v>21.36</v>
      </c>
      <c r="I318" s="280">
        <f t="shared" si="94"/>
        <v>192.24</v>
      </c>
      <c r="J318" s="409">
        <f t="shared" si="79"/>
        <v>0.25069999999999998</v>
      </c>
      <c r="K318" s="302">
        <f t="shared" si="95"/>
        <v>26.71</v>
      </c>
      <c r="L318" s="301">
        <f t="shared" si="96"/>
        <v>240.39</v>
      </c>
    </row>
    <row r="319" spans="2:12" ht="12.75" customHeight="1" x14ac:dyDescent="0.25">
      <c r="B319" s="307" t="s">
        <v>1999</v>
      </c>
      <c r="C319" s="305" t="s">
        <v>1948</v>
      </c>
      <c r="D319" s="305" t="s">
        <v>160</v>
      </c>
      <c r="E319" s="306" t="s">
        <v>1949</v>
      </c>
      <c r="F319" s="305" t="s">
        <v>159</v>
      </c>
      <c r="G319" s="304">
        <v>121</v>
      </c>
      <c r="H319" s="303">
        <v>36.9</v>
      </c>
      <c r="I319" s="280">
        <f t="shared" si="94"/>
        <v>4464.8999999999996</v>
      </c>
      <c r="J319" s="409">
        <f t="shared" si="79"/>
        <v>0.25069999999999998</v>
      </c>
      <c r="K319" s="302">
        <f t="shared" si="95"/>
        <v>46.15</v>
      </c>
      <c r="L319" s="301">
        <f t="shared" si="96"/>
        <v>5584.15</v>
      </c>
    </row>
    <row r="320" spans="2:12" ht="12.75" customHeight="1" x14ac:dyDescent="0.25">
      <c r="B320" s="307" t="s">
        <v>2000</v>
      </c>
      <c r="C320" s="305" t="s">
        <v>2001</v>
      </c>
      <c r="D320" s="305" t="s">
        <v>130</v>
      </c>
      <c r="E320" s="306" t="s">
        <v>2002</v>
      </c>
      <c r="F320" s="305" t="s">
        <v>159</v>
      </c>
      <c r="G320" s="304">
        <v>87</v>
      </c>
      <c r="H320" s="303">
        <v>75.59</v>
      </c>
      <c r="I320" s="280">
        <f t="shared" si="91"/>
        <v>6576.33</v>
      </c>
      <c r="J320" s="409">
        <f t="shared" si="79"/>
        <v>0.25069999999999998</v>
      </c>
      <c r="K320" s="302">
        <f t="shared" si="92"/>
        <v>94.54</v>
      </c>
      <c r="L320" s="301">
        <f t="shared" si="93"/>
        <v>8224.98</v>
      </c>
    </row>
    <row r="321" spans="2:12" ht="12.75" customHeight="1" x14ac:dyDescent="0.25">
      <c r="B321" s="307" t="s">
        <v>2003</v>
      </c>
      <c r="C321" s="305" t="s">
        <v>1952</v>
      </c>
      <c r="D321" s="305" t="s">
        <v>130</v>
      </c>
      <c r="E321" s="306" t="s">
        <v>1953</v>
      </c>
      <c r="F321" s="305" t="s">
        <v>188</v>
      </c>
      <c r="G321" s="304">
        <v>478.6</v>
      </c>
      <c r="H321" s="303">
        <v>66.959999999999994</v>
      </c>
      <c r="I321" s="280">
        <f t="shared" si="91"/>
        <v>32047.05</v>
      </c>
      <c r="J321" s="409">
        <f t="shared" si="79"/>
        <v>0.25069999999999998</v>
      </c>
      <c r="K321" s="302">
        <f t="shared" si="92"/>
        <v>83.74</v>
      </c>
      <c r="L321" s="301">
        <f t="shared" si="93"/>
        <v>40077.96</v>
      </c>
    </row>
    <row r="322" spans="2:12" ht="12.75" customHeight="1" x14ac:dyDescent="0.25">
      <c r="B322" s="307" t="s">
        <v>2004</v>
      </c>
      <c r="C322" s="305" t="s">
        <v>1955</v>
      </c>
      <c r="D322" s="305" t="s">
        <v>130</v>
      </c>
      <c r="E322" s="306" t="s">
        <v>1956</v>
      </c>
      <c r="F322" s="305" t="s">
        <v>188</v>
      </c>
      <c r="G322" s="304">
        <v>633.20000000000005</v>
      </c>
      <c r="H322" s="303">
        <v>94.96</v>
      </c>
      <c r="I322" s="280">
        <f t="shared" si="88"/>
        <v>60128.67</v>
      </c>
      <c r="J322" s="409">
        <f t="shared" si="79"/>
        <v>0.25069999999999998</v>
      </c>
      <c r="K322" s="302">
        <f t="shared" si="89"/>
        <v>118.76</v>
      </c>
      <c r="L322" s="301">
        <f t="shared" si="90"/>
        <v>75198.83</v>
      </c>
    </row>
    <row r="323" spans="2:12" ht="25.5" x14ac:dyDescent="0.25">
      <c r="B323" s="307" t="s">
        <v>2005</v>
      </c>
      <c r="C323" s="305" t="s">
        <v>751</v>
      </c>
      <c r="D323" s="305" t="s">
        <v>160</v>
      </c>
      <c r="E323" s="306" t="s">
        <v>1958</v>
      </c>
      <c r="F323" s="305" t="s">
        <v>188</v>
      </c>
      <c r="G323" s="304">
        <v>22.5</v>
      </c>
      <c r="H323" s="303">
        <v>42.6</v>
      </c>
      <c r="I323" s="280">
        <f t="shared" si="88"/>
        <v>958.5</v>
      </c>
      <c r="J323" s="409">
        <f t="shared" si="79"/>
        <v>0.25069999999999998</v>
      </c>
      <c r="K323" s="302">
        <f t="shared" si="89"/>
        <v>53.27</v>
      </c>
      <c r="L323" s="301">
        <f t="shared" si="90"/>
        <v>1198.57</v>
      </c>
    </row>
    <row r="324" spans="2:12" ht="25.5" x14ac:dyDescent="0.25">
      <c r="B324" s="307" t="s">
        <v>2006</v>
      </c>
      <c r="C324" s="305" t="s">
        <v>2007</v>
      </c>
      <c r="D324" s="305" t="s">
        <v>142</v>
      </c>
      <c r="E324" s="306" t="s">
        <v>2008</v>
      </c>
      <c r="F324" s="305" t="s">
        <v>141</v>
      </c>
      <c r="G324" s="304">
        <v>227.7</v>
      </c>
      <c r="H324" s="303">
        <v>244.78</v>
      </c>
      <c r="I324" s="280">
        <f t="shared" si="88"/>
        <v>55736.4</v>
      </c>
      <c r="J324" s="409">
        <f t="shared" si="79"/>
        <v>0.25069999999999998</v>
      </c>
      <c r="K324" s="302">
        <f t="shared" si="89"/>
        <v>306.14</v>
      </c>
      <c r="L324" s="301">
        <f t="shared" si="90"/>
        <v>69708.070000000007</v>
      </c>
    </row>
    <row r="325" spans="2:12" ht="38.25" x14ac:dyDescent="0.25">
      <c r="B325" s="307" t="s">
        <v>2009</v>
      </c>
      <c r="C325" s="305" t="s">
        <v>2010</v>
      </c>
      <c r="D325" s="305" t="s">
        <v>130</v>
      </c>
      <c r="E325" s="306" t="s">
        <v>2011</v>
      </c>
      <c r="F325" s="305" t="s">
        <v>159</v>
      </c>
      <c r="G325" s="304">
        <v>4</v>
      </c>
      <c r="H325" s="303">
        <v>82.84</v>
      </c>
      <c r="I325" s="280">
        <f t="shared" si="88"/>
        <v>331.36</v>
      </c>
      <c r="J325" s="409">
        <f t="shared" si="79"/>
        <v>0.25069999999999998</v>
      </c>
      <c r="K325" s="302">
        <f t="shared" si="89"/>
        <v>103.6</v>
      </c>
      <c r="L325" s="301">
        <f t="shared" si="90"/>
        <v>414.4</v>
      </c>
    </row>
    <row r="326" spans="2:12" x14ac:dyDescent="0.25">
      <c r="B326" s="314" t="s">
        <v>2012</v>
      </c>
      <c r="C326" s="311" t="s">
        <v>379</v>
      </c>
      <c r="D326" s="311"/>
      <c r="E326" s="312" t="s">
        <v>2013</v>
      </c>
      <c r="F326" s="311"/>
      <c r="G326" s="313"/>
      <c r="H326" s="312" t="s">
        <v>73</v>
      </c>
      <c r="I326" s="311">
        <f>SUBTOTAL(9,I327:I359)</f>
        <v>59254.85</v>
      </c>
      <c r="J326" s="310"/>
      <c r="K326" s="309"/>
      <c r="L326" s="308">
        <f>SUBTOTAL(9,L327:L359)</f>
        <v>72722.390000000014</v>
      </c>
    </row>
    <row r="327" spans="2:12" x14ac:dyDescent="0.25">
      <c r="B327" s="307" t="s">
        <v>2014</v>
      </c>
      <c r="C327" s="305" t="s">
        <v>1898</v>
      </c>
      <c r="D327" s="305" t="s">
        <v>1336</v>
      </c>
      <c r="E327" s="306" t="s">
        <v>1899</v>
      </c>
      <c r="F327" s="305" t="s">
        <v>141</v>
      </c>
      <c r="G327" s="304">
        <v>110.9</v>
      </c>
      <c r="H327" s="303">
        <v>135.85</v>
      </c>
      <c r="I327" s="280">
        <f t="shared" ref="I327" si="97">TRUNC(G327 * H327, 2)</f>
        <v>15065.76</v>
      </c>
      <c r="J327" s="409">
        <f t="shared" si="79"/>
        <v>0.25069999999999998</v>
      </c>
      <c r="K327" s="302">
        <f t="shared" ref="K327" si="98">TRUNC(H327 * (1 + J327), 2)</f>
        <v>169.9</v>
      </c>
      <c r="L327" s="301">
        <f t="shared" ref="L327" si="99">TRUNC(G327 * K327, 2)</f>
        <v>18841.91</v>
      </c>
    </row>
    <row r="328" spans="2:12" ht="12.75" customHeight="1" x14ac:dyDescent="0.25">
      <c r="B328" s="307" t="s">
        <v>2015</v>
      </c>
      <c r="C328" s="305" t="s">
        <v>1866</v>
      </c>
      <c r="D328" s="305" t="s">
        <v>1336</v>
      </c>
      <c r="E328" s="306" t="s">
        <v>1867</v>
      </c>
      <c r="F328" s="305" t="s">
        <v>136</v>
      </c>
      <c r="G328" s="304">
        <v>19</v>
      </c>
      <c r="H328" s="303">
        <v>103.93</v>
      </c>
      <c r="I328" s="280">
        <f t="shared" ref="I328:I359" si="100">TRUNC(G328 * H328, 2)</f>
        <v>1974.67</v>
      </c>
      <c r="J328" s="409">
        <f t="shared" si="79"/>
        <v>0.25069999999999998</v>
      </c>
      <c r="K328" s="302">
        <f t="shared" ref="K328:K359" si="101">TRUNC(H328 * (1 + J328), 2)</f>
        <v>129.97999999999999</v>
      </c>
      <c r="L328" s="301">
        <f t="shared" ref="L328:L359" si="102">TRUNC(G328 * K328, 2)</f>
        <v>2469.62</v>
      </c>
    </row>
    <row r="329" spans="2:12" ht="12.75" customHeight="1" x14ac:dyDescent="0.25">
      <c r="B329" s="307" t="s">
        <v>2016</v>
      </c>
      <c r="C329" s="305" t="s">
        <v>1869</v>
      </c>
      <c r="D329" s="305" t="s">
        <v>1336</v>
      </c>
      <c r="E329" s="306" t="s">
        <v>1870</v>
      </c>
      <c r="F329" s="305" t="s">
        <v>137</v>
      </c>
      <c r="G329" s="304">
        <v>5</v>
      </c>
      <c r="H329" s="303">
        <v>65.02</v>
      </c>
      <c r="I329" s="280">
        <f t="shared" si="100"/>
        <v>325.10000000000002</v>
      </c>
      <c r="J329" s="409">
        <f t="shared" si="79"/>
        <v>0.25069999999999998</v>
      </c>
      <c r="K329" s="302">
        <f t="shared" si="101"/>
        <v>81.319999999999993</v>
      </c>
      <c r="L329" s="301">
        <f t="shared" si="102"/>
        <v>406.6</v>
      </c>
    </row>
    <row r="330" spans="2:12" ht="12.75" customHeight="1" x14ac:dyDescent="0.25">
      <c r="B330" s="307" t="s">
        <v>2017</v>
      </c>
      <c r="C330" s="305" t="s">
        <v>1853</v>
      </c>
      <c r="D330" s="305" t="s">
        <v>1336</v>
      </c>
      <c r="E330" s="306" t="s">
        <v>1854</v>
      </c>
      <c r="F330" s="305" t="s">
        <v>137</v>
      </c>
      <c r="G330" s="304">
        <v>1</v>
      </c>
      <c r="H330" s="303">
        <v>562.12</v>
      </c>
      <c r="I330" s="280">
        <f t="shared" si="100"/>
        <v>562.12</v>
      </c>
      <c r="J330" s="409">
        <f t="shared" si="79"/>
        <v>0.25069999999999998</v>
      </c>
      <c r="K330" s="302">
        <f t="shared" si="101"/>
        <v>703.04</v>
      </c>
      <c r="L330" s="301">
        <f t="shared" si="102"/>
        <v>703.04</v>
      </c>
    </row>
    <row r="331" spans="2:12" ht="12.75" customHeight="1" x14ac:dyDescent="0.25">
      <c r="B331" s="307" t="s">
        <v>2018</v>
      </c>
      <c r="C331" s="305" t="s">
        <v>1872</v>
      </c>
      <c r="D331" s="305" t="s">
        <v>1336</v>
      </c>
      <c r="E331" s="306" t="s">
        <v>1873</v>
      </c>
      <c r="F331" s="305" t="s">
        <v>136</v>
      </c>
      <c r="G331" s="304">
        <v>4</v>
      </c>
      <c r="H331" s="303">
        <v>145.52000000000001</v>
      </c>
      <c r="I331" s="280">
        <f t="shared" si="100"/>
        <v>582.08000000000004</v>
      </c>
      <c r="J331" s="409">
        <f t="shared" si="79"/>
        <v>0.25069999999999998</v>
      </c>
      <c r="K331" s="302">
        <f t="shared" si="101"/>
        <v>182</v>
      </c>
      <c r="L331" s="301">
        <f t="shared" si="102"/>
        <v>728</v>
      </c>
    </row>
    <row r="332" spans="2:12" ht="12.75" customHeight="1" x14ac:dyDescent="0.25">
      <c r="B332" s="307" t="s">
        <v>2019</v>
      </c>
      <c r="C332" s="305" t="s">
        <v>1067</v>
      </c>
      <c r="D332" s="305" t="s">
        <v>1336</v>
      </c>
      <c r="E332" s="306" t="s">
        <v>1068</v>
      </c>
      <c r="F332" s="305" t="s">
        <v>137</v>
      </c>
      <c r="G332" s="304">
        <v>1</v>
      </c>
      <c r="H332" s="303">
        <v>192.5</v>
      </c>
      <c r="I332" s="280">
        <f t="shared" si="100"/>
        <v>192.5</v>
      </c>
      <c r="J332" s="409">
        <f t="shared" si="79"/>
        <v>0.25069999999999998</v>
      </c>
      <c r="K332" s="302">
        <f t="shared" si="101"/>
        <v>240.75</v>
      </c>
      <c r="L332" s="301">
        <f t="shared" si="102"/>
        <v>240.75</v>
      </c>
    </row>
    <row r="333" spans="2:12" ht="12.75" customHeight="1" x14ac:dyDescent="0.25">
      <c r="B333" s="307" t="s">
        <v>2020</v>
      </c>
      <c r="C333" s="305" t="s">
        <v>2021</v>
      </c>
      <c r="D333" s="305" t="s">
        <v>1336</v>
      </c>
      <c r="E333" s="306" t="s">
        <v>2022</v>
      </c>
      <c r="F333" s="305" t="s">
        <v>137</v>
      </c>
      <c r="G333" s="304">
        <v>2</v>
      </c>
      <c r="H333" s="303">
        <v>146.6</v>
      </c>
      <c r="I333" s="280">
        <f t="shared" si="100"/>
        <v>293.2</v>
      </c>
      <c r="J333" s="409">
        <f t="shared" si="79"/>
        <v>0.25069999999999998</v>
      </c>
      <c r="K333" s="302">
        <f t="shared" si="101"/>
        <v>183.35</v>
      </c>
      <c r="L333" s="301">
        <f t="shared" si="102"/>
        <v>366.7</v>
      </c>
    </row>
    <row r="334" spans="2:12" ht="12.75" customHeight="1" x14ac:dyDescent="0.25">
      <c r="B334" s="307" t="s">
        <v>2023</v>
      </c>
      <c r="C334" s="305" t="s">
        <v>1073</v>
      </c>
      <c r="D334" s="305" t="s">
        <v>1336</v>
      </c>
      <c r="E334" s="306" t="s">
        <v>1074</v>
      </c>
      <c r="F334" s="305" t="s">
        <v>137</v>
      </c>
      <c r="G334" s="304">
        <v>2</v>
      </c>
      <c r="H334" s="303">
        <v>380.45</v>
      </c>
      <c r="I334" s="280">
        <f t="shared" si="100"/>
        <v>760.9</v>
      </c>
      <c r="J334" s="409">
        <f t="shared" si="79"/>
        <v>0.25069999999999998</v>
      </c>
      <c r="K334" s="302">
        <f t="shared" si="101"/>
        <v>475.82</v>
      </c>
      <c r="L334" s="301">
        <f t="shared" si="102"/>
        <v>951.64</v>
      </c>
    </row>
    <row r="335" spans="2:12" ht="12.75" customHeight="1" x14ac:dyDescent="0.25">
      <c r="B335" s="307" t="s">
        <v>2024</v>
      </c>
      <c r="C335" s="305" t="s">
        <v>1071</v>
      </c>
      <c r="D335" s="305" t="s">
        <v>1336</v>
      </c>
      <c r="E335" s="306" t="s">
        <v>1072</v>
      </c>
      <c r="F335" s="305" t="s">
        <v>137</v>
      </c>
      <c r="G335" s="304">
        <v>4</v>
      </c>
      <c r="H335" s="303">
        <v>344.41</v>
      </c>
      <c r="I335" s="280">
        <f t="shared" si="100"/>
        <v>1377.64</v>
      </c>
      <c r="J335" s="409">
        <f t="shared" si="79"/>
        <v>0.25069999999999998</v>
      </c>
      <c r="K335" s="302">
        <f t="shared" si="101"/>
        <v>430.75</v>
      </c>
      <c r="L335" s="301">
        <f t="shared" si="102"/>
        <v>1723</v>
      </c>
    </row>
    <row r="336" spans="2:12" ht="12.75" customHeight="1" x14ac:dyDescent="0.25">
      <c r="B336" s="307" t="s">
        <v>2025</v>
      </c>
      <c r="C336" s="305" t="s">
        <v>2026</v>
      </c>
      <c r="D336" s="305" t="s">
        <v>1336</v>
      </c>
      <c r="E336" s="306" t="s">
        <v>2027</v>
      </c>
      <c r="F336" s="305" t="s">
        <v>137</v>
      </c>
      <c r="G336" s="304">
        <v>2</v>
      </c>
      <c r="H336" s="303">
        <v>112.39</v>
      </c>
      <c r="I336" s="280">
        <f t="shared" si="100"/>
        <v>224.78</v>
      </c>
      <c r="J336" s="409">
        <f t="shared" si="79"/>
        <v>0.25069999999999998</v>
      </c>
      <c r="K336" s="302">
        <f t="shared" si="101"/>
        <v>140.56</v>
      </c>
      <c r="L336" s="301">
        <f t="shared" si="102"/>
        <v>281.12</v>
      </c>
    </row>
    <row r="337" spans="2:12" ht="12.75" customHeight="1" x14ac:dyDescent="0.25">
      <c r="B337" s="307" t="s">
        <v>2028</v>
      </c>
      <c r="C337" s="305" t="s">
        <v>2029</v>
      </c>
      <c r="D337" s="305" t="s">
        <v>1336</v>
      </c>
      <c r="E337" s="306" t="s">
        <v>2030</v>
      </c>
      <c r="F337" s="305" t="s">
        <v>141</v>
      </c>
      <c r="G337" s="304">
        <v>0.1</v>
      </c>
      <c r="H337" s="303">
        <v>73.39</v>
      </c>
      <c r="I337" s="280">
        <f t="shared" si="100"/>
        <v>7.33</v>
      </c>
      <c r="J337" s="409">
        <f t="shared" si="79"/>
        <v>0.25069999999999998</v>
      </c>
      <c r="K337" s="302">
        <f t="shared" si="101"/>
        <v>91.78</v>
      </c>
      <c r="L337" s="301">
        <f t="shared" si="102"/>
        <v>9.17</v>
      </c>
    </row>
    <row r="338" spans="2:12" ht="12.75" customHeight="1" x14ac:dyDescent="0.25">
      <c r="B338" s="307" t="s">
        <v>2031</v>
      </c>
      <c r="C338" s="305" t="s">
        <v>2032</v>
      </c>
      <c r="D338" s="305" t="s">
        <v>164</v>
      </c>
      <c r="E338" s="306" t="s">
        <v>2033</v>
      </c>
      <c r="F338" s="305" t="s">
        <v>136</v>
      </c>
      <c r="G338" s="304">
        <v>1</v>
      </c>
      <c r="H338" s="303">
        <v>16183.22</v>
      </c>
      <c r="I338" s="280">
        <f t="shared" si="100"/>
        <v>16183.22</v>
      </c>
      <c r="J338" s="442">
        <f t="shared" ref="J338:J340" si="103">+$L$4</f>
        <v>0.20860000000000001</v>
      </c>
      <c r="K338" s="302">
        <f t="shared" si="101"/>
        <v>19559.03</v>
      </c>
      <c r="L338" s="301">
        <f t="shared" si="102"/>
        <v>19559.03</v>
      </c>
    </row>
    <row r="339" spans="2:12" ht="12.75" customHeight="1" x14ac:dyDescent="0.25">
      <c r="B339" s="307" t="s">
        <v>2034</v>
      </c>
      <c r="C339" s="305" t="s">
        <v>2035</v>
      </c>
      <c r="D339" s="305" t="s">
        <v>164</v>
      </c>
      <c r="E339" s="306" t="s">
        <v>2036</v>
      </c>
      <c r="F339" s="305" t="s">
        <v>136</v>
      </c>
      <c r="G339" s="304">
        <v>1</v>
      </c>
      <c r="H339" s="303">
        <v>13260.99</v>
      </c>
      <c r="I339" s="280">
        <f t="shared" si="100"/>
        <v>13260.99</v>
      </c>
      <c r="J339" s="442">
        <f t="shared" si="103"/>
        <v>0.20860000000000001</v>
      </c>
      <c r="K339" s="302">
        <f t="shared" si="101"/>
        <v>16027.23</v>
      </c>
      <c r="L339" s="301">
        <f t="shared" si="102"/>
        <v>16027.23</v>
      </c>
    </row>
    <row r="340" spans="2:12" ht="12.75" customHeight="1" x14ac:dyDescent="0.25">
      <c r="B340" s="307" t="s">
        <v>2037</v>
      </c>
      <c r="C340" s="305" t="s">
        <v>2038</v>
      </c>
      <c r="D340" s="305" t="s">
        <v>164</v>
      </c>
      <c r="E340" s="306" t="s">
        <v>2039</v>
      </c>
      <c r="F340" s="305" t="s">
        <v>136</v>
      </c>
      <c r="G340" s="304">
        <v>1</v>
      </c>
      <c r="H340" s="303">
        <v>3489.07</v>
      </c>
      <c r="I340" s="280">
        <f t="shared" si="100"/>
        <v>3489.07</v>
      </c>
      <c r="J340" s="442">
        <f t="shared" si="103"/>
        <v>0.20860000000000001</v>
      </c>
      <c r="K340" s="302">
        <f t="shared" si="101"/>
        <v>4216.8900000000003</v>
      </c>
      <c r="L340" s="301">
        <f t="shared" si="102"/>
        <v>4216.8900000000003</v>
      </c>
    </row>
    <row r="341" spans="2:12" ht="12.75" customHeight="1" x14ac:dyDescent="0.25">
      <c r="B341" s="307" t="s">
        <v>2040</v>
      </c>
      <c r="C341" s="305" t="s">
        <v>1065</v>
      </c>
      <c r="D341" s="305" t="s">
        <v>1336</v>
      </c>
      <c r="E341" s="306" t="s">
        <v>1066</v>
      </c>
      <c r="F341" s="305" t="s">
        <v>141</v>
      </c>
      <c r="G341" s="304">
        <v>2.2999999999999998</v>
      </c>
      <c r="H341" s="303">
        <v>50.84</v>
      </c>
      <c r="I341" s="280">
        <f t="shared" si="100"/>
        <v>116.93</v>
      </c>
      <c r="J341" s="409">
        <f t="shared" si="79"/>
        <v>0.25069999999999998</v>
      </c>
      <c r="K341" s="302">
        <f t="shared" si="101"/>
        <v>63.58</v>
      </c>
      <c r="L341" s="301">
        <f t="shared" si="102"/>
        <v>146.22999999999999</v>
      </c>
    </row>
    <row r="342" spans="2:12" ht="12.75" customHeight="1" x14ac:dyDescent="0.25">
      <c r="B342" s="307" t="s">
        <v>2041</v>
      </c>
      <c r="C342" s="305" t="s">
        <v>2042</v>
      </c>
      <c r="D342" s="305" t="s">
        <v>1336</v>
      </c>
      <c r="E342" s="306" t="s">
        <v>2043</v>
      </c>
      <c r="F342" s="305" t="s">
        <v>141</v>
      </c>
      <c r="G342" s="304">
        <v>0.2</v>
      </c>
      <c r="H342" s="303">
        <v>39.82</v>
      </c>
      <c r="I342" s="280">
        <f t="shared" si="100"/>
        <v>7.96</v>
      </c>
      <c r="J342" s="409">
        <f t="shared" si="79"/>
        <v>0.25069999999999998</v>
      </c>
      <c r="K342" s="302">
        <f t="shared" si="101"/>
        <v>49.8</v>
      </c>
      <c r="L342" s="301">
        <f t="shared" si="102"/>
        <v>9.9600000000000009</v>
      </c>
    </row>
    <row r="343" spans="2:12" ht="12.75" customHeight="1" x14ac:dyDescent="0.25">
      <c r="B343" s="307" t="s">
        <v>2044</v>
      </c>
      <c r="C343" s="305" t="s">
        <v>1895</v>
      </c>
      <c r="D343" s="305" t="s">
        <v>1336</v>
      </c>
      <c r="E343" s="306" t="s">
        <v>1896</v>
      </c>
      <c r="F343" s="305" t="s">
        <v>141</v>
      </c>
      <c r="G343" s="304">
        <v>0.6</v>
      </c>
      <c r="H343" s="303">
        <v>103.39</v>
      </c>
      <c r="I343" s="280">
        <f t="shared" si="100"/>
        <v>62.03</v>
      </c>
      <c r="J343" s="409">
        <f t="shared" si="79"/>
        <v>0.25069999999999998</v>
      </c>
      <c r="K343" s="302">
        <f t="shared" si="101"/>
        <v>129.30000000000001</v>
      </c>
      <c r="L343" s="301">
        <f t="shared" si="102"/>
        <v>77.58</v>
      </c>
    </row>
    <row r="344" spans="2:12" ht="12.75" customHeight="1" x14ac:dyDescent="0.25">
      <c r="B344" s="307" t="s">
        <v>2045</v>
      </c>
      <c r="C344" s="305" t="s">
        <v>2046</v>
      </c>
      <c r="D344" s="305" t="s">
        <v>160</v>
      </c>
      <c r="E344" s="306" t="s">
        <v>2047</v>
      </c>
      <c r="F344" s="305" t="s">
        <v>159</v>
      </c>
      <c r="G344" s="304">
        <v>4</v>
      </c>
      <c r="H344" s="303">
        <v>28.35</v>
      </c>
      <c r="I344" s="280">
        <f t="shared" si="100"/>
        <v>113.4</v>
      </c>
      <c r="J344" s="409">
        <f t="shared" si="79"/>
        <v>0.25069999999999998</v>
      </c>
      <c r="K344" s="302">
        <f t="shared" si="101"/>
        <v>35.450000000000003</v>
      </c>
      <c r="L344" s="301">
        <f t="shared" si="102"/>
        <v>141.80000000000001</v>
      </c>
    </row>
    <row r="345" spans="2:12" ht="12.75" customHeight="1" x14ac:dyDescent="0.25">
      <c r="B345" s="307" t="s">
        <v>2048</v>
      </c>
      <c r="C345" s="305" t="s">
        <v>2049</v>
      </c>
      <c r="D345" s="305" t="s">
        <v>164</v>
      </c>
      <c r="E345" s="306" t="s">
        <v>2050</v>
      </c>
      <c r="F345" s="305" t="s">
        <v>136</v>
      </c>
      <c r="G345" s="304">
        <v>2</v>
      </c>
      <c r="H345" s="303">
        <v>314.17</v>
      </c>
      <c r="I345" s="280">
        <f t="shared" si="100"/>
        <v>628.34</v>
      </c>
      <c r="J345" s="409">
        <f t="shared" si="79"/>
        <v>0.25069999999999998</v>
      </c>
      <c r="K345" s="302">
        <f t="shared" si="101"/>
        <v>392.93</v>
      </c>
      <c r="L345" s="301">
        <f t="shared" si="102"/>
        <v>785.86</v>
      </c>
    </row>
    <row r="346" spans="2:12" ht="12.75" customHeight="1" x14ac:dyDescent="0.25">
      <c r="B346" s="307" t="s">
        <v>2051</v>
      </c>
      <c r="C346" s="305" t="s">
        <v>2052</v>
      </c>
      <c r="D346" s="305" t="s">
        <v>142</v>
      </c>
      <c r="E346" s="306" t="s">
        <v>2053</v>
      </c>
      <c r="F346" s="305" t="s">
        <v>136</v>
      </c>
      <c r="G346" s="304">
        <v>1</v>
      </c>
      <c r="H346" s="303">
        <v>218.22</v>
      </c>
      <c r="I346" s="280">
        <f t="shared" si="100"/>
        <v>218.22</v>
      </c>
      <c r="J346" s="409">
        <f t="shared" si="79"/>
        <v>0.25069999999999998</v>
      </c>
      <c r="K346" s="302">
        <f t="shared" si="101"/>
        <v>272.92</v>
      </c>
      <c r="L346" s="301">
        <f t="shared" si="102"/>
        <v>272.92</v>
      </c>
    </row>
    <row r="347" spans="2:12" ht="12.75" customHeight="1" x14ac:dyDescent="0.25">
      <c r="B347" s="307" t="s">
        <v>2054</v>
      </c>
      <c r="C347" s="305" t="s">
        <v>2055</v>
      </c>
      <c r="D347" s="305" t="s">
        <v>164</v>
      </c>
      <c r="E347" s="306" t="s">
        <v>2056</v>
      </c>
      <c r="F347" s="305" t="s">
        <v>136</v>
      </c>
      <c r="G347" s="304">
        <v>1</v>
      </c>
      <c r="H347" s="303">
        <v>67.69</v>
      </c>
      <c r="I347" s="280">
        <f t="shared" si="100"/>
        <v>67.69</v>
      </c>
      <c r="J347" s="409">
        <f t="shared" si="79"/>
        <v>0.25069999999999998</v>
      </c>
      <c r="K347" s="302">
        <f t="shared" si="101"/>
        <v>84.65</v>
      </c>
      <c r="L347" s="301">
        <f t="shared" si="102"/>
        <v>84.65</v>
      </c>
    </row>
    <row r="348" spans="2:12" ht="12.75" customHeight="1" x14ac:dyDescent="0.25">
      <c r="B348" s="307" t="s">
        <v>2057</v>
      </c>
      <c r="C348" s="305" t="s">
        <v>1063</v>
      </c>
      <c r="D348" s="305" t="s">
        <v>1336</v>
      </c>
      <c r="E348" s="306" t="s">
        <v>1064</v>
      </c>
      <c r="F348" s="305" t="s">
        <v>137</v>
      </c>
      <c r="G348" s="304">
        <v>2</v>
      </c>
      <c r="H348" s="303">
        <v>8.43</v>
      </c>
      <c r="I348" s="280">
        <f t="shared" si="100"/>
        <v>16.86</v>
      </c>
      <c r="J348" s="409">
        <f t="shared" si="79"/>
        <v>0.25069999999999998</v>
      </c>
      <c r="K348" s="302">
        <f t="shared" si="101"/>
        <v>10.54</v>
      </c>
      <c r="L348" s="301">
        <f t="shared" si="102"/>
        <v>21.08</v>
      </c>
    </row>
    <row r="349" spans="2:12" ht="12.75" customHeight="1" x14ac:dyDescent="0.25">
      <c r="B349" s="307" t="s">
        <v>2058</v>
      </c>
      <c r="C349" s="305" t="s">
        <v>2059</v>
      </c>
      <c r="D349" s="305" t="s">
        <v>1336</v>
      </c>
      <c r="E349" s="306" t="s">
        <v>2060</v>
      </c>
      <c r="F349" s="305" t="s">
        <v>137</v>
      </c>
      <c r="G349" s="304">
        <v>12</v>
      </c>
      <c r="H349" s="303">
        <v>36.299999999999997</v>
      </c>
      <c r="I349" s="280">
        <f t="shared" si="100"/>
        <v>435.6</v>
      </c>
      <c r="J349" s="409">
        <f t="shared" si="79"/>
        <v>0.25069999999999998</v>
      </c>
      <c r="K349" s="302">
        <f t="shared" si="101"/>
        <v>45.4</v>
      </c>
      <c r="L349" s="301">
        <f t="shared" si="102"/>
        <v>544.79999999999995</v>
      </c>
    </row>
    <row r="350" spans="2:12" ht="12.75" customHeight="1" x14ac:dyDescent="0.25">
      <c r="B350" s="307" t="s">
        <v>2061</v>
      </c>
      <c r="C350" s="305" t="s">
        <v>1844</v>
      </c>
      <c r="D350" s="305" t="s">
        <v>1336</v>
      </c>
      <c r="E350" s="306" t="s">
        <v>1845</v>
      </c>
      <c r="F350" s="305" t="s">
        <v>137</v>
      </c>
      <c r="G350" s="304">
        <v>1</v>
      </c>
      <c r="H350" s="303">
        <v>111.23</v>
      </c>
      <c r="I350" s="280">
        <f t="shared" si="100"/>
        <v>111.23</v>
      </c>
      <c r="J350" s="409">
        <f t="shared" si="79"/>
        <v>0.25069999999999998</v>
      </c>
      <c r="K350" s="302">
        <f t="shared" si="101"/>
        <v>139.11000000000001</v>
      </c>
      <c r="L350" s="301">
        <f t="shared" si="102"/>
        <v>139.11000000000001</v>
      </c>
    </row>
    <row r="351" spans="2:12" ht="12.75" customHeight="1" x14ac:dyDescent="0.25">
      <c r="B351" s="307" t="s">
        <v>2062</v>
      </c>
      <c r="C351" s="305" t="s">
        <v>1054</v>
      </c>
      <c r="D351" s="305" t="s">
        <v>1336</v>
      </c>
      <c r="E351" s="306" t="s">
        <v>1055</v>
      </c>
      <c r="F351" s="305" t="s">
        <v>137</v>
      </c>
      <c r="G351" s="304">
        <v>2</v>
      </c>
      <c r="H351" s="303">
        <v>85.74</v>
      </c>
      <c r="I351" s="280">
        <f t="shared" si="100"/>
        <v>171.48</v>
      </c>
      <c r="J351" s="409">
        <f t="shared" si="79"/>
        <v>0.25069999999999998</v>
      </c>
      <c r="K351" s="302">
        <f t="shared" si="101"/>
        <v>107.23</v>
      </c>
      <c r="L351" s="301">
        <f t="shared" si="102"/>
        <v>214.46</v>
      </c>
    </row>
    <row r="352" spans="2:12" ht="12.75" customHeight="1" x14ac:dyDescent="0.25">
      <c r="B352" s="307" t="s">
        <v>2063</v>
      </c>
      <c r="C352" s="305" t="s">
        <v>995</v>
      </c>
      <c r="D352" s="305" t="s">
        <v>1336</v>
      </c>
      <c r="E352" s="306" t="s">
        <v>996</v>
      </c>
      <c r="F352" s="305" t="s">
        <v>137</v>
      </c>
      <c r="G352" s="304">
        <v>1</v>
      </c>
      <c r="H352" s="303">
        <v>221.17</v>
      </c>
      <c r="I352" s="280">
        <f t="shared" si="100"/>
        <v>221.17</v>
      </c>
      <c r="J352" s="409">
        <f t="shared" si="79"/>
        <v>0.25069999999999998</v>
      </c>
      <c r="K352" s="302">
        <f t="shared" si="101"/>
        <v>276.61</v>
      </c>
      <c r="L352" s="301">
        <f t="shared" si="102"/>
        <v>276.61</v>
      </c>
    </row>
    <row r="353" spans="2:12" ht="12.75" customHeight="1" x14ac:dyDescent="0.25">
      <c r="B353" s="307" t="s">
        <v>2064</v>
      </c>
      <c r="C353" s="305" t="s">
        <v>2065</v>
      </c>
      <c r="D353" s="305" t="s">
        <v>1336</v>
      </c>
      <c r="E353" s="306" t="s">
        <v>2066</v>
      </c>
      <c r="F353" s="305" t="s">
        <v>137</v>
      </c>
      <c r="G353" s="304">
        <v>1</v>
      </c>
      <c r="H353" s="303">
        <v>110.77</v>
      </c>
      <c r="I353" s="280">
        <f t="shared" si="100"/>
        <v>110.77</v>
      </c>
      <c r="J353" s="409">
        <f t="shared" si="79"/>
        <v>0.25069999999999998</v>
      </c>
      <c r="K353" s="302">
        <f t="shared" si="101"/>
        <v>138.54</v>
      </c>
      <c r="L353" s="301">
        <f t="shared" si="102"/>
        <v>138.54</v>
      </c>
    </row>
    <row r="354" spans="2:12" ht="12.75" customHeight="1" x14ac:dyDescent="0.25">
      <c r="B354" s="307" t="s">
        <v>2067</v>
      </c>
      <c r="C354" s="305" t="s">
        <v>2068</v>
      </c>
      <c r="D354" s="305" t="s">
        <v>1336</v>
      </c>
      <c r="E354" s="306" t="s">
        <v>2069</v>
      </c>
      <c r="F354" s="305" t="s">
        <v>137</v>
      </c>
      <c r="G354" s="304">
        <v>1</v>
      </c>
      <c r="H354" s="303">
        <v>556.66</v>
      </c>
      <c r="I354" s="280">
        <f t="shared" si="100"/>
        <v>556.66</v>
      </c>
      <c r="J354" s="409">
        <f t="shared" si="79"/>
        <v>0.25069999999999998</v>
      </c>
      <c r="K354" s="302">
        <f t="shared" si="101"/>
        <v>696.21</v>
      </c>
      <c r="L354" s="301">
        <f t="shared" si="102"/>
        <v>696.21</v>
      </c>
    </row>
    <row r="355" spans="2:12" ht="12.75" customHeight="1" x14ac:dyDescent="0.25">
      <c r="B355" s="307" t="s">
        <v>2070</v>
      </c>
      <c r="C355" s="305" t="s">
        <v>2071</v>
      </c>
      <c r="D355" s="305" t="s">
        <v>1336</v>
      </c>
      <c r="E355" s="306" t="s">
        <v>2072</v>
      </c>
      <c r="F355" s="305" t="s">
        <v>137</v>
      </c>
      <c r="G355" s="304">
        <v>1</v>
      </c>
      <c r="H355" s="303">
        <v>61.13</v>
      </c>
      <c r="I355" s="280">
        <f t="shared" si="100"/>
        <v>61.13</v>
      </c>
      <c r="J355" s="409">
        <f t="shared" si="79"/>
        <v>0.25069999999999998</v>
      </c>
      <c r="K355" s="302">
        <f t="shared" si="101"/>
        <v>76.45</v>
      </c>
      <c r="L355" s="301">
        <f t="shared" si="102"/>
        <v>76.45</v>
      </c>
    </row>
    <row r="356" spans="2:12" ht="12.75" customHeight="1" x14ac:dyDescent="0.25">
      <c r="B356" s="307" t="s">
        <v>2073</v>
      </c>
      <c r="C356" s="305" t="s">
        <v>2074</v>
      </c>
      <c r="D356" s="305" t="s">
        <v>164</v>
      </c>
      <c r="E356" s="306" t="s">
        <v>2075</v>
      </c>
      <c r="F356" s="305" t="s">
        <v>136</v>
      </c>
      <c r="G356" s="304">
        <v>1</v>
      </c>
      <c r="H356" s="303">
        <v>116.4</v>
      </c>
      <c r="I356" s="280">
        <f t="shared" si="100"/>
        <v>116.4</v>
      </c>
      <c r="J356" s="409">
        <f t="shared" si="79"/>
        <v>0.25069999999999998</v>
      </c>
      <c r="K356" s="302">
        <f t="shared" si="101"/>
        <v>145.58000000000001</v>
      </c>
      <c r="L356" s="301">
        <f t="shared" si="102"/>
        <v>145.58000000000001</v>
      </c>
    </row>
    <row r="357" spans="2:12" ht="12.75" customHeight="1" x14ac:dyDescent="0.25">
      <c r="B357" s="307" t="s">
        <v>2076</v>
      </c>
      <c r="C357" s="305" t="s">
        <v>2077</v>
      </c>
      <c r="D357" s="305" t="s">
        <v>974</v>
      </c>
      <c r="E357" s="306" t="s">
        <v>2078</v>
      </c>
      <c r="F357" s="305" t="s">
        <v>159</v>
      </c>
      <c r="G357" s="304">
        <v>3</v>
      </c>
      <c r="H357" s="303">
        <v>200.42</v>
      </c>
      <c r="I357" s="280">
        <f t="shared" si="100"/>
        <v>601.26</v>
      </c>
      <c r="J357" s="409">
        <f t="shared" si="79"/>
        <v>0.25069999999999998</v>
      </c>
      <c r="K357" s="302">
        <f t="shared" si="101"/>
        <v>250.66</v>
      </c>
      <c r="L357" s="301">
        <f t="shared" si="102"/>
        <v>751.98</v>
      </c>
    </row>
    <row r="358" spans="2:12" ht="12.75" customHeight="1" x14ac:dyDescent="0.25">
      <c r="B358" s="307" t="s">
        <v>2079</v>
      </c>
      <c r="C358" s="305" t="s">
        <v>2080</v>
      </c>
      <c r="D358" s="305" t="s">
        <v>1336</v>
      </c>
      <c r="E358" s="306" t="s">
        <v>2081</v>
      </c>
      <c r="F358" s="305" t="s">
        <v>137</v>
      </c>
      <c r="G358" s="304">
        <v>1</v>
      </c>
      <c r="H358" s="303">
        <v>42.84</v>
      </c>
      <c r="I358" s="280">
        <f t="shared" si="100"/>
        <v>42.84</v>
      </c>
      <c r="J358" s="409">
        <f t="shared" si="79"/>
        <v>0.25069999999999998</v>
      </c>
      <c r="K358" s="302">
        <f t="shared" si="101"/>
        <v>53.57</v>
      </c>
      <c r="L358" s="301">
        <f t="shared" si="102"/>
        <v>53.57</v>
      </c>
    </row>
    <row r="359" spans="2:12" ht="12.75" customHeight="1" x14ac:dyDescent="0.25">
      <c r="B359" s="307" t="s">
        <v>2082</v>
      </c>
      <c r="C359" s="305" t="s">
        <v>2083</v>
      </c>
      <c r="D359" s="305" t="s">
        <v>160</v>
      </c>
      <c r="E359" s="306" t="s">
        <v>2084</v>
      </c>
      <c r="F359" s="305" t="s">
        <v>159</v>
      </c>
      <c r="G359" s="304">
        <v>6</v>
      </c>
      <c r="H359" s="303">
        <v>215.92</v>
      </c>
      <c r="I359" s="280">
        <f t="shared" si="100"/>
        <v>1295.52</v>
      </c>
      <c r="J359" s="409">
        <f t="shared" si="79"/>
        <v>0.25069999999999998</v>
      </c>
      <c r="K359" s="302">
        <f t="shared" si="101"/>
        <v>270.05</v>
      </c>
      <c r="L359" s="301">
        <f t="shared" si="102"/>
        <v>1620.3</v>
      </c>
    </row>
    <row r="360" spans="2:12" x14ac:dyDescent="0.25">
      <c r="B360" s="314" t="s">
        <v>2085</v>
      </c>
      <c r="C360" s="311" t="s">
        <v>379</v>
      </c>
      <c r="D360" s="311"/>
      <c r="E360" s="312" t="s">
        <v>2086</v>
      </c>
      <c r="F360" s="311"/>
      <c r="G360" s="313"/>
      <c r="H360" s="312" t="s">
        <v>73</v>
      </c>
      <c r="I360" s="311">
        <f>SUBTOTAL(9,I361:I366)</f>
        <v>155085.82999999999</v>
      </c>
      <c r="J360" s="310"/>
      <c r="K360" s="309"/>
      <c r="L360" s="308">
        <f>SUBTOTAL(9,L361:L366)</f>
        <v>193961.57</v>
      </c>
    </row>
    <row r="361" spans="2:12" ht="38.25" x14ac:dyDescent="0.25">
      <c r="B361" s="307" t="s">
        <v>2087</v>
      </c>
      <c r="C361" s="305" t="s">
        <v>2088</v>
      </c>
      <c r="D361" s="305" t="s">
        <v>160</v>
      </c>
      <c r="E361" s="306" t="s">
        <v>2089</v>
      </c>
      <c r="F361" s="305" t="s">
        <v>131</v>
      </c>
      <c r="G361" s="304">
        <v>96.78</v>
      </c>
      <c r="H361" s="303">
        <v>105.41</v>
      </c>
      <c r="I361" s="280">
        <f t="shared" ref="I361:I366" si="104">TRUNC(G361 * H361, 2)</f>
        <v>10201.57</v>
      </c>
      <c r="J361" s="409">
        <f t="shared" ref="J361:J394" si="105">+$L$3</f>
        <v>0.25069999999999998</v>
      </c>
      <c r="K361" s="302">
        <f t="shared" ref="K361:K366" si="106">TRUNC(H361 * (1 + J361), 2)</f>
        <v>131.83000000000001</v>
      </c>
      <c r="L361" s="301">
        <f t="shared" ref="L361:L366" si="107">TRUNC(G361 * K361, 2)</f>
        <v>12758.5</v>
      </c>
    </row>
    <row r="362" spans="2:12" ht="38.25" x14ac:dyDescent="0.25">
      <c r="B362" s="307" t="s">
        <v>2090</v>
      </c>
      <c r="C362" s="305" t="s">
        <v>2091</v>
      </c>
      <c r="D362" s="305" t="s">
        <v>160</v>
      </c>
      <c r="E362" s="306" t="s">
        <v>2092</v>
      </c>
      <c r="F362" s="305" t="s">
        <v>131</v>
      </c>
      <c r="G362" s="304">
        <v>178.51</v>
      </c>
      <c r="H362" s="303">
        <v>126.96</v>
      </c>
      <c r="I362" s="280">
        <f t="shared" si="104"/>
        <v>22663.62</v>
      </c>
      <c r="J362" s="409">
        <f t="shared" si="105"/>
        <v>0.25069999999999998</v>
      </c>
      <c r="K362" s="302">
        <f t="shared" si="106"/>
        <v>158.78</v>
      </c>
      <c r="L362" s="301">
        <f t="shared" si="107"/>
        <v>28343.81</v>
      </c>
    </row>
    <row r="363" spans="2:12" x14ac:dyDescent="0.25">
      <c r="B363" s="307" t="s">
        <v>2093</v>
      </c>
      <c r="C363" s="305" t="s">
        <v>2094</v>
      </c>
      <c r="D363" s="305" t="s">
        <v>1336</v>
      </c>
      <c r="E363" s="306" t="s">
        <v>2095</v>
      </c>
      <c r="F363" s="305" t="s">
        <v>131</v>
      </c>
      <c r="G363" s="304">
        <v>153.4</v>
      </c>
      <c r="H363" s="303">
        <v>623.07000000000005</v>
      </c>
      <c r="I363" s="280">
        <f t="shared" si="104"/>
        <v>95578.93</v>
      </c>
      <c r="J363" s="409">
        <f t="shared" si="105"/>
        <v>0.25069999999999998</v>
      </c>
      <c r="K363" s="302">
        <f t="shared" si="106"/>
        <v>779.27</v>
      </c>
      <c r="L363" s="301">
        <f t="shared" si="107"/>
        <v>119540.01</v>
      </c>
    </row>
    <row r="364" spans="2:12" ht="25.5" x14ac:dyDescent="0.25">
      <c r="B364" s="307" t="s">
        <v>2096</v>
      </c>
      <c r="C364" s="305" t="s">
        <v>2097</v>
      </c>
      <c r="D364" s="305" t="s">
        <v>130</v>
      </c>
      <c r="E364" s="306" t="s">
        <v>2098</v>
      </c>
      <c r="F364" s="305" t="s">
        <v>131</v>
      </c>
      <c r="G364" s="304">
        <v>155.13999999999999</v>
      </c>
      <c r="H364" s="303">
        <v>154.91</v>
      </c>
      <c r="I364" s="280">
        <f t="shared" ref="I364" si="108">TRUNC(G364 * H364, 2)</f>
        <v>24032.73</v>
      </c>
      <c r="J364" s="409">
        <f t="shared" si="105"/>
        <v>0.25069999999999998</v>
      </c>
      <c r="K364" s="302">
        <f t="shared" ref="K364" si="109">TRUNC(H364 * (1 + J364), 2)</f>
        <v>193.74</v>
      </c>
      <c r="L364" s="301">
        <f t="shared" ref="L364" si="110">TRUNC(G364 * K364, 2)</f>
        <v>30056.82</v>
      </c>
    </row>
    <row r="365" spans="2:12" ht="38.25" x14ac:dyDescent="0.25">
      <c r="B365" s="307" t="s">
        <v>2099</v>
      </c>
      <c r="C365" s="305" t="s">
        <v>2100</v>
      </c>
      <c r="D365" s="305" t="s">
        <v>160</v>
      </c>
      <c r="E365" s="306" t="s">
        <v>2101</v>
      </c>
      <c r="F365" s="305" t="s">
        <v>131</v>
      </c>
      <c r="G365" s="304">
        <v>6.24</v>
      </c>
      <c r="H365" s="303">
        <v>85.34</v>
      </c>
      <c r="I365" s="280">
        <f t="shared" si="104"/>
        <v>532.52</v>
      </c>
      <c r="J365" s="409">
        <f t="shared" si="105"/>
        <v>0.25069999999999998</v>
      </c>
      <c r="K365" s="302">
        <f t="shared" si="106"/>
        <v>106.73</v>
      </c>
      <c r="L365" s="301">
        <f t="shared" si="107"/>
        <v>665.99</v>
      </c>
    </row>
    <row r="366" spans="2:12" ht="25.5" x14ac:dyDescent="0.25">
      <c r="B366" s="307" t="s">
        <v>2102</v>
      </c>
      <c r="C366" s="305" t="s">
        <v>796</v>
      </c>
      <c r="D366" s="305" t="s">
        <v>160</v>
      </c>
      <c r="E366" s="306" t="s">
        <v>2103</v>
      </c>
      <c r="F366" s="305" t="s">
        <v>188</v>
      </c>
      <c r="G366" s="304">
        <v>114.28</v>
      </c>
      <c r="H366" s="303">
        <v>18.170000000000002</v>
      </c>
      <c r="I366" s="280">
        <f t="shared" si="104"/>
        <v>2076.46</v>
      </c>
      <c r="J366" s="409">
        <f t="shared" si="105"/>
        <v>0.25069999999999998</v>
      </c>
      <c r="K366" s="302">
        <f t="shared" si="106"/>
        <v>22.72</v>
      </c>
      <c r="L366" s="301">
        <f t="shared" si="107"/>
        <v>2596.44</v>
      </c>
    </row>
    <row r="367" spans="2:12" x14ac:dyDescent="0.25">
      <c r="B367" s="314" t="s">
        <v>2104</v>
      </c>
      <c r="C367" s="311" t="s">
        <v>379</v>
      </c>
      <c r="D367" s="311"/>
      <c r="E367" s="312" t="s">
        <v>2105</v>
      </c>
      <c r="F367" s="311"/>
      <c r="G367" s="313"/>
      <c r="H367" s="312" t="s">
        <v>73</v>
      </c>
      <c r="I367" s="311">
        <f>SUBTOTAL(9,I368:I371)</f>
        <v>11183.43</v>
      </c>
      <c r="J367" s="310"/>
      <c r="K367" s="309"/>
      <c r="L367" s="308">
        <f>SUBTOTAL(9,L368:L371)</f>
        <v>13985.74</v>
      </c>
    </row>
    <row r="368" spans="2:12" x14ac:dyDescent="0.25">
      <c r="B368" s="307" t="s">
        <v>2106</v>
      </c>
      <c r="C368" s="305" t="s">
        <v>949</v>
      </c>
      <c r="D368" s="305" t="s">
        <v>1336</v>
      </c>
      <c r="E368" s="306" t="s">
        <v>950</v>
      </c>
      <c r="F368" s="305" t="s">
        <v>131</v>
      </c>
      <c r="G368" s="304">
        <v>68.430000000000007</v>
      </c>
      <c r="H368" s="303">
        <v>26</v>
      </c>
      <c r="I368" s="280">
        <f t="shared" ref="I368:I371" si="111">TRUNC(G368 * H368, 2)</f>
        <v>1779.18</v>
      </c>
      <c r="J368" s="409">
        <f t="shared" si="105"/>
        <v>0.25069999999999998</v>
      </c>
      <c r="K368" s="302">
        <f t="shared" ref="K368:K371" si="112">TRUNC(H368 * (1 + J368), 2)</f>
        <v>32.51</v>
      </c>
      <c r="L368" s="301">
        <f t="shared" ref="L368:L371" si="113">TRUNC(G368 * K368, 2)</f>
        <v>2224.65</v>
      </c>
    </row>
    <row r="369" spans="2:12" x14ac:dyDescent="0.25">
      <c r="B369" s="307" t="s">
        <v>2107</v>
      </c>
      <c r="C369" s="305" t="s">
        <v>952</v>
      </c>
      <c r="D369" s="305" t="s">
        <v>1336</v>
      </c>
      <c r="E369" s="306" t="s">
        <v>953</v>
      </c>
      <c r="F369" s="305" t="s">
        <v>131</v>
      </c>
      <c r="G369" s="304">
        <v>68.430000000000007</v>
      </c>
      <c r="H369" s="303">
        <v>24.47</v>
      </c>
      <c r="I369" s="280">
        <f t="shared" si="111"/>
        <v>1674.48</v>
      </c>
      <c r="J369" s="409">
        <f t="shared" si="105"/>
        <v>0.25069999999999998</v>
      </c>
      <c r="K369" s="302">
        <f t="shared" si="112"/>
        <v>30.6</v>
      </c>
      <c r="L369" s="301">
        <f t="shared" si="113"/>
        <v>2093.9499999999998</v>
      </c>
    </row>
    <row r="370" spans="2:12" x14ac:dyDescent="0.25">
      <c r="B370" s="307" t="s">
        <v>2108</v>
      </c>
      <c r="C370" s="305" t="s">
        <v>2109</v>
      </c>
      <c r="D370" s="305" t="s">
        <v>1336</v>
      </c>
      <c r="E370" s="306" t="s">
        <v>2110</v>
      </c>
      <c r="F370" s="305" t="s">
        <v>131</v>
      </c>
      <c r="G370" s="304">
        <v>68.430000000000007</v>
      </c>
      <c r="H370" s="303">
        <v>90.79</v>
      </c>
      <c r="I370" s="280">
        <f t="shared" si="111"/>
        <v>6212.75</v>
      </c>
      <c r="J370" s="409">
        <f t="shared" si="105"/>
        <v>0.25069999999999998</v>
      </c>
      <c r="K370" s="302">
        <f t="shared" si="112"/>
        <v>113.55</v>
      </c>
      <c r="L370" s="301">
        <f t="shared" si="113"/>
        <v>7770.22</v>
      </c>
    </row>
    <row r="371" spans="2:12" ht="25.5" x14ac:dyDescent="0.25">
      <c r="B371" s="307" t="s">
        <v>2111</v>
      </c>
      <c r="C371" s="305" t="s">
        <v>2112</v>
      </c>
      <c r="D371" s="305" t="s">
        <v>130</v>
      </c>
      <c r="E371" s="306" t="s">
        <v>2113</v>
      </c>
      <c r="F371" s="305" t="s">
        <v>131</v>
      </c>
      <c r="G371" s="304">
        <v>85.37</v>
      </c>
      <c r="H371" s="303">
        <v>17.77</v>
      </c>
      <c r="I371" s="280">
        <f t="shared" si="111"/>
        <v>1517.02</v>
      </c>
      <c r="J371" s="409">
        <f t="shared" si="105"/>
        <v>0.25069999999999998</v>
      </c>
      <c r="K371" s="302">
        <f t="shared" si="112"/>
        <v>22.22</v>
      </c>
      <c r="L371" s="301">
        <f t="shared" si="113"/>
        <v>1896.92</v>
      </c>
    </row>
    <row r="372" spans="2:12" x14ac:dyDescent="0.25">
      <c r="B372" s="314" t="s">
        <v>2114</v>
      </c>
      <c r="C372" s="311" t="s">
        <v>379</v>
      </c>
      <c r="D372" s="311"/>
      <c r="E372" s="312" t="s">
        <v>119</v>
      </c>
      <c r="F372" s="311"/>
      <c r="G372" s="313"/>
      <c r="H372" s="312" t="s">
        <v>73</v>
      </c>
      <c r="I372" s="311">
        <f>SUBTOTAL(9,I373:I376)</f>
        <v>7181.04</v>
      </c>
      <c r="J372" s="310"/>
      <c r="K372" s="309"/>
      <c r="L372" s="308">
        <f>SUBTOTAL(9,L373:L376)</f>
        <v>8979.99</v>
      </c>
    </row>
    <row r="373" spans="2:12" x14ac:dyDescent="0.25">
      <c r="B373" s="307" t="s">
        <v>2115</v>
      </c>
      <c r="C373" s="305" t="s">
        <v>793</v>
      </c>
      <c r="D373" s="305" t="s">
        <v>1336</v>
      </c>
      <c r="E373" s="306" t="s">
        <v>157</v>
      </c>
      <c r="F373" s="305" t="s">
        <v>156</v>
      </c>
      <c r="G373" s="304">
        <v>144.96</v>
      </c>
      <c r="H373" s="303">
        <v>18.82</v>
      </c>
      <c r="I373" s="280">
        <f t="shared" ref="I373:I376" si="114">TRUNC(G373 * H373, 2)</f>
        <v>2728.14</v>
      </c>
      <c r="J373" s="409">
        <f t="shared" si="105"/>
        <v>0.25069999999999998</v>
      </c>
      <c r="K373" s="302">
        <f t="shared" ref="K373:K376" si="115">TRUNC(H373 * (1 + J373), 2)</f>
        <v>23.53</v>
      </c>
      <c r="L373" s="301">
        <f t="shared" ref="L373:L376" si="116">TRUNC(G373 * K373, 2)</f>
        <v>3410.9</v>
      </c>
    </row>
    <row r="374" spans="2:12" x14ac:dyDescent="0.25">
      <c r="B374" s="307" t="s">
        <v>2116</v>
      </c>
      <c r="C374" s="305" t="s">
        <v>1046</v>
      </c>
      <c r="D374" s="305" t="s">
        <v>1336</v>
      </c>
      <c r="E374" s="306" t="s">
        <v>1047</v>
      </c>
      <c r="F374" s="305" t="s">
        <v>141</v>
      </c>
      <c r="G374" s="304">
        <v>5.9</v>
      </c>
      <c r="H374" s="303">
        <v>74.040000000000006</v>
      </c>
      <c r="I374" s="280">
        <f t="shared" si="114"/>
        <v>436.83</v>
      </c>
      <c r="J374" s="409">
        <f t="shared" si="105"/>
        <v>0.25069999999999998</v>
      </c>
      <c r="K374" s="302">
        <f t="shared" si="115"/>
        <v>92.6</v>
      </c>
      <c r="L374" s="301">
        <f t="shared" si="116"/>
        <v>546.34</v>
      </c>
    </row>
    <row r="375" spans="2:12" x14ac:dyDescent="0.25">
      <c r="B375" s="307" t="s">
        <v>2117</v>
      </c>
      <c r="C375" s="305" t="s">
        <v>801</v>
      </c>
      <c r="D375" s="305" t="s">
        <v>1336</v>
      </c>
      <c r="E375" s="306" t="s">
        <v>2118</v>
      </c>
      <c r="F375" s="305" t="s">
        <v>141</v>
      </c>
      <c r="G375" s="304">
        <v>12.5</v>
      </c>
      <c r="H375" s="303">
        <v>45.34</v>
      </c>
      <c r="I375" s="280">
        <f t="shared" si="114"/>
        <v>566.75</v>
      </c>
      <c r="J375" s="409">
        <f t="shared" si="105"/>
        <v>0.25069999999999998</v>
      </c>
      <c r="K375" s="302">
        <f t="shared" si="115"/>
        <v>56.7</v>
      </c>
      <c r="L375" s="301">
        <f t="shared" si="116"/>
        <v>708.75</v>
      </c>
    </row>
    <row r="376" spans="2:12" ht="25.5" x14ac:dyDescent="0.25">
      <c r="B376" s="307" t="s">
        <v>2119</v>
      </c>
      <c r="C376" s="305" t="s">
        <v>2120</v>
      </c>
      <c r="D376" s="305" t="s">
        <v>160</v>
      </c>
      <c r="E376" s="306" t="s">
        <v>2121</v>
      </c>
      <c r="F376" s="305" t="s">
        <v>131</v>
      </c>
      <c r="G376" s="304">
        <v>18.12</v>
      </c>
      <c r="H376" s="303">
        <v>190.36</v>
      </c>
      <c r="I376" s="280">
        <f t="shared" si="114"/>
        <v>3449.32</v>
      </c>
      <c r="J376" s="409">
        <f t="shared" si="105"/>
        <v>0.25069999999999998</v>
      </c>
      <c r="K376" s="302">
        <f t="shared" si="115"/>
        <v>238.08</v>
      </c>
      <c r="L376" s="301">
        <f t="shared" si="116"/>
        <v>4314</v>
      </c>
    </row>
    <row r="377" spans="2:12" x14ac:dyDescent="0.25">
      <c r="B377" s="314" t="s">
        <v>2122</v>
      </c>
      <c r="C377" s="311" t="s">
        <v>379</v>
      </c>
      <c r="D377" s="311"/>
      <c r="E377" s="312" t="s">
        <v>2123</v>
      </c>
      <c r="F377" s="311"/>
      <c r="G377" s="313"/>
      <c r="H377" s="312" t="s">
        <v>73</v>
      </c>
      <c r="I377" s="311">
        <f>SUBTOTAL(9,I378:I387)</f>
        <v>201837.97999999998</v>
      </c>
      <c r="J377" s="310"/>
      <c r="K377" s="309"/>
      <c r="L377" s="308">
        <f>SUBTOTAL(9,L378:L387)</f>
        <v>252435.97</v>
      </c>
    </row>
    <row r="378" spans="2:12" x14ac:dyDescent="0.25">
      <c r="B378" s="307" t="s">
        <v>2124</v>
      </c>
      <c r="C378" s="305" t="s">
        <v>2125</v>
      </c>
      <c r="D378" s="305" t="s">
        <v>1336</v>
      </c>
      <c r="E378" s="306" t="s">
        <v>2126</v>
      </c>
      <c r="F378" s="305" t="s">
        <v>131</v>
      </c>
      <c r="G378" s="304">
        <v>193.79</v>
      </c>
      <c r="H378" s="303">
        <v>345.7</v>
      </c>
      <c r="I378" s="280">
        <f t="shared" ref="I378:I387" si="117">TRUNC(G378 * H378, 2)</f>
        <v>66993.2</v>
      </c>
      <c r="J378" s="409">
        <f t="shared" si="105"/>
        <v>0.25069999999999998</v>
      </c>
      <c r="K378" s="302">
        <f t="shared" ref="K378:K387" si="118">TRUNC(H378 * (1 + J378), 2)</f>
        <v>432.36</v>
      </c>
      <c r="L378" s="301">
        <f t="shared" ref="L378:L387" si="119">TRUNC(G378 * K378, 2)</f>
        <v>83787.039999999994</v>
      </c>
    </row>
    <row r="379" spans="2:12" x14ac:dyDescent="0.25">
      <c r="B379" s="307" t="s">
        <v>2127</v>
      </c>
      <c r="C379" s="305" t="s">
        <v>2128</v>
      </c>
      <c r="D379" s="305" t="s">
        <v>1336</v>
      </c>
      <c r="E379" s="306" t="s">
        <v>2129</v>
      </c>
      <c r="F379" s="305" t="s">
        <v>141</v>
      </c>
      <c r="G379" s="304">
        <v>61.44</v>
      </c>
      <c r="H379" s="303">
        <v>71.930000000000007</v>
      </c>
      <c r="I379" s="280">
        <f t="shared" ref="I379:I382" si="120">TRUNC(G379 * H379, 2)</f>
        <v>4419.37</v>
      </c>
      <c r="J379" s="409">
        <f t="shared" si="105"/>
        <v>0.25069999999999998</v>
      </c>
      <c r="K379" s="302">
        <f t="shared" ref="K379:K382" si="121">TRUNC(H379 * (1 + J379), 2)</f>
        <v>89.96</v>
      </c>
      <c r="L379" s="301">
        <f t="shared" ref="L379:L382" si="122">TRUNC(G379 * K379, 2)</f>
        <v>5527.14</v>
      </c>
    </row>
    <row r="380" spans="2:12" x14ac:dyDescent="0.25">
      <c r="B380" s="307" t="s">
        <v>2130</v>
      </c>
      <c r="C380" s="305" t="s">
        <v>2131</v>
      </c>
      <c r="D380" s="305" t="s">
        <v>1336</v>
      </c>
      <c r="E380" s="306" t="s">
        <v>2132</v>
      </c>
      <c r="F380" s="305" t="s">
        <v>131</v>
      </c>
      <c r="G380" s="304">
        <v>60.28</v>
      </c>
      <c r="H380" s="303">
        <v>243.51</v>
      </c>
      <c r="I380" s="280">
        <f t="shared" si="120"/>
        <v>14678.78</v>
      </c>
      <c r="J380" s="409">
        <f t="shared" si="105"/>
        <v>0.25069999999999998</v>
      </c>
      <c r="K380" s="302">
        <f t="shared" si="121"/>
        <v>304.55</v>
      </c>
      <c r="L380" s="301">
        <f t="shared" si="122"/>
        <v>18358.27</v>
      </c>
    </row>
    <row r="381" spans="2:12" x14ac:dyDescent="0.25">
      <c r="B381" s="307" t="s">
        <v>2133</v>
      </c>
      <c r="C381" s="305" t="s">
        <v>2134</v>
      </c>
      <c r="D381" s="305" t="s">
        <v>1336</v>
      </c>
      <c r="E381" s="306" t="s">
        <v>2135</v>
      </c>
      <c r="F381" s="305" t="s">
        <v>131</v>
      </c>
      <c r="G381" s="304">
        <v>4.78</v>
      </c>
      <c r="H381" s="303">
        <v>516.79999999999995</v>
      </c>
      <c r="I381" s="280">
        <f t="shared" si="120"/>
        <v>2470.3000000000002</v>
      </c>
      <c r="J381" s="409">
        <f t="shared" si="105"/>
        <v>0.25069999999999998</v>
      </c>
      <c r="K381" s="302">
        <f t="shared" si="121"/>
        <v>646.36</v>
      </c>
      <c r="L381" s="301">
        <f t="shared" si="122"/>
        <v>3089.6</v>
      </c>
    </row>
    <row r="382" spans="2:12" x14ac:dyDescent="0.25">
      <c r="B382" s="307" t="s">
        <v>2136</v>
      </c>
      <c r="C382" s="305" t="s">
        <v>1044</v>
      </c>
      <c r="D382" s="305" t="s">
        <v>1336</v>
      </c>
      <c r="E382" s="306" t="s">
        <v>1045</v>
      </c>
      <c r="F382" s="305" t="s">
        <v>131</v>
      </c>
      <c r="G382" s="304">
        <v>7.77</v>
      </c>
      <c r="H382" s="303">
        <v>934.35</v>
      </c>
      <c r="I382" s="280">
        <f t="shared" si="120"/>
        <v>7259.89</v>
      </c>
      <c r="J382" s="409">
        <f t="shared" si="105"/>
        <v>0.25069999999999998</v>
      </c>
      <c r="K382" s="302">
        <f t="shared" si="121"/>
        <v>1168.5899999999999</v>
      </c>
      <c r="L382" s="301">
        <f t="shared" si="122"/>
        <v>9079.94</v>
      </c>
    </row>
    <row r="383" spans="2:12" x14ac:dyDescent="0.25">
      <c r="B383" s="307" t="s">
        <v>2137</v>
      </c>
      <c r="C383" s="305" t="s">
        <v>2138</v>
      </c>
      <c r="D383" s="305" t="s">
        <v>1336</v>
      </c>
      <c r="E383" s="306" t="s">
        <v>2139</v>
      </c>
      <c r="F383" s="305" t="s">
        <v>131</v>
      </c>
      <c r="G383" s="304">
        <v>145.34</v>
      </c>
      <c r="H383" s="303">
        <v>350.43</v>
      </c>
      <c r="I383" s="280">
        <f t="shared" si="117"/>
        <v>50931.49</v>
      </c>
      <c r="J383" s="409">
        <f t="shared" si="105"/>
        <v>0.25069999999999998</v>
      </c>
      <c r="K383" s="302">
        <f t="shared" si="118"/>
        <v>438.28</v>
      </c>
      <c r="L383" s="301">
        <f t="shared" si="119"/>
        <v>63699.61</v>
      </c>
    </row>
    <row r="384" spans="2:12" ht="25.5" x14ac:dyDescent="0.25">
      <c r="B384" s="307" t="s">
        <v>2140</v>
      </c>
      <c r="C384" s="305" t="s">
        <v>2141</v>
      </c>
      <c r="D384" s="305" t="s">
        <v>142</v>
      </c>
      <c r="E384" s="306" t="s">
        <v>2142</v>
      </c>
      <c r="F384" s="305" t="s">
        <v>131</v>
      </c>
      <c r="G384" s="304">
        <v>13.2</v>
      </c>
      <c r="H384" s="303">
        <v>1264.1400000000001</v>
      </c>
      <c r="I384" s="280">
        <f t="shared" si="117"/>
        <v>16686.64</v>
      </c>
      <c r="J384" s="409">
        <f t="shared" si="105"/>
        <v>0.25069999999999998</v>
      </c>
      <c r="K384" s="302">
        <f t="shared" si="118"/>
        <v>1581.05</v>
      </c>
      <c r="L384" s="301">
        <f t="shared" si="119"/>
        <v>20869.86</v>
      </c>
    </row>
    <row r="385" spans="2:12" ht="25.5" x14ac:dyDescent="0.25">
      <c r="B385" s="307" t="s">
        <v>2143</v>
      </c>
      <c r="C385" s="305" t="s">
        <v>2144</v>
      </c>
      <c r="D385" s="305" t="s">
        <v>142</v>
      </c>
      <c r="E385" s="306" t="s">
        <v>2145</v>
      </c>
      <c r="F385" s="305" t="s">
        <v>131</v>
      </c>
      <c r="G385" s="304">
        <v>20</v>
      </c>
      <c r="H385" s="303">
        <v>1444.27</v>
      </c>
      <c r="I385" s="280">
        <f t="shared" si="117"/>
        <v>28885.4</v>
      </c>
      <c r="J385" s="409">
        <f t="shared" si="105"/>
        <v>0.25069999999999998</v>
      </c>
      <c r="K385" s="302">
        <f t="shared" si="118"/>
        <v>1806.34</v>
      </c>
      <c r="L385" s="301">
        <f t="shared" si="119"/>
        <v>36126.800000000003</v>
      </c>
    </row>
    <row r="386" spans="2:12" ht="25.5" x14ac:dyDescent="0.25">
      <c r="B386" s="307" t="s">
        <v>2146</v>
      </c>
      <c r="C386" s="305" t="s">
        <v>2147</v>
      </c>
      <c r="D386" s="305" t="s">
        <v>130</v>
      </c>
      <c r="E386" s="306" t="s">
        <v>2148</v>
      </c>
      <c r="F386" s="305" t="s">
        <v>131</v>
      </c>
      <c r="G386" s="304">
        <v>10.8</v>
      </c>
      <c r="H386" s="303">
        <v>719.37</v>
      </c>
      <c r="I386" s="280">
        <f t="shared" si="117"/>
        <v>7769.19</v>
      </c>
      <c r="J386" s="409">
        <f t="shared" si="105"/>
        <v>0.25069999999999998</v>
      </c>
      <c r="K386" s="302">
        <f t="shared" si="118"/>
        <v>899.71</v>
      </c>
      <c r="L386" s="301">
        <f t="shared" si="119"/>
        <v>9716.86</v>
      </c>
    </row>
    <row r="387" spans="2:12" ht="25.5" x14ac:dyDescent="0.25">
      <c r="B387" s="307" t="s">
        <v>2149</v>
      </c>
      <c r="C387" s="305" t="s">
        <v>2150</v>
      </c>
      <c r="D387" s="305" t="s">
        <v>1336</v>
      </c>
      <c r="E387" s="306" t="s">
        <v>2151</v>
      </c>
      <c r="F387" s="305" t="s">
        <v>131</v>
      </c>
      <c r="G387" s="304">
        <v>2.4</v>
      </c>
      <c r="H387" s="303">
        <v>726.55</v>
      </c>
      <c r="I387" s="280">
        <f t="shared" si="117"/>
        <v>1743.72</v>
      </c>
      <c r="J387" s="409">
        <f t="shared" si="105"/>
        <v>0.25069999999999998</v>
      </c>
      <c r="K387" s="302">
        <f t="shared" si="118"/>
        <v>908.69</v>
      </c>
      <c r="L387" s="301">
        <f t="shared" si="119"/>
        <v>2180.85</v>
      </c>
    </row>
    <row r="388" spans="2:12" x14ac:dyDescent="0.25">
      <c r="B388" s="314" t="s">
        <v>2152</v>
      </c>
      <c r="C388" s="311" t="s">
        <v>379</v>
      </c>
      <c r="D388" s="311"/>
      <c r="E388" s="312" t="s">
        <v>959</v>
      </c>
      <c r="F388" s="311"/>
      <c r="G388" s="313"/>
      <c r="H388" s="312" t="s">
        <v>73</v>
      </c>
      <c r="I388" s="311">
        <f>SUBTOTAL(9,I389:I392)</f>
        <v>268944.48</v>
      </c>
      <c r="J388" s="310"/>
      <c r="K388" s="309"/>
      <c r="L388" s="308">
        <f>SUBTOTAL(9,L389:L392)</f>
        <v>336361.82</v>
      </c>
    </row>
    <row r="389" spans="2:12" x14ac:dyDescent="0.25">
      <c r="B389" s="307" t="s">
        <v>2153</v>
      </c>
      <c r="C389" s="305" t="s">
        <v>735</v>
      </c>
      <c r="D389" s="305" t="s">
        <v>1336</v>
      </c>
      <c r="E389" s="306" t="s">
        <v>197</v>
      </c>
      <c r="F389" s="305" t="s">
        <v>131</v>
      </c>
      <c r="G389" s="304">
        <v>1372.33</v>
      </c>
      <c r="H389" s="303">
        <v>7.15</v>
      </c>
      <c r="I389" s="280">
        <f t="shared" ref="I389:I392" si="123">TRUNC(G389 * H389, 2)</f>
        <v>9812.15</v>
      </c>
      <c r="J389" s="409">
        <f t="shared" si="105"/>
        <v>0.25069999999999998</v>
      </c>
      <c r="K389" s="302">
        <f t="shared" ref="K389:K392" si="124">TRUNC(H389 * (1 + J389), 2)</f>
        <v>8.94</v>
      </c>
      <c r="L389" s="301">
        <f t="shared" ref="L389:L392" si="125">TRUNC(G389 * K389, 2)</f>
        <v>12268.63</v>
      </c>
    </row>
    <row r="390" spans="2:12" x14ac:dyDescent="0.25">
      <c r="B390" s="307" t="s">
        <v>2154</v>
      </c>
      <c r="C390" s="305" t="s">
        <v>808</v>
      </c>
      <c r="D390" s="305" t="s">
        <v>1336</v>
      </c>
      <c r="E390" s="306" t="s">
        <v>2155</v>
      </c>
      <c r="F390" s="305" t="s">
        <v>131</v>
      </c>
      <c r="G390" s="304">
        <v>464.47</v>
      </c>
      <c r="H390" s="303">
        <v>28.61</v>
      </c>
      <c r="I390" s="280">
        <f t="shared" si="123"/>
        <v>13288.48</v>
      </c>
      <c r="J390" s="409">
        <f t="shared" si="105"/>
        <v>0.25069999999999998</v>
      </c>
      <c r="K390" s="302">
        <f t="shared" si="124"/>
        <v>35.78</v>
      </c>
      <c r="L390" s="301">
        <f t="shared" si="125"/>
        <v>16618.73</v>
      </c>
    </row>
    <row r="391" spans="2:12" x14ac:dyDescent="0.25">
      <c r="B391" s="307" t="s">
        <v>2156</v>
      </c>
      <c r="C391" s="305" t="s">
        <v>1250</v>
      </c>
      <c r="D391" s="305" t="s">
        <v>1336</v>
      </c>
      <c r="E391" s="306" t="s">
        <v>1251</v>
      </c>
      <c r="F391" s="305" t="s">
        <v>131</v>
      </c>
      <c r="G391" s="304">
        <v>858.46</v>
      </c>
      <c r="H391" s="303">
        <v>23.66</v>
      </c>
      <c r="I391" s="280">
        <f t="shared" si="123"/>
        <v>20311.16</v>
      </c>
      <c r="J391" s="409">
        <f t="shared" si="105"/>
        <v>0.25069999999999998</v>
      </c>
      <c r="K391" s="302">
        <f t="shared" si="124"/>
        <v>29.59</v>
      </c>
      <c r="L391" s="301">
        <f t="shared" si="125"/>
        <v>25401.83</v>
      </c>
    </row>
    <row r="392" spans="2:12" ht="25.5" x14ac:dyDescent="0.25">
      <c r="B392" s="307" t="s">
        <v>2157</v>
      </c>
      <c r="C392" s="305" t="s">
        <v>2158</v>
      </c>
      <c r="D392" s="305" t="s">
        <v>130</v>
      </c>
      <c r="E392" s="306" t="s">
        <v>2159</v>
      </c>
      <c r="F392" s="305" t="s">
        <v>131</v>
      </c>
      <c r="G392" s="304">
        <v>464.47</v>
      </c>
      <c r="H392" s="303">
        <v>485.57</v>
      </c>
      <c r="I392" s="280">
        <f t="shared" si="123"/>
        <v>225532.69</v>
      </c>
      <c r="J392" s="409">
        <f t="shared" si="105"/>
        <v>0.25069999999999998</v>
      </c>
      <c r="K392" s="302">
        <f t="shared" si="124"/>
        <v>607.29999999999995</v>
      </c>
      <c r="L392" s="301">
        <f t="shared" si="125"/>
        <v>282072.63</v>
      </c>
    </row>
    <row r="393" spans="2:12" x14ac:dyDescent="0.25">
      <c r="B393" s="314" t="s">
        <v>2160</v>
      </c>
      <c r="C393" s="311" t="s">
        <v>379</v>
      </c>
      <c r="D393" s="311"/>
      <c r="E393" s="312" t="s">
        <v>120</v>
      </c>
      <c r="F393" s="311"/>
      <c r="G393" s="313"/>
      <c r="H393" s="312" t="s">
        <v>73</v>
      </c>
      <c r="I393" s="311">
        <f>SUBTOTAL(9,I394:I394)</f>
        <v>1671.06</v>
      </c>
      <c r="J393" s="310"/>
      <c r="K393" s="309"/>
      <c r="L393" s="308">
        <f>SUBTOTAL(9,L394:L394)</f>
        <v>2089.85</v>
      </c>
    </row>
    <row r="394" spans="2:12" x14ac:dyDescent="0.25">
      <c r="B394" s="307" t="s">
        <v>2161</v>
      </c>
      <c r="C394" s="305" t="s">
        <v>2162</v>
      </c>
      <c r="D394" s="305" t="s">
        <v>1336</v>
      </c>
      <c r="E394" s="306" t="s">
        <v>2163</v>
      </c>
      <c r="F394" s="305" t="s">
        <v>131</v>
      </c>
      <c r="G394" s="304">
        <v>68.430000000000007</v>
      </c>
      <c r="H394" s="303">
        <v>24.42</v>
      </c>
      <c r="I394" s="280">
        <f t="shared" ref="I394" si="126">TRUNC(G394 * H394, 2)</f>
        <v>1671.06</v>
      </c>
      <c r="J394" s="409">
        <f t="shared" si="105"/>
        <v>0.25069999999999998</v>
      </c>
      <c r="K394" s="302">
        <f t="shared" ref="K394" si="127">TRUNC(H394 * (1 + J394), 2)</f>
        <v>30.54</v>
      </c>
      <c r="L394" s="301">
        <f t="shared" ref="L394" si="128">TRUNC(G394 * K394, 2)</f>
        <v>2089.85</v>
      </c>
    </row>
    <row r="395" spans="2:12" x14ac:dyDescent="0.25">
      <c r="B395" s="314" t="s">
        <v>2164</v>
      </c>
      <c r="C395" s="311" t="s">
        <v>379</v>
      </c>
      <c r="D395" s="311"/>
      <c r="E395" s="312" t="s">
        <v>2165</v>
      </c>
      <c r="F395" s="311"/>
      <c r="G395" s="313"/>
      <c r="H395" s="312" t="s">
        <v>73</v>
      </c>
      <c r="I395" s="311">
        <f>SUBTOTAL(9,I396:I406)</f>
        <v>618097.74000000011</v>
      </c>
      <c r="J395" s="310"/>
      <c r="K395" s="309"/>
      <c r="L395" s="308">
        <f>SUBTOTAL(9,L396:L406)</f>
        <v>773015.85</v>
      </c>
    </row>
    <row r="396" spans="2:12" x14ac:dyDescent="0.25">
      <c r="B396" s="314" t="s">
        <v>2166</v>
      </c>
      <c r="C396" s="311" t="s">
        <v>379</v>
      </c>
      <c r="D396" s="311"/>
      <c r="E396" s="312" t="s">
        <v>2167</v>
      </c>
      <c r="F396" s="311"/>
      <c r="G396" s="313"/>
      <c r="H396" s="312" t="s">
        <v>73</v>
      </c>
      <c r="I396" s="311">
        <f>SUBTOTAL(9,I397:I401)</f>
        <v>287597.67000000004</v>
      </c>
      <c r="J396" s="310"/>
      <c r="K396" s="309"/>
      <c r="L396" s="308">
        <f>SUBTOTAL(9,L397:L401)</f>
        <v>359666.82</v>
      </c>
    </row>
    <row r="397" spans="2:12" x14ac:dyDescent="0.25">
      <c r="B397" s="307" t="s">
        <v>2168</v>
      </c>
      <c r="C397" s="305" t="s">
        <v>1050</v>
      </c>
      <c r="D397" s="305" t="s">
        <v>1336</v>
      </c>
      <c r="E397" s="306" t="s">
        <v>1051</v>
      </c>
      <c r="F397" s="305" t="s">
        <v>138</v>
      </c>
      <c r="G397" s="304">
        <v>96.7</v>
      </c>
      <c r="H397" s="303">
        <v>248.49</v>
      </c>
      <c r="I397" s="280">
        <f t="shared" ref="I397:I401" si="129">TRUNC(G397 * H397, 2)</f>
        <v>24028.98</v>
      </c>
      <c r="J397" s="409">
        <f t="shared" ref="J397:J406" si="130">+$L$3</f>
        <v>0.25069999999999998</v>
      </c>
      <c r="K397" s="302">
        <f t="shared" ref="K397:K401" si="131">TRUNC(H397 * (1 + J397), 2)</f>
        <v>310.77999999999997</v>
      </c>
      <c r="L397" s="301">
        <f t="shared" ref="L397:L401" si="132">TRUNC(G397 * K397, 2)</f>
        <v>30052.42</v>
      </c>
    </row>
    <row r="398" spans="2:12" ht="12.75" customHeight="1" x14ac:dyDescent="0.25">
      <c r="B398" s="307" t="s">
        <v>2169</v>
      </c>
      <c r="C398" s="305" t="s">
        <v>2170</v>
      </c>
      <c r="D398" s="305" t="s">
        <v>1336</v>
      </c>
      <c r="E398" s="306" t="s">
        <v>2171</v>
      </c>
      <c r="F398" s="305" t="s">
        <v>131</v>
      </c>
      <c r="G398" s="304">
        <v>967.01</v>
      </c>
      <c r="H398" s="303">
        <v>87.71</v>
      </c>
      <c r="I398" s="280">
        <f t="shared" si="129"/>
        <v>84816.44</v>
      </c>
      <c r="J398" s="409">
        <f t="shared" si="130"/>
        <v>0.25069999999999998</v>
      </c>
      <c r="K398" s="302">
        <f t="shared" si="131"/>
        <v>109.69</v>
      </c>
      <c r="L398" s="301">
        <f t="shared" si="132"/>
        <v>106071.32</v>
      </c>
    </row>
    <row r="399" spans="2:12" ht="25.5" x14ac:dyDescent="0.25">
      <c r="B399" s="307" t="s">
        <v>2172</v>
      </c>
      <c r="C399" s="305" t="s">
        <v>2173</v>
      </c>
      <c r="D399" s="305" t="s">
        <v>160</v>
      </c>
      <c r="E399" s="306" t="s">
        <v>2174</v>
      </c>
      <c r="F399" s="305" t="s">
        <v>2175</v>
      </c>
      <c r="G399" s="304">
        <v>2436.88</v>
      </c>
      <c r="H399" s="303">
        <v>11.67</v>
      </c>
      <c r="I399" s="280">
        <f t="shared" si="129"/>
        <v>28438.38</v>
      </c>
      <c r="J399" s="409">
        <f t="shared" si="130"/>
        <v>0.25069999999999998</v>
      </c>
      <c r="K399" s="302">
        <f t="shared" si="131"/>
        <v>14.59</v>
      </c>
      <c r="L399" s="301">
        <f t="shared" si="132"/>
        <v>35554.07</v>
      </c>
    </row>
    <row r="400" spans="2:12" x14ac:dyDescent="0.25">
      <c r="B400" s="307" t="s">
        <v>2176</v>
      </c>
      <c r="C400" s="305" t="s">
        <v>2177</v>
      </c>
      <c r="D400" s="305" t="s">
        <v>130</v>
      </c>
      <c r="E400" s="306" t="s">
        <v>2178</v>
      </c>
      <c r="F400" s="305" t="s">
        <v>131</v>
      </c>
      <c r="G400" s="304">
        <v>341.72</v>
      </c>
      <c r="H400" s="303">
        <v>55.89</v>
      </c>
      <c r="I400" s="280">
        <f t="shared" si="129"/>
        <v>19098.73</v>
      </c>
      <c r="J400" s="409">
        <f t="shared" si="130"/>
        <v>0.25069999999999998</v>
      </c>
      <c r="K400" s="302">
        <f t="shared" si="131"/>
        <v>69.900000000000006</v>
      </c>
      <c r="L400" s="301">
        <f t="shared" si="132"/>
        <v>23886.22</v>
      </c>
    </row>
    <row r="401" spans="2:12" x14ac:dyDescent="0.25">
      <c r="B401" s="307" t="s">
        <v>2179</v>
      </c>
      <c r="C401" s="305" t="s">
        <v>738</v>
      </c>
      <c r="D401" s="305" t="s">
        <v>1336</v>
      </c>
      <c r="E401" s="306" t="s">
        <v>2180</v>
      </c>
      <c r="F401" s="305" t="s">
        <v>131</v>
      </c>
      <c r="G401" s="304">
        <v>1242.45</v>
      </c>
      <c r="H401" s="303">
        <v>105.61</v>
      </c>
      <c r="I401" s="280">
        <f t="shared" si="129"/>
        <v>131215.14000000001</v>
      </c>
      <c r="J401" s="409">
        <f t="shared" si="130"/>
        <v>0.25069999999999998</v>
      </c>
      <c r="K401" s="302">
        <f t="shared" si="131"/>
        <v>132.08000000000001</v>
      </c>
      <c r="L401" s="301">
        <f t="shared" si="132"/>
        <v>164102.79</v>
      </c>
    </row>
    <row r="402" spans="2:12" x14ac:dyDescent="0.25">
      <c r="B402" s="314" t="s">
        <v>2181</v>
      </c>
      <c r="C402" s="311" t="s">
        <v>379</v>
      </c>
      <c r="D402" s="311"/>
      <c r="E402" s="312" t="s">
        <v>2182</v>
      </c>
      <c r="F402" s="311"/>
      <c r="G402" s="313"/>
      <c r="H402" s="312" t="s">
        <v>73</v>
      </c>
      <c r="I402" s="311">
        <f>SUBTOTAL(9,I403:I403)</f>
        <v>150007.14000000001</v>
      </c>
      <c r="J402" s="310"/>
      <c r="K402" s="309"/>
      <c r="L402" s="308">
        <f>SUBTOTAL(9,L403:L403)</f>
        <v>187613.18</v>
      </c>
    </row>
    <row r="403" spans="2:12" ht="25.5" x14ac:dyDescent="0.25">
      <c r="B403" s="307" t="s">
        <v>2183</v>
      </c>
      <c r="C403" s="305" t="s">
        <v>2158</v>
      </c>
      <c r="D403" s="305" t="s">
        <v>130</v>
      </c>
      <c r="E403" s="306" t="s">
        <v>2159</v>
      </c>
      <c r="F403" s="305" t="s">
        <v>131</v>
      </c>
      <c r="G403" s="304">
        <v>308.93</v>
      </c>
      <c r="H403" s="303">
        <v>485.57</v>
      </c>
      <c r="I403" s="280">
        <f t="shared" ref="I403" si="133">TRUNC(G403 * H403, 2)</f>
        <v>150007.14000000001</v>
      </c>
      <c r="J403" s="409">
        <f t="shared" si="130"/>
        <v>0.25069999999999998</v>
      </c>
      <c r="K403" s="302">
        <f t="shared" ref="K403" si="134">TRUNC(H403 * (1 + J403), 2)</f>
        <v>607.29999999999995</v>
      </c>
      <c r="L403" s="301">
        <f t="shared" ref="L403" si="135">TRUNC(G403 * K403, 2)</f>
        <v>187613.18</v>
      </c>
    </row>
    <row r="404" spans="2:12" x14ac:dyDescent="0.25">
      <c r="B404" s="314" t="s">
        <v>2184</v>
      </c>
      <c r="C404" s="311" t="s">
        <v>379</v>
      </c>
      <c r="D404" s="311"/>
      <c r="E404" s="312" t="s">
        <v>960</v>
      </c>
      <c r="F404" s="311"/>
      <c r="G404" s="313"/>
      <c r="H404" s="312" t="s">
        <v>73</v>
      </c>
      <c r="I404" s="311">
        <f>SUBTOTAL(9,I405:I406)</f>
        <v>180492.93</v>
      </c>
      <c r="J404" s="310"/>
      <c r="K404" s="309"/>
      <c r="L404" s="308">
        <f>SUBTOTAL(9,L405:L406)</f>
        <v>225735.84999999998</v>
      </c>
    </row>
    <row r="405" spans="2:12" x14ac:dyDescent="0.25">
      <c r="B405" s="307" t="s">
        <v>2185</v>
      </c>
      <c r="C405" s="305" t="s">
        <v>2186</v>
      </c>
      <c r="D405" s="305" t="s">
        <v>1336</v>
      </c>
      <c r="E405" s="306" t="s">
        <v>2187</v>
      </c>
      <c r="F405" s="305" t="s">
        <v>131</v>
      </c>
      <c r="G405" s="304">
        <v>1613.46</v>
      </c>
      <c r="H405" s="303">
        <v>105.64</v>
      </c>
      <c r="I405" s="280">
        <f t="shared" ref="I405:I406" si="136">TRUNC(G405 * H405, 2)</f>
        <v>170445.91</v>
      </c>
      <c r="J405" s="409">
        <f t="shared" si="130"/>
        <v>0.25069999999999998</v>
      </c>
      <c r="K405" s="302">
        <f t="shared" ref="K405:K406" si="137">TRUNC(H405 * (1 + J405), 2)</f>
        <v>132.12</v>
      </c>
      <c r="L405" s="301">
        <f t="shared" ref="L405:L406" si="138">TRUNC(G405 * K405, 2)</f>
        <v>213170.33</v>
      </c>
    </row>
    <row r="406" spans="2:12" ht="12.75" customHeight="1" x14ac:dyDescent="0.25">
      <c r="B406" s="307" t="s">
        <v>2188</v>
      </c>
      <c r="C406" s="305" t="s">
        <v>2189</v>
      </c>
      <c r="D406" s="305" t="s">
        <v>1336</v>
      </c>
      <c r="E406" s="306" t="s">
        <v>2190</v>
      </c>
      <c r="F406" s="305" t="s">
        <v>131</v>
      </c>
      <c r="G406" s="304">
        <v>59.95</v>
      </c>
      <c r="H406" s="303">
        <v>167.59</v>
      </c>
      <c r="I406" s="280">
        <f t="shared" si="136"/>
        <v>10047.02</v>
      </c>
      <c r="J406" s="409">
        <f t="shared" si="130"/>
        <v>0.25069999999999998</v>
      </c>
      <c r="K406" s="302">
        <f t="shared" si="137"/>
        <v>209.6</v>
      </c>
      <c r="L406" s="301">
        <f t="shared" si="138"/>
        <v>12565.52</v>
      </c>
    </row>
    <row r="407" spans="2:12" x14ac:dyDescent="0.25">
      <c r="B407" s="314" t="s">
        <v>2191</v>
      </c>
      <c r="C407" s="311" t="s">
        <v>379</v>
      </c>
      <c r="D407" s="311"/>
      <c r="E407" s="312" t="s">
        <v>1339</v>
      </c>
      <c r="F407" s="311"/>
      <c r="G407" s="313"/>
      <c r="H407" s="312" t="s">
        <v>73</v>
      </c>
      <c r="I407" s="311">
        <f>SUBTOTAL(9,I408:I423)</f>
        <v>96574.50999999998</v>
      </c>
      <c r="J407" s="310"/>
      <c r="K407" s="309"/>
      <c r="L407" s="311">
        <f>SUBTOTAL(9,L408:L423)</f>
        <v>120748.87</v>
      </c>
    </row>
    <row r="408" spans="2:12" x14ac:dyDescent="0.25">
      <c r="B408" s="314" t="s">
        <v>2192</v>
      </c>
      <c r="C408" s="311" t="s">
        <v>379</v>
      </c>
      <c r="D408" s="311"/>
      <c r="E408" s="312" t="s">
        <v>966</v>
      </c>
      <c r="F408" s="311"/>
      <c r="G408" s="313"/>
      <c r="H408" s="312" t="s">
        <v>73</v>
      </c>
      <c r="I408" s="311">
        <f>SUBTOTAL(9,I409:I412)</f>
        <v>48466.36</v>
      </c>
      <c r="J408" s="310"/>
      <c r="K408" s="309"/>
      <c r="L408" s="308">
        <f>SUBTOTAL(9,L409:L412)</f>
        <v>60592.160000000003</v>
      </c>
    </row>
    <row r="409" spans="2:12" x14ac:dyDescent="0.25">
      <c r="B409" s="307" t="s">
        <v>2193</v>
      </c>
      <c r="C409" s="305" t="s">
        <v>2194</v>
      </c>
      <c r="D409" s="305" t="s">
        <v>1336</v>
      </c>
      <c r="E409" s="306" t="s">
        <v>2195</v>
      </c>
      <c r="F409" s="305" t="s">
        <v>131</v>
      </c>
      <c r="G409" s="304">
        <v>434.03</v>
      </c>
      <c r="H409" s="303">
        <v>2.46</v>
      </c>
      <c r="I409" s="280">
        <f t="shared" ref="I409:I412" si="139">TRUNC(G409 * H409, 2)</f>
        <v>1067.71</v>
      </c>
      <c r="J409" s="409">
        <f t="shared" ref="J409:J423" si="140">+$L$3</f>
        <v>0.25069999999999998</v>
      </c>
      <c r="K409" s="302">
        <f t="shared" ref="K409:K412" si="141">TRUNC(H409 * (1 + J409), 2)</f>
        <v>3.07</v>
      </c>
      <c r="L409" s="301">
        <f t="shared" ref="L409:L412" si="142">TRUNC(G409 * K409, 2)</f>
        <v>1332.47</v>
      </c>
    </row>
    <row r="410" spans="2:12" ht="12.75" customHeight="1" x14ac:dyDescent="0.25">
      <c r="B410" s="307" t="s">
        <v>2196</v>
      </c>
      <c r="C410" s="305" t="s">
        <v>2197</v>
      </c>
      <c r="D410" s="305" t="s">
        <v>1336</v>
      </c>
      <c r="E410" s="306" t="s">
        <v>2198</v>
      </c>
      <c r="F410" s="305" t="s">
        <v>131</v>
      </c>
      <c r="G410" s="304">
        <v>434.03</v>
      </c>
      <c r="H410" s="303">
        <v>14.96</v>
      </c>
      <c r="I410" s="280">
        <f t="shared" si="139"/>
        <v>6493.08</v>
      </c>
      <c r="J410" s="409">
        <f t="shared" si="140"/>
        <v>0.25069999999999998</v>
      </c>
      <c r="K410" s="302">
        <f t="shared" si="141"/>
        <v>18.71</v>
      </c>
      <c r="L410" s="301">
        <f t="shared" si="142"/>
        <v>8120.7</v>
      </c>
    </row>
    <row r="411" spans="2:12" ht="25.5" x14ac:dyDescent="0.25">
      <c r="B411" s="307" t="s">
        <v>2199</v>
      </c>
      <c r="C411" s="305" t="s">
        <v>2200</v>
      </c>
      <c r="D411" s="305" t="s">
        <v>164</v>
      </c>
      <c r="E411" s="306" t="s">
        <v>2201</v>
      </c>
      <c r="F411" s="305" t="s">
        <v>131</v>
      </c>
      <c r="G411" s="304">
        <v>1405.69</v>
      </c>
      <c r="H411" s="303">
        <v>11.95</v>
      </c>
      <c r="I411" s="280">
        <f t="shared" si="139"/>
        <v>16797.990000000002</v>
      </c>
      <c r="J411" s="409">
        <f t="shared" si="140"/>
        <v>0.25069999999999998</v>
      </c>
      <c r="K411" s="302">
        <f t="shared" si="141"/>
        <v>14.94</v>
      </c>
      <c r="L411" s="301">
        <f t="shared" si="142"/>
        <v>21001</v>
      </c>
    </row>
    <row r="412" spans="2:12" x14ac:dyDescent="0.25">
      <c r="B412" s="307" t="s">
        <v>2202</v>
      </c>
      <c r="C412" s="305" t="s">
        <v>736</v>
      </c>
      <c r="D412" s="305" t="s">
        <v>1336</v>
      </c>
      <c r="E412" s="306" t="s">
        <v>2203</v>
      </c>
      <c r="F412" s="305" t="s">
        <v>131</v>
      </c>
      <c r="G412" s="304">
        <v>1405.69</v>
      </c>
      <c r="H412" s="303">
        <v>17.149999999999999</v>
      </c>
      <c r="I412" s="280">
        <f t="shared" si="139"/>
        <v>24107.58</v>
      </c>
      <c r="J412" s="409">
        <f t="shared" si="140"/>
        <v>0.25069999999999998</v>
      </c>
      <c r="K412" s="302">
        <f t="shared" si="141"/>
        <v>21.44</v>
      </c>
      <c r="L412" s="301">
        <f t="shared" si="142"/>
        <v>30137.99</v>
      </c>
    </row>
    <row r="413" spans="2:12" x14ac:dyDescent="0.25">
      <c r="B413" s="314" t="s">
        <v>2204</v>
      </c>
      <c r="C413" s="311" t="s">
        <v>379</v>
      </c>
      <c r="D413" s="311"/>
      <c r="E413" s="312" t="s">
        <v>967</v>
      </c>
      <c r="F413" s="311"/>
      <c r="G413" s="313"/>
      <c r="H413" s="312" t="s">
        <v>73</v>
      </c>
      <c r="I413" s="311">
        <f>SUBTOTAL(9,I414:I414)</f>
        <v>764.36</v>
      </c>
      <c r="J413" s="310"/>
      <c r="K413" s="309"/>
      <c r="L413" s="308">
        <f>SUBTOTAL(9,L414:L414)</f>
        <v>955.96</v>
      </c>
    </row>
    <row r="414" spans="2:12" x14ac:dyDescent="0.25">
      <c r="B414" s="307" t="s">
        <v>2205</v>
      </c>
      <c r="C414" s="305" t="s">
        <v>2206</v>
      </c>
      <c r="D414" s="305" t="s">
        <v>1336</v>
      </c>
      <c r="E414" s="306" t="s">
        <v>2207</v>
      </c>
      <c r="F414" s="305" t="s">
        <v>131</v>
      </c>
      <c r="G414" s="304">
        <v>68.430000000000007</v>
      </c>
      <c r="H414" s="303">
        <v>11.17</v>
      </c>
      <c r="I414" s="280">
        <f t="shared" ref="I414:I416" si="143">TRUNC(G414 * H414, 2)</f>
        <v>764.36</v>
      </c>
      <c r="J414" s="409">
        <f t="shared" si="140"/>
        <v>0.25069999999999998</v>
      </c>
      <c r="K414" s="302">
        <f t="shared" ref="K414:K416" si="144">TRUNC(H414 * (1 + J414), 2)</f>
        <v>13.97</v>
      </c>
      <c r="L414" s="301">
        <f t="shared" ref="L414:L416" si="145">TRUNC(G414 * K414, 2)</f>
        <v>955.96</v>
      </c>
    </row>
    <row r="415" spans="2:12" ht="12.75" customHeight="1" x14ac:dyDescent="0.25">
      <c r="B415" s="307" t="s">
        <v>2208</v>
      </c>
      <c r="C415" s="305" t="s">
        <v>2209</v>
      </c>
      <c r="D415" s="305" t="s">
        <v>1336</v>
      </c>
      <c r="E415" s="306" t="s">
        <v>2210</v>
      </c>
      <c r="F415" s="305" t="s">
        <v>131</v>
      </c>
      <c r="G415" s="304">
        <v>68.430000000000007</v>
      </c>
      <c r="H415" s="303">
        <v>2.42</v>
      </c>
      <c r="I415" s="280">
        <f t="shared" si="143"/>
        <v>165.6</v>
      </c>
      <c r="J415" s="409">
        <f t="shared" si="140"/>
        <v>0.25069999999999998</v>
      </c>
      <c r="K415" s="302">
        <f t="shared" si="144"/>
        <v>3.02</v>
      </c>
      <c r="L415" s="301">
        <f t="shared" si="145"/>
        <v>206.65</v>
      </c>
    </row>
    <row r="416" spans="2:12" x14ac:dyDescent="0.25">
      <c r="B416" s="307" t="s">
        <v>2211</v>
      </c>
      <c r="C416" s="305" t="s">
        <v>2212</v>
      </c>
      <c r="D416" s="305" t="s">
        <v>1336</v>
      </c>
      <c r="E416" s="306" t="s">
        <v>2213</v>
      </c>
      <c r="F416" s="305" t="s">
        <v>131</v>
      </c>
      <c r="G416" s="304">
        <v>68.430000000000007</v>
      </c>
      <c r="H416" s="303">
        <v>7.21</v>
      </c>
      <c r="I416" s="280">
        <f t="shared" si="143"/>
        <v>493.38</v>
      </c>
      <c r="J416" s="409">
        <f t="shared" si="140"/>
        <v>0.25069999999999998</v>
      </c>
      <c r="K416" s="302">
        <f t="shared" si="144"/>
        <v>9.01</v>
      </c>
      <c r="L416" s="301">
        <f t="shared" si="145"/>
        <v>616.54999999999995</v>
      </c>
    </row>
    <row r="417" spans="2:12" x14ac:dyDescent="0.25">
      <c r="B417" s="314" t="s">
        <v>2214</v>
      </c>
      <c r="C417" s="311" t="s">
        <v>379</v>
      </c>
      <c r="D417" s="311"/>
      <c r="E417" s="312" t="s">
        <v>2215</v>
      </c>
      <c r="F417" s="311"/>
      <c r="G417" s="313"/>
      <c r="H417" s="312" t="s">
        <v>73</v>
      </c>
      <c r="I417" s="311">
        <f>SUBTOTAL(9,I418:I419)</f>
        <v>42103.15</v>
      </c>
      <c r="J417" s="310"/>
      <c r="K417" s="309"/>
      <c r="L417" s="308">
        <f>SUBTOTAL(9,L418:L419)</f>
        <v>52648.69</v>
      </c>
    </row>
    <row r="418" spans="2:12" x14ac:dyDescent="0.25">
      <c r="B418" s="307" t="s">
        <v>2216</v>
      </c>
      <c r="C418" s="305" t="s">
        <v>2217</v>
      </c>
      <c r="D418" s="305" t="s">
        <v>1336</v>
      </c>
      <c r="E418" s="306" t="s">
        <v>2218</v>
      </c>
      <c r="F418" s="305" t="s">
        <v>131</v>
      </c>
      <c r="G418" s="304">
        <v>987.41</v>
      </c>
      <c r="H418" s="303">
        <v>21.14</v>
      </c>
      <c r="I418" s="280">
        <f t="shared" ref="I418:I419" si="146">TRUNC(G418 * H418, 2)</f>
        <v>20873.84</v>
      </c>
      <c r="J418" s="409">
        <f t="shared" si="140"/>
        <v>0.25069999999999998</v>
      </c>
      <c r="K418" s="302">
        <f t="shared" ref="K418:K419" si="147">TRUNC(H418 * (1 + J418), 2)</f>
        <v>26.43</v>
      </c>
      <c r="L418" s="301">
        <f t="shared" ref="L418:L419" si="148">TRUNC(G418 * K418, 2)</f>
        <v>26097.24</v>
      </c>
    </row>
    <row r="419" spans="2:12" ht="12.75" customHeight="1" x14ac:dyDescent="0.25">
      <c r="B419" s="307" t="s">
        <v>2219</v>
      </c>
      <c r="C419" s="305" t="s">
        <v>2220</v>
      </c>
      <c r="D419" s="305" t="s">
        <v>1336</v>
      </c>
      <c r="E419" s="306" t="s">
        <v>2221</v>
      </c>
      <c r="F419" s="305" t="s">
        <v>131</v>
      </c>
      <c r="G419" s="304">
        <v>987.41</v>
      </c>
      <c r="H419" s="303">
        <v>21.5</v>
      </c>
      <c r="I419" s="280">
        <f t="shared" si="146"/>
        <v>21229.31</v>
      </c>
      <c r="J419" s="409">
        <f t="shared" si="140"/>
        <v>0.25069999999999998</v>
      </c>
      <c r="K419" s="302">
        <f t="shared" si="147"/>
        <v>26.89</v>
      </c>
      <c r="L419" s="301">
        <f t="shared" si="148"/>
        <v>26551.45</v>
      </c>
    </row>
    <row r="420" spans="2:12" x14ac:dyDescent="0.25">
      <c r="B420" s="314" t="s">
        <v>2222</v>
      </c>
      <c r="C420" s="311" t="s">
        <v>379</v>
      </c>
      <c r="D420" s="311"/>
      <c r="E420" s="312" t="s">
        <v>2223</v>
      </c>
      <c r="F420" s="311"/>
      <c r="G420" s="313"/>
      <c r="H420" s="312" t="s">
        <v>73</v>
      </c>
      <c r="I420" s="311">
        <f>SUBTOTAL(9,I421:I423)</f>
        <v>4581.66</v>
      </c>
      <c r="J420" s="310"/>
      <c r="K420" s="309"/>
      <c r="L420" s="308">
        <f>SUBTOTAL(9,L421:L423)</f>
        <v>5728.86</v>
      </c>
    </row>
    <row r="421" spans="2:12" x14ac:dyDescent="0.25">
      <c r="B421" s="307" t="s">
        <v>2224</v>
      </c>
      <c r="C421" s="305" t="s">
        <v>2225</v>
      </c>
      <c r="D421" s="305" t="s">
        <v>1336</v>
      </c>
      <c r="E421" s="306" t="s">
        <v>2226</v>
      </c>
      <c r="F421" s="305" t="s">
        <v>141</v>
      </c>
      <c r="G421" s="304">
        <v>260.2</v>
      </c>
      <c r="H421" s="303">
        <v>14.74</v>
      </c>
      <c r="I421" s="280">
        <f t="shared" ref="I421:I423" si="149">TRUNC(G421 * H421, 2)</f>
        <v>3835.34</v>
      </c>
      <c r="J421" s="409">
        <f t="shared" si="140"/>
        <v>0.25069999999999998</v>
      </c>
      <c r="K421" s="302">
        <f t="shared" ref="K421:K423" si="150">TRUNC(H421 * (1 + J421), 2)</f>
        <v>18.43</v>
      </c>
      <c r="L421" s="301">
        <f t="shared" ref="L421:L423" si="151">TRUNC(G421 * K421, 2)</f>
        <v>4795.4799999999996</v>
      </c>
    </row>
    <row r="422" spans="2:12" ht="12.75" customHeight="1" x14ac:dyDescent="0.25">
      <c r="B422" s="307" t="s">
        <v>2227</v>
      </c>
      <c r="C422" s="305" t="s">
        <v>2228</v>
      </c>
      <c r="D422" s="305" t="s">
        <v>160</v>
      </c>
      <c r="E422" s="306" t="s">
        <v>2229</v>
      </c>
      <c r="F422" s="305" t="s">
        <v>131</v>
      </c>
      <c r="G422" s="304">
        <v>12.2</v>
      </c>
      <c r="H422" s="303">
        <v>24.06</v>
      </c>
      <c r="I422" s="280">
        <f t="shared" si="149"/>
        <v>293.52999999999997</v>
      </c>
      <c r="J422" s="409">
        <f t="shared" si="140"/>
        <v>0.25069999999999998</v>
      </c>
      <c r="K422" s="302">
        <f t="shared" si="150"/>
        <v>30.09</v>
      </c>
      <c r="L422" s="301">
        <f t="shared" si="151"/>
        <v>367.09</v>
      </c>
    </row>
    <row r="423" spans="2:12" ht="25.5" x14ac:dyDescent="0.25">
      <c r="B423" s="307" t="s">
        <v>2230</v>
      </c>
      <c r="C423" s="305" t="s">
        <v>2231</v>
      </c>
      <c r="D423" s="305" t="s">
        <v>160</v>
      </c>
      <c r="E423" s="306" t="s">
        <v>2232</v>
      </c>
      <c r="F423" s="305" t="s">
        <v>131</v>
      </c>
      <c r="G423" s="304">
        <v>10.08</v>
      </c>
      <c r="H423" s="303">
        <v>44.92</v>
      </c>
      <c r="I423" s="280">
        <f t="shared" si="149"/>
        <v>452.79</v>
      </c>
      <c r="J423" s="409">
        <f t="shared" si="140"/>
        <v>0.25069999999999998</v>
      </c>
      <c r="K423" s="302">
        <f t="shared" si="150"/>
        <v>56.18</v>
      </c>
      <c r="L423" s="301">
        <f t="shared" si="151"/>
        <v>566.29</v>
      </c>
    </row>
    <row r="424" spans="2:12" x14ac:dyDescent="0.25">
      <c r="B424" s="314" t="s">
        <v>2233</v>
      </c>
      <c r="C424" s="311" t="s">
        <v>379</v>
      </c>
      <c r="D424" s="311"/>
      <c r="E424" s="312" t="s">
        <v>2234</v>
      </c>
      <c r="F424" s="311"/>
      <c r="G424" s="313"/>
      <c r="H424" s="312" t="s">
        <v>73</v>
      </c>
      <c r="I424" s="311">
        <f>SUBTOTAL(9,I425:I436)</f>
        <v>105575.81</v>
      </c>
      <c r="J424" s="310"/>
      <c r="K424" s="309"/>
      <c r="L424" s="308">
        <f>SUBTOTAL(9,L425:L436)</f>
        <v>132020.16</v>
      </c>
    </row>
    <row r="425" spans="2:12" x14ac:dyDescent="0.25">
      <c r="B425" s="307" t="s">
        <v>2235</v>
      </c>
      <c r="C425" s="305" t="s">
        <v>2236</v>
      </c>
      <c r="D425" s="305" t="s">
        <v>130</v>
      </c>
      <c r="E425" s="306" t="s">
        <v>2237</v>
      </c>
      <c r="F425" s="305" t="s">
        <v>159</v>
      </c>
      <c r="G425" s="304">
        <v>6</v>
      </c>
      <c r="H425" s="303">
        <v>154.52000000000001</v>
      </c>
      <c r="I425" s="280">
        <f t="shared" ref="I425:I436" si="152">TRUNC(G425 * H425, 2)</f>
        <v>927.12</v>
      </c>
      <c r="J425" s="409">
        <f t="shared" ref="J425:J442" si="153">+$L$3</f>
        <v>0.25069999999999998</v>
      </c>
      <c r="K425" s="302">
        <f t="shared" ref="K425:K436" si="154">TRUNC(H425 * (1 + J425), 2)</f>
        <v>193.25</v>
      </c>
      <c r="L425" s="301">
        <f t="shared" ref="L425:L436" si="155">TRUNC(G425 * K425, 2)</f>
        <v>1159.5</v>
      </c>
    </row>
    <row r="426" spans="2:12" x14ac:dyDescent="0.25">
      <c r="B426" s="307" t="s">
        <v>2238</v>
      </c>
      <c r="C426" s="305" t="s">
        <v>2239</v>
      </c>
      <c r="D426" s="305" t="s">
        <v>160</v>
      </c>
      <c r="E426" s="306" t="s">
        <v>2240</v>
      </c>
      <c r="F426" s="305" t="s">
        <v>131</v>
      </c>
      <c r="G426" s="304">
        <v>139.29</v>
      </c>
      <c r="H426" s="303">
        <v>68.72</v>
      </c>
      <c r="I426" s="280">
        <f t="shared" si="152"/>
        <v>9572</v>
      </c>
      <c r="J426" s="409">
        <f t="shared" si="153"/>
        <v>0.25069999999999998</v>
      </c>
      <c r="K426" s="302">
        <f t="shared" si="154"/>
        <v>85.94</v>
      </c>
      <c r="L426" s="301">
        <f t="shared" si="155"/>
        <v>11970.58</v>
      </c>
    </row>
    <row r="427" spans="2:12" x14ac:dyDescent="0.25">
      <c r="B427" s="307" t="s">
        <v>2241</v>
      </c>
      <c r="C427" s="305" t="s">
        <v>2242</v>
      </c>
      <c r="D427" s="305" t="s">
        <v>164</v>
      </c>
      <c r="E427" s="306" t="s">
        <v>2243</v>
      </c>
      <c r="F427" s="305" t="s">
        <v>136</v>
      </c>
      <c r="G427" s="304">
        <v>24</v>
      </c>
      <c r="H427" s="303">
        <v>166.51</v>
      </c>
      <c r="I427" s="280">
        <f t="shared" si="152"/>
        <v>3996.24</v>
      </c>
      <c r="J427" s="409">
        <f t="shared" si="153"/>
        <v>0.25069999999999998</v>
      </c>
      <c r="K427" s="302">
        <f t="shared" si="154"/>
        <v>208.25</v>
      </c>
      <c r="L427" s="301">
        <f t="shared" si="155"/>
        <v>4998</v>
      </c>
    </row>
    <row r="428" spans="2:12" x14ac:dyDescent="0.25">
      <c r="B428" s="307" t="s">
        <v>2244</v>
      </c>
      <c r="C428" s="305" t="s">
        <v>2245</v>
      </c>
      <c r="D428" s="305" t="s">
        <v>1336</v>
      </c>
      <c r="E428" s="306" t="s">
        <v>2246</v>
      </c>
      <c r="F428" s="305" t="s">
        <v>131</v>
      </c>
      <c r="G428" s="304">
        <v>1111.52</v>
      </c>
      <c r="H428" s="303">
        <v>2.94</v>
      </c>
      <c r="I428" s="280">
        <f t="shared" si="152"/>
        <v>3267.86</v>
      </c>
      <c r="J428" s="409">
        <f t="shared" si="153"/>
        <v>0.25069999999999998</v>
      </c>
      <c r="K428" s="302">
        <f t="shared" si="154"/>
        <v>3.67</v>
      </c>
      <c r="L428" s="301">
        <f t="shared" si="155"/>
        <v>4079.27</v>
      </c>
    </row>
    <row r="429" spans="2:12" x14ac:dyDescent="0.25">
      <c r="B429" s="307" t="s">
        <v>2247</v>
      </c>
      <c r="C429" s="305" t="s">
        <v>2248</v>
      </c>
      <c r="D429" s="305" t="s">
        <v>164</v>
      </c>
      <c r="E429" s="306" t="s">
        <v>2249</v>
      </c>
      <c r="F429" s="305" t="s">
        <v>136</v>
      </c>
      <c r="G429" s="304">
        <v>1048</v>
      </c>
      <c r="H429" s="303">
        <v>20.49</v>
      </c>
      <c r="I429" s="280">
        <f t="shared" si="152"/>
        <v>21473.52</v>
      </c>
      <c r="J429" s="409">
        <f t="shared" si="153"/>
        <v>0.25069999999999998</v>
      </c>
      <c r="K429" s="302">
        <f t="shared" si="154"/>
        <v>25.62</v>
      </c>
      <c r="L429" s="301">
        <f t="shared" si="155"/>
        <v>26849.759999999998</v>
      </c>
    </row>
    <row r="430" spans="2:12" x14ac:dyDescent="0.25">
      <c r="B430" s="307" t="s">
        <v>2250</v>
      </c>
      <c r="C430" s="305" t="s">
        <v>2251</v>
      </c>
      <c r="D430" s="305" t="s">
        <v>969</v>
      </c>
      <c r="E430" s="306" t="s">
        <v>2252</v>
      </c>
      <c r="F430" s="305" t="s">
        <v>131</v>
      </c>
      <c r="G430" s="304">
        <v>29.1</v>
      </c>
      <c r="H430" s="303">
        <v>28.48</v>
      </c>
      <c r="I430" s="280">
        <f t="shared" si="152"/>
        <v>828.76</v>
      </c>
      <c r="J430" s="409">
        <f t="shared" si="153"/>
        <v>0.25069999999999998</v>
      </c>
      <c r="K430" s="302">
        <f t="shared" si="154"/>
        <v>35.61</v>
      </c>
      <c r="L430" s="301">
        <f t="shared" si="155"/>
        <v>1036.25</v>
      </c>
    </row>
    <row r="431" spans="2:12" ht="25.5" x14ac:dyDescent="0.25">
      <c r="B431" s="307" t="s">
        <v>2253</v>
      </c>
      <c r="C431" s="305" t="s">
        <v>2254</v>
      </c>
      <c r="D431" s="305" t="s">
        <v>164</v>
      </c>
      <c r="E431" s="306" t="s">
        <v>2255</v>
      </c>
      <c r="F431" s="305" t="s">
        <v>136</v>
      </c>
      <c r="G431" s="304">
        <v>12</v>
      </c>
      <c r="H431" s="303">
        <v>110.16</v>
      </c>
      <c r="I431" s="280">
        <f t="shared" si="152"/>
        <v>1321.92</v>
      </c>
      <c r="J431" s="409">
        <f t="shared" si="153"/>
        <v>0.25069999999999998</v>
      </c>
      <c r="K431" s="302">
        <f t="shared" si="154"/>
        <v>137.77000000000001</v>
      </c>
      <c r="L431" s="301">
        <f t="shared" si="155"/>
        <v>1653.24</v>
      </c>
    </row>
    <row r="432" spans="2:12" x14ac:dyDescent="0.25">
      <c r="B432" s="307" t="s">
        <v>2256</v>
      </c>
      <c r="C432" s="305" t="s">
        <v>2257</v>
      </c>
      <c r="D432" s="305" t="s">
        <v>969</v>
      </c>
      <c r="E432" s="306" t="s">
        <v>2258</v>
      </c>
      <c r="F432" s="305" t="s">
        <v>131</v>
      </c>
      <c r="G432" s="304">
        <v>23.71</v>
      </c>
      <c r="H432" s="303">
        <v>195.29</v>
      </c>
      <c r="I432" s="280">
        <f t="shared" ref="I432:I433" si="156">TRUNC(G432 * H432, 2)</f>
        <v>4630.32</v>
      </c>
      <c r="J432" s="409">
        <f t="shared" si="153"/>
        <v>0.25069999999999998</v>
      </c>
      <c r="K432" s="302">
        <f t="shared" ref="K432:K433" si="157">TRUNC(H432 * (1 + J432), 2)</f>
        <v>244.24</v>
      </c>
      <c r="L432" s="301">
        <f t="shared" ref="L432:L433" si="158">TRUNC(G432 * K432, 2)</f>
        <v>5790.93</v>
      </c>
    </row>
    <row r="433" spans="2:12" x14ac:dyDescent="0.25">
      <c r="B433" s="307" t="s">
        <v>2259</v>
      </c>
      <c r="C433" s="305" t="s">
        <v>2260</v>
      </c>
      <c r="D433" s="305" t="s">
        <v>969</v>
      </c>
      <c r="E433" s="306" t="s">
        <v>2261</v>
      </c>
      <c r="F433" s="305" t="s">
        <v>131</v>
      </c>
      <c r="G433" s="304">
        <v>272.52999999999997</v>
      </c>
      <c r="H433" s="303">
        <v>124.76</v>
      </c>
      <c r="I433" s="280">
        <f t="shared" si="156"/>
        <v>34000.839999999997</v>
      </c>
      <c r="J433" s="409">
        <f t="shared" si="153"/>
        <v>0.25069999999999998</v>
      </c>
      <c r="K433" s="302">
        <f t="shared" si="157"/>
        <v>156.03</v>
      </c>
      <c r="L433" s="301">
        <f t="shared" si="158"/>
        <v>42522.85</v>
      </c>
    </row>
    <row r="434" spans="2:12" x14ac:dyDescent="0.25">
      <c r="B434" s="307" t="s">
        <v>2262</v>
      </c>
      <c r="C434" s="305" t="s">
        <v>2263</v>
      </c>
      <c r="D434" s="305" t="s">
        <v>969</v>
      </c>
      <c r="E434" s="306" t="s">
        <v>2264</v>
      </c>
      <c r="F434" s="305" t="s">
        <v>131</v>
      </c>
      <c r="G434" s="304">
        <v>65.5</v>
      </c>
      <c r="H434" s="303">
        <v>56.04</v>
      </c>
      <c r="I434" s="280">
        <f t="shared" si="152"/>
        <v>3670.62</v>
      </c>
      <c r="J434" s="409">
        <f t="shared" si="153"/>
        <v>0.25069999999999998</v>
      </c>
      <c r="K434" s="302">
        <f t="shared" si="154"/>
        <v>70.08</v>
      </c>
      <c r="L434" s="301">
        <f t="shared" si="155"/>
        <v>4590.24</v>
      </c>
    </row>
    <row r="435" spans="2:12" x14ac:dyDescent="0.25">
      <c r="B435" s="307" t="s">
        <v>2265</v>
      </c>
      <c r="C435" s="305" t="s">
        <v>2266</v>
      </c>
      <c r="D435" s="305" t="s">
        <v>969</v>
      </c>
      <c r="E435" s="306" t="s">
        <v>2267</v>
      </c>
      <c r="F435" s="305" t="s">
        <v>131</v>
      </c>
      <c r="G435" s="304">
        <v>466</v>
      </c>
      <c r="H435" s="303">
        <v>21.53</v>
      </c>
      <c r="I435" s="280">
        <f t="shared" si="152"/>
        <v>10032.98</v>
      </c>
      <c r="J435" s="409">
        <f t="shared" si="153"/>
        <v>0.25069999999999998</v>
      </c>
      <c r="K435" s="302">
        <f t="shared" si="154"/>
        <v>26.92</v>
      </c>
      <c r="L435" s="301">
        <f t="shared" si="155"/>
        <v>12544.72</v>
      </c>
    </row>
    <row r="436" spans="2:12" x14ac:dyDescent="0.25">
      <c r="B436" s="307" t="s">
        <v>2268</v>
      </c>
      <c r="C436" s="305" t="s">
        <v>2269</v>
      </c>
      <c r="D436" s="305" t="s">
        <v>969</v>
      </c>
      <c r="E436" s="306" t="s">
        <v>2270</v>
      </c>
      <c r="F436" s="305" t="s">
        <v>131</v>
      </c>
      <c r="G436" s="304">
        <v>67.650000000000006</v>
      </c>
      <c r="H436" s="303">
        <v>175.22</v>
      </c>
      <c r="I436" s="280">
        <f t="shared" si="152"/>
        <v>11853.63</v>
      </c>
      <c r="J436" s="409">
        <f t="shared" si="153"/>
        <v>0.25069999999999998</v>
      </c>
      <c r="K436" s="302">
        <f t="shared" si="154"/>
        <v>219.14</v>
      </c>
      <c r="L436" s="301">
        <f t="shared" si="155"/>
        <v>14824.82</v>
      </c>
    </row>
    <row r="437" spans="2:12" x14ac:dyDescent="0.25">
      <c r="B437" s="314" t="s">
        <v>2271</v>
      </c>
      <c r="C437" s="311" t="s">
        <v>379</v>
      </c>
      <c r="D437" s="311"/>
      <c r="E437" s="312" t="s">
        <v>32</v>
      </c>
      <c r="F437" s="311"/>
      <c r="G437" s="313"/>
      <c r="H437" s="312" t="s">
        <v>73</v>
      </c>
      <c r="I437" s="311">
        <f>SUBTOTAL(9,I438:I443)</f>
        <v>118459.53</v>
      </c>
      <c r="J437" s="310"/>
      <c r="K437" s="309"/>
      <c r="L437" s="308">
        <f>SUBTOTAL(9,L438:L443)</f>
        <v>146620.4</v>
      </c>
    </row>
    <row r="438" spans="2:12" x14ac:dyDescent="0.25">
      <c r="B438" s="307" t="s">
        <v>2272</v>
      </c>
      <c r="C438" s="305" t="s">
        <v>885</v>
      </c>
      <c r="D438" s="305" t="s">
        <v>1336</v>
      </c>
      <c r="E438" s="306" t="s">
        <v>198</v>
      </c>
      <c r="F438" s="305" t="s">
        <v>131</v>
      </c>
      <c r="G438" s="304">
        <v>13202.93</v>
      </c>
      <c r="H438" s="303">
        <v>4.84</v>
      </c>
      <c r="I438" s="280">
        <f t="shared" ref="I438:I443" si="159">TRUNC(G438 * H438, 2)</f>
        <v>63902.18</v>
      </c>
      <c r="J438" s="409">
        <f t="shared" si="153"/>
        <v>0.25069999999999998</v>
      </c>
      <c r="K438" s="302">
        <f t="shared" ref="K438:K443" si="160">TRUNC(H438 * (1 + J438), 2)</f>
        <v>6.05</v>
      </c>
      <c r="L438" s="301">
        <f t="shared" ref="L438:L443" si="161">TRUNC(G438 * K438, 2)</f>
        <v>79877.72</v>
      </c>
    </row>
    <row r="439" spans="2:12" x14ac:dyDescent="0.25">
      <c r="B439" s="307" t="s">
        <v>2273</v>
      </c>
      <c r="C439" s="305" t="s">
        <v>2274</v>
      </c>
      <c r="D439" s="305" t="s">
        <v>1097</v>
      </c>
      <c r="E439" s="306" t="s">
        <v>2275</v>
      </c>
      <c r="F439" s="305" t="s">
        <v>131</v>
      </c>
      <c r="G439" s="304">
        <v>13202.93</v>
      </c>
      <c r="H439" s="303">
        <v>0.19</v>
      </c>
      <c r="I439" s="280">
        <f t="shared" si="159"/>
        <v>2508.5500000000002</v>
      </c>
      <c r="J439" s="409">
        <f t="shared" si="153"/>
        <v>0.25069999999999998</v>
      </c>
      <c r="K439" s="302">
        <f t="shared" si="160"/>
        <v>0.23</v>
      </c>
      <c r="L439" s="301">
        <f t="shared" si="161"/>
        <v>3036.67</v>
      </c>
    </row>
    <row r="440" spans="2:12" x14ac:dyDescent="0.25">
      <c r="B440" s="307" t="s">
        <v>2276</v>
      </c>
      <c r="C440" s="305" t="s">
        <v>2277</v>
      </c>
      <c r="D440" s="305" t="s">
        <v>1336</v>
      </c>
      <c r="E440" s="306" t="s">
        <v>2278</v>
      </c>
      <c r="F440" s="305" t="s">
        <v>188</v>
      </c>
      <c r="G440" s="304">
        <v>9</v>
      </c>
      <c r="H440" s="303">
        <v>503.92</v>
      </c>
      <c r="I440" s="280">
        <f t="shared" si="159"/>
        <v>4535.28</v>
      </c>
      <c r="J440" s="409">
        <f t="shared" si="153"/>
        <v>0.25069999999999998</v>
      </c>
      <c r="K440" s="302">
        <f t="shared" si="160"/>
        <v>630.25</v>
      </c>
      <c r="L440" s="301">
        <f t="shared" si="161"/>
        <v>5672.25</v>
      </c>
    </row>
    <row r="441" spans="2:12" x14ac:dyDescent="0.25">
      <c r="B441" s="307" t="s">
        <v>2279</v>
      </c>
      <c r="C441" s="305" t="s">
        <v>2280</v>
      </c>
      <c r="D441" s="305" t="s">
        <v>164</v>
      </c>
      <c r="E441" s="306" t="s">
        <v>2281</v>
      </c>
      <c r="F441" s="305" t="s">
        <v>136</v>
      </c>
      <c r="G441" s="304">
        <v>1</v>
      </c>
      <c r="H441" s="303">
        <v>6190.36</v>
      </c>
      <c r="I441" s="280">
        <f t="shared" si="159"/>
        <v>6190.36</v>
      </c>
      <c r="J441" s="409">
        <f t="shared" si="153"/>
        <v>0.25069999999999998</v>
      </c>
      <c r="K441" s="302">
        <f t="shared" si="160"/>
        <v>7742.28</v>
      </c>
      <c r="L441" s="301">
        <f t="shared" si="161"/>
        <v>7742.28</v>
      </c>
    </row>
    <row r="442" spans="2:12" x14ac:dyDescent="0.25">
      <c r="B442" s="307" t="s">
        <v>2282</v>
      </c>
      <c r="C442" s="305" t="s">
        <v>2283</v>
      </c>
      <c r="D442" s="305" t="s">
        <v>142</v>
      </c>
      <c r="E442" s="306" t="s">
        <v>2284</v>
      </c>
      <c r="F442" s="305" t="s">
        <v>131</v>
      </c>
      <c r="G442" s="304">
        <v>28.38</v>
      </c>
      <c r="H442" s="303">
        <v>291.69</v>
      </c>
      <c r="I442" s="280">
        <f t="shared" si="159"/>
        <v>8278.16</v>
      </c>
      <c r="J442" s="409">
        <f t="shared" si="153"/>
        <v>0.25069999999999998</v>
      </c>
      <c r="K442" s="302">
        <f t="shared" si="160"/>
        <v>364.81</v>
      </c>
      <c r="L442" s="301">
        <f t="shared" si="161"/>
        <v>10353.299999999999</v>
      </c>
    </row>
    <row r="443" spans="2:12" x14ac:dyDescent="0.25">
      <c r="B443" s="307" t="s">
        <v>2285</v>
      </c>
      <c r="C443" s="305" t="s">
        <v>2286</v>
      </c>
      <c r="D443" s="305" t="s">
        <v>1635</v>
      </c>
      <c r="E443" s="306" t="s">
        <v>2287</v>
      </c>
      <c r="F443" s="305" t="s">
        <v>131</v>
      </c>
      <c r="G443" s="304">
        <v>44.06</v>
      </c>
      <c r="H443" s="303">
        <v>750</v>
      </c>
      <c r="I443" s="280">
        <f t="shared" si="159"/>
        <v>33045</v>
      </c>
      <c r="J443" s="442">
        <f>+$L$4</f>
        <v>0.20860000000000001</v>
      </c>
      <c r="K443" s="302">
        <f t="shared" si="160"/>
        <v>906.45</v>
      </c>
      <c r="L443" s="301">
        <f t="shared" si="161"/>
        <v>39938.18</v>
      </c>
    </row>
    <row r="444" spans="2:12" x14ac:dyDescent="0.25">
      <c r="B444" s="314" t="s">
        <v>721</v>
      </c>
      <c r="C444" s="311" t="s">
        <v>379</v>
      </c>
      <c r="D444" s="311"/>
      <c r="E444" s="312" t="s">
        <v>2288</v>
      </c>
      <c r="F444" s="311"/>
      <c r="G444" s="313"/>
      <c r="H444" s="312" t="s">
        <v>73</v>
      </c>
      <c r="I444" s="311">
        <f>SUBTOTAL(9,I445:I796)</f>
        <v>4117305.0700000026</v>
      </c>
      <c r="J444" s="310"/>
      <c r="K444" s="309"/>
      <c r="L444" s="308">
        <f>SUBTOTAL(9,L445:L796)</f>
        <v>5080657.8499999996</v>
      </c>
    </row>
    <row r="445" spans="2:12" x14ac:dyDescent="0.25">
      <c r="B445" s="314" t="s">
        <v>147</v>
      </c>
      <c r="C445" s="311" t="s">
        <v>379</v>
      </c>
      <c r="D445" s="311"/>
      <c r="E445" s="312" t="s">
        <v>1370</v>
      </c>
      <c r="F445" s="311"/>
      <c r="G445" s="313"/>
      <c r="H445" s="312" t="s">
        <v>73</v>
      </c>
      <c r="I445" s="311">
        <f>SUBTOTAL(9,I446:I448)</f>
        <v>32387.4</v>
      </c>
      <c r="J445" s="310"/>
      <c r="K445" s="309"/>
      <c r="L445" s="308">
        <f>SUBTOTAL(9,L446:L448)</f>
        <v>40505.160000000003</v>
      </c>
    </row>
    <row r="446" spans="2:12" x14ac:dyDescent="0.25">
      <c r="B446" s="307" t="s">
        <v>148</v>
      </c>
      <c r="C446" s="305" t="s">
        <v>718</v>
      </c>
      <c r="D446" s="305" t="s">
        <v>1336</v>
      </c>
      <c r="E446" s="306" t="s">
        <v>140</v>
      </c>
      <c r="F446" s="305" t="s">
        <v>339</v>
      </c>
      <c r="G446" s="304">
        <v>300</v>
      </c>
      <c r="H446" s="303">
        <v>35.36</v>
      </c>
      <c r="I446" s="280">
        <f t="shared" ref="I446:I448" si="162">TRUNC(G446 * H446, 2)</f>
        <v>10608</v>
      </c>
      <c r="J446" s="409">
        <f t="shared" ref="J446:J448" si="163">+$L$3</f>
        <v>0.25069999999999998</v>
      </c>
      <c r="K446" s="302">
        <f t="shared" ref="K446:K448" si="164">TRUNC(H446 * (1 + J446), 2)</f>
        <v>44.22</v>
      </c>
      <c r="L446" s="301">
        <f t="shared" ref="L446:L448" si="165">TRUNC(G446 * K446, 2)</f>
        <v>13266</v>
      </c>
    </row>
    <row r="447" spans="2:12" ht="25.5" x14ac:dyDescent="0.25">
      <c r="B447" s="307" t="s">
        <v>652</v>
      </c>
      <c r="C447" s="305" t="s">
        <v>2289</v>
      </c>
      <c r="D447" s="305" t="s">
        <v>130</v>
      </c>
      <c r="E447" s="306" t="s">
        <v>2290</v>
      </c>
      <c r="F447" s="305" t="s">
        <v>136</v>
      </c>
      <c r="G447" s="304">
        <v>36</v>
      </c>
      <c r="H447" s="303">
        <v>336.65</v>
      </c>
      <c r="I447" s="280">
        <f t="shared" si="162"/>
        <v>12119.4</v>
      </c>
      <c r="J447" s="409">
        <f t="shared" si="163"/>
        <v>0.25069999999999998</v>
      </c>
      <c r="K447" s="302">
        <f t="shared" si="164"/>
        <v>421.04</v>
      </c>
      <c r="L447" s="301">
        <f t="shared" si="165"/>
        <v>15157.44</v>
      </c>
    </row>
    <row r="448" spans="2:12" ht="38.25" x14ac:dyDescent="0.25">
      <c r="B448" s="307" t="s">
        <v>907</v>
      </c>
      <c r="C448" s="305" t="s">
        <v>2291</v>
      </c>
      <c r="D448" s="305" t="s">
        <v>130</v>
      </c>
      <c r="E448" s="306" t="s">
        <v>2292</v>
      </c>
      <c r="F448" s="305" t="s">
        <v>2293</v>
      </c>
      <c r="G448" s="304">
        <v>12</v>
      </c>
      <c r="H448" s="303">
        <v>805</v>
      </c>
      <c r="I448" s="280">
        <f t="shared" si="162"/>
        <v>9660</v>
      </c>
      <c r="J448" s="409">
        <f t="shared" si="163"/>
        <v>0.25069999999999998</v>
      </c>
      <c r="K448" s="302">
        <f t="shared" si="164"/>
        <v>1006.81</v>
      </c>
      <c r="L448" s="301">
        <f t="shared" si="165"/>
        <v>12081.72</v>
      </c>
    </row>
    <row r="449" spans="2:12" x14ac:dyDescent="0.25">
      <c r="B449" s="314" t="s">
        <v>2294</v>
      </c>
      <c r="C449" s="311" t="s">
        <v>379</v>
      </c>
      <c r="D449" s="311"/>
      <c r="E449" s="312" t="s">
        <v>1375</v>
      </c>
      <c r="F449" s="311"/>
      <c r="G449" s="313"/>
      <c r="H449" s="312" t="s">
        <v>73</v>
      </c>
      <c r="I449" s="311">
        <f>SUBTOTAL(9,I450:I451)</f>
        <v>13476.94</v>
      </c>
      <c r="J449" s="310"/>
      <c r="K449" s="309"/>
      <c r="L449" s="308">
        <f>SUBTOTAL(9,L450:L451)</f>
        <v>16850.45</v>
      </c>
    </row>
    <row r="450" spans="2:12" x14ac:dyDescent="0.25">
      <c r="B450" s="307" t="s">
        <v>2295</v>
      </c>
      <c r="C450" s="305" t="s">
        <v>906</v>
      </c>
      <c r="D450" s="305" t="s">
        <v>1336</v>
      </c>
      <c r="E450" s="306" t="s">
        <v>2296</v>
      </c>
      <c r="F450" s="305" t="s">
        <v>138</v>
      </c>
      <c r="G450" s="304">
        <v>569.85</v>
      </c>
      <c r="H450" s="303">
        <v>15.43</v>
      </c>
      <c r="I450" s="280">
        <f t="shared" ref="I450:I451" si="166">TRUNC(G450 * H450, 2)</f>
        <v>8792.7800000000007</v>
      </c>
      <c r="J450" s="409">
        <f t="shared" ref="J450:J454" si="167">+$L$3</f>
        <v>0.25069999999999998</v>
      </c>
      <c r="K450" s="302">
        <f t="shared" ref="K450:K451" si="168">TRUNC(H450 * (1 + J450), 2)</f>
        <v>19.29</v>
      </c>
      <c r="L450" s="301">
        <f t="shared" ref="L450:L451" si="169">TRUNC(G450 * K450, 2)</f>
        <v>10992.4</v>
      </c>
    </row>
    <row r="451" spans="2:12" x14ac:dyDescent="0.25">
      <c r="B451" s="307" t="s">
        <v>2297</v>
      </c>
      <c r="C451" s="305" t="s">
        <v>2298</v>
      </c>
      <c r="D451" s="305" t="s">
        <v>1336</v>
      </c>
      <c r="E451" s="306" t="s">
        <v>2299</v>
      </c>
      <c r="F451" s="305" t="s">
        <v>138</v>
      </c>
      <c r="G451" s="304">
        <v>569.85</v>
      </c>
      <c r="H451" s="303">
        <v>8.2200000000000006</v>
      </c>
      <c r="I451" s="280">
        <f t="shared" si="166"/>
        <v>4684.16</v>
      </c>
      <c r="J451" s="409">
        <f t="shared" si="167"/>
        <v>0.25069999999999998</v>
      </c>
      <c r="K451" s="302">
        <f t="shared" si="168"/>
        <v>10.28</v>
      </c>
      <c r="L451" s="301">
        <f t="shared" si="169"/>
        <v>5858.05</v>
      </c>
    </row>
    <row r="452" spans="2:12" x14ac:dyDescent="0.25">
      <c r="B452" s="314" t="s">
        <v>2300</v>
      </c>
      <c r="C452" s="311" t="s">
        <v>379</v>
      </c>
      <c r="D452" s="311"/>
      <c r="E452" s="312" t="s">
        <v>1379</v>
      </c>
      <c r="F452" s="311"/>
      <c r="G452" s="313"/>
      <c r="H452" s="312" t="s">
        <v>73</v>
      </c>
      <c r="I452" s="311">
        <f>SUBTOTAL(9,I453:I454)</f>
        <v>37823.4</v>
      </c>
      <c r="J452" s="310"/>
      <c r="K452" s="309"/>
      <c r="L452" s="308">
        <f>SUBTOTAL(9,L453:L454)</f>
        <v>47243.8</v>
      </c>
    </row>
    <row r="453" spans="2:12" x14ac:dyDescent="0.25">
      <c r="B453" s="307" t="s">
        <v>2301</v>
      </c>
      <c r="C453" s="305" t="s">
        <v>1381</v>
      </c>
      <c r="D453" s="305" t="s">
        <v>1336</v>
      </c>
      <c r="E453" s="306" t="s">
        <v>1382</v>
      </c>
      <c r="F453" s="305" t="s">
        <v>138</v>
      </c>
      <c r="G453" s="304">
        <v>187.01</v>
      </c>
      <c r="H453" s="303">
        <v>111.24</v>
      </c>
      <c r="I453" s="280">
        <f t="shared" ref="I453:I454" si="170">TRUNC(G453 * H453, 2)</f>
        <v>20802.990000000002</v>
      </c>
      <c r="J453" s="409">
        <f t="shared" si="167"/>
        <v>0.25069999999999998</v>
      </c>
      <c r="K453" s="302">
        <f t="shared" ref="K453:K454" si="171">TRUNC(H453 * (1 + J453), 2)</f>
        <v>139.12</v>
      </c>
      <c r="L453" s="301">
        <f t="shared" ref="L453:L454" si="172">TRUNC(G453 * K453, 2)</f>
        <v>26016.83</v>
      </c>
    </row>
    <row r="454" spans="2:12" x14ac:dyDescent="0.25">
      <c r="B454" s="307" t="s">
        <v>2302</v>
      </c>
      <c r="C454" s="305" t="s">
        <v>908</v>
      </c>
      <c r="D454" s="305" t="s">
        <v>1336</v>
      </c>
      <c r="E454" s="306" t="s">
        <v>909</v>
      </c>
      <c r="F454" s="305" t="s">
        <v>910</v>
      </c>
      <c r="G454" s="304">
        <v>6471.64</v>
      </c>
      <c r="H454" s="303">
        <v>2.63</v>
      </c>
      <c r="I454" s="280">
        <f t="shared" si="170"/>
        <v>17020.41</v>
      </c>
      <c r="J454" s="409">
        <f t="shared" si="167"/>
        <v>0.25069999999999998</v>
      </c>
      <c r="K454" s="302">
        <f t="shared" si="171"/>
        <v>3.28</v>
      </c>
      <c r="L454" s="301">
        <f t="shared" si="172"/>
        <v>21226.97</v>
      </c>
    </row>
    <row r="455" spans="2:12" x14ac:dyDescent="0.25">
      <c r="B455" s="314" t="s">
        <v>2303</v>
      </c>
      <c r="C455" s="311" t="s">
        <v>379</v>
      </c>
      <c r="D455" s="311"/>
      <c r="E455" s="312" t="s">
        <v>1504</v>
      </c>
      <c r="F455" s="311"/>
      <c r="G455" s="313"/>
      <c r="H455" s="312" t="s">
        <v>73</v>
      </c>
      <c r="I455" s="311">
        <f>SUBTOTAL(9,I456:I552)</f>
        <v>397902.59999999992</v>
      </c>
      <c r="J455" s="310"/>
      <c r="K455" s="309"/>
      <c r="L455" s="308">
        <f>SUBTOTAL(9,L456:L552)</f>
        <v>497527.26999999996</v>
      </c>
    </row>
    <row r="456" spans="2:12" x14ac:dyDescent="0.25">
      <c r="B456" s="314" t="s">
        <v>2304</v>
      </c>
      <c r="C456" s="311" t="s">
        <v>379</v>
      </c>
      <c r="D456" s="311"/>
      <c r="E456" s="312" t="s">
        <v>1506</v>
      </c>
      <c r="F456" s="311"/>
      <c r="G456" s="313"/>
      <c r="H456" s="312" t="s">
        <v>73</v>
      </c>
      <c r="I456" s="311">
        <f>SUBTOTAL(9,I457:I509)</f>
        <v>266010.59000000003</v>
      </c>
      <c r="J456" s="310"/>
      <c r="K456" s="309"/>
      <c r="L456" s="308">
        <f>SUBTOTAL(9,L457:L509)</f>
        <v>332584.42999999993</v>
      </c>
    </row>
    <row r="457" spans="2:12" x14ac:dyDescent="0.25">
      <c r="B457" s="307" t="s">
        <v>2305</v>
      </c>
      <c r="C457" s="305" t="s">
        <v>1540</v>
      </c>
      <c r="D457" s="305" t="s">
        <v>1336</v>
      </c>
      <c r="E457" s="306" t="s">
        <v>1541</v>
      </c>
      <c r="F457" s="305" t="s">
        <v>137</v>
      </c>
      <c r="G457" s="304">
        <v>204</v>
      </c>
      <c r="H457" s="303">
        <v>25.29</v>
      </c>
      <c r="I457" s="280">
        <f t="shared" ref="I457:I509" si="173">TRUNC(G457 * H457, 2)</f>
        <v>5159.16</v>
      </c>
      <c r="J457" s="409">
        <f t="shared" ref="J457:J552" si="174">+$L$3</f>
        <v>0.25069999999999998</v>
      </c>
      <c r="K457" s="302">
        <f t="shared" ref="K457:K509" si="175">TRUNC(H457 * (1 + J457), 2)</f>
        <v>31.63</v>
      </c>
      <c r="L457" s="301">
        <f t="shared" ref="L457:L509" si="176">TRUNC(G457 * K457, 2)</f>
        <v>6452.52</v>
      </c>
    </row>
    <row r="458" spans="2:12" ht="12.75" customHeight="1" x14ac:dyDescent="0.25">
      <c r="B458" s="307" t="s">
        <v>2306</v>
      </c>
      <c r="C458" s="305" t="s">
        <v>875</v>
      </c>
      <c r="D458" s="305" t="s">
        <v>1336</v>
      </c>
      <c r="E458" s="306" t="s">
        <v>266</v>
      </c>
      <c r="F458" s="305" t="s">
        <v>141</v>
      </c>
      <c r="G458" s="304">
        <v>13953.27</v>
      </c>
      <c r="H458" s="303">
        <v>5.19</v>
      </c>
      <c r="I458" s="280">
        <f t="shared" si="173"/>
        <v>72417.47</v>
      </c>
      <c r="J458" s="409">
        <f t="shared" si="174"/>
        <v>0.25069999999999998</v>
      </c>
      <c r="K458" s="302">
        <f t="shared" si="175"/>
        <v>6.49</v>
      </c>
      <c r="L458" s="301">
        <f t="shared" si="176"/>
        <v>90556.72</v>
      </c>
    </row>
    <row r="459" spans="2:12" ht="12.75" customHeight="1" x14ac:dyDescent="0.25">
      <c r="B459" s="307" t="s">
        <v>2307</v>
      </c>
      <c r="C459" s="305" t="s">
        <v>765</v>
      </c>
      <c r="D459" s="305" t="s">
        <v>1336</v>
      </c>
      <c r="E459" s="306" t="s">
        <v>603</v>
      </c>
      <c r="F459" s="305" t="s">
        <v>188</v>
      </c>
      <c r="G459" s="304">
        <v>2368.14</v>
      </c>
      <c r="H459" s="303">
        <v>17.11</v>
      </c>
      <c r="I459" s="280">
        <f t="shared" si="173"/>
        <v>40518.870000000003</v>
      </c>
      <c r="J459" s="409">
        <f t="shared" si="174"/>
        <v>0.25069999999999998</v>
      </c>
      <c r="K459" s="302">
        <f t="shared" si="175"/>
        <v>21.39</v>
      </c>
      <c r="L459" s="301">
        <f t="shared" si="176"/>
        <v>50654.51</v>
      </c>
    </row>
    <row r="460" spans="2:12" ht="12.75" customHeight="1" x14ac:dyDescent="0.25">
      <c r="B460" s="307" t="s">
        <v>2308</v>
      </c>
      <c r="C460" s="305" t="s">
        <v>1525</v>
      </c>
      <c r="D460" s="305" t="s">
        <v>1336</v>
      </c>
      <c r="E460" s="306" t="s">
        <v>1526</v>
      </c>
      <c r="F460" s="305" t="s">
        <v>137</v>
      </c>
      <c r="G460" s="304">
        <v>2369</v>
      </c>
      <c r="H460" s="303">
        <v>1.59</v>
      </c>
      <c r="I460" s="280">
        <f t="shared" si="173"/>
        <v>3766.71</v>
      </c>
      <c r="J460" s="409">
        <f t="shared" si="174"/>
        <v>0.25069999999999998</v>
      </c>
      <c r="K460" s="302">
        <f t="shared" si="175"/>
        <v>1.98</v>
      </c>
      <c r="L460" s="301">
        <f t="shared" si="176"/>
        <v>4690.62</v>
      </c>
    </row>
    <row r="461" spans="2:12" ht="12.75" customHeight="1" x14ac:dyDescent="0.25">
      <c r="B461" s="307" t="s">
        <v>2309</v>
      </c>
      <c r="C461" s="305" t="s">
        <v>1103</v>
      </c>
      <c r="D461" s="305" t="s">
        <v>1336</v>
      </c>
      <c r="E461" s="306" t="s">
        <v>1104</v>
      </c>
      <c r="F461" s="305" t="s">
        <v>137</v>
      </c>
      <c r="G461" s="304">
        <v>675</v>
      </c>
      <c r="H461" s="303">
        <v>1.57</v>
      </c>
      <c r="I461" s="280">
        <f t="shared" si="173"/>
        <v>1059.75</v>
      </c>
      <c r="J461" s="409">
        <f t="shared" si="174"/>
        <v>0.25069999999999998</v>
      </c>
      <c r="K461" s="302">
        <f t="shared" si="175"/>
        <v>1.96</v>
      </c>
      <c r="L461" s="301">
        <f t="shared" si="176"/>
        <v>1323</v>
      </c>
    </row>
    <row r="462" spans="2:12" ht="12.75" customHeight="1" x14ac:dyDescent="0.25">
      <c r="B462" s="307" t="s">
        <v>2310</v>
      </c>
      <c r="C462" s="305" t="s">
        <v>2311</v>
      </c>
      <c r="D462" s="305" t="s">
        <v>1336</v>
      </c>
      <c r="E462" s="306" t="s">
        <v>2312</v>
      </c>
      <c r="F462" s="305" t="s">
        <v>137</v>
      </c>
      <c r="G462" s="304">
        <v>478</v>
      </c>
      <c r="H462" s="303">
        <v>4.67</v>
      </c>
      <c r="I462" s="280">
        <f t="shared" si="173"/>
        <v>2232.2600000000002</v>
      </c>
      <c r="J462" s="409">
        <f t="shared" si="174"/>
        <v>0.25069999999999998</v>
      </c>
      <c r="K462" s="302">
        <f t="shared" si="175"/>
        <v>5.84</v>
      </c>
      <c r="L462" s="301">
        <f t="shared" si="176"/>
        <v>2791.52</v>
      </c>
    </row>
    <row r="463" spans="2:12" ht="12.75" customHeight="1" x14ac:dyDescent="0.25">
      <c r="B463" s="307" t="s">
        <v>2313</v>
      </c>
      <c r="C463" s="305" t="s">
        <v>1547</v>
      </c>
      <c r="D463" s="305" t="s">
        <v>1336</v>
      </c>
      <c r="E463" s="306" t="s">
        <v>1548</v>
      </c>
      <c r="F463" s="305" t="s">
        <v>136</v>
      </c>
      <c r="G463" s="304">
        <v>746</v>
      </c>
      <c r="H463" s="303">
        <v>25.78</v>
      </c>
      <c r="I463" s="280">
        <f t="shared" si="173"/>
        <v>19231.88</v>
      </c>
      <c r="J463" s="409">
        <f t="shared" si="174"/>
        <v>0.25069999999999998</v>
      </c>
      <c r="K463" s="302">
        <f t="shared" si="175"/>
        <v>32.24</v>
      </c>
      <c r="L463" s="301">
        <f t="shared" si="176"/>
        <v>24051.040000000001</v>
      </c>
    </row>
    <row r="464" spans="2:12" ht="12.75" customHeight="1" x14ac:dyDescent="0.25">
      <c r="B464" s="307" t="s">
        <v>2314</v>
      </c>
      <c r="C464" s="305" t="s">
        <v>1098</v>
      </c>
      <c r="D464" s="305" t="s">
        <v>1336</v>
      </c>
      <c r="E464" s="306" t="s">
        <v>1099</v>
      </c>
      <c r="F464" s="305" t="s">
        <v>137</v>
      </c>
      <c r="G464" s="304">
        <v>746</v>
      </c>
      <c r="H464" s="303">
        <v>7.31</v>
      </c>
      <c r="I464" s="280">
        <f t="shared" si="173"/>
        <v>5453.26</v>
      </c>
      <c r="J464" s="409">
        <f t="shared" si="174"/>
        <v>0.25069999999999998</v>
      </c>
      <c r="K464" s="302">
        <f t="shared" si="175"/>
        <v>9.14</v>
      </c>
      <c r="L464" s="301">
        <f t="shared" si="176"/>
        <v>6818.44</v>
      </c>
    </row>
    <row r="465" spans="2:12" ht="12.75" customHeight="1" x14ac:dyDescent="0.25">
      <c r="B465" s="307" t="s">
        <v>2315</v>
      </c>
      <c r="C465" s="305" t="s">
        <v>2316</v>
      </c>
      <c r="D465" s="305" t="s">
        <v>160</v>
      </c>
      <c r="E465" s="306" t="s">
        <v>2317</v>
      </c>
      <c r="F465" s="305" t="s">
        <v>159</v>
      </c>
      <c r="G465" s="304">
        <v>305</v>
      </c>
      <c r="H465" s="303">
        <v>10.210000000000001</v>
      </c>
      <c r="I465" s="280">
        <f t="shared" si="173"/>
        <v>3114.05</v>
      </c>
      <c r="J465" s="409">
        <f t="shared" si="174"/>
        <v>0.25069999999999998</v>
      </c>
      <c r="K465" s="302">
        <f t="shared" si="175"/>
        <v>12.76</v>
      </c>
      <c r="L465" s="301">
        <f t="shared" si="176"/>
        <v>3891.8</v>
      </c>
    </row>
    <row r="466" spans="2:12" ht="12.75" customHeight="1" x14ac:dyDescent="0.25">
      <c r="B466" s="307" t="s">
        <v>2318</v>
      </c>
      <c r="C466" s="305" t="s">
        <v>877</v>
      </c>
      <c r="D466" s="305" t="s">
        <v>1336</v>
      </c>
      <c r="E466" s="306" t="s">
        <v>195</v>
      </c>
      <c r="F466" s="305" t="s">
        <v>137</v>
      </c>
      <c r="G466" s="304">
        <v>16</v>
      </c>
      <c r="H466" s="303">
        <v>26.82</v>
      </c>
      <c r="I466" s="280">
        <f t="shared" si="173"/>
        <v>429.12</v>
      </c>
      <c r="J466" s="409">
        <f t="shared" si="174"/>
        <v>0.25069999999999998</v>
      </c>
      <c r="K466" s="302">
        <f t="shared" si="175"/>
        <v>33.54</v>
      </c>
      <c r="L466" s="301">
        <f t="shared" si="176"/>
        <v>536.64</v>
      </c>
    </row>
    <row r="467" spans="2:12" ht="12.75" customHeight="1" x14ac:dyDescent="0.25">
      <c r="B467" s="307" t="s">
        <v>2319</v>
      </c>
      <c r="C467" s="305" t="s">
        <v>1534</v>
      </c>
      <c r="D467" s="305" t="s">
        <v>1336</v>
      </c>
      <c r="E467" s="306" t="s">
        <v>1535</v>
      </c>
      <c r="F467" s="305" t="s">
        <v>137</v>
      </c>
      <c r="G467" s="304">
        <v>48</v>
      </c>
      <c r="H467" s="303">
        <v>110.99</v>
      </c>
      <c r="I467" s="280">
        <f t="shared" si="173"/>
        <v>5327.52</v>
      </c>
      <c r="J467" s="409">
        <f t="shared" si="174"/>
        <v>0.25069999999999998</v>
      </c>
      <c r="K467" s="302">
        <f t="shared" si="175"/>
        <v>138.81</v>
      </c>
      <c r="L467" s="301">
        <f t="shared" si="176"/>
        <v>6662.88</v>
      </c>
    </row>
    <row r="468" spans="2:12" ht="12.75" customHeight="1" x14ac:dyDescent="0.25">
      <c r="B468" s="307" t="s">
        <v>2320</v>
      </c>
      <c r="C468" s="305" t="s">
        <v>757</v>
      </c>
      <c r="D468" s="305" t="s">
        <v>1336</v>
      </c>
      <c r="E468" s="306" t="s">
        <v>617</v>
      </c>
      <c r="F468" s="305" t="s">
        <v>591</v>
      </c>
      <c r="G468" s="304">
        <v>1980</v>
      </c>
      <c r="H468" s="303">
        <v>3.56</v>
      </c>
      <c r="I468" s="280">
        <f t="shared" si="173"/>
        <v>7048.8</v>
      </c>
      <c r="J468" s="409">
        <f t="shared" si="174"/>
        <v>0.25069999999999998</v>
      </c>
      <c r="K468" s="302">
        <f t="shared" si="175"/>
        <v>4.45</v>
      </c>
      <c r="L468" s="301">
        <f t="shared" si="176"/>
        <v>8811</v>
      </c>
    </row>
    <row r="469" spans="2:12" ht="12.75" customHeight="1" x14ac:dyDescent="0.25">
      <c r="B469" s="307" t="s">
        <v>2321</v>
      </c>
      <c r="C469" s="305" t="s">
        <v>2322</v>
      </c>
      <c r="D469" s="305" t="s">
        <v>1336</v>
      </c>
      <c r="E469" s="306" t="s">
        <v>2323</v>
      </c>
      <c r="F469" s="305" t="s">
        <v>137</v>
      </c>
      <c r="G469" s="304">
        <v>5</v>
      </c>
      <c r="H469" s="303">
        <v>143.9</v>
      </c>
      <c r="I469" s="280">
        <f t="shared" si="173"/>
        <v>719.5</v>
      </c>
      <c r="J469" s="409">
        <f t="shared" si="174"/>
        <v>0.25069999999999998</v>
      </c>
      <c r="K469" s="302">
        <f t="shared" si="175"/>
        <v>179.97</v>
      </c>
      <c r="L469" s="301">
        <f t="shared" si="176"/>
        <v>899.85</v>
      </c>
    </row>
    <row r="470" spans="2:12" ht="12.75" customHeight="1" x14ac:dyDescent="0.25">
      <c r="B470" s="307" t="s">
        <v>2324</v>
      </c>
      <c r="C470" s="305" t="s">
        <v>1102</v>
      </c>
      <c r="D470" s="305" t="s">
        <v>1336</v>
      </c>
      <c r="E470" s="306" t="s">
        <v>253</v>
      </c>
      <c r="F470" s="305" t="s">
        <v>137</v>
      </c>
      <c r="G470" s="304">
        <v>3</v>
      </c>
      <c r="H470" s="303">
        <v>97.45</v>
      </c>
      <c r="I470" s="280">
        <f t="shared" si="173"/>
        <v>292.35000000000002</v>
      </c>
      <c r="J470" s="409">
        <f t="shared" si="174"/>
        <v>0.25069999999999998</v>
      </c>
      <c r="K470" s="302">
        <f t="shared" si="175"/>
        <v>121.88</v>
      </c>
      <c r="L470" s="301">
        <f t="shared" si="176"/>
        <v>365.64</v>
      </c>
    </row>
    <row r="471" spans="2:12" ht="12.75" customHeight="1" x14ac:dyDescent="0.25">
      <c r="B471" s="307" t="s">
        <v>2325</v>
      </c>
      <c r="C471" s="305" t="s">
        <v>878</v>
      </c>
      <c r="D471" s="305" t="s">
        <v>1336</v>
      </c>
      <c r="E471" s="306" t="s">
        <v>463</v>
      </c>
      <c r="F471" s="305" t="s">
        <v>137</v>
      </c>
      <c r="G471" s="304">
        <v>2</v>
      </c>
      <c r="H471" s="303">
        <v>105.83</v>
      </c>
      <c r="I471" s="280">
        <f t="shared" si="173"/>
        <v>211.66</v>
      </c>
      <c r="J471" s="409">
        <f t="shared" si="174"/>
        <v>0.25069999999999998</v>
      </c>
      <c r="K471" s="302">
        <f t="shared" si="175"/>
        <v>132.36000000000001</v>
      </c>
      <c r="L471" s="301">
        <f t="shared" si="176"/>
        <v>264.72000000000003</v>
      </c>
    </row>
    <row r="472" spans="2:12" ht="12.75" customHeight="1" x14ac:dyDescent="0.25">
      <c r="B472" s="307" t="s">
        <v>2326</v>
      </c>
      <c r="C472" s="305" t="s">
        <v>2327</v>
      </c>
      <c r="D472" s="305" t="s">
        <v>1336</v>
      </c>
      <c r="E472" s="306" t="s">
        <v>2328</v>
      </c>
      <c r="F472" s="305" t="s">
        <v>141</v>
      </c>
      <c r="G472" s="304">
        <v>1119.54</v>
      </c>
      <c r="H472" s="303">
        <v>9.5299999999999994</v>
      </c>
      <c r="I472" s="280">
        <f t="shared" si="173"/>
        <v>10669.21</v>
      </c>
      <c r="J472" s="409">
        <f t="shared" si="174"/>
        <v>0.25069999999999998</v>
      </c>
      <c r="K472" s="302">
        <f t="shared" si="175"/>
        <v>11.91</v>
      </c>
      <c r="L472" s="301">
        <f t="shared" si="176"/>
        <v>13333.72</v>
      </c>
    </row>
    <row r="473" spans="2:12" ht="12.75" customHeight="1" x14ac:dyDescent="0.25">
      <c r="B473" s="307" t="s">
        <v>2329</v>
      </c>
      <c r="C473" s="305" t="s">
        <v>1550</v>
      </c>
      <c r="D473" s="305" t="s">
        <v>130</v>
      </c>
      <c r="E473" s="306" t="s">
        <v>1551</v>
      </c>
      <c r="F473" s="305" t="s">
        <v>159</v>
      </c>
      <c r="G473" s="304">
        <v>4</v>
      </c>
      <c r="H473" s="303">
        <v>447.01</v>
      </c>
      <c r="I473" s="280">
        <f t="shared" si="173"/>
        <v>1788.04</v>
      </c>
      <c r="J473" s="409">
        <f t="shared" si="174"/>
        <v>0.25069999999999998</v>
      </c>
      <c r="K473" s="302">
        <f t="shared" si="175"/>
        <v>559.07000000000005</v>
      </c>
      <c r="L473" s="301">
        <f t="shared" si="176"/>
        <v>2236.2800000000002</v>
      </c>
    </row>
    <row r="474" spans="2:12" ht="12.75" customHeight="1" x14ac:dyDescent="0.25">
      <c r="B474" s="307" t="s">
        <v>2330</v>
      </c>
      <c r="C474" s="305" t="s">
        <v>1553</v>
      </c>
      <c r="D474" s="305" t="s">
        <v>130</v>
      </c>
      <c r="E474" s="306" t="s">
        <v>1554</v>
      </c>
      <c r="F474" s="305" t="s">
        <v>159</v>
      </c>
      <c r="G474" s="304">
        <v>1</v>
      </c>
      <c r="H474" s="303">
        <v>731.1</v>
      </c>
      <c r="I474" s="280">
        <f t="shared" si="173"/>
        <v>731.1</v>
      </c>
      <c r="J474" s="409">
        <f t="shared" si="174"/>
        <v>0.25069999999999998</v>
      </c>
      <c r="K474" s="302">
        <f t="shared" si="175"/>
        <v>914.38</v>
      </c>
      <c r="L474" s="301">
        <f t="shared" si="176"/>
        <v>914.38</v>
      </c>
    </row>
    <row r="475" spans="2:12" ht="12.75" customHeight="1" x14ac:dyDescent="0.25">
      <c r="B475" s="307" t="s">
        <v>2331</v>
      </c>
      <c r="C475" s="305" t="s">
        <v>1089</v>
      </c>
      <c r="D475" s="305" t="s">
        <v>1336</v>
      </c>
      <c r="E475" s="306" t="s">
        <v>1090</v>
      </c>
      <c r="F475" s="305" t="s">
        <v>141</v>
      </c>
      <c r="G475" s="304">
        <v>1455.58</v>
      </c>
      <c r="H475" s="303">
        <v>7.14</v>
      </c>
      <c r="I475" s="280">
        <f t="shared" si="173"/>
        <v>10392.84</v>
      </c>
      <c r="J475" s="409">
        <f t="shared" si="174"/>
        <v>0.25069999999999998</v>
      </c>
      <c r="K475" s="302">
        <f t="shared" si="175"/>
        <v>8.92</v>
      </c>
      <c r="L475" s="301">
        <f t="shared" si="176"/>
        <v>12983.77</v>
      </c>
    </row>
    <row r="476" spans="2:12" ht="12.75" customHeight="1" x14ac:dyDescent="0.25">
      <c r="B476" s="307" t="s">
        <v>2332</v>
      </c>
      <c r="C476" s="305" t="s">
        <v>2333</v>
      </c>
      <c r="D476" s="305" t="s">
        <v>1336</v>
      </c>
      <c r="E476" s="306" t="s">
        <v>2334</v>
      </c>
      <c r="F476" s="305" t="s">
        <v>188</v>
      </c>
      <c r="G476" s="304">
        <v>96.42</v>
      </c>
      <c r="H476" s="303">
        <v>13.1</v>
      </c>
      <c r="I476" s="280">
        <f t="shared" si="173"/>
        <v>1263.0999999999999</v>
      </c>
      <c r="J476" s="409">
        <f t="shared" si="174"/>
        <v>0.25069999999999998</v>
      </c>
      <c r="K476" s="302">
        <f t="shared" si="175"/>
        <v>16.38</v>
      </c>
      <c r="L476" s="301">
        <f t="shared" si="176"/>
        <v>1579.35</v>
      </c>
    </row>
    <row r="477" spans="2:12" ht="12.75" customHeight="1" x14ac:dyDescent="0.25">
      <c r="B477" s="307" t="s">
        <v>2335</v>
      </c>
      <c r="C477" s="305" t="s">
        <v>2336</v>
      </c>
      <c r="D477" s="305" t="s">
        <v>1336</v>
      </c>
      <c r="E477" s="306" t="s">
        <v>2337</v>
      </c>
      <c r="F477" s="305" t="s">
        <v>188</v>
      </c>
      <c r="G477" s="304">
        <v>667</v>
      </c>
      <c r="H477" s="303">
        <v>16.420000000000002</v>
      </c>
      <c r="I477" s="280">
        <f t="shared" si="173"/>
        <v>10952.14</v>
      </c>
      <c r="J477" s="409">
        <f t="shared" si="174"/>
        <v>0.25069999999999998</v>
      </c>
      <c r="K477" s="302">
        <f t="shared" si="175"/>
        <v>20.53</v>
      </c>
      <c r="L477" s="301">
        <f t="shared" si="176"/>
        <v>13693.51</v>
      </c>
    </row>
    <row r="478" spans="2:12" ht="12.75" customHeight="1" x14ac:dyDescent="0.25">
      <c r="B478" s="307" t="s">
        <v>2338</v>
      </c>
      <c r="C478" s="305" t="s">
        <v>2339</v>
      </c>
      <c r="D478" s="305" t="s">
        <v>1336</v>
      </c>
      <c r="E478" s="306" t="s">
        <v>2340</v>
      </c>
      <c r="F478" s="305" t="s">
        <v>137</v>
      </c>
      <c r="G478" s="304">
        <v>7</v>
      </c>
      <c r="H478" s="303">
        <v>128.97999999999999</v>
      </c>
      <c r="I478" s="280">
        <f t="shared" si="173"/>
        <v>902.86</v>
      </c>
      <c r="J478" s="409">
        <f t="shared" si="174"/>
        <v>0.25069999999999998</v>
      </c>
      <c r="K478" s="302">
        <f t="shared" si="175"/>
        <v>161.31</v>
      </c>
      <c r="L478" s="301">
        <f t="shared" si="176"/>
        <v>1129.17</v>
      </c>
    </row>
    <row r="479" spans="2:12" ht="12.75" customHeight="1" x14ac:dyDescent="0.25">
      <c r="B479" s="307" t="s">
        <v>2341</v>
      </c>
      <c r="C479" s="305" t="s">
        <v>877</v>
      </c>
      <c r="D479" s="305" t="s">
        <v>1336</v>
      </c>
      <c r="E479" s="306" t="s">
        <v>195</v>
      </c>
      <c r="F479" s="305" t="s">
        <v>137</v>
      </c>
      <c r="G479" s="304">
        <v>64</v>
      </c>
      <c r="H479" s="303">
        <v>26.82</v>
      </c>
      <c r="I479" s="280">
        <f t="shared" si="173"/>
        <v>1716.48</v>
      </c>
      <c r="J479" s="409">
        <f t="shared" si="174"/>
        <v>0.25069999999999998</v>
      </c>
      <c r="K479" s="302">
        <f t="shared" si="175"/>
        <v>33.54</v>
      </c>
      <c r="L479" s="301">
        <f t="shared" si="176"/>
        <v>2146.56</v>
      </c>
    </row>
    <row r="480" spans="2:12" ht="12.75" customHeight="1" x14ac:dyDescent="0.25">
      <c r="B480" s="307" t="s">
        <v>2342</v>
      </c>
      <c r="C480" s="305" t="s">
        <v>2343</v>
      </c>
      <c r="D480" s="305" t="s">
        <v>1336</v>
      </c>
      <c r="E480" s="306" t="s">
        <v>2344</v>
      </c>
      <c r="F480" s="305" t="s">
        <v>137</v>
      </c>
      <c r="G480" s="304">
        <v>1</v>
      </c>
      <c r="H480" s="303">
        <v>29.28</v>
      </c>
      <c r="I480" s="280">
        <f t="shared" si="173"/>
        <v>29.28</v>
      </c>
      <c r="J480" s="409">
        <f t="shared" si="174"/>
        <v>0.25069999999999998</v>
      </c>
      <c r="K480" s="302">
        <f t="shared" si="175"/>
        <v>36.619999999999997</v>
      </c>
      <c r="L480" s="301">
        <f t="shared" si="176"/>
        <v>36.619999999999997</v>
      </c>
    </row>
    <row r="481" spans="2:12" ht="12.75" customHeight="1" x14ac:dyDescent="0.25">
      <c r="B481" s="307" t="s">
        <v>2345</v>
      </c>
      <c r="C481" s="305" t="s">
        <v>2346</v>
      </c>
      <c r="D481" s="305" t="s">
        <v>931</v>
      </c>
      <c r="E481" s="306" t="s">
        <v>2347</v>
      </c>
      <c r="F481" s="305" t="s">
        <v>159</v>
      </c>
      <c r="G481" s="304">
        <v>6</v>
      </c>
      <c r="H481" s="303">
        <v>50.03</v>
      </c>
      <c r="I481" s="280">
        <f t="shared" si="173"/>
        <v>300.18</v>
      </c>
      <c r="J481" s="409">
        <f t="shared" si="174"/>
        <v>0.25069999999999998</v>
      </c>
      <c r="K481" s="302">
        <f t="shared" si="175"/>
        <v>62.57</v>
      </c>
      <c r="L481" s="301">
        <f t="shared" si="176"/>
        <v>375.42</v>
      </c>
    </row>
    <row r="482" spans="2:12" ht="12.75" customHeight="1" x14ac:dyDescent="0.25">
      <c r="B482" s="307" t="s">
        <v>2348</v>
      </c>
      <c r="C482" s="305" t="s">
        <v>2349</v>
      </c>
      <c r="D482" s="305" t="s">
        <v>164</v>
      </c>
      <c r="E482" s="306" t="s">
        <v>2350</v>
      </c>
      <c r="F482" s="305" t="s">
        <v>136</v>
      </c>
      <c r="G482" s="304">
        <v>19</v>
      </c>
      <c r="H482" s="303">
        <v>29.91</v>
      </c>
      <c r="I482" s="280">
        <f t="shared" si="173"/>
        <v>568.29</v>
      </c>
      <c r="J482" s="409">
        <f t="shared" si="174"/>
        <v>0.25069999999999998</v>
      </c>
      <c r="K482" s="302">
        <f t="shared" si="175"/>
        <v>37.4</v>
      </c>
      <c r="L482" s="301">
        <f t="shared" si="176"/>
        <v>710.6</v>
      </c>
    </row>
    <row r="483" spans="2:12" ht="12.75" customHeight="1" x14ac:dyDescent="0.25">
      <c r="B483" s="307" t="s">
        <v>2351</v>
      </c>
      <c r="C483" s="305" t="s">
        <v>2352</v>
      </c>
      <c r="D483" s="305" t="s">
        <v>164</v>
      </c>
      <c r="E483" s="306" t="s">
        <v>2353</v>
      </c>
      <c r="F483" s="305" t="s">
        <v>136</v>
      </c>
      <c r="G483" s="304">
        <v>222</v>
      </c>
      <c r="H483" s="303">
        <v>19.72</v>
      </c>
      <c r="I483" s="280">
        <f t="shared" si="173"/>
        <v>4377.84</v>
      </c>
      <c r="J483" s="409">
        <f t="shared" si="174"/>
        <v>0.25069999999999998</v>
      </c>
      <c r="K483" s="302">
        <f t="shared" si="175"/>
        <v>24.66</v>
      </c>
      <c r="L483" s="301">
        <f t="shared" si="176"/>
        <v>5474.52</v>
      </c>
    </row>
    <row r="484" spans="2:12" ht="12.75" customHeight="1" x14ac:dyDescent="0.25">
      <c r="B484" s="307" t="s">
        <v>2354</v>
      </c>
      <c r="C484" s="305" t="s">
        <v>1102</v>
      </c>
      <c r="D484" s="305" t="s">
        <v>1336</v>
      </c>
      <c r="E484" s="306" t="s">
        <v>253</v>
      </c>
      <c r="F484" s="305" t="s">
        <v>137</v>
      </c>
      <c r="G484" s="304">
        <v>21</v>
      </c>
      <c r="H484" s="303">
        <v>97.45</v>
      </c>
      <c r="I484" s="280">
        <f t="shared" si="173"/>
        <v>2046.45</v>
      </c>
      <c r="J484" s="409">
        <f t="shared" si="174"/>
        <v>0.25069999999999998</v>
      </c>
      <c r="K484" s="302">
        <f t="shared" si="175"/>
        <v>121.88</v>
      </c>
      <c r="L484" s="301">
        <f t="shared" si="176"/>
        <v>2559.48</v>
      </c>
    </row>
    <row r="485" spans="2:12" ht="12.75" customHeight="1" x14ac:dyDescent="0.25">
      <c r="B485" s="307" t="s">
        <v>2355</v>
      </c>
      <c r="C485" s="305" t="s">
        <v>1556</v>
      </c>
      <c r="D485" s="305" t="s">
        <v>1336</v>
      </c>
      <c r="E485" s="306" t="s">
        <v>462</v>
      </c>
      <c r="F485" s="305" t="s">
        <v>137</v>
      </c>
      <c r="G485" s="304">
        <v>2</v>
      </c>
      <c r="H485" s="303">
        <v>286.26</v>
      </c>
      <c r="I485" s="280">
        <f t="shared" si="173"/>
        <v>572.52</v>
      </c>
      <c r="J485" s="409">
        <f t="shared" si="174"/>
        <v>0.25069999999999998</v>
      </c>
      <c r="K485" s="302">
        <f t="shared" si="175"/>
        <v>358.02</v>
      </c>
      <c r="L485" s="301">
        <f t="shared" si="176"/>
        <v>716.04</v>
      </c>
    </row>
    <row r="486" spans="2:12" ht="12.75" customHeight="1" x14ac:dyDescent="0.25">
      <c r="B486" s="307" t="s">
        <v>2356</v>
      </c>
      <c r="C486" s="305" t="s">
        <v>2357</v>
      </c>
      <c r="D486" s="305" t="s">
        <v>164</v>
      </c>
      <c r="E486" s="306" t="s">
        <v>2358</v>
      </c>
      <c r="F486" s="305" t="s">
        <v>136</v>
      </c>
      <c r="G486" s="304">
        <v>102</v>
      </c>
      <c r="H486" s="303">
        <v>111.55</v>
      </c>
      <c r="I486" s="280">
        <f t="shared" si="173"/>
        <v>11378.1</v>
      </c>
      <c r="J486" s="409">
        <f t="shared" si="174"/>
        <v>0.25069999999999998</v>
      </c>
      <c r="K486" s="302">
        <f t="shared" si="175"/>
        <v>139.51</v>
      </c>
      <c r="L486" s="301">
        <f t="shared" si="176"/>
        <v>14230.02</v>
      </c>
    </row>
    <row r="487" spans="2:12" ht="12.75" customHeight="1" x14ac:dyDescent="0.25">
      <c r="B487" s="307" t="s">
        <v>2359</v>
      </c>
      <c r="C487" s="305" t="s">
        <v>776</v>
      </c>
      <c r="D487" s="305" t="s">
        <v>1336</v>
      </c>
      <c r="E487" s="306" t="s">
        <v>225</v>
      </c>
      <c r="F487" s="305" t="s">
        <v>188</v>
      </c>
      <c r="G487" s="304">
        <v>84.99</v>
      </c>
      <c r="H487" s="303">
        <v>13.06</v>
      </c>
      <c r="I487" s="280">
        <f t="shared" si="173"/>
        <v>1109.96</v>
      </c>
      <c r="J487" s="409">
        <f t="shared" si="174"/>
        <v>0.25069999999999998</v>
      </c>
      <c r="K487" s="302">
        <f t="shared" si="175"/>
        <v>16.329999999999998</v>
      </c>
      <c r="L487" s="301">
        <f t="shared" si="176"/>
        <v>1387.88</v>
      </c>
    </row>
    <row r="488" spans="2:12" ht="12.75" customHeight="1" x14ac:dyDescent="0.25">
      <c r="B488" s="307" t="s">
        <v>2360</v>
      </c>
      <c r="C488" s="305" t="s">
        <v>2361</v>
      </c>
      <c r="D488" s="305" t="s">
        <v>1336</v>
      </c>
      <c r="E488" s="306" t="s">
        <v>2362</v>
      </c>
      <c r="F488" s="305" t="s">
        <v>188</v>
      </c>
      <c r="G488" s="304">
        <v>45</v>
      </c>
      <c r="H488" s="303">
        <v>30.73</v>
      </c>
      <c r="I488" s="280">
        <f t="shared" si="173"/>
        <v>1382.85</v>
      </c>
      <c r="J488" s="409">
        <f t="shared" si="174"/>
        <v>0.25069999999999998</v>
      </c>
      <c r="K488" s="302">
        <f t="shared" si="175"/>
        <v>38.43</v>
      </c>
      <c r="L488" s="301">
        <f t="shared" si="176"/>
        <v>1729.35</v>
      </c>
    </row>
    <row r="489" spans="2:12" ht="12.75" customHeight="1" x14ac:dyDescent="0.25">
      <c r="B489" s="307" t="s">
        <v>2363</v>
      </c>
      <c r="C489" s="305" t="s">
        <v>2364</v>
      </c>
      <c r="D489" s="305" t="s">
        <v>164</v>
      </c>
      <c r="E489" s="306" t="s">
        <v>2365</v>
      </c>
      <c r="F489" s="305" t="s">
        <v>136</v>
      </c>
      <c r="G489" s="304">
        <v>18</v>
      </c>
      <c r="H489" s="303">
        <v>26.15</v>
      </c>
      <c r="I489" s="280">
        <f t="shared" si="173"/>
        <v>470.7</v>
      </c>
      <c r="J489" s="409">
        <f t="shared" si="174"/>
        <v>0.25069999999999998</v>
      </c>
      <c r="K489" s="302">
        <f t="shared" si="175"/>
        <v>32.700000000000003</v>
      </c>
      <c r="L489" s="301">
        <f t="shared" si="176"/>
        <v>588.6</v>
      </c>
    </row>
    <row r="490" spans="2:12" ht="12.75" customHeight="1" x14ac:dyDescent="0.25">
      <c r="B490" s="307" t="s">
        <v>2366</v>
      </c>
      <c r="C490" s="305" t="s">
        <v>2367</v>
      </c>
      <c r="D490" s="305" t="s">
        <v>1336</v>
      </c>
      <c r="E490" s="306" t="s">
        <v>2368</v>
      </c>
      <c r="F490" s="305" t="s">
        <v>137</v>
      </c>
      <c r="G490" s="304">
        <v>96</v>
      </c>
      <c r="H490" s="303">
        <v>9.98</v>
      </c>
      <c r="I490" s="280">
        <f t="shared" si="173"/>
        <v>958.08</v>
      </c>
      <c r="J490" s="409">
        <f t="shared" si="174"/>
        <v>0.25069999999999998</v>
      </c>
      <c r="K490" s="302">
        <f t="shared" si="175"/>
        <v>12.48</v>
      </c>
      <c r="L490" s="301">
        <f t="shared" si="176"/>
        <v>1198.08</v>
      </c>
    </row>
    <row r="491" spans="2:12" ht="12.75" customHeight="1" x14ac:dyDescent="0.25">
      <c r="B491" s="307" t="s">
        <v>2369</v>
      </c>
      <c r="C491" s="305" t="s">
        <v>2370</v>
      </c>
      <c r="D491" s="305" t="s">
        <v>164</v>
      </c>
      <c r="E491" s="306" t="s">
        <v>2371</v>
      </c>
      <c r="F491" s="305" t="s">
        <v>136</v>
      </c>
      <c r="G491" s="304">
        <v>12</v>
      </c>
      <c r="H491" s="303">
        <v>47.76</v>
      </c>
      <c r="I491" s="280">
        <f t="shared" si="173"/>
        <v>573.12</v>
      </c>
      <c r="J491" s="409">
        <f t="shared" si="174"/>
        <v>0.25069999999999998</v>
      </c>
      <c r="K491" s="302">
        <f t="shared" si="175"/>
        <v>59.73</v>
      </c>
      <c r="L491" s="301">
        <f t="shared" si="176"/>
        <v>716.76</v>
      </c>
    </row>
    <row r="492" spans="2:12" ht="12.75" customHeight="1" x14ac:dyDescent="0.25">
      <c r="B492" s="307" t="s">
        <v>2372</v>
      </c>
      <c r="C492" s="305" t="s">
        <v>2373</v>
      </c>
      <c r="D492" s="305" t="s">
        <v>164</v>
      </c>
      <c r="E492" s="306" t="s">
        <v>2374</v>
      </c>
      <c r="F492" s="305" t="s">
        <v>136</v>
      </c>
      <c r="G492" s="304">
        <v>7</v>
      </c>
      <c r="H492" s="303">
        <v>114.26</v>
      </c>
      <c r="I492" s="280">
        <f t="shared" si="173"/>
        <v>799.82</v>
      </c>
      <c r="J492" s="409">
        <f t="shared" si="174"/>
        <v>0.25069999999999998</v>
      </c>
      <c r="K492" s="302">
        <f t="shared" si="175"/>
        <v>142.9</v>
      </c>
      <c r="L492" s="301">
        <f t="shared" si="176"/>
        <v>1000.3</v>
      </c>
    </row>
    <row r="493" spans="2:12" ht="12.75" customHeight="1" x14ac:dyDescent="0.25">
      <c r="B493" s="307" t="s">
        <v>2375</v>
      </c>
      <c r="C493" s="305" t="s">
        <v>2376</v>
      </c>
      <c r="D493" s="305" t="s">
        <v>164</v>
      </c>
      <c r="E493" s="306" t="s">
        <v>2377</v>
      </c>
      <c r="F493" s="305" t="s">
        <v>136</v>
      </c>
      <c r="G493" s="304">
        <v>306</v>
      </c>
      <c r="H493" s="303">
        <v>23.26</v>
      </c>
      <c r="I493" s="280">
        <f t="shared" si="173"/>
        <v>7117.56</v>
      </c>
      <c r="J493" s="409">
        <f t="shared" si="174"/>
        <v>0.25069999999999998</v>
      </c>
      <c r="K493" s="302">
        <f t="shared" si="175"/>
        <v>29.09</v>
      </c>
      <c r="L493" s="301">
        <f t="shared" si="176"/>
        <v>8901.5400000000009</v>
      </c>
    </row>
    <row r="494" spans="2:12" ht="12.75" customHeight="1" x14ac:dyDescent="0.25">
      <c r="B494" s="307" t="s">
        <v>2378</v>
      </c>
      <c r="C494" s="305" t="s">
        <v>2379</v>
      </c>
      <c r="D494" s="305" t="s">
        <v>1336</v>
      </c>
      <c r="E494" s="306" t="s">
        <v>2380</v>
      </c>
      <c r="F494" s="305" t="s">
        <v>137</v>
      </c>
      <c r="G494" s="304">
        <v>306</v>
      </c>
      <c r="H494" s="303">
        <v>7.01</v>
      </c>
      <c r="I494" s="280">
        <f t="shared" si="173"/>
        <v>2145.06</v>
      </c>
      <c r="J494" s="409">
        <f t="shared" si="174"/>
        <v>0.25069999999999998</v>
      </c>
      <c r="K494" s="302">
        <f t="shared" si="175"/>
        <v>8.76</v>
      </c>
      <c r="L494" s="301">
        <f t="shared" si="176"/>
        <v>2680.56</v>
      </c>
    </row>
    <row r="495" spans="2:12" ht="12.75" customHeight="1" x14ac:dyDescent="0.25">
      <c r="B495" s="307" t="s">
        <v>2381</v>
      </c>
      <c r="C495" s="305" t="s">
        <v>2382</v>
      </c>
      <c r="D495" s="305" t="s">
        <v>164</v>
      </c>
      <c r="E495" s="306" t="s">
        <v>2383</v>
      </c>
      <c r="F495" s="305" t="s">
        <v>136</v>
      </c>
      <c r="G495" s="304">
        <v>102</v>
      </c>
      <c r="H495" s="303">
        <v>91.01</v>
      </c>
      <c r="I495" s="280">
        <f t="shared" si="173"/>
        <v>9283.02</v>
      </c>
      <c r="J495" s="409">
        <f t="shared" si="174"/>
        <v>0.25069999999999998</v>
      </c>
      <c r="K495" s="302">
        <f t="shared" si="175"/>
        <v>113.82</v>
      </c>
      <c r="L495" s="301">
        <f t="shared" si="176"/>
        <v>11609.64</v>
      </c>
    </row>
    <row r="496" spans="2:12" ht="12.75" customHeight="1" x14ac:dyDescent="0.25">
      <c r="B496" s="307" t="s">
        <v>2384</v>
      </c>
      <c r="C496" s="305" t="s">
        <v>2385</v>
      </c>
      <c r="D496" s="305" t="s">
        <v>1336</v>
      </c>
      <c r="E496" s="306" t="s">
        <v>2386</v>
      </c>
      <c r="F496" s="305" t="s">
        <v>137</v>
      </c>
      <c r="G496" s="304">
        <v>81</v>
      </c>
      <c r="H496" s="303">
        <v>9.84</v>
      </c>
      <c r="I496" s="280">
        <f t="shared" si="173"/>
        <v>797.04</v>
      </c>
      <c r="J496" s="409">
        <f t="shared" si="174"/>
        <v>0.25069999999999998</v>
      </c>
      <c r="K496" s="302">
        <f t="shared" si="175"/>
        <v>12.3</v>
      </c>
      <c r="L496" s="301">
        <f t="shared" si="176"/>
        <v>996.3</v>
      </c>
    </row>
    <row r="497" spans="2:12" ht="12.75" customHeight="1" x14ac:dyDescent="0.25">
      <c r="B497" s="307" t="s">
        <v>2387</v>
      </c>
      <c r="C497" s="305" t="s">
        <v>2388</v>
      </c>
      <c r="D497" s="305" t="s">
        <v>1336</v>
      </c>
      <c r="E497" s="306" t="s">
        <v>2389</v>
      </c>
      <c r="F497" s="305" t="s">
        <v>137</v>
      </c>
      <c r="G497" s="304">
        <v>84</v>
      </c>
      <c r="H497" s="303">
        <v>19.68</v>
      </c>
      <c r="I497" s="280">
        <f t="shared" si="173"/>
        <v>1653.12</v>
      </c>
      <c r="J497" s="409">
        <f t="shared" si="174"/>
        <v>0.25069999999999998</v>
      </c>
      <c r="K497" s="302">
        <f t="shared" si="175"/>
        <v>24.61</v>
      </c>
      <c r="L497" s="301">
        <f t="shared" si="176"/>
        <v>2067.2399999999998</v>
      </c>
    </row>
    <row r="498" spans="2:12" ht="12.75" customHeight="1" x14ac:dyDescent="0.25">
      <c r="B498" s="307" t="s">
        <v>2390</v>
      </c>
      <c r="C498" s="305" t="s">
        <v>2391</v>
      </c>
      <c r="D498" s="305" t="s">
        <v>1336</v>
      </c>
      <c r="E498" s="306" t="s">
        <v>2392</v>
      </c>
      <c r="F498" s="305" t="s">
        <v>137</v>
      </c>
      <c r="G498" s="304">
        <v>1</v>
      </c>
      <c r="H498" s="303">
        <v>48.36</v>
      </c>
      <c r="I498" s="280">
        <f t="shared" si="173"/>
        <v>48.36</v>
      </c>
      <c r="J498" s="409">
        <f t="shared" si="174"/>
        <v>0.25069999999999998</v>
      </c>
      <c r="K498" s="302">
        <f t="shared" si="175"/>
        <v>60.48</v>
      </c>
      <c r="L498" s="301">
        <f t="shared" si="176"/>
        <v>60.48</v>
      </c>
    </row>
    <row r="499" spans="2:12" ht="12.75" customHeight="1" x14ac:dyDescent="0.25">
      <c r="B499" s="307" t="s">
        <v>2393</v>
      </c>
      <c r="C499" s="305" t="s">
        <v>2394</v>
      </c>
      <c r="D499" s="305" t="s">
        <v>1336</v>
      </c>
      <c r="E499" s="306" t="s">
        <v>2395</v>
      </c>
      <c r="F499" s="305" t="s">
        <v>137</v>
      </c>
      <c r="G499" s="304">
        <v>1</v>
      </c>
      <c r="H499" s="303">
        <v>50.59</v>
      </c>
      <c r="I499" s="280">
        <f t="shared" si="173"/>
        <v>50.59</v>
      </c>
      <c r="J499" s="409">
        <f t="shared" si="174"/>
        <v>0.25069999999999998</v>
      </c>
      <c r="K499" s="302">
        <f t="shared" si="175"/>
        <v>63.27</v>
      </c>
      <c r="L499" s="301">
        <f t="shared" si="176"/>
        <v>63.27</v>
      </c>
    </row>
    <row r="500" spans="2:12" ht="12.75" customHeight="1" x14ac:dyDescent="0.25">
      <c r="B500" s="307" t="s">
        <v>2396</v>
      </c>
      <c r="C500" s="305" t="s">
        <v>2397</v>
      </c>
      <c r="D500" s="305" t="s">
        <v>1336</v>
      </c>
      <c r="E500" s="306" t="s">
        <v>2398</v>
      </c>
      <c r="F500" s="305" t="s">
        <v>137</v>
      </c>
      <c r="G500" s="304">
        <v>24</v>
      </c>
      <c r="H500" s="303">
        <v>26.35</v>
      </c>
      <c r="I500" s="280">
        <f t="shared" si="173"/>
        <v>632.4</v>
      </c>
      <c r="J500" s="409">
        <f t="shared" si="174"/>
        <v>0.25069999999999998</v>
      </c>
      <c r="K500" s="302">
        <f t="shared" si="175"/>
        <v>32.950000000000003</v>
      </c>
      <c r="L500" s="301">
        <f t="shared" si="176"/>
        <v>790.8</v>
      </c>
    </row>
    <row r="501" spans="2:12" ht="12.75" customHeight="1" x14ac:dyDescent="0.25">
      <c r="B501" s="307" t="s">
        <v>2399</v>
      </c>
      <c r="C501" s="305" t="s">
        <v>2400</v>
      </c>
      <c r="D501" s="305" t="s">
        <v>1336</v>
      </c>
      <c r="E501" s="306" t="s">
        <v>2401</v>
      </c>
      <c r="F501" s="305" t="s">
        <v>136</v>
      </c>
      <c r="G501" s="304">
        <v>64</v>
      </c>
      <c r="H501" s="303">
        <v>29.26</v>
      </c>
      <c r="I501" s="280">
        <f t="shared" si="173"/>
        <v>1872.64</v>
      </c>
      <c r="J501" s="409">
        <f t="shared" si="174"/>
        <v>0.25069999999999998</v>
      </c>
      <c r="K501" s="302">
        <f t="shared" si="175"/>
        <v>36.590000000000003</v>
      </c>
      <c r="L501" s="301">
        <f t="shared" si="176"/>
        <v>2341.7600000000002</v>
      </c>
    </row>
    <row r="502" spans="2:12" ht="12.75" customHeight="1" x14ac:dyDescent="0.25">
      <c r="B502" s="307" t="s">
        <v>2402</v>
      </c>
      <c r="C502" s="305" t="s">
        <v>1105</v>
      </c>
      <c r="D502" s="305" t="s">
        <v>1336</v>
      </c>
      <c r="E502" s="306" t="s">
        <v>1106</v>
      </c>
      <c r="F502" s="305" t="s">
        <v>137</v>
      </c>
      <c r="G502" s="304">
        <v>29</v>
      </c>
      <c r="H502" s="303">
        <v>7.76</v>
      </c>
      <c r="I502" s="280">
        <f t="shared" si="173"/>
        <v>225.04</v>
      </c>
      <c r="J502" s="409">
        <f t="shared" si="174"/>
        <v>0.25069999999999998</v>
      </c>
      <c r="K502" s="302">
        <f t="shared" si="175"/>
        <v>9.6999999999999993</v>
      </c>
      <c r="L502" s="301">
        <f t="shared" si="176"/>
        <v>281.3</v>
      </c>
    </row>
    <row r="503" spans="2:12" ht="12.75" customHeight="1" x14ac:dyDescent="0.25">
      <c r="B503" s="307" t="s">
        <v>2403</v>
      </c>
      <c r="C503" s="305" t="s">
        <v>2404</v>
      </c>
      <c r="D503" s="305" t="s">
        <v>1336</v>
      </c>
      <c r="E503" s="306" t="s">
        <v>2405</v>
      </c>
      <c r="F503" s="305" t="s">
        <v>591</v>
      </c>
      <c r="G503" s="304">
        <v>675</v>
      </c>
      <c r="H503" s="303">
        <v>2.37</v>
      </c>
      <c r="I503" s="280">
        <f t="shared" si="173"/>
        <v>1599.75</v>
      </c>
      <c r="J503" s="409">
        <f t="shared" si="174"/>
        <v>0.25069999999999998</v>
      </c>
      <c r="K503" s="302">
        <f t="shared" si="175"/>
        <v>2.96</v>
      </c>
      <c r="L503" s="301">
        <f t="shared" si="176"/>
        <v>1998</v>
      </c>
    </row>
    <row r="504" spans="2:12" ht="12.75" customHeight="1" x14ac:dyDescent="0.25">
      <c r="B504" s="307" t="s">
        <v>2406</v>
      </c>
      <c r="C504" s="305" t="s">
        <v>2407</v>
      </c>
      <c r="D504" s="305" t="s">
        <v>1336</v>
      </c>
      <c r="E504" s="306" t="s">
        <v>465</v>
      </c>
      <c r="F504" s="305" t="s">
        <v>188</v>
      </c>
      <c r="G504" s="304">
        <v>346.5</v>
      </c>
      <c r="H504" s="303">
        <v>17.68</v>
      </c>
      <c r="I504" s="280">
        <f t="shared" si="173"/>
        <v>6126.12</v>
      </c>
      <c r="J504" s="409">
        <f t="shared" si="174"/>
        <v>0.25069999999999998</v>
      </c>
      <c r="K504" s="302">
        <f t="shared" si="175"/>
        <v>22.11</v>
      </c>
      <c r="L504" s="301">
        <f t="shared" si="176"/>
        <v>7661.11</v>
      </c>
    </row>
    <row r="505" spans="2:12" ht="12.75" customHeight="1" x14ac:dyDescent="0.25">
      <c r="B505" s="307" t="s">
        <v>2408</v>
      </c>
      <c r="C505" s="305" t="s">
        <v>2409</v>
      </c>
      <c r="D505" s="305" t="s">
        <v>1336</v>
      </c>
      <c r="E505" s="306" t="s">
        <v>2410</v>
      </c>
      <c r="F505" s="305" t="s">
        <v>188</v>
      </c>
      <c r="G505" s="304">
        <v>27.07</v>
      </c>
      <c r="H505" s="303">
        <v>10.93</v>
      </c>
      <c r="I505" s="280">
        <f t="shared" si="173"/>
        <v>295.87</v>
      </c>
      <c r="J505" s="409">
        <f t="shared" si="174"/>
        <v>0.25069999999999998</v>
      </c>
      <c r="K505" s="302">
        <f t="shared" si="175"/>
        <v>13.67</v>
      </c>
      <c r="L505" s="301">
        <f t="shared" si="176"/>
        <v>370.04</v>
      </c>
    </row>
    <row r="506" spans="2:12" ht="12.75" customHeight="1" x14ac:dyDescent="0.25">
      <c r="B506" s="307" t="s">
        <v>2411</v>
      </c>
      <c r="C506" s="305" t="s">
        <v>2412</v>
      </c>
      <c r="D506" s="305" t="s">
        <v>164</v>
      </c>
      <c r="E506" s="306" t="s">
        <v>2413</v>
      </c>
      <c r="F506" s="305" t="s">
        <v>136</v>
      </c>
      <c r="G506" s="304">
        <v>13</v>
      </c>
      <c r="H506" s="303">
        <v>95.76</v>
      </c>
      <c r="I506" s="280">
        <f t="shared" si="173"/>
        <v>1244.8800000000001</v>
      </c>
      <c r="J506" s="409">
        <f t="shared" si="174"/>
        <v>0.25069999999999998</v>
      </c>
      <c r="K506" s="302">
        <f t="shared" si="175"/>
        <v>119.76</v>
      </c>
      <c r="L506" s="301">
        <f t="shared" si="176"/>
        <v>1556.88</v>
      </c>
    </row>
    <row r="507" spans="2:12" ht="12.75" customHeight="1" x14ac:dyDescent="0.25">
      <c r="B507" s="307" t="s">
        <v>2414</v>
      </c>
      <c r="C507" s="305" t="s">
        <v>2415</v>
      </c>
      <c r="D507" s="305" t="s">
        <v>1336</v>
      </c>
      <c r="E507" s="306" t="s">
        <v>2416</v>
      </c>
      <c r="F507" s="305" t="s">
        <v>188</v>
      </c>
      <c r="G507" s="304">
        <v>8</v>
      </c>
      <c r="H507" s="303">
        <v>40.479999999999997</v>
      </c>
      <c r="I507" s="280">
        <f t="shared" si="173"/>
        <v>323.83999999999997</v>
      </c>
      <c r="J507" s="409">
        <f t="shared" si="174"/>
        <v>0.25069999999999998</v>
      </c>
      <c r="K507" s="302">
        <f t="shared" si="175"/>
        <v>50.62</v>
      </c>
      <c r="L507" s="301">
        <f t="shared" si="176"/>
        <v>404.96</v>
      </c>
    </row>
    <row r="508" spans="2:12" ht="12.75" customHeight="1" x14ac:dyDescent="0.25">
      <c r="B508" s="307" t="s">
        <v>2417</v>
      </c>
      <c r="C508" s="305" t="s">
        <v>2418</v>
      </c>
      <c r="D508" s="305" t="s">
        <v>1336</v>
      </c>
      <c r="E508" s="306" t="s">
        <v>2419</v>
      </c>
      <c r="F508" s="305" t="s">
        <v>137</v>
      </c>
      <c r="G508" s="304">
        <v>8</v>
      </c>
      <c r="H508" s="303">
        <v>5.62</v>
      </c>
      <c r="I508" s="280">
        <f t="shared" si="173"/>
        <v>44.96</v>
      </c>
      <c r="J508" s="409">
        <f t="shared" si="174"/>
        <v>0.25069999999999998</v>
      </c>
      <c r="K508" s="302">
        <f t="shared" si="175"/>
        <v>7.02</v>
      </c>
      <c r="L508" s="301">
        <f t="shared" si="176"/>
        <v>56.16</v>
      </c>
    </row>
    <row r="509" spans="2:12" ht="12.75" customHeight="1" x14ac:dyDescent="0.25">
      <c r="B509" s="307" t="s">
        <v>2420</v>
      </c>
      <c r="C509" s="305" t="s">
        <v>2421</v>
      </c>
      <c r="D509" s="305" t="s">
        <v>130</v>
      </c>
      <c r="E509" s="306" t="s">
        <v>2422</v>
      </c>
      <c r="F509" s="305" t="s">
        <v>159</v>
      </c>
      <c r="G509" s="304">
        <v>2</v>
      </c>
      <c r="H509" s="303">
        <v>1292.51</v>
      </c>
      <c r="I509" s="280">
        <f t="shared" si="173"/>
        <v>2585.02</v>
      </c>
      <c r="J509" s="409">
        <f t="shared" si="174"/>
        <v>0.25069999999999998</v>
      </c>
      <c r="K509" s="302">
        <f t="shared" si="175"/>
        <v>1616.54</v>
      </c>
      <c r="L509" s="301">
        <f t="shared" si="176"/>
        <v>3233.08</v>
      </c>
    </row>
    <row r="510" spans="2:12" x14ac:dyDescent="0.25">
      <c r="B510" s="314" t="s">
        <v>2423</v>
      </c>
      <c r="C510" s="311" t="s">
        <v>379</v>
      </c>
      <c r="D510" s="311"/>
      <c r="E510" s="312" t="s">
        <v>1762</v>
      </c>
      <c r="F510" s="311"/>
      <c r="G510" s="313"/>
      <c r="H510" s="312" t="s">
        <v>73</v>
      </c>
      <c r="I510" s="311">
        <f>SUBTOTAL(9,I511:I514)</f>
        <v>71430.860000000015</v>
      </c>
      <c r="J510" s="310"/>
      <c r="K510" s="309"/>
      <c r="L510" s="308">
        <f>SUBTOTAL(9,L511:L514)</f>
        <v>89336.87</v>
      </c>
    </row>
    <row r="511" spans="2:12" x14ac:dyDescent="0.25">
      <c r="B511" s="307" t="s">
        <v>2424</v>
      </c>
      <c r="C511" s="305" t="s">
        <v>883</v>
      </c>
      <c r="D511" s="305" t="s">
        <v>1336</v>
      </c>
      <c r="E511" s="306" t="s">
        <v>229</v>
      </c>
      <c r="F511" s="305" t="s">
        <v>136</v>
      </c>
      <c r="G511" s="304">
        <v>64</v>
      </c>
      <c r="H511" s="303">
        <v>27.7</v>
      </c>
      <c r="I511" s="280">
        <f t="shared" ref="I511:I514" si="177">TRUNC(G511 * H511, 2)</f>
        <v>1772.8</v>
      </c>
      <c r="J511" s="409">
        <f t="shared" si="174"/>
        <v>0.25069999999999998</v>
      </c>
      <c r="K511" s="302">
        <f t="shared" ref="K511:K514" si="178">TRUNC(H511 * (1 + J511), 2)</f>
        <v>34.64</v>
      </c>
      <c r="L511" s="301">
        <f t="shared" ref="L511:L514" si="179">TRUNC(G511 * K511, 2)</f>
        <v>2216.96</v>
      </c>
    </row>
    <row r="512" spans="2:12" ht="12.75" customHeight="1" x14ac:dyDescent="0.25">
      <c r="B512" s="307" t="s">
        <v>2425</v>
      </c>
      <c r="C512" s="305" t="s">
        <v>2426</v>
      </c>
      <c r="D512" s="305" t="s">
        <v>130</v>
      </c>
      <c r="E512" s="306" t="s">
        <v>2427</v>
      </c>
      <c r="F512" s="305" t="s">
        <v>136</v>
      </c>
      <c r="G512" s="304">
        <v>458</v>
      </c>
      <c r="H512" s="303">
        <v>135.43</v>
      </c>
      <c r="I512" s="280">
        <f t="shared" si="177"/>
        <v>62026.94</v>
      </c>
      <c r="J512" s="409">
        <f t="shared" si="174"/>
        <v>0.25069999999999998</v>
      </c>
      <c r="K512" s="302">
        <f t="shared" si="178"/>
        <v>169.38</v>
      </c>
      <c r="L512" s="301">
        <f t="shared" si="179"/>
        <v>77576.039999999994</v>
      </c>
    </row>
    <row r="513" spans="2:12" ht="25.5" x14ac:dyDescent="0.25">
      <c r="B513" s="307" t="s">
        <v>2428</v>
      </c>
      <c r="C513" s="305" t="s">
        <v>2429</v>
      </c>
      <c r="D513" s="305" t="s">
        <v>130</v>
      </c>
      <c r="E513" s="306" t="s">
        <v>2430</v>
      </c>
      <c r="F513" s="305" t="s">
        <v>136</v>
      </c>
      <c r="G513" s="304">
        <v>16</v>
      </c>
      <c r="H513" s="303">
        <v>200.76</v>
      </c>
      <c r="I513" s="280">
        <f t="shared" si="177"/>
        <v>3212.16</v>
      </c>
      <c r="J513" s="409">
        <f t="shared" si="174"/>
        <v>0.25069999999999998</v>
      </c>
      <c r="K513" s="302">
        <f t="shared" si="178"/>
        <v>251.09</v>
      </c>
      <c r="L513" s="301">
        <f t="shared" si="179"/>
        <v>4017.44</v>
      </c>
    </row>
    <row r="514" spans="2:12" ht="25.5" x14ac:dyDescent="0.25">
      <c r="B514" s="307" t="s">
        <v>2431</v>
      </c>
      <c r="C514" s="305" t="s">
        <v>1777</v>
      </c>
      <c r="D514" s="305" t="s">
        <v>1667</v>
      </c>
      <c r="E514" s="306" t="s">
        <v>1778</v>
      </c>
      <c r="F514" s="305" t="s">
        <v>159</v>
      </c>
      <c r="G514" s="304">
        <v>91</v>
      </c>
      <c r="H514" s="303">
        <v>48.56</v>
      </c>
      <c r="I514" s="280">
        <f t="shared" si="177"/>
        <v>4418.96</v>
      </c>
      <c r="J514" s="409">
        <f t="shared" si="174"/>
        <v>0.25069999999999998</v>
      </c>
      <c r="K514" s="302">
        <f t="shared" si="178"/>
        <v>60.73</v>
      </c>
      <c r="L514" s="301">
        <f t="shared" si="179"/>
        <v>5526.43</v>
      </c>
    </row>
    <row r="515" spans="2:12" x14ac:dyDescent="0.25">
      <c r="B515" s="314" t="s">
        <v>2432</v>
      </c>
      <c r="C515" s="311" t="s">
        <v>379</v>
      </c>
      <c r="D515" s="311"/>
      <c r="E515" s="312" t="s">
        <v>1780</v>
      </c>
      <c r="F515" s="311"/>
      <c r="G515" s="313"/>
      <c r="H515" s="312" t="s">
        <v>73</v>
      </c>
      <c r="I515" s="311">
        <f>SUBTOTAL(9,I516:I526)</f>
        <v>25631.249999999996</v>
      </c>
      <c r="J515" s="310"/>
      <c r="K515" s="309"/>
      <c r="L515" s="308">
        <f>SUBTOTAL(9,L516:L526)</f>
        <v>32052.71</v>
      </c>
    </row>
    <row r="516" spans="2:12" x14ac:dyDescent="0.25">
      <c r="B516" s="307" t="s">
        <v>2433</v>
      </c>
      <c r="C516" s="305" t="s">
        <v>2434</v>
      </c>
      <c r="D516" s="305" t="s">
        <v>164</v>
      </c>
      <c r="E516" s="306" t="s">
        <v>2435</v>
      </c>
      <c r="F516" s="305" t="s">
        <v>136</v>
      </c>
      <c r="G516" s="304">
        <v>17</v>
      </c>
      <c r="H516" s="303">
        <v>279.48</v>
      </c>
      <c r="I516" s="280">
        <f t="shared" ref="I516:I526" si="180">TRUNC(G516 * H516, 2)</f>
        <v>4751.16</v>
      </c>
      <c r="J516" s="409">
        <f t="shared" si="174"/>
        <v>0.25069999999999998</v>
      </c>
      <c r="K516" s="302">
        <f t="shared" ref="K516:K526" si="181">TRUNC(H516 * (1 + J516), 2)</f>
        <v>349.54</v>
      </c>
      <c r="L516" s="301">
        <f t="shared" ref="L516:L526" si="182">TRUNC(G516 * K516, 2)</f>
        <v>5942.18</v>
      </c>
    </row>
    <row r="517" spans="2:12" ht="12.75" customHeight="1" x14ac:dyDescent="0.25">
      <c r="B517" s="307" t="s">
        <v>2436</v>
      </c>
      <c r="C517" s="305" t="s">
        <v>2437</v>
      </c>
      <c r="D517" s="305" t="s">
        <v>164</v>
      </c>
      <c r="E517" s="306" t="s">
        <v>2438</v>
      </c>
      <c r="F517" s="305" t="s">
        <v>136</v>
      </c>
      <c r="G517" s="304">
        <v>1</v>
      </c>
      <c r="H517" s="303">
        <v>3666.92</v>
      </c>
      <c r="I517" s="280">
        <f t="shared" si="180"/>
        <v>3666.92</v>
      </c>
      <c r="J517" s="409">
        <f t="shared" si="174"/>
        <v>0.25069999999999998</v>
      </c>
      <c r="K517" s="302">
        <f t="shared" si="181"/>
        <v>4586.21</v>
      </c>
      <c r="L517" s="301">
        <f t="shared" si="182"/>
        <v>4586.21</v>
      </c>
    </row>
    <row r="518" spans="2:12" x14ac:dyDescent="0.25">
      <c r="B518" s="307" t="s">
        <v>2439</v>
      </c>
      <c r="C518" s="305" t="s">
        <v>2440</v>
      </c>
      <c r="D518" s="305" t="s">
        <v>164</v>
      </c>
      <c r="E518" s="306" t="s">
        <v>2441</v>
      </c>
      <c r="F518" s="305" t="s">
        <v>136</v>
      </c>
      <c r="G518" s="304">
        <v>1</v>
      </c>
      <c r="H518" s="303">
        <v>1051.2</v>
      </c>
      <c r="I518" s="280">
        <f t="shared" si="180"/>
        <v>1051.2</v>
      </c>
      <c r="J518" s="409">
        <f t="shared" si="174"/>
        <v>0.25069999999999998</v>
      </c>
      <c r="K518" s="302">
        <f t="shared" si="181"/>
        <v>1314.73</v>
      </c>
      <c r="L518" s="301">
        <f t="shared" si="182"/>
        <v>1314.73</v>
      </c>
    </row>
    <row r="519" spans="2:12" x14ac:dyDescent="0.25">
      <c r="B519" s="307" t="s">
        <v>2442</v>
      </c>
      <c r="C519" s="305" t="s">
        <v>2443</v>
      </c>
      <c r="D519" s="305" t="s">
        <v>1336</v>
      </c>
      <c r="E519" s="306" t="s">
        <v>2444</v>
      </c>
      <c r="F519" s="305" t="s">
        <v>136</v>
      </c>
      <c r="G519" s="304">
        <v>1</v>
      </c>
      <c r="H519" s="303">
        <v>775.11</v>
      </c>
      <c r="I519" s="280">
        <f t="shared" si="180"/>
        <v>775.11</v>
      </c>
      <c r="J519" s="409">
        <f t="shared" si="174"/>
        <v>0.25069999999999998</v>
      </c>
      <c r="K519" s="302">
        <f t="shared" si="181"/>
        <v>969.43</v>
      </c>
      <c r="L519" s="301">
        <f t="shared" si="182"/>
        <v>969.43</v>
      </c>
    </row>
    <row r="520" spans="2:12" x14ac:dyDescent="0.25">
      <c r="B520" s="307" t="s">
        <v>2445</v>
      </c>
      <c r="C520" s="305" t="s">
        <v>1786</v>
      </c>
      <c r="D520" s="305" t="s">
        <v>164</v>
      </c>
      <c r="E520" s="306" t="s">
        <v>1787</v>
      </c>
      <c r="F520" s="305" t="s">
        <v>141</v>
      </c>
      <c r="G520" s="304">
        <v>14.56</v>
      </c>
      <c r="H520" s="303">
        <v>21.41</v>
      </c>
      <c r="I520" s="280">
        <f t="shared" si="180"/>
        <v>311.72000000000003</v>
      </c>
      <c r="J520" s="409">
        <f t="shared" si="174"/>
        <v>0.25069999999999998</v>
      </c>
      <c r="K520" s="302">
        <f t="shared" si="181"/>
        <v>26.77</v>
      </c>
      <c r="L520" s="301">
        <f t="shared" si="182"/>
        <v>389.77</v>
      </c>
    </row>
    <row r="521" spans="2:12" ht="12.75" customHeight="1" x14ac:dyDescent="0.25">
      <c r="B521" s="307" t="s">
        <v>2446</v>
      </c>
      <c r="C521" s="305" t="s">
        <v>2447</v>
      </c>
      <c r="D521" s="305" t="s">
        <v>1336</v>
      </c>
      <c r="E521" s="306" t="s">
        <v>2448</v>
      </c>
      <c r="F521" s="305" t="s">
        <v>188</v>
      </c>
      <c r="G521" s="304">
        <v>1589.04</v>
      </c>
      <c r="H521" s="303">
        <v>6.99</v>
      </c>
      <c r="I521" s="280">
        <f t="shared" ref="I521:I524" si="183">TRUNC(G521 * H521, 2)</f>
        <v>11107.38</v>
      </c>
      <c r="J521" s="409">
        <f t="shared" si="174"/>
        <v>0.25069999999999998</v>
      </c>
      <c r="K521" s="302">
        <f t="shared" ref="K521:K524" si="184">TRUNC(H521 * (1 + J521), 2)</f>
        <v>8.74</v>
      </c>
      <c r="L521" s="301">
        <f t="shared" ref="L521:L524" si="185">TRUNC(G521 * K521, 2)</f>
        <v>13888.2</v>
      </c>
    </row>
    <row r="522" spans="2:12" x14ac:dyDescent="0.25">
      <c r="B522" s="307" t="s">
        <v>2449</v>
      </c>
      <c r="C522" s="305" t="s">
        <v>2450</v>
      </c>
      <c r="D522" s="305" t="s">
        <v>1336</v>
      </c>
      <c r="E522" s="306" t="s">
        <v>2451</v>
      </c>
      <c r="F522" s="305" t="s">
        <v>137</v>
      </c>
      <c r="G522" s="304">
        <v>1</v>
      </c>
      <c r="H522" s="303">
        <v>846.1</v>
      </c>
      <c r="I522" s="280">
        <f t="shared" si="183"/>
        <v>846.1</v>
      </c>
      <c r="J522" s="409">
        <f t="shared" si="174"/>
        <v>0.25069999999999998</v>
      </c>
      <c r="K522" s="302">
        <f t="shared" si="184"/>
        <v>1058.21</v>
      </c>
      <c r="L522" s="301">
        <f t="shared" si="185"/>
        <v>1058.21</v>
      </c>
    </row>
    <row r="523" spans="2:12" x14ac:dyDescent="0.25">
      <c r="B523" s="307" t="s">
        <v>2452</v>
      </c>
      <c r="C523" s="305" t="s">
        <v>2453</v>
      </c>
      <c r="D523" s="305" t="s">
        <v>1336</v>
      </c>
      <c r="E523" s="306" t="s">
        <v>2454</v>
      </c>
      <c r="F523" s="305" t="s">
        <v>137</v>
      </c>
      <c r="G523" s="304">
        <v>1</v>
      </c>
      <c r="H523" s="303">
        <v>37.67</v>
      </c>
      <c r="I523" s="280">
        <f t="shared" si="183"/>
        <v>37.67</v>
      </c>
      <c r="J523" s="409">
        <f t="shared" si="174"/>
        <v>0.25069999999999998</v>
      </c>
      <c r="K523" s="302">
        <f t="shared" si="184"/>
        <v>47.11</v>
      </c>
      <c r="L523" s="301">
        <f t="shared" si="185"/>
        <v>47.11</v>
      </c>
    </row>
    <row r="524" spans="2:12" x14ac:dyDescent="0.25">
      <c r="B524" s="307" t="s">
        <v>2455</v>
      </c>
      <c r="C524" s="305" t="s">
        <v>2456</v>
      </c>
      <c r="D524" s="305" t="s">
        <v>1336</v>
      </c>
      <c r="E524" s="306" t="s">
        <v>2457</v>
      </c>
      <c r="F524" s="305" t="s">
        <v>137</v>
      </c>
      <c r="G524" s="304">
        <v>1</v>
      </c>
      <c r="H524" s="303">
        <v>72.150000000000006</v>
      </c>
      <c r="I524" s="280">
        <f t="shared" si="183"/>
        <v>72.150000000000006</v>
      </c>
      <c r="J524" s="409">
        <f t="shared" si="174"/>
        <v>0.25069999999999998</v>
      </c>
      <c r="K524" s="302">
        <f t="shared" si="184"/>
        <v>90.23</v>
      </c>
      <c r="L524" s="301">
        <f t="shared" si="185"/>
        <v>90.23</v>
      </c>
    </row>
    <row r="525" spans="2:12" ht="12.75" customHeight="1" x14ac:dyDescent="0.25">
      <c r="B525" s="307" t="s">
        <v>2458</v>
      </c>
      <c r="C525" s="305" t="s">
        <v>2459</v>
      </c>
      <c r="D525" s="305" t="s">
        <v>1336</v>
      </c>
      <c r="E525" s="306" t="s">
        <v>2460</v>
      </c>
      <c r="F525" s="305" t="s">
        <v>137</v>
      </c>
      <c r="G525" s="304">
        <v>60</v>
      </c>
      <c r="H525" s="303">
        <v>40.46</v>
      </c>
      <c r="I525" s="280">
        <f t="shared" si="180"/>
        <v>2427.6</v>
      </c>
      <c r="J525" s="409">
        <f t="shared" si="174"/>
        <v>0.25069999999999998</v>
      </c>
      <c r="K525" s="302">
        <f t="shared" si="181"/>
        <v>50.6</v>
      </c>
      <c r="L525" s="301">
        <f t="shared" si="182"/>
        <v>3036</v>
      </c>
    </row>
    <row r="526" spans="2:12" ht="25.5" x14ac:dyDescent="0.25">
      <c r="B526" s="307" t="s">
        <v>2461</v>
      </c>
      <c r="C526" s="305" t="s">
        <v>2462</v>
      </c>
      <c r="D526" s="305" t="s">
        <v>130</v>
      </c>
      <c r="E526" s="306" t="s">
        <v>2463</v>
      </c>
      <c r="F526" s="305" t="s">
        <v>159</v>
      </c>
      <c r="G526" s="304">
        <v>8</v>
      </c>
      <c r="H526" s="303">
        <v>73.03</v>
      </c>
      <c r="I526" s="280">
        <f t="shared" si="180"/>
        <v>584.24</v>
      </c>
      <c r="J526" s="409">
        <f t="shared" si="174"/>
        <v>0.25069999999999998</v>
      </c>
      <c r="K526" s="302">
        <f t="shared" si="181"/>
        <v>91.33</v>
      </c>
      <c r="L526" s="301">
        <f t="shared" si="182"/>
        <v>730.64</v>
      </c>
    </row>
    <row r="527" spans="2:12" x14ac:dyDescent="0.25">
      <c r="B527" s="314" t="s">
        <v>2464</v>
      </c>
      <c r="C527" s="311" t="s">
        <v>379</v>
      </c>
      <c r="D527" s="311"/>
      <c r="E527" s="312" t="s">
        <v>1795</v>
      </c>
      <c r="F527" s="311"/>
      <c r="G527" s="313"/>
      <c r="H527" s="312" t="s">
        <v>73</v>
      </c>
      <c r="I527" s="311">
        <f>SUBTOTAL(9,I528:I546)</f>
        <v>23542.52</v>
      </c>
      <c r="J527" s="310"/>
      <c r="K527" s="309"/>
      <c r="L527" s="308">
        <f>SUBTOTAL(9,L528:L546)</f>
        <v>29438.299999999992</v>
      </c>
    </row>
    <row r="528" spans="2:12" ht="25.5" x14ac:dyDescent="0.25">
      <c r="B528" s="307" t="s">
        <v>2465</v>
      </c>
      <c r="C528" s="305" t="s">
        <v>2466</v>
      </c>
      <c r="D528" s="305" t="s">
        <v>164</v>
      </c>
      <c r="E528" s="306" t="s">
        <v>2467</v>
      </c>
      <c r="F528" s="305" t="s">
        <v>136</v>
      </c>
      <c r="G528" s="304">
        <v>72</v>
      </c>
      <c r="H528" s="303">
        <v>79.099999999999994</v>
      </c>
      <c r="I528" s="280">
        <f t="shared" ref="I528:I546" si="186">TRUNC(G528 * H528, 2)</f>
        <v>5695.2</v>
      </c>
      <c r="J528" s="409">
        <f t="shared" si="174"/>
        <v>0.25069999999999998</v>
      </c>
      <c r="K528" s="302">
        <f t="shared" ref="K528:K546" si="187">TRUNC(H528 * (1 + J528), 2)</f>
        <v>98.93</v>
      </c>
      <c r="L528" s="301">
        <f t="shared" ref="L528:L546" si="188">TRUNC(G528 * K528, 2)</f>
        <v>7122.96</v>
      </c>
    </row>
    <row r="529" spans="2:12" ht="12.75" customHeight="1" x14ac:dyDescent="0.25">
      <c r="B529" s="307" t="s">
        <v>2468</v>
      </c>
      <c r="C529" s="305" t="s">
        <v>2469</v>
      </c>
      <c r="D529" s="305" t="s">
        <v>130</v>
      </c>
      <c r="E529" s="306" t="s">
        <v>2470</v>
      </c>
      <c r="F529" s="305" t="s">
        <v>136</v>
      </c>
      <c r="G529" s="304">
        <v>38</v>
      </c>
      <c r="H529" s="303">
        <v>38.58</v>
      </c>
      <c r="I529" s="280">
        <f t="shared" si="186"/>
        <v>1466.04</v>
      </c>
      <c r="J529" s="409">
        <f t="shared" si="174"/>
        <v>0.25069999999999998</v>
      </c>
      <c r="K529" s="302">
        <f t="shared" si="187"/>
        <v>48.25</v>
      </c>
      <c r="L529" s="301">
        <f t="shared" si="188"/>
        <v>1833.5</v>
      </c>
    </row>
    <row r="530" spans="2:12" x14ac:dyDescent="0.25">
      <c r="B530" s="307" t="s">
        <v>2471</v>
      </c>
      <c r="C530" s="305" t="s">
        <v>1531</v>
      </c>
      <c r="D530" s="305" t="s">
        <v>1336</v>
      </c>
      <c r="E530" s="306" t="s">
        <v>1532</v>
      </c>
      <c r="F530" s="305" t="s">
        <v>188</v>
      </c>
      <c r="G530" s="304">
        <v>75</v>
      </c>
      <c r="H530" s="303">
        <v>39.18</v>
      </c>
      <c r="I530" s="280">
        <f t="shared" si="186"/>
        <v>2938.5</v>
      </c>
      <c r="J530" s="409">
        <f t="shared" si="174"/>
        <v>0.25069999999999998</v>
      </c>
      <c r="K530" s="302">
        <f t="shared" si="187"/>
        <v>49</v>
      </c>
      <c r="L530" s="301">
        <f t="shared" si="188"/>
        <v>3675</v>
      </c>
    </row>
    <row r="531" spans="2:12" x14ac:dyDescent="0.25">
      <c r="B531" s="307" t="s">
        <v>2472</v>
      </c>
      <c r="C531" s="305" t="s">
        <v>1567</v>
      </c>
      <c r="D531" s="305" t="s">
        <v>1336</v>
      </c>
      <c r="E531" s="306" t="s">
        <v>1568</v>
      </c>
      <c r="F531" s="305" t="s">
        <v>188</v>
      </c>
      <c r="G531" s="304">
        <v>148.57</v>
      </c>
      <c r="H531" s="303">
        <v>50.66</v>
      </c>
      <c r="I531" s="280">
        <f t="shared" si="186"/>
        <v>7526.55</v>
      </c>
      <c r="J531" s="409">
        <f t="shared" si="174"/>
        <v>0.25069999999999998</v>
      </c>
      <c r="K531" s="302">
        <f t="shared" si="187"/>
        <v>63.36</v>
      </c>
      <c r="L531" s="301">
        <f t="shared" si="188"/>
        <v>9413.39</v>
      </c>
    </row>
    <row r="532" spans="2:12" x14ac:dyDescent="0.25">
      <c r="B532" s="307" t="s">
        <v>2473</v>
      </c>
      <c r="C532" s="305" t="s">
        <v>2474</v>
      </c>
      <c r="D532" s="305" t="s">
        <v>1336</v>
      </c>
      <c r="E532" s="306" t="s">
        <v>2475</v>
      </c>
      <c r="F532" s="305" t="s">
        <v>137</v>
      </c>
      <c r="G532" s="304">
        <v>15</v>
      </c>
      <c r="H532" s="303">
        <v>27.42</v>
      </c>
      <c r="I532" s="280">
        <f t="shared" si="186"/>
        <v>411.3</v>
      </c>
      <c r="J532" s="409">
        <f t="shared" si="174"/>
        <v>0.25069999999999998</v>
      </c>
      <c r="K532" s="302">
        <f t="shared" si="187"/>
        <v>34.29</v>
      </c>
      <c r="L532" s="301">
        <f t="shared" si="188"/>
        <v>514.35</v>
      </c>
    </row>
    <row r="533" spans="2:12" ht="12.75" customHeight="1" x14ac:dyDescent="0.25">
      <c r="B533" s="307" t="s">
        <v>2476</v>
      </c>
      <c r="C533" s="305" t="s">
        <v>765</v>
      </c>
      <c r="D533" s="305" t="s">
        <v>1336</v>
      </c>
      <c r="E533" s="306" t="s">
        <v>603</v>
      </c>
      <c r="F533" s="305" t="s">
        <v>188</v>
      </c>
      <c r="G533" s="304">
        <v>52.5</v>
      </c>
      <c r="H533" s="303">
        <v>17.11</v>
      </c>
      <c r="I533" s="280">
        <f t="shared" ref="I533:I538" si="189">TRUNC(G533 * H533, 2)</f>
        <v>898.27</v>
      </c>
      <c r="J533" s="409">
        <f t="shared" si="174"/>
        <v>0.25069999999999998</v>
      </c>
      <c r="K533" s="302">
        <f t="shared" ref="K533:K538" si="190">TRUNC(H533 * (1 + J533), 2)</f>
        <v>21.39</v>
      </c>
      <c r="L533" s="301">
        <f t="shared" ref="L533:L538" si="191">TRUNC(G533 * K533, 2)</f>
        <v>1122.97</v>
      </c>
    </row>
    <row r="534" spans="2:12" x14ac:dyDescent="0.25">
      <c r="B534" s="307" t="s">
        <v>2477</v>
      </c>
      <c r="C534" s="305" t="s">
        <v>1525</v>
      </c>
      <c r="D534" s="305" t="s">
        <v>1336</v>
      </c>
      <c r="E534" s="306" t="s">
        <v>1526</v>
      </c>
      <c r="F534" s="305" t="s">
        <v>137</v>
      </c>
      <c r="G534" s="304">
        <v>53</v>
      </c>
      <c r="H534" s="303">
        <v>1.59</v>
      </c>
      <c r="I534" s="280">
        <f t="shared" si="189"/>
        <v>84.27</v>
      </c>
      <c r="J534" s="409">
        <f t="shared" si="174"/>
        <v>0.25069999999999998</v>
      </c>
      <c r="K534" s="302">
        <f t="shared" si="190"/>
        <v>1.98</v>
      </c>
      <c r="L534" s="301">
        <f t="shared" si="191"/>
        <v>104.94</v>
      </c>
    </row>
    <row r="535" spans="2:12" x14ac:dyDescent="0.25">
      <c r="B535" s="307" t="s">
        <v>2478</v>
      </c>
      <c r="C535" s="305" t="s">
        <v>2479</v>
      </c>
      <c r="D535" s="305" t="s">
        <v>1336</v>
      </c>
      <c r="E535" s="306" t="s">
        <v>2480</v>
      </c>
      <c r="F535" s="305" t="s">
        <v>136</v>
      </c>
      <c r="G535" s="304">
        <v>8</v>
      </c>
      <c r="H535" s="303">
        <v>34.270000000000003</v>
      </c>
      <c r="I535" s="280">
        <f t="shared" si="189"/>
        <v>274.16000000000003</v>
      </c>
      <c r="J535" s="409">
        <f t="shared" si="174"/>
        <v>0.25069999999999998</v>
      </c>
      <c r="K535" s="302">
        <f t="shared" si="190"/>
        <v>42.86</v>
      </c>
      <c r="L535" s="301">
        <f t="shared" si="191"/>
        <v>342.88</v>
      </c>
    </row>
    <row r="536" spans="2:12" x14ac:dyDescent="0.25">
      <c r="B536" s="307" t="s">
        <v>2481</v>
      </c>
      <c r="C536" s="305" t="s">
        <v>771</v>
      </c>
      <c r="D536" s="305" t="s">
        <v>1336</v>
      </c>
      <c r="E536" s="306" t="s">
        <v>368</v>
      </c>
      <c r="F536" s="305" t="s">
        <v>137</v>
      </c>
      <c r="G536" s="304">
        <v>7</v>
      </c>
      <c r="H536" s="303">
        <v>172.37</v>
      </c>
      <c r="I536" s="280">
        <f t="shared" si="189"/>
        <v>1206.5899999999999</v>
      </c>
      <c r="J536" s="409">
        <f t="shared" si="174"/>
        <v>0.25069999999999998</v>
      </c>
      <c r="K536" s="302">
        <f t="shared" si="190"/>
        <v>215.58</v>
      </c>
      <c r="L536" s="301">
        <f t="shared" si="191"/>
        <v>1509.06</v>
      </c>
    </row>
    <row r="537" spans="2:12" ht="12.75" customHeight="1" x14ac:dyDescent="0.25">
      <c r="B537" s="307" t="s">
        <v>2482</v>
      </c>
      <c r="C537" s="305" t="s">
        <v>2483</v>
      </c>
      <c r="D537" s="305" t="s">
        <v>1097</v>
      </c>
      <c r="E537" s="306" t="s">
        <v>2484</v>
      </c>
      <c r="F537" s="305" t="s">
        <v>136</v>
      </c>
      <c r="G537" s="304">
        <v>43</v>
      </c>
      <c r="H537" s="303">
        <v>8.4</v>
      </c>
      <c r="I537" s="280">
        <f t="shared" si="189"/>
        <v>361.2</v>
      </c>
      <c r="J537" s="409">
        <f t="shared" si="174"/>
        <v>0.25069999999999998</v>
      </c>
      <c r="K537" s="302">
        <f t="shared" si="190"/>
        <v>10.5</v>
      </c>
      <c r="L537" s="301">
        <f t="shared" si="191"/>
        <v>451.5</v>
      </c>
    </row>
    <row r="538" spans="2:12" ht="12.75" customHeight="1" x14ac:dyDescent="0.25">
      <c r="B538" s="307" t="s">
        <v>2485</v>
      </c>
      <c r="C538" s="305" t="s">
        <v>2486</v>
      </c>
      <c r="D538" s="305" t="s">
        <v>164</v>
      </c>
      <c r="E538" s="306" t="s">
        <v>2487</v>
      </c>
      <c r="F538" s="305" t="s">
        <v>136</v>
      </c>
      <c r="G538" s="304">
        <v>154</v>
      </c>
      <c r="H538" s="303">
        <v>0.68</v>
      </c>
      <c r="I538" s="280">
        <f t="shared" si="189"/>
        <v>104.72</v>
      </c>
      <c r="J538" s="409">
        <f t="shared" si="174"/>
        <v>0.25069999999999998</v>
      </c>
      <c r="K538" s="302">
        <f t="shared" si="190"/>
        <v>0.85</v>
      </c>
      <c r="L538" s="301">
        <f t="shared" si="191"/>
        <v>130.9</v>
      </c>
    </row>
    <row r="539" spans="2:12" ht="12.75" customHeight="1" x14ac:dyDescent="0.25">
      <c r="B539" s="307" t="s">
        <v>2488</v>
      </c>
      <c r="C539" s="305" t="s">
        <v>2489</v>
      </c>
      <c r="D539" s="305" t="s">
        <v>1336</v>
      </c>
      <c r="E539" s="306" t="s">
        <v>2490</v>
      </c>
      <c r="F539" s="305" t="s">
        <v>137</v>
      </c>
      <c r="G539" s="304">
        <v>154</v>
      </c>
      <c r="H539" s="303">
        <v>0.49</v>
      </c>
      <c r="I539" s="280">
        <f t="shared" si="186"/>
        <v>75.459999999999994</v>
      </c>
      <c r="J539" s="409">
        <f t="shared" si="174"/>
        <v>0.25069999999999998</v>
      </c>
      <c r="K539" s="302">
        <f t="shared" si="187"/>
        <v>0.61</v>
      </c>
      <c r="L539" s="301">
        <f t="shared" si="188"/>
        <v>93.94</v>
      </c>
    </row>
    <row r="540" spans="2:12" ht="25.5" x14ac:dyDescent="0.25">
      <c r="B540" s="307" t="s">
        <v>2491</v>
      </c>
      <c r="C540" s="305" t="s">
        <v>2492</v>
      </c>
      <c r="D540" s="305" t="s">
        <v>164</v>
      </c>
      <c r="E540" s="306" t="s">
        <v>2493</v>
      </c>
      <c r="F540" s="305" t="s">
        <v>136</v>
      </c>
      <c r="G540" s="304">
        <v>198</v>
      </c>
      <c r="H540" s="303">
        <v>0.9</v>
      </c>
      <c r="I540" s="280">
        <f t="shared" si="186"/>
        <v>178.2</v>
      </c>
      <c r="J540" s="409">
        <f t="shared" si="174"/>
        <v>0.25069999999999998</v>
      </c>
      <c r="K540" s="302">
        <f t="shared" si="187"/>
        <v>1.1200000000000001</v>
      </c>
      <c r="L540" s="301">
        <f t="shared" si="188"/>
        <v>221.76</v>
      </c>
    </row>
    <row r="541" spans="2:12" ht="25.5" x14ac:dyDescent="0.25">
      <c r="B541" s="307" t="s">
        <v>2494</v>
      </c>
      <c r="C541" s="305" t="s">
        <v>2495</v>
      </c>
      <c r="D541" s="305" t="s">
        <v>1648</v>
      </c>
      <c r="E541" s="306" t="s">
        <v>2496</v>
      </c>
      <c r="F541" s="305" t="s">
        <v>159</v>
      </c>
      <c r="G541" s="304">
        <v>93</v>
      </c>
      <c r="H541" s="303">
        <v>3.57</v>
      </c>
      <c r="I541" s="280">
        <f t="shared" si="186"/>
        <v>332.01</v>
      </c>
      <c r="J541" s="409">
        <f t="shared" si="174"/>
        <v>0.25069999999999998</v>
      </c>
      <c r="K541" s="302">
        <f t="shared" si="187"/>
        <v>4.46</v>
      </c>
      <c r="L541" s="301">
        <f t="shared" si="188"/>
        <v>414.78</v>
      </c>
    </row>
    <row r="542" spans="2:12" x14ac:dyDescent="0.25">
      <c r="B542" s="307" t="s">
        <v>2497</v>
      </c>
      <c r="C542" s="305" t="s">
        <v>1564</v>
      </c>
      <c r="D542" s="305" t="s">
        <v>1336</v>
      </c>
      <c r="E542" s="306" t="s">
        <v>1565</v>
      </c>
      <c r="F542" s="305" t="s">
        <v>137</v>
      </c>
      <c r="G542" s="304">
        <v>291</v>
      </c>
      <c r="H542" s="303">
        <v>1.07</v>
      </c>
      <c r="I542" s="280">
        <f t="shared" si="186"/>
        <v>311.37</v>
      </c>
      <c r="J542" s="409">
        <f t="shared" si="174"/>
        <v>0.25069999999999998</v>
      </c>
      <c r="K542" s="302">
        <f t="shared" si="187"/>
        <v>1.33</v>
      </c>
      <c r="L542" s="301">
        <f t="shared" si="188"/>
        <v>387.03</v>
      </c>
    </row>
    <row r="543" spans="2:12" ht="12.75" customHeight="1" x14ac:dyDescent="0.25">
      <c r="B543" s="307" t="s">
        <v>2498</v>
      </c>
      <c r="C543" s="305" t="s">
        <v>1631</v>
      </c>
      <c r="D543" s="305" t="s">
        <v>142</v>
      </c>
      <c r="E543" s="306" t="s">
        <v>1632</v>
      </c>
      <c r="F543" s="305" t="s">
        <v>136</v>
      </c>
      <c r="G543" s="304">
        <v>1</v>
      </c>
      <c r="H543" s="303">
        <v>343.29</v>
      </c>
      <c r="I543" s="280">
        <f t="shared" ref="I543" si="192">TRUNC(G543 * H543, 2)</f>
        <v>343.29</v>
      </c>
      <c r="J543" s="409">
        <f t="shared" si="174"/>
        <v>0.25069999999999998</v>
      </c>
      <c r="K543" s="302">
        <f t="shared" ref="K543" si="193">TRUNC(H543 * (1 + J543), 2)</f>
        <v>429.35</v>
      </c>
      <c r="L543" s="301">
        <f t="shared" ref="L543" si="194">TRUNC(G543 * K543, 2)</f>
        <v>429.35</v>
      </c>
    </row>
    <row r="544" spans="2:12" ht="12.75" customHeight="1" x14ac:dyDescent="0.25">
      <c r="B544" s="307" t="s">
        <v>2499</v>
      </c>
      <c r="C544" s="305" t="s">
        <v>1798</v>
      </c>
      <c r="D544" s="305" t="s">
        <v>1667</v>
      </c>
      <c r="E544" s="306" t="s">
        <v>1799</v>
      </c>
      <c r="F544" s="305" t="s">
        <v>159</v>
      </c>
      <c r="G544" s="304">
        <v>7</v>
      </c>
      <c r="H544" s="303">
        <v>103.27</v>
      </c>
      <c r="I544" s="280">
        <f t="shared" si="186"/>
        <v>722.89</v>
      </c>
      <c r="J544" s="409">
        <f t="shared" si="174"/>
        <v>0.25069999999999998</v>
      </c>
      <c r="K544" s="302">
        <f t="shared" si="187"/>
        <v>129.15</v>
      </c>
      <c r="L544" s="301">
        <f t="shared" si="188"/>
        <v>904.05</v>
      </c>
    </row>
    <row r="545" spans="2:12" ht="12.75" customHeight="1" x14ac:dyDescent="0.25">
      <c r="B545" s="307" t="s">
        <v>2500</v>
      </c>
      <c r="C545" s="305" t="s">
        <v>1801</v>
      </c>
      <c r="D545" s="305" t="s">
        <v>1336</v>
      </c>
      <c r="E545" s="306" t="s">
        <v>1802</v>
      </c>
      <c r="F545" s="305" t="s">
        <v>136</v>
      </c>
      <c r="G545" s="304">
        <v>7</v>
      </c>
      <c r="H545" s="303">
        <v>38.69</v>
      </c>
      <c r="I545" s="280">
        <f t="shared" si="186"/>
        <v>270.83</v>
      </c>
      <c r="J545" s="409">
        <f t="shared" si="174"/>
        <v>0.25069999999999998</v>
      </c>
      <c r="K545" s="302">
        <f t="shared" si="187"/>
        <v>48.38</v>
      </c>
      <c r="L545" s="301">
        <f t="shared" si="188"/>
        <v>338.66</v>
      </c>
    </row>
    <row r="546" spans="2:12" ht="25.5" x14ac:dyDescent="0.25">
      <c r="B546" s="307" t="s">
        <v>2501</v>
      </c>
      <c r="C546" s="305" t="s">
        <v>1634</v>
      </c>
      <c r="D546" s="305" t="s">
        <v>1635</v>
      </c>
      <c r="E546" s="306" t="s">
        <v>1636</v>
      </c>
      <c r="F546" s="305" t="s">
        <v>159</v>
      </c>
      <c r="G546" s="304">
        <v>7</v>
      </c>
      <c r="H546" s="303">
        <v>48.81</v>
      </c>
      <c r="I546" s="280">
        <f t="shared" si="186"/>
        <v>341.67</v>
      </c>
      <c r="J546" s="409">
        <f t="shared" si="174"/>
        <v>0.25069999999999998</v>
      </c>
      <c r="K546" s="302">
        <f t="shared" si="187"/>
        <v>61.04</v>
      </c>
      <c r="L546" s="301">
        <f t="shared" si="188"/>
        <v>427.28</v>
      </c>
    </row>
    <row r="547" spans="2:12" x14ac:dyDescent="0.25">
      <c r="B547" s="314" t="s">
        <v>2502</v>
      </c>
      <c r="C547" s="311" t="s">
        <v>379</v>
      </c>
      <c r="D547" s="311"/>
      <c r="E547" s="312" t="s">
        <v>1804</v>
      </c>
      <c r="F547" s="311"/>
      <c r="G547" s="313"/>
      <c r="H547" s="312" t="s">
        <v>73</v>
      </c>
      <c r="I547" s="311">
        <f>SUBTOTAL(9,I548:I552)</f>
        <v>11287.380000000001</v>
      </c>
      <c r="J547" s="310"/>
      <c r="K547" s="309"/>
      <c r="L547" s="308">
        <f>SUBTOTAL(9,L548:L552)</f>
        <v>14114.960000000001</v>
      </c>
    </row>
    <row r="548" spans="2:12" x14ac:dyDescent="0.25">
      <c r="B548" s="307" t="s">
        <v>2503</v>
      </c>
      <c r="C548" s="305" t="s">
        <v>2504</v>
      </c>
      <c r="D548" s="305" t="s">
        <v>130</v>
      </c>
      <c r="E548" s="306" t="s">
        <v>2505</v>
      </c>
      <c r="F548" s="305" t="s">
        <v>188</v>
      </c>
      <c r="G548" s="304">
        <v>364.23</v>
      </c>
      <c r="H548" s="303">
        <v>10.95</v>
      </c>
      <c r="I548" s="280">
        <f t="shared" ref="I548:I552" si="195">TRUNC(G548 * H548, 2)</f>
        <v>3988.31</v>
      </c>
      <c r="J548" s="409">
        <f t="shared" si="174"/>
        <v>0.25069999999999998</v>
      </c>
      <c r="K548" s="302">
        <f t="shared" ref="K548:K552" si="196">TRUNC(H548 * (1 + J548), 2)</f>
        <v>13.69</v>
      </c>
      <c r="L548" s="301">
        <f t="shared" ref="L548:L552" si="197">TRUNC(G548 * K548, 2)</f>
        <v>4986.3</v>
      </c>
    </row>
    <row r="549" spans="2:12" ht="12.75" customHeight="1" x14ac:dyDescent="0.25">
      <c r="B549" s="307" t="s">
        <v>2506</v>
      </c>
      <c r="C549" s="305" t="s">
        <v>2507</v>
      </c>
      <c r="D549" s="305" t="s">
        <v>969</v>
      </c>
      <c r="E549" s="306" t="s">
        <v>2508</v>
      </c>
      <c r="F549" s="305" t="s">
        <v>188</v>
      </c>
      <c r="G549" s="304">
        <v>28.11</v>
      </c>
      <c r="H549" s="303">
        <v>20.65</v>
      </c>
      <c r="I549" s="280">
        <f t="shared" ref="I549:I550" si="198">TRUNC(G549 * H549, 2)</f>
        <v>580.47</v>
      </c>
      <c r="J549" s="409">
        <f t="shared" si="174"/>
        <v>0.25069999999999998</v>
      </c>
      <c r="K549" s="302">
        <f t="shared" ref="K549:K550" si="199">TRUNC(H549 * (1 + J549), 2)</f>
        <v>25.82</v>
      </c>
      <c r="L549" s="301">
        <f t="shared" ref="L549:L550" si="200">TRUNC(G549 * K549, 2)</f>
        <v>725.8</v>
      </c>
    </row>
    <row r="550" spans="2:12" ht="25.5" x14ac:dyDescent="0.25">
      <c r="B550" s="307" t="s">
        <v>2509</v>
      </c>
      <c r="C550" s="305" t="s">
        <v>2510</v>
      </c>
      <c r="D550" s="305" t="s">
        <v>164</v>
      </c>
      <c r="E550" s="306" t="s">
        <v>2511</v>
      </c>
      <c r="F550" s="305" t="s">
        <v>136</v>
      </c>
      <c r="G550" s="304">
        <v>12</v>
      </c>
      <c r="H550" s="303">
        <v>185.88</v>
      </c>
      <c r="I550" s="280">
        <f t="shared" si="198"/>
        <v>2230.56</v>
      </c>
      <c r="J550" s="409">
        <f t="shared" si="174"/>
        <v>0.25069999999999998</v>
      </c>
      <c r="K550" s="302">
        <f t="shared" si="199"/>
        <v>232.48</v>
      </c>
      <c r="L550" s="301">
        <f t="shared" si="200"/>
        <v>2789.76</v>
      </c>
    </row>
    <row r="551" spans="2:12" ht="12.75" customHeight="1" x14ac:dyDescent="0.25">
      <c r="B551" s="307" t="s">
        <v>2512</v>
      </c>
      <c r="C551" s="305" t="s">
        <v>2513</v>
      </c>
      <c r="D551" s="305" t="s">
        <v>142</v>
      </c>
      <c r="E551" s="306" t="s">
        <v>2514</v>
      </c>
      <c r="F551" s="305" t="s">
        <v>136</v>
      </c>
      <c r="G551" s="304">
        <v>6</v>
      </c>
      <c r="H551" s="303">
        <v>169.13</v>
      </c>
      <c r="I551" s="280">
        <f t="shared" si="195"/>
        <v>1014.78</v>
      </c>
      <c r="J551" s="409">
        <f t="shared" si="174"/>
        <v>0.25069999999999998</v>
      </c>
      <c r="K551" s="302">
        <f t="shared" si="196"/>
        <v>211.53</v>
      </c>
      <c r="L551" s="301">
        <f t="shared" si="197"/>
        <v>1269.18</v>
      </c>
    </row>
    <row r="552" spans="2:12" ht="25.5" x14ac:dyDescent="0.25">
      <c r="B552" s="307" t="s">
        <v>2515</v>
      </c>
      <c r="C552" s="305" t="s">
        <v>2516</v>
      </c>
      <c r="D552" s="305" t="s">
        <v>142</v>
      </c>
      <c r="E552" s="306" t="s">
        <v>2517</v>
      </c>
      <c r="F552" s="305" t="s">
        <v>136</v>
      </c>
      <c r="G552" s="304">
        <v>14</v>
      </c>
      <c r="H552" s="303">
        <v>248.09</v>
      </c>
      <c r="I552" s="280">
        <f t="shared" si="195"/>
        <v>3473.26</v>
      </c>
      <c r="J552" s="409">
        <f t="shared" si="174"/>
        <v>0.25069999999999998</v>
      </c>
      <c r="K552" s="302">
        <f t="shared" si="196"/>
        <v>310.27999999999997</v>
      </c>
      <c r="L552" s="301">
        <f t="shared" si="197"/>
        <v>4343.92</v>
      </c>
    </row>
    <row r="553" spans="2:12" x14ac:dyDescent="0.25">
      <c r="B553" s="314" t="s">
        <v>2518</v>
      </c>
      <c r="C553" s="311" t="s">
        <v>379</v>
      </c>
      <c r="D553" s="311"/>
      <c r="E553" s="312" t="s">
        <v>1809</v>
      </c>
      <c r="F553" s="311"/>
      <c r="G553" s="313"/>
      <c r="H553" s="312" t="s">
        <v>73</v>
      </c>
      <c r="I553" s="311">
        <f>SUBTOTAL(9,I555:I687)</f>
        <v>250243.88999999998</v>
      </c>
      <c r="J553" s="310"/>
      <c r="K553" s="309"/>
      <c r="L553" s="308">
        <f>SUBTOTAL(9,L555:L687)</f>
        <v>312957.23</v>
      </c>
    </row>
    <row r="554" spans="2:12" x14ac:dyDescent="0.25">
      <c r="B554" s="314" t="s">
        <v>2519</v>
      </c>
      <c r="C554" s="311" t="s">
        <v>379</v>
      </c>
      <c r="D554" s="311"/>
      <c r="E554" s="312" t="s">
        <v>2520</v>
      </c>
      <c r="F554" s="311"/>
      <c r="G554" s="313"/>
      <c r="H554" s="312" t="s">
        <v>73</v>
      </c>
      <c r="I554" s="311">
        <f>SUBTOTAL(9,I555:I559)</f>
        <v>53840.399999999994</v>
      </c>
      <c r="J554" s="310"/>
      <c r="K554" s="309"/>
      <c r="L554" s="308">
        <f>SUBTOTAL(9,L555:L559)</f>
        <v>67337.210000000006</v>
      </c>
    </row>
    <row r="555" spans="2:12" x14ac:dyDescent="0.25">
      <c r="B555" s="307" t="s">
        <v>2521</v>
      </c>
      <c r="C555" s="305" t="s">
        <v>2522</v>
      </c>
      <c r="D555" s="305" t="s">
        <v>1336</v>
      </c>
      <c r="E555" s="306" t="s">
        <v>2523</v>
      </c>
      <c r="F555" s="305" t="s">
        <v>137</v>
      </c>
      <c r="G555" s="304">
        <v>54</v>
      </c>
      <c r="H555" s="303">
        <v>637.79999999999995</v>
      </c>
      <c r="I555" s="280">
        <f t="shared" ref="I555:I559" si="201">TRUNC(G555 * H555, 2)</f>
        <v>34441.199999999997</v>
      </c>
      <c r="J555" s="409">
        <f t="shared" ref="J555:J584" si="202">+$L$3</f>
        <v>0.25069999999999998</v>
      </c>
      <c r="K555" s="302">
        <f t="shared" ref="K555:K559" si="203">TRUNC(H555 * (1 + J555), 2)</f>
        <v>797.69</v>
      </c>
      <c r="L555" s="301">
        <f t="shared" ref="L555:L559" si="204">TRUNC(G555 * K555, 2)</f>
        <v>43075.26</v>
      </c>
    </row>
    <row r="556" spans="2:12" ht="12.75" customHeight="1" x14ac:dyDescent="0.25">
      <c r="B556" s="307" t="s">
        <v>2524</v>
      </c>
      <c r="C556" s="305" t="s">
        <v>827</v>
      </c>
      <c r="D556" s="305" t="s">
        <v>1336</v>
      </c>
      <c r="E556" s="306" t="s">
        <v>517</v>
      </c>
      <c r="F556" s="305" t="s">
        <v>137</v>
      </c>
      <c r="G556" s="304">
        <v>46</v>
      </c>
      <c r="H556" s="303">
        <v>131.94999999999999</v>
      </c>
      <c r="I556" s="280">
        <f t="shared" si="201"/>
        <v>6069.7</v>
      </c>
      <c r="J556" s="409">
        <f t="shared" si="202"/>
        <v>0.25069999999999998</v>
      </c>
      <c r="K556" s="302">
        <f t="shared" si="203"/>
        <v>165.02</v>
      </c>
      <c r="L556" s="301">
        <f t="shared" si="204"/>
        <v>7590.92</v>
      </c>
    </row>
    <row r="557" spans="2:12" ht="12.75" customHeight="1" x14ac:dyDescent="0.25">
      <c r="B557" s="307" t="s">
        <v>2525</v>
      </c>
      <c r="C557" s="305" t="s">
        <v>2526</v>
      </c>
      <c r="D557" s="305" t="s">
        <v>1336</v>
      </c>
      <c r="E557" s="306" t="s">
        <v>2527</v>
      </c>
      <c r="F557" s="305" t="s">
        <v>137</v>
      </c>
      <c r="G557" s="304">
        <v>14</v>
      </c>
      <c r="H557" s="303">
        <v>320.49</v>
      </c>
      <c r="I557" s="280">
        <f t="shared" si="201"/>
        <v>4486.8599999999997</v>
      </c>
      <c r="J557" s="409">
        <f t="shared" si="202"/>
        <v>0.25069999999999998</v>
      </c>
      <c r="K557" s="302">
        <f t="shared" si="203"/>
        <v>400.83</v>
      </c>
      <c r="L557" s="301">
        <f t="shared" si="204"/>
        <v>5611.62</v>
      </c>
    </row>
    <row r="558" spans="2:12" ht="12.75" customHeight="1" x14ac:dyDescent="0.25">
      <c r="B558" s="307" t="s">
        <v>2528</v>
      </c>
      <c r="C558" s="305" t="s">
        <v>1030</v>
      </c>
      <c r="D558" s="305" t="s">
        <v>1336</v>
      </c>
      <c r="E558" s="306" t="s">
        <v>1031</v>
      </c>
      <c r="F558" s="305" t="s">
        <v>137</v>
      </c>
      <c r="G558" s="304">
        <v>6</v>
      </c>
      <c r="H558" s="303">
        <v>481.36</v>
      </c>
      <c r="I558" s="280">
        <f t="shared" si="201"/>
        <v>2888.16</v>
      </c>
      <c r="J558" s="409">
        <f t="shared" si="202"/>
        <v>0.25069999999999998</v>
      </c>
      <c r="K558" s="302">
        <f t="shared" si="203"/>
        <v>602.03</v>
      </c>
      <c r="L558" s="301">
        <f t="shared" si="204"/>
        <v>3612.18</v>
      </c>
    </row>
    <row r="559" spans="2:12" ht="12.75" customHeight="1" x14ac:dyDescent="0.25">
      <c r="B559" s="307" t="s">
        <v>2529</v>
      </c>
      <c r="C559" s="305" t="s">
        <v>2530</v>
      </c>
      <c r="D559" s="305" t="s">
        <v>1336</v>
      </c>
      <c r="E559" s="306" t="s">
        <v>2531</v>
      </c>
      <c r="F559" s="305" t="s">
        <v>137</v>
      </c>
      <c r="G559" s="304">
        <v>7</v>
      </c>
      <c r="H559" s="303">
        <v>850.64</v>
      </c>
      <c r="I559" s="280">
        <f t="shared" si="201"/>
        <v>5954.48</v>
      </c>
      <c r="J559" s="409">
        <f t="shared" si="202"/>
        <v>0.25069999999999998</v>
      </c>
      <c r="K559" s="302">
        <f t="shared" si="203"/>
        <v>1063.8900000000001</v>
      </c>
      <c r="L559" s="301">
        <f t="shared" si="204"/>
        <v>7447.23</v>
      </c>
    </row>
    <row r="560" spans="2:12" x14ac:dyDescent="0.25">
      <c r="B560" s="314" t="s">
        <v>2532</v>
      </c>
      <c r="C560" s="311" t="s">
        <v>379</v>
      </c>
      <c r="D560" s="311"/>
      <c r="E560" s="312" t="s">
        <v>351</v>
      </c>
      <c r="F560" s="311"/>
      <c r="G560" s="313"/>
      <c r="H560" s="312" t="s">
        <v>73</v>
      </c>
      <c r="I560" s="311">
        <f>SUBTOTAL(9,I561:I574)</f>
        <v>57144.48000000001</v>
      </c>
      <c r="J560" s="310"/>
      <c r="K560" s="309"/>
      <c r="L560" s="308">
        <f>SUBTOTAL(9,L561:L574)</f>
        <v>71468.719999999987</v>
      </c>
    </row>
    <row r="561" spans="2:12" x14ac:dyDescent="0.25">
      <c r="B561" s="307" t="s">
        <v>2533</v>
      </c>
      <c r="C561" s="305" t="s">
        <v>2534</v>
      </c>
      <c r="D561" s="305" t="s">
        <v>1336</v>
      </c>
      <c r="E561" s="306" t="s">
        <v>2535</v>
      </c>
      <c r="F561" s="305" t="s">
        <v>137</v>
      </c>
      <c r="G561" s="304">
        <v>10</v>
      </c>
      <c r="H561" s="303">
        <v>189.05</v>
      </c>
      <c r="I561" s="280">
        <f t="shared" ref="I561:I574" si="205">TRUNC(G561 * H561, 2)</f>
        <v>1890.5</v>
      </c>
      <c r="J561" s="409">
        <f t="shared" si="202"/>
        <v>0.25069999999999998</v>
      </c>
      <c r="K561" s="302">
        <f t="shared" ref="K561:K574" si="206">TRUNC(H561 * (1 + J561), 2)</f>
        <v>236.44</v>
      </c>
      <c r="L561" s="301">
        <f t="shared" ref="L561:L574" si="207">TRUNC(G561 * K561, 2)</f>
        <v>2364.4</v>
      </c>
    </row>
    <row r="562" spans="2:12" ht="12.75" customHeight="1" x14ac:dyDescent="0.25">
      <c r="B562" s="307" t="s">
        <v>2536</v>
      </c>
      <c r="C562" s="305" t="s">
        <v>832</v>
      </c>
      <c r="D562" s="305" t="s">
        <v>1336</v>
      </c>
      <c r="E562" s="306" t="s">
        <v>524</v>
      </c>
      <c r="F562" s="305" t="s">
        <v>136</v>
      </c>
      <c r="G562" s="304">
        <v>46</v>
      </c>
      <c r="H562" s="303">
        <v>192.55</v>
      </c>
      <c r="I562" s="280">
        <f t="shared" si="205"/>
        <v>8857.2999999999993</v>
      </c>
      <c r="J562" s="409">
        <f t="shared" si="202"/>
        <v>0.25069999999999998</v>
      </c>
      <c r="K562" s="302">
        <f t="shared" si="206"/>
        <v>240.82</v>
      </c>
      <c r="L562" s="301">
        <f t="shared" si="207"/>
        <v>11077.72</v>
      </c>
    </row>
    <row r="563" spans="2:12" ht="12.75" customHeight="1" x14ac:dyDescent="0.25">
      <c r="B563" s="307" t="s">
        <v>2537</v>
      </c>
      <c r="C563" s="305" t="s">
        <v>2538</v>
      </c>
      <c r="D563" s="305" t="s">
        <v>1336</v>
      </c>
      <c r="E563" s="306" t="s">
        <v>2539</v>
      </c>
      <c r="F563" s="305" t="s">
        <v>137</v>
      </c>
      <c r="G563" s="304">
        <v>2</v>
      </c>
      <c r="H563" s="303">
        <v>83.84</v>
      </c>
      <c r="I563" s="280">
        <f t="shared" si="205"/>
        <v>167.68</v>
      </c>
      <c r="J563" s="409">
        <f t="shared" si="202"/>
        <v>0.25069999999999998</v>
      </c>
      <c r="K563" s="302">
        <f t="shared" si="206"/>
        <v>104.85</v>
      </c>
      <c r="L563" s="301">
        <f t="shared" si="207"/>
        <v>209.7</v>
      </c>
    </row>
    <row r="564" spans="2:12" ht="12.75" customHeight="1" x14ac:dyDescent="0.25">
      <c r="B564" s="307" t="s">
        <v>2540</v>
      </c>
      <c r="C564" s="305" t="s">
        <v>2541</v>
      </c>
      <c r="D564" s="305" t="s">
        <v>1336</v>
      </c>
      <c r="E564" s="306" t="s">
        <v>2542</v>
      </c>
      <c r="F564" s="305" t="s">
        <v>136</v>
      </c>
      <c r="G564" s="304">
        <v>10</v>
      </c>
      <c r="H564" s="303">
        <v>138.97</v>
      </c>
      <c r="I564" s="280">
        <f t="shared" si="205"/>
        <v>1389.7</v>
      </c>
      <c r="J564" s="409">
        <f t="shared" si="202"/>
        <v>0.25069999999999998</v>
      </c>
      <c r="K564" s="302">
        <f t="shared" si="206"/>
        <v>173.8</v>
      </c>
      <c r="L564" s="301">
        <f t="shared" si="207"/>
        <v>1738</v>
      </c>
    </row>
    <row r="565" spans="2:12" ht="12.75" customHeight="1" x14ac:dyDescent="0.25">
      <c r="B565" s="307" t="s">
        <v>2543</v>
      </c>
      <c r="C565" s="305" t="s">
        <v>2544</v>
      </c>
      <c r="D565" s="305" t="s">
        <v>1336</v>
      </c>
      <c r="E565" s="306" t="s">
        <v>2545</v>
      </c>
      <c r="F565" s="305" t="s">
        <v>137</v>
      </c>
      <c r="G565" s="304">
        <v>7</v>
      </c>
      <c r="H565" s="303">
        <v>92</v>
      </c>
      <c r="I565" s="280">
        <f t="shared" si="205"/>
        <v>644</v>
      </c>
      <c r="J565" s="409">
        <f t="shared" si="202"/>
        <v>0.25069999999999998</v>
      </c>
      <c r="K565" s="302">
        <f t="shared" si="206"/>
        <v>115.06</v>
      </c>
      <c r="L565" s="301">
        <f t="shared" si="207"/>
        <v>805.42</v>
      </c>
    </row>
    <row r="566" spans="2:12" ht="12.75" customHeight="1" x14ac:dyDescent="0.25">
      <c r="B566" s="307" t="s">
        <v>2546</v>
      </c>
      <c r="C566" s="305" t="s">
        <v>2547</v>
      </c>
      <c r="D566" s="305" t="s">
        <v>1336</v>
      </c>
      <c r="E566" s="306" t="s">
        <v>2548</v>
      </c>
      <c r="F566" s="305" t="s">
        <v>136</v>
      </c>
      <c r="G566" s="304">
        <v>12</v>
      </c>
      <c r="H566" s="303">
        <v>628.91999999999996</v>
      </c>
      <c r="I566" s="280">
        <f t="shared" ref="I566:I570" si="208">TRUNC(G566 * H566, 2)</f>
        <v>7547.04</v>
      </c>
      <c r="J566" s="409">
        <f t="shared" si="202"/>
        <v>0.25069999999999998</v>
      </c>
      <c r="K566" s="302">
        <f t="shared" ref="K566:K570" si="209">TRUNC(H566 * (1 + J566), 2)</f>
        <v>786.59</v>
      </c>
      <c r="L566" s="301">
        <f t="shared" ref="L566:L570" si="210">TRUNC(G566 * K566, 2)</f>
        <v>9439.08</v>
      </c>
    </row>
    <row r="567" spans="2:12" ht="12.75" customHeight="1" x14ac:dyDescent="0.25">
      <c r="B567" s="307" t="s">
        <v>2549</v>
      </c>
      <c r="C567" s="305" t="s">
        <v>2550</v>
      </c>
      <c r="D567" s="305" t="s">
        <v>142</v>
      </c>
      <c r="E567" s="306" t="s">
        <v>2551</v>
      </c>
      <c r="F567" s="305" t="s">
        <v>136</v>
      </c>
      <c r="G567" s="304">
        <v>54</v>
      </c>
      <c r="H567" s="303">
        <v>256.83999999999997</v>
      </c>
      <c r="I567" s="280">
        <f t="shared" si="208"/>
        <v>13869.36</v>
      </c>
      <c r="J567" s="409">
        <f t="shared" si="202"/>
        <v>0.25069999999999998</v>
      </c>
      <c r="K567" s="302">
        <f t="shared" si="209"/>
        <v>321.22000000000003</v>
      </c>
      <c r="L567" s="301">
        <f t="shared" si="210"/>
        <v>17345.88</v>
      </c>
    </row>
    <row r="568" spans="2:12" ht="12.75" customHeight="1" x14ac:dyDescent="0.25">
      <c r="B568" s="307" t="s">
        <v>2552</v>
      </c>
      <c r="C568" s="305" t="s">
        <v>2553</v>
      </c>
      <c r="D568" s="305" t="s">
        <v>1336</v>
      </c>
      <c r="E568" s="306" t="s">
        <v>2554</v>
      </c>
      <c r="F568" s="305" t="s">
        <v>137</v>
      </c>
      <c r="G568" s="304">
        <v>10</v>
      </c>
      <c r="H568" s="303">
        <v>224.89</v>
      </c>
      <c r="I568" s="280">
        <f t="shared" si="208"/>
        <v>2248.9</v>
      </c>
      <c r="J568" s="409">
        <f t="shared" si="202"/>
        <v>0.25069999999999998</v>
      </c>
      <c r="K568" s="302">
        <f t="shared" si="209"/>
        <v>281.26</v>
      </c>
      <c r="L568" s="301">
        <f t="shared" si="210"/>
        <v>2812.6</v>
      </c>
    </row>
    <row r="569" spans="2:12" ht="12.75" customHeight="1" x14ac:dyDescent="0.25">
      <c r="B569" s="307" t="s">
        <v>2555</v>
      </c>
      <c r="C569" s="305" t="s">
        <v>2556</v>
      </c>
      <c r="D569" s="305" t="s">
        <v>1336</v>
      </c>
      <c r="E569" s="306" t="s">
        <v>2557</v>
      </c>
      <c r="F569" s="305" t="s">
        <v>137</v>
      </c>
      <c r="G569" s="304">
        <v>60</v>
      </c>
      <c r="H569" s="303">
        <v>204.74</v>
      </c>
      <c r="I569" s="280">
        <f t="shared" si="208"/>
        <v>12284.4</v>
      </c>
      <c r="J569" s="409">
        <f t="shared" si="202"/>
        <v>0.25069999999999998</v>
      </c>
      <c r="K569" s="302">
        <f t="shared" si="209"/>
        <v>256.06</v>
      </c>
      <c r="L569" s="301">
        <f t="shared" si="210"/>
        <v>15363.6</v>
      </c>
    </row>
    <row r="570" spans="2:12" ht="12.75" customHeight="1" x14ac:dyDescent="0.25">
      <c r="B570" s="307" t="s">
        <v>2558</v>
      </c>
      <c r="C570" s="305" t="s">
        <v>2559</v>
      </c>
      <c r="D570" s="305" t="s">
        <v>1336</v>
      </c>
      <c r="E570" s="306" t="s">
        <v>2560</v>
      </c>
      <c r="F570" s="305" t="s">
        <v>136</v>
      </c>
      <c r="G570" s="304">
        <v>7</v>
      </c>
      <c r="H570" s="303">
        <v>206.4</v>
      </c>
      <c r="I570" s="280">
        <f t="shared" si="208"/>
        <v>1444.8</v>
      </c>
      <c r="J570" s="409">
        <f t="shared" si="202"/>
        <v>0.25069999999999998</v>
      </c>
      <c r="K570" s="302">
        <f t="shared" si="209"/>
        <v>258.14</v>
      </c>
      <c r="L570" s="301">
        <f t="shared" si="210"/>
        <v>1806.98</v>
      </c>
    </row>
    <row r="571" spans="2:12" ht="12.75" customHeight="1" x14ac:dyDescent="0.25">
      <c r="B571" s="307" t="s">
        <v>2561</v>
      </c>
      <c r="C571" s="305" t="s">
        <v>1032</v>
      </c>
      <c r="D571" s="305" t="s">
        <v>1336</v>
      </c>
      <c r="E571" s="306" t="s">
        <v>1033</v>
      </c>
      <c r="F571" s="305" t="s">
        <v>137</v>
      </c>
      <c r="G571" s="304">
        <v>6</v>
      </c>
      <c r="H571" s="303">
        <v>269.08999999999997</v>
      </c>
      <c r="I571" s="280">
        <f t="shared" si="205"/>
        <v>1614.54</v>
      </c>
      <c r="J571" s="409">
        <f t="shared" si="202"/>
        <v>0.25069999999999998</v>
      </c>
      <c r="K571" s="302">
        <f t="shared" si="206"/>
        <v>336.55</v>
      </c>
      <c r="L571" s="301">
        <f t="shared" si="207"/>
        <v>2019.3</v>
      </c>
    </row>
    <row r="572" spans="2:12" ht="12.75" customHeight="1" x14ac:dyDescent="0.25">
      <c r="B572" s="307" t="s">
        <v>2562</v>
      </c>
      <c r="C572" s="305" t="s">
        <v>2563</v>
      </c>
      <c r="D572" s="305" t="s">
        <v>1336</v>
      </c>
      <c r="E572" s="306" t="s">
        <v>2564</v>
      </c>
      <c r="F572" s="305" t="s">
        <v>137</v>
      </c>
      <c r="G572" s="304">
        <v>10</v>
      </c>
      <c r="H572" s="303">
        <v>55.29</v>
      </c>
      <c r="I572" s="280">
        <f t="shared" si="205"/>
        <v>552.9</v>
      </c>
      <c r="J572" s="409">
        <f t="shared" si="202"/>
        <v>0.25069999999999998</v>
      </c>
      <c r="K572" s="302">
        <f t="shared" si="206"/>
        <v>69.150000000000006</v>
      </c>
      <c r="L572" s="301">
        <f t="shared" si="207"/>
        <v>691.5</v>
      </c>
    </row>
    <row r="573" spans="2:12" ht="12.75" customHeight="1" x14ac:dyDescent="0.25">
      <c r="B573" s="307" t="s">
        <v>2565</v>
      </c>
      <c r="C573" s="305" t="s">
        <v>838</v>
      </c>
      <c r="D573" s="305" t="s">
        <v>1336</v>
      </c>
      <c r="E573" s="306" t="s">
        <v>166</v>
      </c>
      <c r="F573" s="305" t="s">
        <v>137</v>
      </c>
      <c r="G573" s="304">
        <v>60</v>
      </c>
      <c r="H573" s="303">
        <v>73.34</v>
      </c>
      <c r="I573" s="280">
        <f t="shared" si="205"/>
        <v>4400.3999999999996</v>
      </c>
      <c r="J573" s="409">
        <f t="shared" si="202"/>
        <v>0.25069999999999998</v>
      </c>
      <c r="K573" s="302">
        <f t="shared" si="206"/>
        <v>91.72</v>
      </c>
      <c r="L573" s="301">
        <f t="shared" si="207"/>
        <v>5503.2</v>
      </c>
    </row>
    <row r="574" spans="2:12" ht="12.75" customHeight="1" x14ac:dyDescent="0.25">
      <c r="B574" s="307" t="s">
        <v>2566</v>
      </c>
      <c r="C574" s="305" t="s">
        <v>839</v>
      </c>
      <c r="D574" s="305" t="s">
        <v>1336</v>
      </c>
      <c r="E574" s="306" t="s">
        <v>596</v>
      </c>
      <c r="F574" s="305" t="s">
        <v>137</v>
      </c>
      <c r="G574" s="304">
        <v>7</v>
      </c>
      <c r="H574" s="303">
        <v>33.28</v>
      </c>
      <c r="I574" s="280">
        <f t="shared" si="205"/>
        <v>232.96</v>
      </c>
      <c r="J574" s="409">
        <f t="shared" si="202"/>
        <v>0.25069999999999998</v>
      </c>
      <c r="K574" s="302">
        <f t="shared" si="206"/>
        <v>41.62</v>
      </c>
      <c r="L574" s="301">
        <f t="shared" si="207"/>
        <v>291.33999999999997</v>
      </c>
    </row>
    <row r="575" spans="2:12" x14ac:dyDescent="0.25">
      <c r="B575" s="314" t="s">
        <v>2567</v>
      </c>
      <c r="C575" s="311" t="s">
        <v>379</v>
      </c>
      <c r="D575" s="311"/>
      <c r="E575" s="312" t="s">
        <v>972</v>
      </c>
      <c r="F575" s="311"/>
      <c r="G575" s="313"/>
      <c r="H575" s="312" t="s">
        <v>73</v>
      </c>
      <c r="I575" s="311">
        <f>SUBTOTAL(9,I576:I582)</f>
        <v>17156.43</v>
      </c>
      <c r="J575" s="310"/>
      <c r="K575" s="309"/>
      <c r="L575" s="308">
        <f>SUBTOTAL(9,L576:L582)</f>
        <v>21456.450000000004</v>
      </c>
    </row>
    <row r="576" spans="2:12" x14ac:dyDescent="0.25">
      <c r="B576" s="307" t="s">
        <v>2568</v>
      </c>
      <c r="C576" s="305" t="s">
        <v>2569</v>
      </c>
      <c r="D576" s="305" t="s">
        <v>164</v>
      </c>
      <c r="E576" s="306" t="s">
        <v>2570</v>
      </c>
      <c r="F576" s="305" t="s">
        <v>136</v>
      </c>
      <c r="G576" s="304">
        <v>36</v>
      </c>
      <c r="H576" s="303">
        <v>55.84</v>
      </c>
      <c r="I576" s="280">
        <f t="shared" ref="I576:I582" si="211">TRUNC(G576 * H576, 2)</f>
        <v>2010.24</v>
      </c>
      <c r="J576" s="409">
        <f t="shared" si="202"/>
        <v>0.25069999999999998</v>
      </c>
      <c r="K576" s="302">
        <f t="shared" ref="K576:K582" si="212">TRUNC(H576 * (1 + J576), 2)</f>
        <v>69.83</v>
      </c>
      <c r="L576" s="301">
        <f t="shared" ref="L576:L582" si="213">TRUNC(G576 * K576, 2)</f>
        <v>2513.88</v>
      </c>
    </row>
    <row r="577" spans="2:12" ht="12.75" customHeight="1" x14ac:dyDescent="0.25">
      <c r="B577" s="307" t="s">
        <v>2571</v>
      </c>
      <c r="C577" s="305" t="s">
        <v>2572</v>
      </c>
      <c r="D577" s="305" t="s">
        <v>1336</v>
      </c>
      <c r="E577" s="306" t="s">
        <v>2573</v>
      </c>
      <c r="F577" s="305" t="s">
        <v>137</v>
      </c>
      <c r="G577" s="304">
        <v>54</v>
      </c>
      <c r="H577" s="303">
        <v>58.51</v>
      </c>
      <c r="I577" s="280">
        <f t="shared" si="211"/>
        <v>3159.54</v>
      </c>
      <c r="J577" s="409">
        <f t="shared" si="202"/>
        <v>0.25069999999999998</v>
      </c>
      <c r="K577" s="302">
        <f t="shared" si="212"/>
        <v>73.17</v>
      </c>
      <c r="L577" s="301">
        <f t="shared" si="213"/>
        <v>3951.18</v>
      </c>
    </row>
    <row r="578" spans="2:12" ht="12.75" customHeight="1" x14ac:dyDescent="0.25">
      <c r="B578" s="307" t="s">
        <v>2574</v>
      </c>
      <c r="C578" s="305" t="s">
        <v>2575</v>
      </c>
      <c r="D578" s="305" t="s">
        <v>1336</v>
      </c>
      <c r="E578" s="306" t="s">
        <v>2576</v>
      </c>
      <c r="F578" s="305" t="s">
        <v>136</v>
      </c>
      <c r="G578" s="304">
        <v>31</v>
      </c>
      <c r="H578" s="303">
        <v>51.79</v>
      </c>
      <c r="I578" s="280">
        <f t="shared" si="211"/>
        <v>1605.49</v>
      </c>
      <c r="J578" s="409">
        <f t="shared" si="202"/>
        <v>0.25069999999999998</v>
      </c>
      <c r="K578" s="302">
        <f t="shared" si="212"/>
        <v>64.77</v>
      </c>
      <c r="L578" s="301">
        <f t="shared" si="213"/>
        <v>2007.87</v>
      </c>
    </row>
    <row r="579" spans="2:12" ht="12.75" customHeight="1" x14ac:dyDescent="0.25">
      <c r="B579" s="307" t="s">
        <v>2577</v>
      </c>
      <c r="C579" s="305" t="s">
        <v>834</v>
      </c>
      <c r="D579" s="305" t="s">
        <v>1336</v>
      </c>
      <c r="E579" s="306" t="s">
        <v>158</v>
      </c>
      <c r="F579" s="305" t="s">
        <v>137</v>
      </c>
      <c r="G579" s="304">
        <v>54</v>
      </c>
      <c r="H579" s="303">
        <v>175.44</v>
      </c>
      <c r="I579" s="280">
        <f t="shared" si="211"/>
        <v>9473.76</v>
      </c>
      <c r="J579" s="409">
        <f t="shared" si="202"/>
        <v>0.25069999999999998</v>
      </c>
      <c r="K579" s="302">
        <f t="shared" si="212"/>
        <v>219.42</v>
      </c>
      <c r="L579" s="301">
        <f t="shared" si="213"/>
        <v>11848.68</v>
      </c>
    </row>
    <row r="580" spans="2:12" ht="12.75" customHeight="1" x14ac:dyDescent="0.25">
      <c r="B580" s="307" t="s">
        <v>2578</v>
      </c>
      <c r="C580" s="305" t="s">
        <v>2579</v>
      </c>
      <c r="D580" s="305" t="s">
        <v>1336</v>
      </c>
      <c r="E580" s="306" t="s">
        <v>2580</v>
      </c>
      <c r="F580" s="305" t="s">
        <v>137</v>
      </c>
      <c r="G580" s="304">
        <v>4</v>
      </c>
      <c r="H580" s="303">
        <v>45.85</v>
      </c>
      <c r="I580" s="280">
        <f t="shared" si="211"/>
        <v>183.4</v>
      </c>
      <c r="J580" s="409">
        <f t="shared" si="202"/>
        <v>0.25069999999999998</v>
      </c>
      <c r="K580" s="302">
        <f t="shared" si="212"/>
        <v>57.34</v>
      </c>
      <c r="L580" s="301">
        <f t="shared" si="213"/>
        <v>229.36</v>
      </c>
    </row>
    <row r="581" spans="2:12" ht="12.75" customHeight="1" x14ac:dyDescent="0.25">
      <c r="B581" s="307" t="s">
        <v>2581</v>
      </c>
      <c r="C581" s="305" t="s">
        <v>2582</v>
      </c>
      <c r="D581" s="305" t="s">
        <v>1336</v>
      </c>
      <c r="E581" s="306" t="s">
        <v>2583</v>
      </c>
      <c r="F581" s="305" t="s">
        <v>137</v>
      </c>
      <c r="G581" s="304">
        <v>4</v>
      </c>
      <c r="H581" s="303">
        <v>145.6</v>
      </c>
      <c r="I581" s="280">
        <f t="shared" si="211"/>
        <v>582.4</v>
      </c>
      <c r="J581" s="409">
        <f t="shared" si="202"/>
        <v>0.25069999999999998</v>
      </c>
      <c r="K581" s="302">
        <f t="shared" si="212"/>
        <v>182.1</v>
      </c>
      <c r="L581" s="301">
        <f t="shared" si="213"/>
        <v>728.4</v>
      </c>
    </row>
    <row r="582" spans="2:12" ht="12.75" customHeight="1" x14ac:dyDescent="0.25">
      <c r="B582" s="307" t="s">
        <v>2584</v>
      </c>
      <c r="C582" s="305" t="s">
        <v>2585</v>
      </c>
      <c r="D582" s="305" t="s">
        <v>1097</v>
      </c>
      <c r="E582" s="306" t="s">
        <v>2586</v>
      </c>
      <c r="F582" s="305" t="s">
        <v>2587</v>
      </c>
      <c r="G582" s="304">
        <v>4</v>
      </c>
      <c r="H582" s="303">
        <v>35.4</v>
      </c>
      <c r="I582" s="280">
        <f t="shared" si="211"/>
        <v>141.6</v>
      </c>
      <c r="J582" s="409">
        <f t="shared" si="202"/>
        <v>0.25069999999999998</v>
      </c>
      <c r="K582" s="302">
        <f t="shared" si="212"/>
        <v>44.27</v>
      </c>
      <c r="L582" s="301">
        <f t="shared" si="213"/>
        <v>177.08</v>
      </c>
    </row>
    <row r="583" spans="2:12" x14ac:dyDescent="0.25">
      <c r="B583" s="314" t="s">
        <v>2588</v>
      </c>
      <c r="C583" s="311" t="s">
        <v>379</v>
      </c>
      <c r="D583" s="311"/>
      <c r="E583" s="312" t="s">
        <v>354</v>
      </c>
      <c r="F583" s="311"/>
      <c r="G583" s="313"/>
      <c r="H583" s="312" t="s">
        <v>73</v>
      </c>
      <c r="I583" s="311">
        <f>SUBTOTAL(9,I584)</f>
        <v>14219.38</v>
      </c>
      <c r="J583" s="310"/>
      <c r="K583" s="309"/>
      <c r="L583" s="308">
        <f>SUBTOTAL(9,L584)</f>
        <v>17783.990000000002</v>
      </c>
    </row>
    <row r="584" spans="2:12" x14ac:dyDescent="0.25">
      <c r="B584" s="307" t="s">
        <v>2589</v>
      </c>
      <c r="C584" s="305" t="s">
        <v>2590</v>
      </c>
      <c r="D584" s="305" t="s">
        <v>1336</v>
      </c>
      <c r="E584" s="306" t="s">
        <v>2591</v>
      </c>
      <c r="F584" s="305" t="s">
        <v>131</v>
      </c>
      <c r="G584" s="304">
        <v>25.05</v>
      </c>
      <c r="H584" s="303">
        <v>567.64</v>
      </c>
      <c r="I584" s="280">
        <f t="shared" ref="I584" si="214">TRUNC(G584 * H584, 2)</f>
        <v>14219.38</v>
      </c>
      <c r="J584" s="409">
        <f t="shared" si="202"/>
        <v>0.25069999999999998</v>
      </c>
      <c r="K584" s="302">
        <f t="shared" ref="K584" si="215">TRUNC(H584 * (1 + J584), 2)</f>
        <v>709.94</v>
      </c>
      <c r="L584" s="301">
        <f t="shared" ref="L584" si="216">TRUNC(G584 * K584, 2)</f>
        <v>17783.990000000002</v>
      </c>
    </row>
    <row r="585" spans="2:12" x14ac:dyDescent="0.25">
      <c r="B585" s="314" t="s">
        <v>2592</v>
      </c>
      <c r="C585" s="311" t="s">
        <v>379</v>
      </c>
      <c r="D585" s="311"/>
      <c r="E585" s="312" t="s">
        <v>1811</v>
      </c>
      <c r="F585" s="311"/>
      <c r="G585" s="313"/>
      <c r="H585" s="312" t="s">
        <v>73</v>
      </c>
      <c r="I585" s="311">
        <f>SUBTOTAL(9,I586:I595)</f>
        <v>4633.6299999999992</v>
      </c>
      <c r="J585" s="310"/>
      <c r="K585" s="309"/>
      <c r="L585" s="308">
        <f>SUBTOTAL(9,L586:L595)</f>
        <v>5795.03</v>
      </c>
    </row>
    <row r="586" spans="2:12" x14ac:dyDescent="0.25">
      <c r="B586" s="307" t="s">
        <v>2593</v>
      </c>
      <c r="C586" s="305" t="s">
        <v>740</v>
      </c>
      <c r="D586" s="305" t="s">
        <v>1336</v>
      </c>
      <c r="E586" s="306" t="s">
        <v>270</v>
      </c>
      <c r="F586" s="305" t="s">
        <v>137</v>
      </c>
      <c r="G586" s="304">
        <v>16</v>
      </c>
      <c r="H586" s="303">
        <v>71.12</v>
      </c>
      <c r="I586" s="280">
        <f t="shared" ref="I586:I595" si="217">TRUNC(G586 * H586, 2)</f>
        <v>1137.92</v>
      </c>
      <c r="J586" s="409">
        <f t="shared" ref="J586:J687" si="218">+$L$3</f>
        <v>0.25069999999999998</v>
      </c>
      <c r="K586" s="302">
        <f t="shared" ref="K586:K595" si="219">TRUNC(H586 * (1 + J586), 2)</f>
        <v>88.94</v>
      </c>
      <c r="L586" s="301">
        <f t="shared" ref="L586:L595" si="220">TRUNC(G586 * K586, 2)</f>
        <v>1423.04</v>
      </c>
    </row>
    <row r="587" spans="2:12" ht="12.75" customHeight="1" x14ac:dyDescent="0.25">
      <c r="B587" s="307" t="s">
        <v>2594</v>
      </c>
      <c r="C587" s="305" t="s">
        <v>2595</v>
      </c>
      <c r="D587" s="305" t="s">
        <v>1336</v>
      </c>
      <c r="E587" s="306" t="s">
        <v>2596</v>
      </c>
      <c r="F587" s="305" t="s">
        <v>137</v>
      </c>
      <c r="G587" s="304">
        <v>2</v>
      </c>
      <c r="H587" s="303">
        <v>137.12</v>
      </c>
      <c r="I587" s="280">
        <f t="shared" si="217"/>
        <v>274.24</v>
      </c>
      <c r="J587" s="409">
        <f t="shared" si="218"/>
        <v>0.25069999999999998</v>
      </c>
      <c r="K587" s="302">
        <f t="shared" si="219"/>
        <v>171.49</v>
      </c>
      <c r="L587" s="301">
        <f t="shared" si="220"/>
        <v>342.98</v>
      </c>
    </row>
    <row r="588" spans="2:12" ht="12.75" customHeight="1" x14ac:dyDescent="0.25">
      <c r="B588" s="307" t="s">
        <v>2597</v>
      </c>
      <c r="C588" s="305" t="s">
        <v>2598</v>
      </c>
      <c r="D588" s="305" t="s">
        <v>1336</v>
      </c>
      <c r="E588" s="306" t="s">
        <v>2599</v>
      </c>
      <c r="F588" s="305" t="s">
        <v>137</v>
      </c>
      <c r="G588" s="304">
        <v>2</v>
      </c>
      <c r="H588" s="303">
        <v>102.08</v>
      </c>
      <c r="I588" s="280">
        <f t="shared" si="217"/>
        <v>204.16</v>
      </c>
      <c r="J588" s="409">
        <f t="shared" si="218"/>
        <v>0.25069999999999998</v>
      </c>
      <c r="K588" s="302">
        <f t="shared" si="219"/>
        <v>127.67</v>
      </c>
      <c r="L588" s="301">
        <f t="shared" si="220"/>
        <v>255.34</v>
      </c>
    </row>
    <row r="589" spans="2:12" ht="12.75" customHeight="1" x14ac:dyDescent="0.25">
      <c r="B589" s="307" t="s">
        <v>2600</v>
      </c>
      <c r="C589" s="305" t="s">
        <v>2601</v>
      </c>
      <c r="D589" s="305" t="s">
        <v>1336</v>
      </c>
      <c r="E589" s="306" t="s">
        <v>2602</v>
      </c>
      <c r="F589" s="305" t="s">
        <v>137</v>
      </c>
      <c r="G589" s="304">
        <v>7</v>
      </c>
      <c r="H589" s="303">
        <v>187.41</v>
      </c>
      <c r="I589" s="280">
        <f t="shared" si="217"/>
        <v>1311.87</v>
      </c>
      <c r="J589" s="409">
        <f t="shared" si="218"/>
        <v>0.25069999999999998</v>
      </c>
      <c r="K589" s="302">
        <f t="shared" si="219"/>
        <v>234.39</v>
      </c>
      <c r="L589" s="301">
        <f t="shared" si="220"/>
        <v>1640.73</v>
      </c>
    </row>
    <row r="590" spans="2:12" ht="12.75" customHeight="1" x14ac:dyDescent="0.25">
      <c r="B590" s="307" t="s">
        <v>2603</v>
      </c>
      <c r="C590" s="305" t="s">
        <v>2604</v>
      </c>
      <c r="D590" s="305" t="s">
        <v>1336</v>
      </c>
      <c r="E590" s="306" t="s">
        <v>2605</v>
      </c>
      <c r="F590" s="305" t="s">
        <v>137</v>
      </c>
      <c r="G590" s="304">
        <v>2</v>
      </c>
      <c r="H590" s="303">
        <v>295.02999999999997</v>
      </c>
      <c r="I590" s="280">
        <f t="shared" si="217"/>
        <v>590.05999999999995</v>
      </c>
      <c r="J590" s="409">
        <f t="shared" si="218"/>
        <v>0.25069999999999998</v>
      </c>
      <c r="K590" s="302">
        <f t="shared" si="219"/>
        <v>368.99</v>
      </c>
      <c r="L590" s="301">
        <f t="shared" si="220"/>
        <v>737.98</v>
      </c>
    </row>
    <row r="591" spans="2:12" ht="12.75" customHeight="1" x14ac:dyDescent="0.25">
      <c r="B591" s="307" t="s">
        <v>2606</v>
      </c>
      <c r="C591" s="305" t="s">
        <v>870</v>
      </c>
      <c r="D591" s="305" t="s">
        <v>1336</v>
      </c>
      <c r="E591" s="306" t="s">
        <v>599</v>
      </c>
      <c r="F591" s="305" t="s">
        <v>137</v>
      </c>
      <c r="G591" s="304">
        <v>2</v>
      </c>
      <c r="H591" s="303">
        <v>21.34</v>
      </c>
      <c r="I591" s="280">
        <f t="shared" si="217"/>
        <v>42.68</v>
      </c>
      <c r="J591" s="409">
        <f t="shared" si="218"/>
        <v>0.25069999999999998</v>
      </c>
      <c r="K591" s="302">
        <f t="shared" si="219"/>
        <v>26.68</v>
      </c>
      <c r="L591" s="301">
        <f t="shared" si="220"/>
        <v>53.36</v>
      </c>
    </row>
    <row r="592" spans="2:12" ht="12.75" customHeight="1" x14ac:dyDescent="0.25">
      <c r="B592" s="307" t="s">
        <v>2607</v>
      </c>
      <c r="C592" s="305" t="s">
        <v>2608</v>
      </c>
      <c r="D592" s="305" t="s">
        <v>1336</v>
      </c>
      <c r="E592" s="306" t="s">
        <v>2609</v>
      </c>
      <c r="F592" s="305" t="s">
        <v>137</v>
      </c>
      <c r="G592" s="304">
        <v>4</v>
      </c>
      <c r="H592" s="303">
        <v>38.299999999999997</v>
      </c>
      <c r="I592" s="280">
        <f t="shared" si="217"/>
        <v>153.19999999999999</v>
      </c>
      <c r="J592" s="409">
        <f t="shared" si="218"/>
        <v>0.25069999999999998</v>
      </c>
      <c r="K592" s="302">
        <f t="shared" si="219"/>
        <v>47.9</v>
      </c>
      <c r="L592" s="301">
        <f t="shared" si="220"/>
        <v>191.6</v>
      </c>
    </row>
    <row r="593" spans="2:12" ht="12.75" customHeight="1" x14ac:dyDescent="0.25">
      <c r="B593" s="307" t="s">
        <v>2610</v>
      </c>
      <c r="C593" s="305" t="s">
        <v>2611</v>
      </c>
      <c r="D593" s="305" t="s">
        <v>1336</v>
      </c>
      <c r="E593" s="306" t="s">
        <v>2612</v>
      </c>
      <c r="F593" s="305" t="s">
        <v>137</v>
      </c>
      <c r="G593" s="304">
        <v>4</v>
      </c>
      <c r="H593" s="303">
        <v>50.22</v>
      </c>
      <c r="I593" s="280">
        <f t="shared" si="217"/>
        <v>200.88</v>
      </c>
      <c r="J593" s="409">
        <f t="shared" si="218"/>
        <v>0.25069999999999998</v>
      </c>
      <c r="K593" s="302">
        <f t="shared" si="219"/>
        <v>62.81</v>
      </c>
      <c r="L593" s="301">
        <f t="shared" si="220"/>
        <v>251.24</v>
      </c>
    </row>
    <row r="594" spans="2:12" ht="12.75" customHeight="1" x14ac:dyDescent="0.25">
      <c r="B594" s="307" t="s">
        <v>2613</v>
      </c>
      <c r="C594" s="305" t="s">
        <v>2614</v>
      </c>
      <c r="D594" s="305" t="s">
        <v>1336</v>
      </c>
      <c r="E594" s="306" t="s">
        <v>2615</v>
      </c>
      <c r="F594" s="305" t="s">
        <v>137</v>
      </c>
      <c r="G594" s="304">
        <v>2</v>
      </c>
      <c r="H594" s="303">
        <v>275.52</v>
      </c>
      <c r="I594" s="280">
        <f t="shared" si="217"/>
        <v>551.04</v>
      </c>
      <c r="J594" s="409">
        <f t="shared" si="218"/>
        <v>0.25069999999999998</v>
      </c>
      <c r="K594" s="302">
        <f t="shared" si="219"/>
        <v>344.59</v>
      </c>
      <c r="L594" s="301">
        <f t="shared" si="220"/>
        <v>689.18</v>
      </c>
    </row>
    <row r="595" spans="2:12" ht="12.75" customHeight="1" x14ac:dyDescent="0.25">
      <c r="B595" s="307" t="s">
        <v>2616</v>
      </c>
      <c r="C595" s="305" t="s">
        <v>1100</v>
      </c>
      <c r="D595" s="305" t="s">
        <v>1336</v>
      </c>
      <c r="E595" s="306" t="s">
        <v>1101</v>
      </c>
      <c r="F595" s="305" t="s">
        <v>136</v>
      </c>
      <c r="G595" s="304">
        <v>2</v>
      </c>
      <c r="H595" s="303">
        <v>83.79</v>
      </c>
      <c r="I595" s="280">
        <f t="shared" si="217"/>
        <v>167.58</v>
      </c>
      <c r="J595" s="409">
        <f t="shared" si="218"/>
        <v>0.25069999999999998</v>
      </c>
      <c r="K595" s="302">
        <f t="shared" si="219"/>
        <v>104.79</v>
      </c>
      <c r="L595" s="301">
        <f t="shared" si="220"/>
        <v>209.58</v>
      </c>
    </row>
    <row r="596" spans="2:12" x14ac:dyDescent="0.25">
      <c r="B596" s="314" t="s">
        <v>2617</v>
      </c>
      <c r="C596" s="311" t="s">
        <v>379</v>
      </c>
      <c r="D596" s="311"/>
      <c r="E596" s="312" t="s">
        <v>1925</v>
      </c>
      <c r="F596" s="311"/>
      <c r="G596" s="313"/>
      <c r="H596" s="312" t="s">
        <v>73</v>
      </c>
      <c r="I596" s="311">
        <f>SUBTOTAL(9,I597:I653)</f>
        <v>50038.38</v>
      </c>
      <c r="J596" s="310"/>
      <c r="K596" s="309"/>
      <c r="L596" s="308">
        <f>SUBTOTAL(9,L597:L653)</f>
        <v>62570.78</v>
      </c>
    </row>
    <row r="597" spans="2:12" x14ac:dyDescent="0.25">
      <c r="B597" s="307" t="s">
        <v>2618</v>
      </c>
      <c r="C597" s="305" t="s">
        <v>845</v>
      </c>
      <c r="D597" s="305" t="s">
        <v>1336</v>
      </c>
      <c r="E597" s="306" t="s">
        <v>169</v>
      </c>
      <c r="F597" s="305" t="s">
        <v>137</v>
      </c>
      <c r="G597" s="304">
        <v>9</v>
      </c>
      <c r="H597" s="303">
        <v>16.829999999999998</v>
      </c>
      <c r="I597" s="280">
        <f t="shared" ref="I597:I653" si="221">TRUNC(G597 * H597, 2)</f>
        <v>151.47</v>
      </c>
      <c r="J597" s="409">
        <f t="shared" si="218"/>
        <v>0.25069999999999998</v>
      </c>
      <c r="K597" s="302">
        <f t="shared" ref="K597:K653" si="222">TRUNC(H597 * (1 + J597), 2)</f>
        <v>21.04</v>
      </c>
      <c r="L597" s="301">
        <f t="shared" ref="L597:L653" si="223">TRUNC(G597 * K597, 2)</f>
        <v>189.36</v>
      </c>
    </row>
    <row r="598" spans="2:12" ht="12.75" customHeight="1" x14ac:dyDescent="0.25">
      <c r="B598" s="307" t="s">
        <v>2619</v>
      </c>
      <c r="C598" s="305" t="s">
        <v>865</v>
      </c>
      <c r="D598" s="305" t="s">
        <v>1336</v>
      </c>
      <c r="E598" s="306" t="s">
        <v>171</v>
      </c>
      <c r="F598" s="305" t="s">
        <v>137</v>
      </c>
      <c r="G598" s="304">
        <v>8</v>
      </c>
      <c r="H598" s="303">
        <v>25.46</v>
      </c>
      <c r="I598" s="280">
        <f t="shared" si="221"/>
        <v>203.68</v>
      </c>
      <c r="J598" s="409">
        <f t="shared" si="218"/>
        <v>0.25069999999999998</v>
      </c>
      <c r="K598" s="302">
        <f t="shared" si="222"/>
        <v>31.84</v>
      </c>
      <c r="L598" s="301">
        <f t="shared" si="223"/>
        <v>254.72</v>
      </c>
    </row>
    <row r="599" spans="2:12" x14ac:dyDescent="0.25">
      <c r="B599" s="307" t="s">
        <v>2620</v>
      </c>
      <c r="C599" s="305" t="s">
        <v>844</v>
      </c>
      <c r="D599" s="305" t="s">
        <v>1336</v>
      </c>
      <c r="E599" s="306" t="s">
        <v>168</v>
      </c>
      <c r="F599" s="305" t="s">
        <v>137</v>
      </c>
      <c r="G599" s="304">
        <v>8</v>
      </c>
      <c r="H599" s="303">
        <v>31.43</v>
      </c>
      <c r="I599" s="280">
        <f t="shared" si="221"/>
        <v>251.44</v>
      </c>
      <c r="J599" s="409">
        <f t="shared" si="218"/>
        <v>0.25069999999999998</v>
      </c>
      <c r="K599" s="302">
        <f t="shared" si="222"/>
        <v>39.299999999999997</v>
      </c>
      <c r="L599" s="301">
        <f t="shared" si="223"/>
        <v>314.39999999999998</v>
      </c>
    </row>
    <row r="600" spans="2:12" x14ac:dyDescent="0.25">
      <c r="B600" s="307" t="s">
        <v>2621</v>
      </c>
      <c r="C600" s="305" t="s">
        <v>848</v>
      </c>
      <c r="D600" s="305" t="s">
        <v>1336</v>
      </c>
      <c r="E600" s="306" t="s">
        <v>173</v>
      </c>
      <c r="F600" s="305" t="s">
        <v>137</v>
      </c>
      <c r="G600" s="304">
        <v>10</v>
      </c>
      <c r="H600" s="303">
        <v>16.71</v>
      </c>
      <c r="I600" s="280">
        <f t="shared" si="221"/>
        <v>167.1</v>
      </c>
      <c r="J600" s="409">
        <f t="shared" si="218"/>
        <v>0.25069999999999998</v>
      </c>
      <c r="K600" s="302">
        <f t="shared" si="222"/>
        <v>20.89</v>
      </c>
      <c r="L600" s="301">
        <f t="shared" si="223"/>
        <v>208.9</v>
      </c>
    </row>
    <row r="601" spans="2:12" x14ac:dyDescent="0.25">
      <c r="B601" s="307" t="s">
        <v>2622</v>
      </c>
      <c r="C601" s="305" t="s">
        <v>2623</v>
      </c>
      <c r="D601" s="305" t="s">
        <v>1336</v>
      </c>
      <c r="E601" s="306" t="s">
        <v>2624</v>
      </c>
      <c r="F601" s="305" t="s">
        <v>137</v>
      </c>
      <c r="G601" s="304">
        <v>8</v>
      </c>
      <c r="H601" s="303">
        <v>25.85</v>
      </c>
      <c r="I601" s="280">
        <f t="shared" si="221"/>
        <v>206.8</v>
      </c>
      <c r="J601" s="409">
        <f t="shared" si="218"/>
        <v>0.25069999999999998</v>
      </c>
      <c r="K601" s="302">
        <f t="shared" si="222"/>
        <v>32.33</v>
      </c>
      <c r="L601" s="301">
        <f t="shared" si="223"/>
        <v>258.64</v>
      </c>
    </row>
    <row r="602" spans="2:12" x14ac:dyDescent="0.25">
      <c r="B602" s="307" t="s">
        <v>2625</v>
      </c>
      <c r="C602" s="305" t="s">
        <v>847</v>
      </c>
      <c r="D602" s="305" t="s">
        <v>1336</v>
      </c>
      <c r="E602" s="306" t="s">
        <v>172</v>
      </c>
      <c r="F602" s="305" t="s">
        <v>137</v>
      </c>
      <c r="G602" s="304">
        <v>13</v>
      </c>
      <c r="H602" s="303">
        <v>31.05</v>
      </c>
      <c r="I602" s="280">
        <f t="shared" si="221"/>
        <v>403.65</v>
      </c>
      <c r="J602" s="409">
        <f t="shared" si="218"/>
        <v>0.25069999999999998</v>
      </c>
      <c r="K602" s="302">
        <f t="shared" si="222"/>
        <v>38.83</v>
      </c>
      <c r="L602" s="301">
        <f t="shared" si="223"/>
        <v>504.79</v>
      </c>
    </row>
    <row r="603" spans="2:12" ht="12.75" customHeight="1" x14ac:dyDescent="0.25">
      <c r="B603" s="307" t="s">
        <v>2626</v>
      </c>
      <c r="C603" s="305" t="s">
        <v>852</v>
      </c>
      <c r="D603" s="305" t="s">
        <v>1336</v>
      </c>
      <c r="E603" s="306" t="s">
        <v>177</v>
      </c>
      <c r="F603" s="305" t="s">
        <v>137</v>
      </c>
      <c r="G603" s="304">
        <v>36</v>
      </c>
      <c r="H603" s="303">
        <v>48.05</v>
      </c>
      <c r="I603" s="280">
        <f t="shared" si="221"/>
        <v>1729.8</v>
      </c>
      <c r="J603" s="409">
        <f t="shared" si="218"/>
        <v>0.25069999999999998</v>
      </c>
      <c r="K603" s="302">
        <f t="shared" si="222"/>
        <v>60.09</v>
      </c>
      <c r="L603" s="301">
        <f t="shared" si="223"/>
        <v>2163.2399999999998</v>
      </c>
    </row>
    <row r="604" spans="2:12" x14ac:dyDescent="0.25">
      <c r="B604" s="307" t="s">
        <v>2627</v>
      </c>
      <c r="C604" s="305" t="s">
        <v>2628</v>
      </c>
      <c r="D604" s="305" t="s">
        <v>1336</v>
      </c>
      <c r="E604" s="306" t="s">
        <v>2629</v>
      </c>
      <c r="F604" s="305" t="s">
        <v>137</v>
      </c>
      <c r="G604" s="304">
        <v>7</v>
      </c>
      <c r="H604" s="303">
        <v>18.579999999999998</v>
      </c>
      <c r="I604" s="280">
        <f t="shared" si="221"/>
        <v>130.06</v>
      </c>
      <c r="J604" s="409">
        <f t="shared" si="218"/>
        <v>0.25069999999999998</v>
      </c>
      <c r="K604" s="302">
        <f t="shared" si="222"/>
        <v>23.23</v>
      </c>
      <c r="L604" s="301">
        <f t="shared" si="223"/>
        <v>162.61000000000001</v>
      </c>
    </row>
    <row r="605" spans="2:12" x14ac:dyDescent="0.25">
      <c r="B605" s="307" t="s">
        <v>2630</v>
      </c>
      <c r="C605" s="305" t="s">
        <v>862</v>
      </c>
      <c r="D605" s="305" t="s">
        <v>1336</v>
      </c>
      <c r="E605" s="306" t="s">
        <v>361</v>
      </c>
      <c r="F605" s="305" t="s">
        <v>137</v>
      </c>
      <c r="G605" s="304">
        <v>26</v>
      </c>
      <c r="H605" s="303">
        <v>13.91</v>
      </c>
      <c r="I605" s="280">
        <f t="shared" si="221"/>
        <v>361.66</v>
      </c>
      <c r="J605" s="409">
        <f t="shared" si="218"/>
        <v>0.25069999999999998</v>
      </c>
      <c r="K605" s="302">
        <f t="shared" si="222"/>
        <v>17.39</v>
      </c>
      <c r="L605" s="301">
        <f t="shared" si="223"/>
        <v>452.14</v>
      </c>
    </row>
    <row r="606" spans="2:12" x14ac:dyDescent="0.25">
      <c r="B606" s="307" t="s">
        <v>2631</v>
      </c>
      <c r="C606" s="305" t="s">
        <v>855</v>
      </c>
      <c r="D606" s="305" t="s">
        <v>1336</v>
      </c>
      <c r="E606" s="306" t="s">
        <v>228</v>
      </c>
      <c r="F606" s="305" t="s">
        <v>137</v>
      </c>
      <c r="G606" s="304">
        <v>131</v>
      </c>
      <c r="H606" s="303">
        <v>16.87</v>
      </c>
      <c r="I606" s="280">
        <f t="shared" si="221"/>
        <v>2209.9699999999998</v>
      </c>
      <c r="J606" s="409">
        <f t="shared" si="218"/>
        <v>0.25069999999999998</v>
      </c>
      <c r="K606" s="302">
        <f t="shared" si="222"/>
        <v>21.09</v>
      </c>
      <c r="L606" s="301">
        <f t="shared" si="223"/>
        <v>2762.79</v>
      </c>
    </row>
    <row r="607" spans="2:12" x14ac:dyDescent="0.25">
      <c r="B607" s="307" t="s">
        <v>2632</v>
      </c>
      <c r="C607" s="305" t="s">
        <v>858</v>
      </c>
      <c r="D607" s="305" t="s">
        <v>1336</v>
      </c>
      <c r="E607" s="306" t="s">
        <v>181</v>
      </c>
      <c r="F607" s="305" t="s">
        <v>141</v>
      </c>
      <c r="G607" s="304">
        <v>39.479999999999997</v>
      </c>
      <c r="H607" s="303">
        <v>19.239999999999998</v>
      </c>
      <c r="I607" s="280">
        <f t="shared" si="221"/>
        <v>759.59</v>
      </c>
      <c r="J607" s="409">
        <f t="shared" si="218"/>
        <v>0.25069999999999998</v>
      </c>
      <c r="K607" s="302">
        <f t="shared" si="222"/>
        <v>24.06</v>
      </c>
      <c r="L607" s="301">
        <f t="shared" si="223"/>
        <v>949.88</v>
      </c>
    </row>
    <row r="608" spans="2:12" ht="12.75" customHeight="1" x14ac:dyDescent="0.25">
      <c r="B608" s="307" t="s">
        <v>2633</v>
      </c>
      <c r="C608" s="305" t="s">
        <v>864</v>
      </c>
      <c r="D608" s="305" t="s">
        <v>1336</v>
      </c>
      <c r="E608" s="306" t="s">
        <v>180</v>
      </c>
      <c r="F608" s="305" t="s">
        <v>141</v>
      </c>
      <c r="G608" s="304">
        <v>80.11</v>
      </c>
      <c r="H608" s="303">
        <v>40.06</v>
      </c>
      <c r="I608" s="280">
        <f t="shared" si="221"/>
        <v>3209.2</v>
      </c>
      <c r="J608" s="409">
        <f t="shared" si="218"/>
        <v>0.25069999999999998</v>
      </c>
      <c r="K608" s="302">
        <f t="shared" si="222"/>
        <v>50.1</v>
      </c>
      <c r="L608" s="301">
        <f t="shared" si="223"/>
        <v>4013.51</v>
      </c>
    </row>
    <row r="609" spans="2:12" x14ac:dyDescent="0.25">
      <c r="B609" s="307" t="s">
        <v>2634</v>
      </c>
      <c r="C609" s="305" t="s">
        <v>857</v>
      </c>
      <c r="D609" s="305" t="s">
        <v>1336</v>
      </c>
      <c r="E609" s="306" t="s">
        <v>182</v>
      </c>
      <c r="F609" s="305" t="s">
        <v>141</v>
      </c>
      <c r="G609" s="304">
        <v>71.239999999999995</v>
      </c>
      <c r="H609" s="303">
        <v>42.77</v>
      </c>
      <c r="I609" s="280">
        <f t="shared" si="221"/>
        <v>3046.93</v>
      </c>
      <c r="J609" s="409">
        <f t="shared" si="218"/>
        <v>0.25069999999999998</v>
      </c>
      <c r="K609" s="302">
        <f t="shared" si="222"/>
        <v>53.49</v>
      </c>
      <c r="L609" s="301">
        <f t="shared" si="223"/>
        <v>3810.62</v>
      </c>
    </row>
    <row r="610" spans="2:12" x14ac:dyDescent="0.25">
      <c r="B610" s="307" t="s">
        <v>2635</v>
      </c>
      <c r="C610" s="305" t="s">
        <v>837</v>
      </c>
      <c r="D610" s="305" t="s">
        <v>1336</v>
      </c>
      <c r="E610" s="306" t="s">
        <v>165</v>
      </c>
      <c r="F610" s="305" t="s">
        <v>137</v>
      </c>
      <c r="G610" s="304">
        <v>3</v>
      </c>
      <c r="H610" s="303">
        <v>30.88</v>
      </c>
      <c r="I610" s="280">
        <f t="shared" si="221"/>
        <v>92.64</v>
      </c>
      <c r="J610" s="409">
        <f t="shared" si="218"/>
        <v>0.25069999999999998</v>
      </c>
      <c r="K610" s="302">
        <f t="shared" si="222"/>
        <v>38.619999999999997</v>
      </c>
      <c r="L610" s="301">
        <f t="shared" si="223"/>
        <v>115.86</v>
      </c>
    </row>
    <row r="611" spans="2:12" x14ac:dyDescent="0.25">
      <c r="B611" s="307" t="s">
        <v>2636</v>
      </c>
      <c r="C611" s="305" t="s">
        <v>976</v>
      </c>
      <c r="D611" s="305" t="s">
        <v>1336</v>
      </c>
      <c r="E611" s="306" t="s">
        <v>977</v>
      </c>
      <c r="F611" s="305" t="s">
        <v>137</v>
      </c>
      <c r="G611" s="304">
        <v>42</v>
      </c>
      <c r="H611" s="303">
        <v>46.28</v>
      </c>
      <c r="I611" s="280">
        <f t="shared" si="221"/>
        <v>1943.76</v>
      </c>
      <c r="J611" s="409">
        <f t="shared" si="218"/>
        <v>0.25069999999999998</v>
      </c>
      <c r="K611" s="302">
        <f t="shared" si="222"/>
        <v>57.88</v>
      </c>
      <c r="L611" s="301">
        <f t="shared" si="223"/>
        <v>2430.96</v>
      </c>
    </row>
    <row r="612" spans="2:12" x14ac:dyDescent="0.25">
      <c r="B612" s="307" t="s">
        <v>2637</v>
      </c>
      <c r="C612" s="305" t="s">
        <v>2638</v>
      </c>
      <c r="D612" s="305" t="s">
        <v>1336</v>
      </c>
      <c r="E612" s="306" t="s">
        <v>2639</v>
      </c>
      <c r="F612" s="305" t="s">
        <v>137</v>
      </c>
      <c r="G612" s="304">
        <v>4</v>
      </c>
      <c r="H612" s="303">
        <v>19.25</v>
      </c>
      <c r="I612" s="280">
        <f t="shared" si="221"/>
        <v>77</v>
      </c>
      <c r="J612" s="409">
        <f t="shared" si="218"/>
        <v>0.25069999999999998</v>
      </c>
      <c r="K612" s="302">
        <f t="shared" si="222"/>
        <v>24.07</v>
      </c>
      <c r="L612" s="301">
        <f t="shared" si="223"/>
        <v>96.28</v>
      </c>
    </row>
    <row r="613" spans="2:12" x14ac:dyDescent="0.25">
      <c r="B613" s="307" t="s">
        <v>2640</v>
      </c>
      <c r="C613" s="305" t="s">
        <v>2641</v>
      </c>
      <c r="D613" s="305" t="s">
        <v>1336</v>
      </c>
      <c r="E613" s="306" t="s">
        <v>2642</v>
      </c>
      <c r="F613" s="305" t="s">
        <v>137</v>
      </c>
      <c r="G613" s="304">
        <v>42</v>
      </c>
      <c r="H613" s="303">
        <v>23.64</v>
      </c>
      <c r="I613" s="280">
        <f t="shared" ref="I613:I640" si="224">TRUNC(G613 * H613, 2)</f>
        <v>992.88</v>
      </c>
      <c r="J613" s="409">
        <f t="shared" si="218"/>
        <v>0.25069999999999998</v>
      </c>
      <c r="K613" s="302">
        <f t="shared" ref="K613:K640" si="225">TRUNC(H613 * (1 + J613), 2)</f>
        <v>29.56</v>
      </c>
      <c r="L613" s="301">
        <f t="shared" ref="L613:L640" si="226">TRUNC(G613 * K613, 2)</f>
        <v>1241.52</v>
      </c>
    </row>
    <row r="614" spans="2:12" x14ac:dyDescent="0.25">
      <c r="B614" s="307" t="s">
        <v>2643</v>
      </c>
      <c r="C614" s="305" t="s">
        <v>982</v>
      </c>
      <c r="D614" s="305" t="s">
        <v>1336</v>
      </c>
      <c r="E614" s="306" t="s">
        <v>983</v>
      </c>
      <c r="F614" s="305" t="s">
        <v>137</v>
      </c>
      <c r="G614" s="304">
        <v>4</v>
      </c>
      <c r="H614" s="303">
        <v>26.14</v>
      </c>
      <c r="I614" s="280">
        <f t="shared" si="224"/>
        <v>104.56</v>
      </c>
      <c r="J614" s="409">
        <f t="shared" si="218"/>
        <v>0.25069999999999998</v>
      </c>
      <c r="K614" s="302">
        <f t="shared" si="225"/>
        <v>32.69</v>
      </c>
      <c r="L614" s="301">
        <f t="shared" si="226"/>
        <v>130.76</v>
      </c>
    </row>
    <row r="615" spans="2:12" x14ac:dyDescent="0.25">
      <c r="B615" s="307" t="s">
        <v>2644</v>
      </c>
      <c r="C615" s="305" t="s">
        <v>984</v>
      </c>
      <c r="D615" s="305" t="s">
        <v>1336</v>
      </c>
      <c r="E615" s="306" t="s">
        <v>985</v>
      </c>
      <c r="F615" s="305" t="s">
        <v>137</v>
      </c>
      <c r="G615" s="304">
        <v>42</v>
      </c>
      <c r="H615" s="303">
        <v>44.73</v>
      </c>
      <c r="I615" s="280">
        <f t="shared" si="224"/>
        <v>1878.66</v>
      </c>
      <c r="J615" s="409">
        <f t="shared" si="218"/>
        <v>0.25069999999999998</v>
      </c>
      <c r="K615" s="302">
        <f t="shared" si="225"/>
        <v>55.94</v>
      </c>
      <c r="L615" s="301">
        <f t="shared" si="226"/>
        <v>2349.48</v>
      </c>
    </row>
    <row r="616" spans="2:12" ht="12.75" customHeight="1" x14ac:dyDescent="0.25">
      <c r="B616" s="307" t="s">
        <v>2645</v>
      </c>
      <c r="C616" s="305" t="s">
        <v>1938</v>
      </c>
      <c r="D616" s="305" t="s">
        <v>1336</v>
      </c>
      <c r="E616" s="306" t="s">
        <v>1939</v>
      </c>
      <c r="F616" s="305" t="s">
        <v>137</v>
      </c>
      <c r="G616" s="304">
        <v>15</v>
      </c>
      <c r="H616" s="303">
        <v>52.18</v>
      </c>
      <c r="I616" s="280">
        <f t="shared" si="224"/>
        <v>782.7</v>
      </c>
      <c r="J616" s="409">
        <f t="shared" si="218"/>
        <v>0.25069999999999998</v>
      </c>
      <c r="K616" s="302">
        <f t="shared" si="225"/>
        <v>65.260000000000005</v>
      </c>
      <c r="L616" s="301">
        <f t="shared" si="226"/>
        <v>978.9</v>
      </c>
    </row>
    <row r="617" spans="2:12" ht="25.5" x14ac:dyDescent="0.25">
      <c r="B617" s="307" t="s">
        <v>2646</v>
      </c>
      <c r="C617" s="305" t="s">
        <v>2647</v>
      </c>
      <c r="D617" s="305" t="s">
        <v>160</v>
      </c>
      <c r="E617" s="306" t="s">
        <v>2648</v>
      </c>
      <c r="F617" s="305" t="s">
        <v>159</v>
      </c>
      <c r="G617" s="304">
        <v>2</v>
      </c>
      <c r="H617" s="303">
        <v>192.35</v>
      </c>
      <c r="I617" s="280">
        <f t="shared" si="224"/>
        <v>384.7</v>
      </c>
      <c r="J617" s="409">
        <f t="shared" si="218"/>
        <v>0.25069999999999998</v>
      </c>
      <c r="K617" s="302">
        <f t="shared" si="225"/>
        <v>240.57</v>
      </c>
      <c r="L617" s="301">
        <f t="shared" si="226"/>
        <v>481.14</v>
      </c>
    </row>
    <row r="618" spans="2:12" ht="25.5" x14ac:dyDescent="0.25">
      <c r="B618" s="307" t="s">
        <v>2649</v>
      </c>
      <c r="C618" s="305" t="s">
        <v>2650</v>
      </c>
      <c r="D618" s="305" t="s">
        <v>164</v>
      </c>
      <c r="E618" s="306" t="s">
        <v>2651</v>
      </c>
      <c r="F618" s="305" t="s">
        <v>136</v>
      </c>
      <c r="G618" s="304">
        <v>19</v>
      </c>
      <c r="H618" s="303">
        <v>21.7</v>
      </c>
      <c r="I618" s="280">
        <f t="shared" si="224"/>
        <v>412.3</v>
      </c>
      <c r="J618" s="409">
        <f t="shared" si="218"/>
        <v>0.25069999999999998</v>
      </c>
      <c r="K618" s="302">
        <f t="shared" si="225"/>
        <v>27.14</v>
      </c>
      <c r="L618" s="301">
        <f t="shared" si="226"/>
        <v>515.66</v>
      </c>
    </row>
    <row r="619" spans="2:12" x14ac:dyDescent="0.25">
      <c r="B619" s="307" t="s">
        <v>2652</v>
      </c>
      <c r="C619" s="305" t="s">
        <v>2653</v>
      </c>
      <c r="D619" s="305" t="s">
        <v>1336</v>
      </c>
      <c r="E619" s="306" t="s">
        <v>2654</v>
      </c>
      <c r="F619" s="305" t="s">
        <v>137</v>
      </c>
      <c r="G619" s="304">
        <v>20</v>
      </c>
      <c r="H619" s="303">
        <v>18.82</v>
      </c>
      <c r="I619" s="280">
        <f t="shared" si="224"/>
        <v>376.4</v>
      </c>
      <c r="J619" s="409">
        <f t="shared" si="218"/>
        <v>0.25069999999999998</v>
      </c>
      <c r="K619" s="302">
        <f t="shared" si="225"/>
        <v>23.53</v>
      </c>
      <c r="L619" s="301">
        <f t="shared" si="226"/>
        <v>470.6</v>
      </c>
    </row>
    <row r="620" spans="2:12" x14ac:dyDescent="0.25">
      <c r="B620" s="307" t="s">
        <v>2655</v>
      </c>
      <c r="C620" s="305" t="s">
        <v>843</v>
      </c>
      <c r="D620" s="305" t="s">
        <v>1336</v>
      </c>
      <c r="E620" s="306" t="s">
        <v>167</v>
      </c>
      <c r="F620" s="305" t="s">
        <v>137</v>
      </c>
      <c r="G620" s="304">
        <v>69</v>
      </c>
      <c r="H620" s="303">
        <v>20.100000000000001</v>
      </c>
      <c r="I620" s="280">
        <f t="shared" si="224"/>
        <v>1386.9</v>
      </c>
      <c r="J620" s="409">
        <f t="shared" si="218"/>
        <v>0.25069999999999998</v>
      </c>
      <c r="K620" s="302">
        <f t="shared" si="225"/>
        <v>25.13</v>
      </c>
      <c r="L620" s="301">
        <f t="shared" si="226"/>
        <v>1733.97</v>
      </c>
    </row>
    <row r="621" spans="2:12" ht="12.75" customHeight="1" x14ac:dyDescent="0.25">
      <c r="B621" s="307" t="s">
        <v>2656</v>
      </c>
      <c r="C621" s="305" t="s">
        <v>2657</v>
      </c>
      <c r="D621" s="305" t="s">
        <v>1336</v>
      </c>
      <c r="E621" s="306" t="s">
        <v>2658</v>
      </c>
      <c r="F621" s="305" t="s">
        <v>137</v>
      </c>
      <c r="G621" s="304">
        <v>35</v>
      </c>
      <c r="H621" s="303">
        <v>27.03</v>
      </c>
      <c r="I621" s="280">
        <f t="shared" si="224"/>
        <v>946.05</v>
      </c>
      <c r="J621" s="409">
        <f t="shared" si="218"/>
        <v>0.25069999999999998</v>
      </c>
      <c r="K621" s="302">
        <f t="shared" si="225"/>
        <v>33.799999999999997</v>
      </c>
      <c r="L621" s="301">
        <f t="shared" si="226"/>
        <v>1183</v>
      </c>
    </row>
    <row r="622" spans="2:12" x14ac:dyDescent="0.25">
      <c r="B622" s="307" t="s">
        <v>2659</v>
      </c>
      <c r="C622" s="305" t="s">
        <v>1079</v>
      </c>
      <c r="D622" s="305" t="s">
        <v>1336</v>
      </c>
      <c r="E622" s="306" t="s">
        <v>1080</v>
      </c>
      <c r="F622" s="305" t="s">
        <v>137</v>
      </c>
      <c r="G622" s="304">
        <v>12</v>
      </c>
      <c r="H622" s="303">
        <v>45.48</v>
      </c>
      <c r="I622" s="280">
        <f t="shared" ref="I622:I636" si="227">TRUNC(G622 * H622, 2)</f>
        <v>545.76</v>
      </c>
      <c r="J622" s="409">
        <f t="shared" si="218"/>
        <v>0.25069999999999998</v>
      </c>
      <c r="K622" s="302">
        <f t="shared" ref="K622:K636" si="228">TRUNC(H622 * (1 + J622), 2)</f>
        <v>56.88</v>
      </c>
      <c r="L622" s="301">
        <f t="shared" ref="L622:L636" si="229">TRUNC(G622 * K622, 2)</f>
        <v>682.56</v>
      </c>
    </row>
    <row r="623" spans="2:12" x14ac:dyDescent="0.25">
      <c r="B623" s="307" t="s">
        <v>2660</v>
      </c>
      <c r="C623" s="305" t="s">
        <v>2661</v>
      </c>
      <c r="D623" s="305" t="s">
        <v>1336</v>
      </c>
      <c r="E623" s="306" t="s">
        <v>2662</v>
      </c>
      <c r="F623" s="305" t="s">
        <v>137</v>
      </c>
      <c r="G623" s="304">
        <v>37</v>
      </c>
      <c r="H623" s="303">
        <v>53.87</v>
      </c>
      <c r="I623" s="280">
        <f t="shared" si="227"/>
        <v>1993.19</v>
      </c>
      <c r="J623" s="409">
        <f t="shared" si="218"/>
        <v>0.25069999999999998</v>
      </c>
      <c r="K623" s="302">
        <f t="shared" si="228"/>
        <v>67.37</v>
      </c>
      <c r="L623" s="301">
        <f t="shared" si="229"/>
        <v>2492.69</v>
      </c>
    </row>
    <row r="624" spans="2:12" ht="25.5" x14ac:dyDescent="0.25">
      <c r="B624" s="307" t="s">
        <v>2663</v>
      </c>
      <c r="C624" s="305" t="s">
        <v>1980</v>
      </c>
      <c r="D624" s="305" t="s">
        <v>160</v>
      </c>
      <c r="E624" s="306" t="s">
        <v>1981</v>
      </c>
      <c r="F624" s="305" t="s">
        <v>159</v>
      </c>
      <c r="G624" s="304">
        <v>1</v>
      </c>
      <c r="H624" s="303">
        <v>266.23</v>
      </c>
      <c r="I624" s="280">
        <f t="shared" si="227"/>
        <v>266.23</v>
      </c>
      <c r="J624" s="409">
        <f t="shared" si="218"/>
        <v>0.25069999999999998</v>
      </c>
      <c r="K624" s="302">
        <f t="shared" si="228"/>
        <v>332.97</v>
      </c>
      <c r="L624" s="301">
        <f t="shared" si="229"/>
        <v>332.97</v>
      </c>
    </row>
    <row r="625" spans="2:12" x14ac:dyDescent="0.25">
      <c r="B625" s="307" t="s">
        <v>2664</v>
      </c>
      <c r="C625" s="305" t="s">
        <v>851</v>
      </c>
      <c r="D625" s="305" t="s">
        <v>1336</v>
      </c>
      <c r="E625" s="306" t="s">
        <v>176</v>
      </c>
      <c r="F625" s="305" t="s">
        <v>137</v>
      </c>
      <c r="G625" s="304">
        <v>3</v>
      </c>
      <c r="H625" s="303">
        <v>38.01</v>
      </c>
      <c r="I625" s="280">
        <f t="shared" si="227"/>
        <v>114.03</v>
      </c>
      <c r="J625" s="409">
        <f t="shared" si="218"/>
        <v>0.25069999999999998</v>
      </c>
      <c r="K625" s="302">
        <f t="shared" si="228"/>
        <v>47.53</v>
      </c>
      <c r="L625" s="301">
        <f t="shared" si="229"/>
        <v>142.59</v>
      </c>
    </row>
    <row r="626" spans="2:12" ht="25.5" x14ac:dyDescent="0.25">
      <c r="B626" s="307" t="s">
        <v>2665</v>
      </c>
      <c r="C626" s="305" t="s">
        <v>2666</v>
      </c>
      <c r="D626" s="305" t="s">
        <v>130</v>
      </c>
      <c r="E626" s="306" t="s">
        <v>2667</v>
      </c>
      <c r="F626" s="305" t="s">
        <v>159</v>
      </c>
      <c r="G626" s="304">
        <v>9</v>
      </c>
      <c r="H626" s="303">
        <v>220.82</v>
      </c>
      <c r="I626" s="280">
        <f t="shared" si="227"/>
        <v>1987.38</v>
      </c>
      <c r="J626" s="409">
        <f t="shared" si="218"/>
        <v>0.25069999999999998</v>
      </c>
      <c r="K626" s="302">
        <f t="shared" si="228"/>
        <v>276.17</v>
      </c>
      <c r="L626" s="301">
        <f t="shared" si="229"/>
        <v>2485.5300000000002</v>
      </c>
    </row>
    <row r="627" spans="2:12" x14ac:dyDescent="0.25">
      <c r="B627" s="307" t="s">
        <v>2668</v>
      </c>
      <c r="C627" s="305" t="s">
        <v>853</v>
      </c>
      <c r="D627" s="305" t="s">
        <v>1336</v>
      </c>
      <c r="E627" s="306" t="s">
        <v>178</v>
      </c>
      <c r="F627" s="305" t="s">
        <v>137</v>
      </c>
      <c r="G627" s="304">
        <v>7</v>
      </c>
      <c r="H627" s="303">
        <v>22.99</v>
      </c>
      <c r="I627" s="280">
        <f t="shared" si="227"/>
        <v>160.93</v>
      </c>
      <c r="J627" s="409">
        <f t="shared" si="218"/>
        <v>0.25069999999999998</v>
      </c>
      <c r="K627" s="302">
        <f t="shared" si="228"/>
        <v>28.75</v>
      </c>
      <c r="L627" s="301">
        <f t="shared" si="229"/>
        <v>201.25</v>
      </c>
    </row>
    <row r="628" spans="2:12" x14ac:dyDescent="0.25">
      <c r="B628" s="307" t="s">
        <v>2669</v>
      </c>
      <c r="C628" s="305" t="s">
        <v>2670</v>
      </c>
      <c r="D628" s="305" t="s">
        <v>1336</v>
      </c>
      <c r="E628" s="306" t="s">
        <v>2671</v>
      </c>
      <c r="F628" s="305" t="s">
        <v>137</v>
      </c>
      <c r="G628" s="304">
        <v>17</v>
      </c>
      <c r="H628" s="303">
        <v>30.77</v>
      </c>
      <c r="I628" s="280">
        <f t="shared" si="227"/>
        <v>523.09</v>
      </c>
      <c r="J628" s="409">
        <f t="shared" si="218"/>
        <v>0.25069999999999998</v>
      </c>
      <c r="K628" s="302">
        <f t="shared" si="228"/>
        <v>38.479999999999997</v>
      </c>
      <c r="L628" s="301">
        <f t="shared" si="229"/>
        <v>654.16</v>
      </c>
    </row>
    <row r="629" spans="2:12" ht="12.75" customHeight="1" x14ac:dyDescent="0.25">
      <c r="B629" s="307" t="s">
        <v>2672</v>
      </c>
      <c r="C629" s="305" t="s">
        <v>851</v>
      </c>
      <c r="D629" s="305" t="s">
        <v>1336</v>
      </c>
      <c r="E629" s="306" t="s">
        <v>176</v>
      </c>
      <c r="F629" s="305" t="s">
        <v>137</v>
      </c>
      <c r="G629" s="304">
        <v>22</v>
      </c>
      <c r="H629" s="303">
        <v>38.01</v>
      </c>
      <c r="I629" s="280">
        <f t="shared" si="227"/>
        <v>836.22</v>
      </c>
      <c r="J629" s="409">
        <f t="shared" si="218"/>
        <v>0.25069999999999998</v>
      </c>
      <c r="K629" s="302">
        <f t="shared" si="228"/>
        <v>47.53</v>
      </c>
      <c r="L629" s="301">
        <f t="shared" si="229"/>
        <v>1045.6600000000001</v>
      </c>
    </row>
    <row r="630" spans="2:12" x14ac:dyDescent="0.25">
      <c r="B630" s="307" t="s">
        <v>2673</v>
      </c>
      <c r="C630" s="305" t="s">
        <v>2674</v>
      </c>
      <c r="D630" s="305" t="s">
        <v>1336</v>
      </c>
      <c r="E630" s="306" t="s">
        <v>2675</v>
      </c>
      <c r="F630" s="305" t="s">
        <v>137</v>
      </c>
      <c r="G630" s="304">
        <v>14</v>
      </c>
      <c r="H630" s="303">
        <v>20.18</v>
      </c>
      <c r="I630" s="280">
        <f t="shared" si="227"/>
        <v>282.52</v>
      </c>
      <c r="J630" s="409">
        <f t="shared" si="218"/>
        <v>0.25069999999999998</v>
      </c>
      <c r="K630" s="302">
        <f t="shared" si="228"/>
        <v>25.23</v>
      </c>
      <c r="L630" s="301">
        <f t="shared" si="229"/>
        <v>353.22</v>
      </c>
    </row>
    <row r="631" spans="2:12" ht="25.5" x14ac:dyDescent="0.25">
      <c r="B631" s="307" t="s">
        <v>2676</v>
      </c>
      <c r="C631" s="305" t="s">
        <v>2677</v>
      </c>
      <c r="D631" s="305" t="s">
        <v>164</v>
      </c>
      <c r="E631" s="306" t="s">
        <v>2678</v>
      </c>
      <c r="F631" s="305" t="s">
        <v>136</v>
      </c>
      <c r="G631" s="304">
        <v>9</v>
      </c>
      <c r="H631" s="303">
        <v>50.31</v>
      </c>
      <c r="I631" s="280">
        <f t="shared" si="227"/>
        <v>452.79</v>
      </c>
      <c r="J631" s="409">
        <f t="shared" si="218"/>
        <v>0.25069999999999998</v>
      </c>
      <c r="K631" s="302">
        <f t="shared" si="228"/>
        <v>62.92</v>
      </c>
      <c r="L631" s="301">
        <f t="shared" si="229"/>
        <v>566.28</v>
      </c>
    </row>
    <row r="632" spans="2:12" x14ac:dyDescent="0.25">
      <c r="B632" s="307" t="s">
        <v>2679</v>
      </c>
      <c r="C632" s="305" t="s">
        <v>854</v>
      </c>
      <c r="D632" s="305" t="s">
        <v>1336</v>
      </c>
      <c r="E632" s="306" t="s">
        <v>597</v>
      </c>
      <c r="F632" s="305" t="s">
        <v>137</v>
      </c>
      <c r="G632" s="304">
        <v>137</v>
      </c>
      <c r="H632" s="303">
        <v>8.7899999999999991</v>
      </c>
      <c r="I632" s="280">
        <f t="shared" si="227"/>
        <v>1204.23</v>
      </c>
      <c r="J632" s="409">
        <f t="shared" si="218"/>
        <v>0.25069999999999998</v>
      </c>
      <c r="K632" s="302">
        <f t="shared" si="228"/>
        <v>10.99</v>
      </c>
      <c r="L632" s="301">
        <f t="shared" si="229"/>
        <v>1505.63</v>
      </c>
    </row>
    <row r="633" spans="2:12" x14ac:dyDescent="0.25">
      <c r="B633" s="307" t="s">
        <v>2680</v>
      </c>
      <c r="C633" s="305" t="s">
        <v>856</v>
      </c>
      <c r="D633" s="305" t="s">
        <v>1336</v>
      </c>
      <c r="E633" s="306" t="s">
        <v>186</v>
      </c>
      <c r="F633" s="305" t="s">
        <v>137</v>
      </c>
      <c r="G633" s="304">
        <v>229</v>
      </c>
      <c r="H633" s="303">
        <v>9.5299999999999994</v>
      </c>
      <c r="I633" s="280">
        <f t="shared" si="227"/>
        <v>2182.37</v>
      </c>
      <c r="J633" s="409">
        <f t="shared" si="218"/>
        <v>0.25069999999999998</v>
      </c>
      <c r="K633" s="302">
        <f t="shared" si="228"/>
        <v>11.91</v>
      </c>
      <c r="L633" s="301">
        <f t="shared" si="229"/>
        <v>2727.39</v>
      </c>
    </row>
    <row r="634" spans="2:12" ht="12.75" customHeight="1" x14ac:dyDescent="0.25">
      <c r="B634" s="307" t="s">
        <v>2681</v>
      </c>
      <c r="C634" s="305" t="s">
        <v>1929</v>
      </c>
      <c r="D634" s="305" t="s">
        <v>160</v>
      </c>
      <c r="E634" s="306" t="s">
        <v>1930</v>
      </c>
      <c r="F634" s="305" t="s">
        <v>159</v>
      </c>
      <c r="G634" s="304">
        <v>12</v>
      </c>
      <c r="H634" s="303">
        <v>49.78</v>
      </c>
      <c r="I634" s="280">
        <f t="shared" si="227"/>
        <v>597.36</v>
      </c>
      <c r="J634" s="409">
        <f t="shared" si="218"/>
        <v>0.25069999999999998</v>
      </c>
      <c r="K634" s="302">
        <f t="shared" si="228"/>
        <v>62.25</v>
      </c>
      <c r="L634" s="301">
        <f t="shared" si="229"/>
        <v>747</v>
      </c>
    </row>
    <row r="635" spans="2:12" ht="38.25" x14ac:dyDescent="0.25">
      <c r="B635" s="307" t="s">
        <v>2682</v>
      </c>
      <c r="C635" s="305" t="s">
        <v>2683</v>
      </c>
      <c r="D635" s="305" t="s">
        <v>130</v>
      </c>
      <c r="E635" s="306" t="s">
        <v>2684</v>
      </c>
      <c r="F635" s="305" t="s">
        <v>159</v>
      </c>
      <c r="G635" s="304">
        <v>3</v>
      </c>
      <c r="H635" s="303">
        <v>42.43</v>
      </c>
      <c r="I635" s="280">
        <f t="shared" si="227"/>
        <v>127.29</v>
      </c>
      <c r="J635" s="409">
        <f t="shared" si="218"/>
        <v>0.25069999999999998</v>
      </c>
      <c r="K635" s="302">
        <f t="shared" si="228"/>
        <v>53.06</v>
      </c>
      <c r="L635" s="301">
        <f t="shared" si="229"/>
        <v>159.18</v>
      </c>
    </row>
    <row r="636" spans="2:12" ht="38.25" x14ac:dyDescent="0.25">
      <c r="B636" s="307" t="s">
        <v>2685</v>
      </c>
      <c r="C636" s="305" t="s">
        <v>2001</v>
      </c>
      <c r="D636" s="305" t="s">
        <v>130</v>
      </c>
      <c r="E636" s="306" t="s">
        <v>2002</v>
      </c>
      <c r="F636" s="305" t="s">
        <v>159</v>
      </c>
      <c r="G636" s="304">
        <v>1</v>
      </c>
      <c r="H636" s="303">
        <v>75.59</v>
      </c>
      <c r="I636" s="280">
        <f t="shared" si="227"/>
        <v>75.59</v>
      </c>
      <c r="J636" s="409">
        <f t="shared" si="218"/>
        <v>0.25069999999999998</v>
      </c>
      <c r="K636" s="302">
        <f t="shared" si="228"/>
        <v>94.54</v>
      </c>
      <c r="L636" s="301">
        <f t="shared" si="229"/>
        <v>94.54</v>
      </c>
    </row>
    <row r="637" spans="2:12" x14ac:dyDescent="0.25">
      <c r="B637" s="307" t="s">
        <v>2686</v>
      </c>
      <c r="C637" s="305" t="s">
        <v>2687</v>
      </c>
      <c r="D637" s="305" t="s">
        <v>1336</v>
      </c>
      <c r="E637" s="306" t="s">
        <v>2688</v>
      </c>
      <c r="F637" s="305" t="s">
        <v>137</v>
      </c>
      <c r="G637" s="304">
        <v>13</v>
      </c>
      <c r="H637" s="303">
        <v>28.03</v>
      </c>
      <c r="I637" s="280">
        <f t="shared" si="224"/>
        <v>364.39</v>
      </c>
      <c r="J637" s="409">
        <f t="shared" si="218"/>
        <v>0.25069999999999998</v>
      </c>
      <c r="K637" s="302">
        <f t="shared" si="225"/>
        <v>35.049999999999997</v>
      </c>
      <c r="L637" s="301">
        <f t="shared" si="226"/>
        <v>455.65</v>
      </c>
    </row>
    <row r="638" spans="2:12" x14ac:dyDescent="0.25">
      <c r="B638" s="307" t="s">
        <v>2689</v>
      </c>
      <c r="C638" s="305" t="s">
        <v>863</v>
      </c>
      <c r="D638" s="305" t="s">
        <v>1336</v>
      </c>
      <c r="E638" s="306" t="s">
        <v>187</v>
      </c>
      <c r="F638" s="305" t="s">
        <v>137</v>
      </c>
      <c r="G638" s="304">
        <v>14</v>
      </c>
      <c r="H638" s="303">
        <v>23.96</v>
      </c>
      <c r="I638" s="280">
        <f t="shared" si="224"/>
        <v>335.44</v>
      </c>
      <c r="J638" s="409">
        <f t="shared" si="218"/>
        <v>0.25069999999999998</v>
      </c>
      <c r="K638" s="302">
        <f t="shared" si="225"/>
        <v>29.96</v>
      </c>
      <c r="L638" s="301">
        <f t="shared" si="226"/>
        <v>419.44</v>
      </c>
    </row>
    <row r="639" spans="2:12" ht="38.25" x14ac:dyDescent="0.25">
      <c r="B639" s="307" t="s">
        <v>2690</v>
      </c>
      <c r="C639" s="305" t="s">
        <v>2010</v>
      </c>
      <c r="D639" s="305" t="s">
        <v>130</v>
      </c>
      <c r="E639" s="306" t="s">
        <v>2011</v>
      </c>
      <c r="F639" s="305" t="s">
        <v>159</v>
      </c>
      <c r="G639" s="304">
        <v>1</v>
      </c>
      <c r="H639" s="303">
        <v>82.84</v>
      </c>
      <c r="I639" s="280">
        <f t="shared" si="224"/>
        <v>82.84</v>
      </c>
      <c r="J639" s="409">
        <f t="shared" si="218"/>
        <v>0.25069999999999998</v>
      </c>
      <c r="K639" s="302">
        <f t="shared" si="225"/>
        <v>103.6</v>
      </c>
      <c r="L639" s="301">
        <f t="shared" si="226"/>
        <v>103.6</v>
      </c>
    </row>
    <row r="640" spans="2:12" x14ac:dyDescent="0.25">
      <c r="B640" s="307" t="s">
        <v>2691</v>
      </c>
      <c r="C640" s="305" t="s">
        <v>2692</v>
      </c>
      <c r="D640" s="305" t="s">
        <v>1336</v>
      </c>
      <c r="E640" s="306" t="s">
        <v>2693</v>
      </c>
      <c r="F640" s="305" t="s">
        <v>188</v>
      </c>
      <c r="G640" s="304">
        <v>20.399999999999999</v>
      </c>
      <c r="H640" s="303">
        <v>70.599999999999994</v>
      </c>
      <c r="I640" s="280">
        <f t="shared" si="224"/>
        <v>1440.24</v>
      </c>
      <c r="J640" s="409">
        <f t="shared" si="218"/>
        <v>0.25069999999999998</v>
      </c>
      <c r="K640" s="302">
        <f t="shared" si="225"/>
        <v>88.29</v>
      </c>
      <c r="L640" s="301">
        <f t="shared" si="226"/>
        <v>1801.11</v>
      </c>
    </row>
    <row r="641" spans="2:12" x14ac:dyDescent="0.25">
      <c r="B641" s="307" t="s">
        <v>2694</v>
      </c>
      <c r="C641" s="305" t="s">
        <v>859</v>
      </c>
      <c r="D641" s="305" t="s">
        <v>1336</v>
      </c>
      <c r="E641" s="306" t="s">
        <v>179</v>
      </c>
      <c r="F641" s="305" t="s">
        <v>141</v>
      </c>
      <c r="G641" s="304">
        <v>251.68</v>
      </c>
      <c r="H641" s="303">
        <v>24.92</v>
      </c>
      <c r="I641" s="280">
        <f t="shared" si="221"/>
        <v>6271.86</v>
      </c>
      <c r="J641" s="409">
        <f t="shared" si="218"/>
        <v>0.25069999999999998</v>
      </c>
      <c r="K641" s="302">
        <f t="shared" si="222"/>
        <v>31.16</v>
      </c>
      <c r="L641" s="301">
        <f t="shared" si="223"/>
        <v>7842.34</v>
      </c>
    </row>
    <row r="642" spans="2:12" ht="25.5" x14ac:dyDescent="0.25">
      <c r="B642" s="307" t="s">
        <v>2695</v>
      </c>
      <c r="C642" s="305" t="s">
        <v>1952</v>
      </c>
      <c r="D642" s="305" t="s">
        <v>130</v>
      </c>
      <c r="E642" s="306" t="s">
        <v>1953</v>
      </c>
      <c r="F642" s="305" t="s">
        <v>188</v>
      </c>
      <c r="G642" s="304">
        <v>4.2300000000000004</v>
      </c>
      <c r="H642" s="303">
        <v>66.959999999999994</v>
      </c>
      <c r="I642" s="280">
        <f t="shared" si="221"/>
        <v>283.24</v>
      </c>
      <c r="J642" s="409">
        <f t="shared" si="218"/>
        <v>0.25069999999999998</v>
      </c>
      <c r="K642" s="302">
        <f t="shared" si="222"/>
        <v>83.74</v>
      </c>
      <c r="L642" s="301">
        <f t="shared" si="223"/>
        <v>354.22</v>
      </c>
    </row>
    <row r="643" spans="2:12" ht="25.5" x14ac:dyDescent="0.25">
      <c r="B643" s="307" t="s">
        <v>2696</v>
      </c>
      <c r="C643" s="305" t="s">
        <v>1955</v>
      </c>
      <c r="D643" s="305" t="s">
        <v>130</v>
      </c>
      <c r="E643" s="306" t="s">
        <v>1956</v>
      </c>
      <c r="F643" s="305" t="s">
        <v>188</v>
      </c>
      <c r="G643" s="304">
        <v>2</v>
      </c>
      <c r="H643" s="303">
        <v>94.96</v>
      </c>
      <c r="I643" s="280">
        <f t="shared" si="221"/>
        <v>189.92</v>
      </c>
      <c r="J643" s="409">
        <f t="shared" si="218"/>
        <v>0.25069999999999998</v>
      </c>
      <c r="K643" s="302">
        <f t="shared" si="222"/>
        <v>118.76</v>
      </c>
      <c r="L643" s="301">
        <f t="shared" si="223"/>
        <v>237.52</v>
      </c>
    </row>
    <row r="644" spans="2:12" ht="12.75" customHeight="1" x14ac:dyDescent="0.25">
      <c r="B644" s="307" t="s">
        <v>2697</v>
      </c>
      <c r="C644" s="305" t="s">
        <v>846</v>
      </c>
      <c r="D644" s="305" t="s">
        <v>1336</v>
      </c>
      <c r="E644" s="306" t="s">
        <v>170</v>
      </c>
      <c r="F644" s="305" t="s">
        <v>137</v>
      </c>
      <c r="G644" s="304">
        <v>57</v>
      </c>
      <c r="H644" s="303">
        <v>17.66</v>
      </c>
      <c r="I644" s="280">
        <f t="shared" si="221"/>
        <v>1006.62</v>
      </c>
      <c r="J644" s="409">
        <f t="shared" si="218"/>
        <v>0.25069999999999998</v>
      </c>
      <c r="K644" s="302">
        <f t="shared" si="222"/>
        <v>22.08</v>
      </c>
      <c r="L644" s="301">
        <f t="shared" si="223"/>
        <v>1258.56</v>
      </c>
    </row>
    <row r="645" spans="2:12" x14ac:dyDescent="0.25">
      <c r="B645" s="307" t="s">
        <v>2698</v>
      </c>
      <c r="C645" s="305" t="s">
        <v>850</v>
      </c>
      <c r="D645" s="305" t="s">
        <v>1336</v>
      </c>
      <c r="E645" s="306" t="s">
        <v>175</v>
      </c>
      <c r="F645" s="305" t="s">
        <v>137</v>
      </c>
      <c r="G645" s="304">
        <v>63</v>
      </c>
      <c r="H645" s="303">
        <v>19.489999999999998</v>
      </c>
      <c r="I645" s="280">
        <f t="shared" si="221"/>
        <v>1227.8699999999999</v>
      </c>
      <c r="J645" s="409">
        <f t="shared" si="218"/>
        <v>0.25069999999999998</v>
      </c>
      <c r="K645" s="302">
        <f t="shared" si="222"/>
        <v>24.37</v>
      </c>
      <c r="L645" s="301">
        <f t="shared" si="223"/>
        <v>1535.31</v>
      </c>
    </row>
    <row r="646" spans="2:12" x14ac:dyDescent="0.25">
      <c r="B646" s="307" t="s">
        <v>2699</v>
      </c>
      <c r="C646" s="305" t="s">
        <v>849</v>
      </c>
      <c r="D646" s="305" t="s">
        <v>1336</v>
      </c>
      <c r="E646" s="306" t="s">
        <v>174</v>
      </c>
      <c r="F646" s="305" t="s">
        <v>137</v>
      </c>
      <c r="G646" s="304">
        <v>112</v>
      </c>
      <c r="H646" s="303">
        <v>17.68</v>
      </c>
      <c r="I646" s="280">
        <f t="shared" si="221"/>
        <v>1980.16</v>
      </c>
      <c r="J646" s="409">
        <f t="shared" si="218"/>
        <v>0.25069999999999998</v>
      </c>
      <c r="K646" s="302">
        <f t="shared" si="222"/>
        <v>22.11</v>
      </c>
      <c r="L646" s="301">
        <f t="shared" si="223"/>
        <v>2476.3200000000002</v>
      </c>
    </row>
    <row r="647" spans="2:12" x14ac:dyDescent="0.25">
      <c r="B647" s="307" t="s">
        <v>2700</v>
      </c>
      <c r="C647" s="305" t="s">
        <v>867</v>
      </c>
      <c r="D647" s="305" t="s">
        <v>1336</v>
      </c>
      <c r="E647" s="306" t="s">
        <v>184</v>
      </c>
      <c r="F647" s="305" t="s">
        <v>137</v>
      </c>
      <c r="G647" s="304">
        <v>64</v>
      </c>
      <c r="H647" s="303">
        <v>20.059999999999999</v>
      </c>
      <c r="I647" s="280">
        <f t="shared" si="221"/>
        <v>1283.8399999999999</v>
      </c>
      <c r="J647" s="409">
        <f t="shared" si="218"/>
        <v>0.25069999999999998</v>
      </c>
      <c r="K647" s="302">
        <f t="shared" si="222"/>
        <v>25.08</v>
      </c>
      <c r="L647" s="301">
        <f t="shared" si="223"/>
        <v>1605.12</v>
      </c>
    </row>
    <row r="648" spans="2:12" x14ac:dyDescent="0.25">
      <c r="B648" s="307" t="s">
        <v>2701</v>
      </c>
      <c r="C648" s="305" t="s">
        <v>860</v>
      </c>
      <c r="D648" s="305" t="s">
        <v>1336</v>
      </c>
      <c r="E648" s="306" t="s">
        <v>183</v>
      </c>
      <c r="F648" s="305" t="s">
        <v>137</v>
      </c>
      <c r="G648" s="304">
        <v>35</v>
      </c>
      <c r="H648" s="303">
        <v>35.700000000000003</v>
      </c>
      <c r="I648" s="280">
        <f t="shared" si="221"/>
        <v>1249.5</v>
      </c>
      <c r="J648" s="409">
        <f t="shared" si="218"/>
        <v>0.25069999999999998</v>
      </c>
      <c r="K648" s="302">
        <f t="shared" si="222"/>
        <v>44.64</v>
      </c>
      <c r="L648" s="301">
        <f t="shared" si="223"/>
        <v>1562.4</v>
      </c>
    </row>
    <row r="649" spans="2:12" ht="12.75" customHeight="1" x14ac:dyDescent="0.25">
      <c r="B649" s="307" t="s">
        <v>2702</v>
      </c>
      <c r="C649" s="305" t="s">
        <v>868</v>
      </c>
      <c r="D649" s="305" t="s">
        <v>1336</v>
      </c>
      <c r="E649" s="306" t="s">
        <v>271</v>
      </c>
      <c r="F649" s="305" t="s">
        <v>137</v>
      </c>
      <c r="G649" s="304">
        <v>20</v>
      </c>
      <c r="H649" s="303">
        <v>29.79</v>
      </c>
      <c r="I649" s="280">
        <f t="shared" si="221"/>
        <v>595.79999999999995</v>
      </c>
      <c r="J649" s="409">
        <f t="shared" si="218"/>
        <v>0.25069999999999998</v>
      </c>
      <c r="K649" s="302">
        <f t="shared" si="222"/>
        <v>37.25</v>
      </c>
      <c r="L649" s="301">
        <f t="shared" si="223"/>
        <v>745</v>
      </c>
    </row>
    <row r="650" spans="2:12" x14ac:dyDescent="0.25">
      <c r="B650" s="307" t="s">
        <v>2703</v>
      </c>
      <c r="C650" s="305" t="s">
        <v>2704</v>
      </c>
      <c r="D650" s="305" t="s">
        <v>1336</v>
      </c>
      <c r="E650" s="306" t="s">
        <v>2705</v>
      </c>
      <c r="F650" s="305" t="s">
        <v>137</v>
      </c>
      <c r="G650" s="304">
        <v>5</v>
      </c>
      <c r="H650" s="303">
        <v>9.3800000000000008</v>
      </c>
      <c r="I650" s="280">
        <f t="shared" si="221"/>
        <v>46.9</v>
      </c>
      <c r="J650" s="409">
        <f t="shared" si="218"/>
        <v>0.25069999999999998</v>
      </c>
      <c r="K650" s="302">
        <f t="shared" si="222"/>
        <v>11.73</v>
      </c>
      <c r="L650" s="301">
        <f t="shared" si="223"/>
        <v>58.65</v>
      </c>
    </row>
    <row r="651" spans="2:12" ht="38.25" x14ac:dyDescent="0.25">
      <c r="B651" s="307" t="s">
        <v>2706</v>
      </c>
      <c r="C651" s="305" t="s">
        <v>2707</v>
      </c>
      <c r="D651" s="305" t="s">
        <v>160</v>
      </c>
      <c r="E651" s="306" t="s">
        <v>2708</v>
      </c>
      <c r="F651" s="305" t="s">
        <v>159</v>
      </c>
      <c r="G651" s="304">
        <v>1</v>
      </c>
      <c r="H651" s="303">
        <v>26.26</v>
      </c>
      <c r="I651" s="280">
        <f t="shared" si="221"/>
        <v>26.26</v>
      </c>
      <c r="J651" s="409">
        <f t="shared" si="218"/>
        <v>0.25069999999999998</v>
      </c>
      <c r="K651" s="302">
        <f t="shared" si="222"/>
        <v>32.840000000000003</v>
      </c>
      <c r="L651" s="301">
        <f t="shared" si="223"/>
        <v>32.840000000000003</v>
      </c>
    </row>
    <row r="652" spans="2:12" ht="38.25" x14ac:dyDescent="0.25">
      <c r="B652" s="307" t="s">
        <v>2709</v>
      </c>
      <c r="C652" s="305" t="s">
        <v>2710</v>
      </c>
      <c r="D652" s="305" t="s">
        <v>160</v>
      </c>
      <c r="E652" s="306" t="s">
        <v>2711</v>
      </c>
      <c r="F652" s="305" t="s">
        <v>159</v>
      </c>
      <c r="G652" s="304">
        <v>4</v>
      </c>
      <c r="H652" s="303">
        <v>16.89</v>
      </c>
      <c r="I652" s="280">
        <f t="shared" si="221"/>
        <v>67.56</v>
      </c>
      <c r="J652" s="409">
        <f t="shared" si="218"/>
        <v>0.25069999999999998</v>
      </c>
      <c r="K652" s="302">
        <f t="shared" si="222"/>
        <v>21.12</v>
      </c>
      <c r="L652" s="301">
        <f t="shared" si="223"/>
        <v>84.48</v>
      </c>
    </row>
    <row r="653" spans="2:12" ht="38.25" x14ac:dyDescent="0.25">
      <c r="B653" s="307" t="s">
        <v>2712</v>
      </c>
      <c r="C653" s="305" t="s">
        <v>2713</v>
      </c>
      <c r="D653" s="305" t="s">
        <v>160</v>
      </c>
      <c r="E653" s="306" t="s">
        <v>2714</v>
      </c>
      <c r="F653" s="305" t="s">
        <v>159</v>
      </c>
      <c r="G653" s="304">
        <v>3</v>
      </c>
      <c r="H653" s="303">
        <v>9.02</v>
      </c>
      <c r="I653" s="280">
        <f t="shared" si="221"/>
        <v>27.06</v>
      </c>
      <c r="J653" s="409">
        <f t="shared" si="218"/>
        <v>0.25069999999999998</v>
      </c>
      <c r="K653" s="302">
        <f t="shared" si="222"/>
        <v>11.28</v>
      </c>
      <c r="L653" s="301">
        <f t="shared" si="223"/>
        <v>33.840000000000003</v>
      </c>
    </row>
    <row r="654" spans="2:12" x14ac:dyDescent="0.25">
      <c r="B654" s="314" t="s">
        <v>2715</v>
      </c>
      <c r="C654" s="311" t="s">
        <v>379</v>
      </c>
      <c r="D654" s="311"/>
      <c r="E654" s="312" t="s">
        <v>1960</v>
      </c>
      <c r="F654" s="311"/>
      <c r="G654" s="313"/>
      <c r="H654" s="312" t="s">
        <v>73</v>
      </c>
      <c r="I654" s="311">
        <f>SUBTOTAL(9,I655:I669)</f>
        <v>7386.12</v>
      </c>
      <c r="J654" s="310"/>
      <c r="K654" s="309"/>
      <c r="L654" s="308">
        <f>SUBTOTAL(9,L655:L669)</f>
        <v>9234.2200000000012</v>
      </c>
    </row>
    <row r="655" spans="2:12" x14ac:dyDescent="0.25">
      <c r="B655" s="307" t="s">
        <v>2716</v>
      </c>
      <c r="C655" s="305" t="s">
        <v>742</v>
      </c>
      <c r="D655" s="305" t="s">
        <v>1336</v>
      </c>
      <c r="E655" s="306" t="s">
        <v>194</v>
      </c>
      <c r="F655" s="305" t="s">
        <v>137</v>
      </c>
      <c r="G655" s="304">
        <v>7</v>
      </c>
      <c r="H655" s="303">
        <v>11.01</v>
      </c>
      <c r="I655" s="280">
        <f t="shared" ref="I655:I669" si="230">TRUNC(G655 * H655, 2)</f>
        <v>77.069999999999993</v>
      </c>
      <c r="J655" s="409">
        <f t="shared" si="218"/>
        <v>0.25069999999999998</v>
      </c>
      <c r="K655" s="302">
        <f t="shared" ref="K655:K669" si="231">TRUNC(H655 * (1 + J655), 2)</f>
        <v>13.77</v>
      </c>
      <c r="L655" s="301">
        <f t="shared" ref="L655:L669" si="232">TRUNC(G655 * K655, 2)</f>
        <v>96.39</v>
      </c>
    </row>
    <row r="656" spans="2:12" ht="12.75" customHeight="1" x14ac:dyDescent="0.25">
      <c r="B656" s="307" t="s">
        <v>2717</v>
      </c>
      <c r="C656" s="305" t="s">
        <v>743</v>
      </c>
      <c r="D656" s="305" t="s">
        <v>1336</v>
      </c>
      <c r="E656" s="306" t="s">
        <v>191</v>
      </c>
      <c r="F656" s="305" t="s">
        <v>137</v>
      </c>
      <c r="G656" s="304">
        <v>116</v>
      </c>
      <c r="H656" s="303">
        <v>10.210000000000001</v>
      </c>
      <c r="I656" s="280">
        <f t="shared" si="230"/>
        <v>1184.3599999999999</v>
      </c>
      <c r="J656" s="409">
        <f t="shared" si="218"/>
        <v>0.25069999999999998</v>
      </c>
      <c r="K656" s="302">
        <f t="shared" si="231"/>
        <v>12.76</v>
      </c>
      <c r="L656" s="301">
        <f t="shared" si="232"/>
        <v>1480.16</v>
      </c>
    </row>
    <row r="657" spans="2:12" ht="12.75" customHeight="1" x14ac:dyDescent="0.25">
      <c r="B657" s="307" t="s">
        <v>2718</v>
      </c>
      <c r="C657" s="305" t="s">
        <v>2719</v>
      </c>
      <c r="D657" s="305" t="s">
        <v>1336</v>
      </c>
      <c r="E657" s="306" t="s">
        <v>2720</v>
      </c>
      <c r="F657" s="305" t="s">
        <v>137</v>
      </c>
      <c r="G657" s="304">
        <v>2</v>
      </c>
      <c r="H657" s="303">
        <v>20.39</v>
      </c>
      <c r="I657" s="280">
        <f t="shared" si="230"/>
        <v>40.78</v>
      </c>
      <c r="J657" s="409">
        <f t="shared" si="218"/>
        <v>0.25069999999999998</v>
      </c>
      <c r="K657" s="302">
        <f t="shared" si="231"/>
        <v>25.5</v>
      </c>
      <c r="L657" s="301">
        <f t="shared" si="232"/>
        <v>51</v>
      </c>
    </row>
    <row r="658" spans="2:12" ht="12.75" customHeight="1" x14ac:dyDescent="0.25">
      <c r="B658" s="307" t="s">
        <v>2721</v>
      </c>
      <c r="C658" s="305" t="s">
        <v>975</v>
      </c>
      <c r="D658" s="305" t="s">
        <v>1336</v>
      </c>
      <c r="E658" s="306" t="s">
        <v>363</v>
      </c>
      <c r="F658" s="305" t="s">
        <v>137</v>
      </c>
      <c r="G658" s="304">
        <v>1</v>
      </c>
      <c r="H658" s="303">
        <v>13.73</v>
      </c>
      <c r="I658" s="280">
        <f t="shared" si="230"/>
        <v>13.73</v>
      </c>
      <c r="J658" s="409">
        <f t="shared" si="218"/>
        <v>0.25069999999999998</v>
      </c>
      <c r="K658" s="302">
        <f t="shared" si="231"/>
        <v>17.170000000000002</v>
      </c>
      <c r="L658" s="301">
        <f t="shared" si="232"/>
        <v>17.170000000000002</v>
      </c>
    </row>
    <row r="659" spans="2:12" ht="12.75" customHeight="1" x14ac:dyDescent="0.25">
      <c r="B659" s="307" t="s">
        <v>2722</v>
      </c>
      <c r="C659" s="305" t="s">
        <v>744</v>
      </c>
      <c r="D659" s="305" t="s">
        <v>1336</v>
      </c>
      <c r="E659" s="306" t="s">
        <v>192</v>
      </c>
      <c r="F659" s="305" t="s">
        <v>188</v>
      </c>
      <c r="G659" s="304">
        <v>233.78</v>
      </c>
      <c r="H659" s="303">
        <v>10.24</v>
      </c>
      <c r="I659" s="280">
        <f t="shared" si="230"/>
        <v>2393.9</v>
      </c>
      <c r="J659" s="409">
        <f t="shared" si="218"/>
        <v>0.25069999999999998</v>
      </c>
      <c r="K659" s="302">
        <f t="shared" si="231"/>
        <v>12.8</v>
      </c>
      <c r="L659" s="301">
        <f t="shared" si="232"/>
        <v>2992.38</v>
      </c>
    </row>
    <row r="660" spans="2:12" ht="12.75" customHeight="1" x14ac:dyDescent="0.25">
      <c r="B660" s="307" t="s">
        <v>2723</v>
      </c>
      <c r="C660" s="305" t="s">
        <v>873</v>
      </c>
      <c r="D660" s="305" t="s">
        <v>1336</v>
      </c>
      <c r="E660" s="306" t="s">
        <v>189</v>
      </c>
      <c r="F660" s="305" t="s">
        <v>141</v>
      </c>
      <c r="G660" s="304">
        <v>9.0399999999999991</v>
      </c>
      <c r="H660" s="303">
        <v>15.26</v>
      </c>
      <c r="I660" s="280">
        <f t="shared" si="230"/>
        <v>137.94999999999999</v>
      </c>
      <c r="J660" s="409">
        <f t="shared" si="218"/>
        <v>0.25069999999999998</v>
      </c>
      <c r="K660" s="302">
        <f t="shared" si="231"/>
        <v>19.079999999999998</v>
      </c>
      <c r="L660" s="301">
        <f t="shared" si="232"/>
        <v>172.48</v>
      </c>
    </row>
    <row r="661" spans="2:12" ht="12.75" customHeight="1" x14ac:dyDescent="0.25">
      <c r="B661" s="307" t="s">
        <v>2724</v>
      </c>
      <c r="C661" s="305" t="s">
        <v>1833</v>
      </c>
      <c r="D661" s="305" t="s">
        <v>1336</v>
      </c>
      <c r="E661" s="306" t="s">
        <v>1834</v>
      </c>
      <c r="F661" s="305" t="s">
        <v>141</v>
      </c>
      <c r="G661" s="304">
        <v>90.45</v>
      </c>
      <c r="H661" s="303">
        <v>23.52</v>
      </c>
      <c r="I661" s="280">
        <f t="shared" si="230"/>
        <v>2127.38</v>
      </c>
      <c r="J661" s="409">
        <f t="shared" si="218"/>
        <v>0.25069999999999998</v>
      </c>
      <c r="K661" s="302">
        <f t="shared" si="231"/>
        <v>29.41</v>
      </c>
      <c r="L661" s="301">
        <f t="shared" si="232"/>
        <v>2660.13</v>
      </c>
    </row>
    <row r="662" spans="2:12" ht="12.75" customHeight="1" x14ac:dyDescent="0.25">
      <c r="B662" s="307" t="s">
        <v>2725</v>
      </c>
      <c r="C662" s="305" t="s">
        <v>745</v>
      </c>
      <c r="D662" s="305" t="s">
        <v>1336</v>
      </c>
      <c r="E662" s="306" t="s">
        <v>193</v>
      </c>
      <c r="F662" s="305" t="s">
        <v>137</v>
      </c>
      <c r="G662" s="304">
        <v>19</v>
      </c>
      <c r="H662" s="303">
        <v>11.34</v>
      </c>
      <c r="I662" s="280">
        <f t="shared" si="230"/>
        <v>215.46</v>
      </c>
      <c r="J662" s="409">
        <f t="shared" si="218"/>
        <v>0.25069999999999998</v>
      </c>
      <c r="K662" s="302">
        <f t="shared" si="231"/>
        <v>14.18</v>
      </c>
      <c r="L662" s="301">
        <f t="shared" si="232"/>
        <v>269.42</v>
      </c>
    </row>
    <row r="663" spans="2:12" ht="12.75" customHeight="1" x14ac:dyDescent="0.25">
      <c r="B663" s="307" t="s">
        <v>2726</v>
      </c>
      <c r="C663" s="305" t="s">
        <v>2727</v>
      </c>
      <c r="D663" s="305" t="s">
        <v>1336</v>
      </c>
      <c r="E663" s="306" t="s">
        <v>2728</v>
      </c>
      <c r="F663" s="305" t="s">
        <v>137</v>
      </c>
      <c r="G663" s="304">
        <v>15</v>
      </c>
      <c r="H663" s="303">
        <v>27.01</v>
      </c>
      <c r="I663" s="280">
        <f t="shared" si="230"/>
        <v>405.15</v>
      </c>
      <c r="J663" s="409">
        <f t="shared" si="218"/>
        <v>0.25069999999999998</v>
      </c>
      <c r="K663" s="302">
        <f t="shared" si="231"/>
        <v>33.78</v>
      </c>
      <c r="L663" s="301">
        <f t="shared" si="232"/>
        <v>506.7</v>
      </c>
    </row>
    <row r="664" spans="2:12" ht="12.75" customHeight="1" x14ac:dyDescent="0.25">
      <c r="B664" s="307" t="s">
        <v>2729</v>
      </c>
      <c r="C664" s="305" t="s">
        <v>874</v>
      </c>
      <c r="D664" s="305" t="s">
        <v>1336</v>
      </c>
      <c r="E664" s="306" t="s">
        <v>602</v>
      </c>
      <c r="F664" s="305" t="s">
        <v>137</v>
      </c>
      <c r="G664" s="304">
        <v>9</v>
      </c>
      <c r="H664" s="303">
        <v>17.52</v>
      </c>
      <c r="I664" s="280">
        <f t="shared" si="230"/>
        <v>157.68</v>
      </c>
      <c r="J664" s="409">
        <f t="shared" si="218"/>
        <v>0.25069999999999998</v>
      </c>
      <c r="K664" s="302">
        <f t="shared" si="231"/>
        <v>21.91</v>
      </c>
      <c r="L664" s="301">
        <f t="shared" si="232"/>
        <v>197.19</v>
      </c>
    </row>
    <row r="665" spans="2:12" ht="12.75" customHeight="1" x14ac:dyDescent="0.25">
      <c r="B665" s="307" t="s">
        <v>2730</v>
      </c>
      <c r="C665" s="305" t="s">
        <v>2731</v>
      </c>
      <c r="D665" s="305" t="s">
        <v>1336</v>
      </c>
      <c r="E665" s="306" t="s">
        <v>2732</v>
      </c>
      <c r="F665" s="305" t="s">
        <v>137</v>
      </c>
      <c r="G665" s="304">
        <v>1</v>
      </c>
      <c r="H665" s="303">
        <v>24.88</v>
      </c>
      <c r="I665" s="280">
        <f t="shared" si="230"/>
        <v>24.88</v>
      </c>
      <c r="J665" s="409">
        <f t="shared" si="218"/>
        <v>0.25069999999999998</v>
      </c>
      <c r="K665" s="302">
        <f t="shared" si="231"/>
        <v>31.11</v>
      </c>
      <c r="L665" s="301">
        <f t="shared" si="232"/>
        <v>31.11</v>
      </c>
    </row>
    <row r="666" spans="2:12" ht="12.75" customHeight="1" x14ac:dyDescent="0.25">
      <c r="B666" s="307" t="s">
        <v>2733</v>
      </c>
      <c r="C666" s="305" t="s">
        <v>2734</v>
      </c>
      <c r="D666" s="305" t="s">
        <v>160</v>
      </c>
      <c r="E666" s="306" t="s">
        <v>2735</v>
      </c>
      <c r="F666" s="305" t="s">
        <v>159</v>
      </c>
      <c r="G666" s="304">
        <v>2</v>
      </c>
      <c r="H666" s="303">
        <v>15.6</v>
      </c>
      <c r="I666" s="280">
        <f t="shared" si="230"/>
        <v>31.2</v>
      </c>
      <c r="J666" s="409">
        <f t="shared" si="218"/>
        <v>0.25069999999999998</v>
      </c>
      <c r="K666" s="302">
        <f t="shared" si="231"/>
        <v>19.510000000000002</v>
      </c>
      <c r="L666" s="301">
        <f t="shared" si="232"/>
        <v>39.020000000000003</v>
      </c>
    </row>
    <row r="667" spans="2:12" ht="12.75" customHeight="1" x14ac:dyDescent="0.25">
      <c r="B667" s="307" t="s">
        <v>2736</v>
      </c>
      <c r="C667" s="305" t="s">
        <v>2737</v>
      </c>
      <c r="D667" s="305" t="s">
        <v>1336</v>
      </c>
      <c r="E667" s="306" t="s">
        <v>2738</v>
      </c>
      <c r="F667" s="305" t="s">
        <v>137</v>
      </c>
      <c r="G667" s="304">
        <v>13</v>
      </c>
      <c r="H667" s="303">
        <v>12.49</v>
      </c>
      <c r="I667" s="280">
        <f t="shared" si="230"/>
        <v>162.37</v>
      </c>
      <c r="J667" s="409">
        <f t="shared" si="218"/>
        <v>0.25069999999999998</v>
      </c>
      <c r="K667" s="302">
        <f t="shared" si="231"/>
        <v>15.62</v>
      </c>
      <c r="L667" s="301">
        <f t="shared" si="232"/>
        <v>203.06</v>
      </c>
    </row>
    <row r="668" spans="2:12" ht="12.75" customHeight="1" x14ac:dyDescent="0.25">
      <c r="B668" s="307" t="s">
        <v>2739</v>
      </c>
      <c r="C668" s="305" t="s">
        <v>2740</v>
      </c>
      <c r="D668" s="305" t="s">
        <v>1336</v>
      </c>
      <c r="E668" s="306" t="s">
        <v>2741</v>
      </c>
      <c r="F668" s="305" t="s">
        <v>137</v>
      </c>
      <c r="G668" s="304">
        <v>21</v>
      </c>
      <c r="H668" s="303">
        <v>11.33</v>
      </c>
      <c r="I668" s="280">
        <f t="shared" si="230"/>
        <v>237.93</v>
      </c>
      <c r="J668" s="409">
        <f t="shared" si="218"/>
        <v>0.25069999999999998</v>
      </c>
      <c r="K668" s="302">
        <f t="shared" si="231"/>
        <v>14.17</v>
      </c>
      <c r="L668" s="301">
        <f t="shared" si="232"/>
        <v>297.57</v>
      </c>
    </row>
    <row r="669" spans="2:12" ht="12.75" customHeight="1" x14ac:dyDescent="0.25">
      <c r="B669" s="307" t="s">
        <v>2742</v>
      </c>
      <c r="C669" s="305" t="s">
        <v>2743</v>
      </c>
      <c r="D669" s="305" t="s">
        <v>164</v>
      </c>
      <c r="E669" s="306" t="s">
        <v>2744</v>
      </c>
      <c r="F669" s="305" t="s">
        <v>136</v>
      </c>
      <c r="G669" s="304">
        <v>4</v>
      </c>
      <c r="H669" s="303">
        <v>44.07</v>
      </c>
      <c r="I669" s="280">
        <f t="shared" si="230"/>
        <v>176.28</v>
      </c>
      <c r="J669" s="409">
        <f t="shared" si="218"/>
        <v>0.25069999999999998</v>
      </c>
      <c r="K669" s="302">
        <f t="shared" si="231"/>
        <v>55.11</v>
      </c>
      <c r="L669" s="301">
        <f t="shared" si="232"/>
        <v>220.44</v>
      </c>
    </row>
    <row r="670" spans="2:12" x14ac:dyDescent="0.25">
      <c r="B670" s="314" t="s">
        <v>2745</v>
      </c>
      <c r="C670" s="311" t="s">
        <v>379</v>
      </c>
      <c r="D670" s="311"/>
      <c r="E670" s="312" t="s">
        <v>2013</v>
      </c>
      <c r="F670" s="311"/>
      <c r="G670" s="313"/>
      <c r="H670" s="312" t="s">
        <v>73</v>
      </c>
      <c r="I670" s="311">
        <f>SUBTOTAL(9,I671:I687)</f>
        <v>45825.070000000007</v>
      </c>
      <c r="J670" s="310"/>
      <c r="K670" s="309"/>
      <c r="L670" s="308">
        <f>SUBTOTAL(9,L671:L687)</f>
        <v>57310.83</v>
      </c>
    </row>
    <row r="671" spans="2:12" x14ac:dyDescent="0.25">
      <c r="B671" s="307" t="s">
        <v>2746</v>
      </c>
      <c r="C671" s="305" t="s">
        <v>882</v>
      </c>
      <c r="D671" s="305" t="s">
        <v>1336</v>
      </c>
      <c r="E671" s="306" t="s">
        <v>374</v>
      </c>
      <c r="F671" s="305" t="s">
        <v>136</v>
      </c>
      <c r="G671" s="304">
        <v>16</v>
      </c>
      <c r="H671" s="303">
        <v>215.54</v>
      </c>
      <c r="I671" s="280">
        <f t="shared" ref="I671:I687" si="233">TRUNC(G671 * H671, 2)</f>
        <v>3448.64</v>
      </c>
      <c r="J671" s="409">
        <f t="shared" si="218"/>
        <v>0.25069999999999998</v>
      </c>
      <c r="K671" s="302">
        <f t="shared" ref="K671:K687" si="234">TRUNC(H671 * (1 + J671), 2)</f>
        <v>269.57</v>
      </c>
      <c r="L671" s="301">
        <f t="shared" ref="L671:L687" si="235">TRUNC(G671 * K671, 2)</f>
        <v>4313.12</v>
      </c>
    </row>
    <row r="672" spans="2:12" ht="12.75" customHeight="1" x14ac:dyDescent="0.25">
      <c r="B672" s="307" t="s">
        <v>2747</v>
      </c>
      <c r="C672" s="305" t="s">
        <v>1898</v>
      </c>
      <c r="D672" s="305" t="s">
        <v>1336</v>
      </c>
      <c r="E672" s="306" t="s">
        <v>1899</v>
      </c>
      <c r="F672" s="305" t="s">
        <v>141</v>
      </c>
      <c r="G672" s="304">
        <v>137.9</v>
      </c>
      <c r="H672" s="303">
        <v>135.85</v>
      </c>
      <c r="I672" s="280">
        <f t="shared" si="233"/>
        <v>18733.71</v>
      </c>
      <c r="J672" s="409">
        <f t="shared" si="218"/>
        <v>0.25069999999999998</v>
      </c>
      <c r="K672" s="302">
        <f t="shared" si="234"/>
        <v>169.9</v>
      </c>
      <c r="L672" s="301">
        <f t="shared" si="235"/>
        <v>23429.21</v>
      </c>
    </row>
    <row r="673" spans="2:12" ht="12.75" customHeight="1" x14ac:dyDescent="0.25">
      <c r="B673" s="307" t="s">
        <v>2748</v>
      </c>
      <c r="C673" s="305" t="s">
        <v>2749</v>
      </c>
      <c r="D673" s="305" t="s">
        <v>1336</v>
      </c>
      <c r="E673" s="306" t="s">
        <v>2750</v>
      </c>
      <c r="F673" s="305" t="s">
        <v>973</v>
      </c>
      <c r="G673" s="304">
        <v>16</v>
      </c>
      <c r="H673" s="303">
        <v>390.41</v>
      </c>
      <c r="I673" s="280">
        <f t="shared" si="233"/>
        <v>6246.56</v>
      </c>
      <c r="J673" s="409">
        <f t="shared" si="218"/>
        <v>0.25069999999999998</v>
      </c>
      <c r="K673" s="302">
        <f t="shared" si="234"/>
        <v>488.28</v>
      </c>
      <c r="L673" s="301">
        <f t="shared" si="235"/>
        <v>7812.48</v>
      </c>
    </row>
    <row r="674" spans="2:12" ht="12.75" customHeight="1" x14ac:dyDescent="0.25">
      <c r="B674" s="307" t="s">
        <v>2751</v>
      </c>
      <c r="C674" s="305" t="s">
        <v>2752</v>
      </c>
      <c r="D674" s="305" t="s">
        <v>130</v>
      </c>
      <c r="E674" s="306" t="s">
        <v>2753</v>
      </c>
      <c r="F674" s="305" t="s">
        <v>2754</v>
      </c>
      <c r="G674" s="304">
        <v>114</v>
      </c>
      <c r="H674" s="303">
        <v>27.26</v>
      </c>
      <c r="I674" s="280">
        <f t="shared" si="233"/>
        <v>3107.64</v>
      </c>
      <c r="J674" s="409">
        <f t="shared" si="218"/>
        <v>0.25069999999999998</v>
      </c>
      <c r="K674" s="302">
        <f t="shared" si="234"/>
        <v>34.090000000000003</v>
      </c>
      <c r="L674" s="301">
        <f t="shared" si="235"/>
        <v>3886.26</v>
      </c>
    </row>
    <row r="675" spans="2:12" ht="12.75" customHeight="1" x14ac:dyDescent="0.25">
      <c r="B675" s="307" t="s">
        <v>2755</v>
      </c>
      <c r="C675" s="305" t="s">
        <v>1866</v>
      </c>
      <c r="D675" s="305" t="s">
        <v>1336</v>
      </c>
      <c r="E675" s="306" t="s">
        <v>1867</v>
      </c>
      <c r="F675" s="305" t="s">
        <v>136</v>
      </c>
      <c r="G675" s="304">
        <v>37</v>
      </c>
      <c r="H675" s="303">
        <v>103.93</v>
      </c>
      <c r="I675" s="280">
        <f t="shared" si="233"/>
        <v>3845.41</v>
      </c>
      <c r="J675" s="409">
        <f t="shared" si="218"/>
        <v>0.25069999999999998</v>
      </c>
      <c r="K675" s="302">
        <f t="shared" si="234"/>
        <v>129.97999999999999</v>
      </c>
      <c r="L675" s="301">
        <f t="shared" si="235"/>
        <v>4809.26</v>
      </c>
    </row>
    <row r="676" spans="2:12" ht="12.75" customHeight="1" x14ac:dyDescent="0.25">
      <c r="B676" s="307" t="s">
        <v>2756</v>
      </c>
      <c r="C676" s="305" t="s">
        <v>1869</v>
      </c>
      <c r="D676" s="305" t="s">
        <v>1336</v>
      </c>
      <c r="E676" s="306" t="s">
        <v>1870</v>
      </c>
      <c r="F676" s="305" t="s">
        <v>137</v>
      </c>
      <c r="G676" s="304">
        <v>8</v>
      </c>
      <c r="H676" s="303">
        <v>65.02</v>
      </c>
      <c r="I676" s="280">
        <f t="shared" si="233"/>
        <v>520.16</v>
      </c>
      <c r="J676" s="409">
        <f t="shared" si="218"/>
        <v>0.25069999999999998</v>
      </c>
      <c r="K676" s="302">
        <f t="shared" si="234"/>
        <v>81.319999999999993</v>
      </c>
      <c r="L676" s="301">
        <f t="shared" si="235"/>
        <v>650.55999999999995</v>
      </c>
    </row>
    <row r="677" spans="2:12" ht="12.75" customHeight="1" x14ac:dyDescent="0.25">
      <c r="B677" s="307" t="s">
        <v>2757</v>
      </c>
      <c r="C677" s="305" t="s">
        <v>2071</v>
      </c>
      <c r="D677" s="305" t="s">
        <v>1336</v>
      </c>
      <c r="E677" s="306" t="s">
        <v>2072</v>
      </c>
      <c r="F677" s="305" t="s">
        <v>137</v>
      </c>
      <c r="G677" s="304">
        <v>8</v>
      </c>
      <c r="H677" s="303">
        <v>61.13</v>
      </c>
      <c r="I677" s="280">
        <f t="shared" si="233"/>
        <v>489.04</v>
      </c>
      <c r="J677" s="409">
        <f t="shared" si="218"/>
        <v>0.25069999999999998</v>
      </c>
      <c r="K677" s="302">
        <f t="shared" si="234"/>
        <v>76.45</v>
      </c>
      <c r="L677" s="301">
        <f t="shared" si="235"/>
        <v>611.6</v>
      </c>
    </row>
    <row r="678" spans="2:12" ht="12.75" customHeight="1" x14ac:dyDescent="0.25">
      <c r="B678" s="307" t="s">
        <v>2758</v>
      </c>
      <c r="C678" s="305" t="s">
        <v>2759</v>
      </c>
      <c r="D678" s="305" t="s">
        <v>1336</v>
      </c>
      <c r="E678" s="306" t="s">
        <v>2760</v>
      </c>
      <c r="F678" s="305" t="s">
        <v>137</v>
      </c>
      <c r="G678" s="304">
        <v>8</v>
      </c>
      <c r="H678" s="303">
        <v>142.43</v>
      </c>
      <c r="I678" s="280">
        <f t="shared" si="233"/>
        <v>1139.44</v>
      </c>
      <c r="J678" s="409">
        <f t="shared" si="218"/>
        <v>0.25069999999999998</v>
      </c>
      <c r="K678" s="302">
        <f t="shared" si="234"/>
        <v>178.13</v>
      </c>
      <c r="L678" s="301">
        <f t="shared" si="235"/>
        <v>1425.04</v>
      </c>
    </row>
    <row r="679" spans="2:12" ht="12.75" customHeight="1" x14ac:dyDescent="0.25">
      <c r="B679" s="307" t="s">
        <v>2761</v>
      </c>
      <c r="C679" s="305" t="s">
        <v>2762</v>
      </c>
      <c r="D679" s="305" t="s">
        <v>1336</v>
      </c>
      <c r="E679" s="306" t="s">
        <v>2763</v>
      </c>
      <c r="F679" s="305" t="s">
        <v>137</v>
      </c>
      <c r="G679" s="304">
        <v>8</v>
      </c>
      <c r="H679" s="303">
        <v>229.16</v>
      </c>
      <c r="I679" s="280">
        <f t="shared" si="233"/>
        <v>1833.28</v>
      </c>
      <c r="J679" s="409">
        <f t="shared" si="218"/>
        <v>0.25069999999999998</v>
      </c>
      <c r="K679" s="302">
        <f t="shared" si="234"/>
        <v>286.61</v>
      </c>
      <c r="L679" s="301">
        <f t="shared" si="235"/>
        <v>2292.88</v>
      </c>
    </row>
    <row r="680" spans="2:12" ht="12.75" customHeight="1" x14ac:dyDescent="0.25">
      <c r="B680" s="307" t="s">
        <v>2764</v>
      </c>
      <c r="C680" s="305" t="s">
        <v>1872</v>
      </c>
      <c r="D680" s="305" t="s">
        <v>1336</v>
      </c>
      <c r="E680" s="306" t="s">
        <v>1873</v>
      </c>
      <c r="F680" s="305" t="s">
        <v>136</v>
      </c>
      <c r="G680" s="304">
        <v>7</v>
      </c>
      <c r="H680" s="303">
        <v>145.52000000000001</v>
      </c>
      <c r="I680" s="280">
        <f t="shared" si="233"/>
        <v>1018.64</v>
      </c>
      <c r="J680" s="409">
        <f t="shared" si="218"/>
        <v>0.25069999999999998</v>
      </c>
      <c r="K680" s="302">
        <f t="shared" si="234"/>
        <v>182</v>
      </c>
      <c r="L680" s="301">
        <f t="shared" si="235"/>
        <v>1274</v>
      </c>
    </row>
    <row r="681" spans="2:12" ht="12.75" customHeight="1" x14ac:dyDescent="0.25">
      <c r="B681" s="307" t="s">
        <v>2765</v>
      </c>
      <c r="C681" s="305" t="s">
        <v>2059</v>
      </c>
      <c r="D681" s="305" t="s">
        <v>1336</v>
      </c>
      <c r="E681" s="306" t="s">
        <v>2060</v>
      </c>
      <c r="F681" s="305" t="s">
        <v>137</v>
      </c>
      <c r="G681" s="304">
        <v>6</v>
      </c>
      <c r="H681" s="303">
        <v>36.299999999999997</v>
      </c>
      <c r="I681" s="280">
        <f t="shared" si="233"/>
        <v>217.8</v>
      </c>
      <c r="J681" s="409">
        <f t="shared" si="218"/>
        <v>0.25069999999999998</v>
      </c>
      <c r="K681" s="302">
        <f t="shared" si="234"/>
        <v>45.4</v>
      </c>
      <c r="L681" s="301">
        <f t="shared" si="235"/>
        <v>272.39999999999998</v>
      </c>
    </row>
    <row r="682" spans="2:12" ht="12.75" customHeight="1" x14ac:dyDescent="0.25">
      <c r="B682" s="307" t="s">
        <v>2766</v>
      </c>
      <c r="C682" s="305" t="s">
        <v>2767</v>
      </c>
      <c r="D682" s="305" t="s">
        <v>160</v>
      </c>
      <c r="E682" s="306" t="s">
        <v>2768</v>
      </c>
      <c r="F682" s="305" t="s">
        <v>159</v>
      </c>
      <c r="G682" s="304">
        <v>8</v>
      </c>
      <c r="H682" s="303">
        <v>410.12</v>
      </c>
      <c r="I682" s="280">
        <f t="shared" si="233"/>
        <v>3280.96</v>
      </c>
      <c r="J682" s="409">
        <f t="shared" si="218"/>
        <v>0.25069999999999998</v>
      </c>
      <c r="K682" s="302">
        <f t="shared" si="234"/>
        <v>512.92999999999995</v>
      </c>
      <c r="L682" s="301">
        <f t="shared" si="235"/>
        <v>4103.4399999999996</v>
      </c>
    </row>
    <row r="683" spans="2:12" ht="12.75" customHeight="1" x14ac:dyDescent="0.25">
      <c r="B683" s="307" t="s">
        <v>2769</v>
      </c>
      <c r="C683" s="305" t="s">
        <v>2770</v>
      </c>
      <c r="D683" s="305" t="s">
        <v>1097</v>
      </c>
      <c r="E683" s="306" t="s">
        <v>2771</v>
      </c>
      <c r="F683" s="305" t="s">
        <v>136</v>
      </c>
      <c r="G683" s="304">
        <v>8</v>
      </c>
      <c r="H683" s="303">
        <v>15.79</v>
      </c>
      <c r="I683" s="280">
        <f t="shared" si="233"/>
        <v>126.32</v>
      </c>
      <c r="J683" s="409">
        <f t="shared" si="218"/>
        <v>0.25069999999999998</v>
      </c>
      <c r="K683" s="302">
        <f t="shared" si="234"/>
        <v>19.739999999999998</v>
      </c>
      <c r="L683" s="301">
        <f t="shared" si="235"/>
        <v>157.91999999999999</v>
      </c>
    </row>
    <row r="684" spans="2:12" ht="12.75" customHeight="1" x14ac:dyDescent="0.25">
      <c r="B684" s="307" t="s">
        <v>2772</v>
      </c>
      <c r="C684" s="305" t="s">
        <v>2065</v>
      </c>
      <c r="D684" s="305" t="s">
        <v>1336</v>
      </c>
      <c r="E684" s="306" t="s">
        <v>2066</v>
      </c>
      <c r="F684" s="305" t="s">
        <v>137</v>
      </c>
      <c r="G684" s="304">
        <v>8</v>
      </c>
      <c r="H684" s="303">
        <v>110.77</v>
      </c>
      <c r="I684" s="280">
        <f t="shared" si="233"/>
        <v>886.16</v>
      </c>
      <c r="J684" s="409">
        <f t="shared" si="218"/>
        <v>0.25069999999999998</v>
      </c>
      <c r="K684" s="302">
        <f t="shared" si="234"/>
        <v>138.54</v>
      </c>
      <c r="L684" s="301">
        <f t="shared" si="235"/>
        <v>1108.32</v>
      </c>
    </row>
    <row r="685" spans="2:12" ht="12.75" customHeight="1" x14ac:dyDescent="0.25">
      <c r="B685" s="307" t="s">
        <v>2773</v>
      </c>
      <c r="C685" s="305" t="s">
        <v>2774</v>
      </c>
      <c r="D685" s="305" t="s">
        <v>1336</v>
      </c>
      <c r="E685" s="306" t="s">
        <v>2775</v>
      </c>
      <c r="F685" s="305" t="s">
        <v>137</v>
      </c>
      <c r="G685" s="304">
        <v>18</v>
      </c>
      <c r="H685" s="303">
        <v>7.88</v>
      </c>
      <c r="I685" s="280">
        <f t="shared" si="233"/>
        <v>141.84</v>
      </c>
      <c r="J685" s="409">
        <f t="shared" si="218"/>
        <v>0.25069999999999998</v>
      </c>
      <c r="K685" s="302">
        <f t="shared" si="234"/>
        <v>9.85</v>
      </c>
      <c r="L685" s="301">
        <f t="shared" si="235"/>
        <v>177.3</v>
      </c>
    </row>
    <row r="686" spans="2:12" ht="12.75" customHeight="1" x14ac:dyDescent="0.25">
      <c r="B686" s="307" t="s">
        <v>2776</v>
      </c>
      <c r="C686" s="305" t="s">
        <v>2777</v>
      </c>
      <c r="D686" s="305" t="s">
        <v>1336</v>
      </c>
      <c r="E686" s="306" t="s">
        <v>2778</v>
      </c>
      <c r="F686" s="305" t="s">
        <v>137</v>
      </c>
      <c r="G686" s="304">
        <v>37</v>
      </c>
      <c r="H686" s="303">
        <v>9.7899999999999991</v>
      </c>
      <c r="I686" s="280">
        <f t="shared" si="233"/>
        <v>362.23</v>
      </c>
      <c r="J686" s="409">
        <f t="shared" si="218"/>
        <v>0.25069999999999998</v>
      </c>
      <c r="K686" s="302">
        <f t="shared" si="234"/>
        <v>12.24</v>
      </c>
      <c r="L686" s="301">
        <f t="shared" si="235"/>
        <v>452.88</v>
      </c>
    </row>
    <row r="687" spans="2:12" ht="12.75" customHeight="1" x14ac:dyDescent="0.25">
      <c r="B687" s="307" t="s">
        <v>2779</v>
      </c>
      <c r="C687" s="305" t="s">
        <v>2780</v>
      </c>
      <c r="D687" s="305" t="s">
        <v>1336</v>
      </c>
      <c r="E687" s="306" t="s">
        <v>2781</v>
      </c>
      <c r="F687" s="305" t="s">
        <v>188</v>
      </c>
      <c r="G687" s="304">
        <v>22</v>
      </c>
      <c r="H687" s="303">
        <v>19.420000000000002</v>
      </c>
      <c r="I687" s="280">
        <f t="shared" si="233"/>
        <v>427.24</v>
      </c>
      <c r="J687" s="409">
        <f t="shared" si="218"/>
        <v>0.25069999999999998</v>
      </c>
      <c r="K687" s="302">
        <f t="shared" si="234"/>
        <v>24.28</v>
      </c>
      <c r="L687" s="301">
        <f t="shared" si="235"/>
        <v>534.16</v>
      </c>
    </row>
    <row r="688" spans="2:12" x14ac:dyDescent="0.25">
      <c r="B688" s="314" t="s">
        <v>2782</v>
      </c>
      <c r="C688" s="311" t="s">
        <v>379</v>
      </c>
      <c r="D688" s="311"/>
      <c r="E688" s="312" t="s">
        <v>2783</v>
      </c>
      <c r="F688" s="311"/>
      <c r="G688" s="313"/>
      <c r="H688" s="312" t="s">
        <v>73</v>
      </c>
      <c r="I688" s="311">
        <f>SUBTOTAL(9,I689:I709)</f>
        <v>824932.53</v>
      </c>
      <c r="J688" s="310"/>
      <c r="K688" s="309"/>
      <c r="L688" s="308">
        <f>SUBTOTAL(9,L689:L709)</f>
        <v>997002.31999999983</v>
      </c>
    </row>
    <row r="689" spans="2:12" ht="25.5" x14ac:dyDescent="0.25">
      <c r="B689" s="307" t="s">
        <v>2784</v>
      </c>
      <c r="C689" s="305" t="s">
        <v>2785</v>
      </c>
      <c r="D689" s="305" t="s">
        <v>160</v>
      </c>
      <c r="E689" s="306" t="s">
        <v>2786</v>
      </c>
      <c r="F689" s="305" t="s">
        <v>159</v>
      </c>
      <c r="G689" s="304">
        <v>8</v>
      </c>
      <c r="H689" s="303">
        <v>2465.81</v>
      </c>
      <c r="I689" s="280">
        <f t="shared" ref="I689:I709" si="236">TRUNC(G689 * H689, 2)</f>
        <v>19726.48</v>
      </c>
      <c r="J689" s="442">
        <f t="shared" ref="J689:J709" si="237">+$L$4</f>
        <v>0.20860000000000001</v>
      </c>
      <c r="K689" s="302">
        <f t="shared" ref="K689:K709" si="238">TRUNC(H689 * (1 + J689), 2)</f>
        <v>2980.17</v>
      </c>
      <c r="L689" s="301">
        <f t="shared" ref="L689:L709" si="239">TRUNC(G689 * K689, 2)</f>
        <v>23841.360000000001</v>
      </c>
    </row>
    <row r="690" spans="2:12" ht="25.5" x14ac:dyDescent="0.25">
      <c r="B690" s="307" t="s">
        <v>2787</v>
      </c>
      <c r="C690" s="305" t="s">
        <v>2788</v>
      </c>
      <c r="D690" s="305" t="s">
        <v>160</v>
      </c>
      <c r="E690" s="306" t="s">
        <v>2789</v>
      </c>
      <c r="F690" s="305" t="s">
        <v>159</v>
      </c>
      <c r="G690" s="304">
        <v>2</v>
      </c>
      <c r="H690" s="303">
        <v>2738.56</v>
      </c>
      <c r="I690" s="280">
        <f t="shared" si="236"/>
        <v>5477.12</v>
      </c>
      <c r="J690" s="442">
        <f t="shared" si="237"/>
        <v>0.20860000000000001</v>
      </c>
      <c r="K690" s="302">
        <f t="shared" si="238"/>
        <v>3309.82</v>
      </c>
      <c r="L690" s="301">
        <f t="shared" si="239"/>
        <v>6619.64</v>
      </c>
    </row>
    <row r="691" spans="2:12" ht="38.25" x14ac:dyDescent="0.25">
      <c r="B691" s="307" t="s">
        <v>2790</v>
      </c>
      <c r="C691" s="305" t="s">
        <v>2791</v>
      </c>
      <c r="D691" s="305" t="s">
        <v>160</v>
      </c>
      <c r="E691" s="306" t="s">
        <v>2792</v>
      </c>
      <c r="F691" s="305" t="s">
        <v>188</v>
      </c>
      <c r="G691" s="304">
        <v>148.04</v>
      </c>
      <c r="H691" s="303">
        <v>27.66</v>
      </c>
      <c r="I691" s="280">
        <f t="shared" si="236"/>
        <v>4094.78</v>
      </c>
      <c r="J691" s="442">
        <f t="shared" si="237"/>
        <v>0.20860000000000001</v>
      </c>
      <c r="K691" s="302">
        <f t="shared" si="238"/>
        <v>33.42</v>
      </c>
      <c r="L691" s="301">
        <f t="shared" si="239"/>
        <v>4947.49</v>
      </c>
    </row>
    <row r="692" spans="2:12" ht="38.25" x14ac:dyDescent="0.25">
      <c r="B692" s="307" t="s">
        <v>2793</v>
      </c>
      <c r="C692" s="305" t="s">
        <v>2794</v>
      </c>
      <c r="D692" s="305" t="s">
        <v>160</v>
      </c>
      <c r="E692" s="306" t="s">
        <v>2795</v>
      </c>
      <c r="F692" s="305" t="s">
        <v>188</v>
      </c>
      <c r="G692" s="304">
        <v>595.02</v>
      </c>
      <c r="H692" s="303">
        <v>45.44</v>
      </c>
      <c r="I692" s="280">
        <f t="shared" ref="I692:I708" si="240">TRUNC(G692 * H692, 2)</f>
        <v>27037.7</v>
      </c>
      <c r="J692" s="442">
        <f t="shared" si="237"/>
        <v>0.20860000000000001</v>
      </c>
      <c r="K692" s="302">
        <f t="shared" ref="K692:K708" si="241">TRUNC(H692 * (1 + J692), 2)</f>
        <v>54.91</v>
      </c>
      <c r="L692" s="301">
        <f t="shared" ref="L692:L708" si="242">TRUNC(G692 * K692, 2)</f>
        <v>32672.54</v>
      </c>
    </row>
    <row r="693" spans="2:12" ht="38.25" x14ac:dyDescent="0.25">
      <c r="B693" s="307" t="s">
        <v>2796</v>
      </c>
      <c r="C693" s="305" t="s">
        <v>2797</v>
      </c>
      <c r="D693" s="305" t="s">
        <v>160</v>
      </c>
      <c r="E693" s="306" t="s">
        <v>2798</v>
      </c>
      <c r="F693" s="305" t="s">
        <v>188</v>
      </c>
      <c r="G693" s="304">
        <v>89.88</v>
      </c>
      <c r="H693" s="303">
        <v>72.209999999999994</v>
      </c>
      <c r="I693" s="280">
        <f t="shared" si="240"/>
        <v>6490.23</v>
      </c>
      <c r="J693" s="442">
        <f t="shared" si="237"/>
        <v>0.20860000000000001</v>
      </c>
      <c r="K693" s="302">
        <f t="shared" si="241"/>
        <v>87.27</v>
      </c>
      <c r="L693" s="301">
        <f t="shared" si="242"/>
        <v>7843.82</v>
      </c>
    </row>
    <row r="694" spans="2:12" ht="25.5" x14ac:dyDescent="0.25">
      <c r="B694" s="307" t="s">
        <v>2799</v>
      </c>
      <c r="C694" s="305" t="s">
        <v>2800</v>
      </c>
      <c r="D694" s="305" t="s">
        <v>974</v>
      </c>
      <c r="E694" s="306" t="s">
        <v>2801</v>
      </c>
      <c r="F694" s="305" t="s">
        <v>188</v>
      </c>
      <c r="G694" s="304">
        <v>94.96</v>
      </c>
      <c r="H694" s="303">
        <v>111.19</v>
      </c>
      <c r="I694" s="280">
        <f t="shared" si="240"/>
        <v>10558.6</v>
      </c>
      <c r="J694" s="442">
        <f t="shared" si="237"/>
        <v>0.20860000000000001</v>
      </c>
      <c r="K694" s="302">
        <f t="shared" si="241"/>
        <v>134.38</v>
      </c>
      <c r="L694" s="301">
        <f t="shared" si="242"/>
        <v>12760.72</v>
      </c>
    </row>
    <row r="695" spans="2:12" x14ac:dyDescent="0.25">
      <c r="B695" s="307" t="s">
        <v>2802</v>
      </c>
      <c r="C695" s="305" t="s">
        <v>2803</v>
      </c>
      <c r="D695" s="305" t="s">
        <v>130</v>
      </c>
      <c r="E695" s="306" t="s">
        <v>2804</v>
      </c>
      <c r="F695" s="305" t="s">
        <v>136</v>
      </c>
      <c r="G695" s="304">
        <v>5</v>
      </c>
      <c r="H695" s="303">
        <v>1553.91</v>
      </c>
      <c r="I695" s="280">
        <f t="shared" si="240"/>
        <v>7769.55</v>
      </c>
      <c r="J695" s="442">
        <f t="shared" si="237"/>
        <v>0.20860000000000001</v>
      </c>
      <c r="K695" s="302">
        <f t="shared" si="241"/>
        <v>1878.05</v>
      </c>
      <c r="L695" s="301">
        <f t="shared" si="242"/>
        <v>9390.25</v>
      </c>
    </row>
    <row r="696" spans="2:12" x14ac:dyDescent="0.25">
      <c r="B696" s="307" t="s">
        <v>2805</v>
      </c>
      <c r="C696" s="305" t="s">
        <v>2806</v>
      </c>
      <c r="D696" s="305" t="s">
        <v>974</v>
      </c>
      <c r="E696" s="306" t="s">
        <v>2807</v>
      </c>
      <c r="F696" s="305" t="s">
        <v>159</v>
      </c>
      <c r="G696" s="304">
        <v>76</v>
      </c>
      <c r="H696" s="303">
        <v>175.36</v>
      </c>
      <c r="I696" s="280">
        <f t="shared" si="240"/>
        <v>13327.36</v>
      </c>
      <c r="J696" s="442">
        <f t="shared" si="237"/>
        <v>0.20860000000000001</v>
      </c>
      <c r="K696" s="302">
        <f t="shared" si="241"/>
        <v>211.94</v>
      </c>
      <c r="L696" s="301">
        <f t="shared" si="242"/>
        <v>16107.44</v>
      </c>
    </row>
    <row r="697" spans="2:12" ht="25.5" x14ac:dyDescent="0.25">
      <c r="B697" s="307" t="s">
        <v>2808</v>
      </c>
      <c r="C697" s="305" t="s">
        <v>2809</v>
      </c>
      <c r="D697" s="305" t="s">
        <v>974</v>
      </c>
      <c r="E697" s="306" t="s">
        <v>2810</v>
      </c>
      <c r="F697" s="305" t="s">
        <v>188</v>
      </c>
      <c r="G697" s="304">
        <v>262.14</v>
      </c>
      <c r="H697" s="303">
        <v>137.55000000000001</v>
      </c>
      <c r="I697" s="280">
        <f t="shared" si="240"/>
        <v>36057.35</v>
      </c>
      <c r="J697" s="442">
        <f t="shared" si="237"/>
        <v>0.20860000000000001</v>
      </c>
      <c r="K697" s="302">
        <f t="shared" si="241"/>
        <v>166.24</v>
      </c>
      <c r="L697" s="301">
        <f t="shared" si="242"/>
        <v>43578.15</v>
      </c>
    </row>
    <row r="698" spans="2:12" ht="25.5" x14ac:dyDescent="0.25">
      <c r="B698" s="307" t="s">
        <v>2811</v>
      </c>
      <c r="C698" s="305" t="s">
        <v>2812</v>
      </c>
      <c r="D698" s="305" t="s">
        <v>160</v>
      </c>
      <c r="E698" s="306" t="s">
        <v>2813</v>
      </c>
      <c r="F698" s="305" t="s">
        <v>159</v>
      </c>
      <c r="G698" s="304">
        <v>7</v>
      </c>
      <c r="H698" s="303">
        <v>11109.34</v>
      </c>
      <c r="I698" s="280">
        <f t="shared" si="240"/>
        <v>77765.38</v>
      </c>
      <c r="J698" s="442">
        <f t="shared" si="237"/>
        <v>0.20860000000000001</v>
      </c>
      <c r="K698" s="302">
        <f t="shared" si="241"/>
        <v>13426.74</v>
      </c>
      <c r="L698" s="301">
        <f t="shared" si="242"/>
        <v>93987.18</v>
      </c>
    </row>
    <row r="699" spans="2:12" ht="25.5" x14ac:dyDescent="0.25">
      <c r="B699" s="307" t="s">
        <v>2814</v>
      </c>
      <c r="C699" s="305" t="s">
        <v>2815</v>
      </c>
      <c r="D699" s="305" t="s">
        <v>160</v>
      </c>
      <c r="E699" s="306" t="s">
        <v>2816</v>
      </c>
      <c r="F699" s="305" t="s">
        <v>159</v>
      </c>
      <c r="G699" s="304">
        <v>11</v>
      </c>
      <c r="H699" s="303">
        <v>15456.44</v>
      </c>
      <c r="I699" s="280">
        <f t="shared" si="240"/>
        <v>170020.84</v>
      </c>
      <c r="J699" s="442">
        <f t="shared" si="237"/>
        <v>0.20860000000000001</v>
      </c>
      <c r="K699" s="302">
        <f t="shared" si="241"/>
        <v>18680.650000000001</v>
      </c>
      <c r="L699" s="301">
        <f t="shared" si="242"/>
        <v>205487.15</v>
      </c>
    </row>
    <row r="700" spans="2:12" ht="38.25" x14ac:dyDescent="0.25">
      <c r="B700" s="307" t="s">
        <v>2817</v>
      </c>
      <c r="C700" s="305" t="s">
        <v>2818</v>
      </c>
      <c r="D700" s="305" t="s">
        <v>130</v>
      </c>
      <c r="E700" s="306" t="s">
        <v>2819</v>
      </c>
      <c r="F700" s="305" t="s">
        <v>159</v>
      </c>
      <c r="G700" s="304">
        <v>13</v>
      </c>
      <c r="H700" s="303">
        <v>16693.810000000001</v>
      </c>
      <c r="I700" s="280">
        <f t="shared" si="240"/>
        <v>217019.53</v>
      </c>
      <c r="J700" s="442">
        <f t="shared" si="237"/>
        <v>0.20860000000000001</v>
      </c>
      <c r="K700" s="302">
        <f t="shared" si="241"/>
        <v>20176.13</v>
      </c>
      <c r="L700" s="301">
        <f t="shared" si="242"/>
        <v>262289.69</v>
      </c>
    </row>
    <row r="701" spans="2:12" ht="25.5" x14ac:dyDescent="0.25">
      <c r="B701" s="307" t="s">
        <v>2820</v>
      </c>
      <c r="C701" s="305" t="s">
        <v>2821</v>
      </c>
      <c r="D701" s="305" t="s">
        <v>160</v>
      </c>
      <c r="E701" s="306" t="s">
        <v>2822</v>
      </c>
      <c r="F701" s="305" t="s">
        <v>159</v>
      </c>
      <c r="G701" s="304">
        <v>8</v>
      </c>
      <c r="H701" s="303">
        <v>6765.16</v>
      </c>
      <c r="I701" s="280">
        <f t="shared" si="240"/>
        <v>54121.279999999999</v>
      </c>
      <c r="J701" s="442">
        <f t="shared" si="237"/>
        <v>0.20860000000000001</v>
      </c>
      <c r="K701" s="302">
        <f t="shared" si="241"/>
        <v>8176.37</v>
      </c>
      <c r="L701" s="301">
        <f t="shared" si="242"/>
        <v>65410.96</v>
      </c>
    </row>
    <row r="702" spans="2:12" ht="25.5" x14ac:dyDescent="0.25">
      <c r="B702" s="307" t="s">
        <v>2823</v>
      </c>
      <c r="C702" s="305" t="s">
        <v>2824</v>
      </c>
      <c r="D702" s="305" t="s">
        <v>160</v>
      </c>
      <c r="E702" s="306" t="s">
        <v>2825</v>
      </c>
      <c r="F702" s="305" t="s">
        <v>159</v>
      </c>
      <c r="G702" s="304">
        <v>2</v>
      </c>
      <c r="H702" s="303">
        <v>9946.82</v>
      </c>
      <c r="I702" s="280">
        <f t="shared" si="240"/>
        <v>19893.64</v>
      </c>
      <c r="J702" s="442">
        <f t="shared" si="237"/>
        <v>0.20860000000000001</v>
      </c>
      <c r="K702" s="302">
        <f t="shared" si="241"/>
        <v>12021.72</v>
      </c>
      <c r="L702" s="301">
        <f t="shared" si="242"/>
        <v>24043.439999999999</v>
      </c>
    </row>
    <row r="703" spans="2:12" ht="25.5" x14ac:dyDescent="0.25">
      <c r="B703" s="307" t="s">
        <v>2826</v>
      </c>
      <c r="C703" s="305" t="s">
        <v>2827</v>
      </c>
      <c r="D703" s="305" t="s">
        <v>164</v>
      </c>
      <c r="E703" s="306" t="s">
        <v>2828</v>
      </c>
      <c r="F703" s="305" t="s">
        <v>2829</v>
      </c>
      <c r="G703" s="304">
        <v>238.91</v>
      </c>
      <c r="H703" s="303">
        <v>204.25</v>
      </c>
      <c r="I703" s="280">
        <f t="shared" si="240"/>
        <v>48797.36</v>
      </c>
      <c r="J703" s="442">
        <f t="shared" si="237"/>
        <v>0.20860000000000001</v>
      </c>
      <c r="K703" s="302">
        <f t="shared" si="241"/>
        <v>246.85</v>
      </c>
      <c r="L703" s="301">
        <f t="shared" si="242"/>
        <v>58974.93</v>
      </c>
    </row>
    <row r="704" spans="2:12" ht="25.5" x14ac:dyDescent="0.25">
      <c r="B704" s="307" t="s">
        <v>2830</v>
      </c>
      <c r="C704" s="305" t="s">
        <v>2831</v>
      </c>
      <c r="D704" s="305" t="s">
        <v>164</v>
      </c>
      <c r="E704" s="306" t="s">
        <v>2832</v>
      </c>
      <c r="F704" s="305" t="s">
        <v>2829</v>
      </c>
      <c r="G704" s="304">
        <v>213.39</v>
      </c>
      <c r="H704" s="303">
        <v>130.84</v>
      </c>
      <c r="I704" s="280">
        <f t="shared" si="240"/>
        <v>27919.94</v>
      </c>
      <c r="J704" s="442">
        <f t="shared" si="237"/>
        <v>0.20860000000000001</v>
      </c>
      <c r="K704" s="302">
        <f t="shared" si="241"/>
        <v>158.13</v>
      </c>
      <c r="L704" s="301">
        <f t="shared" si="242"/>
        <v>33743.360000000001</v>
      </c>
    </row>
    <row r="705" spans="2:12" ht="25.5" x14ac:dyDescent="0.25">
      <c r="B705" s="307" t="s">
        <v>2833</v>
      </c>
      <c r="C705" s="305" t="s">
        <v>2834</v>
      </c>
      <c r="D705" s="305" t="s">
        <v>130</v>
      </c>
      <c r="E705" s="306" t="s">
        <v>2835</v>
      </c>
      <c r="F705" s="305" t="s">
        <v>136</v>
      </c>
      <c r="G705" s="304">
        <v>30</v>
      </c>
      <c r="H705" s="303">
        <v>2056.02</v>
      </c>
      <c r="I705" s="280">
        <f t="shared" si="240"/>
        <v>61680.6</v>
      </c>
      <c r="J705" s="442">
        <f t="shared" si="237"/>
        <v>0.20860000000000001</v>
      </c>
      <c r="K705" s="302">
        <f t="shared" si="241"/>
        <v>2484.9</v>
      </c>
      <c r="L705" s="301">
        <f t="shared" si="242"/>
        <v>74547</v>
      </c>
    </row>
    <row r="706" spans="2:12" ht="25.5" x14ac:dyDescent="0.25">
      <c r="B706" s="307" t="s">
        <v>2836</v>
      </c>
      <c r="C706" s="305" t="s">
        <v>2837</v>
      </c>
      <c r="D706" s="305" t="s">
        <v>142</v>
      </c>
      <c r="E706" s="306" t="s">
        <v>2838</v>
      </c>
      <c r="F706" s="305" t="s">
        <v>136</v>
      </c>
      <c r="G706" s="304">
        <v>45</v>
      </c>
      <c r="H706" s="303">
        <v>44.56</v>
      </c>
      <c r="I706" s="280">
        <f t="shared" si="240"/>
        <v>2005.2</v>
      </c>
      <c r="J706" s="442">
        <f t="shared" si="237"/>
        <v>0.20860000000000001</v>
      </c>
      <c r="K706" s="302">
        <f t="shared" si="241"/>
        <v>53.85</v>
      </c>
      <c r="L706" s="301">
        <f t="shared" si="242"/>
        <v>2423.25</v>
      </c>
    </row>
    <row r="707" spans="2:12" ht="25.5" x14ac:dyDescent="0.25">
      <c r="B707" s="307" t="s">
        <v>2839</v>
      </c>
      <c r="C707" s="305" t="s">
        <v>2840</v>
      </c>
      <c r="D707" s="305" t="s">
        <v>130</v>
      </c>
      <c r="E707" s="306" t="s">
        <v>2841</v>
      </c>
      <c r="F707" s="305" t="s">
        <v>159</v>
      </c>
      <c r="G707" s="304">
        <v>1</v>
      </c>
      <c r="H707" s="303">
        <v>8027.27</v>
      </c>
      <c r="I707" s="280">
        <f t="shared" si="240"/>
        <v>8027.27</v>
      </c>
      <c r="J707" s="442">
        <f t="shared" si="237"/>
        <v>0.20860000000000001</v>
      </c>
      <c r="K707" s="302">
        <f t="shared" si="241"/>
        <v>9701.75</v>
      </c>
      <c r="L707" s="301">
        <f t="shared" si="242"/>
        <v>9701.75</v>
      </c>
    </row>
    <row r="708" spans="2:12" ht="25.5" x14ac:dyDescent="0.25">
      <c r="B708" s="307" t="s">
        <v>2842</v>
      </c>
      <c r="C708" s="305" t="s">
        <v>2843</v>
      </c>
      <c r="D708" s="305" t="s">
        <v>130</v>
      </c>
      <c r="E708" s="306" t="s">
        <v>2844</v>
      </c>
      <c r="F708" s="305" t="s">
        <v>136</v>
      </c>
      <c r="G708" s="304">
        <v>1</v>
      </c>
      <c r="H708" s="303">
        <v>3221.06</v>
      </c>
      <c r="I708" s="280">
        <f t="shared" si="240"/>
        <v>3221.06</v>
      </c>
      <c r="J708" s="442">
        <f t="shared" si="237"/>
        <v>0.20860000000000001</v>
      </c>
      <c r="K708" s="302">
        <f t="shared" si="241"/>
        <v>3892.97</v>
      </c>
      <c r="L708" s="301">
        <f t="shared" si="242"/>
        <v>3892.97</v>
      </c>
    </row>
    <row r="709" spans="2:12" x14ac:dyDescent="0.25">
      <c r="B709" s="307" t="s">
        <v>2845</v>
      </c>
      <c r="C709" s="305" t="s">
        <v>2846</v>
      </c>
      <c r="D709" s="305" t="s">
        <v>130</v>
      </c>
      <c r="E709" s="306" t="s">
        <v>2847</v>
      </c>
      <c r="F709" s="305" t="s">
        <v>136</v>
      </c>
      <c r="G709" s="304">
        <v>1</v>
      </c>
      <c r="H709" s="303">
        <v>3921.26</v>
      </c>
      <c r="I709" s="280">
        <f t="shared" si="236"/>
        <v>3921.26</v>
      </c>
      <c r="J709" s="442">
        <f t="shared" si="237"/>
        <v>0.20860000000000001</v>
      </c>
      <c r="K709" s="302">
        <f t="shared" si="238"/>
        <v>4739.2299999999996</v>
      </c>
      <c r="L709" s="301">
        <f t="shared" si="239"/>
        <v>4739.2299999999996</v>
      </c>
    </row>
    <row r="710" spans="2:12" x14ac:dyDescent="0.25">
      <c r="B710" s="314" t="s">
        <v>2848</v>
      </c>
      <c r="C710" s="311" t="s">
        <v>379</v>
      </c>
      <c r="D710" s="311"/>
      <c r="E710" s="312" t="s">
        <v>2849</v>
      </c>
      <c r="F710" s="311"/>
      <c r="G710" s="313"/>
      <c r="H710" s="312" t="s">
        <v>73</v>
      </c>
      <c r="I710" s="311">
        <f>SUBTOTAL(9,I711:I711)</f>
        <v>224200</v>
      </c>
      <c r="J710" s="310"/>
      <c r="K710" s="309"/>
      <c r="L710" s="308">
        <f>SUBTOTAL(9,L711:L711)</f>
        <v>270968.12</v>
      </c>
    </row>
    <row r="711" spans="2:12" x14ac:dyDescent="0.25">
      <c r="B711" s="307" t="s">
        <v>2850</v>
      </c>
      <c r="C711" s="305" t="s">
        <v>2851</v>
      </c>
      <c r="D711" s="305" t="s">
        <v>969</v>
      </c>
      <c r="E711" s="306" t="s">
        <v>2852</v>
      </c>
      <c r="F711" s="305" t="s">
        <v>159</v>
      </c>
      <c r="G711" s="304">
        <v>1</v>
      </c>
      <c r="H711" s="303">
        <v>224200</v>
      </c>
      <c r="I711" s="280">
        <f t="shared" ref="I711" si="243">TRUNC(G711 * H711, 2)</f>
        <v>224200</v>
      </c>
      <c r="J711" s="442">
        <f>+$L$4</f>
        <v>0.20860000000000001</v>
      </c>
      <c r="K711" s="302">
        <f t="shared" ref="K711" si="244">TRUNC(H711 * (1 + J711), 2)</f>
        <v>270968.12</v>
      </c>
      <c r="L711" s="301">
        <f t="shared" ref="L711" si="245">TRUNC(G711 * K711, 2)</f>
        <v>270968.12</v>
      </c>
    </row>
    <row r="712" spans="2:12" x14ac:dyDescent="0.25">
      <c r="B712" s="314" t="s">
        <v>2853</v>
      </c>
      <c r="C712" s="311" t="s">
        <v>379</v>
      </c>
      <c r="D712" s="311"/>
      <c r="E712" s="312" t="s">
        <v>2086</v>
      </c>
      <c r="F712" s="311"/>
      <c r="G712" s="313"/>
      <c r="H712" s="312" t="s">
        <v>73</v>
      </c>
      <c r="I712" s="311">
        <f>SUBTOTAL(9,I713:I717)</f>
        <v>447624.66000000003</v>
      </c>
      <c r="J712" s="310"/>
      <c r="K712" s="309"/>
      <c r="L712" s="308">
        <f>SUBTOTAL(9,L713:L717)</f>
        <v>559841.35</v>
      </c>
    </row>
    <row r="713" spans="2:12" x14ac:dyDescent="0.25">
      <c r="B713" s="307" t="s">
        <v>2854</v>
      </c>
      <c r="C713" s="305" t="s">
        <v>2855</v>
      </c>
      <c r="D713" s="305" t="s">
        <v>1336</v>
      </c>
      <c r="E713" s="306" t="s">
        <v>2856</v>
      </c>
      <c r="F713" s="305" t="s">
        <v>131</v>
      </c>
      <c r="G713" s="304">
        <v>108.99</v>
      </c>
      <c r="H713" s="303">
        <v>513.63</v>
      </c>
      <c r="I713" s="280">
        <f t="shared" ref="I713:I717" si="246">TRUNC(G713 * H713, 2)</f>
        <v>55980.53</v>
      </c>
      <c r="J713" s="409">
        <f t="shared" ref="J713:J754" si="247">+$L$3</f>
        <v>0.25069999999999998</v>
      </c>
      <c r="K713" s="302">
        <f t="shared" ref="K713:K717" si="248">TRUNC(H713 * (1 + J713), 2)</f>
        <v>642.39</v>
      </c>
      <c r="L713" s="301">
        <f t="shared" ref="L713:L717" si="249">TRUNC(G713 * K713, 2)</f>
        <v>70014.080000000002</v>
      </c>
    </row>
    <row r="714" spans="2:12" ht="38.25" x14ac:dyDescent="0.25">
      <c r="B714" s="307" t="s">
        <v>2857</v>
      </c>
      <c r="C714" s="305" t="s">
        <v>2858</v>
      </c>
      <c r="D714" s="305" t="s">
        <v>160</v>
      </c>
      <c r="E714" s="306" t="s">
        <v>2859</v>
      </c>
      <c r="F714" s="305" t="s">
        <v>131</v>
      </c>
      <c r="G714" s="304">
        <v>31.27</v>
      </c>
      <c r="H714" s="303">
        <v>100.68</v>
      </c>
      <c r="I714" s="280">
        <f t="shared" si="246"/>
        <v>3148.26</v>
      </c>
      <c r="J714" s="409">
        <f t="shared" si="247"/>
        <v>0.25069999999999998</v>
      </c>
      <c r="K714" s="302">
        <f t="shared" si="248"/>
        <v>125.92</v>
      </c>
      <c r="L714" s="301">
        <f t="shared" si="249"/>
        <v>3937.51</v>
      </c>
    </row>
    <row r="715" spans="2:12" ht="25.5" x14ac:dyDescent="0.25">
      <c r="B715" s="307" t="s">
        <v>2860</v>
      </c>
      <c r="C715" s="305" t="s">
        <v>2861</v>
      </c>
      <c r="D715" s="305" t="s">
        <v>160</v>
      </c>
      <c r="E715" s="306" t="s">
        <v>2862</v>
      </c>
      <c r="F715" s="305" t="s">
        <v>131</v>
      </c>
      <c r="G715" s="304">
        <v>42.17</v>
      </c>
      <c r="H715" s="303">
        <v>68.680000000000007</v>
      </c>
      <c r="I715" s="280">
        <f t="shared" si="246"/>
        <v>2896.23</v>
      </c>
      <c r="J715" s="409">
        <f t="shared" si="247"/>
        <v>0.25069999999999998</v>
      </c>
      <c r="K715" s="302">
        <f t="shared" si="248"/>
        <v>85.89</v>
      </c>
      <c r="L715" s="301">
        <f t="shared" si="249"/>
        <v>3621.98</v>
      </c>
    </row>
    <row r="716" spans="2:12" ht="38.25" x14ac:dyDescent="0.25">
      <c r="B716" s="307" t="s">
        <v>2863</v>
      </c>
      <c r="C716" s="305" t="s">
        <v>2864</v>
      </c>
      <c r="D716" s="305" t="s">
        <v>160</v>
      </c>
      <c r="E716" s="306" t="s">
        <v>2865</v>
      </c>
      <c r="F716" s="305" t="s">
        <v>131</v>
      </c>
      <c r="G716" s="304">
        <v>46.16</v>
      </c>
      <c r="H716" s="303">
        <v>136.05000000000001</v>
      </c>
      <c r="I716" s="280">
        <f t="shared" si="246"/>
        <v>6280.06</v>
      </c>
      <c r="J716" s="409">
        <f t="shared" si="247"/>
        <v>0.25069999999999998</v>
      </c>
      <c r="K716" s="302">
        <f t="shared" si="248"/>
        <v>170.15</v>
      </c>
      <c r="L716" s="301">
        <f t="shared" si="249"/>
        <v>7854.12</v>
      </c>
    </row>
    <row r="717" spans="2:12" ht="38.25" x14ac:dyDescent="0.25">
      <c r="B717" s="307" t="s">
        <v>2866</v>
      </c>
      <c r="C717" s="305" t="s">
        <v>2867</v>
      </c>
      <c r="D717" s="305" t="s">
        <v>130</v>
      </c>
      <c r="E717" s="306" t="s">
        <v>2868</v>
      </c>
      <c r="F717" s="305" t="s">
        <v>131</v>
      </c>
      <c r="G717" s="304">
        <v>1409.01</v>
      </c>
      <c r="H717" s="303">
        <v>269.20999999999998</v>
      </c>
      <c r="I717" s="280">
        <f t="shared" si="246"/>
        <v>379319.58</v>
      </c>
      <c r="J717" s="409">
        <f t="shared" si="247"/>
        <v>0.25069999999999998</v>
      </c>
      <c r="K717" s="302">
        <f t="shared" si="248"/>
        <v>336.7</v>
      </c>
      <c r="L717" s="301">
        <f t="shared" si="249"/>
        <v>474413.66</v>
      </c>
    </row>
    <row r="718" spans="2:12" x14ac:dyDescent="0.25">
      <c r="B718" s="314" t="s">
        <v>2869</v>
      </c>
      <c r="C718" s="311" t="s">
        <v>379</v>
      </c>
      <c r="D718" s="311"/>
      <c r="E718" s="312" t="s">
        <v>2870</v>
      </c>
      <c r="F718" s="311"/>
      <c r="G718" s="313"/>
      <c r="H718" s="312" t="s">
        <v>73</v>
      </c>
      <c r="I718" s="311">
        <f>SUBTOTAL(9,I719:I721)</f>
        <v>296508.57</v>
      </c>
      <c r="J718" s="310"/>
      <c r="K718" s="309"/>
      <c r="L718" s="308">
        <f>SUBTOTAL(9,L719:L721)</f>
        <v>358358.77</v>
      </c>
    </row>
    <row r="719" spans="2:12" ht="25.5" x14ac:dyDescent="0.25">
      <c r="B719" s="307" t="s">
        <v>2871</v>
      </c>
      <c r="C719" s="305" t="s">
        <v>2872</v>
      </c>
      <c r="D719" s="305" t="s">
        <v>164</v>
      </c>
      <c r="E719" s="306" t="s">
        <v>2873</v>
      </c>
      <c r="F719" s="305" t="s">
        <v>131</v>
      </c>
      <c r="G719" s="304">
        <v>231.53</v>
      </c>
      <c r="H719" s="303">
        <v>532</v>
      </c>
      <c r="I719" s="280">
        <f t="shared" ref="I719:I721" si="250">TRUNC(G719 * H719, 2)</f>
        <v>123173.96</v>
      </c>
      <c r="J719" s="442">
        <f>+$L$4</f>
        <v>0.20860000000000001</v>
      </c>
      <c r="K719" s="302">
        <f t="shared" ref="K719:K721" si="251">TRUNC(H719 * (1 + J719), 2)</f>
        <v>642.97</v>
      </c>
      <c r="L719" s="301">
        <f t="shared" ref="L719:L721" si="252">TRUNC(G719 * K719, 2)</f>
        <v>148866.84</v>
      </c>
    </row>
    <row r="720" spans="2:12" ht="25.5" x14ac:dyDescent="0.25">
      <c r="B720" s="307" t="s">
        <v>2874</v>
      </c>
      <c r="C720" s="305" t="s">
        <v>2875</v>
      </c>
      <c r="D720" s="305" t="s">
        <v>164</v>
      </c>
      <c r="E720" s="306" t="s">
        <v>2876</v>
      </c>
      <c r="F720" s="305" t="s">
        <v>131</v>
      </c>
      <c r="G720" s="304">
        <v>9.7200000000000006</v>
      </c>
      <c r="H720" s="303">
        <v>285</v>
      </c>
      <c r="I720" s="280">
        <f t="shared" ref="I720" si="253">TRUNC(G720 * H720, 2)</f>
        <v>2770.2</v>
      </c>
      <c r="J720" s="442">
        <f>+$L$4</f>
        <v>0.20860000000000001</v>
      </c>
      <c r="K720" s="302">
        <f t="shared" ref="K720" si="254">TRUNC(H720 * (1 + J720), 2)</f>
        <v>344.45</v>
      </c>
      <c r="L720" s="301">
        <f t="shared" ref="L720" si="255">TRUNC(G720 * K720, 2)</f>
        <v>3348.05</v>
      </c>
    </row>
    <row r="721" spans="2:12" x14ac:dyDescent="0.25">
      <c r="B721" s="307" t="s">
        <v>3942</v>
      </c>
      <c r="C721" s="441" t="s">
        <v>3943</v>
      </c>
      <c r="D721" s="305" t="s">
        <v>130</v>
      </c>
      <c r="E721" s="306" t="s">
        <v>3944</v>
      </c>
      <c r="F721" s="305" t="s">
        <v>131</v>
      </c>
      <c r="G721" s="304">
        <v>150.08000000000001</v>
      </c>
      <c r="H721" s="303">
        <v>1136.49</v>
      </c>
      <c r="I721" s="280">
        <f t="shared" si="250"/>
        <v>170564.41</v>
      </c>
      <c r="J721" s="442">
        <f>+$L$4</f>
        <v>0.20860000000000001</v>
      </c>
      <c r="K721" s="302">
        <f t="shared" si="251"/>
        <v>1373.56</v>
      </c>
      <c r="L721" s="301">
        <f t="shared" si="252"/>
        <v>206143.88</v>
      </c>
    </row>
    <row r="722" spans="2:12" x14ac:dyDescent="0.25">
      <c r="B722" s="314" t="s">
        <v>2877</v>
      </c>
      <c r="C722" s="311" t="s">
        <v>379</v>
      </c>
      <c r="D722" s="311"/>
      <c r="E722" s="312" t="s">
        <v>920</v>
      </c>
      <c r="F722" s="311"/>
      <c r="G722" s="313"/>
      <c r="H722" s="312" t="s">
        <v>73</v>
      </c>
      <c r="I722" s="311">
        <f>SUBTOTAL(9,I723:I729)</f>
        <v>211348.32</v>
      </c>
      <c r="J722" s="310"/>
      <c r="K722" s="309"/>
      <c r="L722" s="308">
        <f>SUBTOTAL(9,L723:L729)</f>
        <v>264332.96000000002</v>
      </c>
    </row>
    <row r="723" spans="2:12" x14ac:dyDescent="0.25">
      <c r="B723" s="307" t="s">
        <v>2878</v>
      </c>
      <c r="C723" s="305" t="s">
        <v>2879</v>
      </c>
      <c r="D723" s="305" t="s">
        <v>1336</v>
      </c>
      <c r="E723" s="306" t="s">
        <v>2880</v>
      </c>
      <c r="F723" s="305" t="s">
        <v>137</v>
      </c>
      <c r="G723" s="304">
        <v>2</v>
      </c>
      <c r="H723" s="303">
        <v>790.82</v>
      </c>
      <c r="I723" s="280">
        <f t="shared" ref="I723:I729" si="256">TRUNC(G723 * H723, 2)</f>
        <v>1581.64</v>
      </c>
      <c r="J723" s="409">
        <f t="shared" si="247"/>
        <v>0.25069999999999998</v>
      </c>
      <c r="K723" s="302">
        <f t="shared" ref="K723:K729" si="257">TRUNC(H723 * (1 + J723), 2)</f>
        <v>989.07</v>
      </c>
      <c r="L723" s="301">
        <f t="shared" ref="L723:L729" si="258">TRUNC(G723 * K723, 2)</f>
        <v>1978.14</v>
      </c>
    </row>
    <row r="724" spans="2:12" x14ac:dyDescent="0.25">
      <c r="B724" s="307" t="s">
        <v>2881</v>
      </c>
      <c r="C724" s="305" t="s">
        <v>2882</v>
      </c>
      <c r="D724" s="305" t="s">
        <v>1336</v>
      </c>
      <c r="E724" s="306" t="s">
        <v>2883</v>
      </c>
      <c r="F724" s="305" t="s">
        <v>137</v>
      </c>
      <c r="G724" s="304">
        <v>25</v>
      </c>
      <c r="H724" s="303">
        <v>789.72</v>
      </c>
      <c r="I724" s="280">
        <f t="shared" si="256"/>
        <v>19743</v>
      </c>
      <c r="J724" s="409">
        <f t="shared" si="247"/>
        <v>0.25069999999999998</v>
      </c>
      <c r="K724" s="302">
        <f t="shared" si="257"/>
        <v>987.7</v>
      </c>
      <c r="L724" s="301">
        <f t="shared" si="258"/>
        <v>24692.5</v>
      </c>
    </row>
    <row r="725" spans="2:12" ht="25.5" x14ac:dyDescent="0.25">
      <c r="B725" s="307" t="s">
        <v>2884</v>
      </c>
      <c r="C725" s="305" t="s">
        <v>2885</v>
      </c>
      <c r="D725" s="305" t="s">
        <v>130</v>
      </c>
      <c r="E725" s="306" t="s">
        <v>2886</v>
      </c>
      <c r="F725" s="305" t="s">
        <v>159</v>
      </c>
      <c r="G725" s="304">
        <v>22</v>
      </c>
      <c r="H725" s="303">
        <v>3550.36</v>
      </c>
      <c r="I725" s="280">
        <f t="shared" si="256"/>
        <v>78107.92</v>
      </c>
      <c r="J725" s="409">
        <f t="shared" si="247"/>
        <v>0.25069999999999998</v>
      </c>
      <c r="K725" s="302">
        <f t="shared" si="257"/>
        <v>4440.43</v>
      </c>
      <c r="L725" s="301">
        <f t="shared" si="258"/>
        <v>97689.46</v>
      </c>
    </row>
    <row r="726" spans="2:12" ht="25.5" x14ac:dyDescent="0.25">
      <c r="B726" s="307" t="s">
        <v>2887</v>
      </c>
      <c r="C726" s="305" t="s">
        <v>2888</v>
      </c>
      <c r="D726" s="305" t="s">
        <v>130</v>
      </c>
      <c r="E726" s="306" t="s">
        <v>2889</v>
      </c>
      <c r="F726" s="305" t="s">
        <v>159</v>
      </c>
      <c r="G726" s="304">
        <v>16</v>
      </c>
      <c r="H726" s="303">
        <v>5522.79</v>
      </c>
      <c r="I726" s="280">
        <f t="shared" si="256"/>
        <v>88364.64</v>
      </c>
      <c r="J726" s="409">
        <f t="shared" si="247"/>
        <v>0.25069999999999998</v>
      </c>
      <c r="K726" s="302">
        <f t="shared" si="257"/>
        <v>6907.35</v>
      </c>
      <c r="L726" s="301">
        <f t="shared" si="258"/>
        <v>110517.6</v>
      </c>
    </row>
    <row r="727" spans="2:12" x14ac:dyDescent="0.25">
      <c r="B727" s="307" t="s">
        <v>2890</v>
      </c>
      <c r="C727" s="305" t="s">
        <v>2891</v>
      </c>
      <c r="D727" s="305" t="s">
        <v>130</v>
      </c>
      <c r="E727" s="306" t="s">
        <v>2892</v>
      </c>
      <c r="F727" s="305" t="s">
        <v>159</v>
      </c>
      <c r="G727" s="304">
        <v>12</v>
      </c>
      <c r="H727" s="303">
        <v>1243.9000000000001</v>
      </c>
      <c r="I727" s="280">
        <f t="shared" si="256"/>
        <v>14926.8</v>
      </c>
      <c r="J727" s="409">
        <f t="shared" si="247"/>
        <v>0.25069999999999998</v>
      </c>
      <c r="K727" s="302">
        <f t="shared" si="257"/>
        <v>1555.74</v>
      </c>
      <c r="L727" s="301">
        <f t="shared" si="258"/>
        <v>18668.88</v>
      </c>
    </row>
    <row r="728" spans="2:12" x14ac:dyDescent="0.25">
      <c r="B728" s="307" t="s">
        <v>2893</v>
      </c>
      <c r="C728" s="305" t="s">
        <v>2894</v>
      </c>
      <c r="D728" s="305" t="s">
        <v>142</v>
      </c>
      <c r="E728" s="306" t="s">
        <v>2895</v>
      </c>
      <c r="F728" s="305" t="s">
        <v>136</v>
      </c>
      <c r="G728" s="304">
        <v>4</v>
      </c>
      <c r="H728" s="303">
        <v>1143.78</v>
      </c>
      <c r="I728" s="280">
        <f t="shared" si="256"/>
        <v>4575.12</v>
      </c>
      <c r="J728" s="409">
        <f t="shared" si="247"/>
        <v>0.25069999999999998</v>
      </c>
      <c r="K728" s="302">
        <f t="shared" si="257"/>
        <v>1430.52</v>
      </c>
      <c r="L728" s="301">
        <f t="shared" si="258"/>
        <v>5722.08</v>
      </c>
    </row>
    <row r="729" spans="2:12" x14ac:dyDescent="0.25">
      <c r="B729" s="307" t="s">
        <v>2896</v>
      </c>
      <c r="C729" s="305" t="s">
        <v>2897</v>
      </c>
      <c r="D729" s="305" t="s">
        <v>1336</v>
      </c>
      <c r="E729" s="306" t="s">
        <v>2898</v>
      </c>
      <c r="F729" s="305" t="s">
        <v>136</v>
      </c>
      <c r="G729" s="304">
        <v>5</v>
      </c>
      <c r="H729" s="303">
        <v>809.84</v>
      </c>
      <c r="I729" s="280">
        <f t="shared" si="256"/>
        <v>4049.2</v>
      </c>
      <c r="J729" s="409">
        <f t="shared" si="247"/>
        <v>0.25069999999999998</v>
      </c>
      <c r="K729" s="302">
        <f t="shared" si="257"/>
        <v>1012.86</v>
      </c>
      <c r="L729" s="301">
        <f t="shared" si="258"/>
        <v>5064.3</v>
      </c>
    </row>
    <row r="730" spans="2:12" x14ac:dyDescent="0.25">
      <c r="B730" s="314" t="s">
        <v>2899</v>
      </c>
      <c r="C730" s="311" t="s">
        <v>379</v>
      </c>
      <c r="D730" s="311"/>
      <c r="E730" s="312" t="s">
        <v>2123</v>
      </c>
      <c r="F730" s="311"/>
      <c r="G730" s="313"/>
      <c r="H730" s="312" t="s">
        <v>73</v>
      </c>
      <c r="I730" s="311">
        <f>SUBTOTAL(9,I731:I740)</f>
        <v>301763.99</v>
      </c>
      <c r="J730" s="310"/>
      <c r="K730" s="309"/>
      <c r="L730" s="308">
        <f>SUBTOTAL(9,L731:L740)</f>
        <v>377414.55999999994</v>
      </c>
    </row>
    <row r="731" spans="2:12" x14ac:dyDescent="0.25">
      <c r="B731" s="307" t="s">
        <v>2900</v>
      </c>
      <c r="C731" s="305" t="s">
        <v>2125</v>
      </c>
      <c r="D731" s="305" t="s">
        <v>1336</v>
      </c>
      <c r="E731" s="306" t="s">
        <v>2126</v>
      </c>
      <c r="F731" s="305" t="s">
        <v>131</v>
      </c>
      <c r="G731" s="304">
        <v>42.28</v>
      </c>
      <c r="H731" s="303">
        <v>345.7</v>
      </c>
      <c r="I731" s="280">
        <f t="shared" ref="I731:I740" si="259">TRUNC(G731 * H731, 2)</f>
        <v>14616.19</v>
      </c>
      <c r="J731" s="409">
        <f t="shared" si="247"/>
        <v>0.25069999999999998</v>
      </c>
      <c r="K731" s="302">
        <f t="shared" ref="K731:K740" si="260">TRUNC(H731 * (1 + J731), 2)</f>
        <v>432.36</v>
      </c>
      <c r="L731" s="301">
        <f t="shared" ref="L731:L740" si="261">TRUNC(G731 * K731, 2)</f>
        <v>18280.18</v>
      </c>
    </row>
    <row r="732" spans="2:12" x14ac:dyDescent="0.25">
      <c r="B732" s="307" t="s">
        <v>2901</v>
      </c>
      <c r="C732" s="305" t="s">
        <v>2128</v>
      </c>
      <c r="D732" s="305" t="s">
        <v>1336</v>
      </c>
      <c r="E732" s="306" t="s">
        <v>2129</v>
      </c>
      <c r="F732" s="305" t="s">
        <v>141</v>
      </c>
      <c r="G732" s="304">
        <v>194.98</v>
      </c>
      <c r="H732" s="303">
        <v>71.930000000000007</v>
      </c>
      <c r="I732" s="280">
        <f t="shared" si="259"/>
        <v>14024.91</v>
      </c>
      <c r="J732" s="409">
        <f t="shared" si="247"/>
        <v>0.25069999999999998</v>
      </c>
      <c r="K732" s="302">
        <f t="shared" si="260"/>
        <v>89.96</v>
      </c>
      <c r="L732" s="301">
        <f t="shared" si="261"/>
        <v>17540.400000000001</v>
      </c>
    </row>
    <row r="733" spans="2:12" x14ac:dyDescent="0.25">
      <c r="B733" s="307" t="s">
        <v>2902</v>
      </c>
      <c r="C733" s="305" t="s">
        <v>2903</v>
      </c>
      <c r="D733" s="305" t="s">
        <v>1336</v>
      </c>
      <c r="E733" s="306" t="s">
        <v>2904</v>
      </c>
      <c r="F733" s="305" t="s">
        <v>131</v>
      </c>
      <c r="G733" s="304">
        <v>2.52</v>
      </c>
      <c r="H733" s="303">
        <v>949.09</v>
      </c>
      <c r="I733" s="280">
        <f t="shared" si="259"/>
        <v>2391.6999999999998</v>
      </c>
      <c r="J733" s="409">
        <f t="shared" si="247"/>
        <v>0.25069999999999998</v>
      </c>
      <c r="K733" s="302">
        <f t="shared" si="260"/>
        <v>1187.02</v>
      </c>
      <c r="L733" s="301">
        <f t="shared" si="261"/>
        <v>2991.29</v>
      </c>
    </row>
    <row r="734" spans="2:12" x14ac:dyDescent="0.25">
      <c r="B734" s="307" t="s">
        <v>2905</v>
      </c>
      <c r="C734" s="305" t="s">
        <v>2906</v>
      </c>
      <c r="D734" s="305" t="s">
        <v>1336</v>
      </c>
      <c r="E734" s="306" t="s">
        <v>2907</v>
      </c>
      <c r="F734" s="305" t="s">
        <v>131</v>
      </c>
      <c r="G734" s="304">
        <v>73.44</v>
      </c>
      <c r="H734" s="303">
        <v>933.95</v>
      </c>
      <c r="I734" s="280">
        <f t="shared" si="259"/>
        <v>68589.279999999999</v>
      </c>
      <c r="J734" s="409">
        <f t="shared" si="247"/>
        <v>0.25069999999999998</v>
      </c>
      <c r="K734" s="302">
        <f t="shared" si="260"/>
        <v>1168.0899999999999</v>
      </c>
      <c r="L734" s="301">
        <f t="shared" si="261"/>
        <v>85784.52</v>
      </c>
    </row>
    <row r="735" spans="2:12" ht="25.5" x14ac:dyDescent="0.25">
      <c r="B735" s="307" t="s">
        <v>2908</v>
      </c>
      <c r="C735" s="305" t="s">
        <v>2909</v>
      </c>
      <c r="D735" s="305" t="s">
        <v>1336</v>
      </c>
      <c r="E735" s="306" t="s">
        <v>2910</v>
      </c>
      <c r="F735" s="305" t="s">
        <v>131</v>
      </c>
      <c r="G735" s="304">
        <v>0.83</v>
      </c>
      <c r="H735" s="303">
        <v>367.64</v>
      </c>
      <c r="I735" s="280">
        <f t="shared" si="259"/>
        <v>305.14</v>
      </c>
      <c r="J735" s="409">
        <f t="shared" si="247"/>
        <v>0.25069999999999998</v>
      </c>
      <c r="K735" s="302">
        <f t="shared" si="260"/>
        <v>459.8</v>
      </c>
      <c r="L735" s="301">
        <f t="shared" si="261"/>
        <v>381.63</v>
      </c>
    </row>
    <row r="736" spans="2:12" x14ac:dyDescent="0.25">
      <c r="B736" s="307" t="s">
        <v>2911</v>
      </c>
      <c r="C736" s="305" t="s">
        <v>1044</v>
      </c>
      <c r="D736" s="305" t="s">
        <v>1336</v>
      </c>
      <c r="E736" s="306" t="s">
        <v>1045</v>
      </c>
      <c r="F736" s="305" t="s">
        <v>131</v>
      </c>
      <c r="G736" s="304">
        <v>58.32</v>
      </c>
      <c r="H736" s="303">
        <v>934.35</v>
      </c>
      <c r="I736" s="280">
        <f t="shared" si="259"/>
        <v>54491.29</v>
      </c>
      <c r="J736" s="409">
        <f t="shared" si="247"/>
        <v>0.25069999999999998</v>
      </c>
      <c r="K736" s="302">
        <f t="shared" si="260"/>
        <v>1168.5899999999999</v>
      </c>
      <c r="L736" s="301">
        <f t="shared" si="261"/>
        <v>68152.160000000003</v>
      </c>
    </row>
    <row r="737" spans="2:12" ht="38.25" x14ac:dyDescent="0.25">
      <c r="B737" s="307" t="s">
        <v>2912</v>
      </c>
      <c r="C737" s="305" t="s">
        <v>2913</v>
      </c>
      <c r="D737" s="305" t="s">
        <v>2914</v>
      </c>
      <c r="E737" s="306" t="s">
        <v>2915</v>
      </c>
      <c r="F737" s="305" t="s">
        <v>2754</v>
      </c>
      <c r="G737" s="304">
        <v>7</v>
      </c>
      <c r="H737" s="303">
        <v>2570.0500000000002</v>
      </c>
      <c r="I737" s="280">
        <f t="shared" si="259"/>
        <v>17990.349999999999</v>
      </c>
      <c r="J737" s="409">
        <f t="shared" si="247"/>
        <v>0.25069999999999998</v>
      </c>
      <c r="K737" s="302">
        <f t="shared" si="260"/>
        <v>3214.36</v>
      </c>
      <c r="L737" s="301">
        <f t="shared" si="261"/>
        <v>22500.52</v>
      </c>
    </row>
    <row r="738" spans="2:12" x14ac:dyDescent="0.25">
      <c r="B738" s="307" t="s">
        <v>2916</v>
      </c>
      <c r="C738" s="305" t="s">
        <v>2917</v>
      </c>
      <c r="D738" s="305" t="s">
        <v>1336</v>
      </c>
      <c r="E738" s="306" t="s">
        <v>2918</v>
      </c>
      <c r="F738" s="305" t="s">
        <v>141</v>
      </c>
      <c r="G738" s="304">
        <v>3.56</v>
      </c>
      <c r="H738" s="303">
        <v>510.68</v>
      </c>
      <c r="I738" s="280">
        <f t="shared" si="259"/>
        <v>1818.02</v>
      </c>
      <c r="J738" s="409">
        <f t="shared" si="247"/>
        <v>0.25069999999999998</v>
      </c>
      <c r="K738" s="302">
        <f t="shared" si="260"/>
        <v>638.70000000000005</v>
      </c>
      <c r="L738" s="301">
        <f t="shared" si="261"/>
        <v>2273.77</v>
      </c>
    </row>
    <row r="739" spans="2:12" x14ac:dyDescent="0.25">
      <c r="B739" s="307" t="s">
        <v>2919</v>
      </c>
      <c r="C739" s="305" t="s">
        <v>2920</v>
      </c>
      <c r="D739" s="305" t="s">
        <v>130</v>
      </c>
      <c r="E739" s="306" t="s">
        <v>2921</v>
      </c>
      <c r="F739" s="305" t="s">
        <v>131</v>
      </c>
      <c r="G739" s="304">
        <v>51.84</v>
      </c>
      <c r="H739" s="303">
        <v>2024.79</v>
      </c>
      <c r="I739" s="280">
        <f t="shared" si="259"/>
        <v>104965.11</v>
      </c>
      <c r="J739" s="409">
        <f t="shared" si="247"/>
        <v>0.25069999999999998</v>
      </c>
      <c r="K739" s="302">
        <f t="shared" si="260"/>
        <v>2532.4</v>
      </c>
      <c r="L739" s="301">
        <f t="shared" si="261"/>
        <v>131279.60999999999</v>
      </c>
    </row>
    <row r="740" spans="2:12" x14ac:dyDescent="0.25">
      <c r="B740" s="307" t="s">
        <v>2922</v>
      </c>
      <c r="C740" s="305" t="s">
        <v>2923</v>
      </c>
      <c r="D740" s="305" t="s">
        <v>1336</v>
      </c>
      <c r="E740" s="306" t="s">
        <v>2924</v>
      </c>
      <c r="F740" s="305" t="s">
        <v>131</v>
      </c>
      <c r="G740" s="304">
        <v>36</v>
      </c>
      <c r="H740" s="303">
        <v>627</v>
      </c>
      <c r="I740" s="280">
        <f t="shared" si="259"/>
        <v>22572</v>
      </c>
      <c r="J740" s="409">
        <f t="shared" si="247"/>
        <v>0.25069999999999998</v>
      </c>
      <c r="K740" s="302">
        <f t="shared" si="260"/>
        <v>784.18</v>
      </c>
      <c r="L740" s="301">
        <f t="shared" si="261"/>
        <v>28230.48</v>
      </c>
    </row>
    <row r="741" spans="2:12" x14ac:dyDescent="0.25">
      <c r="B741" s="314" t="s">
        <v>2925</v>
      </c>
      <c r="C741" s="311" t="s">
        <v>379</v>
      </c>
      <c r="D741" s="311"/>
      <c r="E741" s="312" t="s">
        <v>2926</v>
      </c>
      <c r="F741" s="311"/>
      <c r="G741" s="313"/>
      <c r="H741" s="312" t="s">
        <v>73</v>
      </c>
      <c r="I741" s="311">
        <f>SUBTOTAL(9,I742:I743)</f>
        <v>368402.4</v>
      </c>
      <c r="J741" s="310"/>
      <c r="K741" s="309"/>
      <c r="L741" s="308">
        <f>SUBTOTAL(9,L742:L743)</f>
        <v>448957.03</v>
      </c>
    </row>
    <row r="742" spans="2:12" x14ac:dyDescent="0.25">
      <c r="B742" s="307" t="s">
        <v>2927</v>
      </c>
      <c r="C742" s="305" t="s">
        <v>793</v>
      </c>
      <c r="D742" s="305" t="s">
        <v>1336</v>
      </c>
      <c r="E742" s="306" t="s">
        <v>157</v>
      </c>
      <c r="F742" s="305" t="s">
        <v>156</v>
      </c>
      <c r="G742" s="304">
        <v>4727.99</v>
      </c>
      <c r="H742" s="303">
        <v>18.82</v>
      </c>
      <c r="I742" s="280">
        <f t="shared" ref="I742:I743" si="262">TRUNC(G742 * H742, 2)</f>
        <v>88980.77</v>
      </c>
      <c r="J742" s="409">
        <f t="shared" si="247"/>
        <v>0.25069999999999998</v>
      </c>
      <c r="K742" s="302">
        <f t="shared" ref="K742:K743" si="263">TRUNC(H742 * (1 + J742), 2)</f>
        <v>23.53</v>
      </c>
      <c r="L742" s="301">
        <f t="shared" ref="L742:L743" si="264">TRUNC(G742 * K742, 2)</f>
        <v>111249.60000000001</v>
      </c>
    </row>
    <row r="743" spans="2:12" x14ac:dyDescent="0.25">
      <c r="B743" s="307" t="s">
        <v>2928</v>
      </c>
      <c r="C743" s="305" t="s">
        <v>2929</v>
      </c>
      <c r="D743" s="305" t="s">
        <v>142</v>
      </c>
      <c r="E743" s="306" t="s">
        <v>2930</v>
      </c>
      <c r="F743" s="305" t="s">
        <v>131</v>
      </c>
      <c r="G743" s="304">
        <v>429.14</v>
      </c>
      <c r="H743" s="303">
        <v>651.12</v>
      </c>
      <c r="I743" s="280">
        <f t="shared" si="262"/>
        <v>279421.63</v>
      </c>
      <c r="J743" s="442">
        <f>+$L$4</f>
        <v>0.20860000000000001</v>
      </c>
      <c r="K743" s="302">
        <f t="shared" si="263"/>
        <v>786.94</v>
      </c>
      <c r="L743" s="301">
        <f t="shared" si="264"/>
        <v>337707.43</v>
      </c>
    </row>
    <row r="744" spans="2:12" x14ac:dyDescent="0.25">
      <c r="B744" s="314" t="s">
        <v>2931</v>
      </c>
      <c r="C744" s="311" t="s">
        <v>379</v>
      </c>
      <c r="D744" s="311"/>
      <c r="E744" s="312" t="s">
        <v>2932</v>
      </c>
      <c r="F744" s="311"/>
      <c r="G744" s="313"/>
      <c r="H744" s="312" t="s">
        <v>73</v>
      </c>
      <c r="I744" s="311">
        <f>SUBTOTAL(9,I745:I745)</f>
        <v>23296.63</v>
      </c>
      <c r="J744" s="310"/>
      <c r="K744" s="309"/>
      <c r="L744" s="308">
        <f>SUBTOTAL(9,L745:L745)</f>
        <v>29136.47</v>
      </c>
    </row>
    <row r="745" spans="2:12" x14ac:dyDescent="0.25">
      <c r="B745" s="307" t="s">
        <v>2933</v>
      </c>
      <c r="C745" s="305" t="s">
        <v>2934</v>
      </c>
      <c r="D745" s="305" t="s">
        <v>1336</v>
      </c>
      <c r="E745" s="306" t="s">
        <v>2935</v>
      </c>
      <c r="F745" s="305" t="s">
        <v>131</v>
      </c>
      <c r="G745" s="304">
        <v>111.96</v>
      </c>
      <c r="H745" s="303">
        <v>208.08</v>
      </c>
      <c r="I745" s="280">
        <f t="shared" ref="I745" si="265">TRUNC(G745 * H745, 2)</f>
        <v>23296.63</v>
      </c>
      <c r="J745" s="409">
        <f t="shared" si="247"/>
        <v>0.25069999999999998</v>
      </c>
      <c r="K745" s="302">
        <f t="shared" ref="K745" si="266">TRUNC(H745 * (1 + J745), 2)</f>
        <v>260.24</v>
      </c>
      <c r="L745" s="301">
        <f t="shared" ref="L745" si="267">TRUNC(G745 * K745, 2)</f>
        <v>29136.47</v>
      </c>
    </row>
    <row r="746" spans="2:12" x14ac:dyDescent="0.25">
      <c r="B746" s="314" t="s">
        <v>2936</v>
      </c>
      <c r="C746" s="311" t="s">
        <v>379</v>
      </c>
      <c r="D746" s="311"/>
      <c r="E746" s="312" t="s">
        <v>959</v>
      </c>
      <c r="F746" s="311"/>
      <c r="G746" s="313"/>
      <c r="H746" s="312" t="s">
        <v>73</v>
      </c>
      <c r="I746" s="311">
        <f>SUBTOTAL(9,I747:I748)</f>
        <v>17444.64</v>
      </c>
      <c r="J746" s="310"/>
      <c r="K746" s="309"/>
      <c r="L746" s="308">
        <f>SUBTOTAL(9,L747:L748)</f>
        <v>21813.27</v>
      </c>
    </row>
    <row r="747" spans="2:12" ht="25.5" x14ac:dyDescent="0.25">
      <c r="B747" s="307" t="s">
        <v>2937</v>
      </c>
      <c r="C747" s="305" t="s">
        <v>2938</v>
      </c>
      <c r="D747" s="305" t="s">
        <v>974</v>
      </c>
      <c r="E747" s="306" t="s">
        <v>2939</v>
      </c>
      <c r="F747" s="305" t="s">
        <v>131</v>
      </c>
      <c r="G747" s="304">
        <v>97.34</v>
      </c>
      <c r="H747" s="303">
        <v>167.88</v>
      </c>
      <c r="I747" s="280">
        <f t="shared" ref="I747:I748" si="268">TRUNC(G747 * H747, 2)</f>
        <v>16341.43</v>
      </c>
      <c r="J747" s="409">
        <f t="shared" si="247"/>
        <v>0.25069999999999998</v>
      </c>
      <c r="K747" s="302">
        <f t="shared" ref="K747:K748" si="269">TRUNC(H747 * (1 + J747), 2)</f>
        <v>209.96</v>
      </c>
      <c r="L747" s="301">
        <f t="shared" ref="L747:L748" si="270">TRUNC(G747 * K747, 2)</f>
        <v>20437.5</v>
      </c>
    </row>
    <row r="748" spans="2:12" x14ac:dyDescent="0.25">
      <c r="B748" s="307" t="s">
        <v>2940</v>
      </c>
      <c r="C748" s="305" t="s">
        <v>2941</v>
      </c>
      <c r="D748" s="305" t="s">
        <v>1336</v>
      </c>
      <c r="E748" s="306" t="s">
        <v>2942</v>
      </c>
      <c r="F748" s="305" t="s">
        <v>141</v>
      </c>
      <c r="G748" s="304">
        <v>648.95000000000005</v>
      </c>
      <c r="H748" s="303">
        <v>1.7</v>
      </c>
      <c r="I748" s="280">
        <f t="shared" si="268"/>
        <v>1103.21</v>
      </c>
      <c r="J748" s="409">
        <f t="shared" si="247"/>
        <v>0.25069999999999998</v>
      </c>
      <c r="K748" s="302">
        <f t="shared" si="269"/>
        <v>2.12</v>
      </c>
      <c r="L748" s="301">
        <f t="shared" si="270"/>
        <v>1375.77</v>
      </c>
    </row>
    <row r="749" spans="2:12" x14ac:dyDescent="0.25">
      <c r="B749" s="314" t="s">
        <v>2943</v>
      </c>
      <c r="C749" s="311" t="s">
        <v>379</v>
      </c>
      <c r="D749" s="311"/>
      <c r="E749" s="312" t="s">
        <v>120</v>
      </c>
      <c r="F749" s="311"/>
      <c r="G749" s="313"/>
      <c r="H749" s="312" t="s">
        <v>73</v>
      </c>
      <c r="I749" s="311">
        <f>SUBTOTAL(9,I750:I754)</f>
        <v>168114.65</v>
      </c>
      <c r="J749" s="310"/>
      <c r="K749" s="309"/>
      <c r="L749" s="308">
        <f>SUBTOTAL(9,L750:L754)</f>
        <v>210244.07</v>
      </c>
    </row>
    <row r="750" spans="2:12" x14ac:dyDescent="0.25">
      <c r="B750" s="307" t="s">
        <v>2944</v>
      </c>
      <c r="C750" s="305" t="s">
        <v>2945</v>
      </c>
      <c r="D750" s="305" t="s">
        <v>1336</v>
      </c>
      <c r="E750" s="306" t="s">
        <v>2946</v>
      </c>
      <c r="F750" s="305" t="s">
        <v>131</v>
      </c>
      <c r="G750" s="304">
        <v>1503.68</v>
      </c>
      <c r="H750" s="303">
        <v>68.06</v>
      </c>
      <c r="I750" s="280">
        <f t="shared" ref="I750:I754" si="271">TRUNC(G750 * H750, 2)</f>
        <v>102340.46</v>
      </c>
      <c r="J750" s="409">
        <f t="shared" si="247"/>
        <v>0.25069999999999998</v>
      </c>
      <c r="K750" s="302">
        <f t="shared" ref="K750:K754" si="272">TRUNC(H750 * (1 + J750), 2)</f>
        <v>85.12</v>
      </c>
      <c r="L750" s="301">
        <f t="shared" ref="L750:L754" si="273">TRUNC(G750 * K750, 2)</f>
        <v>127993.24</v>
      </c>
    </row>
    <row r="751" spans="2:12" x14ac:dyDescent="0.25">
      <c r="B751" s="307" t="s">
        <v>2947</v>
      </c>
      <c r="C751" s="305" t="s">
        <v>814</v>
      </c>
      <c r="D751" s="305" t="s">
        <v>1336</v>
      </c>
      <c r="E751" s="306" t="s">
        <v>595</v>
      </c>
      <c r="F751" s="305" t="s">
        <v>131</v>
      </c>
      <c r="G751" s="304">
        <v>266.02</v>
      </c>
      <c r="H751" s="303">
        <v>77.94</v>
      </c>
      <c r="I751" s="280">
        <f t="shared" si="271"/>
        <v>20733.59</v>
      </c>
      <c r="J751" s="409">
        <f t="shared" si="247"/>
        <v>0.25069999999999998</v>
      </c>
      <c r="K751" s="302">
        <f t="shared" si="272"/>
        <v>97.47</v>
      </c>
      <c r="L751" s="301">
        <f t="shared" si="273"/>
        <v>25928.959999999999</v>
      </c>
    </row>
    <row r="752" spans="2:12" x14ac:dyDescent="0.25">
      <c r="B752" s="307" t="s">
        <v>2948</v>
      </c>
      <c r="C752" s="305" t="s">
        <v>824</v>
      </c>
      <c r="D752" s="305" t="s">
        <v>1336</v>
      </c>
      <c r="E752" s="306" t="s">
        <v>2949</v>
      </c>
      <c r="F752" s="305" t="s">
        <v>141</v>
      </c>
      <c r="G752" s="304">
        <v>1863.04</v>
      </c>
      <c r="H752" s="303">
        <v>22</v>
      </c>
      <c r="I752" s="280">
        <f t="shared" si="271"/>
        <v>40986.879999999997</v>
      </c>
      <c r="J752" s="409">
        <f t="shared" si="247"/>
        <v>0.25069999999999998</v>
      </c>
      <c r="K752" s="302">
        <f t="shared" si="272"/>
        <v>27.51</v>
      </c>
      <c r="L752" s="301">
        <f t="shared" si="273"/>
        <v>51252.23</v>
      </c>
    </row>
    <row r="753" spans="2:12" x14ac:dyDescent="0.25">
      <c r="B753" s="307" t="s">
        <v>2950</v>
      </c>
      <c r="C753" s="305" t="s">
        <v>2162</v>
      </c>
      <c r="D753" s="305" t="s">
        <v>1336</v>
      </c>
      <c r="E753" s="306" t="s">
        <v>2163</v>
      </c>
      <c r="F753" s="305" t="s">
        <v>131</v>
      </c>
      <c r="G753" s="304">
        <v>162.11000000000001</v>
      </c>
      <c r="H753" s="303">
        <v>24.42</v>
      </c>
      <c r="I753" s="280">
        <f t="shared" si="271"/>
        <v>3958.72</v>
      </c>
      <c r="J753" s="409">
        <f t="shared" si="247"/>
        <v>0.25069999999999998</v>
      </c>
      <c r="K753" s="302">
        <f t="shared" si="272"/>
        <v>30.54</v>
      </c>
      <c r="L753" s="301">
        <f t="shared" si="273"/>
        <v>4950.83</v>
      </c>
    </row>
    <row r="754" spans="2:12" x14ac:dyDescent="0.25">
      <c r="B754" s="307" t="s">
        <v>2951</v>
      </c>
      <c r="C754" s="305" t="s">
        <v>2952</v>
      </c>
      <c r="D754" s="305" t="s">
        <v>164</v>
      </c>
      <c r="E754" s="306" t="s">
        <v>2953</v>
      </c>
      <c r="F754" s="305" t="s">
        <v>131</v>
      </c>
      <c r="G754" s="304">
        <v>1</v>
      </c>
      <c r="H754" s="303">
        <v>95</v>
      </c>
      <c r="I754" s="280">
        <f t="shared" si="271"/>
        <v>95</v>
      </c>
      <c r="J754" s="409">
        <f t="shared" si="247"/>
        <v>0.25069999999999998</v>
      </c>
      <c r="K754" s="302">
        <f t="shared" si="272"/>
        <v>118.81</v>
      </c>
      <c r="L754" s="301">
        <f t="shared" si="273"/>
        <v>118.81</v>
      </c>
    </row>
    <row r="755" spans="2:12" x14ac:dyDescent="0.25">
      <c r="B755" s="314" t="s">
        <v>2954</v>
      </c>
      <c r="C755" s="311" t="s">
        <v>379</v>
      </c>
      <c r="D755" s="311"/>
      <c r="E755" s="312" t="s">
        <v>2165</v>
      </c>
      <c r="F755" s="311"/>
      <c r="G755" s="313"/>
      <c r="H755" s="312" t="s">
        <v>73</v>
      </c>
      <c r="I755" s="311">
        <f>SUBTOTAL(9,I756:I762)</f>
        <v>74930.02</v>
      </c>
      <c r="J755" s="310"/>
      <c r="K755" s="309"/>
      <c r="L755" s="308">
        <f>SUBTOTAL(9,L756:L762)</f>
        <v>93713.510000000024</v>
      </c>
    </row>
    <row r="756" spans="2:12" x14ac:dyDescent="0.25">
      <c r="B756" s="314" t="s">
        <v>2955</v>
      </c>
      <c r="C756" s="311" t="s">
        <v>379</v>
      </c>
      <c r="D756" s="311"/>
      <c r="E756" s="312" t="s">
        <v>960</v>
      </c>
      <c r="F756" s="311"/>
      <c r="G756" s="313"/>
      <c r="H756" s="312" t="s">
        <v>73</v>
      </c>
      <c r="I756" s="311">
        <f>SUBTOTAL(9,I757:I758)</f>
        <v>3690.66</v>
      </c>
      <c r="J756" s="310"/>
      <c r="K756" s="309"/>
      <c r="L756" s="308">
        <f>SUBTOTAL(9,L757:L758)</f>
        <v>4615.6000000000004</v>
      </c>
    </row>
    <row r="757" spans="2:12" x14ac:dyDescent="0.25">
      <c r="B757" s="307" t="s">
        <v>2956</v>
      </c>
      <c r="C757" s="305" t="s">
        <v>2957</v>
      </c>
      <c r="D757" s="305" t="s">
        <v>1336</v>
      </c>
      <c r="E757" s="306" t="s">
        <v>2958</v>
      </c>
      <c r="F757" s="305" t="s">
        <v>131</v>
      </c>
      <c r="G757" s="304">
        <v>7.29</v>
      </c>
      <c r="H757" s="303">
        <v>227.25</v>
      </c>
      <c r="I757" s="280">
        <f t="shared" ref="I757:I758" si="274">TRUNC(G757 * H757, 2)</f>
        <v>1656.65</v>
      </c>
      <c r="J757" s="409">
        <f t="shared" ref="J757:J762" si="275">+$L$3</f>
        <v>0.25069999999999998</v>
      </c>
      <c r="K757" s="302">
        <f t="shared" ref="K757:K758" si="276">TRUNC(H757 * (1 + J757), 2)</f>
        <v>284.22000000000003</v>
      </c>
      <c r="L757" s="301">
        <f t="shared" ref="L757:L758" si="277">TRUNC(G757 * K757, 2)</f>
        <v>2071.96</v>
      </c>
    </row>
    <row r="758" spans="2:12" ht="12.75" customHeight="1" x14ac:dyDescent="0.25">
      <c r="B758" s="307" t="s">
        <v>2959</v>
      </c>
      <c r="C758" s="305" t="s">
        <v>2960</v>
      </c>
      <c r="D758" s="305" t="s">
        <v>1336</v>
      </c>
      <c r="E758" s="306" t="s">
        <v>2961</v>
      </c>
      <c r="F758" s="305" t="s">
        <v>141</v>
      </c>
      <c r="G758" s="304">
        <v>225.5</v>
      </c>
      <c r="H758" s="303">
        <v>9.02</v>
      </c>
      <c r="I758" s="280">
        <f t="shared" si="274"/>
        <v>2034.01</v>
      </c>
      <c r="J758" s="409">
        <f t="shared" si="275"/>
        <v>0.25069999999999998</v>
      </c>
      <c r="K758" s="302">
        <f t="shared" si="276"/>
        <v>11.28</v>
      </c>
      <c r="L758" s="301">
        <f t="shared" si="277"/>
        <v>2543.64</v>
      </c>
    </row>
    <row r="759" spans="2:12" x14ac:dyDescent="0.25">
      <c r="B759" s="314" t="s">
        <v>2962</v>
      </c>
      <c r="C759" s="311" t="s">
        <v>379</v>
      </c>
      <c r="D759" s="311"/>
      <c r="E759" s="312" t="s">
        <v>962</v>
      </c>
      <c r="F759" s="311"/>
      <c r="G759" s="313"/>
      <c r="H759" s="312" t="s">
        <v>73</v>
      </c>
      <c r="I759" s="311">
        <f>SUBTOTAL(9,I760:I762)</f>
        <v>71239.360000000015</v>
      </c>
      <c r="J759" s="310"/>
      <c r="K759" s="309"/>
      <c r="L759" s="308">
        <f>SUBTOTAL(9,L760:L762)</f>
        <v>89097.910000000018</v>
      </c>
    </row>
    <row r="760" spans="2:12" x14ac:dyDescent="0.25">
      <c r="B760" s="307" t="s">
        <v>2963</v>
      </c>
      <c r="C760" s="305" t="s">
        <v>2964</v>
      </c>
      <c r="D760" s="305" t="s">
        <v>130</v>
      </c>
      <c r="E760" s="306" t="s">
        <v>2965</v>
      </c>
      <c r="F760" s="305" t="s">
        <v>141</v>
      </c>
      <c r="G760" s="304">
        <v>1262.73</v>
      </c>
      <c r="H760" s="303">
        <v>50.66</v>
      </c>
      <c r="I760" s="280">
        <f t="shared" ref="I760:I762" si="278">TRUNC(G760 * H760, 2)</f>
        <v>63969.9</v>
      </c>
      <c r="J760" s="409">
        <f t="shared" si="275"/>
        <v>0.25069999999999998</v>
      </c>
      <c r="K760" s="302">
        <f t="shared" ref="K760:K762" si="279">TRUNC(H760 * (1 + J760), 2)</f>
        <v>63.36</v>
      </c>
      <c r="L760" s="301">
        <f t="shared" ref="L760:L762" si="280">TRUNC(G760 * K760, 2)</f>
        <v>80006.570000000007</v>
      </c>
    </row>
    <row r="761" spans="2:12" ht="12.75" customHeight="1" x14ac:dyDescent="0.25">
      <c r="B761" s="307" t="s">
        <v>2966</v>
      </c>
      <c r="C761" s="305" t="s">
        <v>963</v>
      </c>
      <c r="D761" s="305" t="s">
        <v>1336</v>
      </c>
      <c r="E761" s="306" t="s">
        <v>964</v>
      </c>
      <c r="F761" s="305" t="s">
        <v>141</v>
      </c>
      <c r="G761" s="304">
        <v>140.16999999999999</v>
      </c>
      <c r="H761" s="303">
        <v>30.25</v>
      </c>
      <c r="I761" s="280">
        <f t="shared" ref="I761" si="281">TRUNC(G761 * H761, 2)</f>
        <v>4240.1400000000003</v>
      </c>
      <c r="J761" s="409">
        <f t="shared" si="275"/>
        <v>0.25069999999999998</v>
      </c>
      <c r="K761" s="302">
        <f t="shared" ref="K761" si="282">TRUNC(H761 * (1 + J761), 2)</f>
        <v>37.83</v>
      </c>
      <c r="L761" s="301">
        <f t="shared" ref="L761" si="283">TRUNC(G761 * K761, 2)</f>
        <v>5302.63</v>
      </c>
    </row>
    <row r="762" spans="2:12" ht="12.75" customHeight="1" x14ac:dyDescent="0.25">
      <c r="B762" s="307" t="s">
        <v>2967</v>
      </c>
      <c r="C762" s="305" t="s">
        <v>2968</v>
      </c>
      <c r="D762" s="305" t="s">
        <v>1336</v>
      </c>
      <c r="E762" s="306" t="s">
        <v>2969</v>
      </c>
      <c r="F762" s="305" t="s">
        <v>131</v>
      </c>
      <c r="G762" s="304">
        <v>6.29</v>
      </c>
      <c r="H762" s="303">
        <v>481.61</v>
      </c>
      <c r="I762" s="280">
        <f t="shared" si="278"/>
        <v>3029.32</v>
      </c>
      <c r="J762" s="409">
        <f t="shared" si="275"/>
        <v>0.25069999999999998</v>
      </c>
      <c r="K762" s="302">
        <f t="shared" si="279"/>
        <v>602.34</v>
      </c>
      <c r="L762" s="301">
        <f t="shared" si="280"/>
        <v>3788.71</v>
      </c>
    </row>
    <row r="763" spans="2:12" x14ac:dyDescent="0.25">
      <c r="B763" s="314" t="s">
        <v>2970</v>
      </c>
      <c r="C763" s="311" t="s">
        <v>379</v>
      </c>
      <c r="D763" s="311"/>
      <c r="E763" s="312" t="s">
        <v>928</v>
      </c>
      <c r="F763" s="311"/>
      <c r="G763" s="313"/>
      <c r="H763" s="312" t="s">
        <v>73</v>
      </c>
      <c r="I763" s="311">
        <f>SUBTOTAL(9,I764:I774)</f>
        <v>55468.499999999993</v>
      </c>
      <c r="J763" s="310"/>
      <c r="K763" s="309"/>
      <c r="L763" s="308">
        <f>SUBTOTAL(9,L764:L774)</f>
        <v>69368.92</v>
      </c>
    </row>
    <row r="764" spans="2:12" x14ac:dyDescent="0.25">
      <c r="B764" s="307" t="s">
        <v>2971</v>
      </c>
      <c r="C764" s="305" t="s">
        <v>828</v>
      </c>
      <c r="D764" s="305" t="s">
        <v>1336</v>
      </c>
      <c r="E764" s="306" t="s">
        <v>161</v>
      </c>
      <c r="F764" s="305" t="s">
        <v>136</v>
      </c>
      <c r="G764" s="304">
        <v>24</v>
      </c>
      <c r="H764" s="303">
        <v>90.52</v>
      </c>
      <c r="I764" s="280">
        <f t="shared" ref="I764:I774" si="284">TRUNC(G764 * H764, 2)</f>
        <v>2172.48</v>
      </c>
      <c r="J764" s="409">
        <f t="shared" ref="J764:J774" si="285">+$L$3</f>
        <v>0.25069999999999998</v>
      </c>
      <c r="K764" s="302">
        <f t="shared" ref="K764:K774" si="286">TRUNC(H764 * (1 + J764), 2)</f>
        <v>113.21</v>
      </c>
      <c r="L764" s="301">
        <f t="shared" ref="L764:L774" si="287">TRUNC(G764 * K764, 2)</f>
        <v>2717.04</v>
      </c>
    </row>
    <row r="765" spans="2:12" x14ac:dyDescent="0.25">
      <c r="B765" s="307" t="s">
        <v>2972</v>
      </c>
      <c r="C765" s="305" t="s">
        <v>831</v>
      </c>
      <c r="D765" s="305" t="s">
        <v>1336</v>
      </c>
      <c r="E765" s="306" t="s">
        <v>162</v>
      </c>
      <c r="F765" s="305" t="s">
        <v>136</v>
      </c>
      <c r="G765" s="304">
        <v>24</v>
      </c>
      <c r="H765" s="303">
        <v>153.86000000000001</v>
      </c>
      <c r="I765" s="280">
        <f t="shared" si="284"/>
        <v>3692.64</v>
      </c>
      <c r="J765" s="409">
        <f t="shared" si="285"/>
        <v>0.25069999999999998</v>
      </c>
      <c r="K765" s="302">
        <f t="shared" si="286"/>
        <v>192.43</v>
      </c>
      <c r="L765" s="301">
        <f t="shared" si="287"/>
        <v>4618.32</v>
      </c>
    </row>
    <row r="766" spans="2:12" ht="25.5" x14ac:dyDescent="0.25">
      <c r="B766" s="307" t="s">
        <v>2973</v>
      </c>
      <c r="C766" s="305" t="s">
        <v>829</v>
      </c>
      <c r="D766" s="305" t="s">
        <v>160</v>
      </c>
      <c r="E766" s="306" t="s">
        <v>2974</v>
      </c>
      <c r="F766" s="305" t="s">
        <v>159</v>
      </c>
      <c r="G766" s="304">
        <v>12</v>
      </c>
      <c r="H766" s="303">
        <v>326.39999999999998</v>
      </c>
      <c r="I766" s="280">
        <f t="shared" si="284"/>
        <v>3916.8</v>
      </c>
      <c r="J766" s="409">
        <f t="shared" si="285"/>
        <v>0.25069999999999998</v>
      </c>
      <c r="K766" s="302">
        <f t="shared" si="286"/>
        <v>408.22</v>
      </c>
      <c r="L766" s="301">
        <f t="shared" si="287"/>
        <v>4898.6400000000003</v>
      </c>
    </row>
    <row r="767" spans="2:12" x14ac:dyDescent="0.25">
      <c r="B767" s="307" t="s">
        <v>2975</v>
      </c>
      <c r="C767" s="305" t="s">
        <v>2976</v>
      </c>
      <c r="D767" s="305" t="s">
        <v>1336</v>
      </c>
      <c r="E767" s="306" t="s">
        <v>2977</v>
      </c>
      <c r="F767" s="305" t="s">
        <v>137</v>
      </c>
      <c r="G767" s="304">
        <v>318</v>
      </c>
      <c r="H767" s="303">
        <v>16.79</v>
      </c>
      <c r="I767" s="280">
        <f t="shared" si="284"/>
        <v>5339.22</v>
      </c>
      <c r="J767" s="409">
        <f t="shared" si="285"/>
        <v>0.25069999999999998</v>
      </c>
      <c r="K767" s="302">
        <f t="shared" si="286"/>
        <v>20.99</v>
      </c>
      <c r="L767" s="301">
        <f t="shared" si="287"/>
        <v>6674.82</v>
      </c>
    </row>
    <row r="768" spans="2:12" x14ac:dyDescent="0.25">
      <c r="B768" s="307" t="s">
        <v>2978</v>
      </c>
      <c r="C768" s="305" t="s">
        <v>2979</v>
      </c>
      <c r="D768" s="305" t="s">
        <v>1336</v>
      </c>
      <c r="E768" s="306" t="s">
        <v>2980</v>
      </c>
      <c r="F768" s="305" t="s">
        <v>137</v>
      </c>
      <c r="G768" s="304">
        <v>20</v>
      </c>
      <c r="H768" s="303">
        <v>169.43</v>
      </c>
      <c r="I768" s="280">
        <f t="shared" si="284"/>
        <v>3388.6</v>
      </c>
      <c r="J768" s="409">
        <f t="shared" si="285"/>
        <v>0.25069999999999998</v>
      </c>
      <c r="K768" s="302">
        <f t="shared" si="286"/>
        <v>211.9</v>
      </c>
      <c r="L768" s="301">
        <f t="shared" si="287"/>
        <v>4238</v>
      </c>
    </row>
    <row r="769" spans="2:12" x14ac:dyDescent="0.25">
      <c r="B769" s="307" t="s">
        <v>2981</v>
      </c>
      <c r="C769" s="305" t="s">
        <v>935</v>
      </c>
      <c r="D769" s="305" t="s">
        <v>1336</v>
      </c>
      <c r="E769" s="306" t="s">
        <v>2982</v>
      </c>
      <c r="F769" s="305" t="s">
        <v>137</v>
      </c>
      <c r="G769" s="304">
        <v>44</v>
      </c>
      <c r="H769" s="303">
        <v>62.56</v>
      </c>
      <c r="I769" s="280">
        <f t="shared" si="284"/>
        <v>2752.64</v>
      </c>
      <c r="J769" s="409">
        <f t="shared" si="285"/>
        <v>0.25069999999999998</v>
      </c>
      <c r="K769" s="302">
        <f t="shared" si="286"/>
        <v>78.239999999999995</v>
      </c>
      <c r="L769" s="301">
        <f t="shared" si="287"/>
        <v>3442.56</v>
      </c>
    </row>
    <row r="770" spans="2:12" x14ac:dyDescent="0.25">
      <c r="B770" s="307" t="s">
        <v>2983</v>
      </c>
      <c r="C770" s="305" t="s">
        <v>2984</v>
      </c>
      <c r="D770" s="305" t="s">
        <v>1336</v>
      </c>
      <c r="E770" s="306" t="s">
        <v>2985</v>
      </c>
      <c r="F770" s="305" t="s">
        <v>137</v>
      </c>
      <c r="G770" s="304">
        <v>106</v>
      </c>
      <c r="H770" s="303">
        <v>159.04</v>
      </c>
      <c r="I770" s="280">
        <f t="shared" si="284"/>
        <v>16858.240000000002</v>
      </c>
      <c r="J770" s="409">
        <f t="shared" si="285"/>
        <v>0.25069999999999998</v>
      </c>
      <c r="K770" s="302">
        <f t="shared" si="286"/>
        <v>198.91</v>
      </c>
      <c r="L770" s="301">
        <f t="shared" si="287"/>
        <v>21084.46</v>
      </c>
    </row>
    <row r="771" spans="2:12" x14ac:dyDescent="0.25">
      <c r="B771" s="307" t="s">
        <v>2986</v>
      </c>
      <c r="C771" s="305" t="s">
        <v>937</v>
      </c>
      <c r="D771" s="305" t="s">
        <v>1336</v>
      </c>
      <c r="E771" s="306" t="s">
        <v>938</v>
      </c>
      <c r="F771" s="305" t="s">
        <v>137</v>
      </c>
      <c r="G771" s="304">
        <v>88</v>
      </c>
      <c r="H771" s="303">
        <v>108.51</v>
      </c>
      <c r="I771" s="280">
        <f t="shared" si="284"/>
        <v>9548.8799999999992</v>
      </c>
      <c r="J771" s="409">
        <f t="shared" si="285"/>
        <v>0.25069999999999998</v>
      </c>
      <c r="K771" s="302">
        <f t="shared" si="286"/>
        <v>135.71</v>
      </c>
      <c r="L771" s="301">
        <f t="shared" si="287"/>
        <v>11942.48</v>
      </c>
    </row>
    <row r="772" spans="2:12" x14ac:dyDescent="0.25">
      <c r="B772" s="307" t="s">
        <v>2987</v>
      </c>
      <c r="C772" s="305" t="s">
        <v>940</v>
      </c>
      <c r="D772" s="305" t="s">
        <v>1336</v>
      </c>
      <c r="E772" s="306" t="s">
        <v>941</v>
      </c>
      <c r="F772" s="305" t="s">
        <v>137</v>
      </c>
      <c r="G772" s="304">
        <v>44</v>
      </c>
      <c r="H772" s="303">
        <v>60.3</v>
      </c>
      <c r="I772" s="280">
        <f t="shared" ref="I772" si="288">TRUNC(G772 * H772, 2)</f>
        <v>2653.2</v>
      </c>
      <c r="J772" s="409">
        <f t="shared" si="285"/>
        <v>0.25069999999999998</v>
      </c>
      <c r="K772" s="302">
        <f t="shared" ref="K772" si="289">TRUNC(H772 * (1 + J772), 2)</f>
        <v>75.41</v>
      </c>
      <c r="L772" s="301">
        <f t="shared" ref="L772" si="290">TRUNC(G772 * K772, 2)</f>
        <v>3318.04</v>
      </c>
    </row>
    <row r="773" spans="2:12" x14ac:dyDescent="0.25">
      <c r="B773" s="307" t="s">
        <v>2988</v>
      </c>
      <c r="C773" s="305" t="s">
        <v>2989</v>
      </c>
      <c r="D773" s="305" t="s">
        <v>1336</v>
      </c>
      <c r="E773" s="306" t="s">
        <v>2990</v>
      </c>
      <c r="F773" s="305" t="s">
        <v>137</v>
      </c>
      <c r="G773" s="304">
        <v>132</v>
      </c>
      <c r="H773" s="303">
        <v>14.91</v>
      </c>
      <c r="I773" s="280">
        <f t="shared" si="284"/>
        <v>1968.12</v>
      </c>
      <c r="J773" s="409">
        <f t="shared" si="285"/>
        <v>0.25069999999999998</v>
      </c>
      <c r="K773" s="302">
        <f t="shared" si="286"/>
        <v>18.64</v>
      </c>
      <c r="L773" s="301">
        <f t="shared" si="287"/>
        <v>2460.48</v>
      </c>
    </row>
    <row r="774" spans="2:12" x14ac:dyDescent="0.25">
      <c r="B774" s="307" t="s">
        <v>2991</v>
      </c>
      <c r="C774" s="305" t="s">
        <v>2992</v>
      </c>
      <c r="D774" s="305" t="s">
        <v>1336</v>
      </c>
      <c r="E774" s="306" t="s">
        <v>2993</v>
      </c>
      <c r="F774" s="305" t="s">
        <v>137</v>
      </c>
      <c r="G774" s="304">
        <v>88</v>
      </c>
      <c r="H774" s="303">
        <v>36.11</v>
      </c>
      <c r="I774" s="280">
        <f t="shared" si="284"/>
        <v>3177.68</v>
      </c>
      <c r="J774" s="409">
        <f t="shared" si="285"/>
        <v>0.25069999999999998</v>
      </c>
      <c r="K774" s="302">
        <f t="shared" si="286"/>
        <v>45.16</v>
      </c>
      <c r="L774" s="301">
        <f t="shared" si="287"/>
        <v>3974.08</v>
      </c>
    </row>
    <row r="775" spans="2:12" x14ac:dyDescent="0.25">
      <c r="B775" s="314" t="s">
        <v>2994</v>
      </c>
      <c r="C775" s="311" t="s">
        <v>379</v>
      </c>
      <c r="D775" s="311"/>
      <c r="E775" s="312" t="s">
        <v>1339</v>
      </c>
      <c r="F775" s="311"/>
      <c r="G775" s="313"/>
      <c r="H775" s="312" t="s">
        <v>73</v>
      </c>
      <c r="I775" s="311">
        <f>SUBTOTAL(9,I776:I792)</f>
        <v>335115.27</v>
      </c>
      <c r="J775" s="310"/>
      <c r="K775" s="309"/>
      <c r="L775" s="311">
        <f>SUBTOTAL(9,L776:L792)</f>
        <v>419011.49</v>
      </c>
    </row>
    <row r="776" spans="2:12" x14ac:dyDescent="0.25">
      <c r="B776" s="314" t="s">
        <v>2995</v>
      </c>
      <c r="C776" s="311" t="s">
        <v>379</v>
      </c>
      <c r="D776" s="311"/>
      <c r="E776" s="312" t="s">
        <v>2996</v>
      </c>
      <c r="F776" s="311"/>
      <c r="G776" s="313"/>
      <c r="H776" s="312" t="s">
        <v>73</v>
      </c>
      <c r="I776" s="311">
        <f>SUBTOTAL(9,I777:I780)</f>
        <v>124391.65</v>
      </c>
      <c r="J776" s="310"/>
      <c r="K776" s="309"/>
      <c r="L776" s="308">
        <f>SUBTOTAL(9,L777:L780)</f>
        <v>155501.75999999998</v>
      </c>
    </row>
    <row r="777" spans="2:12" x14ac:dyDescent="0.25">
      <c r="B777" s="307" t="s">
        <v>2997</v>
      </c>
      <c r="C777" s="305" t="s">
        <v>891</v>
      </c>
      <c r="D777" s="305" t="s">
        <v>1336</v>
      </c>
      <c r="E777" s="306" t="s">
        <v>892</v>
      </c>
      <c r="F777" s="305" t="s">
        <v>131</v>
      </c>
      <c r="G777" s="304">
        <v>1898.25</v>
      </c>
      <c r="H777" s="303">
        <v>22.83</v>
      </c>
      <c r="I777" s="280">
        <f t="shared" ref="I777:I780" si="291">TRUNC(G777 * H777, 2)</f>
        <v>43337.04</v>
      </c>
      <c r="J777" s="409">
        <f t="shared" ref="J777:J792" si="292">+$L$3</f>
        <v>0.25069999999999998</v>
      </c>
      <c r="K777" s="302">
        <f t="shared" ref="K777:K780" si="293">TRUNC(H777 * (1 + J777), 2)</f>
        <v>28.55</v>
      </c>
      <c r="L777" s="301">
        <f t="shared" ref="L777:L780" si="294">TRUNC(G777 * K777, 2)</f>
        <v>54195.03</v>
      </c>
    </row>
    <row r="778" spans="2:12" ht="12.75" customHeight="1" x14ac:dyDescent="0.25">
      <c r="B778" s="307" t="s">
        <v>2998</v>
      </c>
      <c r="C778" s="305" t="s">
        <v>2209</v>
      </c>
      <c r="D778" s="305" t="s">
        <v>1336</v>
      </c>
      <c r="E778" s="306" t="s">
        <v>2210</v>
      </c>
      <c r="F778" s="305" t="s">
        <v>131</v>
      </c>
      <c r="G778" s="304">
        <v>4617.95</v>
      </c>
      <c r="H778" s="303">
        <v>2.42</v>
      </c>
      <c r="I778" s="280">
        <f t="shared" si="291"/>
        <v>11175.43</v>
      </c>
      <c r="J778" s="409">
        <f t="shared" si="292"/>
        <v>0.25069999999999998</v>
      </c>
      <c r="K778" s="302">
        <f t="shared" si="293"/>
        <v>3.02</v>
      </c>
      <c r="L778" s="301">
        <f t="shared" si="294"/>
        <v>13946.2</v>
      </c>
    </row>
    <row r="779" spans="2:12" x14ac:dyDescent="0.25">
      <c r="B779" s="307" t="s">
        <v>2999</v>
      </c>
      <c r="C779" s="305" t="s">
        <v>1351</v>
      </c>
      <c r="D779" s="305" t="s">
        <v>1336</v>
      </c>
      <c r="E779" s="306" t="s">
        <v>1350</v>
      </c>
      <c r="F779" s="305" t="s">
        <v>131</v>
      </c>
      <c r="G779" s="304">
        <v>4314.1899999999996</v>
      </c>
      <c r="H779" s="303">
        <v>14.99</v>
      </c>
      <c r="I779" s="280">
        <f t="shared" si="291"/>
        <v>64669.7</v>
      </c>
      <c r="J779" s="409">
        <f t="shared" si="292"/>
        <v>0.25069999999999998</v>
      </c>
      <c r="K779" s="302">
        <f t="shared" si="293"/>
        <v>18.739999999999998</v>
      </c>
      <c r="L779" s="301">
        <f t="shared" si="294"/>
        <v>80847.92</v>
      </c>
    </row>
    <row r="780" spans="2:12" x14ac:dyDescent="0.25">
      <c r="B780" s="307" t="s">
        <v>3000</v>
      </c>
      <c r="C780" s="305" t="s">
        <v>736</v>
      </c>
      <c r="D780" s="305" t="s">
        <v>1336</v>
      </c>
      <c r="E780" s="306" t="s">
        <v>2203</v>
      </c>
      <c r="F780" s="305" t="s">
        <v>131</v>
      </c>
      <c r="G780" s="304">
        <v>303.76</v>
      </c>
      <c r="H780" s="303">
        <v>17.149999999999999</v>
      </c>
      <c r="I780" s="280">
        <f t="shared" si="291"/>
        <v>5209.4799999999996</v>
      </c>
      <c r="J780" s="409">
        <f t="shared" si="292"/>
        <v>0.25069999999999998</v>
      </c>
      <c r="K780" s="302">
        <f t="shared" si="293"/>
        <v>21.44</v>
      </c>
      <c r="L780" s="301">
        <f t="shared" si="294"/>
        <v>6512.61</v>
      </c>
    </row>
    <row r="781" spans="2:12" x14ac:dyDescent="0.25">
      <c r="B781" s="314" t="s">
        <v>3001</v>
      </c>
      <c r="C781" s="311" t="s">
        <v>379</v>
      </c>
      <c r="D781" s="311"/>
      <c r="E781" s="312" t="s">
        <v>967</v>
      </c>
      <c r="F781" s="311"/>
      <c r="G781" s="313"/>
      <c r="H781" s="312" t="s">
        <v>73</v>
      </c>
      <c r="I781" s="311">
        <f>SUBTOTAL(9,I782:I782)</f>
        <v>19767.54</v>
      </c>
      <c r="J781" s="310"/>
      <c r="K781" s="309"/>
      <c r="L781" s="308">
        <f>SUBTOTAL(9,L782:L782)</f>
        <v>24722.7</v>
      </c>
    </row>
    <row r="782" spans="2:12" x14ac:dyDescent="0.25">
      <c r="B782" s="307" t="s">
        <v>3002</v>
      </c>
      <c r="C782" s="305" t="s">
        <v>2206</v>
      </c>
      <c r="D782" s="305" t="s">
        <v>1336</v>
      </c>
      <c r="E782" s="306" t="s">
        <v>2207</v>
      </c>
      <c r="F782" s="305" t="s">
        <v>131</v>
      </c>
      <c r="G782" s="304">
        <v>1769.7</v>
      </c>
      <c r="H782" s="303">
        <v>11.17</v>
      </c>
      <c r="I782" s="280">
        <f t="shared" ref="I782:I784" si="295">TRUNC(G782 * H782, 2)</f>
        <v>19767.54</v>
      </c>
      <c r="J782" s="409">
        <f t="shared" si="292"/>
        <v>0.25069999999999998</v>
      </c>
      <c r="K782" s="302">
        <f t="shared" ref="K782:K784" si="296">TRUNC(H782 * (1 + J782), 2)</f>
        <v>13.97</v>
      </c>
      <c r="L782" s="301">
        <f t="shared" ref="L782:L784" si="297">TRUNC(G782 * K782, 2)</f>
        <v>24722.7</v>
      </c>
    </row>
    <row r="783" spans="2:12" ht="12.75" customHeight="1" x14ac:dyDescent="0.25">
      <c r="B783" s="307" t="s">
        <v>3003</v>
      </c>
      <c r="C783" s="305" t="s">
        <v>2209</v>
      </c>
      <c r="D783" s="305" t="s">
        <v>1336</v>
      </c>
      <c r="E783" s="306" t="s">
        <v>2210</v>
      </c>
      <c r="F783" s="305" t="s">
        <v>131</v>
      </c>
      <c r="G783" s="304">
        <v>1931.81</v>
      </c>
      <c r="H783" s="303">
        <v>2.42</v>
      </c>
      <c r="I783" s="280">
        <f t="shared" si="295"/>
        <v>4674.9799999999996</v>
      </c>
      <c r="J783" s="409">
        <f t="shared" si="292"/>
        <v>0.25069999999999998</v>
      </c>
      <c r="K783" s="302">
        <f t="shared" si="296"/>
        <v>3.02</v>
      </c>
      <c r="L783" s="301">
        <f t="shared" si="297"/>
        <v>5834.06</v>
      </c>
    </row>
    <row r="784" spans="2:12" x14ac:dyDescent="0.25">
      <c r="B784" s="307" t="s">
        <v>3004</v>
      </c>
      <c r="C784" s="305" t="s">
        <v>2212</v>
      </c>
      <c r="D784" s="305" t="s">
        <v>1336</v>
      </c>
      <c r="E784" s="306" t="s">
        <v>2213</v>
      </c>
      <c r="F784" s="305" t="s">
        <v>131</v>
      </c>
      <c r="G784" s="304">
        <v>1931.81</v>
      </c>
      <c r="H784" s="303">
        <v>7.21</v>
      </c>
      <c r="I784" s="280">
        <f t="shared" si="295"/>
        <v>13928.35</v>
      </c>
      <c r="J784" s="409">
        <f t="shared" si="292"/>
        <v>0.25069999999999998</v>
      </c>
      <c r="K784" s="302">
        <f t="shared" si="296"/>
        <v>9.01</v>
      </c>
      <c r="L784" s="301">
        <f t="shared" si="297"/>
        <v>17405.599999999999</v>
      </c>
    </row>
    <row r="785" spans="2:12" x14ac:dyDescent="0.25">
      <c r="B785" s="314" t="s">
        <v>3005</v>
      </c>
      <c r="C785" s="311" t="s">
        <v>379</v>
      </c>
      <c r="D785" s="311"/>
      <c r="E785" s="312" t="s">
        <v>2215</v>
      </c>
      <c r="F785" s="311"/>
      <c r="G785" s="313"/>
      <c r="H785" s="312" t="s">
        <v>73</v>
      </c>
      <c r="I785" s="311">
        <f>SUBTOTAL(9,I786:I789)</f>
        <v>31848.93</v>
      </c>
      <c r="J785" s="310"/>
      <c r="K785" s="309"/>
      <c r="L785" s="308">
        <f>SUBTOTAL(9,L786:L789)</f>
        <v>39827.479999999996</v>
      </c>
    </row>
    <row r="786" spans="2:12" x14ac:dyDescent="0.25">
      <c r="B786" s="307" t="s">
        <v>3006</v>
      </c>
      <c r="C786" s="305" t="s">
        <v>3007</v>
      </c>
      <c r="D786" s="305" t="s">
        <v>1336</v>
      </c>
      <c r="E786" s="306" t="s">
        <v>3008</v>
      </c>
      <c r="F786" s="305" t="s">
        <v>131</v>
      </c>
      <c r="G786" s="304">
        <v>468.72</v>
      </c>
      <c r="H786" s="303">
        <v>25.37</v>
      </c>
      <c r="I786" s="280">
        <f t="shared" ref="I786:I789" si="298">TRUNC(G786 * H786, 2)</f>
        <v>11891.42</v>
      </c>
      <c r="J786" s="409">
        <f t="shared" si="292"/>
        <v>0.25069999999999998</v>
      </c>
      <c r="K786" s="302">
        <f t="shared" ref="K786:K789" si="299">TRUNC(H786 * (1 + J786), 2)</f>
        <v>31.73</v>
      </c>
      <c r="L786" s="301">
        <f t="shared" ref="L786:L789" si="300">TRUNC(G786 * K786, 2)</f>
        <v>14872.48</v>
      </c>
    </row>
    <row r="787" spans="2:12" ht="12.75" customHeight="1" x14ac:dyDescent="0.25">
      <c r="B787" s="307" t="s">
        <v>3009</v>
      </c>
      <c r="C787" s="305" t="s">
        <v>2217</v>
      </c>
      <c r="D787" s="305" t="s">
        <v>1336</v>
      </c>
      <c r="E787" s="306" t="s">
        <v>2218</v>
      </c>
      <c r="F787" s="305" t="s">
        <v>131</v>
      </c>
      <c r="G787" s="304">
        <v>170.81</v>
      </c>
      <c r="H787" s="303">
        <v>21.14</v>
      </c>
      <c r="I787" s="280">
        <f t="shared" ref="I787:I788" si="301">TRUNC(G787 * H787, 2)</f>
        <v>3610.92</v>
      </c>
      <c r="J787" s="409">
        <f t="shared" si="292"/>
        <v>0.25069999999999998</v>
      </c>
      <c r="K787" s="302">
        <f t="shared" ref="K787:K788" si="302">TRUNC(H787 * (1 + J787), 2)</f>
        <v>26.43</v>
      </c>
      <c r="L787" s="301">
        <f t="shared" ref="L787:L788" si="303">TRUNC(G787 * K787, 2)</f>
        <v>4514.5</v>
      </c>
    </row>
    <row r="788" spans="2:12" ht="12.75" customHeight="1" x14ac:dyDescent="0.25">
      <c r="B788" s="307" t="s">
        <v>3010</v>
      </c>
      <c r="C788" s="305" t="s">
        <v>2220</v>
      </c>
      <c r="D788" s="305" t="s">
        <v>1336</v>
      </c>
      <c r="E788" s="306" t="s">
        <v>2221</v>
      </c>
      <c r="F788" s="305" t="s">
        <v>131</v>
      </c>
      <c r="G788" s="304">
        <v>170.81</v>
      </c>
      <c r="H788" s="303">
        <v>21.5</v>
      </c>
      <c r="I788" s="280">
        <f t="shared" si="301"/>
        <v>3672.41</v>
      </c>
      <c r="J788" s="409">
        <f t="shared" si="292"/>
        <v>0.25069999999999998</v>
      </c>
      <c r="K788" s="302">
        <f t="shared" si="302"/>
        <v>26.89</v>
      </c>
      <c r="L788" s="301">
        <f t="shared" si="303"/>
        <v>4593.08</v>
      </c>
    </row>
    <row r="789" spans="2:12" ht="12.75" customHeight="1" x14ac:dyDescent="0.25">
      <c r="B789" s="307" t="s">
        <v>3011</v>
      </c>
      <c r="C789" s="305" t="s">
        <v>3012</v>
      </c>
      <c r="D789" s="305" t="s">
        <v>1336</v>
      </c>
      <c r="E789" s="306" t="s">
        <v>3013</v>
      </c>
      <c r="F789" s="305" t="s">
        <v>131</v>
      </c>
      <c r="G789" s="304">
        <v>468.72</v>
      </c>
      <c r="H789" s="303">
        <v>27.04</v>
      </c>
      <c r="I789" s="280">
        <f t="shared" si="298"/>
        <v>12674.18</v>
      </c>
      <c r="J789" s="409">
        <f t="shared" si="292"/>
        <v>0.25069999999999998</v>
      </c>
      <c r="K789" s="302">
        <f t="shared" si="299"/>
        <v>33.81</v>
      </c>
      <c r="L789" s="301">
        <f t="shared" si="300"/>
        <v>15847.42</v>
      </c>
    </row>
    <row r="790" spans="2:12" x14ac:dyDescent="0.25">
      <c r="B790" s="314" t="s">
        <v>3014</v>
      </c>
      <c r="C790" s="311" t="s">
        <v>379</v>
      </c>
      <c r="D790" s="311"/>
      <c r="E790" s="312" t="s">
        <v>3015</v>
      </c>
      <c r="F790" s="311"/>
      <c r="G790" s="313"/>
      <c r="H790" s="312" t="s">
        <v>73</v>
      </c>
      <c r="I790" s="311">
        <f>SUBTOTAL(9,I791:I792)</f>
        <v>140503.82</v>
      </c>
      <c r="J790" s="310"/>
      <c r="K790" s="309"/>
      <c r="L790" s="308">
        <f>SUBTOTAL(9,L791:L792)</f>
        <v>175719.89</v>
      </c>
    </row>
    <row r="791" spans="2:12" x14ac:dyDescent="0.25">
      <c r="B791" s="307" t="s">
        <v>3016</v>
      </c>
      <c r="C791" s="305" t="s">
        <v>3017</v>
      </c>
      <c r="D791" s="305" t="s">
        <v>1336</v>
      </c>
      <c r="E791" s="306" t="s">
        <v>3018</v>
      </c>
      <c r="F791" s="305" t="s">
        <v>131</v>
      </c>
      <c r="G791" s="304">
        <v>697.52</v>
      </c>
      <c r="H791" s="303">
        <v>14.51</v>
      </c>
      <c r="I791" s="280">
        <f t="shared" ref="I791:I792" si="304">TRUNC(G791 * H791, 2)</f>
        <v>10121.01</v>
      </c>
      <c r="J791" s="409">
        <f t="shared" si="292"/>
        <v>0.25069999999999998</v>
      </c>
      <c r="K791" s="302">
        <f t="shared" ref="K791:K792" si="305">TRUNC(H791 * (1 + J791), 2)</f>
        <v>18.14</v>
      </c>
      <c r="L791" s="301">
        <f t="shared" ref="L791:L792" si="306">TRUNC(G791 * K791, 2)</f>
        <v>12653.01</v>
      </c>
    </row>
    <row r="792" spans="2:12" ht="12.75" customHeight="1" x14ac:dyDescent="0.25">
      <c r="B792" s="307" t="s">
        <v>3019</v>
      </c>
      <c r="C792" s="305" t="s">
        <v>3020</v>
      </c>
      <c r="D792" s="305" t="s">
        <v>969</v>
      </c>
      <c r="E792" s="306" t="s">
        <v>3021</v>
      </c>
      <c r="F792" s="305" t="s">
        <v>131</v>
      </c>
      <c r="G792" s="304">
        <v>930.11</v>
      </c>
      <c r="H792" s="303">
        <v>140.18</v>
      </c>
      <c r="I792" s="280">
        <f t="shared" si="304"/>
        <v>130382.81</v>
      </c>
      <c r="J792" s="409">
        <f t="shared" si="292"/>
        <v>0.25069999999999998</v>
      </c>
      <c r="K792" s="302">
        <f t="shared" si="305"/>
        <v>175.32</v>
      </c>
      <c r="L792" s="301">
        <f t="shared" si="306"/>
        <v>163066.88</v>
      </c>
    </row>
    <row r="793" spans="2:12" x14ac:dyDescent="0.25">
      <c r="B793" s="314" t="s">
        <v>3022</v>
      </c>
      <c r="C793" s="311" t="s">
        <v>379</v>
      </c>
      <c r="D793" s="311"/>
      <c r="E793" s="312" t="s">
        <v>32</v>
      </c>
      <c r="F793" s="311"/>
      <c r="G793" s="313"/>
      <c r="H793" s="312" t="s">
        <v>73</v>
      </c>
      <c r="I793" s="311">
        <f>SUBTOTAL(9,I794:I796)</f>
        <v>36320.660000000003</v>
      </c>
      <c r="J793" s="310"/>
      <c r="K793" s="309"/>
      <c r="L793" s="308">
        <f>SUBTOTAL(9,L794:L796)</f>
        <v>45411.1</v>
      </c>
    </row>
    <row r="794" spans="2:12" x14ac:dyDescent="0.25">
      <c r="B794" s="307" t="s">
        <v>3023</v>
      </c>
      <c r="C794" s="305" t="s">
        <v>3024</v>
      </c>
      <c r="D794" s="305" t="s">
        <v>1336</v>
      </c>
      <c r="E794" s="306" t="s">
        <v>3025</v>
      </c>
      <c r="F794" s="305" t="s">
        <v>131</v>
      </c>
      <c r="G794" s="304">
        <v>2671.54</v>
      </c>
      <c r="H794" s="303">
        <v>4.41</v>
      </c>
      <c r="I794" s="280">
        <f t="shared" ref="I794:I796" si="307">TRUNC(G794 * H794, 2)</f>
        <v>11781.49</v>
      </c>
      <c r="J794" s="409">
        <f t="shared" ref="J794:J796" si="308">+$L$3</f>
        <v>0.25069999999999998</v>
      </c>
      <c r="K794" s="302">
        <f t="shared" ref="K794:K796" si="309">TRUNC(H794 * (1 + J794), 2)</f>
        <v>5.51</v>
      </c>
      <c r="L794" s="301">
        <f t="shared" ref="L794:L796" si="310">TRUNC(G794 * K794, 2)</f>
        <v>14720.18</v>
      </c>
    </row>
    <row r="795" spans="2:12" x14ac:dyDescent="0.25">
      <c r="B795" s="307" t="s">
        <v>3026</v>
      </c>
      <c r="C795" s="305" t="s">
        <v>2283</v>
      </c>
      <c r="D795" s="305" t="s">
        <v>142</v>
      </c>
      <c r="E795" s="306" t="s">
        <v>2284</v>
      </c>
      <c r="F795" s="305" t="s">
        <v>131</v>
      </c>
      <c r="G795" s="304">
        <v>7.56</v>
      </c>
      <c r="H795" s="303">
        <v>291.69</v>
      </c>
      <c r="I795" s="280">
        <f t="shared" si="307"/>
        <v>2205.17</v>
      </c>
      <c r="J795" s="409">
        <f t="shared" si="308"/>
        <v>0.25069999999999998</v>
      </c>
      <c r="K795" s="302">
        <f t="shared" si="309"/>
        <v>364.81</v>
      </c>
      <c r="L795" s="301">
        <f t="shared" si="310"/>
        <v>2757.96</v>
      </c>
    </row>
    <row r="796" spans="2:12" ht="25.5" x14ac:dyDescent="0.25">
      <c r="B796" s="307" t="s">
        <v>3027</v>
      </c>
      <c r="C796" s="305" t="s">
        <v>3028</v>
      </c>
      <c r="D796" s="305" t="s">
        <v>164</v>
      </c>
      <c r="E796" s="306" t="s">
        <v>3029</v>
      </c>
      <c r="F796" s="305" t="s">
        <v>131</v>
      </c>
      <c r="G796" s="304">
        <v>34.36</v>
      </c>
      <c r="H796" s="303">
        <v>650</v>
      </c>
      <c r="I796" s="280">
        <f t="shared" si="307"/>
        <v>22334</v>
      </c>
      <c r="J796" s="409">
        <f t="shared" si="308"/>
        <v>0.25069999999999998</v>
      </c>
      <c r="K796" s="302">
        <f t="shared" si="309"/>
        <v>812.95</v>
      </c>
      <c r="L796" s="301">
        <f t="shared" si="310"/>
        <v>27932.959999999999</v>
      </c>
    </row>
    <row r="797" spans="2:12" x14ac:dyDescent="0.25">
      <c r="B797" s="314" t="s">
        <v>71</v>
      </c>
      <c r="C797" s="311" t="s">
        <v>379</v>
      </c>
      <c r="D797" s="311"/>
      <c r="E797" s="312" t="s">
        <v>3052</v>
      </c>
      <c r="F797" s="311"/>
      <c r="G797" s="313"/>
      <c r="H797" s="312" t="s">
        <v>73</v>
      </c>
      <c r="I797" s="311">
        <f>SUBTOTAL(9,I798:I1483)</f>
        <v>17980411.289999973</v>
      </c>
      <c r="J797" s="310"/>
      <c r="K797" s="309"/>
      <c r="L797" s="308">
        <f>SUBTOTAL(9,L798:L1483)</f>
        <v>22325778.719999988</v>
      </c>
    </row>
    <row r="798" spans="2:12" x14ac:dyDescent="0.25">
      <c r="B798" s="314" t="s">
        <v>150</v>
      </c>
      <c r="C798" s="311" t="s">
        <v>379</v>
      </c>
      <c r="D798" s="311"/>
      <c r="E798" s="312" t="s">
        <v>1370</v>
      </c>
      <c r="F798" s="311"/>
      <c r="G798" s="313">
        <v>1</v>
      </c>
      <c r="H798" s="312" t="s">
        <v>73</v>
      </c>
      <c r="I798" s="311">
        <f>SUBTOTAL(9,I799:I808)</f>
        <v>613718.6399999999</v>
      </c>
      <c r="J798" s="310"/>
      <c r="K798" s="309"/>
      <c r="L798" s="308">
        <f>SUBTOTAL(9,L799:L808)</f>
        <v>767544</v>
      </c>
    </row>
    <row r="799" spans="2:12" x14ac:dyDescent="0.25">
      <c r="B799" s="307" t="s">
        <v>151</v>
      </c>
      <c r="C799" s="305" t="s">
        <v>3030</v>
      </c>
      <c r="D799" s="305" t="s">
        <v>130</v>
      </c>
      <c r="E799" s="306" t="s">
        <v>3031</v>
      </c>
      <c r="F799" s="305" t="s">
        <v>3032</v>
      </c>
      <c r="G799" s="304">
        <v>6</v>
      </c>
      <c r="H799" s="303">
        <v>24073.040000000001</v>
      </c>
      <c r="I799" s="280">
        <f t="shared" ref="I799:I808" si="311">TRUNC(G799 * H799, 2)</f>
        <v>144438.24</v>
      </c>
      <c r="J799" s="409">
        <f t="shared" ref="J799:J808" si="312">+$L$3</f>
        <v>0.25069999999999998</v>
      </c>
      <c r="K799" s="302">
        <f t="shared" ref="K799:K808" si="313">TRUNC(H799 * (1 + J799), 2)</f>
        <v>30108.15</v>
      </c>
      <c r="L799" s="301">
        <f t="shared" ref="L799:L808" si="314">TRUNC(G799 * K799, 2)</f>
        <v>180648.9</v>
      </c>
    </row>
    <row r="800" spans="2:12" x14ac:dyDescent="0.25">
      <c r="B800" s="307" t="s">
        <v>152</v>
      </c>
      <c r="C800" s="305" t="s">
        <v>3033</v>
      </c>
      <c r="D800" s="305" t="s">
        <v>130</v>
      </c>
      <c r="E800" s="306" t="s">
        <v>3034</v>
      </c>
      <c r="F800" s="305" t="s">
        <v>3032</v>
      </c>
      <c r="G800" s="304">
        <v>5</v>
      </c>
      <c r="H800" s="303">
        <v>1067.5</v>
      </c>
      <c r="I800" s="280">
        <f t="shared" si="311"/>
        <v>5337.5</v>
      </c>
      <c r="J800" s="409">
        <f t="shared" si="312"/>
        <v>0.25069999999999998</v>
      </c>
      <c r="K800" s="302">
        <f t="shared" si="313"/>
        <v>1335.12</v>
      </c>
      <c r="L800" s="301">
        <f t="shared" si="314"/>
        <v>6675.6</v>
      </c>
    </row>
    <row r="801" spans="2:12" ht="25.5" x14ac:dyDescent="0.25">
      <c r="B801" s="307" t="s">
        <v>153</v>
      </c>
      <c r="C801" s="305" t="s">
        <v>3035</v>
      </c>
      <c r="D801" s="305" t="s">
        <v>164</v>
      </c>
      <c r="E801" s="306" t="s">
        <v>3036</v>
      </c>
      <c r="F801" s="305" t="s">
        <v>131</v>
      </c>
      <c r="G801" s="304">
        <v>580.11</v>
      </c>
      <c r="H801" s="303">
        <v>235.3</v>
      </c>
      <c r="I801" s="280">
        <f t="shared" ref="I801:I807" si="315">TRUNC(G801 * H801, 2)</f>
        <v>136499.88</v>
      </c>
      <c r="J801" s="409">
        <f t="shared" si="312"/>
        <v>0.25069999999999998</v>
      </c>
      <c r="K801" s="302">
        <f t="shared" ref="K801:K807" si="316">TRUNC(H801 * (1 + J801), 2)</f>
        <v>294.27999999999997</v>
      </c>
      <c r="L801" s="301">
        <f t="shared" ref="L801:L807" si="317">TRUNC(G801 * K801, 2)</f>
        <v>170714.77</v>
      </c>
    </row>
    <row r="802" spans="2:12" ht="38.25" x14ac:dyDescent="0.25">
      <c r="B802" s="307" t="s">
        <v>3037</v>
      </c>
      <c r="C802" s="305" t="s">
        <v>3038</v>
      </c>
      <c r="D802" s="305" t="s">
        <v>130</v>
      </c>
      <c r="E802" s="306" t="s">
        <v>3039</v>
      </c>
      <c r="F802" s="305" t="s">
        <v>188</v>
      </c>
      <c r="G802" s="304">
        <v>847.66</v>
      </c>
      <c r="H802" s="303">
        <v>51.52</v>
      </c>
      <c r="I802" s="280">
        <f t="shared" si="315"/>
        <v>43671.44</v>
      </c>
      <c r="J802" s="409">
        <f t="shared" si="312"/>
        <v>0.25069999999999998</v>
      </c>
      <c r="K802" s="302">
        <f t="shared" si="316"/>
        <v>64.430000000000007</v>
      </c>
      <c r="L802" s="301">
        <f t="shared" si="317"/>
        <v>54614.73</v>
      </c>
    </row>
    <row r="803" spans="2:12" ht="38.25" x14ac:dyDescent="0.25">
      <c r="B803" s="307" t="s">
        <v>3040</v>
      </c>
      <c r="C803" s="305" t="s">
        <v>3041</v>
      </c>
      <c r="D803" s="305" t="s">
        <v>130</v>
      </c>
      <c r="E803" s="306" t="s">
        <v>3042</v>
      </c>
      <c r="F803" s="305" t="s">
        <v>188</v>
      </c>
      <c r="G803" s="304">
        <v>175.79</v>
      </c>
      <c r="H803" s="303">
        <v>281.77999999999997</v>
      </c>
      <c r="I803" s="280">
        <f t="shared" si="315"/>
        <v>49534.1</v>
      </c>
      <c r="J803" s="409">
        <f t="shared" si="312"/>
        <v>0.25069999999999998</v>
      </c>
      <c r="K803" s="302">
        <f t="shared" si="316"/>
        <v>352.42</v>
      </c>
      <c r="L803" s="301">
        <f t="shared" si="317"/>
        <v>61951.91</v>
      </c>
    </row>
    <row r="804" spans="2:12" ht="25.5" x14ac:dyDescent="0.25">
      <c r="B804" s="307" t="s">
        <v>3043</v>
      </c>
      <c r="C804" s="305" t="s">
        <v>2289</v>
      </c>
      <c r="D804" s="305" t="s">
        <v>130</v>
      </c>
      <c r="E804" s="306" t="s">
        <v>2290</v>
      </c>
      <c r="F804" s="305" t="s">
        <v>136</v>
      </c>
      <c r="G804" s="304">
        <v>64</v>
      </c>
      <c r="H804" s="303">
        <v>336.65</v>
      </c>
      <c r="I804" s="280">
        <f t="shared" si="315"/>
        <v>21545.599999999999</v>
      </c>
      <c r="J804" s="409">
        <f t="shared" si="312"/>
        <v>0.25069999999999998</v>
      </c>
      <c r="K804" s="302">
        <f t="shared" si="316"/>
        <v>421.04</v>
      </c>
      <c r="L804" s="301">
        <f t="shared" si="317"/>
        <v>26946.560000000001</v>
      </c>
    </row>
    <row r="805" spans="2:12" ht="38.25" x14ac:dyDescent="0.25">
      <c r="B805" s="307" t="s">
        <v>3044</v>
      </c>
      <c r="C805" s="305" t="s">
        <v>2291</v>
      </c>
      <c r="D805" s="305" t="s">
        <v>130</v>
      </c>
      <c r="E805" s="306" t="s">
        <v>2292</v>
      </c>
      <c r="F805" s="305" t="s">
        <v>2293</v>
      </c>
      <c r="G805" s="304">
        <v>16</v>
      </c>
      <c r="H805" s="303">
        <v>805</v>
      </c>
      <c r="I805" s="280">
        <f t="shared" si="315"/>
        <v>12880</v>
      </c>
      <c r="J805" s="409">
        <f t="shared" si="312"/>
        <v>0.25069999999999998</v>
      </c>
      <c r="K805" s="302">
        <f t="shared" si="316"/>
        <v>1006.81</v>
      </c>
      <c r="L805" s="301">
        <f t="shared" si="317"/>
        <v>16108.96</v>
      </c>
    </row>
    <row r="806" spans="2:12" x14ac:dyDescent="0.25">
      <c r="B806" s="307" t="s">
        <v>3045</v>
      </c>
      <c r="C806" s="305" t="s">
        <v>3046</v>
      </c>
      <c r="D806" s="305" t="s">
        <v>142</v>
      </c>
      <c r="E806" s="306" t="s">
        <v>3047</v>
      </c>
      <c r="F806" s="305" t="s">
        <v>131</v>
      </c>
      <c r="G806" s="304">
        <v>2684.47</v>
      </c>
      <c r="H806" s="303">
        <v>28.25</v>
      </c>
      <c r="I806" s="280">
        <f t="shared" si="315"/>
        <v>75836.27</v>
      </c>
      <c r="J806" s="409">
        <f t="shared" si="312"/>
        <v>0.25069999999999998</v>
      </c>
      <c r="K806" s="302">
        <f t="shared" si="316"/>
        <v>35.33</v>
      </c>
      <c r="L806" s="301">
        <f t="shared" si="317"/>
        <v>94842.32</v>
      </c>
    </row>
    <row r="807" spans="2:12" ht="38.25" x14ac:dyDescent="0.25">
      <c r="B807" s="307" t="s">
        <v>3048</v>
      </c>
      <c r="C807" s="305" t="s">
        <v>3049</v>
      </c>
      <c r="D807" s="305" t="s">
        <v>130</v>
      </c>
      <c r="E807" s="306" t="s">
        <v>3050</v>
      </c>
      <c r="F807" s="305" t="s">
        <v>188</v>
      </c>
      <c r="G807" s="304">
        <v>485.92</v>
      </c>
      <c r="H807" s="303">
        <v>50.8</v>
      </c>
      <c r="I807" s="280">
        <f t="shared" si="315"/>
        <v>24684.73</v>
      </c>
      <c r="J807" s="409">
        <f t="shared" si="312"/>
        <v>0.25069999999999998</v>
      </c>
      <c r="K807" s="302">
        <f t="shared" si="316"/>
        <v>63.53</v>
      </c>
      <c r="L807" s="301">
        <f t="shared" si="317"/>
        <v>30870.49</v>
      </c>
    </row>
    <row r="808" spans="2:12" x14ac:dyDescent="0.25">
      <c r="B808" s="307" t="s">
        <v>3051</v>
      </c>
      <c r="C808" s="305" t="s">
        <v>718</v>
      </c>
      <c r="D808" s="305" t="s">
        <v>1336</v>
      </c>
      <c r="E808" s="306" t="s">
        <v>140</v>
      </c>
      <c r="F808" s="305" t="s">
        <v>339</v>
      </c>
      <c r="G808" s="304">
        <v>2808</v>
      </c>
      <c r="H808" s="303">
        <v>35.36</v>
      </c>
      <c r="I808" s="280">
        <f t="shared" si="311"/>
        <v>99290.880000000005</v>
      </c>
      <c r="J808" s="409">
        <f t="shared" si="312"/>
        <v>0.25069999999999998</v>
      </c>
      <c r="K808" s="302">
        <f t="shared" si="313"/>
        <v>44.22</v>
      </c>
      <c r="L808" s="301">
        <f t="shared" si="314"/>
        <v>124169.76</v>
      </c>
    </row>
    <row r="809" spans="2:12" x14ac:dyDescent="0.25">
      <c r="B809" s="314" t="s">
        <v>204</v>
      </c>
      <c r="C809" s="311" t="s">
        <v>379</v>
      </c>
      <c r="D809" s="311"/>
      <c r="E809" s="312" t="s">
        <v>1375</v>
      </c>
      <c r="F809" s="311"/>
      <c r="G809" s="313"/>
      <c r="H809" s="312" t="s">
        <v>73</v>
      </c>
      <c r="I809" s="311">
        <f>SUBTOTAL(9,I810:I814)</f>
        <v>19095.53</v>
      </c>
      <c r="J809" s="310"/>
      <c r="K809" s="309"/>
      <c r="L809" s="308">
        <f>SUBTOTAL(9,L810:L814)</f>
        <v>23873.73</v>
      </c>
    </row>
    <row r="810" spans="2:12" x14ac:dyDescent="0.25">
      <c r="B810" s="307" t="s">
        <v>205</v>
      </c>
      <c r="C810" s="305" t="s">
        <v>722</v>
      </c>
      <c r="D810" s="305" t="s">
        <v>1336</v>
      </c>
      <c r="E810" s="306" t="s">
        <v>149</v>
      </c>
      <c r="F810" s="305" t="s">
        <v>138</v>
      </c>
      <c r="G810" s="304">
        <v>323.45999999999998</v>
      </c>
      <c r="H810" s="303">
        <v>52.26</v>
      </c>
      <c r="I810" s="280">
        <f t="shared" ref="I810:I814" si="318">TRUNC(G810 * H810, 2)</f>
        <v>16904.009999999998</v>
      </c>
      <c r="J810" s="409">
        <f t="shared" ref="J810:J818" si="319">+$L$3</f>
        <v>0.25069999999999998</v>
      </c>
      <c r="K810" s="302">
        <f t="shared" ref="K810:K814" si="320">TRUNC(H810 * (1 + J810), 2)</f>
        <v>65.36</v>
      </c>
      <c r="L810" s="301">
        <f t="shared" ref="L810:L814" si="321">TRUNC(G810 * K810, 2)</f>
        <v>21141.34</v>
      </c>
    </row>
    <row r="811" spans="2:12" x14ac:dyDescent="0.25">
      <c r="B811" s="307" t="s">
        <v>206</v>
      </c>
      <c r="C811" s="305" t="s">
        <v>791</v>
      </c>
      <c r="D811" s="305" t="s">
        <v>1336</v>
      </c>
      <c r="E811" s="306" t="s">
        <v>226</v>
      </c>
      <c r="F811" s="305" t="s">
        <v>138</v>
      </c>
      <c r="G811" s="304">
        <v>143.44</v>
      </c>
      <c r="H811" s="303">
        <v>5.49</v>
      </c>
      <c r="I811" s="280">
        <f t="shared" si="318"/>
        <v>787.48</v>
      </c>
      <c r="J811" s="409">
        <f t="shared" si="319"/>
        <v>0.25069999999999998</v>
      </c>
      <c r="K811" s="302">
        <f t="shared" si="320"/>
        <v>6.86</v>
      </c>
      <c r="L811" s="301">
        <f t="shared" si="321"/>
        <v>983.99</v>
      </c>
    </row>
    <row r="812" spans="2:12" x14ac:dyDescent="0.25">
      <c r="B812" s="307" t="s">
        <v>919</v>
      </c>
      <c r="C812" s="305" t="s">
        <v>904</v>
      </c>
      <c r="D812" s="305" t="s">
        <v>1336</v>
      </c>
      <c r="E812" s="306" t="s">
        <v>905</v>
      </c>
      <c r="F812" s="305" t="s">
        <v>138</v>
      </c>
      <c r="G812" s="304">
        <v>136.11000000000001</v>
      </c>
      <c r="H812" s="303">
        <v>2.39</v>
      </c>
      <c r="I812" s="280">
        <f t="shared" si="318"/>
        <v>325.3</v>
      </c>
      <c r="J812" s="409">
        <f t="shared" si="319"/>
        <v>0.25069999999999998</v>
      </c>
      <c r="K812" s="302">
        <f t="shared" si="320"/>
        <v>2.98</v>
      </c>
      <c r="L812" s="301">
        <f t="shared" si="321"/>
        <v>405.6</v>
      </c>
    </row>
    <row r="813" spans="2:12" x14ac:dyDescent="0.25">
      <c r="B813" s="307" t="s">
        <v>3053</v>
      </c>
      <c r="C813" s="305" t="s">
        <v>739</v>
      </c>
      <c r="D813" s="305" t="s">
        <v>1336</v>
      </c>
      <c r="E813" s="306" t="s">
        <v>224</v>
      </c>
      <c r="F813" s="305" t="s">
        <v>131</v>
      </c>
      <c r="G813" s="304">
        <v>365.95</v>
      </c>
      <c r="H813" s="303">
        <v>0.59</v>
      </c>
      <c r="I813" s="280">
        <f t="shared" si="318"/>
        <v>215.91</v>
      </c>
      <c r="J813" s="409">
        <f t="shared" si="319"/>
        <v>0.25069999999999998</v>
      </c>
      <c r="K813" s="302">
        <f t="shared" si="320"/>
        <v>0.73</v>
      </c>
      <c r="L813" s="301">
        <f t="shared" si="321"/>
        <v>267.14</v>
      </c>
    </row>
    <row r="814" spans="2:12" x14ac:dyDescent="0.25">
      <c r="B814" s="307" t="s">
        <v>3054</v>
      </c>
      <c r="C814" s="305" t="s">
        <v>1376</v>
      </c>
      <c r="D814" s="305" t="s">
        <v>1336</v>
      </c>
      <c r="E814" s="306" t="s">
        <v>1377</v>
      </c>
      <c r="F814" s="305" t="s">
        <v>138</v>
      </c>
      <c r="G814" s="304">
        <v>575.22</v>
      </c>
      <c r="H814" s="303">
        <v>1.5</v>
      </c>
      <c r="I814" s="280">
        <f t="shared" si="318"/>
        <v>862.83</v>
      </c>
      <c r="J814" s="409">
        <f t="shared" si="319"/>
        <v>0.25069999999999998</v>
      </c>
      <c r="K814" s="302">
        <f t="shared" si="320"/>
        <v>1.87</v>
      </c>
      <c r="L814" s="301">
        <f t="shared" si="321"/>
        <v>1075.6600000000001</v>
      </c>
    </row>
    <row r="815" spans="2:12" x14ac:dyDescent="0.25">
      <c r="B815" s="314" t="s">
        <v>207</v>
      </c>
      <c r="C815" s="311" t="s">
        <v>379</v>
      </c>
      <c r="D815" s="311"/>
      <c r="E815" s="312" t="s">
        <v>1379</v>
      </c>
      <c r="F815" s="311"/>
      <c r="G815" s="313"/>
      <c r="H815" s="312" t="s">
        <v>73</v>
      </c>
      <c r="I815" s="311">
        <f>SUBTOTAL(9,I816:I818)</f>
        <v>80647.61</v>
      </c>
      <c r="J815" s="310"/>
      <c r="K815" s="309"/>
      <c r="L815" s="308">
        <f>SUBTOTAL(9,L816:L818)</f>
        <v>100756.92</v>
      </c>
    </row>
    <row r="816" spans="2:12" x14ac:dyDescent="0.25">
      <c r="B816" s="307" t="s">
        <v>208</v>
      </c>
      <c r="C816" s="305" t="s">
        <v>1381</v>
      </c>
      <c r="D816" s="305" t="s">
        <v>1336</v>
      </c>
      <c r="E816" s="306" t="s">
        <v>1382</v>
      </c>
      <c r="F816" s="305" t="s">
        <v>138</v>
      </c>
      <c r="G816" s="304">
        <v>142.69</v>
      </c>
      <c r="H816" s="303">
        <v>111.24</v>
      </c>
      <c r="I816" s="280">
        <f t="shared" ref="I816:I818" si="322">TRUNC(G816 * H816, 2)</f>
        <v>15872.83</v>
      </c>
      <c r="J816" s="409">
        <f t="shared" si="319"/>
        <v>0.25069999999999998</v>
      </c>
      <c r="K816" s="302">
        <f t="shared" ref="K816:K818" si="323">TRUNC(H816 * (1 + J816), 2)</f>
        <v>139.12</v>
      </c>
      <c r="L816" s="301">
        <f t="shared" ref="L816:L818" si="324">TRUNC(G816 * K816, 2)</f>
        <v>19851.03</v>
      </c>
    </row>
    <row r="817" spans="2:12" x14ac:dyDescent="0.25">
      <c r="B817" s="307" t="s">
        <v>209</v>
      </c>
      <c r="C817" s="305" t="s">
        <v>908</v>
      </c>
      <c r="D817" s="305" t="s">
        <v>1336</v>
      </c>
      <c r="E817" s="306" t="s">
        <v>909</v>
      </c>
      <c r="F817" s="305" t="s">
        <v>910</v>
      </c>
      <c r="G817" s="304">
        <v>11504.48</v>
      </c>
      <c r="H817" s="303">
        <v>2.63</v>
      </c>
      <c r="I817" s="280">
        <f t="shared" ref="I817" si="325">TRUNC(G817 * H817, 2)</f>
        <v>30256.78</v>
      </c>
      <c r="J817" s="409">
        <f t="shared" si="319"/>
        <v>0.25069999999999998</v>
      </c>
      <c r="K817" s="302">
        <f t="shared" ref="K817" si="326">TRUNC(H817 * (1 + J817), 2)</f>
        <v>3.28</v>
      </c>
      <c r="L817" s="301">
        <f t="shared" ref="L817" si="327">TRUNC(G817 * K817, 2)</f>
        <v>37734.69</v>
      </c>
    </row>
    <row r="818" spans="2:12" ht="25.5" x14ac:dyDescent="0.25">
      <c r="B818" s="307" t="s">
        <v>1029</v>
      </c>
      <c r="C818" s="305" t="s">
        <v>3055</v>
      </c>
      <c r="D818" s="305" t="s">
        <v>1337</v>
      </c>
      <c r="E818" s="306" t="s">
        <v>3056</v>
      </c>
      <c r="F818" s="305" t="s">
        <v>239</v>
      </c>
      <c r="G818" s="304">
        <v>60</v>
      </c>
      <c r="H818" s="303">
        <v>575.29999999999995</v>
      </c>
      <c r="I818" s="280">
        <f t="shared" si="322"/>
        <v>34518</v>
      </c>
      <c r="J818" s="409">
        <f t="shared" si="319"/>
        <v>0.25069999999999998</v>
      </c>
      <c r="K818" s="302">
        <f t="shared" si="323"/>
        <v>719.52</v>
      </c>
      <c r="L818" s="301">
        <f t="shared" si="324"/>
        <v>43171.199999999997</v>
      </c>
    </row>
    <row r="819" spans="2:12" x14ac:dyDescent="0.25">
      <c r="B819" s="314" t="s">
        <v>210</v>
      </c>
      <c r="C819" s="311" t="s">
        <v>379</v>
      </c>
      <c r="D819" s="311"/>
      <c r="E819" s="312" t="s">
        <v>1385</v>
      </c>
      <c r="F819" s="311"/>
      <c r="G819" s="313"/>
      <c r="H819" s="312" t="s">
        <v>73</v>
      </c>
      <c r="I819" s="311">
        <f>SUBTOTAL(9,I820:I859)</f>
        <v>208210.08999999997</v>
      </c>
      <c r="J819" s="310"/>
      <c r="K819" s="309"/>
      <c r="L819" s="308">
        <f>SUBTOTAL(9,L820:L859)</f>
        <v>260379.43999999997</v>
      </c>
    </row>
    <row r="820" spans="2:12" x14ac:dyDescent="0.25">
      <c r="B820" s="314" t="s">
        <v>211</v>
      </c>
      <c r="C820" s="311" t="s">
        <v>379</v>
      </c>
      <c r="D820" s="311"/>
      <c r="E820" s="312" t="s">
        <v>341</v>
      </c>
      <c r="F820" s="311"/>
      <c r="G820" s="313"/>
      <c r="H820" s="312" t="s">
        <v>73</v>
      </c>
      <c r="I820" s="311">
        <f>SUBTOTAL(9,I821:I821)</f>
        <v>7804.83</v>
      </c>
      <c r="J820" s="310"/>
      <c r="K820" s="309"/>
      <c r="L820" s="308">
        <f>SUBTOTAL(9,L821:L821)</f>
        <v>9761.49</v>
      </c>
    </row>
    <row r="821" spans="2:12" ht="25.5" x14ac:dyDescent="0.25">
      <c r="B821" s="307" t="s">
        <v>921</v>
      </c>
      <c r="C821" s="305" t="s">
        <v>782</v>
      </c>
      <c r="D821" s="305" t="s">
        <v>1337</v>
      </c>
      <c r="E821" s="306" t="s">
        <v>592</v>
      </c>
      <c r="F821" s="305" t="s">
        <v>138</v>
      </c>
      <c r="G821" s="304">
        <v>13.4</v>
      </c>
      <c r="H821" s="303">
        <v>582.45000000000005</v>
      </c>
      <c r="I821" s="280">
        <f t="shared" ref="I821" si="328">TRUNC(G821 * H821, 2)</f>
        <v>7804.83</v>
      </c>
      <c r="J821" s="409">
        <f t="shared" ref="J821:J859" si="329">+$L$3</f>
        <v>0.25069999999999998</v>
      </c>
      <c r="K821" s="302">
        <f t="shared" ref="K821" si="330">TRUNC(H821 * (1 + J821), 2)</f>
        <v>728.47</v>
      </c>
      <c r="L821" s="301">
        <f t="shared" ref="L821" si="331">TRUNC(G821 * K821, 2)</f>
        <v>9761.49</v>
      </c>
    </row>
    <row r="822" spans="2:12" x14ac:dyDescent="0.25">
      <c r="B822" s="314" t="s">
        <v>593</v>
      </c>
      <c r="C822" s="311" t="s">
        <v>379</v>
      </c>
      <c r="D822" s="311"/>
      <c r="E822" s="312" t="s">
        <v>342</v>
      </c>
      <c r="F822" s="311"/>
      <c r="G822" s="313"/>
      <c r="H822" s="312" t="s">
        <v>73</v>
      </c>
      <c r="I822" s="311">
        <f>SUBTOTAL(9,I823:I835)</f>
        <v>72037.47</v>
      </c>
      <c r="J822" s="310"/>
      <c r="K822" s="309"/>
      <c r="L822" s="308">
        <f>SUBTOTAL(9,L823:L835)</f>
        <v>90089.99</v>
      </c>
    </row>
    <row r="823" spans="2:12" x14ac:dyDescent="0.25">
      <c r="B823" s="307" t="s">
        <v>946</v>
      </c>
      <c r="C823" s="305" t="s">
        <v>1406</v>
      </c>
      <c r="D823" s="305" t="s">
        <v>1336</v>
      </c>
      <c r="E823" s="306" t="s">
        <v>1407</v>
      </c>
      <c r="F823" s="305" t="s">
        <v>138</v>
      </c>
      <c r="G823" s="304">
        <v>4.3</v>
      </c>
      <c r="H823" s="303">
        <v>522.25</v>
      </c>
      <c r="I823" s="280">
        <f t="shared" ref="I823:I835" si="332">TRUNC(G823 * H823, 2)</f>
        <v>2245.67</v>
      </c>
      <c r="J823" s="409">
        <f t="shared" si="329"/>
        <v>0.25069999999999998</v>
      </c>
      <c r="K823" s="302">
        <f t="shared" ref="K823:K835" si="333">TRUNC(H823 * (1 + J823), 2)</f>
        <v>653.16999999999996</v>
      </c>
      <c r="L823" s="301">
        <f t="shared" ref="L823:L835" si="334">TRUNC(G823 * K823, 2)</f>
        <v>2808.63</v>
      </c>
    </row>
    <row r="824" spans="2:12" ht="12.75" customHeight="1" x14ac:dyDescent="0.25">
      <c r="B824" s="307" t="s">
        <v>947</v>
      </c>
      <c r="C824" s="305" t="s">
        <v>1248</v>
      </c>
      <c r="D824" s="305" t="s">
        <v>1336</v>
      </c>
      <c r="E824" s="306" t="s">
        <v>1249</v>
      </c>
      <c r="F824" s="305" t="s">
        <v>138</v>
      </c>
      <c r="G824" s="304">
        <v>4.3</v>
      </c>
      <c r="H824" s="303">
        <v>69.81</v>
      </c>
      <c r="I824" s="280">
        <f t="shared" si="332"/>
        <v>300.18</v>
      </c>
      <c r="J824" s="409">
        <f t="shared" si="329"/>
        <v>0.25069999999999998</v>
      </c>
      <c r="K824" s="302">
        <f t="shared" si="333"/>
        <v>87.31</v>
      </c>
      <c r="L824" s="301">
        <f t="shared" si="334"/>
        <v>375.43</v>
      </c>
    </row>
    <row r="825" spans="2:12" x14ac:dyDescent="0.25">
      <c r="B825" s="307" t="s">
        <v>3057</v>
      </c>
      <c r="C825" s="305" t="s">
        <v>1410</v>
      </c>
      <c r="D825" s="305" t="s">
        <v>1336</v>
      </c>
      <c r="E825" s="306" t="s">
        <v>1411</v>
      </c>
      <c r="F825" s="305" t="s">
        <v>131</v>
      </c>
      <c r="G825" s="304">
        <v>142.63999999999999</v>
      </c>
      <c r="H825" s="303">
        <v>148.94999999999999</v>
      </c>
      <c r="I825" s="280">
        <f t="shared" si="332"/>
        <v>21246.22</v>
      </c>
      <c r="J825" s="409">
        <f t="shared" si="329"/>
        <v>0.25069999999999998</v>
      </c>
      <c r="K825" s="302">
        <f t="shared" si="333"/>
        <v>186.29</v>
      </c>
      <c r="L825" s="301">
        <f t="shared" si="334"/>
        <v>26572.400000000001</v>
      </c>
    </row>
    <row r="826" spans="2:12" x14ac:dyDescent="0.25">
      <c r="B826" s="307" t="s">
        <v>3058</v>
      </c>
      <c r="C826" s="305" t="s">
        <v>731</v>
      </c>
      <c r="D826" s="305" t="s">
        <v>1336</v>
      </c>
      <c r="E826" s="306" t="s">
        <v>913</v>
      </c>
      <c r="F826" s="305" t="s">
        <v>156</v>
      </c>
      <c r="G826" s="304">
        <v>104.72</v>
      </c>
      <c r="H826" s="303">
        <v>12.29</v>
      </c>
      <c r="I826" s="280">
        <f t="shared" si="332"/>
        <v>1287</v>
      </c>
      <c r="J826" s="409">
        <f t="shared" si="329"/>
        <v>0.25069999999999998</v>
      </c>
      <c r="K826" s="302">
        <f t="shared" si="333"/>
        <v>15.37</v>
      </c>
      <c r="L826" s="301">
        <f t="shared" si="334"/>
        <v>1609.54</v>
      </c>
    </row>
    <row r="827" spans="2:12" x14ac:dyDescent="0.25">
      <c r="B827" s="307" t="s">
        <v>3059</v>
      </c>
      <c r="C827" s="305" t="s">
        <v>732</v>
      </c>
      <c r="D827" s="305" t="s">
        <v>1336</v>
      </c>
      <c r="E827" s="306" t="s">
        <v>1391</v>
      </c>
      <c r="F827" s="305" t="s">
        <v>156</v>
      </c>
      <c r="G827" s="304">
        <v>244.2</v>
      </c>
      <c r="H827" s="303">
        <v>12.13</v>
      </c>
      <c r="I827" s="280">
        <f t="shared" si="332"/>
        <v>2962.14</v>
      </c>
      <c r="J827" s="409">
        <f t="shared" si="329"/>
        <v>0.25069999999999998</v>
      </c>
      <c r="K827" s="302">
        <f t="shared" si="333"/>
        <v>15.17</v>
      </c>
      <c r="L827" s="301">
        <f t="shared" si="334"/>
        <v>3704.51</v>
      </c>
    </row>
    <row r="828" spans="2:12" x14ac:dyDescent="0.25">
      <c r="B828" s="307" t="s">
        <v>3060</v>
      </c>
      <c r="C828" s="305" t="s">
        <v>734</v>
      </c>
      <c r="D828" s="305" t="s">
        <v>1336</v>
      </c>
      <c r="E828" s="306" t="s">
        <v>1393</v>
      </c>
      <c r="F828" s="305" t="s">
        <v>156</v>
      </c>
      <c r="G828" s="304">
        <v>219.99</v>
      </c>
      <c r="H828" s="303">
        <v>11.86</v>
      </c>
      <c r="I828" s="280">
        <f t="shared" si="332"/>
        <v>2609.08</v>
      </c>
      <c r="J828" s="409">
        <f t="shared" si="329"/>
        <v>0.25069999999999998</v>
      </c>
      <c r="K828" s="302">
        <f t="shared" si="333"/>
        <v>14.83</v>
      </c>
      <c r="L828" s="301">
        <f t="shared" si="334"/>
        <v>3262.45</v>
      </c>
    </row>
    <row r="829" spans="2:12" x14ac:dyDescent="0.25">
      <c r="B829" s="307" t="s">
        <v>3061</v>
      </c>
      <c r="C829" s="305" t="s">
        <v>779</v>
      </c>
      <c r="D829" s="305" t="s">
        <v>1336</v>
      </c>
      <c r="E829" s="306" t="s">
        <v>1415</v>
      </c>
      <c r="F829" s="305" t="s">
        <v>156</v>
      </c>
      <c r="G829" s="304">
        <v>259.38</v>
      </c>
      <c r="H829" s="303">
        <v>12.69</v>
      </c>
      <c r="I829" s="280">
        <f t="shared" si="332"/>
        <v>3291.53</v>
      </c>
      <c r="J829" s="409">
        <f t="shared" si="329"/>
        <v>0.25069999999999998</v>
      </c>
      <c r="K829" s="302">
        <f t="shared" si="333"/>
        <v>15.87</v>
      </c>
      <c r="L829" s="301">
        <f t="shared" si="334"/>
        <v>4116.3599999999997</v>
      </c>
    </row>
    <row r="830" spans="2:12" x14ac:dyDescent="0.25">
      <c r="B830" s="307" t="s">
        <v>3062</v>
      </c>
      <c r="C830" s="305" t="s">
        <v>1457</v>
      </c>
      <c r="D830" s="305" t="s">
        <v>1336</v>
      </c>
      <c r="E830" s="306" t="s">
        <v>1458</v>
      </c>
      <c r="F830" s="305" t="s">
        <v>156</v>
      </c>
      <c r="G830" s="304">
        <v>381.47</v>
      </c>
      <c r="H830" s="303">
        <v>12.56</v>
      </c>
      <c r="I830" s="280">
        <f t="shared" si="332"/>
        <v>4791.26</v>
      </c>
      <c r="J830" s="409">
        <f t="shared" si="329"/>
        <v>0.25069999999999998</v>
      </c>
      <c r="K830" s="302">
        <f t="shared" si="333"/>
        <v>15.7</v>
      </c>
      <c r="L830" s="301">
        <f t="shared" si="334"/>
        <v>5989.07</v>
      </c>
    </row>
    <row r="831" spans="2:12" x14ac:dyDescent="0.25">
      <c r="B831" s="307" t="s">
        <v>3063</v>
      </c>
      <c r="C831" s="305" t="s">
        <v>729</v>
      </c>
      <c r="D831" s="305" t="s">
        <v>1336</v>
      </c>
      <c r="E831" s="306" t="s">
        <v>155</v>
      </c>
      <c r="F831" s="305" t="s">
        <v>156</v>
      </c>
      <c r="G831" s="304">
        <v>204.93</v>
      </c>
      <c r="H831" s="303">
        <v>12.11</v>
      </c>
      <c r="I831" s="280">
        <f t="shared" ref="I831:I832" si="335">TRUNC(G831 * H831, 2)</f>
        <v>2481.6999999999998</v>
      </c>
      <c r="J831" s="409">
        <f t="shared" si="329"/>
        <v>0.25069999999999998</v>
      </c>
      <c r="K831" s="302">
        <f t="shared" ref="K831:K832" si="336">TRUNC(H831 * (1 + J831), 2)</f>
        <v>15.14</v>
      </c>
      <c r="L831" s="301">
        <f t="shared" ref="L831:L832" si="337">TRUNC(G831 * K831, 2)</f>
        <v>3102.64</v>
      </c>
    </row>
    <row r="832" spans="2:12" x14ac:dyDescent="0.25">
      <c r="B832" s="307" t="s">
        <v>3064</v>
      </c>
      <c r="C832" s="305" t="s">
        <v>1396</v>
      </c>
      <c r="D832" s="305" t="s">
        <v>1336</v>
      </c>
      <c r="E832" s="306" t="s">
        <v>1397</v>
      </c>
      <c r="F832" s="305" t="s">
        <v>138</v>
      </c>
      <c r="G832" s="304">
        <v>42.09</v>
      </c>
      <c r="H832" s="303">
        <v>604.6</v>
      </c>
      <c r="I832" s="280">
        <f t="shared" si="335"/>
        <v>25447.61</v>
      </c>
      <c r="J832" s="409">
        <f t="shared" si="329"/>
        <v>0.25069999999999998</v>
      </c>
      <c r="K832" s="302">
        <f t="shared" si="336"/>
        <v>756.17</v>
      </c>
      <c r="L832" s="301">
        <f t="shared" si="337"/>
        <v>31827.19</v>
      </c>
    </row>
    <row r="833" spans="2:12" x14ac:dyDescent="0.25">
      <c r="B833" s="307" t="s">
        <v>3065</v>
      </c>
      <c r="C833" s="305" t="s">
        <v>1399</v>
      </c>
      <c r="D833" s="305" t="s">
        <v>1336</v>
      </c>
      <c r="E833" s="306" t="s">
        <v>1400</v>
      </c>
      <c r="F833" s="305" t="s">
        <v>138</v>
      </c>
      <c r="G833" s="304">
        <v>42.09</v>
      </c>
      <c r="H833" s="303">
        <v>56.67</v>
      </c>
      <c r="I833" s="280">
        <f t="shared" si="332"/>
        <v>2385.2399999999998</v>
      </c>
      <c r="J833" s="409">
        <f t="shared" si="329"/>
        <v>0.25069999999999998</v>
      </c>
      <c r="K833" s="302">
        <f t="shared" si="333"/>
        <v>70.87</v>
      </c>
      <c r="L833" s="301">
        <f t="shared" si="334"/>
        <v>2982.91</v>
      </c>
    </row>
    <row r="834" spans="2:12" x14ac:dyDescent="0.25">
      <c r="B834" s="307" t="s">
        <v>3066</v>
      </c>
      <c r="C834" s="305" t="s">
        <v>1042</v>
      </c>
      <c r="D834" s="305" t="s">
        <v>1336</v>
      </c>
      <c r="E834" s="306" t="s">
        <v>1043</v>
      </c>
      <c r="F834" s="305" t="s">
        <v>138</v>
      </c>
      <c r="G834" s="304">
        <v>42.09</v>
      </c>
      <c r="H834" s="303">
        <v>58.3</v>
      </c>
      <c r="I834" s="280">
        <f t="shared" si="332"/>
        <v>2453.84</v>
      </c>
      <c r="J834" s="409">
        <f t="shared" si="329"/>
        <v>0.25069999999999998</v>
      </c>
      <c r="K834" s="302">
        <f t="shared" si="333"/>
        <v>72.91</v>
      </c>
      <c r="L834" s="301">
        <f t="shared" si="334"/>
        <v>3068.78</v>
      </c>
    </row>
    <row r="835" spans="2:12" x14ac:dyDescent="0.25">
      <c r="B835" s="307" t="s">
        <v>3067</v>
      </c>
      <c r="C835" s="305" t="s">
        <v>789</v>
      </c>
      <c r="D835" s="305" t="s">
        <v>1336</v>
      </c>
      <c r="E835" s="306" t="s">
        <v>154</v>
      </c>
      <c r="F835" s="305" t="s">
        <v>137</v>
      </c>
      <c r="G835" s="304">
        <v>32</v>
      </c>
      <c r="H835" s="303">
        <v>16.75</v>
      </c>
      <c r="I835" s="280">
        <f t="shared" si="332"/>
        <v>536</v>
      </c>
      <c r="J835" s="409">
        <f t="shared" si="329"/>
        <v>0.25069999999999998</v>
      </c>
      <c r="K835" s="302">
        <f t="shared" si="333"/>
        <v>20.94</v>
      </c>
      <c r="L835" s="301">
        <f t="shared" si="334"/>
        <v>670.08</v>
      </c>
    </row>
    <row r="836" spans="2:12" x14ac:dyDescent="0.25">
      <c r="B836" s="314" t="s">
        <v>927</v>
      </c>
      <c r="C836" s="311" t="s">
        <v>379</v>
      </c>
      <c r="D836" s="311"/>
      <c r="E836" s="312" t="s">
        <v>343</v>
      </c>
      <c r="F836" s="311"/>
      <c r="G836" s="313"/>
      <c r="H836" s="312" t="s">
        <v>73</v>
      </c>
      <c r="I836" s="311">
        <f>SUBTOTAL(9,I837:I850)</f>
        <v>103949.05999999998</v>
      </c>
      <c r="J836" s="310"/>
      <c r="K836" s="309"/>
      <c r="L836" s="308">
        <f>SUBTOTAL(9,L837:L850)</f>
        <v>129988.81999999999</v>
      </c>
    </row>
    <row r="837" spans="2:12" x14ac:dyDescent="0.25">
      <c r="B837" s="307" t="s">
        <v>929</v>
      </c>
      <c r="C837" s="305" t="s">
        <v>1406</v>
      </c>
      <c r="D837" s="305" t="s">
        <v>1336</v>
      </c>
      <c r="E837" s="306" t="s">
        <v>1407</v>
      </c>
      <c r="F837" s="305" t="s">
        <v>138</v>
      </c>
      <c r="G837" s="304">
        <v>7.12</v>
      </c>
      <c r="H837" s="303">
        <v>522.25</v>
      </c>
      <c r="I837" s="280">
        <f t="shared" ref="I837:I850" si="338">TRUNC(G837 * H837, 2)</f>
        <v>3718.42</v>
      </c>
      <c r="J837" s="409">
        <f t="shared" si="329"/>
        <v>0.25069999999999998</v>
      </c>
      <c r="K837" s="302">
        <f t="shared" ref="K837:K850" si="339">TRUNC(H837 * (1 + J837), 2)</f>
        <v>653.16999999999996</v>
      </c>
      <c r="L837" s="301">
        <f t="shared" ref="L837:L850" si="340">TRUNC(G837 * K837, 2)</f>
        <v>4650.57</v>
      </c>
    </row>
    <row r="838" spans="2:12" ht="12.75" customHeight="1" x14ac:dyDescent="0.25">
      <c r="B838" s="307" t="s">
        <v>930</v>
      </c>
      <c r="C838" s="305" t="s">
        <v>1248</v>
      </c>
      <c r="D838" s="305" t="s">
        <v>1336</v>
      </c>
      <c r="E838" s="306" t="s">
        <v>1249</v>
      </c>
      <c r="F838" s="305" t="s">
        <v>138</v>
      </c>
      <c r="G838" s="304">
        <v>7.12</v>
      </c>
      <c r="H838" s="303">
        <v>69.81</v>
      </c>
      <c r="I838" s="280">
        <f t="shared" si="338"/>
        <v>497.04</v>
      </c>
      <c r="J838" s="409">
        <f t="shared" si="329"/>
        <v>0.25069999999999998</v>
      </c>
      <c r="K838" s="302">
        <f t="shared" si="339"/>
        <v>87.31</v>
      </c>
      <c r="L838" s="301">
        <f t="shared" si="340"/>
        <v>621.64</v>
      </c>
    </row>
    <row r="839" spans="2:12" x14ac:dyDescent="0.25">
      <c r="B839" s="307" t="s">
        <v>932</v>
      </c>
      <c r="C839" s="305" t="s">
        <v>1410</v>
      </c>
      <c r="D839" s="305" t="s">
        <v>1336</v>
      </c>
      <c r="E839" s="306" t="s">
        <v>1411</v>
      </c>
      <c r="F839" s="305" t="s">
        <v>131</v>
      </c>
      <c r="G839" s="304">
        <v>242.52</v>
      </c>
      <c r="H839" s="303">
        <v>148.94999999999999</v>
      </c>
      <c r="I839" s="280">
        <f t="shared" si="338"/>
        <v>36123.35</v>
      </c>
      <c r="J839" s="409">
        <f t="shared" si="329"/>
        <v>0.25069999999999998</v>
      </c>
      <c r="K839" s="302">
        <f t="shared" si="339"/>
        <v>186.29</v>
      </c>
      <c r="L839" s="301">
        <f t="shared" si="340"/>
        <v>45179.05</v>
      </c>
    </row>
    <row r="840" spans="2:12" x14ac:dyDescent="0.25">
      <c r="B840" s="307" t="s">
        <v>933</v>
      </c>
      <c r="C840" s="305" t="s">
        <v>731</v>
      </c>
      <c r="D840" s="305" t="s">
        <v>1336</v>
      </c>
      <c r="E840" s="306" t="s">
        <v>913</v>
      </c>
      <c r="F840" s="305" t="s">
        <v>156</v>
      </c>
      <c r="G840" s="304">
        <v>82.71</v>
      </c>
      <c r="H840" s="303">
        <v>12.29</v>
      </c>
      <c r="I840" s="280">
        <f t="shared" si="338"/>
        <v>1016.5</v>
      </c>
      <c r="J840" s="409">
        <f t="shared" si="329"/>
        <v>0.25069999999999998</v>
      </c>
      <c r="K840" s="302">
        <f t="shared" si="339"/>
        <v>15.37</v>
      </c>
      <c r="L840" s="301">
        <f t="shared" si="340"/>
        <v>1271.25</v>
      </c>
    </row>
    <row r="841" spans="2:12" x14ac:dyDescent="0.25">
      <c r="B841" s="307" t="s">
        <v>934</v>
      </c>
      <c r="C841" s="305" t="s">
        <v>732</v>
      </c>
      <c r="D841" s="305" t="s">
        <v>1336</v>
      </c>
      <c r="E841" s="306" t="s">
        <v>1391</v>
      </c>
      <c r="F841" s="305" t="s">
        <v>156</v>
      </c>
      <c r="G841" s="304">
        <v>146.28</v>
      </c>
      <c r="H841" s="303">
        <v>12.13</v>
      </c>
      <c r="I841" s="280">
        <f t="shared" si="338"/>
        <v>1774.37</v>
      </c>
      <c r="J841" s="409">
        <f t="shared" si="329"/>
        <v>0.25069999999999998</v>
      </c>
      <c r="K841" s="302">
        <f t="shared" si="339"/>
        <v>15.17</v>
      </c>
      <c r="L841" s="301">
        <f t="shared" si="340"/>
        <v>2219.06</v>
      </c>
    </row>
    <row r="842" spans="2:12" x14ac:dyDescent="0.25">
      <c r="B842" s="307" t="s">
        <v>936</v>
      </c>
      <c r="C842" s="305" t="s">
        <v>734</v>
      </c>
      <c r="D842" s="305" t="s">
        <v>1336</v>
      </c>
      <c r="E842" s="306" t="s">
        <v>1393</v>
      </c>
      <c r="F842" s="305" t="s">
        <v>156</v>
      </c>
      <c r="G842" s="304">
        <v>599.64</v>
      </c>
      <c r="H842" s="303">
        <v>11.86</v>
      </c>
      <c r="I842" s="280">
        <f t="shared" si="338"/>
        <v>7111.73</v>
      </c>
      <c r="J842" s="409">
        <f t="shared" si="329"/>
        <v>0.25069999999999998</v>
      </c>
      <c r="K842" s="302">
        <f t="shared" si="339"/>
        <v>14.83</v>
      </c>
      <c r="L842" s="301">
        <f t="shared" si="340"/>
        <v>8892.66</v>
      </c>
    </row>
    <row r="843" spans="2:12" x14ac:dyDescent="0.25">
      <c r="B843" s="307" t="s">
        <v>939</v>
      </c>
      <c r="C843" s="305" t="s">
        <v>779</v>
      </c>
      <c r="D843" s="305" t="s">
        <v>1336</v>
      </c>
      <c r="E843" s="306" t="s">
        <v>1415</v>
      </c>
      <c r="F843" s="305" t="s">
        <v>156</v>
      </c>
      <c r="G843" s="304">
        <v>484.05</v>
      </c>
      <c r="H843" s="303">
        <v>12.69</v>
      </c>
      <c r="I843" s="280">
        <f t="shared" si="338"/>
        <v>6142.59</v>
      </c>
      <c r="J843" s="409">
        <f t="shared" si="329"/>
        <v>0.25069999999999998</v>
      </c>
      <c r="K843" s="302">
        <f t="shared" si="339"/>
        <v>15.87</v>
      </c>
      <c r="L843" s="301">
        <f t="shared" si="340"/>
        <v>7681.87</v>
      </c>
    </row>
    <row r="844" spans="2:12" x14ac:dyDescent="0.25">
      <c r="B844" s="307" t="s">
        <v>942</v>
      </c>
      <c r="C844" s="305" t="s">
        <v>1457</v>
      </c>
      <c r="D844" s="305" t="s">
        <v>1336</v>
      </c>
      <c r="E844" s="306" t="s">
        <v>1458</v>
      </c>
      <c r="F844" s="305" t="s">
        <v>156</v>
      </c>
      <c r="G844" s="304">
        <v>1385.78</v>
      </c>
      <c r="H844" s="303">
        <v>12.56</v>
      </c>
      <c r="I844" s="280">
        <f t="shared" si="338"/>
        <v>17405.39</v>
      </c>
      <c r="J844" s="409">
        <f t="shared" si="329"/>
        <v>0.25069999999999998</v>
      </c>
      <c r="K844" s="302">
        <f t="shared" si="339"/>
        <v>15.7</v>
      </c>
      <c r="L844" s="301">
        <f t="shared" si="340"/>
        <v>21756.74</v>
      </c>
    </row>
    <row r="845" spans="2:12" x14ac:dyDescent="0.25">
      <c r="B845" s="307" t="s">
        <v>943</v>
      </c>
      <c r="C845" s="305" t="s">
        <v>3068</v>
      </c>
      <c r="D845" s="305" t="s">
        <v>1336</v>
      </c>
      <c r="E845" s="306" t="s">
        <v>3069</v>
      </c>
      <c r="F845" s="305" t="s">
        <v>156</v>
      </c>
      <c r="G845" s="304">
        <v>600.77</v>
      </c>
      <c r="H845" s="303">
        <v>12.5</v>
      </c>
      <c r="I845" s="280">
        <f t="shared" ref="I845:I846" si="341">TRUNC(G845 * H845, 2)</f>
        <v>7509.62</v>
      </c>
      <c r="J845" s="409">
        <f t="shared" si="329"/>
        <v>0.25069999999999998</v>
      </c>
      <c r="K845" s="302">
        <f t="shared" ref="K845:K846" si="342">TRUNC(H845 * (1 + J845), 2)</f>
        <v>15.63</v>
      </c>
      <c r="L845" s="301">
        <f t="shared" ref="L845:L846" si="343">TRUNC(G845 * K845, 2)</f>
        <v>9390.0300000000007</v>
      </c>
    </row>
    <row r="846" spans="2:12" x14ac:dyDescent="0.25">
      <c r="B846" s="307" t="s">
        <v>944</v>
      </c>
      <c r="C846" s="305" t="s">
        <v>729</v>
      </c>
      <c r="D846" s="305" t="s">
        <v>1336</v>
      </c>
      <c r="E846" s="306" t="s">
        <v>155</v>
      </c>
      <c r="F846" s="305" t="s">
        <v>156</v>
      </c>
      <c r="G846" s="304">
        <v>313.24</v>
      </c>
      <c r="H846" s="303">
        <v>12.11</v>
      </c>
      <c r="I846" s="280">
        <f t="shared" si="341"/>
        <v>3793.33</v>
      </c>
      <c r="J846" s="409">
        <f t="shared" si="329"/>
        <v>0.25069999999999998</v>
      </c>
      <c r="K846" s="302">
        <f t="shared" si="342"/>
        <v>15.14</v>
      </c>
      <c r="L846" s="301">
        <f t="shared" si="343"/>
        <v>4742.45</v>
      </c>
    </row>
    <row r="847" spans="2:12" x14ac:dyDescent="0.25">
      <c r="B847" s="307" t="s">
        <v>945</v>
      </c>
      <c r="C847" s="305" t="s">
        <v>1396</v>
      </c>
      <c r="D847" s="305" t="s">
        <v>1336</v>
      </c>
      <c r="E847" s="306" t="s">
        <v>1397</v>
      </c>
      <c r="F847" s="305" t="s">
        <v>138</v>
      </c>
      <c r="G847" s="304">
        <v>25.74</v>
      </c>
      <c r="H847" s="303">
        <v>604.6</v>
      </c>
      <c r="I847" s="280">
        <f t="shared" si="338"/>
        <v>15562.4</v>
      </c>
      <c r="J847" s="409">
        <f t="shared" si="329"/>
        <v>0.25069999999999998</v>
      </c>
      <c r="K847" s="302">
        <f t="shared" si="339"/>
        <v>756.17</v>
      </c>
      <c r="L847" s="301">
        <f t="shared" si="340"/>
        <v>19463.810000000001</v>
      </c>
    </row>
    <row r="848" spans="2:12" x14ac:dyDescent="0.25">
      <c r="B848" s="307" t="s">
        <v>3070</v>
      </c>
      <c r="C848" s="305" t="s">
        <v>1399</v>
      </c>
      <c r="D848" s="305" t="s">
        <v>1336</v>
      </c>
      <c r="E848" s="306" t="s">
        <v>1400</v>
      </c>
      <c r="F848" s="305" t="s">
        <v>138</v>
      </c>
      <c r="G848" s="304">
        <v>25.74</v>
      </c>
      <c r="H848" s="303">
        <v>56.67</v>
      </c>
      <c r="I848" s="280">
        <f t="shared" ref="I848" si="344">TRUNC(G848 * H848, 2)</f>
        <v>1458.68</v>
      </c>
      <c r="J848" s="409">
        <f t="shared" si="329"/>
        <v>0.25069999999999998</v>
      </c>
      <c r="K848" s="302">
        <f t="shared" ref="K848" si="345">TRUNC(H848 * (1 + J848), 2)</f>
        <v>70.87</v>
      </c>
      <c r="L848" s="301">
        <f t="shared" ref="L848" si="346">TRUNC(G848 * K848, 2)</f>
        <v>1824.19</v>
      </c>
    </row>
    <row r="849" spans="2:12" x14ac:dyDescent="0.25">
      <c r="B849" s="307" t="s">
        <v>3071</v>
      </c>
      <c r="C849" s="305" t="s">
        <v>1042</v>
      </c>
      <c r="D849" s="305" t="s">
        <v>1336</v>
      </c>
      <c r="E849" s="306" t="s">
        <v>1043</v>
      </c>
      <c r="F849" s="305" t="s">
        <v>138</v>
      </c>
      <c r="G849" s="304">
        <v>25.74</v>
      </c>
      <c r="H849" s="303">
        <v>58.3</v>
      </c>
      <c r="I849" s="280">
        <f t="shared" si="338"/>
        <v>1500.64</v>
      </c>
      <c r="J849" s="409">
        <f t="shared" si="329"/>
        <v>0.25069999999999998</v>
      </c>
      <c r="K849" s="302">
        <f t="shared" si="339"/>
        <v>72.91</v>
      </c>
      <c r="L849" s="301">
        <f t="shared" si="340"/>
        <v>1876.7</v>
      </c>
    </row>
    <row r="850" spans="2:12" x14ac:dyDescent="0.25">
      <c r="B850" s="307" t="s">
        <v>3072</v>
      </c>
      <c r="C850" s="305" t="s">
        <v>789</v>
      </c>
      <c r="D850" s="305" t="s">
        <v>1336</v>
      </c>
      <c r="E850" s="306" t="s">
        <v>154</v>
      </c>
      <c r="F850" s="305" t="s">
        <v>137</v>
      </c>
      <c r="G850" s="304">
        <v>20</v>
      </c>
      <c r="H850" s="303">
        <v>16.75</v>
      </c>
      <c r="I850" s="280">
        <f t="shared" si="338"/>
        <v>335</v>
      </c>
      <c r="J850" s="409">
        <f t="shared" si="329"/>
        <v>0.25069999999999998</v>
      </c>
      <c r="K850" s="302">
        <f t="shared" si="339"/>
        <v>20.94</v>
      </c>
      <c r="L850" s="301">
        <f t="shared" si="340"/>
        <v>418.8</v>
      </c>
    </row>
    <row r="851" spans="2:12" x14ac:dyDescent="0.25">
      <c r="B851" s="314" t="s">
        <v>3073</v>
      </c>
      <c r="C851" s="311" t="s">
        <v>379</v>
      </c>
      <c r="D851" s="311"/>
      <c r="E851" s="312" t="s">
        <v>1449</v>
      </c>
      <c r="F851" s="311"/>
      <c r="G851" s="313"/>
      <c r="H851" s="312" t="s">
        <v>73</v>
      </c>
      <c r="I851" s="311">
        <f>SUBTOTAL(9,I852:I859)</f>
        <v>24418.73</v>
      </c>
      <c r="J851" s="310"/>
      <c r="K851" s="309"/>
      <c r="L851" s="308">
        <f>SUBTOTAL(9,L852:L859)</f>
        <v>30539.140000000003</v>
      </c>
    </row>
    <row r="852" spans="2:12" x14ac:dyDescent="0.25">
      <c r="B852" s="314" t="s">
        <v>3074</v>
      </c>
      <c r="C852" s="311" t="s">
        <v>379</v>
      </c>
      <c r="D852" s="311"/>
      <c r="E852" s="312" t="s">
        <v>3075</v>
      </c>
      <c r="F852" s="311"/>
      <c r="G852" s="313"/>
      <c r="H852" s="312" t="s">
        <v>73</v>
      </c>
      <c r="I852" s="311">
        <f>SUBTOTAL(9,I853:I859)</f>
        <v>24418.73</v>
      </c>
      <c r="J852" s="310"/>
      <c r="K852" s="309"/>
      <c r="L852" s="308">
        <f>SUBTOTAL(9,L853:L859)</f>
        <v>30539.140000000003</v>
      </c>
    </row>
    <row r="853" spans="2:12" x14ac:dyDescent="0.25">
      <c r="B853" s="307" t="s">
        <v>3076</v>
      </c>
      <c r="C853" s="305" t="s">
        <v>1410</v>
      </c>
      <c r="D853" s="305" t="s">
        <v>1336</v>
      </c>
      <c r="E853" s="306" t="s">
        <v>1411</v>
      </c>
      <c r="F853" s="305" t="s">
        <v>131</v>
      </c>
      <c r="G853" s="304">
        <v>79.709999999999994</v>
      </c>
      <c r="H853" s="303">
        <v>148.94999999999999</v>
      </c>
      <c r="I853" s="280">
        <f t="shared" ref="I853:I859" si="347">TRUNC(G853 * H853, 2)</f>
        <v>11872.8</v>
      </c>
      <c r="J853" s="409">
        <f t="shared" si="329"/>
        <v>0.25069999999999998</v>
      </c>
      <c r="K853" s="302">
        <f t="shared" ref="K853:K859" si="348">TRUNC(H853 * (1 + J853), 2)</f>
        <v>186.29</v>
      </c>
      <c r="L853" s="301">
        <f t="shared" ref="L853:L859" si="349">TRUNC(G853 * K853, 2)</f>
        <v>14849.17</v>
      </c>
    </row>
    <row r="854" spans="2:12" ht="12.75" customHeight="1" x14ac:dyDescent="0.25">
      <c r="B854" s="307" t="s">
        <v>3077</v>
      </c>
      <c r="C854" s="305" t="s">
        <v>732</v>
      </c>
      <c r="D854" s="305" t="s">
        <v>1336</v>
      </c>
      <c r="E854" s="306" t="s">
        <v>1391</v>
      </c>
      <c r="F854" s="305" t="s">
        <v>156</v>
      </c>
      <c r="G854" s="304">
        <v>187.07</v>
      </c>
      <c r="H854" s="303">
        <v>12.13</v>
      </c>
      <c r="I854" s="280">
        <f t="shared" si="347"/>
        <v>2269.15</v>
      </c>
      <c r="J854" s="409">
        <f t="shared" si="329"/>
        <v>0.25069999999999998</v>
      </c>
      <c r="K854" s="302">
        <f t="shared" si="348"/>
        <v>15.17</v>
      </c>
      <c r="L854" s="301">
        <f t="shared" si="349"/>
        <v>2837.85</v>
      </c>
    </row>
    <row r="855" spans="2:12" x14ac:dyDescent="0.25">
      <c r="B855" s="307" t="s">
        <v>3078</v>
      </c>
      <c r="C855" s="305" t="s">
        <v>734</v>
      </c>
      <c r="D855" s="305" t="s">
        <v>1336</v>
      </c>
      <c r="E855" s="306" t="s">
        <v>1393</v>
      </c>
      <c r="F855" s="305" t="s">
        <v>156</v>
      </c>
      <c r="G855" s="304">
        <v>252.33</v>
      </c>
      <c r="H855" s="303">
        <v>11.86</v>
      </c>
      <c r="I855" s="280">
        <f t="shared" si="347"/>
        <v>2992.63</v>
      </c>
      <c r="J855" s="409">
        <f t="shared" si="329"/>
        <v>0.25069999999999998</v>
      </c>
      <c r="K855" s="302">
        <f t="shared" si="348"/>
        <v>14.83</v>
      </c>
      <c r="L855" s="301">
        <f t="shared" si="349"/>
        <v>3742.05</v>
      </c>
    </row>
    <row r="856" spans="2:12" x14ac:dyDescent="0.25">
      <c r="B856" s="307" t="s">
        <v>3079</v>
      </c>
      <c r="C856" s="305" t="s">
        <v>1396</v>
      </c>
      <c r="D856" s="305" t="s">
        <v>1336</v>
      </c>
      <c r="E856" s="306" t="s">
        <v>1397</v>
      </c>
      <c r="F856" s="305" t="s">
        <v>138</v>
      </c>
      <c r="G856" s="304">
        <v>9.9600000000000009</v>
      </c>
      <c r="H856" s="303">
        <v>604.6</v>
      </c>
      <c r="I856" s="280">
        <f t="shared" si="347"/>
        <v>6021.81</v>
      </c>
      <c r="J856" s="409">
        <f t="shared" si="329"/>
        <v>0.25069999999999998</v>
      </c>
      <c r="K856" s="302">
        <f t="shared" si="348"/>
        <v>756.17</v>
      </c>
      <c r="L856" s="301">
        <f t="shared" si="349"/>
        <v>7531.45</v>
      </c>
    </row>
    <row r="857" spans="2:12" x14ac:dyDescent="0.25">
      <c r="B857" s="307" t="s">
        <v>3080</v>
      </c>
      <c r="C857" s="305" t="s">
        <v>1399</v>
      </c>
      <c r="D857" s="305" t="s">
        <v>1336</v>
      </c>
      <c r="E857" s="306" t="s">
        <v>1400</v>
      </c>
      <c r="F857" s="305" t="s">
        <v>138</v>
      </c>
      <c r="G857" s="304">
        <v>9.9600000000000009</v>
      </c>
      <c r="H857" s="303">
        <v>56.67</v>
      </c>
      <c r="I857" s="280">
        <f t="shared" si="347"/>
        <v>564.42999999999995</v>
      </c>
      <c r="J857" s="409">
        <f t="shared" si="329"/>
        <v>0.25069999999999998</v>
      </c>
      <c r="K857" s="302">
        <f t="shared" si="348"/>
        <v>70.87</v>
      </c>
      <c r="L857" s="301">
        <f t="shared" si="349"/>
        <v>705.86</v>
      </c>
    </row>
    <row r="858" spans="2:12" x14ac:dyDescent="0.25">
      <c r="B858" s="307" t="s">
        <v>3081</v>
      </c>
      <c r="C858" s="305" t="s">
        <v>1042</v>
      </c>
      <c r="D858" s="305" t="s">
        <v>1336</v>
      </c>
      <c r="E858" s="306" t="s">
        <v>1043</v>
      </c>
      <c r="F858" s="305" t="s">
        <v>138</v>
      </c>
      <c r="G858" s="304">
        <v>9.9600000000000009</v>
      </c>
      <c r="H858" s="303">
        <v>58.3</v>
      </c>
      <c r="I858" s="280">
        <f t="shared" si="347"/>
        <v>580.66</v>
      </c>
      <c r="J858" s="409">
        <f t="shared" si="329"/>
        <v>0.25069999999999998</v>
      </c>
      <c r="K858" s="302">
        <f t="shared" si="348"/>
        <v>72.91</v>
      </c>
      <c r="L858" s="301">
        <f t="shared" si="349"/>
        <v>726.18</v>
      </c>
    </row>
    <row r="859" spans="2:12" x14ac:dyDescent="0.25">
      <c r="B859" s="307" t="s">
        <v>3082</v>
      </c>
      <c r="C859" s="305" t="s">
        <v>789</v>
      </c>
      <c r="D859" s="305" t="s">
        <v>1336</v>
      </c>
      <c r="E859" s="306" t="s">
        <v>154</v>
      </c>
      <c r="F859" s="305" t="s">
        <v>137</v>
      </c>
      <c r="G859" s="304">
        <v>7</v>
      </c>
      <c r="H859" s="303">
        <v>16.75</v>
      </c>
      <c r="I859" s="280">
        <f t="shared" si="347"/>
        <v>117.25</v>
      </c>
      <c r="J859" s="409">
        <f t="shared" si="329"/>
        <v>0.25069999999999998</v>
      </c>
      <c r="K859" s="302">
        <f t="shared" si="348"/>
        <v>20.94</v>
      </c>
      <c r="L859" s="301">
        <f t="shared" si="349"/>
        <v>146.58000000000001</v>
      </c>
    </row>
    <row r="860" spans="2:12" x14ac:dyDescent="0.25">
      <c r="B860" s="314" t="s">
        <v>212</v>
      </c>
      <c r="C860" s="311" t="s">
        <v>379</v>
      </c>
      <c r="D860" s="311"/>
      <c r="E860" s="312" t="s">
        <v>1468</v>
      </c>
      <c r="F860" s="311"/>
      <c r="G860" s="313"/>
      <c r="H860" s="312" t="s">
        <v>73</v>
      </c>
      <c r="I860" s="311">
        <f>SUBTOTAL(9,I861:I887)</f>
        <v>5129736.6400000006</v>
      </c>
      <c r="J860" s="310"/>
      <c r="K860" s="309"/>
      <c r="L860" s="308">
        <f>SUBTOTAL(9,L861:L887)</f>
        <v>6414625.6600000001</v>
      </c>
    </row>
    <row r="861" spans="2:12" x14ac:dyDescent="0.25">
      <c r="B861" s="314" t="s">
        <v>213</v>
      </c>
      <c r="C861" s="311" t="s">
        <v>379</v>
      </c>
      <c r="D861" s="311"/>
      <c r="E861" s="312" t="s">
        <v>1470</v>
      </c>
      <c r="F861" s="311"/>
      <c r="G861" s="313"/>
      <c r="H861" s="312" t="s">
        <v>73</v>
      </c>
      <c r="I861" s="311">
        <f>SUBTOTAL(9,I862:I864)</f>
        <v>1566662.53</v>
      </c>
      <c r="J861" s="310"/>
      <c r="K861" s="309"/>
      <c r="L861" s="308">
        <f>SUBTOTAL(9,L862:L864)</f>
        <v>1959081.1400000001</v>
      </c>
    </row>
    <row r="862" spans="2:12" x14ac:dyDescent="0.25">
      <c r="B862" s="307" t="s">
        <v>948</v>
      </c>
      <c r="C862" s="305" t="s">
        <v>3083</v>
      </c>
      <c r="D862" s="305" t="s">
        <v>1336</v>
      </c>
      <c r="E862" s="306" t="s">
        <v>3084</v>
      </c>
      <c r="F862" s="305" t="s">
        <v>131</v>
      </c>
      <c r="G862" s="304">
        <v>4652.93</v>
      </c>
      <c r="H862" s="303">
        <v>103.65</v>
      </c>
      <c r="I862" s="280">
        <f t="shared" ref="I862:I864" si="350">TRUNC(G862 * H862, 2)</f>
        <v>482276.19</v>
      </c>
      <c r="J862" s="409">
        <f t="shared" ref="J862:J887" si="351">+$L$3</f>
        <v>0.25069999999999998</v>
      </c>
      <c r="K862" s="302">
        <f t="shared" ref="K862:K864" si="352">TRUNC(H862 * (1 + J862), 2)</f>
        <v>129.63</v>
      </c>
      <c r="L862" s="301">
        <f t="shared" ref="L862:L864" si="353">TRUNC(G862 * K862, 2)</f>
        <v>603159.31000000006</v>
      </c>
    </row>
    <row r="863" spans="2:12" ht="12.75" customHeight="1" x14ac:dyDescent="0.25">
      <c r="B863" s="307" t="s">
        <v>951</v>
      </c>
      <c r="C863" s="305" t="s">
        <v>1475</v>
      </c>
      <c r="D863" s="305" t="s">
        <v>931</v>
      </c>
      <c r="E863" s="306" t="s">
        <v>3085</v>
      </c>
      <c r="F863" s="305" t="s">
        <v>1477</v>
      </c>
      <c r="G863" s="304">
        <v>29260.29</v>
      </c>
      <c r="H863" s="303">
        <v>27</v>
      </c>
      <c r="I863" s="280">
        <f t="shared" si="350"/>
        <v>790027.83</v>
      </c>
      <c r="J863" s="409">
        <f t="shared" si="351"/>
        <v>0.25069999999999998</v>
      </c>
      <c r="K863" s="302">
        <f t="shared" si="352"/>
        <v>33.76</v>
      </c>
      <c r="L863" s="301">
        <f t="shared" si="353"/>
        <v>987827.39</v>
      </c>
    </row>
    <row r="864" spans="2:12" ht="51" x14ac:dyDescent="0.25">
      <c r="B864" s="307" t="s">
        <v>3086</v>
      </c>
      <c r="C864" s="305" t="s">
        <v>1479</v>
      </c>
      <c r="D864" s="305" t="s">
        <v>931</v>
      </c>
      <c r="E864" s="306" t="s">
        <v>1480</v>
      </c>
      <c r="F864" s="305" t="s">
        <v>138</v>
      </c>
      <c r="G864" s="304">
        <v>19506.86</v>
      </c>
      <c r="H864" s="303">
        <v>15.09</v>
      </c>
      <c r="I864" s="280">
        <f t="shared" si="350"/>
        <v>294358.51</v>
      </c>
      <c r="J864" s="409">
        <f t="shared" si="351"/>
        <v>0.25069999999999998</v>
      </c>
      <c r="K864" s="302">
        <f t="shared" si="352"/>
        <v>18.87</v>
      </c>
      <c r="L864" s="301">
        <f t="shared" si="353"/>
        <v>368094.44</v>
      </c>
    </row>
    <row r="865" spans="2:12" x14ac:dyDescent="0.25">
      <c r="B865" s="314" t="s">
        <v>214</v>
      </c>
      <c r="C865" s="311" t="s">
        <v>379</v>
      </c>
      <c r="D865" s="311"/>
      <c r="E865" s="312" t="s">
        <v>1482</v>
      </c>
      <c r="F865" s="311"/>
      <c r="G865" s="313"/>
      <c r="H865" s="312" t="s">
        <v>73</v>
      </c>
      <c r="I865" s="311">
        <f>SUBTOTAL(9,I866:I872)</f>
        <v>607927.68000000005</v>
      </c>
      <c r="J865" s="310"/>
      <c r="K865" s="309"/>
      <c r="L865" s="308">
        <f>SUBTOTAL(9,L866:L872)</f>
        <v>760130.4</v>
      </c>
    </row>
    <row r="866" spans="2:12" x14ac:dyDescent="0.25">
      <c r="B866" s="307" t="s">
        <v>954</v>
      </c>
      <c r="C866" s="305" t="s">
        <v>915</v>
      </c>
      <c r="D866" s="305" t="s">
        <v>1336</v>
      </c>
      <c r="E866" s="306" t="s">
        <v>913</v>
      </c>
      <c r="F866" s="305" t="s">
        <v>156</v>
      </c>
      <c r="G866" s="304">
        <v>4024.25</v>
      </c>
      <c r="H866" s="303">
        <v>12.29</v>
      </c>
      <c r="I866" s="280">
        <f t="shared" ref="I866:I872" si="354">TRUNC(G866 * H866, 2)</f>
        <v>49458.03</v>
      </c>
      <c r="J866" s="409">
        <f t="shared" si="351"/>
        <v>0.25069999999999998</v>
      </c>
      <c r="K866" s="302">
        <f t="shared" ref="K866:K872" si="355">TRUNC(H866 * (1 + J866), 2)</f>
        <v>15.37</v>
      </c>
      <c r="L866" s="301">
        <f t="shared" ref="L866:L872" si="356">TRUNC(G866 * K866, 2)</f>
        <v>61852.72</v>
      </c>
    </row>
    <row r="867" spans="2:12" ht="12.75" customHeight="1" x14ac:dyDescent="0.25">
      <c r="B867" s="307" t="s">
        <v>955</v>
      </c>
      <c r="C867" s="305" t="s">
        <v>916</v>
      </c>
      <c r="D867" s="305" t="s">
        <v>1336</v>
      </c>
      <c r="E867" s="306" t="s">
        <v>1391</v>
      </c>
      <c r="F867" s="305" t="s">
        <v>156</v>
      </c>
      <c r="G867" s="304">
        <v>4295.0200000000004</v>
      </c>
      <c r="H867" s="303">
        <v>12.13</v>
      </c>
      <c r="I867" s="280">
        <f t="shared" si="354"/>
        <v>52098.59</v>
      </c>
      <c r="J867" s="409">
        <f t="shared" si="351"/>
        <v>0.25069999999999998</v>
      </c>
      <c r="K867" s="302">
        <f t="shared" si="355"/>
        <v>15.17</v>
      </c>
      <c r="L867" s="301">
        <f t="shared" si="356"/>
        <v>65155.45</v>
      </c>
    </row>
    <row r="868" spans="2:12" x14ac:dyDescent="0.25">
      <c r="B868" s="307" t="s">
        <v>956</v>
      </c>
      <c r="C868" s="305" t="s">
        <v>917</v>
      </c>
      <c r="D868" s="305" t="s">
        <v>1336</v>
      </c>
      <c r="E868" s="306" t="s">
        <v>1393</v>
      </c>
      <c r="F868" s="305" t="s">
        <v>156</v>
      </c>
      <c r="G868" s="304">
        <v>8248.3700000000008</v>
      </c>
      <c r="H868" s="303">
        <v>11.86</v>
      </c>
      <c r="I868" s="280">
        <f t="shared" si="354"/>
        <v>97825.66</v>
      </c>
      <c r="J868" s="409">
        <f t="shared" si="351"/>
        <v>0.25069999999999998</v>
      </c>
      <c r="K868" s="302">
        <f t="shared" si="355"/>
        <v>14.83</v>
      </c>
      <c r="L868" s="301">
        <f t="shared" si="356"/>
        <v>122323.32</v>
      </c>
    </row>
    <row r="869" spans="2:12" x14ac:dyDescent="0.25">
      <c r="B869" s="307" t="s">
        <v>3087</v>
      </c>
      <c r="C869" s="305" t="s">
        <v>918</v>
      </c>
      <c r="D869" s="305" t="s">
        <v>1336</v>
      </c>
      <c r="E869" s="306" t="s">
        <v>1415</v>
      </c>
      <c r="F869" s="305" t="s">
        <v>156</v>
      </c>
      <c r="G869" s="304">
        <v>6776.07</v>
      </c>
      <c r="H869" s="303">
        <v>12.69</v>
      </c>
      <c r="I869" s="280">
        <f t="shared" si="354"/>
        <v>85988.32</v>
      </c>
      <c r="J869" s="409">
        <f t="shared" si="351"/>
        <v>0.25069999999999998</v>
      </c>
      <c r="K869" s="302">
        <f t="shared" si="355"/>
        <v>15.87</v>
      </c>
      <c r="L869" s="301">
        <f t="shared" si="356"/>
        <v>107536.23</v>
      </c>
    </row>
    <row r="870" spans="2:12" x14ac:dyDescent="0.25">
      <c r="B870" s="307" t="s">
        <v>3088</v>
      </c>
      <c r="C870" s="305" t="s">
        <v>1488</v>
      </c>
      <c r="D870" s="305" t="s">
        <v>1336</v>
      </c>
      <c r="E870" s="306" t="s">
        <v>1458</v>
      </c>
      <c r="F870" s="305" t="s">
        <v>156</v>
      </c>
      <c r="G870" s="304">
        <v>9559.18</v>
      </c>
      <c r="H870" s="303">
        <v>12.56</v>
      </c>
      <c r="I870" s="280">
        <f t="shared" ref="I870" si="357">TRUNC(G870 * H870, 2)</f>
        <v>120063.3</v>
      </c>
      <c r="J870" s="409">
        <f t="shared" si="351"/>
        <v>0.25069999999999998</v>
      </c>
      <c r="K870" s="302">
        <f t="shared" ref="K870" si="358">TRUNC(H870 * (1 + J870), 2)</f>
        <v>15.7</v>
      </c>
      <c r="L870" s="301">
        <f t="shared" ref="L870" si="359">TRUNC(G870 * K870, 2)</f>
        <v>150079.12</v>
      </c>
    </row>
    <row r="871" spans="2:12" x14ac:dyDescent="0.25">
      <c r="B871" s="307" t="s">
        <v>3089</v>
      </c>
      <c r="C871" s="305" t="s">
        <v>3090</v>
      </c>
      <c r="D871" s="305" t="s">
        <v>1336</v>
      </c>
      <c r="E871" s="306" t="s">
        <v>3069</v>
      </c>
      <c r="F871" s="305" t="s">
        <v>156</v>
      </c>
      <c r="G871" s="304">
        <v>10134.67</v>
      </c>
      <c r="H871" s="303">
        <v>12.5</v>
      </c>
      <c r="I871" s="280">
        <f t="shared" si="354"/>
        <v>126683.37</v>
      </c>
      <c r="J871" s="409">
        <f t="shared" si="351"/>
        <v>0.25069999999999998</v>
      </c>
      <c r="K871" s="302">
        <f t="shared" si="355"/>
        <v>15.63</v>
      </c>
      <c r="L871" s="301">
        <f t="shared" si="356"/>
        <v>158404.89000000001</v>
      </c>
    </row>
    <row r="872" spans="2:12" x14ac:dyDescent="0.25">
      <c r="B872" s="307" t="s">
        <v>3091</v>
      </c>
      <c r="C872" s="305" t="s">
        <v>914</v>
      </c>
      <c r="D872" s="305" t="s">
        <v>1336</v>
      </c>
      <c r="E872" s="306" t="s">
        <v>155</v>
      </c>
      <c r="F872" s="305" t="s">
        <v>156</v>
      </c>
      <c r="G872" s="304">
        <v>6260.15</v>
      </c>
      <c r="H872" s="303">
        <v>12.11</v>
      </c>
      <c r="I872" s="280">
        <f t="shared" si="354"/>
        <v>75810.41</v>
      </c>
      <c r="J872" s="409">
        <f t="shared" si="351"/>
        <v>0.25069999999999998</v>
      </c>
      <c r="K872" s="302">
        <f t="shared" si="355"/>
        <v>15.14</v>
      </c>
      <c r="L872" s="301">
        <f t="shared" si="356"/>
        <v>94778.67</v>
      </c>
    </row>
    <row r="873" spans="2:12" x14ac:dyDescent="0.25">
      <c r="B873" s="314" t="s">
        <v>3092</v>
      </c>
      <c r="C873" s="311" t="s">
        <v>379</v>
      </c>
      <c r="D873" s="311"/>
      <c r="E873" s="312" t="s">
        <v>1491</v>
      </c>
      <c r="F873" s="311"/>
      <c r="G873" s="313"/>
      <c r="H873" s="312" t="s">
        <v>73</v>
      </c>
      <c r="I873" s="311">
        <f>SUBTOTAL(9,I874:I877)</f>
        <v>638773.26</v>
      </c>
      <c r="J873" s="310"/>
      <c r="K873" s="309"/>
      <c r="L873" s="308">
        <f>SUBTOTAL(9,L874:L877)</f>
        <v>798893.51000000013</v>
      </c>
    </row>
    <row r="874" spans="2:12" x14ac:dyDescent="0.25">
      <c r="B874" s="307" t="s">
        <v>3093</v>
      </c>
      <c r="C874" s="305" t="s">
        <v>1396</v>
      </c>
      <c r="D874" s="305" t="s">
        <v>1336</v>
      </c>
      <c r="E874" s="306" t="s">
        <v>1397</v>
      </c>
      <c r="F874" s="305" t="s">
        <v>138</v>
      </c>
      <c r="G874" s="304">
        <v>859.22</v>
      </c>
      <c r="H874" s="303">
        <v>604.6</v>
      </c>
      <c r="I874" s="280">
        <f t="shared" ref="I874:I877" si="360">TRUNC(G874 * H874, 2)</f>
        <v>519484.41</v>
      </c>
      <c r="J874" s="409">
        <f t="shared" si="351"/>
        <v>0.25069999999999998</v>
      </c>
      <c r="K874" s="302">
        <f t="shared" ref="K874:K877" si="361">TRUNC(H874 * (1 + J874), 2)</f>
        <v>756.17</v>
      </c>
      <c r="L874" s="301">
        <f t="shared" ref="L874:L877" si="362">TRUNC(G874 * K874, 2)</f>
        <v>649716.38</v>
      </c>
    </row>
    <row r="875" spans="2:12" ht="12.75" customHeight="1" x14ac:dyDescent="0.25">
      <c r="B875" s="307" t="s">
        <v>3094</v>
      </c>
      <c r="C875" s="305" t="s">
        <v>1494</v>
      </c>
      <c r="D875" s="305" t="s">
        <v>1336</v>
      </c>
      <c r="E875" s="306" t="s">
        <v>1495</v>
      </c>
      <c r="F875" s="305" t="s">
        <v>138</v>
      </c>
      <c r="G875" s="304">
        <v>859.22</v>
      </c>
      <c r="H875" s="303">
        <v>56.67</v>
      </c>
      <c r="I875" s="280">
        <f t="shared" si="360"/>
        <v>48691.99</v>
      </c>
      <c r="J875" s="409">
        <f t="shared" si="351"/>
        <v>0.25069999999999998</v>
      </c>
      <c r="K875" s="302">
        <f t="shared" si="361"/>
        <v>70.87</v>
      </c>
      <c r="L875" s="301">
        <f t="shared" si="362"/>
        <v>60892.92</v>
      </c>
    </row>
    <row r="876" spans="2:12" x14ac:dyDescent="0.25">
      <c r="B876" s="307" t="s">
        <v>3095</v>
      </c>
      <c r="C876" s="305" t="s">
        <v>778</v>
      </c>
      <c r="D876" s="305" t="s">
        <v>1336</v>
      </c>
      <c r="E876" s="306" t="s">
        <v>227</v>
      </c>
      <c r="F876" s="305" t="s">
        <v>138</v>
      </c>
      <c r="G876" s="304">
        <v>859.22</v>
      </c>
      <c r="H876" s="303">
        <v>69.59</v>
      </c>
      <c r="I876" s="280">
        <f t="shared" si="360"/>
        <v>59793.11</v>
      </c>
      <c r="J876" s="409">
        <f t="shared" si="351"/>
        <v>0.25069999999999998</v>
      </c>
      <c r="K876" s="302">
        <f t="shared" si="361"/>
        <v>87.03</v>
      </c>
      <c r="L876" s="301">
        <f t="shared" si="362"/>
        <v>74777.91</v>
      </c>
    </row>
    <row r="877" spans="2:12" x14ac:dyDescent="0.25">
      <c r="B877" s="307" t="s">
        <v>3096</v>
      </c>
      <c r="C877" s="305" t="s">
        <v>789</v>
      </c>
      <c r="D877" s="305" t="s">
        <v>1336</v>
      </c>
      <c r="E877" s="306" t="s">
        <v>154</v>
      </c>
      <c r="F877" s="305" t="s">
        <v>137</v>
      </c>
      <c r="G877" s="304">
        <v>645</v>
      </c>
      <c r="H877" s="303">
        <v>16.75</v>
      </c>
      <c r="I877" s="280">
        <f t="shared" si="360"/>
        <v>10803.75</v>
      </c>
      <c r="J877" s="409">
        <f t="shared" si="351"/>
        <v>0.25069999999999998</v>
      </c>
      <c r="K877" s="302">
        <f t="shared" si="361"/>
        <v>20.94</v>
      </c>
      <c r="L877" s="301">
        <f t="shared" si="362"/>
        <v>13506.3</v>
      </c>
    </row>
    <row r="878" spans="2:12" x14ac:dyDescent="0.25">
      <c r="B878" s="314" t="s">
        <v>3097</v>
      </c>
      <c r="C878" s="311" t="s">
        <v>379</v>
      </c>
      <c r="D878" s="311"/>
      <c r="E878" s="312" t="s">
        <v>1499</v>
      </c>
      <c r="F878" s="311"/>
      <c r="G878" s="313"/>
      <c r="H878" s="312" t="s">
        <v>73</v>
      </c>
      <c r="I878" s="311">
        <f>SUBTOTAL(9,I879:I881)</f>
        <v>765310.44000000006</v>
      </c>
      <c r="J878" s="310"/>
      <c r="K878" s="309"/>
      <c r="L878" s="308">
        <f>SUBTOTAL(9,L879:L881)</f>
        <v>957159.2</v>
      </c>
    </row>
    <row r="879" spans="2:12" ht="25.5" x14ac:dyDescent="0.25">
      <c r="B879" s="307" t="s">
        <v>3098</v>
      </c>
      <c r="C879" s="305" t="s">
        <v>3099</v>
      </c>
      <c r="D879" s="305" t="s">
        <v>142</v>
      </c>
      <c r="E879" s="306" t="s">
        <v>3100</v>
      </c>
      <c r="F879" s="305" t="s">
        <v>131</v>
      </c>
      <c r="G879" s="304">
        <v>684.26</v>
      </c>
      <c r="H879" s="303">
        <v>143</v>
      </c>
      <c r="I879" s="280">
        <f t="shared" ref="I879:I881" si="363">TRUNC(G879 * H879, 2)</f>
        <v>97849.18</v>
      </c>
      <c r="J879" s="409">
        <f t="shared" si="351"/>
        <v>0.25069999999999998</v>
      </c>
      <c r="K879" s="302">
        <f t="shared" ref="K879:K881" si="364">TRUNC(H879 * (1 + J879), 2)</f>
        <v>178.85</v>
      </c>
      <c r="L879" s="301">
        <f t="shared" ref="L879:L881" si="365">TRUNC(G879 * K879, 2)</f>
        <v>122379.9</v>
      </c>
    </row>
    <row r="880" spans="2:12" ht="25.5" x14ac:dyDescent="0.25">
      <c r="B880" s="307" t="s">
        <v>3101</v>
      </c>
      <c r="C880" s="305" t="s">
        <v>3102</v>
      </c>
      <c r="D880" s="305" t="s">
        <v>142</v>
      </c>
      <c r="E880" s="306" t="s">
        <v>3103</v>
      </c>
      <c r="F880" s="305" t="s">
        <v>131</v>
      </c>
      <c r="G880" s="304">
        <v>264.62</v>
      </c>
      <c r="H880" s="303">
        <v>199.92</v>
      </c>
      <c r="I880" s="280">
        <f t="shared" si="363"/>
        <v>52902.83</v>
      </c>
      <c r="J880" s="409">
        <f t="shared" si="351"/>
        <v>0.25069999999999998</v>
      </c>
      <c r="K880" s="302">
        <f t="shared" si="364"/>
        <v>250.03</v>
      </c>
      <c r="L880" s="301">
        <f t="shared" si="365"/>
        <v>66162.929999999993</v>
      </c>
    </row>
    <row r="881" spans="2:12" ht="25.5" x14ac:dyDescent="0.25">
      <c r="B881" s="307" t="s">
        <v>3104</v>
      </c>
      <c r="C881" s="305" t="s">
        <v>3105</v>
      </c>
      <c r="D881" s="305" t="s">
        <v>142</v>
      </c>
      <c r="E881" s="306" t="s">
        <v>3106</v>
      </c>
      <c r="F881" s="305" t="s">
        <v>131</v>
      </c>
      <c r="G881" s="304">
        <v>2884.98</v>
      </c>
      <c r="H881" s="303">
        <v>213.02</v>
      </c>
      <c r="I881" s="280">
        <f t="shared" si="363"/>
        <v>614558.43000000005</v>
      </c>
      <c r="J881" s="409">
        <f t="shared" si="351"/>
        <v>0.25069999999999998</v>
      </c>
      <c r="K881" s="302">
        <f t="shared" si="364"/>
        <v>266.42</v>
      </c>
      <c r="L881" s="301">
        <f t="shared" si="365"/>
        <v>768616.37</v>
      </c>
    </row>
    <row r="882" spans="2:12" x14ac:dyDescent="0.25">
      <c r="B882" s="314" t="s">
        <v>3107</v>
      </c>
      <c r="C882" s="311" t="s">
        <v>379</v>
      </c>
      <c r="D882" s="311"/>
      <c r="E882" s="312" t="s">
        <v>3108</v>
      </c>
      <c r="F882" s="311"/>
      <c r="G882" s="313"/>
      <c r="H882" s="312" t="s">
        <v>73</v>
      </c>
      <c r="I882" s="311">
        <f>SUBTOTAL(9,I883:I885)</f>
        <v>1546963.32</v>
      </c>
      <c r="J882" s="310"/>
      <c r="K882" s="309"/>
      <c r="L882" s="308">
        <f>SUBTOTAL(9,L883:L885)</f>
        <v>1934235.34</v>
      </c>
    </row>
    <row r="883" spans="2:12" ht="38.25" x14ac:dyDescent="0.25">
      <c r="B883" s="307" t="s">
        <v>3109</v>
      </c>
      <c r="C883" s="305" t="s">
        <v>3110</v>
      </c>
      <c r="D883" s="305" t="s">
        <v>130</v>
      </c>
      <c r="E883" s="306" t="s">
        <v>3111</v>
      </c>
      <c r="F883" s="305" t="s">
        <v>2175</v>
      </c>
      <c r="G883" s="304">
        <v>90556.34</v>
      </c>
      <c r="H883" s="303">
        <v>15.78</v>
      </c>
      <c r="I883" s="280">
        <f t="shared" ref="I883:I885" si="366">TRUNC(G883 * H883, 2)</f>
        <v>1428979.04</v>
      </c>
      <c r="J883" s="409">
        <f t="shared" si="351"/>
        <v>0.25069999999999998</v>
      </c>
      <c r="K883" s="302">
        <f t="shared" ref="K883:K885" si="367">TRUNC(H883 * (1 + J883), 2)</f>
        <v>19.73</v>
      </c>
      <c r="L883" s="301">
        <f t="shared" ref="L883:L885" si="368">TRUNC(G883 * K883, 2)</f>
        <v>1786676.58</v>
      </c>
    </row>
    <row r="884" spans="2:12" ht="25.5" x14ac:dyDescent="0.25">
      <c r="B884" s="307" t="s">
        <v>3112</v>
      </c>
      <c r="C884" s="305" t="s">
        <v>3113</v>
      </c>
      <c r="D884" s="305" t="s">
        <v>1337</v>
      </c>
      <c r="E884" s="306" t="s">
        <v>3114</v>
      </c>
      <c r="F884" s="305" t="s">
        <v>156</v>
      </c>
      <c r="G884" s="304">
        <v>115.43</v>
      </c>
      <c r="H884" s="303">
        <v>94.93</v>
      </c>
      <c r="I884" s="280">
        <f t="shared" si="366"/>
        <v>10957.76</v>
      </c>
      <c r="J884" s="409">
        <f t="shared" si="351"/>
        <v>0.25069999999999998</v>
      </c>
      <c r="K884" s="302">
        <f t="shared" si="367"/>
        <v>118.72</v>
      </c>
      <c r="L884" s="301">
        <f t="shared" si="368"/>
        <v>13703.84</v>
      </c>
    </row>
    <row r="885" spans="2:12" x14ac:dyDescent="0.25">
      <c r="B885" s="307" t="s">
        <v>3115</v>
      </c>
      <c r="C885" s="305" t="s">
        <v>3116</v>
      </c>
      <c r="D885" s="305" t="s">
        <v>3117</v>
      </c>
      <c r="E885" s="306" t="s">
        <v>3118</v>
      </c>
      <c r="F885" s="305" t="s">
        <v>3119</v>
      </c>
      <c r="G885" s="304">
        <v>956.79</v>
      </c>
      <c r="H885" s="303">
        <v>111.86</v>
      </c>
      <c r="I885" s="280">
        <f t="shared" si="366"/>
        <v>107026.52</v>
      </c>
      <c r="J885" s="409">
        <f t="shared" si="351"/>
        <v>0.25069999999999998</v>
      </c>
      <c r="K885" s="302">
        <f t="shared" si="367"/>
        <v>139.9</v>
      </c>
      <c r="L885" s="301">
        <f t="shared" si="368"/>
        <v>133854.92000000001</v>
      </c>
    </row>
    <row r="886" spans="2:12" x14ac:dyDescent="0.25">
      <c r="B886" s="314" t="s">
        <v>3120</v>
      </c>
      <c r="C886" s="311" t="s">
        <v>379</v>
      </c>
      <c r="D886" s="311"/>
      <c r="E886" s="312" t="s">
        <v>32</v>
      </c>
      <c r="F886" s="311"/>
      <c r="G886" s="313"/>
      <c r="H886" s="312" t="s">
        <v>73</v>
      </c>
      <c r="I886" s="311">
        <f>SUBTOTAL(9,I887:I887)</f>
        <v>4099.41</v>
      </c>
      <c r="J886" s="310"/>
      <c r="K886" s="309"/>
      <c r="L886" s="308">
        <f>SUBTOTAL(9,L887:L887)</f>
        <v>5126.07</v>
      </c>
    </row>
    <row r="887" spans="2:12" x14ac:dyDescent="0.25">
      <c r="B887" s="307" t="s">
        <v>3121</v>
      </c>
      <c r="C887" s="305" t="s">
        <v>3122</v>
      </c>
      <c r="D887" s="305" t="s">
        <v>1336</v>
      </c>
      <c r="E887" s="306" t="s">
        <v>3123</v>
      </c>
      <c r="F887" s="305" t="s">
        <v>188</v>
      </c>
      <c r="G887" s="304">
        <v>120.5</v>
      </c>
      <c r="H887" s="303">
        <v>34.020000000000003</v>
      </c>
      <c r="I887" s="280">
        <f t="shared" ref="I887" si="369">TRUNC(G887 * H887, 2)</f>
        <v>4099.41</v>
      </c>
      <c r="J887" s="409">
        <f t="shared" si="351"/>
        <v>0.25069999999999998</v>
      </c>
      <c r="K887" s="302">
        <f t="shared" ref="K887" si="370">TRUNC(H887 * (1 + J887), 2)</f>
        <v>42.54</v>
      </c>
      <c r="L887" s="301">
        <f t="shared" ref="L887" si="371">TRUNC(G887 * K887, 2)</f>
        <v>5126.07</v>
      </c>
    </row>
    <row r="888" spans="2:12" x14ac:dyDescent="0.25">
      <c r="B888" s="314" t="s">
        <v>215</v>
      </c>
      <c r="C888" s="311" t="s">
        <v>379</v>
      </c>
      <c r="D888" s="311"/>
      <c r="E888" s="312" t="s">
        <v>1504</v>
      </c>
      <c r="F888" s="311"/>
      <c r="G888" s="313"/>
      <c r="H888" s="312" t="s">
        <v>73</v>
      </c>
      <c r="I888" s="311">
        <f>SUBTOTAL(9,I889:I1091)</f>
        <v>2392754.4400000004</v>
      </c>
      <c r="J888" s="310"/>
      <c r="K888" s="309"/>
      <c r="L888" s="308">
        <f>SUBTOTAL(9,L889:L1091)</f>
        <v>2944446.6799999992</v>
      </c>
    </row>
    <row r="889" spans="2:12" x14ac:dyDescent="0.25">
      <c r="B889" s="314" t="s">
        <v>216</v>
      </c>
      <c r="C889" s="311" t="s">
        <v>379</v>
      </c>
      <c r="D889" s="311"/>
      <c r="E889" s="312" t="s">
        <v>1506</v>
      </c>
      <c r="F889" s="311"/>
      <c r="G889" s="313"/>
      <c r="H889" s="312" t="s">
        <v>73</v>
      </c>
      <c r="I889" s="311">
        <f>SUBTOTAL(9,I890:I958)</f>
        <v>597576.46</v>
      </c>
      <c r="J889" s="310"/>
      <c r="K889" s="309"/>
      <c r="L889" s="308">
        <f>SUBTOTAL(9,L890:L958)</f>
        <v>747204.3899999999</v>
      </c>
    </row>
    <row r="890" spans="2:12" x14ac:dyDescent="0.25">
      <c r="B890" s="307" t="s">
        <v>3124</v>
      </c>
      <c r="C890" s="305" t="s">
        <v>1540</v>
      </c>
      <c r="D890" s="305" t="s">
        <v>1336</v>
      </c>
      <c r="E890" s="306" t="s">
        <v>1541</v>
      </c>
      <c r="F890" s="305" t="s">
        <v>137</v>
      </c>
      <c r="G890" s="304">
        <v>269</v>
      </c>
      <c r="H890" s="303">
        <v>25.29</v>
      </c>
      <c r="I890" s="280">
        <f t="shared" ref="I890:I958" si="372">TRUNC(G890 * H890, 2)</f>
        <v>6803.01</v>
      </c>
      <c r="J890" s="409">
        <f t="shared" ref="J890:J1089" si="373">+$L$3</f>
        <v>0.25069999999999998</v>
      </c>
      <c r="K890" s="302">
        <f t="shared" ref="K890:K958" si="374">TRUNC(H890 * (1 + J890), 2)</f>
        <v>31.63</v>
      </c>
      <c r="L890" s="301">
        <f t="shared" ref="L890:L958" si="375">TRUNC(G890 * K890, 2)</f>
        <v>8508.4699999999993</v>
      </c>
    </row>
    <row r="891" spans="2:12" ht="12.75" customHeight="1" x14ac:dyDescent="0.25">
      <c r="B891" s="307" t="s">
        <v>3125</v>
      </c>
      <c r="C891" s="305" t="s">
        <v>875</v>
      </c>
      <c r="D891" s="305" t="s">
        <v>1336</v>
      </c>
      <c r="E891" s="306" t="s">
        <v>266</v>
      </c>
      <c r="F891" s="305" t="s">
        <v>141</v>
      </c>
      <c r="G891" s="304">
        <v>26331.5</v>
      </c>
      <c r="H891" s="303">
        <v>5.19</v>
      </c>
      <c r="I891" s="280">
        <f t="shared" si="372"/>
        <v>136660.48000000001</v>
      </c>
      <c r="J891" s="409">
        <f t="shared" si="373"/>
        <v>0.25069999999999998</v>
      </c>
      <c r="K891" s="302">
        <f t="shared" si="374"/>
        <v>6.49</v>
      </c>
      <c r="L891" s="301">
        <f t="shared" si="375"/>
        <v>170891.43</v>
      </c>
    </row>
    <row r="892" spans="2:12" ht="12.75" customHeight="1" x14ac:dyDescent="0.25">
      <c r="B892" s="307" t="s">
        <v>3126</v>
      </c>
      <c r="C892" s="305" t="s">
        <v>1107</v>
      </c>
      <c r="D892" s="305" t="s">
        <v>1336</v>
      </c>
      <c r="E892" s="306" t="s">
        <v>1108</v>
      </c>
      <c r="F892" s="305" t="s">
        <v>188</v>
      </c>
      <c r="G892" s="304">
        <v>4744.8</v>
      </c>
      <c r="H892" s="303">
        <v>14.42</v>
      </c>
      <c r="I892" s="280">
        <f t="shared" si="372"/>
        <v>68420.009999999995</v>
      </c>
      <c r="J892" s="409">
        <f t="shared" si="373"/>
        <v>0.25069999999999998</v>
      </c>
      <c r="K892" s="302">
        <f t="shared" si="374"/>
        <v>18.03</v>
      </c>
      <c r="L892" s="301">
        <f t="shared" si="375"/>
        <v>85548.74</v>
      </c>
    </row>
    <row r="893" spans="2:12" ht="12.75" customHeight="1" x14ac:dyDescent="0.25">
      <c r="B893" s="307" t="s">
        <v>3127</v>
      </c>
      <c r="C893" s="305" t="s">
        <v>765</v>
      </c>
      <c r="D893" s="305" t="s">
        <v>1336</v>
      </c>
      <c r="E893" s="306" t="s">
        <v>603</v>
      </c>
      <c r="F893" s="305" t="s">
        <v>188</v>
      </c>
      <c r="G893" s="304">
        <v>124.3</v>
      </c>
      <c r="H893" s="303">
        <v>17.11</v>
      </c>
      <c r="I893" s="280">
        <f t="shared" si="372"/>
        <v>2126.77</v>
      </c>
      <c r="J893" s="409">
        <f t="shared" si="373"/>
        <v>0.25069999999999998</v>
      </c>
      <c r="K893" s="302">
        <f t="shared" si="374"/>
        <v>21.39</v>
      </c>
      <c r="L893" s="301">
        <f t="shared" si="375"/>
        <v>2658.77</v>
      </c>
    </row>
    <row r="894" spans="2:12" ht="12.75" customHeight="1" x14ac:dyDescent="0.25">
      <c r="B894" s="307" t="s">
        <v>3128</v>
      </c>
      <c r="C894" s="305" t="s">
        <v>1525</v>
      </c>
      <c r="D894" s="305" t="s">
        <v>1336</v>
      </c>
      <c r="E894" s="306" t="s">
        <v>1526</v>
      </c>
      <c r="F894" s="305" t="s">
        <v>137</v>
      </c>
      <c r="G894" s="304">
        <v>144</v>
      </c>
      <c r="H894" s="303">
        <v>1.59</v>
      </c>
      <c r="I894" s="280">
        <f t="shared" si="372"/>
        <v>228.96</v>
      </c>
      <c r="J894" s="409">
        <f t="shared" si="373"/>
        <v>0.25069999999999998</v>
      </c>
      <c r="K894" s="302">
        <f t="shared" si="374"/>
        <v>1.98</v>
      </c>
      <c r="L894" s="301">
        <f t="shared" si="375"/>
        <v>285.12</v>
      </c>
    </row>
    <row r="895" spans="2:12" ht="12.75" customHeight="1" x14ac:dyDescent="0.25">
      <c r="B895" s="307" t="s">
        <v>3129</v>
      </c>
      <c r="C895" s="305" t="s">
        <v>1103</v>
      </c>
      <c r="D895" s="305" t="s">
        <v>1336</v>
      </c>
      <c r="E895" s="306" t="s">
        <v>1104</v>
      </c>
      <c r="F895" s="305" t="s">
        <v>137</v>
      </c>
      <c r="G895" s="304">
        <v>5760</v>
      </c>
      <c r="H895" s="303">
        <v>1.57</v>
      </c>
      <c r="I895" s="280">
        <f t="shared" si="372"/>
        <v>9043.2000000000007</v>
      </c>
      <c r="J895" s="409">
        <f t="shared" si="373"/>
        <v>0.25069999999999998</v>
      </c>
      <c r="K895" s="302">
        <f t="shared" si="374"/>
        <v>1.96</v>
      </c>
      <c r="L895" s="301">
        <f t="shared" si="375"/>
        <v>11289.6</v>
      </c>
    </row>
    <row r="896" spans="2:12" ht="12.75" customHeight="1" x14ac:dyDescent="0.25">
      <c r="B896" s="307" t="s">
        <v>3130</v>
      </c>
      <c r="C896" s="305" t="s">
        <v>2311</v>
      </c>
      <c r="D896" s="305" t="s">
        <v>1336</v>
      </c>
      <c r="E896" s="306" t="s">
        <v>2312</v>
      </c>
      <c r="F896" s="305" t="s">
        <v>137</v>
      </c>
      <c r="G896" s="304">
        <v>26</v>
      </c>
      <c r="H896" s="303">
        <v>4.67</v>
      </c>
      <c r="I896" s="280">
        <f t="shared" si="372"/>
        <v>121.42</v>
      </c>
      <c r="J896" s="409">
        <f t="shared" si="373"/>
        <v>0.25069999999999998</v>
      </c>
      <c r="K896" s="302">
        <f t="shared" si="374"/>
        <v>5.84</v>
      </c>
      <c r="L896" s="301">
        <f t="shared" si="375"/>
        <v>151.84</v>
      </c>
    </row>
    <row r="897" spans="2:12" ht="12.75" customHeight="1" x14ac:dyDescent="0.25">
      <c r="B897" s="307" t="s">
        <v>3131</v>
      </c>
      <c r="C897" s="305" t="s">
        <v>3132</v>
      </c>
      <c r="D897" s="305" t="s">
        <v>1336</v>
      </c>
      <c r="E897" s="306" t="s">
        <v>3133</v>
      </c>
      <c r="F897" s="305" t="s">
        <v>137</v>
      </c>
      <c r="G897" s="304">
        <v>280</v>
      </c>
      <c r="H897" s="303">
        <v>3.36</v>
      </c>
      <c r="I897" s="280">
        <f t="shared" si="372"/>
        <v>940.8</v>
      </c>
      <c r="J897" s="409">
        <f t="shared" si="373"/>
        <v>0.25069999999999998</v>
      </c>
      <c r="K897" s="302">
        <f t="shared" si="374"/>
        <v>4.2</v>
      </c>
      <c r="L897" s="301">
        <f t="shared" si="375"/>
        <v>1176</v>
      </c>
    </row>
    <row r="898" spans="2:12" ht="12.75" customHeight="1" x14ac:dyDescent="0.25">
      <c r="B898" s="307" t="s">
        <v>3134</v>
      </c>
      <c r="C898" s="305" t="s">
        <v>1547</v>
      </c>
      <c r="D898" s="305" t="s">
        <v>1336</v>
      </c>
      <c r="E898" s="306" t="s">
        <v>1548</v>
      </c>
      <c r="F898" s="305" t="s">
        <v>136</v>
      </c>
      <c r="G898" s="304">
        <v>2176</v>
      </c>
      <c r="H898" s="303">
        <v>25.78</v>
      </c>
      <c r="I898" s="280">
        <f t="shared" si="372"/>
        <v>56097.279999999999</v>
      </c>
      <c r="J898" s="409">
        <f t="shared" si="373"/>
        <v>0.25069999999999998</v>
      </c>
      <c r="K898" s="302">
        <f t="shared" si="374"/>
        <v>32.24</v>
      </c>
      <c r="L898" s="301">
        <f t="shared" si="375"/>
        <v>70154.240000000005</v>
      </c>
    </row>
    <row r="899" spans="2:12" ht="12.75" customHeight="1" x14ac:dyDescent="0.25">
      <c r="B899" s="307" t="s">
        <v>3135</v>
      </c>
      <c r="C899" s="305" t="s">
        <v>1098</v>
      </c>
      <c r="D899" s="305" t="s">
        <v>1336</v>
      </c>
      <c r="E899" s="306" t="s">
        <v>1099</v>
      </c>
      <c r="F899" s="305" t="s">
        <v>137</v>
      </c>
      <c r="G899" s="304">
        <v>2365</v>
      </c>
      <c r="H899" s="303">
        <v>7.31</v>
      </c>
      <c r="I899" s="280">
        <f t="shared" si="372"/>
        <v>17288.150000000001</v>
      </c>
      <c r="J899" s="409">
        <f t="shared" si="373"/>
        <v>0.25069999999999998</v>
      </c>
      <c r="K899" s="302">
        <f t="shared" si="374"/>
        <v>9.14</v>
      </c>
      <c r="L899" s="301">
        <f t="shared" si="375"/>
        <v>21616.1</v>
      </c>
    </row>
    <row r="900" spans="2:12" ht="12.75" customHeight="1" x14ac:dyDescent="0.25">
      <c r="B900" s="307" t="s">
        <v>3136</v>
      </c>
      <c r="C900" s="305" t="s">
        <v>3137</v>
      </c>
      <c r="D900" s="305" t="s">
        <v>160</v>
      </c>
      <c r="E900" s="306" t="s">
        <v>3138</v>
      </c>
      <c r="F900" s="305" t="s">
        <v>159</v>
      </c>
      <c r="G900" s="304">
        <v>11</v>
      </c>
      <c r="H900" s="303">
        <v>29.45</v>
      </c>
      <c r="I900" s="280">
        <f t="shared" si="372"/>
        <v>323.95</v>
      </c>
      <c r="J900" s="409">
        <f t="shared" si="373"/>
        <v>0.25069999999999998</v>
      </c>
      <c r="K900" s="302">
        <f t="shared" si="374"/>
        <v>36.83</v>
      </c>
      <c r="L900" s="301">
        <f t="shared" si="375"/>
        <v>405.13</v>
      </c>
    </row>
    <row r="901" spans="2:12" ht="12.75" customHeight="1" x14ac:dyDescent="0.25">
      <c r="B901" s="307" t="s">
        <v>3139</v>
      </c>
      <c r="C901" s="305" t="s">
        <v>877</v>
      </c>
      <c r="D901" s="305" t="s">
        <v>1336</v>
      </c>
      <c r="E901" s="306" t="s">
        <v>195</v>
      </c>
      <c r="F901" s="305" t="s">
        <v>137</v>
      </c>
      <c r="G901" s="304">
        <v>48</v>
      </c>
      <c r="H901" s="303">
        <v>26.82</v>
      </c>
      <c r="I901" s="280">
        <f t="shared" si="372"/>
        <v>1287.3599999999999</v>
      </c>
      <c r="J901" s="409">
        <f t="shared" si="373"/>
        <v>0.25069999999999998</v>
      </c>
      <c r="K901" s="302">
        <f t="shared" si="374"/>
        <v>33.54</v>
      </c>
      <c r="L901" s="301">
        <f t="shared" si="375"/>
        <v>1609.92</v>
      </c>
    </row>
    <row r="902" spans="2:12" ht="12.75" customHeight="1" x14ac:dyDescent="0.25">
      <c r="B902" s="307" t="s">
        <v>3140</v>
      </c>
      <c r="C902" s="305" t="s">
        <v>757</v>
      </c>
      <c r="D902" s="305" t="s">
        <v>1336</v>
      </c>
      <c r="E902" s="306" t="s">
        <v>617</v>
      </c>
      <c r="F902" s="305" t="s">
        <v>591</v>
      </c>
      <c r="G902" s="304">
        <v>3140</v>
      </c>
      <c r="H902" s="303">
        <v>3.56</v>
      </c>
      <c r="I902" s="280">
        <f t="shared" si="372"/>
        <v>11178.4</v>
      </c>
      <c r="J902" s="409">
        <f t="shared" si="373"/>
        <v>0.25069999999999998</v>
      </c>
      <c r="K902" s="302">
        <f t="shared" si="374"/>
        <v>4.45</v>
      </c>
      <c r="L902" s="301">
        <f t="shared" si="375"/>
        <v>13973</v>
      </c>
    </row>
    <row r="903" spans="2:12" ht="12.75" customHeight="1" x14ac:dyDescent="0.25">
      <c r="B903" s="307" t="s">
        <v>3141</v>
      </c>
      <c r="C903" s="305" t="s">
        <v>2322</v>
      </c>
      <c r="D903" s="305" t="s">
        <v>1336</v>
      </c>
      <c r="E903" s="306" t="s">
        <v>2323</v>
      </c>
      <c r="F903" s="305" t="s">
        <v>137</v>
      </c>
      <c r="G903" s="304">
        <v>8</v>
      </c>
      <c r="H903" s="303">
        <v>143.9</v>
      </c>
      <c r="I903" s="280">
        <f t="shared" si="372"/>
        <v>1151.2</v>
      </c>
      <c r="J903" s="409">
        <f t="shared" si="373"/>
        <v>0.25069999999999998</v>
      </c>
      <c r="K903" s="302">
        <f t="shared" si="374"/>
        <v>179.97</v>
      </c>
      <c r="L903" s="301">
        <f t="shared" si="375"/>
        <v>1439.76</v>
      </c>
    </row>
    <row r="904" spans="2:12" ht="12.75" customHeight="1" x14ac:dyDescent="0.25">
      <c r="B904" s="307" t="s">
        <v>3142</v>
      </c>
      <c r="C904" s="305" t="s">
        <v>878</v>
      </c>
      <c r="D904" s="305" t="s">
        <v>1336</v>
      </c>
      <c r="E904" s="306" t="s">
        <v>463</v>
      </c>
      <c r="F904" s="305" t="s">
        <v>137</v>
      </c>
      <c r="G904" s="304">
        <v>2</v>
      </c>
      <c r="H904" s="303">
        <v>105.83</v>
      </c>
      <c r="I904" s="280">
        <f t="shared" si="372"/>
        <v>211.66</v>
      </c>
      <c r="J904" s="409">
        <f t="shared" si="373"/>
        <v>0.25069999999999998</v>
      </c>
      <c r="K904" s="302">
        <f t="shared" si="374"/>
        <v>132.36000000000001</v>
      </c>
      <c r="L904" s="301">
        <f t="shared" si="375"/>
        <v>264.72000000000003</v>
      </c>
    </row>
    <row r="905" spans="2:12" ht="12.75" customHeight="1" x14ac:dyDescent="0.25">
      <c r="B905" s="307" t="s">
        <v>3143</v>
      </c>
      <c r="C905" s="305" t="s">
        <v>2327</v>
      </c>
      <c r="D905" s="305" t="s">
        <v>1336</v>
      </c>
      <c r="E905" s="306" t="s">
        <v>2328</v>
      </c>
      <c r="F905" s="305" t="s">
        <v>141</v>
      </c>
      <c r="G905" s="304">
        <v>2867.6</v>
      </c>
      <c r="H905" s="303">
        <v>9.5299999999999994</v>
      </c>
      <c r="I905" s="280">
        <f t="shared" si="372"/>
        <v>27328.22</v>
      </c>
      <c r="J905" s="409">
        <f t="shared" si="373"/>
        <v>0.25069999999999998</v>
      </c>
      <c r="K905" s="302">
        <f t="shared" si="374"/>
        <v>11.91</v>
      </c>
      <c r="L905" s="301">
        <f t="shared" si="375"/>
        <v>34153.11</v>
      </c>
    </row>
    <row r="906" spans="2:12" ht="12.75" customHeight="1" x14ac:dyDescent="0.25">
      <c r="B906" s="307" t="s">
        <v>3144</v>
      </c>
      <c r="C906" s="305" t="s">
        <v>1540</v>
      </c>
      <c r="D906" s="305" t="s">
        <v>1336</v>
      </c>
      <c r="E906" s="306" t="s">
        <v>1541</v>
      </c>
      <c r="F906" s="305" t="s">
        <v>137</v>
      </c>
      <c r="G906" s="304">
        <v>8</v>
      </c>
      <c r="H906" s="303">
        <v>25.29</v>
      </c>
      <c r="I906" s="280">
        <f t="shared" si="372"/>
        <v>202.32</v>
      </c>
      <c r="J906" s="409">
        <f t="shared" si="373"/>
        <v>0.25069999999999998</v>
      </c>
      <c r="K906" s="302">
        <f t="shared" si="374"/>
        <v>31.63</v>
      </c>
      <c r="L906" s="301">
        <f t="shared" si="375"/>
        <v>253.04</v>
      </c>
    </row>
    <row r="907" spans="2:12" ht="12.75" customHeight="1" x14ac:dyDescent="0.25">
      <c r="B907" s="307" t="s">
        <v>3145</v>
      </c>
      <c r="C907" s="305" t="s">
        <v>3146</v>
      </c>
      <c r="D907" s="305" t="s">
        <v>160</v>
      </c>
      <c r="E907" s="306" t="s">
        <v>3147</v>
      </c>
      <c r="F907" s="305" t="s">
        <v>159</v>
      </c>
      <c r="G907" s="304">
        <v>1</v>
      </c>
      <c r="H907" s="303">
        <v>408.31</v>
      </c>
      <c r="I907" s="280">
        <f t="shared" si="372"/>
        <v>408.31</v>
      </c>
      <c r="J907" s="409">
        <f t="shared" si="373"/>
        <v>0.25069999999999998</v>
      </c>
      <c r="K907" s="302">
        <f t="shared" si="374"/>
        <v>510.67</v>
      </c>
      <c r="L907" s="301">
        <f t="shared" si="375"/>
        <v>510.67</v>
      </c>
    </row>
    <row r="908" spans="2:12" ht="12.75" customHeight="1" x14ac:dyDescent="0.25">
      <c r="B908" s="307" t="s">
        <v>3148</v>
      </c>
      <c r="C908" s="305" t="s">
        <v>1553</v>
      </c>
      <c r="D908" s="305" t="s">
        <v>130</v>
      </c>
      <c r="E908" s="306" t="s">
        <v>1554</v>
      </c>
      <c r="F908" s="305" t="s">
        <v>159</v>
      </c>
      <c r="G908" s="304">
        <v>15</v>
      </c>
      <c r="H908" s="303">
        <v>731.1</v>
      </c>
      <c r="I908" s="280">
        <f t="shared" si="372"/>
        <v>10966.5</v>
      </c>
      <c r="J908" s="409">
        <f t="shared" si="373"/>
        <v>0.25069999999999998</v>
      </c>
      <c r="K908" s="302">
        <f t="shared" si="374"/>
        <v>914.38</v>
      </c>
      <c r="L908" s="301">
        <f t="shared" si="375"/>
        <v>13715.7</v>
      </c>
    </row>
    <row r="909" spans="2:12" ht="12.75" customHeight="1" x14ac:dyDescent="0.25">
      <c r="B909" s="307" t="s">
        <v>3149</v>
      </c>
      <c r="C909" s="305" t="s">
        <v>3150</v>
      </c>
      <c r="D909" s="305" t="s">
        <v>142</v>
      </c>
      <c r="E909" s="306" t="s">
        <v>3151</v>
      </c>
      <c r="F909" s="305" t="s">
        <v>136</v>
      </c>
      <c r="G909" s="304">
        <v>2</v>
      </c>
      <c r="H909" s="303">
        <v>1302.6099999999999</v>
      </c>
      <c r="I909" s="280">
        <f t="shared" si="372"/>
        <v>2605.2199999999998</v>
      </c>
      <c r="J909" s="409">
        <f t="shared" si="373"/>
        <v>0.25069999999999998</v>
      </c>
      <c r="K909" s="302">
        <f t="shared" si="374"/>
        <v>1629.17</v>
      </c>
      <c r="L909" s="301">
        <f t="shared" si="375"/>
        <v>3258.34</v>
      </c>
    </row>
    <row r="910" spans="2:12" ht="12.75" customHeight="1" x14ac:dyDescent="0.25">
      <c r="B910" s="307" t="s">
        <v>3152</v>
      </c>
      <c r="C910" s="305" t="s">
        <v>1089</v>
      </c>
      <c r="D910" s="305" t="s">
        <v>1336</v>
      </c>
      <c r="E910" s="306" t="s">
        <v>1090</v>
      </c>
      <c r="F910" s="305" t="s">
        <v>141</v>
      </c>
      <c r="G910" s="304">
        <v>1920.3</v>
      </c>
      <c r="H910" s="303">
        <v>7.14</v>
      </c>
      <c r="I910" s="280">
        <f t="shared" si="372"/>
        <v>13710.94</v>
      </c>
      <c r="J910" s="409">
        <f t="shared" si="373"/>
        <v>0.25069999999999998</v>
      </c>
      <c r="K910" s="302">
        <f t="shared" si="374"/>
        <v>8.92</v>
      </c>
      <c r="L910" s="301">
        <f t="shared" si="375"/>
        <v>17129.07</v>
      </c>
    </row>
    <row r="911" spans="2:12" ht="12.75" customHeight="1" x14ac:dyDescent="0.25">
      <c r="B911" s="307" t="s">
        <v>3153</v>
      </c>
      <c r="C911" s="305" t="s">
        <v>2333</v>
      </c>
      <c r="D911" s="305" t="s">
        <v>1336</v>
      </c>
      <c r="E911" s="306" t="s">
        <v>2334</v>
      </c>
      <c r="F911" s="305" t="s">
        <v>188</v>
      </c>
      <c r="G911" s="304">
        <v>4429.8</v>
      </c>
      <c r="H911" s="303">
        <v>13.1</v>
      </c>
      <c r="I911" s="280">
        <f t="shared" si="372"/>
        <v>58030.38</v>
      </c>
      <c r="J911" s="409">
        <f t="shared" si="373"/>
        <v>0.25069999999999998</v>
      </c>
      <c r="K911" s="302">
        <f t="shared" si="374"/>
        <v>16.38</v>
      </c>
      <c r="L911" s="301">
        <f t="shared" si="375"/>
        <v>72560.12</v>
      </c>
    </row>
    <row r="912" spans="2:12" ht="12.75" customHeight="1" x14ac:dyDescent="0.25">
      <c r="B912" s="307" t="s">
        <v>3154</v>
      </c>
      <c r="C912" s="305" t="s">
        <v>2339</v>
      </c>
      <c r="D912" s="305" t="s">
        <v>1336</v>
      </c>
      <c r="E912" s="306" t="s">
        <v>2340</v>
      </c>
      <c r="F912" s="305" t="s">
        <v>137</v>
      </c>
      <c r="G912" s="304">
        <v>16</v>
      </c>
      <c r="H912" s="303">
        <v>128.97999999999999</v>
      </c>
      <c r="I912" s="280">
        <f t="shared" si="372"/>
        <v>2063.6799999999998</v>
      </c>
      <c r="J912" s="409">
        <f t="shared" si="373"/>
        <v>0.25069999999999998</v>
      </c>
      <c r="K912" s="302">
        <f t="shared" si="374"/>
        <v>161.31</v>
      </c>
      <c r="L912" s="301">
        <f t="shared" si="375"/>
        <v>2580.96</v>
      </c>
    </row>
    <row r="913" spans="2:12" ht="12.75" customHeight="1" x14ac:dyDescent="0.25">
      <c r="B913" s="307" t="s">
        <v>3155</v>
      </c>
      <c r="C913" s="305" t="s">
        <v>877</v>
      </c>
      <c r="D913" s="305" t="s">
        <v>1336</v>
      </c>
      <c r="E913" s="306" t="s">
        <v>195</v>
      </c>
      <c r="F913" s="305" t="s">
        <v>137</v>
      </c>
      <c r="G913" s="304">
        <v>178</v>
      </c>
      <c r="H913" s="303">
        <v>26.82</v>
      </c>
      <c r="I913" s="280">
        <f t="shared" si="372"/>
        <v>4773.96</v>
      </c>
      <c r="J913" s="409">
        <f t="shared" si="373"/>
        <v>0.25069999999999998</v>
      </c>
      <c r="K913" s="302">
        <f t="shared" si="374"/>
        <v>33.54</v>
      </c>
      <c r="L913" s="301">
        <f t="shared" si="375"/>
        <v>5970.12</v>
      </c>
    </row>
    <row r="914" spans="2:12" ht="12.75" customHeight="1" x14ac:dyDescent="0.25">
      <c r="B914" s="307" t="s">
        <v>3156</v>
      </c>
      <c r="C914" s="305" t="s">
        <v>2343</v>
      </c>
      <c r="D914" s="305" t="s">
        <v>1336</v>
      </c>
      <c r="E914" s="306" t="s">
        <v>2344</v>
      </c>
      <c r="F914" s="305" t="s">
        <v>137</v>
      </c>
      <c r="G914" s="304">
        <v>1</v>
      </c>
      <c r="H914" s="303">
        <v>29.28</v>
      </c>
      <c r="I914" s="280">
        <f t="shared" si="372"/>
        <v>29.28</v>
      </c>
      <c r="J914" s="409">
        <f t="shared" si="373"/>
        <v>0.25069999999999998</v>
      </c>
      <c r="K914" s="302">
        <f t="shared" si="374"/>
        <v>36.619999999999997</v>
      </c>
      <c r="L914" s="301">
        <f t="shared" si="375"/>
        <v>36.619999999999997</v>
      </c>
    </row>
    <row r="915" spans="2:12" ht="12.75" customHeight="1" x14ac:dyDescent="0.25">
      <c r="B915" s="307" t="s">
        <v>3157</v>
      </c>
      <c r="C915" s="305" t="s">
        <v>2349</v>
      </c>
      <c r="D915" s="305" t="s">
        <v>164</v>
      </c>
      <c r="E915" s="306" t="s">
        <v>2350</v>
      </c>
      <c r="F915" s="305" t="s">
        <v>136</v>
      </c>
      <c r="G915" s="304">
        <v>8</v>
      </c>
      <c r="H915" s="303">
        <v>29.91</v>
      </c>
      <c r="I915" s="280">
        <f t="shared" si="372"/>
        <v>239.28</v>
      </c>
      <c r="J915" s="409">
        <f t="shared" si="373"/>
        <v>0.25069999999999998</v>
      </c>
      <c r="K915" s="302">
        <f t="shared" si="374"/>
        <v>37.4</v>
      </c>
      <c r="L915" s="301">
        <f t="shared" si="375"/>
        <v>299.2</v>
      </c>
    </row>
    <row r="916" spans="2:12" ht="12.75" customHeight="1" x14ac:dyDescent="0.25">
      <c r="B916" s="307" t="s">
        <v>3158</v>
      </c>
      <c r="C916" s="305" t="s">
        <v>3159</v>
      </c>
      <c r="D916" s="305" t="s">
        <v>1336</v>
      </c>
      <c r="E916" s="306" t="s">
        <v>3160</v>
      </c>
      <c r="F916" s="305" t="s">
        <v>137</v>
      </c>
      <c r="G916" s="304">
        <v>103</v>
      </c>
      <c r="H916" s="303">
        <v>15.62</v>
      </c>
      <c r="I916" s="280">
        <f t="shared" si="372"/>
        <v>1608.86</v>
      </c>
      <c r="J916" s="409">
        <f t="shared" si="373"/>
        <v>0.25069999999999998</v>
      </c>
      <c r="K916" s="302">
        <f t="shared" si="374"/>
        <v>19.53</v>
      </c>
      <c r="L916" s="301">
        <f t="shared" si="375"/>
        <v>2011.59</v>
      </c>
    </row>
    <row r="917" spans="2:12" ht="12.75" customHeight="1" x14ac:dyDescent="0.25">
      <c r="B917" s="307" t="s">
        <v>3161</v>
      </c>
      <c r="C917" s="305" t="s">
        <v>1556</v>
      </c>
      <c r="D917" s="305" t="s">
        <v>1336</v>
      </c>
      <c r="E917" s="306" t="s">
        <v>462</v>
      </c>
      <c r="F917" s="305" t="s">
        <v>137</v>
      </c>
      <c r="G917" s="304">
        <v>8</v>
      </c>
      <c r="H917" s="303">
        <v>286.26</v>
      </c>
      <c r="I917" s="280">
        <f t="shared" si="372"/>
        <v>2290.08</v>
      </c>
      <c r="J917" s="409">
        <f t="shared" si="373"/>
        <v>0.25069999999999998</v>
      </c>
      <c r="K917" s="302">
        <f t="shared" si="374"/>
        <v>358.02</v>
      </c>
      <c r="L917" s="301">
        <f t="shared" si="375"/>
        <v>2864.16</v>
      </c>
    </row>
    <row r="918" spans="2:12" ht="12.75" customHeight="1" x14ac:dyDescent="0.25">
      <c r="B918" s="307" t="s">
        <v>3162</v>
      </c>
      <c r="C918" s="305" t="s">
        <v>3163</v>
      </c>
      <c r="D918" s="305" t="s">
        <v>1336</v>
      </c>
      <c r="E918" s="306" t="s">
        <v>3164</v>
      </c>
      <c r="F918" s="305" t="s">
        <v>137</v>
      </c>
      <c r="G918" s="304">
        <v>4</v>
      </c>
      <c r="H918" s="303">
        <v>289.60000000000002</v>
      </c>
      <c r="I918" s="280">
        <f t="shared" si="372"/>
        <v>1158.4000000000001</v>
      </c>
      <c r="J918" s="409">
        <f t="shared" si="373"/>
        <v>0.25069999999999998</v>
      </c>
      <c r="K918" s="302">
        <f t="shared" si="374"/>
        <v>362.2</v>
      </c>
      <c r="L918" s="301">
        <f t="shared" si="375"/>
        <v>1448.8</v>
      </c>
    </row>
    <row r="919" spans="2:12" ht="12.75" customHeight="1" x14ac:dyDescent="0.25">
      <c r="B919" s="307" t="s">
        <v>3165</v>
      </c>
      <c r="C919" s="305" t="s">
        <v>2357</v>
      </c>
      <c r="D919" s="305" t="s">
        <v>164</v>
      </c>
      <c r="E919" s="306" t="s">
        <v>2358</v>
      </c>
      <c r="F919" s="305" t="s">
        <v>136</v>
      </c>
      <c r="G919" s="304">
        <v>228</v>
      </c>
      <c r="H919" s="303">
        <v>111.55</v>
      </c>
      <c r="I919" s="280">
        <f t="shared" si="372"/>
        <v>25433.4</v>
      </c>
      <c r="J919" s="409">
        <f t="shared" si="373"/>
        <v>0.25069999999999998</v>
      </c>
      <c r="K919" s="302">
        <f t="shared" si="374"/>
        <v>139.51</v>
      </c>
      <c r="L919" s="301">
        <f t="shared" si="375"/>
        <v>31808.28</v>
      </c>
    </row>
    <row r="920" spans="2:12" ht="12.75" customHeight="1" x14ac:dyDescent="0.25">
      <c r="B920" s="307" t="s">
        <v>3166</v>
      </c>
      <c r="C920" s="305" t="s">
        <v>2407</v>
      </c>
      <c r="D920" s="305" t="s">
        <v>1336</v>
      </c>
      <c r="E920" s="306" t="s">
        <v>465</v>
      </c>
      <c r="F920" s="305" t="s">
        <v>188</v>
      </c>
      <c r="G920" s="304">
        <v>122</v>
      </c>
      <c r="H920" s="303">
        <v>17.68</v>
      </c>
      <c r="I920" s="280">
        <f t="shared" si="372"/>
        <v>2156.96</v>
      </c>
      <c r="J920" s="409">
        <f t="shared" si="373"/>
        <v>0.25069999999999998</v>
      </c>
      <c r="K920" s="302">
        <f t="shared" si="374"/>
        <v>22.11</v>
      </c>
      <c r="L920" s="301">
        <f t="shared" si="375"/>
        <v>2697.42</v>
      </c>
    </row>
    <row r="921" spans="2:12" ht="12.75" customHeight="1" x14ac:dyDescent="0.25">
      <c r="B921" s="307" t="s">
        <v>3167</v>
      </c>
      <c r="C921" s="305" t="s">
        <v>1087</v>
      </c>
      <c r="D921" s="305" t="s">
        <v>1336</v>
      </c>
      <c r="E921" s="306" t="s">
        <v>1088</v>
      </c>
      <c r="F921" s="305" t="s">
        <v>188</v>
      </c>
      <c r="G921" s="304">
        <v>161.1</v>
      </c>
      <c r="H921" s="303">
        <v>8.92</v>
      </c>
      <c r="I921" s="280">
        <f t="shared" si="372"/>
        <v>1437.01</v>
      </c>
      <c r="J921" s="409">
        <f t="shared" si="373"/>
        <v>0.25069999999999998</v>
      </c>
      <c r="K921" s="302">
        <f t="shared" si="374"/>
        <v>11.15</v>
      </c>
      <c r="L921" s="301">
        <f t="shared" si="375"/>
        <v>1796.26</v>
      </c>
    </row>
    <row r="922" spans="2:12" ht="12.75" customHeight="1" x14ac:dyDescent="0.25">
      <c r="B922" s="307" t="s">
        <v>3168</v>
      </c>
      <c r="C922" s="305" t="s">
        <v>3169</v>
      </c>
      <c r="D922" s="305" t="s">
        <v>1336</v>
      </c>
      <c r="E922" s="306" t="s">
        <v>3170</v>
      </c>
      <c r="F922" s="305" t="s">
        <v>188</v>
      </c>
      <c r="G922" s="304">
        <v>54.3</v>
      </c>
      <c r="H922" s="303">
        <v>21.16</v>
      </c>
      <c r="I922" s="280">
        <f t="shared" si="372"/>
        <v>1148.98</v>
      </c>
      <c r="J922" s="409">
        <f t="shared" si="373"/>
        <v>0.25069999999999998</v>
      </c>
      <c r="K922" s="302">
        <f t="shared" si="374"/>
        <v>26.46</v>
      </c>
      <c r="L922" s="301">
        <f t="shared" si="375"/>
        <v>1436.77</v>
      </c>
    </row>
    <row r="923" spans="2:12" ht="12.75" customHeight="1" x14ac:dyDescent="0.25">
      <c r="B923" s="307" t="s">
        <v>3171</v>
      </c>
      <c r="C923" s="305" t="s">
        <v>2361</v>
      </c>
      <c r="D923" s="305" t="s">
        <v>1336</v>
      </c>
      <c r="E923" s="306" t="s">
        <v>2362</v>
      </c>
      <c r="F923" s="305" t="s">
        <v>188</v>
      </c>
      <c r="G923" s="304">
        <v>33.1</v>
      </c>
      <c r="H923" s="303">
        <v>30.73</v>
      </c>
      <c r="I923" s="280">
        <f t="shared" si="372"/>
        <v>1017.16</v>
      </c>
      <c r="J923" s="409">
        <f t="shared" si="373"/>
        <v>0.25069999999999998</v>
      </c>
      <c r="K923" s="302">
        <f t="shared" si="374"/>
        <v>38.43</v>
      </c>
      <c r="L923" s="301">
        <f t="shared" si="375"/>
        <v>1272.03</v>
      </c>
    </row>
    <row r="924" spans="2:12" ht="12.75" customHeight="1" x14ac:dyDescent="0.25">
      <c r="B924" s="307" t="s">
        <v>3172</v>
      </c>
      <c r="C924" s="305" t="s">
        <v>3173</v>
      </c>
      <c r="D924" s="305" t="s">
        <v>1336</v>
      </c>
      <c r="E924" s="306" t="s">
        <v>3174</v>
      </c>
      <c r="F924" s="305" t="s">
        <v>188</v>
      </c>
      <c r="G924" s="304">
        <v>16.8</v>
      </c>
      <c r="H924" s="303">
        <v>38.979999999999997</v>
      </c>
      <c r="I924" s="280">
        <f t="shared" si="372"/>
        <v>654.86</v>
      </c>
      <c r="J924" s="409">
        <f t="shared" si="373"/>
        <v>0.25069999999999998</v>
      </c>
      <c r="K924" s="302">
        <f t="shared" si="374"/>
        <v>48.75</v>
      </c>
      <c r="L924" s="301">
        <f t="shared" si="375"/>
        <v>819</v>
      </c>
    </row>
    <row r="925" spans="2:12" ht="12.75" customHeight="1" x14ac:dyDescent="0.25">
      <c r="B925" s="307" t="s">
        <v>3175</v>
      </c>
      <c r="C925" s="305" t="s">
        <v>1514</v>
      </c>
      <c r="D925" s="305" t="s">
        <v>1336</v>
      </c>
      <c r="E925" s="306" t="s">
        <v>1515</v>
      </c>
      <c r="F925" s="305" t="s">
        <v>188</v>
      </c>
      <c r="G925" s="304">
        <v>73.099999999999994</v>
      </c>
      <c r="H925" s="303">
        <v>58.48</v>
      </c>
      <c r="I925" s="280">
        <f t="shared" si="372"/>
        <v>4274.88</v>
      </c>
      <c r="J925" s="409">
        <f t="shared" si="373"/>
        <v>0.25069999999999998</v>
      </c>
      <c r="K925" s="302">
        <f t="shared" si="374"/>
        <v>73.14</v>
      </c>
      <c r="L925" s="301">
        <f t="shared" si="375"/>
        <v>5346.53</v>
      </c>
    </row>
    <row r="926" spans="2:12" ht="12.75" customHeight="1" x14ac:dyDescent="0.25">
      <c r="B926" s="307" t="s">
        <v>3176</v>
      </c>
      <c r="C926" s="305" t="s">
        <v>1511</v>
      </c>
      <c r="D926" s="305" t="s">
        <v>1336</v>
      </c>
      <c r="E926" s="306" t="s">
        <v>1512</v>
      </c>
      <c r="F926" s="305" t="s">
        <v>188</v>
      </c>
      <c r="G926" s="304">
        <v>67</v>
      </c>
      <c r="H926" s="303">
        <v>87.64</v>
      </c>
      <c r="I926" s="280">
        <f t="shared" si="372"/>
        <v>5871.88</v>
      </c>
      <c r="J926" s="409">
        <f t="shared" si="373"/>
        <v>0.25069999999999998</v>
      </c>
      <c r="K926" s="302">
        <f t="shared" si="374"/>
        <v>109.61</v>
      </c>
      <c r="L926" s="301">
        <f t="shared" si="375"/>
        <v>7343.87</v>
      </c>
    </row>
    <row r="927" spans="2:12" ht="12.75" customHeight="1" x14ac:dyDescent="0.25">
      <c r="B927" s="307" t="s">
        <v>3177</v>
      </c>
      <c r="C927" s="305" t="s">
        <v>1508</v>
      </c>
      <c r="D927" s="305" t="s">
        <v>1336</v>
      </c>
      <c r="E927" s="306" t="s">
        <v>1509</v>
      </c>
      <c r="F927" s="305" t="s">
        <v>188</v>
      </c>
      <c r="G927" s="304">
        <v>112.3</v>
      </c>
      <c r="H927" s="303">
        <v>103.98</v>
      </c>
      <c r="I927" s="280">
        <f t="shared" si="372"/>
        <v>11676.95</v>
      </c>
      <c r="J927" s="409">
        <f t="shared" si="373"/>
        <v>0.25069999999999998</v>
      </c>
      <c r="K927" s="302">
        <f t="shared" si="374"/>
        <v>130.04</v>
      </c>
      <c r="L927" s="301">
        <f t="shared" si="375"/>
        <v>14603.49</v>
      </c>
    </row>
    <row r="928" spans="2:12" ht="12.75" customHeight="1" x14ac:dyDescent="0.25">
      <c r="B928" s="307" t="s">
        <v>3178</v>
      </c>
      <c r="C928" s="305" t="s">
        <v>2367</v>
      </c>
      <c r="D928" s="305" t="s">
        <v>1336</v>
      </c>
      <c r="E928" s="306" t="s">
        <v>2368</v>
      </c>
      <c r="F928" s="305" t="s">
        <v>137</v>
      </c>
      <c r="G928" s="304">
        <v>298</v>
      </c>
      <c r="H928" s="303">
        <v>9.98</v>
      </c>
      <c r="I928" s="280">
        <f t="shared" si="372"/>
        <v>2974.04</v>
      </c>
      <c r="J928" s="409">
        <f t="shared" si="373"/>
        <v>0.25069999999999998</v>
      </c>
      <c r="K928" s="302">
        <f t="shared" si="374"/>
        <v>12.48</v>
      </c>
      <c r="L928" s="301">
        <f t="shared" si="375"/>
        <v>3719.04</v>
      </c>
    </row>
    <row r="929" spans="2:12" ht="12.75" customHeight="1" x14ac:dyDescent="0.25">
      <c r="B929" s="307" t="s">
        <v>3179</v>
      </c>
      <c r="C929" s="305" t="s">
        <v>2370</v>
      </c>
      <c r="D929" s="305" t="s">
        <v>164</v>
      </c>
      <c r="E929" s="306" t="s">
        <v>2371</v>
      </c>
      <c r="F929" s="305" t="s">
        <v>136</v>
      </c>
      <c r="G929" s="304">
        <v>2</v>
      </c>
      <c r="H929" s="303">
        <v>47.76</v>
      </c>
      <c r="I929" s="280">
        <f t="shared" si="372"/>
        <v>95.52</v>
      </c>
      <c r="J929" s="409">
        <f t="shared" si="373"/>
        <v>0.25069999999999998</v>
      </c>
      <c r="K929" s="302">
        <f t="shared" si="374"/>
        <v>59.73</v>
      </c>
      <c r="L929" s="301">
        <f t="shared" si="375"/>
        <v>119.46</v>
      </c>
    </row>
    <row r="930" spans="2:12" ht="12.75" customHeight="1" x14ac:dyDescent="0.25">
      <c r="B930" s="307" t="s">
        <v>3180</v>
      </c>
      <c r="C930" s="305" t="s">
        <v>2376</v>
      </c>
      <c r="D930" s="305" t="s">
        <v>164</v>
      </c>
      <c r="E930" s="306" t="s">
        <v>2377</v>
      </c>
      <c r="F930" s="305" t="s">
        <v>136</v>
      </c>
      <c r="G930" s="304">
        <v>684</v>
      </c>
      <c r="H930" s="303">
        <v>23.26</v>
      </c>
      <c r="I930" s="280">
        <f t="shared" si="372"/>
        <v>15909.84</v>
      </c>
      <c r="J930" s="409">
        <f t="shared" si="373"/>
        <v>0.25069999999999998</v>
      </c>
      <c r="K930" s="302">
        <f t="shared" si="374"/>
        <v>29.09</v>
      </c>
      <c r="L930" s="301">
        <f t="shared" si="375"/>
        <v>19897.560000000001</v>
      </c>
    </row>
    <row r="931" spans="2:12" ht="12.75" customHeight="1" x14ac:dyDescent="0.25">
      <c r="B931" s="307" t="s">
        <v>3181</v>
      </c>
      <c r="C931" s="305" t="s">
        <v>2379</v>
      </c>
      <c r="D931" s="305" t="s">
        <v>1336</v>
      </c>
      <c r="E931" s="306" t="s">
        <v>2380</v>
      </c>
      <c r="F931" s="305" t="s">
        <v>137</v>
      </c>
      <c r="G931" s="304">
        <v>684</v>
      </c>
      <c r="H931" s="303">
        <v>7.01</v>
      </c>
      <c r="I931" s="280">
        <f t="shared" si="372"/>
        <v>4794.84</v>
      </c>
      <c r="J931" s="409">
        <f t="shared" si="373"/>
        <v>0.25069999999999998</v>
      </c>
      <c r="K931" s="302">
        <f t="shared" si="374"/>
        <v>8.76</v>
      </c>
      <c r="L931" s="301">
        <f t="shared" si="375"/>
        <v>5991.84</v>
      </c>
    </row>
    <row r="932" spans="2:12" ht="12.75" customHeight="1" x14ac:dyDescent="0.25">
      <c r="B932" s="307" t="s">
        <v>3182</v>
      </c>
      <c r="C932" s="305" t="s">
        <v>2382</v>
      </c>
      <c r="D932" s="305" t="s">
        <v>164</v>
      </c>
      <c r="E932" s="306" t="s">
        <v>2383</v>
      </c>
      <c r="F932" s="305" t="s">
        <v>136</v>
      </c>
      <c r="G932" s="304">
        <v>228</v>
      </c>
      <c r="H932" s="303">
        <v>91.01</v>
      </c>
      <c r="I932" s="280">
        <f t="shared" si="372"/>
        <v>20750.28</v>
      </c>
      <c r="J932" s="409">
        <f t="shared" si="373"/>
        <v>0.25069999999999998</v>
      </c>
      <c r="K932" s="302">
        <f t="shared" si="374"/>
        <v>113.82</v>
      </c>
      <c r="L932" s="301">
        <f t="shared" si="375"/>
        <v>25950.959999999999</v>
      </c>
    </row>
    <row r="933" spans="2:12" ht="12.75" customHeight="1" x14ac:dyDescent="0.25">
      <c r="B933" s="307" t="s">
        <v>3183</v>
      </c>
      <c r="C933" s="305" t="s">
        <v>2388</v>
      </c>
      <c r="D933" s="305" t="s">
        <v>1336</v>
      </c>
      <c r="E933" s="306" t="s">
        <v>2389</v>
      </c>
      <c r="F933" s="305" t="s">
        <v>137</v>
      </c>
      <c r="G933" s="304">
        <v>82</v>
      </c>
      <c r="H933" s="303">
        <v>19.68</v>
      </c>
      <c r="I933" s="280">
        <f t="shared" si="372"/>
        <v>1613.76</v>
      </c>
      <c r="J933" s="409">
        <f t="shared" si="373"/>
        <v>0.25069999999999998</v>
      </c>
      <c r="K933" s="302">
        <f t="shared" si="374"/>
        <v>24.61</v>
      </c>
      <c r="L933" s="301">
        <f t="shared" si="375"/>
        <v>2018.02</v>
      </c>
    </row>
    <row r="934" spans="2:12" ht="12.75" customHeight="1" x14ac:dyDescent="0.25">
      <c r="B934" s="307" t="s">
        <v>3184</v>
      </c>
      <c r="C934" s="305" t="s">
        <v>3185</v>
      </c>
      <c r="D934" s="305" t="s">
        <v>1336</v>
      </c>
      <c r="E934" s="306" t="s">
        <v>3186</v>
      </c>
      <c r="F934" s="305" t="s">
        <v>137</v>
      </c>
      <c r="G934" s="304">
        <v>3</v>
      </c>
      <c r="H934" s="303">
        <v>33.049999999999997</v>
      </c>
      <c r="I934" s="280">
        <f t="shared" si="372"/>
        <v>99.15</v>
      </c>
      <c r="J934" s="409">
        <f t="shared" si="373"/>
        <v>0.25069999999999998</v>
      </c>
      <c r="K934" s="302">
        <f t="shared" si="374"/>
        <v>41.33</v>
      </c>
      <c r="L934" s="301">
        <f t="shared" si="375"/>
        <v>123.99</v>
      </c>
    </row>
    <row r="935" spans="2:12" ht="12.75" customHeight="1" x14ac:dyDescent="0.25">
      <c r="B935" s="307" t="s">
        <v>3187</v>
      </c>
      <c r="C935" s="305" t="s">
        <v>2394</v>
      </c>
      <c r="D935" s="305" t="s">
        <v>1336</v>
      </c>
      <c r="E935" s="306" t="s">
        <v>2395</v>
      </c>
      <c r="F935" s="305" t="s">
        <v>137</v>
      </c>
      <c r="G935" s="304">
        <v>1</v>
      </c>
      <c r="H935" s="303">
        <v>50.59</v>
      </c>
      <c r="I935" s="280">
        <f t="shared" si="372"/>
        <v>50.59</v>
      </c>
      <c r="J935" s="409">
        <f t="shared" si="373"/>
        <v>0.25069999999999998</v>
      </c>
      <c r="K935" s="302">
        <f t="shared" si="374"/>
        <v>63.27</v>
      </c>
      <c r="L935" s="301">
        <f t="shared" si="375"/>
        <v>63.27</v>
      </c>
    </row>
    <row r="936" spans="2:12" ht="12.75" customHeight="1" x14ac:dyDescent="0.25">
      <c r="B936" s="307" t="s">
        <v>3188</v>
      </c>
      <c r="C936" s="305" t="s">
        <v>2397</v>
      </c>
      <c r="D936" s="305" t="s">
        <v>1336</v>
      </c>
      <c r="E936" s="306" t="s">
        <v>2398</v>
      </c>
      <c r="F936" s="305" t="s">
        <v>137</v>
      </c>
      <c r="G936" s="304">
        <v>15</v>
      </c>
      <c r="H936" s="303">
        <v>26.35</v>
      </c>
      <c r="I936" s="280">
        <f t="shared" si="372"/>
        <v>395.25</v>
      </c>
      <c r="J936" s="409">
        <f t="shared" si="373"/>
        <v>0.25069999999999998</v>
      </c>
      <c r="K936" s="302">
        <f t="shared" si="374"/>
        <v>32.950000000000003</v>
      </c>
      <c r="L936" s="301">
        <f t="shared" si="375"/>
        <v>494.25</v>
      </c>
    </row>
    <row r="937" spans="2:12" ht="12.75" customHeight="1" x14ac:dyDescent="0.25">
      <c r="B937" s="307" t="s">
        <v>3189</v>
      </c>
      <c r="C937" s="305" t="s">
        <v>2400</v>
      </c>
      <c r="D937" s="305" t="s">
        <v>1336</v>
      </c>
      <c r="E937" s="306" t="s">
        <v>2401</v>
      </c>
      <c r="F937" s="305" t="s">
        <v>136</v>
      </c>
      <c r="G937" s="304">
        <v>32</v>
      </c>
      <c r="H937" s="303">
        <v>29.26</v>
      </c>
      <c r="I937" s="280">
        <f t="shared" si="372"/>
        <v>936.32</v>
      </c>
      <c r="J937" s="409">
        <f t="shared" si="373"/>
        <v>0.25069999999999998</v>
      </c>
      <c r="K937" s="302">
        <f t="shared" si="374"/>
        <v>36.590000000000003</v>
      </c>
      <c r="L937" s="301">
        <f t="shared" si="375"/>
        <v>1170.8800000000001</v>
      </c>
    </row>
    <row r="938" spans="2:12" ht="12.75" customHeight="1" x14ac:dyDescent="0.25">
      <c r="B938" s="307" t="s">
        <v>3190</v>
      </c>
      <c r="C938" s="305" t="s">
        <v>3191</v>
      </c>
      <c r="D938" s="305" t="s">
        <v>1336</v>
      </c>
      <c r="E938" s="306" t="s">
        <v>3192</v>
      </c>
      <c r="F938" s="305" t="s">
        <v>137</v>
      </c>
      <c r="G938" s="304">
        <v>6</v>
      </c>
      <c r="H938" s="303">
        <v>47.16</v>
      </c>
      <c r="I938" s="280">
        <f t="shared" si="372"/>
        <v>282.95999999999998</v>
      </c>
      <c r="J938" s="409">
        <f t="shared" si="373"/>
        <v>0.25069999999999998</v>
      </c>
      <c r="K938" s="302">
        <f t="shared" si="374"/>
        <v>58.98</v>
      </c>
      <c r="L938" s="301">
        <f t="shared" si="375"/>
        <v>353.88</v>
      </c>
    </row>
    <row r="939" spans="2:12" ht="12.75" customHeight="1" x14ac:dyDescent="0.25">
      <c r="B939" s="307" t="s">
        <v>3193</v>
      </c>
      <c r="C939" s="305" t="s">
        <v>1604</v>
      </c>
      <c r="D939" s="305" t="s">
        <v>1336</v>
      </c>
      <c r="E939" s="306" t="s">
        <v>1605</v>
      </c>
      <c r="F939" s="305" t="s">
        <v>137</v>
      </c>
      <c r="G939" s="304">
        <v>6</v>
      </c>
      <c r="H939" s="303">
        <v>461.9</v>
      </c>
      <c r="I939" s="280">
        <f t="shared" si="372"/>
        <v>2771.4</v>
      </c>
      <c r="J939" s="409">
        <f t="shared" si="373"/>
        <v>0.25069999999999998</v>
      </c>
      <c r="K939" s="302">
        <f t="shared" si="374"/>
        <v>577.69000000000005</v>
      </c>
      <c r="L939" s="301">
        <f t="shared" si="375"/>
        <v>3466.14</v>
      </c>
    </row>
    <row r="940" spans="2:12" ht="12.75" customHeight="1" x14ac:dyDescent="0.25">
      <c r="B940" s="307" t="s">
        <v>3194</v>
      </c>
      <c r="C940" s="305" t="s">
        <v>1607</v>
      </c>
      <c r="D940" s="305" t="s">
        <v>1336</v>
      </c>
      <c r="E940" s="306" t="s">
        <v>1608</v>
      </c>
      <c r="F940" s="305" t="s">
        <v>137</v>
      </c>
      <c r="G940" s="304">
        <v>2</v>
      </c>
      <c r="H940" s="303">
        <v>1141.08</v>
      </c>
      <c r="I940" s="280">
        <f t="shared" si="372"/>
        <v>2282.16</v>
      </c>
      <c r="J940" s="409">
        <f t="shared" si="373"/>
        <v>0.25069999999999998</v>
      </c>
      <c r="K940" s="302">
        <f t="shared" si="374"/>
        <v>1427.14</v>
      </c>
      <c r="L940" s="301">
        <f t="shared" si="375"/>
        <v>2854.28</v>
      </c>
    </row>
    <row r="941" spans="2:12" ht="12.75" customHeight="1" x14ac:dyDescent="0.25">
      <c r="B941" s="307" t="s">
        <v>3195</v>
      </c>
      <c r="C941" s="305" t="s">
        <v>3196</v>
      </c>
      <c r="D941" s="305" t="s">
        <v>160</v>
      </c>
      <c r="E941" s="306" t="s">
        <v>3197</v>
      </c>
      <c r="F941" s="305" t="s">
        <v>159</v>
      </c>
      <c r="G941" s="304">
        <v>1</v>
      </c>
      <c r="H941" s="303">
        <v>4113.71</v>
      </c>
      <c r="I941" s="280">
        <f t="shared" si="372"/>
        <v>4113.71</v>
      </c>
      <c r="J941" s="409">
        <f t="shared" si="373"/>
        <v>0.25069999999999998</v>
      </c>
      <c r="K941" s="302">
        <f t="shared" si="374"/>
        <v>5145.01</v>
      </c>
      <c r="L941" s="301">
        <f t="shared" si="375"/>
        <v>5145.01</v>
      </c>
    </row>
    <row r="942" spans="2:12" ht="12.75" customHeight="1" x14ac:dyDescent="0.25">
      <c r="B942" s="307" t="s">
        <v>3198</v>
      </c>
      <c r="C942" s="305" t="s">
        <v>3199</v>
      </c>
      <c r="D942" s="305" t="s">
        <v>1336</v>
      </c>
      <c r="E942" s="306" t="s">
        <v>3200</v>
      </c>
      <c r="F942" s="305" t="s">
        <v>137</v>
      </c>
      <c r="G942" s="304">
        <v>25</v>
      </c>
      <c r="H942" s="303">
        <v>19.079999999999998</v>
      </c>
      <c r="I942" s="280">
        <f t="shared" si="372"/>
        <v>477</v>
      </c>
      <c r="J942" s="409">
        <f t="shared" si="373"/>
        <v>0.25069999999999998</v>
      </c>
      <c r="K942" s="302">
        <f t="shared" si="374"/>
        <v>23.86</v>
      </c>
      <c r="L942" s="301">
        <f t="shared" si="375"/>
        <v>596.5</v>
      </c>
    </row>
    <row r="943" spans="2:12" ht="12.75" customHeight="1" x14ac:dyDescent="0.25">
      <c r="B943" s="307" t="s">
        <v>3201</v>
      </c>
      <c r="C943" s="305" t="s">
        <v>1583</v>
      </c>
      <c r="D943" s="305" t="s">
        <v>1336</v>
      </c>
      <c r="E943" s="306" t="s">
        <v>1584</v>
      </c>
      <c r="F943" s="305" t="s">
        <v>188</v>
      </c>
      <c r="G943" s="304">
        <v>108.2</v>
      </c>
      <c r="H943" s="303">
        <v>92</v>
      </c>
      <c r="I943" s="280">
        <f t="shared" si="372"/>
        <v>9954.4</v>
      </c>
      <c r="J943" s="409">
        <f t="shared" si="373"/>
        <v>0.25069999999999998</v>
      </c>
      <c r="K943" s="302">
        <f t="shared" si="374"/>
        <v>115.06</v>
      </c>
      <c r="L943" s="301">
        <f t="shared" si="375"/>
        <v>12449.49</v>
      </c>
    </row>
    <row r="944" spans="2:12" ht="12.75" customHeight="1" x14ac:dyDescent="0.25">
      <c r="B944" s="307" t="s">
        <v>3202</v>
      </c>
      <c r="C944" s="305" t="s">
        <v>1105</v>
      </c>
      <c r="D944" s="305" t="s">
        <v>1336</v>
      </c>
      <c r="E944" s="306" t="s">
        <v>1106</v>
      </c>
      <c r="F944" s="305" t="s">
        <v>137</v>
      </c>
      <c r="G944" s="304">
        <v>238</v>
      </c>
      <c r="H944" s="303">
        <v>7.76</v>
      </c>
      <c r="I944" s="280">
        <f t="shared" si="372"/>
        <v>1846.88</v>
      </c>
      <c r="J944" s="409">
        <f t="shared" si="373"/>
        <v>0.25069999999999998</v>
      </c>
      <c r="K944" s="302">
        <f t="shared" si="374"/>
        <v>9.6999999999999993</v>
      </c>
      <c r="L944" s="301">
        <f t="shared" si="375"/>
        <v>2308.6</v>
      </c>
    </row>
    <row r="945" spans="2:12" ht="12.75" customHeight="1" x14ac:dyDescent="0.25">
      <c r="B945" s="307" t="s">
        <v>3203</v>
      </c>
      <c r="C945" s="305" t="s">
        <v>761</v>
      </c>
      <c r="D945" s="305" t="s">
        <v>1336</v>
      </c>
      <c r="E945" s="306" t="s">
        <v>196</v>
      </c>
      <c r="F945" s="305" t="s">
        <v>137</v>
      </c>
      <c r="G945" s="304">
        <v>48</v>
      </c>
      <c r="H945" s="303">
        <v>196.79</v>
      </c>
      <c r="I945" s="280">
        <f t="shared" si="372"/>
        <v>9445.92</v>
      </c>
      <c r="J945" s="409">
        <f t="shared" si="373"/>
        <v>0.25069999999999998</v>
      </c>
      <c r="K945" s="302">
        <f t="shared" si="374"/>
        <v>246.12</v>
      </c>
      <c r="L945" s="301">
        <f t="shared" si="375"/>
        <v>11813.76</v>
      </c>
    </row>
    <row r="946" spans="2:12" ht="12.75" customHeight="1" x14ac:dyDescent="0.25">
      <c r="B946" s="307" t="s">
        <v>3204</v>
      </c>
      <c r="C946" s="305" t="s">
        <v>3205</v>
      </c>
      <c r="D946" s="305" t="s">
        <v>164</v>
      </c>
      <c r="E946" s="306" t="s">
        <v>3206</v>
      </c>
      <c r="F946" s="305" t="s">
        <v>141</v>
      </c>
      <c r="G946" s="304">
        <v>99</v>
      </c>
      <c r="H946" s="303">
        <v>51.43</v>
      </c>
      <c r="I946" s="280">
        <f t="shared" si="372"/>
        <v>5091.57</v>
      </c>
      <c r="J946" s="409">
        <f t="shared" si="373"/>
        <v>0.25069999999999998</v>
      </c>
      <c r="K946" s="302">
        <f t="shared" si="374"/>
        <v>64.319999999999993</v>
      </c>
      <c r="L946" s="301">
        <f t="shared" si="375"/>
        <v>6367.68</v>
      </c>
    </row>
    <row r="947" spans="2:12" ht="12.75" customHeight="1" x14ac:dyDescent="0.25">
      <c r="B947" s="307" t="s">
        <v>3207</v>
      </c>
      <c r="C947" s="305" t="s">
        <v>3208</v>
      </c>
      <c r="D947" s="305" t="s">
        <v>164</v>
      </c>
      <c r="E947" s="306" t="s">
        <v>3209</v>
      </c>
      <c r="F947" s="305" t="s">
        <v>136</v>
      </c>
      <c r="G947" s="304">
        <v>236</v>
      </c>
      <c r="H947" s="303">
        <v>7.52</v>
      </c>
      <c r="I947" s="280">
        <f t="shared" si="372"/>
        <v>1774.72</v>
      </c>
      <c r="J947" s="409">
        <f t="shared" si="373"/>
        <v>0.25069999999999998</v>
      </c>
      <c r="K947" s="302">
        <f t="shared" si="374"/>
        <v>9.4</v>
      </c>
      <c r="L947" s="301">
        <f t="shared" si="375"/>
        <v>2218.4</v>
      </c>
    </row>
    <row r="948" spans="2:12" ht="12.75" customHeight="1" x14ac:dyDescent="0.25">
      <c r="B948" s="307" t="s">
        <v>3210</v>
      </c>
      <c r="C948" s="305" t="s">
        <v>3211</v>
      </c>
      <c r="D948" s="305" t="s">
        <v>160</v>
      </c>
      <c r="E948" s="306" t="s">
        <v>3212</v>
      </c>
      <c r="F948" s="305" t="s">
        <v>159</v>
      </c>
      <c r="G948" s="304">
        <v>70</v>
      </c>
      <c r="H948" s="303">
        <v>92.62</v>
      </c>
      <c r="I948" s="280">
        <f t="shared" si="372"/>
        <v>6483.4</v>
      </c>
      <c r="J948" s="409">
        <f t="shared" si="373"/>
        <v>0.25069999999999998</v>
      </c>
      <c r="K948" s="302">
        <f t="shared" si="374"/>
        <v>115.83</v>
      </c>
      <c r="L948" s="301">
        <f t="shared" si="375"/>
        <v>8108.1</v>
      </c>
    </row>
    <row r="949" spans="2:12" ht="12.75" customHeight="1" x14ac:dyDescent="0.25">
      <c r="B949" s="307" t="s">
        <v>3213</v>
      </c>
      <c r="C949" s="305" t="s">
        <v>3214</v>
      </c>
      <c r="D949" s="305" t="s">
        <v>130</v>
      </c>
      <c r="E949" s="306" t="s">
        <v>3215</v>
      </c>
      <c r="F949" s="305" t="s">
        <v>136</v>
      </c>
      <c r="G949" s="304">
        <v>96</v>
      </c>
      <c r="H949" s="303">
        <v>39.700000000000003</v>
      </c>
      <c r="I949" s="280">
        <f t="shared" si="372"/>
        <v>3811.2</v>
      </c>
      <c r="J949" s="409">
        <f t="shared" si="373"/>
        <v>0.25069999999999998</v>
      </c>
      <c r="K949" s="302">
        <f t="shared" si="374"/>
        <v>49.65</v>
      </c>
      <c r="L949" s="301">
        <f t="shared" si="375"/>
        <v>4766.3999999999996</v>
      </c>
    </row>
    <row r="950" spans="2:12" ht="12.75" customHeight="1" x14ac:dyDescent="0.25">
      <c r="B950" s="307" t="s">
        <v>3216</v>
      </c>
      <c r="C950" s="305" t="s">
        <v>3217</v>
      </c>
      <c r="D950" s="305" t="s">
        <v>130</v>
      </c>
      <c r="E950" s="306" t="s">
        <v>3218</v>
      </c>
      <c r="F950" s="305" t="s">
        <v>137</v>
      </c>
      <c r="G950" s="304">
        <v>1</v>
      </c>
      <c r="H950" s="303">
        <v>35.11</v>
      </c>
      <c r="I950" s="280">
        <f t="shared" si="372"/>
        <v>35.11</v>
      </c>
      <c r="J950" s="409">
        <f t="shared" si="373"/>
        <v>0.25069999999999998</v>
      </c>
      <c r="K950" s="302">
        <f t="shared" si="374"/>
        <v>43.91</v>
      </c>
      <c r="L950" s="301">
        <f t="shared" si="375"/>
        <v>43.91</v>
      </c>
    </row>
    <row r="951" spans="2:12" ht="12.75" customHeight="1" x14ac:dyDescent="0.25">
      <c r="B951" s="307" t="s">
        <v>3219</v>
      </c>
      <c r="C951" s="305" t="s">
        <v>3220</v>
      </c>
      <c r="D951" s="305" t="s">
        <v>1336</v>
      </c>
      <c r="E951" s="306" t="s">
        <v>3221</v>
      </c>
      <c r="F951" s="305" t="s">
        <v>137</v>
      </c>
      <c r="G951" s="304">
        <v>38</v>
      </c>
      <c r="H951" s="303">
        <v>33.21</v>
      </c>
      <c r="I951" s="280">
        <f t="shared" si="372"/>
        <v>1261.98</v>
      </c>
      <c r="J951" s="409">
        <f t="shared" si="373"/>
        <v>0.25069999999999998</v>
      </c>
      <c r="K951" s="302">
        <f t="shared" si="374"/>
        <v>41.53</v>
      </c>
      <c r="L951" s="301">
        <f t="shared" si="375"/>
        <v>1578.14</v>
      </c>
    </row>
    <row r="952" spans="2:12" ht="12.75" customHeight="1" x14ac:dyDescent="0.25">
      <c r="B952" s="307" t="s">
        <v>3222</v>
      </c>
      <c r="C952" s="305" t="s">
        <v>3223</v>
      </c>
      <c r="D952" s="305" t="s">
        <v>1336</v>
      </c>
      <c r="E952" s="306" t="s">
        <v>3224</v>
      </c>
      <c r="F952" s="305" t="s">
        <v>137</v>
      </c>
      <c r="G952" s="304">
        <v>1</v>
      </c>
      <c r="H952" s="303">
        <v>56.23</v>
      </c>
      <c r="I952" s="280">
        <f t="shared" si="372"/>
        <v>56.23</v>
      </c>
      <c r="J952" s="409">
        <f t="shared" si="373"/>
        <v>0.25069999999999998</v>
      </c>
      <c r="K952" s="302">
        <f t="shared" si="374"/>
        <v>70.319999999999993</v>
      </c>
      <c r="L952" s="301">
        <f t="shared" si="375"/>
        <v>70.319999999999993</v>
      </c>
    </row>
    <row r="953" spans="2:12" ht="12.75" customHeight="1" x14ac:dyDescent="0.25">
      <c r="B953" s="307" t="s">
        <v>3225</v>
      </c>
      <c r="C953" s="305" t="s">
        <v>3226</v>
      </c>
      <c r="D953" s="305" t="s">
        <v>1336</v>
      </c>
      <c r="E953" s="306" t="s">
        <v>3227</v>
      </c>
      <c r="F953" s="305" t="s">
        <v>137</v>
      </c>
      <c r="G953" s="304">
        <v>1</v>
      </c>
      <c r="H953" s="303">
        <v>128.5</v>
      </c>
      <c r="I953" s="280">
        <f t="shared" si="372"/>
        <v>128.5</v>
      </c>
      <c r="J953" s="409">
        <f t="shared" si="373"/>
        <v>0.25069999999999998</v>
      </c>
      <c r="K953" s="302">
        <f t="shared" si="374"/>
        <v>160.71</v>
      </c>
      <c r="L953" s="301">
        <f t="shared" si="375"/>
        <v>160.71</v>
      </c>
    </row>
    <row r="954" spans="2:12" ht="12.75" customHeight="1" x14ac:dyDescent="0.25">
      <c r="B954" s="307" t="s">
        <v>3228</v>
      </c>
      <c r="C954" s="305" t="s">
        <v>3229</v>
      </c>
      <c r="D954" s="305" t="s">
        <v>1336</v>
      </c>
      <c r="E954" s="306" t="s">
        <v>3230</v>
      </c>
      <c r="F954" s="305" t="s">
        <v>137</v>
      </c>
      <c r="G954" s="304">
        <v>102</v>
      </c>
      <c r="H954" s="303">
        <v>27.62</v>
      </c>
      <c r="I954" s="280">
        <f t="shared" si="372"/>
        <v>2817.24</v>
      </c>
      <c r="J954" s="409">
        <f t="shared" si="373"/>
        <v>0.25069999999999998</v>
      </c>
      <c r="K954" s="302">
        <f t="shared" si="374"/>
        <v>34.54</v>
      </c>
      <c r="L954" s="301">
        <f t="shared" si="375"/>
        <v>3523.08</v>
      </c>
    </row>
    <row r="955" spans="2:12" ht="12.75" customHeight="1" x14ac:dyDescent="0.25">
      <c r="B955" s="307" t="s">
        <v>3231</v>
      </c>
      <c r="C955" s="305" t="s">
        <v>2418</v>
      </c>
      <c r="D955" s="305" t="s">
        <v>1336</v>
      </c>
      <c r="E955" s="306" t="s">
        <v>2419</v>
      </c>
      <c r="F955" s="305" t="s">
        <v>137</v>
      </c>
      <c r="G955" s="304">
        <v>18</v>
      </c>
      <c r="H955" s="303">
        <v>5.62</v>
      </c>
      <c r="I955" s="280">
        <f t="shared" si="372"/>
        <v>101.16</v>
      </c>
      <c r="J955" s="409">
        <f t="shared" si="373"/>
        <v>0.25069999999999998</v>
      </c>
      <c r="K955" s="302">
        <f t="shared" si="374"/>
        <v>7.02</v>
      </c>
      <c r="L955" s="301">
        <f t="shared" si="375"/>
        <v>126.36</v>
      </c>
    </row>
    <row r="956" spans="2:12" ht="12.75" customHeight="1" x14ac:dyDescent="0.25">
      <c r="B956" s="307" t="s">
        <v>3232</v>
      </c>
      <c r="C956" s="305" t="s">
        <v>2415</v>
      </c>
      <c r="D956" s="305" t="s">
        <v>1336</v>
      </c>
      <c r="E956" s="306" t="s">
        <v>2416</v>
      </c>
      <c r="F956" s="305" t="s">
        <v>188</v>
      </c>
      <c r="G956" s="304">
        <v>10.6</v>
      </c>
      <c r="H956" s="303">
        <v>40.479999999999997</v>
      </c>
      <c r="I956" s="280">
        <f t="shared" si="372"/>
        <v>429.08</v>
      </c>
      <c r="J956" s="409">
        <f t="shared" si="373"/>
        <v>0.25069999999999998</v>
      </c>
      <c r="K956" s="302">
        <f t="shared" si="374"/>
        <v>50.62</v>
      </c>
      <c r="L956" s="301">
        <f t="shared" si="375"/>
        <v>536.57000000000005</v>
      </c>
    </row>
    <row r="957" spans="2:12" ht="12.75" customHeight="1" x14ac:dyDescent="0.25">
      <c r="B957" s="307" t="s">
        <v>3233</v>
      </c>
      <c r="C957" s="305" t="s">
        <v>3234</v>
      </c>
      <c r="D957" s="305" t="s">
        <v>164</v>
      </c>
      <c r="E957" s="306" t="s">
        <v>3235</v>
      </c>
      <c r="F957" s="305" t="s">
        <v>136</v>
      </c>
      <c r="G957" s="304">
        <v>33</v>
      </c>
      <c r="H957" s="303">
        <v>40.340000000000003</v>
      </c>
      <c r="I957" s="280">
        <f t="shared" si="372"/>
        <v>1331.22</v>
      </c>
      <c r="J957" s="409">
        <f t="shared" si="373"/>
        <v>0.25069999999999998</v>
      </c>
      <c r="K957" s="302">
        <f t="shared" si="374"/>
        <v>50.45</v>
      </c>
      <c r="L957" s="301">
        <f t="shared" si="375"/>
        <v>1664.85</v>
      </c>
    </row>
    <row r="958" spans="2:12" ht="12.75" customHeight="1" x14ac:dyDescent="0.25">
      <c r="B958" s="307" t="s">
        <v>3236</v>
      </c>
      <c r="C958" s="305" t="s">
        <v>2336</v>
      </c>
      <c r="D958" s="305" t="s">
        <v>1336</v>
      </c>
      <c r="E958" s="306" t="s">
        <v>2337</v>
      </c>
      <c r="F958" s="305" t="s">
        <v>188</v>
      </c>
      <c r="G958" s="304">
        <v>273.5</v>
      </c>
      <c r="H958" s="303">
        <v>16.420000000000002</v>
      </c>
      <c r="I958" s="280">
        <f t="shared" si="372"/>
        <v>4490.87</v>
      </c>
      <c r="J958" s="409">
        <f t="shared" si="373"/>
        <v>0.25069999999999998</v>
      </c>
      <c r="K958" s="302">
        <f t="shared" si="374"/>
        <v>20.53</v>
      </c>
      <c r="L958" s="301">
        <f t="shared" si="375"/>
        <v>5614.95</v>
      </c>
    </row>
    <row r="959" spans="2:12" x14ac:dyDescent="0.25">
      <c r="B959" s="314" t="s">
        <v>217</v>
      </c>
      <c r="C959" s="311" t="s">
        <v>379</v>
      </c>
      <c r="D959" s="311"/>
      <c r="E959" s="312" t="s">
        <v>1762</v>
      </c>
      <c r="F959" s="311"/>
      <c r="G959" s="313"/>
      <c r="H959" s="312" t="s">
        <v>73</v>
      </c>
      <c r="I959" s="311">
        <f>SUBTOTAL(9,I960:I962)</f>
        <v>161472.44999999998</v>
      </c>
      <c r="J959" s="310"/>
      <c r="K959" s="309"/>
      <c r="L959" s="308">
        <f>SUBTOTAL(9,L960:L962)</f>
        <v>201950.21000000002</v>
      </c>
    </row>
    <row r="960" spans="2:12" x14ac:dyDescent="0.25">
      <c r="B960" s="307" t="s">
        <v>3237</v>
      </c>
      <c r="C960" s="305" t="s">
        <v>883</v>
      </c>
      <c r="D960" s="305" t="s">
        <v>1336</v>
      </c>
      <c r="E960" s="306" t="s">
        <v>229</v>
      </c>
      <c r="F960" s="305" t="s">
        <v>136</v>
      </c>
      <c r="G960" s="304">
        <v>80</v>
      </c>
      <c r="H960" s="303">
        <v>27.7</v>
      </c>
      <c r="I960" s="280">
        <f t="shared" ref="I960:I962" si="376">TRUNC(G960 * H960, 2)</f>
        <v>2216</v>
      </c>
      <c r="J960" s="409">
        <f t="shared" si="373"/>
        <v>0.25069999999999998</v>
      </c>
      <c r="K960" s="302">
        <f t="shared" ref="K960:K962" si="377">TRUNC(H960 * (1 + J960), 2)</f>
        <v>34.64</v>
      </c>
      <c r="L960" s="301">
        <f t="shared" ref="L960:L962" si="378">TRUNC(G960 * K960, 2)</f>
        <v>2771.2</v>
      </c>
    </row>
    <row r="961" spans="2:12" ht="12.75" customHeight="1" x14ac:dyDescent="0.25">
      <c r="B961" s="307" t="s">
        <v>3238</v>
      </c>
      <c r="C961" s="305" t="s">
        <v>2426</v>
      </c>
      <c r="D961" s="305" t="s">
        <v>130</v>
      </c>
      <c r="E961" s="306" t="s">
        <v>2427</v>
      </c>
      <c r="F961" s="305" t="s">
        <v>136</v>
      </c>
      <c r="G961" s="304">
        <v>1139</v>
      </c>
      <c r="H961" s="303">
        <v>135.43</v>
      </c>
      <c r="I961" s="280">
        <f t="shared" si="376"/>
        <v>154254.76999999999</v>
      </c>
      <c r="J961" s="409">
        <f t="shared" si="373"/>
        <v>0.25069999999999998</v>
      </c>
      <c r="K961" s="302">
        <f t="shared" si="377"/>
        <v>169.38</v>
      </c>
      <c r="L961" s="301">
        <f t="shared" si="378"/>
        <v>192923.82</v>
      </c>
    </row>
    <row r="962" spans="2:12" ht="25.5" x14ac:dyDescent="0.25">
      <c r="B962" s="307" t="s">
        <v>3239</v>
      </c>
      <c r="C962" s="305" t="s">
        <v>1777</v>
      </c>
      <c r="D962" s="305" t="s">
        <v>1667</v>
      </c>
      <c r="E962" s="306" t="s">
        <v>1778</v>
      </c>
      <c r="F962" s="305" t="s">
        <v>159</v>
      </c>
      <c r="G962" s="304">
        <v>103</v>
      </c>
      <c r="H962" s="303">
        <v>48.56</v>
      </c>
      <c r="I962" s="280">
        <f t="shared" si="376"/>
        <v>5001.68</v>
      </c>
      <c r="J962" s="409">
        <f t="shared" si="373"/>
        <v>0.25069999999999998</v>
      </c>
      <c r="K962" s="302">
        <f t="shared" si="377"/>
        <v>60.73</v>
      </c>
      <c r="L962" s="301">
        <f t="shared" si="378"/>
        <v>6255.19</v>
      </c>
    </row>
    <row r="963" spans="2:12" x14ac:dyDescent="0.25">
      <c r="B963" s="314" t="s">
        <v>957</v>
      </c>
      <c r="C963" s="311" t="s">
        <v>379</v>
      </c>
      <c r="D963" s="311"/>
      <c r="E963" s="312" t="s">
        <v>1780</v>
      </c>
      <c r="F963" s="311"/>
      <c r="G963" s="313"/>
      <c r="H963" s="312" t="s">
        <v>73</v>
      </c>
      <c r="I963" s="311">
        <f>SUBTOTAL(9,I964:I996)</f>
        <v>128373.23</v>
      </c>
      <c r="J963" s="310"/>
      <c r="K963" s="309"/>
      <c r="L963" s="308">
        <f>SUBTOTAL(9,L964:L996)</f>
        <v>160522.68</v>
      </c>
    </row>
    <row r="964" spans="2:12" x14ac:dyDescent="0.25">
      <c r="B964" s="307" t="s">
        <v>3240</v>
      </c>
      <c r="C964" s="305" t="s">
        <v>3241</v>
      </c>
      <c r="D964" s="305" t="s">
        <v>1336</v>
      </c>
      <c r="E964" s="306" t="s">
        <v>3242</v>
      </c>
      <c r="F964" s="305" t="s">
        <v>188</v>
      </c>
      <c r="G964" s="304">
        <v>43.33</v>
      </c>
      <c r="H964" s="303">
        <v>42.19</v>
      </c>
      <c r="I964" s="280">
        <f t="shared" ref="I964:I996" si="379">TRUNC(G964 * H964, 2)</f>
        <v>1828.09</v>
      </c>
      <c r="J964" s="409">
        <f t="shared" si="373"/>
        <v>0.25069999999999998</v>
      </c>
      <c r="K964" s="302">
        <f t="shared" ref="K964:K996" si="380">TRUNC(H964 * (1 + J964), 2)</f>
        <v>52.76</v>
      </c>
      <c r="L964" s="301">
        <f t="shared" ref="L964:L996" si="381">TRUNC(G964 * K964, 2)</f>
        <v>2286.09</v>
      </c>
    </row>
    <row r="965" spans="2:12" ht="12.75" customHeight="1" x14ac:dyDescent="0.25">
      <c r="B965" s="307" t="s">
        <v>3243</v>
      </c>
      <c r="C965" s="305" t="s">
        <v>3244</v>
      </c>
      <c r="D965" s="305" t="s">
        <v>164</v>
      </c>
      <c r="E965" s="306" t="s">
        <v>3245</v>
      </c>
      <c r="F965" s="305" t="s">
        <v>141</v>
      </c>
      <c r="G965" s="304">
        <v>87.64</v>
      </c>
      <c r="H965" s="303">
        <v>34.5</v>
      </c>
      <c r="I965" s="280">
        <f t="shared" si="379"/>
        <v>3023.58</v>
      </c>
      <c r="J965" s="409">
        <f t="shared" si="373"/>
        <v>0.25069999999999998</v>
      </c>
      <c r="K965" s="302">
        <f t="shared" si="380"/>
        <v>43.14</v>
      </c>
      <c r="L965" s="301">
        <f t="shared" si="381"/>
        <v>3780.78</v>
      </c>
    </row>
    <row r="966" spans="2:12" x14ac:dyDescent="0.25">
      <c r="B966" s="307" t="s">
        <v>3246</v>
      </c>
      <c r="C966" s="305" t="s">
        <v>3247</v>
      </c>
      <c r="D966" s="305" t="s">
        <v>130</v>
      </c>
      <c r="E966" s="306" t="s">
        <v>3248</v>
      </c>
      <c r="F966" s="305" t="s">
        <v>141</v>
      </c>
      <c r="G966" s="304">
        <v>8.1999999999999993</v>
      </c>
      <c r="H966" s="303">
        <v>42.52</v>
      </c>
      <c r="I966" s="280">
        <f t="shared" si="379"/>
        <v>348.66</v>
      </c>
      <c r="J966" s="409">
        <f t="shared" si="373"/>
        <v>0.25069999999999998</v>
      </c>
      <c r="K966" s="302">
        <f t="shared" si="380"/>
        <v>53.17</v>
      </c>
      <c r="L966" s="301">
        <f t="shared" si="381"/>
        <v>435.99</v>
      </c>
    </row>
    <row r="967" spans="2:12" ht="25.5" x14ac:dyDescent="0.25">
      <c r="B967" s="307" t="s">
        <v>3249</v>
      </c>
      <c r="C967" s="305" t="s">
        <v>3250</v>
      </c>
      <c r="D967" s="305" t="s">
        <v>164</v>
      </c>
      <c r="E967" s="306" t="s">
        <v>3251</v>
      </c>
      <c r="F967" s="305" t="s">
        <v>136</v>
      </c>
      <c r="G967" s="304">
        <v>9</v>
      </c>
      <c r="H967" s="303">
        <v>13.81</v>
      </c>
      <c r="I967" s="280">
        <f t="shared" ref="I967:I995" si="382">TRUNC(G967 * H967, 2)</f>
        <v>124.29</v>
      </c>
      <c r="J967" s="409">
        <f t="shared" si="373"/>
        <v>0.25069999999999998</v>
      </c>
      <c r="K967" s="302">
        <f t="shared" ref="K967:K995" si="383">TRUNC(H967 * (1 + J967), 2)</f>
        <v>17.27</v>
      </c>
      <c r="L967" s="301">
        <f t="shared" ref="L967:L995" si="384">TRUNC(G967 * K967, 2)</f>
        <v>155.43</v>
      </c>
    </row>
    <row r="968" spans="2:12" x14ac:dyDescent="0.25">
      <c r="B968" s="307" t="s">
        <v>3252</v>
      </c>
      <c r="C968" s="305" t="s">
        <v>3253</v>
      </c>
      <c r="D968" s="305" t="s">
        <v>1336</v>
      </c>
      <c r="E968" s="306" t="s">
        <v>3254</v>
      </c>
      <c r="F968" s="305" t="s">
        <v>137</v>
      </c>
      <c r="G968" s="304">
        <v>16</v>
      </c>
      <c r="H968" s="303">
        <v>10.9</v>
      </c>
      <c r="I968" s="280">
        <f t="shared" si="382"/>
        <v>174.4</v>
      </c>
      <c r="J968" s="409">
        <f t="shared" si="373"/>
        <v>0.25069999999999998</v>
      </c>
      <c r="K968" s="302">
        <f t="shared" si="383"/>
        <v>13.63</v>
      </c>
      <c r="L968" s="301">
        <f t="shared" si="384"/>
        <v>218.08</v>
      </c>
    </row>
    <row r="969" spans="2:12" ht="38.25" x14ac:dyDescent="0.25">
      <c r="B969" s="307" t="s">
        <v>3255</v>
      </c>
      <c r="C969" s="305" t="s">
        <v>3256</v>
      </c>
      <c r="D969" s="305" t="s">
        <v>160</v>
      </c>
      <c r="E969" s="306" t="s">
        <v>3257</v>
      </c>
      <c r="F969" s="305" t="s">
        <v>188</v>
      </c>
      <c r="G969" s="304">
        <v>727.74</v>
      </c>
      <c r="H969" s="303">
        <v>10.1</v>
      </c>
      <c r="I969" s="280">
        <f t="shared" si="382"/>
        <v>7350.17</v>
      </c>
      <c r="J969" s="409">
        <f t="shared" si="373"/>
        <v>0.25069999999999998</v>
      </c>
      <c r="K969" s="302">
        <f t="shared" si="383"/>
        <v>12.63</v>
      </c>
      <c r="L969" s="301">
        <f t="shared" si="384"/>
        <v>9191.35</v>
      </c>
    </row>
    <row r="970" spans="2:12" x14ac:dyDescent="0.25">
      <c r="B970" s="307" t="s">
        <v>3258</v>
      </c>
      <c r="C970" s="305" t="s">
        <v>3259</v>
      </c>
      <c r="D970" s="305" t="s">
        <v>1336</v>
      </c>
      <c r="E970" s="306" t="s">
        <v>3260</v>
      </c>
      <c r="F970" s="305" t="s">
        <v>188</v>
      </c>
      <c r="G970" s="304">
        <v>43.33</v>
      </c>
      <c r="H970" s="303">
        <v>17.45</v>
      </c>
      <c r="I970" s="280">
        <f t="shared" si="382"/>
        <v>756.1</v>
      </c>
      <c r="J970" s="409">
        <f t="shared" si="373"/>
        <v>0.25069999999999998</v>
      </c>
      <c r="K970" s="302">
        <f t="shared" si="383"/>
        <v>21.82</v>
      </c>
      <c r="L970" s="301">
        <f t="shared" si="384"/>
        <v>945.46</v>
      </c>
    </row>
    <row r="971" spans="2:12" ht="25.5" x14ac:dyDescent="0.25">
      <c r="B971" s="307" t="s">
        <v>3261</v>
      </c>
      <c r="C971" s="305" t="s">
        <v>3262</v>
      </c>
      <c r="D971" s="305" t="s">
        <v>164</v>
      </c>
      <c r="E971" s="306" t="s">
        <v>3263</v>
      </c>
      <c r="F971" s="305" t="s">
        <v>141</v>
      </c>
      <c r="G971" s="304">
        <v>95.84</v>
      </c>
      <c r="H971" s="303">
        <v>18.48</v>
      </c>
      <c r="I971" s="280">
        <f t="shared" si="382"/>
        <v>1771.12</v>
      </c>
      <c r="J971" s="409">
        <f t="shared" si="373"/>
        <v>0.25069999999999998</v>
      </c>
      <c r="K971" s="302">
        <f t="shared" si="383"/>
        <v>23.11</v>
      </c>
      <c r="L971" s="301">
        <f t="shared" si="384"/>
        <v>2214.86</v>
      </c>
    </row>
    <row r="972" spans="2:12" x14ac:dyDescent="0.25">
      <c r="B972" s="307" t="s">
        <v>3264</v>
      </c>
      <c r="C972" s="305" t="s">
        <v>763</v>
      </c>
      <c r="D972" s="305" t="s">
        <v>1336</v>
      </c>
      <c r="E972" s="306" t="s">
        <v>588</v>
      </c>
      <c r="F972" s="305" t="s">
        <v>188</v>
      </c>
      <c r="G972" s="304">
        <v>25.6</v>
      </c>
      <c r="H972" s="303">
        <v>13.13</v>
      </c>
      <c r="I972" s="280">
        <f t="shared" si="382"/>
        <v>336.12</v>
      </c>
      <c r="J972" s="409">
        <f t="shared" si="373"/>
        <v>0.25069999999999998</v>
      </c>
      <c r="K972" s="302">
        <f t="shared" si="383"/>
        <v>16.420000000000002</v>
      </c>
      <c r="L972" s="301">
        <f t="shared" si="384"/>
        <v>420.35</v>
      </c>
    </row>
    <row r="973" spans="2:12" x14ac:dyDescent="0.25">
      <c r="B973" s="307" t="s">
        <v>3265</v>
      </c>
      <c r="C973" s="305" t="s">
        <v>765</v>
      </c>
      <c r="D973" s="305" t="s">
        <v>1336</v>
      </c>
      <c r="E973" s="306" t="s">
        <v>603</v>
      </c>
      <c r="F973" s="305" t="s">
        <v>188</v>
      </c>
      <c r="G973" s="304">
        <v>727.74</v>
      </c>
      <c r="H973" s="303">
        <v>17.11</v>
      </c>
      <c r="I973" s="280">
        <f t="shared" si="382"/>
        <v>12451.63</v>
      </c>
      <c r="J973" s="409">
        <f t="shared" si="373"/>
        <v>0.25069999999999998</v>
      </c>
      <c r="K973" s="302">
        <f t="shared" si="383"/>
        <v>21.39</v>
      </c>
      <c r="L973" s="301">
        <f t="shared" si="384"/>
        <v>15566.35</v>
      </c>
    </row>
    <row r="974" spans="2:12" x14ac:dyDescent="0.25">
      <c r="B974" s="307" t="s">
        <v>3266</v>
      </c>
      <c r="C974" s="305" t="s">
        <v>3267</v>
      </c>
      <c r="D974" s="305" t="s">
        <v>1336</v>
      </c>
      <c r="E974" s="306" t="s">
        <v>3268</v>
      </c>
      <c r="F974" s="305" t="s">
        <v>137</v>
      </c>
      <c r="G974" s="304">
        <v>36</v>
      </c>
      <c r="H974" s="303">
        <v>8.44</v>
      </c>
      <c r="I974" s="280">
        <f t="shared" si="382"/>
        <v>303.83999999999997</v>
      </c>
      <c r="J974" s="409">
        <f t="shared" si="373"/>
        <v>0.25069999999999998</v>
      </c>
      <c r="K974" s="302">
        <f t="shared" si="383"/>
        <v>10.55</v>
      </c>
      <c r="L974" s="301">
        <f t="shared" si="384"/>
        <v>379.8</v>
      </c>
    </row>
    <row r="975" spans="2:12" x14ac:dyDescent="0.25">
      <c r="B975" s="307" t="s">
        <v>3269</v>
      </c>
      <c r="C975" s="305" t="s">
        <v>1525</v>
      </c>
      <c r="D975" s="305" t="s">
        <v>1336</v>
      </c>
      <c r="E975" s="306" t="s">
        <v>1526</v>
      </c>
      <c r="F975" s="305" t="s">
        <v>137</v>
      </c>
      <c r="G975" s="304">
        <v>913</v>
      </c>
      <c r="H975" s="303">
        <v>1.59</v>
      </c>
      <c r="I975" s="280">
        <f t="shared" si="382"/>
        <v>1451.67</v>
      </c>
      <c r="J975" s="409">
        <f t="shared" si="373"/>
        <v>0.25069999999999998</v>
      </c>
      <c r="K975" s="302">
        <f t="shared" si="383"/>
        <v>1.98</v>
      </c>
      <c r="L975" s="301">
        <f t="shared" si="384"/>
        <v>1807.74</v>
      </c>
    </row>
    <row r="976" spans="2:12" x14ac:dyDescent="0.25">
      <c r="B976" s="307" t="s">
        <v>3270</v>
      </c>
      <c r="C976" s="305" t="s">
        <v>2311</v>
      </c>
      <c r="D976" s="305" t="s">
        <v>1336</v>
      </c>
      <c r="E976" s="306" t="s">
        <v>2312</v>
      </c>
      <c r="F976" s="305" t="s">
        <v>137</v>
      </c>
      <c r="G976" s="304">
        <v>132</v>
      </c>
      <c r="H976" s="303">
        <v>4.67</v>
      </c>
      <c r="I976" s="280">
        <f t="shared" si="382"/>
        <v>616.44000000000005</v>
      </c>
      <c r="J976" s="409">
        <f t="shared" si="373"/>
        <v>0.25069999999999998</v>
      </c>
      <c r="K976" s="302">
        <f t="shared" si="383"/>
        <v>5.84</v>
      </c>
      <c r="L976" s="301">
        <f t="shared" si="384"/>
        <v>770.88</v>
      </c>
    </row>
    <row r="977" spans="2:12" x14ac:dyDescent="0.25">
      <c r="B977" s="307" t="s">
        <v>3271</v>
      </c>
      <c r="C977" s="305" t="s">
        <v>1547</v>
      </c>
      <c r="D977" s="305" t="s">
        <v>1336</v>
      </c>
      <c r="E977" s="306" t="s">
        <v>1548</v>
      </c>
      <c r="F977" s="305" t="s">
        <v>136</v>
      </c>
      <c r="G977" s="304">
        <v>56</v>
      </c>
      <c r="H977" s="303">
        <v>25.78</v>
      </c>
      <c r="I977" s="280">
        <f t="shared" si="382"/>
        <v>1443.68</v>
      </c>
      <c r="J977" s="409">
        <f t="shared" si="373"/>
        <v>0.25069999999999998</v>
      </c>
      <c r="K977" s="302">
        <f t="shared" si="383"/>
        <v>32.24</v>
      </c>
      <c r="L977" s="301">
        <f t="shared" si="384"/>
        <v>1805.44</v>
      </c>
    </row>
    <row r="978" spans="2:12" x14ac:dyDescent="0.25">
      <c r="B978" s="307" t="s">
        <v>3272</v>
      </c>
      <c r="C978" s="305" t="s">
        <v>3273</v>
      </c>
      <c r="D978" s="305" t="s">
        <v>1336</v>
      </c>
      <c r="E978" s="306" t="s">
        <v>3274</v>
      </c>
      <c r="F978" s="305" t="s">
        <v>136</v>
      </c>
      <c r="G978" s="304">
        <v>141</v>
      </c>
      <c r="H978" s="303">
        <v>5.71</v>
      </c>
      <c r="I978" s="280">
        <f t="shared" si="382"/>
        <v>805.11</v>
      </c>
      <c r="J978" s="409">
        <f t="shared" si="373"/>
        <v>0.25069999999999998</v>
      </c>
      <c r="K978" s="302">
        <f t="shared" si="383"/>
        <v>7.14</v>
      </c>
      <c r="L978" s="301">
        <f t="shared" si="384"/>
        <v>1006.74</v>
      </c>
    </row>
    <row r="979" spans="2:12" x14ac:dyDescent="0.25">
      <c r="B979" s="307" t="s">
        <v>3275</v>
      </c>
      <c r="C979" s="305" t="s">
        <v>1098</v>
      </c>
      <c r="D979" s="305" t="s">
        <v>1336</v>
      </c>
      <c r="E979" s="306" t="s">
        <v>1099</v>
      </c>
      <c r="F979" s="305" t="s">
        <v>137</v>
      </c>
      <c r="G979" s="304">
        <v>56</v>
      </c>
      <c r="H979" s="303">
        <v>7.31</v>
      </c>
      <c r="I979" s="280">
        <f t="shared" si="382"/>
        <v>409.36</v>
      </c>
      <c r="J979" s="409">
        <f t="shared" si="373"/>
        <v>0.25069999999999998</v>
      </c>
      <c r="K979" s="302">
        <f t="shared" si="383"/>
        <v>9.14</v>
      </c>
      <c r="L979" s="301">
        <f t="shared" si="384"/>
        <v>511.84</v>
      </c>
    </row>
    <row r="980" spans="2:12" ht="25.5" x14ac:dyDescent="0.25">
      <c r="B980" s="307" t="s">
        <v>3276</v>
      </c>
      <c r="C980" s="305" t="s">
        <v>3137</v>
      </c>
      <c r="D980" s="305" t="s">
        <v>160</v>
      </c>
      <c r="E980" s="306" t="s">
        <v>3138</v>
      </c>
      <c r="F980" s="305" t="s">
        <v>159</v>
      </c>
      <c r="G980" s="304">
        <v>32</v>
      </c>
      <c r="H980" s="303">
        <v>29.45</v>
      </c>
      <c r="I980" s="280">
        <f t="shared" si="382"/>
        <v>942.4</v>
      </c>
      <c r="J980" s="409">
        <f t="shared" si="373"/>
        <v>0.25069999999999998</v>
      </c>
      <c r="K980" s="302">
        <f t="shared" si="383"/>
        <v>36.83</v>
      </c>
      <c r="L980" s="301">
        <f t="shared" si="384"/>
        <v>1178.56</v>
      </c>
    </row>
    <row r="981" spans="2:12" ht="25.5" x14ac:dyDescent="0.25">
      <c r="B981" s="307" t="s">
        <v>3277</v>
      </c>
      <c r="C981" s="305" t="s">
        <v>2316</v>
      </c>
      <c r="D981" s="305" t="s">
        <v>160</v>
      </c>
      <c r="E981" s="306" t="s">
        <v>2317</v>
      </c>
      <c r="F981" s="305" t="s">
        <v>159</v>
      </c>
      <c r="G981" s="304">
        <v>58</v>
      </c>
      <c r="H981" s="303">
        <v>10.210000000000001</v>
      </c>
      <c r="I981" s="280">
        <f t="shared" si="382"/>
        <v>592.17999999999995</v>
      </c>
      <c r="J981" s="409">
        <f t="shared" si="373"/>
        <v>0.25069999999999998</v>
      </c>
      <c r="K981" s="302">
        <f t="shared" si="383"/>
        <v>12.76</v>
      </c>
      <c r="L981" s="301">
        <f t="shared" si="384"/>
        <v>740.08</v>
      </c>
    </row>
    <row r="982" spans="2:12" ht="25.5" x14ac:dyDescent="0.25">
      <c r="B982" s="307" t="s">
        <v>3278</v>
      </c>
      <c r="C982" s="305" t="s">
        <v>3279</v>
      </c>
      <c r="D982" s="305" t="s">
        <v>160</v>
      </c>
      <c r="E982" s="306" t="s">
        <v>3280</v>
      </c>
      <c r="F982" s="305" t="s">
        <v>159</v>
      </c>
      <c r="G982" s="304">
        <v>7</v>
      </c>
      <c r="H982" s="303">
        <v>28.88</v>
      </c>
      <c r="I982" s="280">
        <f t="shared" si="382"/>
        <v>202.16</v>
      </c>
      <c r="J982" s="409">
        <f t="shared" si="373"/>
        <v>0.25069999999999998</v>
      </c>
      <c r="K982" s="302">
        <f t="shared" si="383"/>
        <v>36.119999999999997</v>
      </c>
      <c r="L982" s="301">
        <f t="shared" si="384"/>
        <v>252.84</v>
      </c>
    </row>
    <row r="983" spans="2:12" x14ac:dyDescent="0.25">
      <c r="B983" s="307" t="s">
        <v>3281</v>
      </c>
      <c r="C983" s="305" t="s">
        <v>2434</v>
      </c>
      <c r="D983" s="305" t="s">
        <v>164</v>
      </c>
      <c r="E983" s="306" t="s">
        <v>2435</v>
      </c>
      <c r="F983" s="305" t="s">
        <v>136</v>
      </c>
      <c r="G983" s="304">
        <v>23</v>
      </c>
      <c r="H983" s="303">
        <v>279.48</v>
      </c>
      <c r="I983" s="280">
        <f t="shared" si="382"/>
        <v>6428.04</v>
      </c>
      <c r="J983" s="409">
        <f t="shared" si="373"/>
        <v>0.25069999999999998</v>
      </c>
      <c r="K983" s="302">
        <f t="shared" si="383"/>
        <v>349.54</v>
      </c>
      <c r="L983" s="301">
        <f t="shared" si="384"/>
        <v>8039.42</v>
      </c>
    </row>
    <row r="984" spans="2:12" ht="25.5" x14ac:dyDescent="0.25">
      <c r="B984" s="307" t="s">
        <v>3282</v>
      </c>
      <c r="C984" s="305" t="s">
        <v>2437</v>
      </c>
      <c r="D984" s="305" t="s">
        <v>164</v>
      </c>
      <c r="E984" s="306" t="s">
        <v>2438</v>
      </c>
      <c r="F984" s="305" t="s">
        <v>136</v>
      </c>
      <c r="G984" s="304">
        <v>7</v>
      </c>
      <c r="H984" s="303">
        <v>3666.92</v>
      </c>
      <c r="I984" s="280">
        <f t="shared" si="382"/>
        <v>25668.44</v>
      </c>
      <c r="J984" s="409">
        <f t="shared" si="373"/>
        <v>0.25069999999999998</v>
      </c>
      <c r="K984" s="302">
        <f t="shared" si="383"/>
        <v>4586.21</v>
      </c>
      <c r="L984" s="301">
        <f t="shared" si="384"/>
        <v>32103.47</v>
      </c>
    </row>
    <row r="985" spans="2:12" x14ac:dyDescent="0.25">
      <c r="B985" s="307" t="s">
        <v>3283</v>
      </c>
      <c r="C985" s="305" t="s">
        <v>2440</v>
      </c>
      <c r="D985" s="305" t="s">
        <v>164</v>
      </c>
      <c r="E985" s="306" t="s">
        <v>2441</v>
      </c>
      <c r="F985" s="305" t="s">
        <v>136</v>
      </c>
      <c r="G985" s="304">
        <v>4</v>
      </c>
      <c r="H985" s="303">
        <v>1051.2</v>
      </c>
      <c r="I985" s="280">
        <f t="shared" si="382"/>
        <v>4204.8</v>
      </c>
      <c r="J985" s="409">
        <f t="shared" si="373"/>
        <v>0.25069999999999998</v>
      </c>
      <c r="K985" s="302">
        <f t="shared" si="383"/>
        <v>1314.73</v>
      </c>
      <c r="L985" s="301">
        <f t="shared" si="384"/>
        <v>5258.92</v>
      </c>
    </row>
    <row r="986" spans="2:12" x14ac:dyDescent="0.25">
      <c r="B986" s="307" t="s">
        <v>3284</v>
      </c>
      <c r="C986" s="305" t="s">
        <v>2443</v>
      </c>
      <c r="D986" s="305" t="s">
        <v>1336</v>
      </c>
      <c r="E986" s="306" t="s">
        <v>2444</v>
      </c>
      <c r="F986" s="305" t="s">
        <v>136</v>
      </c>
      <c r="G986" s="304">
        <v>1</v>
      </c>
      <c r="H986" s="303">
        <v>775.11</v>
      </c>
      <c r="I986" s="280">
        <f t="shared" si="382"/>
        <v>775.11</v>
      </c>
      <c r="J986" s="409">
        <f t="shared" si="373"/>
        <v>0.25069999999999998</v>
      </c>
      <c r="K986" s="302">
        <f t="shared" si="383"/>
        <v>969.43</v>
      </c>
      <c r="L986" s="301">
        <f t="shared" si="384"/>
        <v>969.43</v>
      </c>
    </row>
    <row r="987" spans="2:12" x14ac:dyDescent="0.25">
      <c r="B987" s="307" t="s">
        <v>3285</v>
      </c>
      <c r="C987" s="305" t="s">
        <v>3286</v>
      </c>
      <c r="D987" s="305" t="s">
        <v>1336</v>
      </c>
      <c r="E987" s="306" t="s">
        <v>3287</v>
      </c>
      <c r="F987" s="305" t="s">
        <v>136</v>
      </c>
      <c r="G987" s="304">
        <v>1</v>
      </c>
      <c r="H987" s="303">
        <v>2127.09</v>
      </c>
      <c r="I987" s="280">
        <f t="shared" si="382"/>
        <v>2127.09</v>
      </c>
      <c r="J987" s="409">
        <f t="shared" si="373"/>
        <v>0.25069999999999998</v>
      </c>
      <c r="K987" s="302">
        <f t="shared" si="383"/>
        <v>2660.35</v>
      </c>
      <c r="L987" s="301">
        <f t="shared" si="384"/>
        <v>2660.35</v>
      </c>
    </row>
    <row r="988" spans="2:12" x14ac:dyDescent="0.25">
      <c r="B988" s="307" t="s">
        <v>3288</v>
      </c>
      <c r="C988" s="305" t="s">
        <v>1786</v>
      </c>
      <c r="D988" s="305" t="s">
        <v>164</v>
      </c>
      <c r="E988" s="306" t="s">
        <v>1787</v>
      </c>
      <c r="F988" s="305" t="s">
        <v>141</v>
      </c>
      <c r="G988" s="304">
        <v>45.09</v>
      </c>
      <c r="H988" s="303">
        <v>21.41</v>
      </c>
      <c r="I988" s="280">
        <f t="shared" si="382"/>
        <v>965.37</v>
      </c>
      <c r="J988" s="409">
        <f t="shared" si="373"/>
        <v>0.25069999999999998</v>
      </c>
      <c r="K988" s="302">
        <f t="shared" si="383"/>
        <v>26.77</v>
      </c>
      <c r="L988" s="301">
        <f t="shared" si="384"/>
        <v>1207.05</v>
      </c>
    </row>
    <row r="989" spans="2:12" x14ac:dyDescent="0.25">
      <c r="B989" s="307" t="s">
        <v>3289</v>
      </c>
      <c r="C989" s="305" t="s">
        <v>2447</v>
      </c>
      <c r="D989" s="305" t="s">
        <v>1336</v>
      </c>
      <c r="E989" s="306" t="s">
        <v>2448</v>
      </c>
      <c r="F989" s="305" t="s">
        <v>188</v>
      </c>
      <c r="G989" s="304">
        <v>5168.88</v>
      </c>
      <c r="H989" s="303">
        <v>6.99</v>
      </c>
      <c r="I989" s="280">
        <f t="shared" si="382"/>
        <v>36130.47</v>
      </c>
      <c r="J989" s="409">
        <f t="shared" si="373"/>
        <v>0.25069999999999998</v>
      </c>
      <c r="K989" s="302">
        <f t="shared" si="383"/>
        <v>8.74</v>
      </c>
      <c r="L989" s="301">
        <f t="shared" si="384"/>
        <v>45176.01</v>
      </c>
    </row>
    <row r="990" spans="2:12" x14ac:dyDescent="0.25">
      <c r="B990" s="307" t="s">
        <v>3290</v>
      </c>
      <c r="C990" s="305" t="s">
        <v>2450</v>
      </c>
      <c r="D990" s="305" t="s">
        <v>1336</v>
      </c>
      <c r="E990" s="306" t="s">
        <v>2451</v>
      </c>
      <c r="F990" s="305" t="s">
        <v>137</v>
      </c>
      <c r="G990" s="304">
        <v>12</v>
      </c>
      <c r="H990" s="303">
        <v>846.1</v>
      </c>
      <c r="I990" s="280">
        <f t="shared" si="382"/>
        <v>10153.200000000001</v>
      </c>
      <c r="J990" s="409">
        <f t="shared" si="373"/>
        <v>0.25069999999999998</v>
      </c>
      <c r="K990" s="302">
        <f t="shared" si="383"/>
        <v>1058.21</v>
      </c>
      <c r="L990" s="301">
        <f t="shared" si="384"/>
        <v>12698.52</v>
      </c>
    </row>
    <row r="991" spans="2:12" x14ac:dyDescent="0.25">
      <c r="B991" s="307" t="s">
        <v>3291</v>
      </c>
      <c r="C991" s="305" t="s">
        <v>2453</v>
      </c>
      <c r="D991" s="305" t="s">
        <v>1336</v>
      </c>
      <c r="E991" s="306" t="s">
        <v>2454</v>
      </c>
      <c r="F991" s="305" t="s">
        <v>137</v>
      </c>
      <c r="G991" s="304">
        <v>14</v>
      </c>
      <c r="H991" s="303">
        <v>37.67</v>
      </c>
      <c r="I991" s="280">
        <f t="shared" si="382"/>
        <v>527.38</v>
      </c>
      <c r="J991" s="409">
        <f t="shared" si="373"/>
        <v>0.25069999999999998</v>
      </c>
      <c r="K991" s="302">
        <f t="shared" si="383"/>
        <v>47.11</v>
      </c>
      <c r="L991" s="301">
        <f t="shared" si="384"/>
        <v>659.54</v>
      </c>
    </row>
    <row r="992" spans="2:12" x14ac:dyDescent="0.25">
      <c r="B992" s="307" t="s">
        <v>3292</v>
      </c>
      <c r="C992" s="305" t="s">
        <v>2456</v>
      </c>
      <c r="D992" s="305" t="s">
        <v>1336</v>
      </c>
      <c r="E992" s="306" t="s">
        <v>2457</v>
      </c>
      <c r="F992" s="305" t="s">
        <v>137</v>
      </c>
      <c r="G992" s="304">
        <v>2</v>
      </c>
      <c r="H992" s="303">
        <v>72.150000000000006</v>
      </c>
      <c r="I992" s="280">
        <f t="shared" si="382"/>
        <v>144.30000000000001</v>
      </c>
      <c r="J992" s="409">
        <f t="shared" si="373"/>
        <v>0.25069999999999998</v>
      </c>
      <c r="K992" s="302">
        <f t="shared" si="383"/>
        <v>90.23</v>
      </c>
      <c r="L992" s="301">
        <f t="shared" si="384"/>
        <v>180.46</v>
      </c>
    </row>
    <row r="993" spans="2:12" x14ac:dyDescent="0.25">
      <c r="B993" s="307" t="s">
        <v>3293</v>
      </c>
      <c r="C993" s="305" t="s">
        <v>2459</v>
      </c>
      <c r="D993" s="305" t="s">
        <v>1336</v>
      </c>
      <c r="E993" s="306" t="s">
        <v>2460</v>
      </c>
      <c r="F993" s="305" t="s">
        <v>137</v>
      </c>
      <c r="G993" s="304">
        <v>62</v>
      </c>
      <c r="H993" s="303">
        <v>40.46</v>
      </c>
      <c r="I993" s="280">
        <f t="shared" si="382"/>
        <v>2508.52</v>
      </c>
      <c r="J993" s="409">
        <f t="shared" si="373"/>
        <v>0.25069999999999998</v>
      </c>
      <c r="K993" s="302">
        <f t="shared" si="383"/>
        <v>50.6</v>
      </c>
      <c r="L993" s="301">
        <f t="shared" si="384"/>
        <v>3137.2</v>
      </c>
    </row>
    <row r="994" spans="2:12" ht="25.5" x14ac:dyDescent="0.25">
      <c r="B994" s="307" t="s">
        <v>3294</v>
      </c>
      <c r="C994" s="305" t="s">
        <v>2462</v>
      </c>
      <c r="D994" s="305" t="s">
        <v>130</v>
      </c>
      <c r="E994" s="306" t="s">
        <v>2463</v>
      </c>
      <c r="F994" s="305" t="s">
        <v>159</v>
      </c>
      <c r="G994" s="304">
        <v>30</v>
      </c>
      <c r="H994" s="303">
        <v>73.03</v>
      </c>
      <c r="I994" s="280">
        <f t="shared" si="382"/>
        <v>2190.9</v>
      </c>
      <c r="J994" s="409">
        <f t="shared" si="373"/>
        <v>0.25069999999999998</v>
      </c>
      <c r="K994" s="302">
        <f t="shared" si="383"/>
        <v>91.33</v>
      </c>
      <c r="L994" s="301">
        <f t="shared" si="384"/>
        <v>2739.9</v>
      </c>
    </row>
    <row r="995" spans="2:12" x14ac:dyDescent="0.25">
      <c r="B995" s="307" t="s">
        <v>3295</v>
      </c>
      <c r="C995" s="305" t="s">
        <v>2385</v>
      </c>
      <c r="D995" s="305" t="s">
        <v>1336</v>
      </c>
      <c r="E995" s="306" t="s">
        <v>2386</v>
      </c>
      <c r="F995" s="305" t="s">
        <v>137</v>
      </c>
      <c r="G995" s="304">
        <v>78</v>
      </c>
      <c r="H995" s="303">
        <v>9.84</v>
      </c>
      <c r="I995" s="280">
        <f t="shared" si="382"/>
        <v>767.52</v>
      </c>
      <c r="J995" s="409">
        <f t="shared" si="373"/>
        <v>0.25069999999999998</v>
      </c>
      <c r="K995" s="302">
        <f t="shared" si="383"/>
        <v>12.3</v>
      </c>
      <c r="L995" s="301">
        <f t="shared" si="384"/>
        <v>959.4</v>
      </c>
    </row>
    <row r="996" spans="2:12" x14ac:dyDescent="0.25">
      <c r="B996" s="307" t="s">
        <v>3296</v>
      </c>
      <c r="C996" s="305" t="s">
        <v>3297</v>
      </c>
      <c r="D996" s="305" t="s">
        <v>1336</v>
      </c>
      <c r="E996" s="306" t="s">
        <v>3298</v>
      </c>
      <c r="F996" s="305" t="s">
        <v>188</v>
      </c>
      <c r="G996" s="304">
        <v>27.66</v>
      </c>
      <c r="H996" s="303">
        <v>30.77</v>
      </c>
      <c r="I996" s="280">
        <f t="shared" si="379"/>
        <v>851.09</v>
      </c>
      <c r="J996" s="409">
        <f t="shared" si="373"/>
        <v>0.25069999999999998</v>
      </c>
      <c r="K996" s="302">
        <f t="shared" si="380"/>
        <v>38.479999999999997</v>
      </c>
      <c r="L996" s="301">
        <f t="shared" si="381"/>
        <v>1064.3499999999999</v>
      </c>
    </row>
    <row r="997" spans="2:12" x14ac:dyDescent="0.25">
      <c r="B997" s="314" t="s">
        <v>958</v>
      </c>
      <c r="C997" s="311" t="s">
        <v>379</v>
      </c>
      <c r="D997" s="311"/>
      <c r="E997" s="312" t="s">
        <v>1795</v>
      </c>
      <c r="F997" s="311"/>
      <c r="G997" s="313"/>
      <c r="H997" s="312" t="s">
        <v>73</v>
      </c>
      <c r="I997" s="311">
        <f>SUBTOTAL(9,I998:I1016)</f>
        <v>61552.859999999993</v>
      </c>
      <c r="J997" s="310"/>
      <c r="K997" s="309"/>
      <c r="L997" s="308">
        <f>SUBTOTAL(9,L998:L1016)</f>
        <v>76970.419999999984</v>
      </c>
    </row>
    <row r="998" spans="2:12" ht="25.5" x14ac:dyDescent="0.25">
      <c r="B998" s="307" t="s">
        <v>3299</v>
      </c>
      <c r="C998" s="305" t="s">
        <v>2466</v>
      </c>
      <c r="D998" s="305" t="s">
        <v>164</v>
      </c>
      <c r="E998" s="306" t="s">
        <v>3300</v>
      </c>
      <c r="F998" s="305" t="s">
        <v>136</v>
      </c>
      <c r="G998" s="304">
        <v>136</v>
      </c>
      <c r="H998" s="303">
        <v>79.099999999999994</v>
      </c>
      <c r="I998" s="280">
        <f t="shared" ref="I998:I1016" si="385">TRUNC(G998 * H998, 2)</f>
        <v>10757.6</v>
      </c>
      <c r="J998" s="409">
        <f t="shared" si="373"/>
        <v>0.25069999999999998</v>
      </c>
      <c r="K998" s="302">
        <f t="shared" ref="K998:K1016" si="386">TRUNC(H998 * (1 + J998), 2)</f>
        <v>98.93</v>
      </c>
      <c r="L998" s="301">
        <f t="shared" ref="L998:L1016" si="387">TRUNC(G998 * K998, 2)</f>
        <v>13454.48</v>
      </c>
    </row>
    <row r="999" spans="2:12" ht="12.75" customHeight="1" x14ac:dyDescent="0.25">
      <c r="B999" s="307" t="s">
        <v>3301</v>
      </c>
      <c r="C999" s="305" t="s">
        <v>2469</v>
      </c>
      <c r="D999" s="305" t="s">
        <v>130</v>
      </c>
      <c r="E999" s="306" t="s">
        <v>2470</v>
      </c>
      <c r="F999" s="305" t="s">
        <v>136</v>
      </c>
      <c r="G999" s="304">
        <v>116</v>
      </c>
      <c r="H999" s="303">
        <v>38.58</v>
      </c>
      <c r="I999" s="280">
        <f t="shared" si="385"/>
        <v>4475.28</v>
      </c>
      <c r="J999" s="409">
        <f t="shared" si="373"/>
        <v>0.25069999999999998</v>
      </c>
      <c r="K999" s="302">
        <f t="shared" si="386"/>
        <v>48.25</v>
      </c>
      <c r="L999" s="301">
        <f t="shared" si="387"/>
        <v>5597</v>
      </c>
    </row>
    <row r="1000" spans="2:12" ht="12.75" customHeight="1" x14ac:dyDescent="0.25">
      <c r="B1000" s="307" t="s">
        <v>3302</v>
      </c>
      <c r="C1000" s="305" t="s">
        <v>1531</v>
      </c>
      <c r="D1000" s="305" t="s">
        <v>1336</v>
      </c>
      <c r="E1000" s="306" t="s">
        <v>1532</v>
      </c>
      <c r="F1000" s="305" t="s">
        <v>188</v>
      </c>
      <c r="G1000" s="304">
        <v>120</v>
      </c>
      <c r="H1000" s="303">
        <v>39.18</v>
      </c>
      <c r="I1000" s="280">
        <f t="shared" ref="I1000:I1015" si="388">TRUNC(G1000 * H1000, 2)</f>
        <v>4701.6000000000004</v>
      </c>
      <c r="J1000" s="409">
        <f t="shared" si="373"/>
        <v>0.25069999999999998</v>
      </c>
      <c r="K1000" s="302">
        <f t="shared" ref="K1000:K1015" si="389">TRUNC(H1000 * (1 + J1000), 2)</f>
        <v>49</v>
      </c>
      <c r="L1000" s="301">
        <f t="shared" ref="L1000:L1015" si="390">TRUNC(G1000 * K1000, 2)</f>
        <v>5880</v>
      </c>
    </row>
    <row r="1001" spans="2:12" ht="12.75" customHeight="1" x14ac:dyDescent="0.25">
      <c r="B1001" s="307" t="s">
        <v>3303</v>
      </c>
      <c r="C1001" s="305" t="s">
        <v>1567</v>
      </c>
      <c r="D1001" s="305" t="s">
        <v>1336</v>
      </c>
      <c r="E1001" s="306" t="s">
        <v>1568</v>
      </c>
      <c r="F1001" s="305" t="s">
        <v>188</v>
      </c>
      <c r="G1001" s="304">
        <v>438.69</v>
      </c>
      <c r="H1001" s="303">
        <v>50.66</v>
      </c>
      <c r="I1001" s="280">
        <f t="shared" si="388"/>
        <v>22224.03</v>
      </c>
      <c r="J1001" s="409">
        <f t="shared" si="373"/>
        <v>0.25069999999999998</v>
      </c>
      <c r="K1001" s="302">
        <f t="shared" si="389"/>
        <v>63.36</v>
      </c>
      <c r="L1001" s="301">
        <f t="shared" si="390"/>
        <v>27795.39</v>
      </c>
    </row>
    <row r="1002" spans="2:12" ht="12.75" customHeight="1" x14ac:dyDescent="0.25">
      <c r="B1002" s="307" t="s">
        <v>3304</v>
      </c>
      <c r="C1002" s="305" t="s">
        <v>2474</v>
      </c>
      <c r="D1002" s="305" t="s">
        <v>1336</v>
      </c>
      <c r="E1002" s="306" t="s">
        <v>2475</v>
      </c>
      <c r="F1002" s="305" t="s">
        <v>137</v>
      </c>
      <c r="G1002" s="304">
        <v>24</v>
      </c>
      <c r="H1002" s="303">
        <v>27.42</v>
      </c>
      <c r="I1002" s="280">
        <f t="shared" si="388"/>
        <v>658.08</v>
      </c>
      <c r="J1002" s="409">
        <f t="shared" si="373"/>
        <v>0.25069999999999998</v>
      </c>
      <c r="K1002" s="302">
        <f t="shared" si="389"/>
        <v>34.29</v>
      </c>
      <c r="L1002" s="301">
        <f t="shared" si="390"/>
        <v>822.96</v>
      </c>
    </row>
    <row r="1003" spans="2:12" ht="12.75" customHeight="1" x14ac:dyDescent="0.25">
      <c r="B1003" s="307" t="s">
        <v>3305</v>
      </c>
      <c r="C1003" s="305" t="s">
        <v>765</v>
      </c>
      <c r="D1003" s="305" t="s">
        <v>1336</v>
      </c>
      <c r="E1003" s="306" t="s">
        <v>603</v>
      </c>
      <c r="F1003" s="305" t="s">
        <v>188</v>
      </c>
      <c r="G1003" s="304">
        <v>84</v>
      </c>
      <c r="H1003" s="303">
        <v>17.11</v>
      </c>
      <c r="I1003" s="280">
        <f t="shared" si="388"/>
        <v>1437.24</v>
      </c>
      <c r="J1003" s="409">
        <f t="shared" si="373"/>
        <v>0.25069999999999998</v>
      </c>
      <c r="K1003" s="302">
        <f t="shared" si="389"/>
        <v>21.39</v>
      </c>
      <c r="L1003" s="301">
        <f t="shared" si="390"/>
        <v>1796.76</v>
      </c>
    </row>
    <row r="1004" spans="2:12" ht="12.75" customHeight="1" x14ac:dyDescent="0.25">
      <c r="B1004" s="307" t="s">
        <v>3306</v>
      </c>
      <c r="C1004" s="305" t="s">
        <v>1525</v>
      </c>
      <c r="D1004" s="305" t="s">
        <v>1336</v>
      </c>
      <c r="E1004" s="306" t="s">
        <v>1526</v>
      </c>
      <c r="F1004" s="305" t="s">
        <v>137</v>
      </c>
      <c r="G1004" s="304">
        <v>84</v>
      </c>
      <c r="H1004" s="303">
        <v>1.59</v>
      </c>
      <c r="I1004" s="280">
        <f t="shared" si="388"/>
        <v>133.56</v>
      </c>
      <c r="J1004" s="409">
        <f t="shared" si="373"/>
        <v>0.25069999999999998</v>
      </c>
      <c r="K1004" s="302">
        <f t="shared" si="389"/>
        <v>1.98</v>
      </c>
      <c r="L1004" s="301">
        <f t="shared" si="390"/>
        <v>166.32</v>
      </c>
    </row>
    <row r="1005" spans="2:12" ht="12.75" customHeight="1" x14ac:dyDescent="0.25">
      <c r="B1005" s="307" t="s">
        <v>3307</v>
      </c>
      <c r="C1005" s="305" t="s">
        <v>2479</v>
      </c>
      <c r="D1005" s="305" t="s">
        <v>1336</v>
      </c>
      <c r="E1005" s="306" t="s">
        <v>2480</v>
      </c>
      <c r="F1005" s="305" t="s">
        <v>136</v>
      </c>
      <c r="G1005" s="304">
        <v>9</v>
      </c>
      <c r="H1005" s="303">
        <v>34.270000000000003</v>
      </c>
      <c r="I1005" s="280">
        <f t="shared" si="388"/>
        <v>308.43</v>
      </c>
      <c r="J1005" s="409">
        <f t="shared" si="373"/>
        <v>0.25069999999999998</v>
      </c>
      <c r="K1005" s="302">
        <f t="shared" si="389"/>
        <v>42.86</v>
      </c>
      <c r="L1005" s="301">
        <f t="shared" si="390"/>
        <v>385.74</v>
      </c>
    </row>
    <row r="1006" spans="2:12" ht="12.75" customHeight="1" x14ac:dyDescent="0.25">
      <c r="B1006" s="307" t="s">
        <v>3308</v>
      </c>
      <c r="C1006" s="305" t="s">
        <v>771</v>
      </c>
      <c r="D1006" s="305" t="s">
        <v>1336</v>
      </c>
      <c r="E1006" s="306" t="s">
        <v>368</v>
      </c>
      <c r="F1006" s="305" t="s">
        <v>137</v>
      </c>
      <c r="G1006" s="304">
        <v>55</v>
      </c>
      <c r="H1006" s="303">
        <v>172.37</v>
      </c>
      <c r="I1006" s="280">
        <f t="shared" si="388"/>
        <v>9480.35</v>
      </c>
      <c r="J1006" s="409">
        <f t="shared" si="373"/>
        <v>0.25069999999999998</v>
      </c>
      <c r="K1006" s="302">
        <f t="shared" si="389"/>
        <v>215.58</v>
      </c>
      <c r="L1006" s="301">
        <f t="shared" si="390"/>
        <v>11856.9</v>
      </c>
    </row>
    <row r="1007" spans="2:12" ht="12.75" customHeight="1" x14ac:dyDescent="0.25">
      <c r="B1007" s="307" t="s">
        <v>3309</v>
      </c>
      <c r="C1007" s="305" t="s">
        <v>2483</v>
      </c>
      <c r="D1007" s="305" t="s">
        <v>1097</v>
      </c>
      <c r="E1007" s="306" t="s">
        <v>2484</v>
      </c>
      <c r="F1007" s="305" t="s">
        <v>136</v>
      </c>
      <c r="G1007" s="304">
        <v>74</v>
      </c>
      <c r="H1007" s="303">
        <v>8.4</v>
      </c>
      <c r="I1007" s="280">
        <f t="shared" si="388"/>
        <v>621.6</v>
      </c>
      <c r="J1007" s="409">
        <f t="shared" si="373"/>
        <v>0.25069999999999998</v>
      </c>
      <c r="K1007" s="302">
        <f t="shared" si="389"/>
        <v>10.5</v>
      </c>
      <c r="L1007" s="301">
        <f t="shared" si="390"/>
        <v>777</v>
      </c>
    </row>
    <row r="1008" spans="2:12" ht="12.75" customHeight="1" x14ac:dyDescent="0.25">
      <c r="B1008" s="307" t="s">
        <v>3310</v>
      </c>
      <c r="C1008" s="305" t="s">
        <v>2486</v>
      </c>
      <c r="D1008" s="305" t="s">
        <v>164</v>
      </c>
      <c r="E1008" s="306" t="s">
        <v>2487</v>
      </c>
      <c r="F1008" s="305" t="s">
        <v>136</v>
      </c>
      <c r="G1008" s="304">
        <v>372</v>
      </c>
      <c r="H1008" s="303">
        <v>0.68</v>
      </c>
      <c r="I1008" s="280">
        <f t="shared" si="388"/>
        <v>252.96</v>
      </c>
      <c r="J1008" s="409">
        <f t="shared" si="373"/>
        <v>0.25069999999999998</v>
      </c>
      <c r="K1008" s="302">
        <f t="shared" si="389"/>
        <v>0.85</v>
      </c>
      <c r="L1008" s="301">
        <f t="shared" si="390"/>
        <v>316.2</v>
      </c>
    </row>
    <row r="1009" spans="2:12" ht="12.75" customHeight="1" x14ac:dyDescent="0.25">
      <c r="B1009" s="307" t="s">
        <v>3311</v>
      </c>
      <c r="C1009" s="305" t="s">
        <v>2489</v>
      </c>
      <c r="D1009" s="305" t="s">
        <v>1336</v>
      </c>
      <c r="E1009" s="306" t="s">
        <v>2490</v>
      </c>
      <c r="F1009" s="305" t="s">
        <v>137</v>
      </c>
      <c r="G1009" s="304">
        <v>372</v>
      </c>
      <c r="H1009" s="303">
        <v>0.49</v>
      </c>
      <c r="I1009" s="280">
        <f t="shared" si="388"/>
        <v>182.28</v>
      </c>
      <c r="J1009" s="409">
        <f t="shared" si="373"/>
        <v>0.25069999999999998</v>
      </c>
      <c r="K1009" s="302">
        <f t="shared" si="389"/>
        <v>0.61</v>
      </c>
      <c r="L1009" s="301">
        <f t="shared" si="390"/>
        <v>226.92</v>
      </c>
    </row>
    <row r="1010" spans="2:12" ht="12.75" customHeight="1" x14ac:dyDescent="0.25">
      <c r="B1010" s="307" t="s">
        <v>3312</v>
      </c>
      <c r="C1010" s="305" t="s">
        <v>2492</v>
      </c>
      <c r="D1010" s="305" t="s">
        <v>164</v>
      </c>
      <c r="E1010" s="306" t="s">
        <v>2493</v>
      </c>
      <c r="F1010" s="305" t="s">
        <v>136</v>
      </c>
      <c r="G1010" s="304">
        <v>513</v>
      </c>
      <c r="H1010" s="303">
        <v>0.9</v>
      </c>
      <c r="I1010" s="280">
        <f t="shared" si="388"/>
        <v>461.7</v>
      </c>
      <c r="J1010" s="409">
        <f t="shared" si="373"/>
        <v>0.25069999999999998</v>
      </c>
      <c r="K1010" s="302">
        <f t="shared" si="389"/>
        <v>1.1200000000000001</v>
      </c>
      <c r="L1010" s="301">
        <f t="shared" si="390"/>
        <v>574.55999999999995</v>
      </c>
    </row>
    <row r="1011" spans="2:12" ht="12.75" customHeight="1" x14ac:dyDescent="0.25">
      <c r="B1011" s="307" t="s">
        <v>3313</v>
      </c>
      <c r="C1011" s="305" t="s">
        <v>2495</v>
      </c>
      <c r="D1011" s="305" t="s">
        <v>1648</v>
      </c>
      <c r="E1011" s="306" t="s">
        <v>2496</v>
      </c>
      <c r="F1011" s="305" t="s">
        <v>159</v>
      </c>
      <c r="G1011" s="304">
        <v>120</v>
      </c>
      <c r="H1011" s="303">
        <v>3.57</v>
      </c>
      <c r="I1011" s="280">
        <f t="shared" si="388"/>
        <v>428.4</v>
      </c>
      <c r="J1011" s="409">
        <f t="shared" si="373"/>
        <v>0.25069999999999998</v>
      </c>
      <c r="K1011" s="302">
        <f t="shared" si="389"/>
        <v>4.46</v>
      </c>
      <c r="L1011" s="301">
        <f t="shared" si="390"/>
        <v>535.20000000000005</v>
      </c>
    </row>
    <row r="1012" spans="2:12" ht="12.75" customHeight="1" x14ac:dyDescent="0.25">
      <c r="B1012" s="307" t="s">
        <v>3314</v>
      </c>
      <c r="C1012" s="305" t="s">
        <v>1564</v>
      </c>
      <c r="D1012" s="305" t="s">
        <v>1336</v>
      </c>
      <c r="E1012" s="306" t="s">
        <v>1565</v>
      </c>
      <c r="F1012" s="305" t="s">
        <v>137</v>
      </c>
      <c r="G1012" s="304">
        <v>633</v>
      </c>
      <c r="H1012" s="303">
        <v>1.07</v>
      </c>
      <c r="I1012" s="280">
        <f t="shared" si="388"/>
        <v>677.31</v>
      </c>
      <c r="J1012" s="409">
        <f t="shared" si="373"/>
        <v>0.25069999999999998</v>
      </c>
      <c r="K1012" s="302">
        <f t="shared" si="389"/>
        <v>1.33</v>
      </c>
      <c r="L1012" s="301">
        <f t="shared" si="390"/>
        <v>841.89</v>
      </c>
    </row>
    <row r="1013" spans="2:12" ht="12.75" customHeight="1" x14ac:dyDescent="0.25">
      <c r="B1013" s="307" t="s">
        <v>3315</v>
      </c>
      <c r="C1013" s="305" t="s">
        <v>1631</v>
      </c>
      <c r="D1013" s="305" t="s">
        <v>142</v>
      </c>
      <c r="E1013" s="306" t="s">
        <v>1632</v>
      </c>
      <c r="F1013" s="305" t="s">
        <v>136</v>
      </c>
      <c r="G1013" s="304">
        <v>1</v>
      </c>
      <c r="H1013" s="303">
        <v>343.29</v>
      </c>
      <c r="I1013" s="280">
        <f t="shared" si="388"/>
        <v>343.29</v>
      </c>
      <c r="J1013" s="409">
        <f t="shared" si="373"/>
        <v>0.25069999999999998</v>
      </c>
      <c r="K1013" s="302">
        <f t="shared" si="389"/>
        <v>429.35</v>
      </c>
      <c r="L1013" s="301">
        <f t="shared" si="390"/>
        <v>429.35</v>
      </c>
    </row>
    <row r="1014" spans="2:12" ht="12.75" customHeight="1" x14ac:dyDescent="0.25">
      <c r="B1014" s="307" t="s">
        <v>3316</v>
      </c>
      <c r="C1014" s="305" t="s">
        <v>1798</v>
      </c>
      <c r="D1014" s="305" t="s">
        <v>1667</v>
      </c>
      <c r="E1014" s="306" t="s">
        <v>1799</v>
      </c>
      <c r="F1014" s="305" t="s">
        <v>159</v>
      </c>
      <c r="G1014" s="304">
        <v>15</v>
      </c>
      <c r="H1014" s="303">
        <v>103.27</v>
      </c>
      <c r="I1014" s="280">
        <f t="shared" ref="I1014" si="391">TRUNC(G1014 * H1014, 2)</f>
        <v>1549.05</v>
      </c>
      <c r="J1014" s="409">
        <f t="shared" si="373"/>
        <v>0.25069999999999998</v>
      </c>
      <c r="K1014" s="302">
        <f t="shared" ref="K1014" si="392">TRUNC(H1014 * (1 + J1014), 2)</f>
        <v>129.15</v>
      </c>
      <c r="L1014" s="301">
        <f t="shared" ref="L1014" si="393">TRUNC(G1014 * K1014, 2)</f>
        <v>1937.25</v>
      </c>
    </row>
    <row r="1015" spans="2:12" ht="12.75" customHeight="1" x14ac:dyDescent="0.25">
      <c r="B1015" s="307" t="s">
        <v>3317</v>
      </c>
      <c r="C1015" s="305" t="s">
        <v>1801</v>
      </c>
      <c r="D1015" s="305" t="s">
        <v>1336</v>
      </c>
      <c r="E1015" s="306" t="s">
        <v>1802</v>
      </c>
      <c r="F1015" s="305" t="s">
        <v>136</v>
      </c>
      <c r="G1015" s="304">
        <v>55</v>
      </c>
      <c r="H1015" s="303">
        <v>38.69</v>
      </c>
      <c r="I1015" s="280">
        <f t="shared" si="388"/>
        <v>2127.9499999999998</v>
      </c>
      <c r="J1015" s="409">
        <f t="shared" si="373"/>
        <v>0.25069999999999998</v>
      </c>
      <c r="K1015" s="302">
        <f t="shared" si="389"/>
        <v>48.38</v>
      </c>
      <c r="L1015" s="301">
        <f t="shared" si="390"/>
        <v>2660.9</v>
      </c>
    </row>
    <row r="1016" spans="2:12" ht="25.5" x14ac:dyDescent="0.25">
      <c r="B1016" s="307" t="s">
        <v>3318</v>
      </c>
      <c r="C1016" s="305" t="s">
        <v>1634</v>
      </c>
      <c r="D1016" s="305" t="s">
        <v>1635</v>
      </c>
      <c r="E1016" s="306" t="s">
        <v>1636</v>
      </c>
      <c r="F1016" s="305" t="s">
        <v>159</v>
      </c>
      <c r="G1016" s="304">
        <v>15</v>
      </c>
      <c r="H1016" s="303">
        <v>48.81</v>
      </c>
      <c r="I1016" s="280">
        <f t="shared" si="385"/>
        <v>732.15</v>
      </c>
      <c r="J1016" s="409">
        <f t="shared" si="373"/>
        <v>0.25069999999999998</v>
      </c>
      <c r="K1016" s="302">
        <f t="shared" si="386"/>
        <v>61.04</v>
      </c>
      <c r="L1016" s="301">
        <f t="shared" si="387"/>
        <v>915.6</v>
      </c>
    </row>
    <row r="1017" spans="2:12" x14ac:dyDescent="0.25">
      <c r="B1017" s="314" t="s">
        <v>3319</v>
      </c>
      <c r="C1017" s="311" t="s">
        <v>379</v>
      </c>
      <c r="D1017" s="311"/>
      <c r="E1017" s="312" t="s">
        <v>1804</v>
      </c>
      <c r="F1017" s="311"/>
      <c r="G1017" s="313"/>
      <c r="H1017" s="312" t="s">
        <v>73</v>
      </c>
      <c r="I1017" s="311">
        <f>SUBTOTAL(9,I1018:I1048)</f>
        <v>62712.810000000005</v>
      </c>
      <c r="J1017" s="310"/>
      <c r="K1017" s="309"/>
      <c r="L1017" s="308">
        <f>SUBTOTAL(9,L1018:L1048)</f>
        <v>78421.98</v>
      </c>
    </row>
    <row r="1018" spans="2:12" x14ac:dyDescent="0.25">
      <c r="B1018" s="307" t="s">
        <v>3320</v>
      </c>
      <c r="C1018" s="305" t="s">
        <v>1525</v>
      </c>
      <c r="D1018" s="305" t="s">
        <v>1336</v>
      </c>
      <c r="E1018" s="306" t="s">
        <v>1526</v>
      </c>
      <c r="F1018" s="305" t="s">
        <v>137</v>
      </c>
      <c r="G1018" s="304">
        <v>326</v>
      </c>
      <c r="H1018" s="303">
        <v>1.59</v>
      </c>
      <c r="I1018" s="280">
        <f t="shared" ref="I1018:I1048" si="394">TRUNC(G1018 * H1018, 2)</f>
        <v>518.34</v>
      </c>
      <c r="J1018" s="409">
        <f t="shared" si="373"/>
        <v>0.25069999999999998</v>
      </c>
      <c r="K1018" s="302">
        <f t="shared" ref="K1018:K1048" si="395">TRUNC(H1018 * (1 + J1018), 2)</f>
        <v>1.98</v>
      </c>
      <c r="L1018" s="301">
        <f t="shared" ref="L1018:L1048" si="396">TRUNC(G1018 * K1018, 2)</f>
        <v>645.48</v>
      </c>
    </row>
    <row r="1019" spans="2:12" ht="12.75" customHeight="1" x14ac:dyDescent="0.25">
      <c r="B1019" s="307" t="s">
        <v>3321</v>
      </c>
      <c r="C1019" s="305" t="s">
        <v>769</v>
      </c>
      <c r="D1019" s="305" t="s">
        <v>1336</v>
      </c>
      <c r="E1019" s="306" t="s">
        <v>589</v>
      </c>
      <c r="F1019" s="305" t="s">
        <v>137</v>
      </c>
      <c r="G1019" s="304">
        <v>31</v>
      </c>
      <c r="H1019" s="303">
        <v>4.01</v>
      </c>
      <c r="I1019" s="280">
        <f t="shared" si="394"/>
        <v>124.31</v>
      </c>
      <c r="J1019" s="409">
        <f t="shared" si="373"/>
        <v>0.25069999999999998</v>
      </c>
      <c r="K1019" s="302">
        <f t="shared" si="395"/>
        <v>5.01</v>
      </c>
      <c r="L1019" s="301">
        <f t="shared" si="396"/>
        <v>155.31</v>
      </c>
    </row>
    <row r="1020" spans="2:12" ht="12.75" customHeight="1" x14ac:dyDescent="0.25">
      <c r="B1020" s="307" t="s">
        <v>3322</v>
      </c>
      <c r="C1020" s="305" t="s">
        <v>757</v>
      </c>
      <c r="D1020" s="305" t="s">
        <v>1336</v>
      </c>
      <c r="E1020" s="306" t="s">
        <v>617</v>
      </c>
      <c r="F1020" s="305" t="s">
        <v>591</v>
      </c>
      <c r="G1020" s="304">
        <v>326</v>
      </c>
      <c r="H1020" s="303">
        <v>3.56</v>
      </c>
      <c r="I1020" s="280">
        <f t="shared" si="394"/>
        <v>1160.56</v>
      </c>
      <c r="J1020" s="409">
        <f t="shared" si="373"/>
        <v>0.25069999999999998</v>
      </c>
      <c r="K1020" s="302">
        <f t="shared" si="395"/>
        <v>4.45</v>
      </c>
      <c r="L1020" s="301">
        <f t="shared" si="396"/>
        <v>1450.7</v>
      </c>
    </row>
    <row r="1021" spans="2:12" ht="12.75" customHeight="1" x14ac:dyDescent="0.25">
      <c r="B1021" s="307" t="s">
        <v>3323</v>
      </c>
      <c r="C1021" s="305" t="s">
        <v>759</v>
      </c>
      <c r="D1021" s="305" t="s">
        <v>1336</v>
      </c>
      <c r="E1021" s="306" t="s">
        <v>590</v>
      </c>
      <c r="F1021" s="305" t="s">
        <v>591</v>
      </c>
      <c r="G1021" s="304">
        <v>31</v>
      </c>
      <c r="H1021" s="303">
        <v>6.84</v>
      </c>
      <c r="I1021" s="280">
        <f t="shared" si="394"/>
        <v>212.04</v>
      </c>
      <c r="J1021" s="409">
        <f t="shared" si="373"/>
        <v>0.25069999999999998</v>
      </c>
      <c r="K1021" s="302">
        <f t="shared" si="395"/>
        <v>8.5500000000000007</v>
      </c>
      <c r="L1021" s="301">
        <f t="shared" si="396"/>
        <v>265.05</v>
      </c>
    </row>
    <row r="1022" spans="2:12" ht="12.75" customHeight="1" x14ac:dyDescent="0.25">
      <c r="B1022" s="307" t="s">
        <v>3324</v>
      </c>
      <c r="C1022" s="305" t="s">
        <v>1081</v>
      </c>
      <c r="D1022" s="305" t="s">
        <v>1336</v>
      </c>
      <c r="E1022" s="306" t="s">
        <v>1082</v>
      </c>
      <c r="F1022" s="305" t="s">
        <v>136</v>
      </c>
      <c r="G1022" s="304">
        <v>9</v>
      </c>
      <c r="H1022" s="303">
        <v>26.96</v>
      </c>
      <c r="I1022" s="280">
        <f t="shared" si="394"/>
        <v>242.64</v>
      </c>
      <c r="J1022" s="409">
        <f t="shared" si="373"/>
        <v>0.25069999999999998</v>
      </c>
      <c r="K1022" s="302">
        <f t="shared" si="395"/>
        <v>33.71</v>
      </c>
      <c r="L1022" s="301">
        <f t="shared" si="396"/>
        <v>303.39</v>
      </c>
    </row>
    <row r="1023" spans="2:12" ht="12.75" customHeight="1" x14ac:dyDescent="0.25">
      <c r="B1023" s="307" t="s">
        <v>3325</v>
      </c>
      <c r="C1023" s="305" t="s">
        <v>1570</v>
      </c>
      <c r="D1023" s="305" t="s">
        <v>1336</v>
      </c>
      <c r="E1023" s="306" t="s">
        <v>1571</v>
      </c>
      <c r="F1023" s="305" t="s">
        <v>136</v>
      </c>
      <c r="G1023" s="304">
        <v>20</v>
      </c>
      <c r="H1023" s="303">
        <v>7.58</v>
      </c>
      <c r="I1023" s="280">
        <f t="shared" si="394"/>
        <v>151.6</v>
      </c>
      <c r="J1023" s="409">
        <f t="shared" si="373"/>
        <v>0.25069999999999998</v>
      </c>
      <c r="K1023" s="302">
        <f t="shared" si="395"/>
        <v>9.48</v>
      </c>
      <c r="L1023" s="301">
        <f t="shared" si="396"/>
        <v>189.6</v>
      </c>
    </row>
    <row r="1024" spans="2:12" ht="12.75" customHeight="1" x14ac:dyDescent="0.25">
      <c r="B1024" s="307" t="s">
        <v>3326</v>
      </c>
      <c r="C1024" s="305" t="s">
        <v>1574</v>
      </c>
      <c r="D1024" s="305" t="s">
        <v>1336</v>
      </c>
      <c r="E1024" s="306" t="s">
        <v>1575</v>
      </c>
      <c r="F1024" s="305" t="s">
        <v>137</v>
      </c>
      <c r="G1024" s="304">
        <v>9</v>
      </c>
      <c r="H1024" s="303">
        <v>5.82</v>
      </c>
      <c r="I1024" s="280">
        <f t="shared" si="394"/>
        <v>52.38</v>
      </c>
      <c r="J1024" s="409">
        <f t="shared" si="373"/>
        <v>0.25069999999999998</v>
      </c>
      <c r="K1024" s="302">
        <f t="shared" si="395"/>
        <v>7.27</v>
      </c>
      <c r="L1024" s="301">
        <f t="shared" si="396"/>
        <v>65.430000000000007</v>
      </c>
    </row>
    <row r="1025" spans="2:12" ht="12.75" customHeight="1" x14ac:dyDescent="0.25">
      <c r="B1025" s="307" t="s">
        <v>3327</v>
      </c>
      <c r="C1025" s="305" t="s">
        <v>3328</v>
      </c>
      <c r="D1025" s="305" t="s">
        <v>1336</v>
      </c>
      <c r="E1025" s="306" t="s">
        <v>3329</v>
      </c>
      <c r="F1025" s="305" t="s">
        <v>136</v>
      </c>
      <c r="G1025" s="304">
        <v>15</v>
      </c>
      <c r="H1025" s="303">
        <v>158.62</v>
      </c>
      <c r="I1025" s="280">
        <f t="shared" si="394"/>
        <v>2379.3000000000002</v>
      </c>
      <c r="J1025" s="409">
        <f t="shared" si="373"/>
        <v>0.25069999999999998</v>
      </c>
      <c r="K1025" s="302">
        <f t="shared" si="395"/>
        <v>198.38</v>
      </c>
      <c r="L1025" s="301">
        <f t="shared" si="396"/>
        <v>2975.7</v>
      </c>
    </row>
    <row r="1026" spans="2:12" ht="12.75" customHeight="1" x14ac:dyDescent="0.25">
      <c r="B1026" s="307" t="s">
        <v>3330</v>
      </c>
      <c r="C1026" s="305" t="s">
        <v>3331</v>
      </c>
      <c r="D1026" s="305" t="s">
        <v>164</v>
      </c>
      <c r="E1026" s="306" t="s">
        <v>3332</v>
      </c>
      <c r="F1026" s="305" t="s">
        <v>136</v>
      </c>
      <c r="G1026" s="304">
        <v>1</v>
      </c>
      <c r="H1026" s="303">
        <v>615.54999999999995</v>
      </c>
      <c r="I1026" s="280">
        <f t="shared" si="394"/>
        <v>615.54999999999995</v>
      </c>
      <c r="J1026" s="409">
        <f t="shared" si="373"/>
        <v>0.25069999999999998</v>
      </c>
      <c r="K1026" s="302">
        <f t="shared" si="395"/>
        <v>769.86</v>
      </c>
      <c r="L1026" s="301">
        <f t="shared" si="396"/>
        <v>769.86</v>
      </c>
    </row>
    <row r="1027" spans="2:12" ht="12.75" customHeight="1" x14ac:dyDescent="0.25">
      <c r="B1027" s="307" t="s">
        <v>3333</v>
      </c>
      <c r="C1027" s="305" t="s">
        <v>3334</v>
      </c>
      <c r="D1027" s="305" t="s">
        <v>164</v>
      </c>
      <c r="E1027" s="306" t="s">
        <v>3335</v>
      </c>
      <c r="F1027" s="305" t="s">
        <v>136</v>
      </c>
      <c r="G1027" s="304">
        <v>1</v>
      </c>
      <c r="H1027" s="303">
        <v>6879.8</v>
      </c>
      <c r="I1027" s="280">
        <f t="shared" si="394"/>
        <v>6879.8</v>
      </c>
      <c r="J1027" s="409">
        <f t="shared" si="373"/>
        <v>0.25069999999999998</v>
      </c>
      <c r="K1027" s="302">
        <f t="shared" si="395"/>
        <v>8604.56</v>
      </c>
      <c r="L1027" s="301">
        <f t="shared" si="396"/>
        <v>8604.56</v>
      </c>
    </row>
    <row r="1028" spans="2:12" ht="12.75" customHeight="1" x14ac:dyDescent="0.25">
      <c r="B1028" s="307" t="s">
        <v>3336</v>
      </c>
      <c r="C1028" s="305" t="s">
        <v>3337</v>
      </c>
      <c r="D1028" s="305" t="s">
        <v>1336</v>
      </c>
      <c r="E1028" s="306" t="s">
        <v>3338</v>
      </c>
      <c r="F1028" s="305" t="s">
        <v>137</v>
      </c>
      <c r="G1028" s="304">
        <v>9</v>
      </c>
      <c r="H1028" s="303">
        <v>69.099999999999994</v>
      </c>
      <c r="I1028" s="280">
        <f t="shared" si="394"/>
        <v>621.9</v>
      </c>
      <c r="J1028" s="409">
        <f t="shared" si="373"/>
        <v>0.25069999999999998</v>
      </c>
      <c r="K1028" s="302">
        <f t="shared" si="395"/>
        <v>86.42</v>
      </c>
      <c r="L1028" s="301">
        <f t="shared" si="396"/>
        <v>777.78</v>
      </c>
    </row>
    <row r="1029" spans="2:12" ht="12.75" customHeight="1" x14ac:dyDescent="0.25">
      <c r="B1029" s="307" t="s">
        <v>3339</v>
      </c>
      <c r="C1029" s="305" t="s">
        <v>3340</v>
      </c>
      <c r="D1029" s="305" t="s">
        <v>164</v>
      </c>
      <c r="E1029" s="306" t="s">
        <v>3341</v>
      </c>
      <c r="F1029" s="305" t="s">
        <v>136</v>
      </c>
      <c r="G1029" s="304">
        <v>16</v>
      </c>
      <c r="H1029" s="303">
        <v>94.9</v>
      </c>
      <c r="I1029" s="280">
        <f t="shared" si="394"/>
        <v>1518.4</v>
      </c>
      <c r="J1029" s="409">
        <f t="shared" si="373"/>
        <v>0.25069999999999998</v>
      </c>
      <c r="K1029" s="302">
        <f t="shared" si="395"/>
        <v>118.69</v>
      </c>
      <c r="L1029" s="301">
        <f t="shared" si="396"/>
        <v>1899.04</v>
      </c>
    </row>
    <row r="1030" spans="2:12" ht="12.75" customHeight="1" x14ac:dyDescent="0.25">
      <c r="B1030" s="307" t="s">
        <v>3342</v>
      </c>
      <c r="C1030" s="305" t="s">
        <v>3343</v>
      </c>
      <c r="D1030" s="305" t="s">
        <v>965</v>
      </c>
      <c r="E1030" s="306" t="s">
        <v>3344</v>
      </c>
      <c r="F1030" s="305" t="s">
        <v>136</v>
      </c>
      <c r="G1030" s="304">
        <v>5</v>
      </c>
      <c r="H1030" s="303">
        <v>163.34</v>
      </c>
      <c r="I1030" s="280">
        <f t="shared" si="394"/>
        <v>816.7</v>
      </c>
      <c r="J1030" s="409">
        <f t="shared" si="373"/>
        <v>0.25069999999999998</v>
      </c>
      <c r="K1030" s="302">
        <f t="shared" si="395"/>
        <v>204.28</v>
      </c>
      <c r="L1030" s="301">
        <f t="shared" si="396"/>
        <v>1021.4</v>
      </c>
    </row>
    <row r="1031" spans="2:12" ht="12.75" customHeight="1" x14ac:dyDescent="0.25">
      <c r="B1031" s="307" t="s">
        <v>3345</v>
      </c>
      <c r="C1031" s="305" t="s">
        <v>3346</v>
      </c>
      <c r="D1031" s="305" t="s">
        <v>160</v>
      </c>
      <c r="E1031" s="306" t="s">
        <v>3347</v>
      </c>
      <c r="F1031" s="305" t="s">
        <v>159</v>
      </c>
      <c r="G1031" s="304">
        <v>23</v>
      </c>
      <c r="H1031" s="303">
        <v>36.26</v>
      </c>
      <c r="I1031" s="280">
        <f t="shared" si="394"/>
        <v>833.98</v>
      </c>
      <c r="J1031" s="409">
        <f t="shared" si="373"/>
        <v>0.25069999999999998</v>
      </c>
      <c r="K1031" s="302">
        <f t="shared" si="395"/>
        <v>45.35</v>
      </c>
      <c r="L1031" s="301">
        <f t="shared" si="396"/>
        <v>1043.05</v>
      </c>
    </row>
    <row r="1032" spans="2:12" ht="12.75" customHeight="1" x14ac:dyDescent="0.25">
      <c r="B1032" s="307" t="s">
        <v>3348</v>
      </c>
      <c r="C1032" s="305" t="s">
        <v>3349</v>
      </c>
      <c r="D1032" s="305" t="s">
        <v>160</v>
      </c>
      <c r="E1032" s="306" t="s">
        <v>3350</v>
      </c>
      <c r="F1032" s="305" t="s">
        <v>159</v>
      </c>
      <c r="G1032" s="304">
        <v>29</v>
      </c>
      <c r="H1032" s="303">
        <v>39.21</v>
      </c>
      <c r="I1032" s="280">
        <f t="shared" si="394"/>
        <v>1137.0899999999999</v>
      </c>
      <c r="J1032" s="409">
        <f t="shared" si="373"/>
        <v>0.25069999999999998</v>
      </c>
      <c r="K1032" s="302">
        <f t="shared" si="395"/>
        <v>49.03</v>
      </c>
      <c r="L1032" s="301">
        <f t="shared" si="396"/>
        <v>1421.87</v>
      </c>
    </row>
    <row r="1033" spans="2:12" ht="12.75" customHeight="1" x14ac:dyDescent="0.25">
      <c r="B1033" s="307" t="s">
        <v>3351</v>
      </c>
      <c r="C1033" s="305" t="s">
        <v>3352</v>
      </c>
      <c r="D1033" s="305" t="s">
        <v>160</v>
      </c>
      <c r="E1033" s="306" t="s">
        <v>3353</v>
      </c>
      <c r="F1033" s="305" t="s">
        <v>159</v>
      </c>
      <c r="G1033" s="304">
        <v>1</v>
      </c>
      <c r="H1033" s="303">
        <v>46.09</v>
      </c>
      <c r="I1033" s="280">
        <f t="shared" si="394"/>
        <v>46.09</v>
      </c>
      <c r="J1033" s="409">
        <f t="shared" si="373"/>
        <v>0.25069999999999998</v>
      </c>
      <c r="K1033" s="302">
        <f t="shared" si="395"/>
        <v>57.64</v>
      </c>
      <c r="L1033" s="301">
        <f t="shared" si="396"/>
        <v>57.64</v>
      </c>
    </row>
    <row r="1034" spans="2:12" ht="12.75" customHeight="1" x14ac:dyDescent="0.25">
      <c r="B1034" s="307" t="s">
        <v>3354</v>
      </c>
      <c r="C1034" s="305" t="s">
        <v>3355</v>
      </c>
      <c r="D1034" s="305" t="s">
        <v>160</v>
      </c>
      <c r="E1034" s="306" t="s">
        <v>3356</v>
      </c>
      <c r="F1034" s="305" t="s">
        <v>159</v>
      </c>
      <c r="G1034" s="304">
        <v>23</v>
      </c>
      <c r="H1034" s="303">
        <v>37.82</v>
      </c>
      <c r="I1034" s="280">
        <f t="shared" si="394"/>
        <v>869.86</v>
      </c>
      <c r="J1034" s="409">
        <f t="shared" si="373"/>
        <v>0.25069999999999998</v>
      </c>
      <c r="K1034" s="302">
        <f t="shared" si="395"/>
        <v>47.3</v>
      </c>
      <c r="L1034" s="301">
        <f t="shared" si="396"/>
        <v>1087.9000000000001</v>
      </c>
    </row>
    <row r="1035" spans="2:12" ht="12.75" customHeight="1" x14ac:dyDescent="0.25">
      <c r="B1035" s="307" t="s">
        <v>3357</v>
      </c>
      <c r="C1035" s="305" t="s">
        <v>3358</v>
      </c>
      <c r="D1035" s="305" t="s">
        <v>1336</v>
      </c>
      <c r="E1035" s="306" t="s">
        <v>3359</v>
      </c>
      <c r="F1035" s="305" t="s">
        <v>188</v>
      </c>
      <c r="G1035" s="304">
        <v>325.67</v>
      </c>
      <c r="H1035" s="303">
        <v>46.67</v>
      </c>
      <c r="I1035" s="280">
        <f t="shared" si="394"/>
        <v>15199.01</v>
      </c>
      <c r="J1035" s="409">
        <f t="shared" si="373"/>
        <v>0.25069999999999998</v>
      </c>
      <c r="K1035" s="302">
        <f t="shared" si="395"/>
        <v>58.37</v>
      </c>
      <c r="L1035" s="301">
        <f t="shared" si="396"/>
        <v>19009.349999999999</v>
      </c>
    </row>
    <row r="1036" spans="2:12" ht="12.75" customHeight="1" x14ac:dyDescent="0.25">
      <c r="B1036" s="307" t="s">
        <v>3360</v>
      </c>
      <c r="C1036" s="305" t="s">
        <v>767</v>
      </c>
      <c r="D1036" s="305" t="s">
        <v>1336</v>
      </c>
      <c r="E1036" s="306" t="s">
        <v>653</v>
      </c>
      <c r="F1036" s="305" t="s">
        <v>188</v>
      </c>
      <c r="G1036" s="304">
        <v>31.18</v>
      </c>
      <c r="H1036" s="303">
        <v>81.72</v>
      </c>
      <c r="I1036" s="280">
        <f t="shared" si="394"/>
        <v>2548.02</v>
      </c>
      <c r="J1036" s="409">
        <f t="shared" si="373"/>
        <v>0.25069999999999998</v>
      </c>
      <c r="K1036" s="302">
        <f t="shared" si="395"/>
        <v>102.2</v>
      </c>
      <c r="L1036" s="301">
        <f t="shared" si="396"/>
        <v>3186.59</v>
      </c>
    </row>
    <row r="1037" spans="2:12" ht="12.75" customHeight="1" x14ac:dyDescent="0.25">
      <c r="B1037" s="307" t="s">
        <v>3361</v>
      </c>
      <c r="C1037" s="305" t="s">
        <v>3362</v>
      </c>
      <c r="D1037" s="305" t="s">
        <v>1336</v>
      </c>
      <c r="E1037" s="306" t="s">
        <v>3363</v>
      </c>
      <c r="F1037" s="305" t="s">
        <v>188</v>
      </c>
      <c r="G1037" s="304">
        <v>86.3</v>
      </c>
      <c r="H1037" s="303">
        <v>87.07</v>
      </c>
      <c r="I1037" s="280">
        <f t="shared" si="394"/>
        <v>7514.14</v>
      </c>
      <c r="J1037" s="409">
        <f t="shared" si="373"/>
        <v>0.25069999999999998</v>
      </c>
      <c r="K1037" s="302">
        <f t="shared" si="395"/>
        <v>108.89</v>
      </c>
      <c r="L1037" s="301">
        <f t="shared" si="396"/>
        <v>9397.2000000000007</v>
      </c>
    </row>
    <row r="1038" spans="2:12" ht="12.75" customHeight="1" x14ac:dyDescent="0.25">
      <c r="B1038" s="307" t="s">
        <v>3364</v>
      </c>
      <c r="C1038" s="305" t="s">
        <v>2504</v>
      </c>
      <c r="D1038" s="305" t="s">
        <v>130</v>
      </c>
      <c r="E1038" s="306" t="s">
        <v>2505</v>
      </c>
      <c r="F1038" s="305" t="s">
        <v>188</v>
      </c>
      <c r="G1038" s="304">
        <v>761.77</v>
      </c>
      <c r="H1038" s="303">
        <v>10.95</v>
      </c>
      <c r="I1038" s="280">
        <f t="shared" si="394"/>
        <v>8341.3799999999992</v>
      </c>
      <c r="J1038" s="409">
        <f t="shared" si="373"/>
        <v>0.25069999999999998</v>
      </c>
      <c r="K1038" s="302">
        <f t="shared" si="395"/>
        <v>13.69</v>
      </c>
      <c r="L1038" s="301">
        <f t="shared" si="396"/>
        <v>10428.629999999999</v>
      </c>
    </row>
    <row r="1039" spans="2:12" ht="12.75" customHeight="1" x14ac:dyDescent="0.25">
      <c r="B1039" s="307" t="s">
        <v>3365</v>
      </c>
      <c r="C1039" s="305" t="s">
        <v>2507</v>
      </c>
      <c r="D1039" s="305" t="s">
        <v>969</v>
      </c>
      <c r="E1039" s="306" t="s">
        <v>2508</v>
      </c>
      <c r="F1039" s="305" t="s">
        <v>188</v>
      </c>
      <c r="G1039" s="304">
        <v>16.440000000000001</v>
      </c>
      <c r="H1039" s="303">
        <v>20.65</v>
      </c>
      <c r="I1039" s="280">
        <f t="shared" si="394"/>
        <v>339.48</v>
      </c>
      <c r="J1039" s="409">
        <f t="shared" si="373"/>
        <v>0.25069999999999998</v>
      </c>
      <c r="K1039" s="302">
        <f t="shared" si="395"/>
        <v>25.82</v>
      </c>
      <c r="L1039" s="301">
        <f t="shared" si="396"/>
        <v>424.48</v>
      </c>
    </row>
    <row r="1040" spans="2:12" ht="12.75" customHeight="1" x14ac:dyDescent="0.25">
      <c r="B1040" s="307" t="s">
        <v>3366</v>
      </c>
      <c r="C1040" s="305" t="s">
        <v>2510</v>
      </c>
      <c r="D1040" s="305" t="s">
        <v>164</v>
      </c>
      <c r="E1040" s="306" t="s">
        <v>2511</v>
      </c>
      <c r="F1040" s="305" t="s">
        <v>136</v>
      </c>
      <c r="G1040" s="304">
        <v>13</v>
      </c>
      <c r="H1040" s="303">
        <v>185.88</v>
      </c>
      <c r="I1040" s="280">
        <f t="shared" si="394"/>
        <v>2416.44</v>
      </c>
      <c r="J1040" s="409">
        <f t="shared" si="373"/>
        <v>0.25069999999999998</v>
      </c>
      <c r="K1040" s="302">
        <f t="shared" si="395"/>
        <v>232.48</v>
      </c>
      <c r="L1040" s="301">
        <f t="shared" si="396"/>
        <v>3022.24</v>
      </c>
    </row>
    <row r="1041" spans="2:12" ht="12.75" customHeight="1" x14ac:dyDescent="0.25">
      <c r="B1041" s="307" t="s">
        <v>3367</v>
      </c>
      <c r="C1041" s="305" t="s">
        <v>1061</v>
      </c>
      <c r="D1041" s="305" t="s">
        <v>1336</v>
      </c>
      <c r="E1041" s="306" t="s">
        <v>1062</v>
      </c>
      <c r="F1041" s="305" t="s">
        <v>137</v>
      </c>
      <c r="G1041" s="304">
        <v>23</v>
      </c>
      <c r="H1041" s="303">
        <v>16.05</v>
      </c>
      <c r="I1041" s="280">
        <f t="shared" si="394"/>
        <v>369.15</v>
      </c>
      <c r="J1041" s="409">
        <f t="shared" si="373"/>
        <v>0.25069999999999998</v>
      </c>
      <c r="K1041" s="302">
        <f t="shared" si="395"/>
        <v>20.07</v>
      </c>
      <c r="L1041" s="301">
        <f t="shared" si="396"/>
        <v>461.61</v>
      </c>
    </row>
    <row r="1042" spans="2:12" ht="12.75" customHeight="1" x14ac:dyDescent="0.25">
      <c r="B1042" s="307" t="s">
        <v>3368</v>
      </c>
      <c r="C1042" s="305" t="s">
        <v>2513</v>
      </c>
      <c r="D1042" s="305" t="s">
        <v>142</v>
      </c>
      <c r="E1042" s="306" t="s">
        <v>2514</v>
      </c>
      <c r="F1042" s="305" t="s">
        <v>136</v>
      </c>
      <c r="G1042" s="304">
        <v>6</v>
      </c>
      <c r="H1042" s="303">
        <v>169.13</v>
      </c>
      <c r="I1042" s="280">
        <f t="shared" si="394"/>
        <v>1014.78</v>
      </c>
      <c r="J1042" s="409">
        <f t="shared" si="373"/>
        <v>0.25069999999999998</v>
      </c>
      <c r="K1042" s="302">
        <f t="shared" si="395"/>
        <v>211.53</v>
      </c>
      <c r="L1042" s="301">
        <f t="shared" si="396"/>
        <v>1269.18</v>
      </c>
    </row>
    <row r="1043" spans="2:12" ht="12.75" customHeight="1" x14ac:dyDescent="0.25">
      <c r="B1043" s="307" t="s">
        <v>3369</v>
      </c>
      <c r="C1043" s="305" t="s">
        <v>1063</v>
      </c>
      <c r="D1043" s="305" t="s">
        <v>1336</v>
      </c>
      <c r="E1043" s="306" t="s">
        <v>1064</v>
      </c>
      <c r="F1043" s="305" t="s">
        <v>137</v>
      </c>
      <c r="G1043" s="304">
        <v>79</v>
      </c>
      <c r="H1043" s="303">
        <v>8.43</v>
      </c>
      <c r="I1043" s="280">
        <f t="shared" si="394"/>
        <v>665.97</v>
      </c>
      <c r="J1043" s="409">
        <f t="shared" si="373"/>
        <v>0.25069999999999998</v>
      </c>
      <c r="K1043" s="302">
        <f t="shared" si="395"/>
        <v>10.54</v>
      </c>
      <c r="L1043" s="301">
        <f t="shared" si="396"/>
        <v>832.66</v>
      </c>
    </row>
    <row r="1044" spans="2:12" ht="12.75" customHeight="1" x14ac:dyDescent="0.25">
      <c r="B1044" s="307" t="s">
        <v>3370</v>
      </c>
      <c r="C1044" s="305" t="s">
        <v>3371</v>
      </c>
      <c r="D1044" s="305" t="s">
        <v>1336</v>
      </c>
      <c r="E1044" s="306" t="s">
        <v>3372</v>
      </c>
      <c r="F1044" s="305" t="s">
        <v>137</v>
      </c>
      <c r="G1044" s="304">
        <v>3</v>
      </c>
      <c r="H1044" s="303">
        <v>13.12</v>
      </c>
      <c r="I1044" s="280">
        <f t="shared" si="394"/>
        <v>39.36</v>
      </c>
      <c r="J1044" s="409">
        <f t="shared" si="373"/>
        <v>0.25069999999999998</v>
      </c>
      <c r="K1044" s="302">
        <f t="shared" si="395"/>
        <v>16.399999999999999</v>
      </c>
      <c r="L1044" s="301">
        <f t="shared" si="396"/>
        <v>49.2</v>
      </c>
    </row>
    <row r="1045" spans="2:12" ht="12.75" customHeight="1" x14ac:dyDescent="0.25">
      <c r="B1045" s="307" t="s">
        <v>3373</v>
      </c>
      <c r="C1045" s="305" t="s">
        <v>3374</v>
      </c>
      <c r="D1045" s="305" t="s">
        <v>1336</v>
      </c>
      <c r="E1045" s="306" t="s">
        <v>3375</v>
      </c>
      <c r="F1045" s="305" t="s">
        <v>137</v>
      </c>
      <c r="G1045" s="304">
        <v>21</v>
      </c>
      <c r="H1045" s="303">
        <v>25.01</v>
      </c>
      <c r="I1045" s="280">
        <f t="shared" si="394"/>
        <v>525.21</v>
      </c>
      <c r="J1045" s="409">
        <f t="shared" si="373"/>
        <v>0.25069999999999998</v>
      </c>
      <c r="K1045" s="302">
        <f t="shared" si="395"/>
        <v>31.28</v>
      </c>
      <c r="L1045" s="301">
        <f t="shared" si="396"/>
        <v>656.88</v>
      </c>
    </row>
    <row r="1046" spans="2:12" x14ac:dyDescent="0.25">
      <c r="B1046" s="307" t="s">
        <v>3376</v>
      </c>
      <c r="C1046" s="305" t="s">
        <v>2418</v>
      </c>
      <c r="D1046" s="305" t="s">
        <v>1336</v>
      </c>
      <c r="E1046" s="306" t="s">
        <v>2419</v>
      </c>
      <c r="F1046" s="305" t="s">
        <v>137</v>
      </c>
      <c r="G1046" s="304">
        <v>86</v>
      </c>
      <c r="H1046" s="303">
        <v>5.62</v>
      </c>
      <c r="I1046" s="280">
        <f t="shared" si="394"/>
        <v>483.32</v>
      </c>
      <c r="J1046" s="409">
        <f t="shared" si="373"/>
        <v>0.25069999999999998</v>
      </c>
      <c r="K1046" s="302">
        <f t="shared" si="395"/>
        <v>7.02</v>
      </c>
      <c r="L1046" s="301">
        <f t="shared" si="396"/>
        <v>603.72</v>
      </c>
    </row>
    <row r="1047" spans="2:12" ht="12.75" customHeight="1" x14ac:dyDescent="0.25">
      <c r="B1047" s="307" t="s">
        <v>3377</v>
      </c>
      <c r="C1047" s="305" t="s">
        <v>3378</v>
      </c>
      <c r="D1047" s="305" t="s">
        <v>1336</v>
      </c>
      <c r="E1047" s="306" t="s">
        <v>3379</v>
      </c>
      <c r="F1047" s="305" t="s">
        <v>591</v>
      </c>
      <c r="G1047" s="304">
        <v>86</v>
      </c>
      <c r="H1047" s="303">
        <v>11.31</v>
      </c>
      <c r="I1047" s="280">
        <f t="shared" si="394"/>
        <v>972.66</v>
      </c>
      <c r="J1047" s="409">
        <f t="shared" si="373"/>
        <v>0.25069999999999998</v>
      </c>
      <c r="K1047" s="302">
        <f t="shared" si="395"/>
        <v>14.14</v>
      </c>
      <c r="L1047" s="301">
        <f t="shared" si="396"/>
        <v>1216.04</v>
      </c>
    </row>
    <row r="1048" spans="2:12" x14ac:dyDescent="0.25">
      <c r="B1048" s="307" t="s">
        <v>3380</v>
      </c>
      <c r="C1048" s="305" t="s">
        <v>2336</v>
      </c>
      <c r="D1048" s="305" t="s">
        <v>1336</v>
      </c>
      <c r="E1048" s="306" t="s">
        <v>2337</v>
      </c>
      <c r="F1048" s="305" t="s">
        <v>188</v>
      </c>
      <c r="G1048" s="304">
        <v>249.9</v>
      </c>
      <c r="H1048" s="303">
        <v>16.420000000000002</v>
      </c>
      <c r="I1048" s="280">
        <f t="shared" si="394"/>
        <v>4103.3500000000004</v>
      </c>
      <c r="J1048" s="409">
        <f t="shared" si="373"/>
        <v>0.25069999999999998</v>
      </c>
      <c r="K1048" s="302">
        <f t="shared" si="395"/>
        <v>20.53</v>
      </c>
      <c r="L1048" s="301">
        <f t="shared" si="396"/>
        <v>5130.4399999999996</v>
      </c>
    </row>
    <row r="1049" spans="2:12" x14ac:dyDescent="0.25">
      <c r="B1049" s="314" t="s">
        <v>3381</v>
      </c>
      <c r="C1049" s="311" t="s">
        <v>379</v>
      </c>
      <c r="D1049" s="311"/>
      <c r="E1049" s="312" t="s">
        <v>3382</v>
      </c>
      <c r="F1049" s="311"/>
      <c r="G1049" s="313"/>
      <c r="H1049" s="312" t="s">
        <v>73</v>
      </c>
      <c r="I1049" s="311">
        <f>SUBTOTAL(9,I1050:I1091)</f>
        <v>1381066.63</v>
      </c>
      <c r="J1049" s="310"/>
      <c r="K1049" s="309"/>
      <c r="L1049" s="308">
        <f>SUBTOTAL(9,L1050:L1091)</f>
        <v>1679377</v>
      </c>
    </row>
    <row r="1050" spans="2:12" x14ac:dyDescent="0.25">
      <c r="B1050" s="307" t="s">
        <v>3383</v>
      </c>
      <c r="C1050" s="305" t="s">
        <v>1525</v>
      </c>
      <c r="D1050" s="305" t="s">
        <v>1336</v>
      </c>
      <c r="E1050" s="306" t="s">
        <v>1526</v>
      </c>
      <c r="F1050" s="305" t="s">
        <v>137</v>
      </c>
      <c r="G1050" s="304">
        <v>90</v>
      </c>
      <c r="H1050" s="303">
        <v>1.59</v>
      </c>
      <c r="I1050" s="280">
        <f t="shared" ref="I1050:I1091" si="397">TRUNC(G1050 * H1050, 2)</f>
        <v>143.1</v>
      </c>
      <c r="J1050" s="409">
        <f t="shared" si="373"/>
        <v>0.25069999999999998</v>
      </c>
      <c r="K1050" s="302">
        <f t="shared" ref="K1050:K1091" si="398">TRUNC(H1050 * (1 + J1050), 2)</f>
        <v>1.98</v>
      </c>
      <c r="L1050" s="301">
        <f t="shared" ref="L1050:L1091" si="399">TRUNC(G1050 * K1050, 2)</f>
        <v>178.2</v>
      </c>
    </row>
    <row r="1051" spans="2:12" ht="12.75" customHeight="1" x14ac:dyDescent="0.25">
      <c r="B1051" s="307" t="s">
        <v>3384</v>
      </c>
      <c r="C1051" s="305" t="s">
        <v>1561</v>
      </c>
      <c r="D1051" s="305" t="s">
        <v>1336</v>
      </c>
      <c r="E1051" s="306" t="s">
        <v>1562</v>
      </c>
      <c r="F1051" s="305" t="s">
        <v>137</v>
      </c>
      <c r="G1051" s="304">
        <v>100</v>
      </c>
      <c r="H1051" s="303">
        <v>1.3</v>
      </c>
      <c r="I1051" s="280">
        <f t="shared" si="397"/>
        <v>130</v>
      </c>
      <c r="J1051" s="409">
        <f t="shared" si="373"/>
        <v>0.25069999999999998</v>
      </c>
      <c r="K1051" s="302">
        <f t="shared" si="398"/>
        <v>1.62</v>
      </c>
      <c r="L1051" s="301">
        <f t="shared" si="399"/>
        <v>162</v>
      </c>
    </row>
    <row r="1052" spans="2:12" ht="12.75" customHeight="1" x14ac:dyDescent="0.25">
      <c r="B1052" s="307" t="s">
        <v>3385</v>
      </c>
      <c r="C1052" s="305" t="s">
        <v>1564</v>
      </c>
      <c r="D1052" s="305" t="s">
        <v>1336</v>
      </c>
      <c r="E1052" s="306" t="s">
        <v>1565</v>
      </c>
      <c r="F1052" s="305" t="s">
        <v>137</v>
      </c>
      <c r="G1052" s="304">
        <v>100</v>
      </c>
      <c r="H1052" s="303">
        <v>1.07</v>
      </c>
      <c r="I1052" s="280">
        <f t="shared" si="397"/>
        <v>107</v>
      </c>
      <c r="J1052" s="409">
        <f t="shared" si="373"/>
        <v>0.25069999999999998</v>
      </c>
      <c r="K1052" s="302">
        <f t="shared" si="398"/>
        <v>1.33</v>
      </c>
      <c r="L1052" s="301">
        <f t="shared" si="399"/>
        <v>133</v>
      </c>
    </row>
    <row r="1053" spans="2:12" ht="12.75" customHeight="1" x14ac:dyDescent="0.25">
      <c r="B1053" s="307" t="s">
        <v>3386</v>
      </c>
      <c r="C1053" s="305" t="s">
        <v>1081</v>
      </c>
      <c r="D1053" s="305" t="s">
        <v>1336</v>
      </c>
      <c r="E1053" s="306" t="s">
        <v>1082</v>
      </c>
      <c r="F1053" s="305" t="s">
        <v>136</v>
      </c>
      <c r="G1053" s="304">
        <v>12</v>
      </c>
      <c r="H1053" s="303">
        <v>26.96</v>
      </c>
      <c r="I1053" s="280">
        <f t="shared" si="397"/>
        <v>323.52</v>
      </c>
      <c r="J1053" s="409">
        <f t="shared" si="373"/>
        <v>0.25069999999999998</v>
      </c>
      <c r="K1053" s="302">
        <f t="shared" si="398"/>
        <v>33.71</v>
      </c>
      <c r="L1053" s="301">
        <f t="shared" si="399"/>
        <v>404.52</v>
      </c>
    </row>
    <row r="1054" spans="2:12" ht="12.75" customHeight="1" x14ac:dyDescent="0.25">
      <c r="B1054" s="307" t="s">
        <v>3387</v>
      </c>
      <c r="C1054" s="305" t="s">
        <v>1570</v>
      </c>
      <c r="D1054" s="305" t="s">
        <v>1336</v>
      </c>
      <c r="E1054" s="306" t="s">
        <v>1571</v>
      </c>
      <c r="F1054" s="305" t="s">
        <v>136</v>
      </c>
      <c r="G1054" s="304">
        <v>24</v>
      </c>
      <c r="H1054" s="303">
        <v>7.58</v>
      </c>
      <c r="I1054" s="280">
        <f t="shared" si="397"/>
        <v>181.92</v>
      </c>
      <c r="J1054" s="409">
        <f t="shared" si="373"/>
        <v>0.25069999999999998</v>
      </c>
      <c r="K1054" s="302">
        <f t="shared" si="398"/>
        <v>9.48</v>
      </c>
      <c r="L1054" s="301">
        <f t="shared" si="399"/>
        <v>227.52</v>
      </c>
    </row>
    <row r="1055" spans="2:12" ht="12.75" customHeight="1" x14ac:dyDescent="0.25">
      <c r="B1055" s="307" t="s">
        <v>3388</v>
      </c>
      <c r="C1055" s="305" t="s">
        <v>1519</v>
      </c>
      <c r="D1055" s="305" t="s">
        <v>1336</v>
      </c>
      <c r="E1055" s="306" t="s">
        <v>1520</v>
      </c>
      <c r="F1055" s="305" t="s">
        <v>188</v>
      </c>
      <c r="G1055" s="304">
        <v>150</v>
      </c>
      <c r="H1055" s="303">
        <v>31.68</v>
      </c>
      <c r="I1055" s="280">
        <f t="shared" ref="I1055:I1064" si="400">TRUNC(G1055 * H1055, 2)</f>
        <v>4752</v>
      </c>
      <c r="J1055" s="409">
        <f t="shared" si="373"/>
        <v>0.25069999999999998</v>
      </c>
      <c r="K1055" s="302">
        <f t="shared" ref="K1055:K1064" si="401">TRUNC(H1055 * (1 + J1055), 2)</f>
        <v>39.619999999999997</v>
      </c>
      <c r="L1055" s="301">
        <f t="shared" ref="L1055:L1064" si="402">TRUNC(G1055 * K1055, 2)</f>
        <v>5943</v>
      </c>
    </row>
    <row r="1056" spans="2:12" ht="12.75" customHeight="1" x14ac:dyDescent="0.25">
      <c r="B1056" s="307" t="s">
        <v>3389</v>
      </c>
      <c r="C1056" s="305" t="s">
        <v>1574</v>
      </c>
      <c r="D1056" s="305" t="s">
        <v>1336</v>
      </c>
      <c r="E1056" s="306" t="s">
        <v>1575</v>
      </c>
      <c r="F1056" s="305" t="s">
        <v>137</v>
      </c>
      <c r="G1056" s="304">
        <v>8</v>
      </c>
      <c r="H1056" s="303">
        <v>5.82</v>
      </c>
      <c r="I1056" s="280">
        <f t="shared" si="400"/>
        <v>46.56</v>
      </c>
      <c r="J1056" s="409">
        <f t="shared" si="373"/>
        <v>0.25069999999999998</v>
      </c>
      <c r="K1056" s="302">
        <f t="shared" si="401"/>
        <v>7.27</v>
      </c>
      <c r="L1056" s="301">
        <f t="shared" si="402"/>
        <v>58.16</v>
      </c>
    </row>
    <row r="1057" spans="2:12" ht="12.75" customHeight="1" x14ac:dyDescent="0.25">
      <c r="B1057" s="307" t="s">
        <v>3390</v>
      </c>
      <c r="C1057" s="305" t="s">
        <v>1616</v>
      </c>
      <c r="D1057" s="305" t="s">
        <v>1336</v>
      </c>
      <c r="E1057" s="306" t="s">
        <v>1617</v>
      </c>
      <c r="F1057" s="305" t="s">
        <v>137</v>
      </c>
      <c r="G1057" s="304">
        <v>2</v>
      </c>
      <c r="H1057" s="303">
        <v>23.19</v>
      </c>
      <c r="I1057" s="280">
        <f t="shared" si="400"/>
        <v>46.38</v>
      </c>
      <c r="J1057" s="409">
        <f t="shared" si="373"/>
        <v>0.25069999999999998</v>
      </c>
      <c r="K1057" s="302">
        <f t="shared" si="401"/>
        <v>29</v>
      </c>
      <c r="L1057" s="301">
        <f t="shared" si="402"/>
        <v>58</v>
      </c>
    </row>
    <row r="1058" spans="2:12" ht="12.75" customHeight="1" x14ac:dyDescent="0.25">
      <c r="B1058" s="307" t="s">
        <v>3391</v>
      </c>
      <c r="C1058" s="305" t="s">
        <v>1619</v>
      </c>
      <c r="D1058" s="305" t="s">
        <v>1336</v>
      </c>
      <c r="E1058" s="306" t="s">
        <v>1620</v>
      </c>
      <c r="F1058" s="305" t="s">
        <v>137</v>
      </c>
      <c r="G1058" s="304">
        <v>64</v>
      </c>
      <c r="H1058" s="303">
        <v>0.23</v>
      </c>
      <c r="I1058" s="280">
        <f t="shared" si="400"/>
        <v>14.72</v>
      </c>
      <c r="J1058" s="409">
        <f t="shared" si="373"/>
        <v>0.25069999999999998</v>
      </c>
      <c r="K1058" s="302">
        <f t="shared" si="401"/>
        <v>0.28000000000000003</v>
      </c>
      <c r="L1058" s="301">
        <f t="shared" si="402"/>
        <v>17.920000000000002</v>
      </c>
    </row>
    <row r="1059" spans="2:12" ht="12.75" customHeight="1" x14ac:dyDescent="0.25">
      <c r="B1059" s="307" t="s">
        <v>3392</v>
      </c>
      <c r="C1059" s="305" t="s">
        <v>1622</v>
      </c>
      <c r="D1059" s="305" t="s">
        <v>164</v>
      </c>
      <c r="E1059" s="306" t="s">
        <v>1623</v>
      </c>
      <c r="F1059" s="305" t="s">
        <v>141</v>
      </c>
      <c r="G1059" s="304">
        <v>6</v>
      </c>
      <c r="H1059" s="303">
        <v>32.619999999999997</v>
      </c>
      <c r="I1059" s="280">
        <f t="shared" si="400"/>
        <v>195.72</v>
      </c>
      <c r="J1059" s="409">
        <f t="shared" si="373"/>
        <v>0.25069999999999998</v>
      </c>
      <c r="K1059" s="302">
        <f t="shared" si="401"/>
        <v>40.79</v>
      </c>
      <c r="L1059" s="301">
        <f t="shared" si="402"/>
        <v>244.74</v>
      </c>
    </row>
    <row r="1060" spans="2:12" ht="12.75" customHeight="1" x14ac:dyDescent="0.25">
      <c r="B1060" s="307" t="s">
        <v>3393</v>
      </c>
      <c r="C1060" s="305" t="s">
        <v>1625</v>
      </c>
      <c r="D1060" s="305" t="s">
        <v>1336</v>
      </c>
      <c r="E1060" s="306" t="s">
        <v>1626</v>
      </c>
      <c r="F1060" s="305" t="s">
        <v>188</v>
      </c>
      <c r="G1060" s="304">
        <v>20</v>
      </c>
      <c r="H1060" s="303">
        <v>25.5</v>
      </c>
      <c r="I1060" s="280">
        <f t="shared" si="400"/>
        <v>510</v>
      </c>
      <c r="J1060" s="409">
        <f t="shared" si="373"/>
        <v>0.25069999999999998</v>
      </c>
      <c r="K1060" s="302">
        <f t="shared" si="401"/>
        <v>31.89</v>
      </c>
      <c r="L1060" s="301">
        <f t="shared" si="402"/>
        <v>637.79999999999995</v>
      </c>
    </row>
    <row r="1061" spans="2:12" ht="12.75" customHeight="1" x14ac:dyDescent="0.25">
      <c r="B1061" s="307" t="s">
        <v>3394</v>
      </c>
      <c r="C1061" s="305" t="s">
        <v>1531</v>
      </c>
      <c r="D1061" s="305" t="s">
        <v>1336</v>
      </c>
      <c r="E1061" s="306" t="s">
        <v>1532</v>
      </c>
      <c r="F1061" s="305" t="s">
        <v>188</v>
      </c>
      <c r="G1061" s="304">
        <v>10</v>
      </c>
      <c r="H1061" s="303">
        <v>39.18</v>
      </c>
      <c r="I1061" s="280">
        <f t="shared" si="400"/>
        <v>391.8</v>
      </c>
      <c r="J1061" s="409">
        <f t="shared" si="373"/>
        <v>0.25069999999999998</v>
      </c>
      <c r="K1061" s="302">
        <f t="shared" si="401"/>
        <v>49</v>
      </c>
      <c r="L1061" s="301">
        <f t="shared" si="402"/>
        <v>490</v>
      </c>
    </row>
    <row r="1062" spans="2:12" ht="12.75" customHeight="1" x14ac:dyDescent="0.25">
      <c r="B1062" s="307" t="s">
        <v>3395</v>
      </c>
      <c r="C1062" s="305" t="s">
        <v>1592</v>
      </c>
      <c r="D1062" s="305" t="s">
        <v>1336</v>
      </c>
      <c r="E1062" s="306" t="s">
        <v>1593</v>
      </c>
      <c r="F1062" s="305" t="s">
        <v>188</v>
      </c>
      <c r="G1062" s="304">
        <v>1080</v>
      </c>
      <c r="H1062" s="303">
        <v>174.91</v>
      </c>
      <c r="I1062" s="280">
        <f t="shared" si="400"/>
        <v>188902.8</v>
      </c>
      <c r="J1062" s="409">
        <f t="shared" si="373"/>
        <v>0.25069999999999998</v>
      </c>
      <c r="K1062" s="302">
        <f t="shared" si="401"/>
        <v>218.75</v>
      </c>
      <c r="L1062" s="301">
        <f t="shared" si="402"/>
        <v>236250</v>
      </c>
    </row>
    <row r="1063" spans="2:12" ht="12.75" customHeight="1" x14ac:dyDescent="0.25">
      <c r="B1063" s="307" t="s">
        <v>3396</v>
      </c>
      <c r="C1063" s="305" t="s">
        <v>1638</v>
      </c>
      <c r="D1063" s="305" t="s">
        <v>164</v>
      </c>
      <c r="E1063" s="306" t="s">
        <v>1639</v>
      </c>
      <c r="F1063" s="305" t="s">
        <v>136</v>
      </c>
      <c r="G1063" s="304">
        <v>1</v>
      </c>
      <c r="H1063" s="303">
        <v>2531.88</v>
      </c>
      <c r="I1063" s="280">
        <f t="shared" si="400"/>
        <v>2531.88</v>
      </c>
      <c r="J1063" s="409">
        <f t="shared" si="373"/>
        <v>0.25069999999999998</v>
      </c>
      <c r="K1063" s="302">
        <f t="shared" si="401"/>
        <v>3166.62</v>
      </c>
      <c r="L1063" s="301">
        <f t="shared" si="402"/>
        <v>3166.62</v>
      </c>
    </row>
    <row r="1064" spans="2:12" ht="12.75" customHeight="1" x14ac:dyDescent="0.25">
      <c r="B1064" s="307" t="s">
        <v>3397</v>
      </c>
      <c r="C1064" s="305" t="s">
        <v>1654</v>
      </c>
      <c r="D1064" s="305" t="s">
        <v>1336</v>
      </c>
      <c r="E1064" s="306" t="s">
        <v>1655</v>
      </c>
      <c r="F1064" s="305" t="s">
        <v>137</v>
      </c>
      <c r="G1064" s="304">
        <v>12</v>
      </c>
      <c r="H1064" s="303">
        <v>37.4</v>
      </c>
      <c r="I1064" s="280">
        <f t="shared" si="400"/>
        <v>448.8</v>
      </c>
      <c r="J1064" s="409">
        <f t="shared" si="373"/>
        <v>0.25069999999999998</v>
      </c>
      <c r="K1064" s="302">
        <f t="shared" si="401"/>
        <v>46.77</v>
      </c>
      <c r="L1064" s="301">
        <f t="shared" si="402"/>
        <v>561.24</v>
      </c>
    </row>
    <row r="1065" spans="2:12" ht="12.75" customHeight="1" x14ac:dyDescent="0.25">
      <c r="B1065" s="307" t="s">
        <v>3398</v>
      </c>
      <c r="C1065" s="305" t="s">
        <v>1660</v>
      </c>
      <c r="D1065" s="305" t="s">
        <v>164</v>
      </c>
      <c r="E1065" s="306" t="s">
        <v>1661</v>
      </c>
      <c r="F1065" s="305" t="s">
        <v>137</v>
      </c>
      <c r="G1065" s="304">
        <v>2</v>
      </c>
      <c r="H1065" s="303">
        <v>886.51</v>
      </c>
      <c r="I1065" s="280">
        <f t="shared" si="397"/>
        <v>1773.02</v>
      </c>
      <c r="J1065" s="409">
        <f t="shared" si="373"/>
        <v>0.25069999999999998</v>
      </c>
      <c r="K1065" s="302">
        <f t="shared" si="398"/>
        <v>1108.75</v>
      </c>
      <c r="L1065" s="301">
        <f t="shared" si="399"/>
        <v>2217.5</v>
      </c>
    </row>
    <row r="1066" spans="2:12" ht="12.75" customHeight="1" x14ac:dyDescent="0.25">
      <c r="B1066" s="307" t="s">
        <v>3399</v>
      </c>
      <c r="C1066" s="305" t="s">
        <v>1644</v>
      </c>
      <c r="D1066" s="305" t="s">
        <v>1336</v>
      </c>
      <c r="E1066" s="306" t="s">
        <v>1645</v>
      </c>
      <c r="F1066" s="305" t="s">
        <v>188</v>
      </c>
      <c r="G1066" s="304">
        <v>150</v>
      </c>
      <c r="H1066" s="303">
        <v>204.54</v>
      </c>
      <c r="I1066" s="280">
        <f t="shared" si="397"/>
        <v>30681</v>
      </c>
      <c r="J1066" s="409">
        <f t="shared" si="373"/>
        <v>0.25069999999999998</v>
      </c>
      <c r="K1066" s="302">
        <f t="shared" si="398"/>
        <v>255.81</v>
      </c>
      <c r="L1066" s="301">
        <f t="shared" si="399"/>
        <v>38371.5</v>
      </c>
    </row>
    <row r="1067" spans="2:12" ht="12.75" customHeight="1" x14ac:dyDescent="0.25">
      <c r="B1067" s="307" t="s">
        <v>3400</v>
      </c>
      <c r="C1067" s="305" t="s">
        <v>1647</v>
      </c>
      <c r="D1067" s="305" t="s">
        <v>1648</v>
      </c>
      <c r="E1067" s="306" t="s">
        <v>1649</v>
      </c>
      <c r="F1067" s="305" t="s">
        <v>159</v>
      </c>
      <c r="G1067" s="304">
        <v>10</v>
      </c>
      <c r="H1067" s="303">
        <v>5.79</v>
      </c>
      <c r="I1067" s="280">
        <f t="shared" si="397"/>
        <v>57.9</v>
      </c>
      <c r="J1067" s="409">
        <f t="shared" si="373"/>
        <v>0.25069999999999998</v>
      </c>
      <c r="K1067" s="302">
        <f t="shared" si="398"/>
        <v>7.24</v>
      </c>
      <c r="L1067" s="301">
        <f t="shared" si="399"/>
        <v>72.400000000000006</v>
      </c>
    </row>
    <row r="1068" spans="2:12" ht="12.75" customHeight="1" x14ac:dyDescent="0.25">
      <c r="B1068" s="307" t="s">
        <v>3401</v>
      </c>
      <c r="C1068" s="305" t="s">
        <v>1651</v>
      </c>
      <c r="D1068" s="305" t="s">
        <v>1648</v>
      </c>
      <c r="E1068" s="306" t="s">
        <v>1652</v>
      </c>
      <c r="F1068" s="305" t="s">
        <v>159</v>
      </c>
      <c r="G1068" s="304">
        <v>10</v>
      </c>
      <c r="H1068" s="303">
        <v>7.12</v>
      </c>
      <c r="I1068" s="280">
        <f t="shared" ref="I1068:I1078" si="403">TRUNC(G1068 * H1068, 2)</f>
        <v>71.2</v>
      </c>
      <c r="J1068" s="409">
        <f t="shared" si="373"/>
        <v>0.25069999999999998</v>
      </c>
      <c r="K1068" s="302">
        <f t="shared" ref="K1068:K1078" si="404">TRUNC(H1068 * (1 + J1068), 2)</f>
        <v>8.9</v>
      </c>
      <c r="L1068" s="301">
        <f t="shared" ref="L1068:L1078" si="405">TRUNC(G1068 * K1068, 2)</f>
        <v>89</v>
      </c>
    </row>
    <row r="1069" spans="2:12" ht="12.75" customHeight="1" x14ac:dyDescent="0.25">
      <c r="B1069" s="307" t="s">
        <v>3402</v>
      </c>
      <c r="C1069" s="305" t="s">
        <v>1663</v>
      </c>
      <c r="D1069" s="305" t="s">
        <v>1336</v>
      </c>
      <c r="E1069" s="306" t="s">
        <v>1664</v>
      </c>
      <c r="F1069" s="305" t="s">
        <v>137</v>
      </c>
      <c r="G1069" s="304">
        <v>3</v>
      </c>
      <c r="H1069" s="303">
        <v>305.68</v>
      </c>
      <c r="I1069" s="280">
        <f t="shared" si="403"/>
        <v>917.04</v>
      </c>
      <c r="J1069" s="409">
        <f t="shared" si="373"/>
        <v>0.25069999999999998</v>
      </c>
      <c r="K1069" s="302">
        <f t="shared" si="404"/>
        <v>382.31</v>
      </c>
      <c r="L1069" s="301">
        <f t="shared" si="405"/>
        <v>1146.93</v>
      </c>
    </row>
    <row r="1070" spans="2:12" ht="12.75" customHeight="1" x14ac:dyDescent="0.25">
      <c r="B1070" s="307" t="s">
        <v>3403</v>
      </c>
      <c r="C1070" s="305" t="s">
        <v>1666</v>
      </c>
      <c r="D1070" s="305" t="s">
        <v>1667</v>
      </c>
      <c r="E1070" s="306" t="s">
        <v>1668</v>
      </c>
      <c r="F1070" s="305" t="s">
        <v>159</v>
      </c>
      <c r="G1070" s="304">
        <v>2</v>
      </c>
      <c r="H1070" s="303">
        <v>18.47</v>
      </c>
      <c r="I1070" s="280">
        <f t="shared" si="403"/>
        <v>36.94</v>
      </c>
      <c r="J1070" s="409">
        <f t="shared" si="373"/>
        <v>0.25069999999999998</v>
      </c>
      <c r="K1070" s="302">
        <f t="shared" si="404"/>
        <v>23.1</v>
      </c>
      <c r="L1070" s="301">
        <f t="shared" si="405"/>
        <v>46.2</v>
      </c>
    </row>
    <row r="1071" spans="2:12" ht="12.75" customHeight="1" x14ac:dyDescent="0.25">
      <c r="B1071" s="307" t="s">
        <v>3404</v>
      </c>
      <c r="C1071" s="305" t="s">
        <v>1670</v>
      </c>
      <c r="D1071" s="305" t="s">
        <v>164</v>
      </c>
      <c r="E1071" s="306" t="s">
        <v>1671</v>
      </c>
      <c r="F1071" s="305" t="s">
        <v>136</v>
      </c>
      <c r="G1071" s="304">
        <v>2</v>
      </c>
      <c r="H1071" s="303">
        <v>46.02</v>
      </c>
      <c r="I1071" s="280">
        <f t="shared" si="403"/>
        <v>92.04</v>
      </c>
      <c r="J1071" s="409">
        <f t="shared" si="373"/>
        <v>0.25069999999999998</v>
      </c>
      <c r="K1071" s="302">
        <f t="shared" si="404"/>
        <v>57.55</v>
      </c>
      <c r="L1071" s="301">
        <f t="shared" si="405"/>
        <v>115.1</v>
      </c>
    </row>
    <row r="1072" spans="2:12" ht="12.75" customHeight="1" x14ac:dyDescent="0.25">
      <c r="B1072" s="307" t="s">
        <v>3405</v>
      </c>
      <c r="C1072" s="305" t="s">
        <v>1673</v>
      </c>
      <c r="D1072" s="305" t="s">
        <v>164</v>
      </c>
      <c r="E1072" s="306" t="s">
        <v>1674</v>
      </c>
      <c r="F1072" s="305" t="s">
        <v>136</v>
      </c>
      <c r="G1072" s="304">
        <v>2</v>
      </c>
      <c r="H1072" s="303">
        <v>30.52</v>
      </c>
      <c r="I1072" s="280">
        <f t="shared" si="403"/>
        <v>61.04</v>
      </c>
      <c r="J1072" s="409">
        <f t="shared" si="373"/>
        <v>0.25069999999999998</v>
      </c>
      <c r="K1072" s="302">
        <f t="shared" si="404"/>
        <v>38.17</v>
      </c>
      <c r="L1072" s="301">
        <f t="shared" si="405"/>
        <v>76.34</v>
      </c>
    </row>
    <row r="1073" spans="2:12" ht="12.75" customHeight="1" x14ac:dyDescent="0.25">
      <c r="B1073" s="307" t="s">
        <v>3406</v>
      </c>
      <c r="C1073" s="305" t="s">
        <v>1679</v>
      </c>
      <c r="D1073" s="305" t="s">
        <v>130</v>
      </c>
      <c r="E1073" s="306" t="s">
        <v>1680</v>
      </c>
      <c r="F1073" s="305" t="s">
        <v>137</v>
      </c>
      <c r="G1073" s="304">
        <v>24</v>
      </c>
      <c r="H1073" s="303">
        <v>0.56999999999999995</v>
      </c>
      <c r="I1073" s="280">
        <f t="shared" si="403"/>
        <v>13.68</v>
      </c>
      <c r="J1073" s="409">
        <f t="shared" si="373"/>
        <v>0.25069999999999998</v>
      </c>
      <c r="K1073" s="302">
        <f t="shared" si="404"/>
        <v>0.71</v>
      </c>
      <c r="L1073" s="301">
        <f t="shared" si="405"/>
        <v>17.04</v>
      </c>
    </row>
    <row r="1074" spans="2:12" ht="12.75" customHeight="1" x14ac:dyDescent="0.25">
      <c r="B1074" s="307" t="s">
        <v>3407</v>
      </c>
      <c r="C1074" s="305" t="s">
        <v>1676</v>
      </c>
      <c r="D1074" s="305" t="s">
        <v>164</v>
      </c>
      <c r="E1074" s="306" t="s">
        <v>1677</v>
      </c>
      <c r="F1074" s="305" t="s">
        <v>136</v>
      </c>
      <c r="G1074" s="304">
        <v>2</v>
      </c>
      <c r="H1074" s="303">
        <v>1420.68</v>
      </c>
      <c r="I1074" s="280">
        <f t="shared" si="403"/>
        <v>2841.36</v>
      </c>
      <c r="J1074" s="409">
        <f t="shared" si="373"/>
        <v>0.25069999999999998</v>
      </c>
      <c r="K1074" s="302">
        <f t="shared" si="404"/>
        <v>1776.84</v>
      </c>
      <c r="L1074" s="301">
        <f t="shared" si="405"/>
        <v>3553.68</v>
      </c>
    </row>
    <row r="1075" spans="2:12" ht="12.75" customHeight="1" x14ac:dyDescent="0.25">
      <c r="B1075" s="307" t="s">
        <v>3408</v>
      </c>
      <c r="C1075" s="305" t="s">
        <v>1657</v>
      </c>
      <c r="D1075" s="305" t="s">
        <v>164</v>
      </c>
      <c r="E1075" s="306" t="s">
        <v>1658</v>
      </c>
      <c r="F1075" s="305" t="s">
        <v>136</v>
      </c>
      <c r="G1075" s="304">
        <v>3</v>
      </c>
      <c r="H1075" s="303">
        <v>281.45999999999998</v>
      </c>
      <c r="I1075" s="280">
        <f t="shared" si="403"/>
        <v>844.38</v>
      </c>
      <c r="J1075" s="409">
        <f t="shared" si="373"/>
        <v>0.25069999999999998</v>
      </c>
      <c r="K1075" s="302">
        <f t="shared" si="404"/>
        <v>352.02</v>
      </c>
      <c r="L1075" s="301">
        <f t="shared" si="405"/>
        <v>1056.06</v>
      </c>
    </row>
    <row r="1076" spans="2:12" ht="12.75" customHeight="1" x14ac:dyDescent="0.25">
      <c r="B1076" s="307" t="s">
        <v>3409</v>
      </c>
      <c r="C1076" s="305" t="s">
        <v>1682</v>
      </c>
      <c r="D1076" s="305" t="s">
        <v>974</v>
      </c>
      <c r="E1076" s="306" t="s">
        <v>1683</v>
      </c>
      <c r="F1076" s="305" t="s">
        <v>188</v>
      </c>
      <c r="G1076" s="304">
        <v>1.2</v>
      </c>
      <c r="H1076" s="303">
        <v>36.130000000000003</v>
      </c>
      <c r="I1076" s="280">
        <f t="shared" si="403"/>
        <v>43.35</v>
      </c>
      <c r="J1076" s="409">
        <f t="shared" si="373"/>
        <v>0.25069999999999998</v>
      </c>
      <c r="K1076" s="302">
        <f t="shared" si="404"/>
        <v>45.18</v>
      </c>
      <c r="L1076" s="301">
        <f t="shared" si="405"/>
        <v>54.21</v>
      </c>
    </row>
    <row r="1077" spans="2:12" ht="12.75" customHeight="1" x14ac:dyDescent="0.25">
      <c r="B1077" s="307" t="s">
        <v>3410</v>
      </c>
      <c r="C1077" s="305" t="s">
        <v>1685</v>
      </c>
      <c r="D1077" s="305" t="s">
        <v>164</v>
      </c>
      <c r="E1077" s="306" t="s">
        <v>1686</v>
      </c>
      <c r="F1077" s="305" t="s">
        <v>136</v>
      </c>
      <c r="G1077" s="304">
        <v>2</v>
      </c>
      <c r="H1077" s="303">
        <v>212.66</v>
      </c>
      <c r="I1077" s="280">
        <f t="shared" si="403"/>
        <v>425.32</v>
      </c>
      <c r="J1077" s="409">
        <f t="shared" si="373"/>
        <v>0.25069999999999998</v>
      </c>
      <c r="K1077" s="302">
        <f t="shared" si="404"/>
        <v>265.97000000000003</v>
      </c>
      <c r="L1077" s="301">
        <f t="shared" si="405"/>
        <v>531.94000000000005</v>
      </c>
    </row>
    <row r="1078" spans="2:12" x14ac:dyDescent="0.25">
      <c r="B1078" s="307" t="s">
        <v>3411</v>
      </c>
      <c r="C1078" s="305" t="s">
        <v>1688</v>
      </c>
      <c r="D1078" s="305" t="s">
        <v>1336</v>
      </c>
      <c r="E1078" s="306" t="s">
        <v>1689</v>
      </c>
      <c r="F1078" s="305" t="s">
        <v>137</v>
      </c>
      <c r="G1078" s="304">
        <v>1</v>
      </c>
      <c r="H1078" s="303">
        <v>6.35</v>
      </c>
      <c r="I1078" s="280">
        <f t="shared" si="403"/>
        <v>6.35</v>
      </c>
      <c r="J1078" s="409">
        <f t="shared" si="373"/>
        <v>0.25069999999999998</v>
      </c>
      <c r="K1078" s="302">
        <f t="shared" si="404"/>
        <v>7.94</v>
      </c>
      <c r="L1078" s="301">
        <f t="shared" si="405"/>
        <v>7.94</v>
      </c>
    </row>
    <row r="1079" spans="2:12" ht="12.75" customHeight="1" x14ac:dyDescent="0.25">
      <c r="B1079" s="307" t="s">
        <v>3412</v>
      </c>
      <c r="C1079" s="305" t="s">
        <v>1691</v>
      </c>
      <c r="D1079" s="305" t="s">
        <v>1336</v>
      </c>
      <c r="E1079" s="306" t="s">
        <v>1692</v>
      </c>
      <c r="F1079" s="305" t="s">
        <v>136</v>
      </c>
      <c r="G1079" s="304">
        <v>1</v>
      </c>
      <c r="H1079" s="303">
        <v>7.31</v>
      </c>
      <c r="I1079" s="280">
        <f t="shared" si="397"/>
        <v>7.31</v>
      </c>
      <c r="J1079" s="409">
        <f t="shared" si="373"/>
        <v>0.25069999999999998</v>
      </c>
      <c r="K1079" s="302">
        <f t="shared" si="398"/>
        <v>9.14</v>
      </c>
      <c r="L1079" s="301">
        <f t="shared" si="399"/>
        <v>9.14</v>
      </c>
    </row>
    <row r="1080" spans="2:12" ht="12.75" customHeight="1" x14ac:dyDescent="0.25">
      <c r="B1080" s="307" t="s">
        <v>3413</v>
      </c>
      <c r="C1080" s="305" t="s">
        <v>1098</v>
      </c>
      <c r="D1080" s="305" t="s">
        <v>1336</v>
      </c>
      <c r="E1080" s="306" t="s">
        <v>1099</v>
      </c>
      <c r="F1080" s="305" t="s">
        <v>137</v>
      </c>
      <c r="G1080" s="304">
        <v>40</v>
      </c>
      <c r="H1080" s="303">
        <v>7.31</v>
      </c>
      <c r="I1080" s="280">
        <f t="shared" si="397"/>
        <v>292.39999999999998</v>
      </c>
      <c r="J1080" s="409">
        <f t="shared" si="373"/>
        <v>0.25069999999999998</v>
      </c>
      <c r="K1080" s="302">
        <f t="shared" si="398"/>
        <v>9.14</v>
      </c>
      <c r="L1080" s="301">
        <f t="shared" si="399"/>
        <v>365.6</v>
      </c>
    </row>
    <row r="1081" spans="2:12" ht="12.75" customHeight="1" x14ac:dyDescent="0.25">
      <c r="B1081" s="307" t="s">
        <v>3414</v>
      </c>
      <c r="C1081" s="305" t="s">
        <v>1695</v>
      </c>
      <c r="D1081" s="305" t="s">
        <v>164</v>
      </c>
      <c r="E1081" s="306" t="s">
        <v>1696</v>
      </c>
      <c r="F1081" s="305" t="s">
        <v>1697</v>
      </c>
      <c r="G1081" s="304">
        <v>2</v>
      </c>
      <c r="H1081" s="303">
        <v>827.06</v>
      </c>
      <c r="I1081" s="280">
        <f t="shared" si="397"/>
        <v>1654.12</v>
      </c>
      <c r="J1081" s="409">
        <f t="shared" si="373"/>
        <v>0.25069999999999998</v>
      </c>
      <c r="K1081" s="302">
        <f t="shared" si="398"/>
        <v>1034.4000000000001</v>
      </c>
      <c r="L1081" s="301">
        <f t="shared" si="399"/>
        <v>2068.8000000000002</v>
      </c>
    </row>
    <row r="1082" spans="2:12" ht="12.75" customHeight="1" x14ac:dyDescent="0.25">
      <c r="B1082" s="307" t="s">
        <v>3415</v>
      </c>
      <c r="C1082" s="305" t="s">
        <v>1702</v>
      </c>
      <c r="D1082" s="305" t="s">
        <v>142</v>
      </c>
      <c r="E1082" s="306" t="s">
        <v>1703</v>
      </c>
      <c r="F1082" s="305" t="s">
        <v>136</v>
      </c>
      <c r="G1082" s="304">
        <v>3</v>
      </c>
      <c r="H1082" s="303">
        <v>36.81</v>
      </c>
      <c r="I1082" s="280">
        <f t="shared" si="397"/>
        <v>110.43</v>
      </c>
      <c r="J1082" s="409">
        <f t="shared" si="373"/>
        <v>0.25069999999999998</v>
      </c>
      <c r="K1082" s="302">
        <f t="shared" si="398"/>
        <v>46.03</v>
      </c>
      <c r="L1082" s="301">
        <f t="shared" si="399"/>
        <v>138.09</v>
      </c>
    </row>
    <row r="1083" spans="2:12" ht="12.75" customHeight="1" x14ac:dyDescent="0.25">
      <c r="B1083" s="307" t="s">
        <v>3416</v>
      </c>
      <c r="C1083" s="305" t="s">
        <v>1705</v>
      </c>
      <c r="D1083" s="305" t="s">
        <v>142</v>
      </c>
      <c r="E1083" s="306" t="s">
        <v>1706</v>
      </c>
      <c r="F1083" s="305" t="s">
        <v>136</v>
      </c>
      <c r="G1083" s="304">
        <v>21</v>
      </c>
      <c r="H1083" s="303">
        <v>33.31</v>
      </c>
      <c r="I1083" s="280">
        <f t="shared" si="397"/>
        <v>699.51</v>
      </c>
      <c r="J1083" s="409">
        <f t="shared" si="373"/>
        <v>0.25069999999999998</v>
      </c>
      <c r="K1083" s="302">
        <f t="shared" si="398"/>
        <v>41.66</v>
      </c>
      <c r="L1083" s="301">
        <f t="shared" si="399"/>
        <v>874.86</v>
      </c>
    </row>
    <row r="1084" spans="2:12" ht="12.75" customHeight="1" x14ac:dyDescent="0.25">
      <c r="B1084" s="307" t="s">
        <v>3417</v>
      </c>
      <c r="C1084" s="305" t="s">
        <v>1708</v>
      </c>
      <c r="D1084" s="305" t="s">
        <v>142</v>
      </c>
      <c r="E1084" s="306" t="s">
        <v>1709</v>
      </c>
      <c r="F1084" s="305" t="s">
        <v>136</v>
      </c>
      <c r="G1084" s="304">
        <v>6</v>
      </c>
      <c r="H1084" s="303">
        <v>59.01</v>
      </c>
      <c r="I1084" s="280">
        <f t="shared" si="397"/>
        <v>354.06</v>
      </c>
      <c r="J1084" s="409">
        <f t="shared" si="373"/>
        <v>0.25069999999999998</v>
      </c>
      <c r="K1084" s="302">
        <f t="shared" si="398"/>
        <v>73.8</v>
      </c>
      <c r="L1084" s="301">
        <f t="shared" si="399"/>
        <v>442.8</v>
      </c>
    </row>
    <row r="1085" spans="2:12" ht="12.75" customHeight="1" x14ac:dyDescent="0.25">
      <c r="B1085" s="307" t="s">
        <v>3418</v>
      </c>
      <c r="C1085" s="305" t="s">
        <v>1699</v>
      </c>
      <c r="D1085" s="305" t="s">
        <v>142</v>
      </c>
      <c r="E1085" s="306" t="s">
        <v>1700</v>
      </c>
      <c r="F1085" s="305" t="s">
        <v>136</v>
      </c>
      <c r="G1085" s="304">
        <v>6</v>
      </c>
      <c r="H1085" s="303">
        <v>13.13</v>
      </c>
      <c r="I1085" s="280">
        <f t="shared" si="397"/>
        <v>78.78</v>
      </c>
      <c r="J1085" s="409">
        <f t="shared" si="373"/>
        <v>0.25069999999999998</v>
      </c>
      <c r="K1085" s="302">
        <f t="shared" si="398"/>
        <v>16.420000000000002</v>
      </c>
      <c r="L1085" s="301">
        <f t="shared" si="399"/>
        <v>98.52</v>
      </c>
    </row>
    <row r="1086" spans="2:12" ht="12.75" customHeight="1" x14ac:dyDescent="0.25">
      <c r="B1086" s="307" t="s">
        <v>3419</v>
      </c>
      <c r="C1086" s="305" t="s">
        <v>3420</v>
      </c>
      <c r="D1086" s="305" t="s">
        <v>1336</v>
      </c>
      <c r="E1086" s="306" t="s">
        <v>3421</v>
      </c>
      <c r="F1086" s="305" t="s">
        <v>137</v>
      </c>
      <c r="G1086" s="304">
        <v>1</v>
      </c>
      <c r="H1086" s="303">
        <v>61277.74</v>
      </c>
      <c r="I1086" s="280">
        <f t="shared" si="397"/>
        <v>61277.74</v>
      </c>
      <c r="J1086" s="442">
        <f t="shared" ref="J1086:J1087" si="406">+$L$4</f>
        <v>0.20860000000000001</v>
      </c>
      <c r="K1086" s="302">
        <f t="shared" si="398"/>
        <v>74060.27</v>
      </c>
      <c r="L1086" s="301">
        <f t="shared" si="399"/>
        <v>74060.27</v>
      </c>
    </row>
    <row r="1087" spans="2:12" ht="12.75" customHeight="1" x14ac:dyDescent="0.25">
      <c r="B1087" s="307" t="s">
        <v>3422</v>
      </c>
      <c r="C1087" s="305" t="s">
        <v>3423</v>
      </c>
      <c r="D1087" s="305" t="s">
        <v>164</v>
      </c>
      <c r="E1087" s="306" t="s">
        <v>3424</v>
      </c>
      <c r="F1087" s="305" t="s">
        <v>136</v>
      </c>
      <c r="G1087" s="304">
        <v>1</v>
      </c>
      <c r="H1087" s="303">
        <v>98352.97</v>
      </c>
      <c r="I1087" s="280">
        <f t="shared" si="397"/>
        <v>98352.97</v>
      </c>
      <c r="J1087" s="442">
        <f t="shared" si="406"/>
        <v>0.20860000000000001</v>
      </c>
      <c r="K1087" s="302">
        <f t="shared" si="398"/>
        <v>118869.39</v>
      </c>
      <c r="L1087" s="301">
        <f t="shared" si="399"/>
        <v>118869.39</v>
      </c>
    </row>
    <row r="1088" spans="2:12" ht="12.75" customHeight="1" x14ac:dyDescent="0.25">
      <c r="B1088" s="307" t="s">
        <v>3425</v>
      </c>
      <c r="C1088" s="305" t="s">
        <v>1711</v>
      </c>
      <c r="D1088" s="305" t="s">
        <v>164</v>
      </c>
      <c r="E1088" s="306" t="s">
        <v>1712</v>
      </c>
      <c r="F1088" s="305" t="s">
        <v>136</v>
      </c>
      <c r="G1088" s="304">
        <v>6</v>
      </c>
      <c r="H1088" s="303">
        <v>8.68</v>
      </c>
      <c r="I1088" s="280">
        <f t="shared" si="397"/>
        <v>52.08</v>
      </c>
      <c r="J1088" s="409">
        <f t="shared" si="373"/>
        <v>0.25069999999999998</v>
      </c>
      <c r="K1088" s="302">
        <f t="shared" si="398"/>
        <v>10.85</v>
      </c>
      <c r="L1088" s="301">
        <f t="shared" si="399"/>
        <v>65.099999999999994</v>
      </c>
    </row>
    <row r="1089" spans="2:12" ht="25.5" x14ac:dyDescent="0.25">
      <c r="B1089" s="307" t="s">
        <v>3426</v>
      </c>
      <c r="C1089" s="305" t="s">
        <v>1714</v>
      </c>
      <c r="D1089" s="305" t="s">
        <v>142</v>
      </c>
      <c r="E1089" s="306" t="s">
        <v>1715</v>
      </c>
      <c r="F1089" s="305" t="s">
        <v>141</v>
      </c>
      <c r="G1089" s="304">
        <v>36</v>
      </c>
      <c r="H1089" s="303">
        <v>91.39</v>
      </c>
      <c r="I1089" s="280">
        <f t="shared" si="397"/>
        <v>3290.04</v>
      </c>
      <c r="J1089" s="409">
        <f t="shared" si="373"/>
        <v>0.25069999999999998</v>
      </c>
      <c r="K1089" s="302">
        <f t="shared" si="398"/>
        <v>114.3</v>
      </c>
      <c r="L1089" s="301">
        <f t="shared" si="399"/>
        <v>4114.8</v>
      </c>
    </row>
    <row r="1090" spans="2:12" ht="12.75" customHeight="1" x14ac:dyDescent="0.25">
      <c r="B1090" s="307" t="s">
        <v>3427</v>
      </c>
      <c r="C1090" s="305" t="s">
        <v>3428</v>
      </c>
      <c r="D1090" s="305" t="s">
        <v>974</v>
      </c>
      <c r="E1090" s="306" t="s">
        <v>3429</v>
      </c>
      <c r="F1090" s="305" t="s">
        <v>159</v>
      </c>
      <c r="G1090" s="304">
        <v>1</v>
      </c>
      <c r="H1090" s="303">
        <v>317442.67</v>
      </c>
      <c r="I1090" s="280">
        <f t="shared" si="397"/>
        <v>317442.67</v>
      </c>
      <c r="J1090" s="442">
        <f>+$L$4</f>
        <v>0.20860000000000001</v>
      </c>
      <c r="K1090" s="302">
        <f t="shared" si="398"/>
        <v>383661.21</v>
      </c>
      <c r="L1090" s="301">
        <f t="shared" si="399"/>
        <v>383661.21</v>
      </c>
    </row>
    <row r="1091" spans="2:12" ht="25.5" x14ac:dyDescent="0.25">
      <c r="B1091" s="307" t="s">
        <v>3430</v>
      </c>
      <c r="C1091" s="305" t="s">
        <v>3431</v>
      </c>
      <c r="D1091" s="305" t="s">
        <v>974</v>
      </c>
      <c r="E1091" s="306" t="s">
        <v>3432</v>
      </c>
      <c r="F1091" s="305" t="s">
        <v>159</v>
      </c>
      <c r="G1091" s="304">
        <v>1</v>
      </c>
      <c r="H1091" s="303">
        <v>660863.69999999995</v>
      </c>
      <c r="I1091" s="280">
        <f t="shared" si="397"/>
        <v>660863.69999999995</v>
      </c>
      <c r="J1091" s="442">
        <f>+$L$4</f>
        <v>0.20860000000000001</v>
      </c>
      <c r="K1091" s="302">
        <f t="shared" si="398"/>
        <v>798719.86</v>
      </c>
      <c r="L1091" s="301">
        <f t="shared" si="399"/>
        <v>798719.86</v>
      </c>
    </row>
    <row r="1092" spans="2:12" x14ac:dyDescent="0.25">
      <c r="B1092" s="314" t="s">
        <v>218</v>
      </c>
      <c r="C1092" s="311" t="s">
        <v>379</v>
      </c>
      <c r="D1092" s="311"/>
      <c r="E1092" s="312" t="s">
        <v>1809</v>
      </c>
      <c r="F1092" s="311"/>
      <c r="G1092" s="313"/>
      <c r="H1092" s="312" t="s">
        <v>73</v>
      </c>
      <c r="I1092" s="311">
        <f>SUBTOTAL(9,I1094:I1315)</f>
        <v>474722.1199999997</v>
      </c>
      <c r="J1092" s="310"/>
      <c r="K1092" s="309"/>
      <c r="L1092" s="308">
        <f>SUBTOTAL(9,L1094:L1315)</f>
        <v>593682.9800000001</v>
      </c>
    </row>
    <row r="1093" spans="2:12" x14ac:dyDescent="0.25">
      <c r="B1093" s="314" t="s">
        <v>219</v>
      </c>
      <c r="C1093" s="311" t="s">
        <v>379</v>
      </c>
      <c r="D1093" s="311"/>
      <c r="E1093" s="312" t="s">
        <v>2520</v>
      </c>
      <c r="F1093" s="311"/>
      <c r="G1093" s="313"/>
      <c r="H1093" s="312" t="s">
        <v>73</v>
      </c>
      <c r="I1093" s="311">
        <f>SUBTOTAL(9,I1094:I1099)</f>
        <v>67510.539999999994</v>
      </c>
      <c r="J1093" s="310"/>
      <c r="K1093" s="309"/>
      <c r="L1093" s="308">
        <f>SUBTOTAL(9,L1094:L1099)</f>
        <v>84434.25</v>
      </c>
    </row>
    <row r="1094" spans="2:12" x14ac:dyDescent="0.25">
      <c r="B1094" s="307" t="s">
        <v>3433</v>
      </c>
      <c r="C1094" s="305" t="s">
        <v>2522</v>
      </c>
      <c r="D1094" s="305" t="s">
        <v>1336</v>
      </c>
      <c r="E1094" s="306" t="s">
        <v>2523</v>
      </c>
      <c r="F1094" s="305" t="s">
        <v>137</v>
      </c>
      <c r="G1094" s="304">
        <v>57</v>
      </c>
      <c r="H1094" s="303">
        <v>637.79999999999995</v>
      </c>
      <c r="I1094" s="280">
        <f t="shared" ref="I1094:I1099" si="407">TRUNC(G1094 * H1094, 2)</f>
        <v>36354.6</v>
      </c>
      <c r="J1094" s="409">
        <f t="shared" ref="J1094:J1125" si="408">+$L$3</f>
        <v>0.25069999999999998</v>
      </c>
      <c r="K1094" s="302">
        <f t="shared" ref="K1094:K1099" si="409">TRUNC(H1094 * (1 + J1094), 2)</f>
        <v>797.69</v>
      </c>
      <c r="L1094" s="301">
        <f t="shared" ref="L1094:L1099" si="410">TRUNC(G1094 * K1094, 2)</f>
        <v>45468.33</v>
      </c>
    </row>
    <row r="1095" spans="2:12" ht="12.75" customHeight="1" x14ac:dyDescent="0.25">
      <c r="B1095" s="307" t="s">
        <v>3434</v>
      </c>
      <c r="C1095" s="305" t="s">
        <v>827</v>
      </c>
      <c r="D1095" s="305" t="s">
        <v>1336</v>
      </c>
      <c r="E1095" s="306" t="s">
        <v>517</v>
      </c>
      <c r="F1095" s="305" t="s">
        <v>137</v>
      </c>
      <c r="G1095" s="304">
        <v>31</v>
      </c>
      <c r="H1095" s="303">
        <v>131.94999999999999</v>
      </c>
      <c r="I1095" s="280">
        <f t="shared" si="407"/>
        <v>4090.45</v>
      </c>
      <c r="J1095" s="409">
        <f t="shared" si="408"/>
        <v>0.25069999999999998</v>
      </c>
      <c r="K1095" s="302">
        <f t="shared" si="409"/>
        <v>165.02</v>
      </c>
      <c r="L1095" s="301">
        <f t="shared" si="410"/>
        <v>5115.62</v>
      </c>
    </row>
    <row r="1096" spans="2:12" ht="12.75" customHeight="1" x14ac:dyDescent="0.25">
      <c r="B1096" s="307" t="s">
        <v>3435</v>
      </c>
      <c r="C1096" s="305" t="s">
        <v>2526</v>
      </c>
      <c r="D1096" s="305" t="s">
        <v>1336</v>
      </c>
      <c r="E1096" s="306" t="s">
        <v>2527</v>
      </c>
      <c r="F1096" s="305" t="s">
        <v>137</v>
      </c>
      <c r="G1096" s="304">
        <v>45</v>
      </c>
      <c r="H1096" s="303">
        <v>320.49</v>
      </c>
      <c r="I1096" s="280">
        <f t="shared" si="407"/>
        <v>14422.05</v>
      </c>
      <c r="J1096" s="409">
        <f t="shared" si="408"/>
        <v>0.25069999999999998</v>
      </c>
      <c r="K1096" s="302">
        <f t="shared" si="409"/>
        <v>400.83</v>
      </c>
      <c r="L1096" s="301">
        <f t="shared" si="410"/>
        <v>18037.349999999999</v>
      </c>
    </row>
    <row r="1097" spans="2:12" ht="12.75" customHeight="1" x14ac:dyDescent="0.25">
      <c r="B1097" s="307" t="s">
        <v>3436</v>
      </c>
      <c r="C1097" s="305" t="s">
        <v>1030</v>
      </c>
      <c r="D1097" s="305" t="s">
        <v>1336</v>
      </c>
      <c r="E1097" s="306" t="s">
        <v>1031</v>
      </c>
      <c r="F1097" s="305" t="s">
        <v>137</v>
      </c>
      <c r="G1097" s="304">
        <v>3</v>
      </c>
      <c r="H1097" s="303">
        <v>481.36</v>
      </c>
      <c r="I1097" s="280">
        <f t="shared" ref="I1097" si="411">TRUNC(G1097 * H1097, 2)</f>
        <v>1444.08</v>
      </c>
      <c r="J1097" s="409">
        <f t="shared" si="408"/>
        <v>0.25069999999999998</v>
      </c>
      <c r="K1097" s="302">
        <f t="shared" ref="K1097" si="412">TRUNC(H1097 * (1 + J1097), 2)</f>
        <v>602.03</v>
      </c>
      <c r="L1097" s="301">
        <f t="shared" ref="L1097" si="413">TRUNC(G1097 * K1097, 2)</f>
        <v>1806.09</v>
      </c>
    </row>
    <row r="1098" spans="2:12" ht="12.75" customHeight="1" x14ac:dyDescent="0.25">
      <c r="B1098" s="307" t="s">
        <v>3437</v>
      </c>
      <c r="C1098" s="305" t="s">
        <v>2530</v>
      </c>
      <c r="D1098" s="305" t="s">
        <v>1336</v>
      </c>
      <c r="E1098" s="306" t="s">
        <v>2531</v>
      </c>
      <c r="F1098" s="305" t="s">
        <v>137</v>
      </c>
      <c r="G1098" s="304">
        <v>6</v>
      </c>
      <c r="H1098" s="303">
        <v>850.64</v>
      </c>
      <c r="I1098" s="280">
        <f t="shared" si="407"/>
        <v>5103.84</v>
      </c>
      <c r="J1098" s="409">
        <f t="shared" si="408"/>
        <v>0.25069999999999998</v>
      </c>
      <c r="K1098" s="302">
        <f t="shared" si="409"/>
        <v>1063.8900000000001</v>
      </c>
      <c r="L1098" s="301">
        <f t="shared" si="410"/>
        <v>6383.34</v>
      </c>
    </row>
    <row r="1099" spans="2:12" ht="12.75" customHeight="1" x14ac:dyDescent="0.25">
      <c r="B1099" s="307" t="s">
        <v>3438</v>
      </c>
      <c r="C1099" s="305" t="s">
        <v>826</v>
      </c>
      <c r="D1099" s="305" t="s">
        <v>1336</v>
      </c>
      <c r="E1099" s="306" t="s">
        <v>968</v>
      </c>
      <c r="F1099" s="305" t="s">
        <v>137</v>
      </c>
      <c r="G1099" s="304">
        <v>16</v>
      </c>
      <c r="H1099" s="303">
        <v>380.97</v>
      </c>
      <c r="I1099" s="280">
        <f t="shared" si="407"/>
        <v>6095.52</v>
      </c>
      <c r="J1099" s="409">
        <f t="shared" si="408"/>
        <v>0.25069999999999998</v>
      </c>
      <c r="K1099" s="302">
        <f t="shared" si="409"/>
        <v>476.47</v>
      </c>
      <c r="L1099" s="301">
        <f t="shared" si="410"/>
        <v>7623.52</v>
      </c>
    </row>
    <row r="1100" spans="2:12" x14ac:dyDescent="0.25">
      <c r="B1100" s="314" t="s">
        <v>220</v>
      </c>
      <c r="C1100" s="311" t="s">
        <v>379</v>
      </c>
      <c r="D1100" s="311"/>
      <c r="E1100" s="312" t="s">
        <v>351</v>
      </c>
      <c r="F1100" s="311"/>
      <c r="G1100" s="313"/>
      <c r="H1100" s="312" t="s">
        <v>73</v>
      </c>
      <c r="I1100" s="311">
        <f>SUBTOTAL(9,I1101:I1114)</f>
        <v>76414.01999999999</v>
      </c>
      <c r="J1100" s="310"/>
      <c r="K1100" s="309"/>
      <c r="L1100" s="308">
        <f>SUBTOTAL(9,L1101:L1114)</f>
        <v>95568.549999999988</v>
      </c>
    </row>
    <row r="1101" spans="2:12" x14ac:dyDescent="0.25">
      <c r="B1101" s="307" t="s">
        <v>3439</v>
      </c>
      <c r="C1101" s="305" t="s">
        <v>3440</v>
      </c>
      <c r="D1101" s="305" t="s">
        <v>1336</v>
      </c>
      <c r="E1101" s="306" t="s">
        <v>3441</v>
      </c>
      <c r="F1101" s="305" t="s">
        <v>137</v>
      </c>
      <c r="G1101" s="304">
        <v>9</v>
      </c>
      <c r="H1101" s="303">
        <v>189.07</v>
      </c>
      <c r="I1101" s="280">
        <f t="shared" ref="I1101:I1114" si="414">TRUNC(G1101 * H1101, 2)</f>
        <v>1701.63</v>
      </c>
      <c r="J1101" s="409">
        <f t="shared" si="408"/>
        <v>0.25069999999999998</v>
      </c>
      <c r="K1101" s="302">
        <f t="shared" ref="K1101:K1114" si="415">TRUNC(H1101 * (1 + J1101), 2)</f>
        <v>236.46</v>
      </c>
      <c r="L1101" s="301">
        <f t="shared" ref="L1101:L1114" si="416">TRUNC(G1101 * K1101, 2)</f>
        <v>2128.14</v>
      </c>
    </row>
    <row r="1102" spans="2:12" ht="12.75" customHeight="1" x14ac:dyDescent="0.25">
      <c r="B1102" s="307" t="s">
        <v>3442</v>
      </c>
      <c r="C1102" s="305" t="s">
        <v>832</v>
      </c>
      <c r="D1102" s="305" t="s">
        <v>1336</v>
      </c>
      <c r="E1102" s="306" t="s">
        <v>524</v>
      </c>
      <c r="F1102" s="305" t="s">
        <v>136</v>
      </c>
      <c r="G1102" s="304">
        <v>59</v>
      </c>
      <c r="H1102" s="303">
        <v>192.55</v>
      </c>
      <c r="I1102" s="280">
        <f t="shared" si="414"/>
        <v>11360.45</v>
      </c>
      <c r="J1102" s="409">
        <f t="shared" si="408"/>
        <v>0.25069999999999998</v>
      </c>
      <c r="K1102" s="302">
        <f t="shared" si="415"/>
        <v>240.82</v>
      </c>
      <c r="L1102" s="301">
        <f t="shared" si="416"/>
        <v>14208.38</v>
      </c>
    </row>
    <row r="1103" spans="2:12" ht="12.75" customHeight="1" x14ac:dyDescent="0.25">
      <c r="B1103" s="307" t="s">
        <v>3443</v>
      </c>
      <c r="C1103" s="305" t="s">
        <v>2541</v>
      </c>
      <c r="D1103" s="305" t="s">
        <v>1336</v>
      </c>
      <c r="E1103" s="306" t="s">
        <v>2542</v>
      </c>
      <c r="F1103" s="305" t="s">
        <v>136</v>
      </c>
      <c r="G1103" s="304">
        <v>9</v>
      </c>
      <c r="H1103" s="303">
        <v>138.97</v>
      </c>
      <c r="I1103" s="280">
        <f t="shared" si="414"/>
        <v>1250.73</v>
      </c>
      <c r="J1103" s="409">
        <f t="shared" si="408"/>
        <v>0.25069999999999998</v>
      </c>
      <c r="K1103" s="302">
        <f t="shared" si="415"/>
        <v>173.8</v>
      </c>
      <c r="L1103" s="301">
        <f t="shared" si="416"/>
        <v>1564.2</v>
      </c>
    </row>
    <row r="1104" spans="2:12" ht="12.75" customHeight="1" x14ac:dyDescent="0.25">
      <c r="B1104" s="307" t="s">
        <v>3444</v>
      </c>
      <c r="C1104" s="305" t="s">
        <v>2544</v>
      </c>
      <c r="D1104" s="305" t="s">
        <v>1336</v>
      </c>
      <c r="E1104" s="306" t="s">
        <v>2545</v>
      </c>
      <c r="F1104" s="305" t="s">
        <v>137</v>
      </c>
      <c r="G1104" s="304">
        <v>6</v>
      </c>
      <c r="H1104" s="303">
        <v>92</v>
      </c>
      <c r="I1104" s="280">
        <f t="shared" si="414"/>
        <v>552</v>
      </c>
      <c r="J1104" s="409">
        <f t="shared" si="408"/>
        <v>0.25069999999999998</v>
      </c>
      <c r="K1104" s="302">
        <f t="shared" si="415"/>
        <v>115.06</v>
      </c>
      <c r="L1104" s="301">
        <f t="shared" si="416"/>
        <v>690.36</v>
      </c>
    </row>
    <row r="1105" spans="2:12" ht="12.75" customHeight="1" x14ac:dyDescent="0.25">
      <c r="B1105" s="307" t="s">
        <v>3445</v>
      </c>
      <c r="C1105" s="305" t="s">
        <v>2547</v>
      </c>
      <c r="D1105" s="305" t="s">
        <v>1336</v>
      </c>
      <c r="E1105" s="306" t="s">
        <v>2548</v>
      </c>
      <c r="F1105" s="305" t="s">
        <v>136</v>
      </c>
      <c r="G1105" s="304">
        <v>17</v>
      </c>
      <c r="H1105" s="303">
        <v>628.91999999999996</v>
      </c>
      <c r="I1105" s="280">
        <f t="shared" si="414"/>
        <v>10691.64</v>
      </c>
      <c r="J1105" s="409">
        <f t="shared" si="408"/>
        <v>0.25069999999999998</v>
      </c>
      <c r="K1105" s="302">
        <f t="shared" si="415"/>
        <v>786.59</v>
      </c>
      <c r="L1105" s="301">
        <f t="shared" si="416"/>
        <v>13372.03</v>
      </c>
    </row>
    <row r="1106" spans="2:12" ht="12.75" customHeight="1" x14ac:dyDescent="0.25">
      <c r="B1106" s="307" t="s">
        <v>3446</v>
      </c>
      <c r="C1106" s="305" t="s">
        <v>2550</v>
      </c>
      <c r="D1106" s="305" t="s">
        <v>142</v>
      </c>
      <c r="E1106" s="306" t="s">
        <v>2551</v>
      </c>
      <c r="F1106" s="305" t="s">
        <v>136</v>
      </c>
      <c r="G1106" s="304">
        <v>73</v>
      </c>
      <c r="H1106" s="303">
        <v>256.83999999999997</v>
      </c>
      <c r="I1106" s="280">
        <f t="shared" si="414"/>
        <v>18749.32</v>
      </c>
      <c r="J1106" s="409">
        <f t="shared" si="408"/>
        <v>0.25069999999999998</v>
      </c>
      <c r="K1106" s="302">
        <f t="shared" si="415"/>
        <v>321.22000000000003</v>
      </c>
      <c r="L1106" s="301">
        <f t="shared" si="416"/>
        <v>23449.06</v>
      </c>
    </row>
    <row r="1107" spans="2:12" ht="12.75" customHeight="1" x14ac:dyDescent="0.25">
      <c r="B1107" s="307" t="s">
        <v>3447</v>
      </c>
      <c r="C1107" s="305" t="s">
        <v>2553</v>
      </c>
      <c r="D1107" s="305" t="s">
        <v>1336</v>
      </c>
      <c r="E1107" s="306" t="s">
        <v>2554</v>
      </c>
      <c r="F1107" s="305" t="s">
        <v>137</v>
      </c>
      <c r="G1107" s="304">
        <v>9</v>
      </c>
      <c r="H1107" s="303">
        <v>224.89</v>
      </c>
      <c r="I1107" s="280">
        <f t="shared" si="414"/>
        <v>2024.01</v>
      </c>
      <c r="J1107" s="409">
        <f t="shared" si="408"/>
        <v>0.25069999999999998</v>
      </c>
      <c r="K1107" s="302">
        <f t="shared" si="415"/>
        <v>281.26</v>
      </c>
      <c r="L1107" s="301">
        <f t="shared" si="416"/>
        <v>2531.34</v>
      </c>
    </row>
    <row r="1108" spans="2:12" ht="12.75" customHeight="1" x14ac:dyDescent="0.25">
      <c r="B1108" s="307" t="s">
        <v>3448</v>
      </c>
      <c r="C1108" s="305" t="s">
        <v>2556</v>
      </c>
      <c r="D1108" s="305" t="s">
        <v>1336</v>
      </c>
      <c r="E1108" s="306" t="s">
        <v>2557</v>
      </c>
      <c r="F1108" s="305" t="s">
        <v>137</v>
      </c>
      <c r="G1108" s="304">
        <v>76</v>
      </c>
      <c r="H1108" s="303">
        <v>204.74</v>
      </c>
      <c r="I1108" s="280">
        <f t="shared" si="414"/>
        <v>15560.24</v>
      </c>
      <c r="J1108" s="409">
        <f t="shared" si="408"/>
        <v>0.25069999999999998</v>
      </c>
      <c r="K1108" s="302">
        <f t="shared" si="415"/>
        <v>256.06</v>
      </c>
      <c r="L1108" s="301">
        <f t="shared" si="416"/>
        <v>19460.560000000001</v>
      </c>
    </row>
    <row r="1109" spans="2:12" ht="12.75" customHeight="1" x14ac:dyDescent="0.25">
      <c r="B1109" s="307" t="s">
        <v>3449</v>
      </c>
      <c r="C1109" s="305" t="s">
        <v>2559</v>
      </c>
      <c r="D1109" s="305" t="s">
        <v>1336</v>
      </c>
      <c r="E1109" s="306" t="s">
        <v>2560</v>
      </c>
      <c r="F1109" s="305" t="s">
        <v>136</v>
      </c>
      <c r="G1109" s="304">
        <v>6</v>
      </c>
      <c r="H1109" s="303">
        <v>206.4</v>
      </c>
      <c r="I1109" s="280">
        <f t="shared" si="414"/>
        <v>1238.4000000000001</v>
      </c>
      <c r="J1109" s="409">
        <f t="shared" si="408"/>
        <v>0.25069999999999998</v>
      </c>
      <c r="K1109" s="302">
        <f t="shared" si="415"/>
        <v>258.14</v>
      </c>
      <c r="L1109" s="301">
        <f t="shared" si="416"/>
        <v>1548.84</v>
      </c>
    </row>
    <row r="1110" spans="2:12" ht="12.75" customHeight="1" x14ac:dyDescent="0.25">
      <c r="B1110" s="307" t="s">
        <v>3450</v>
      </c>
      <c r="C1110" s="305" t="s">
        <v>1032</v>
      </c>
      <c r="D1110" s="305" t="s">
        <v>1336</v>
      </c>
      <c r="E1110" s="306" t="s">
        <v>1033</v>
      </c>
      <c r="F1110" s="305" t="s">
        <v>137</v>
      </c>
      <c r="G1110" s="304">
        <v>3</v>
      </c>
      <c r="H1110" s="303">
        <v>269.08999999999997</v>
      </c>
      <c r="I1110" s="280">
        <f t="shared" si="414"/>
        <v>807.27</v>
      </c>
      <c r="J1110" s="409">
        <f t="shared" si="408"/>
        <v>0.25069999999999998</v>
      </c>
      <c r="K1110" s="302">
        <f t="shared" si="415"/>
        <v>336.55</v>
      </c>
      <c r="L1110" s="301">
        <f t="shared" si="416"/>
        <v>1009.65</v>
      </c>
    </row>
    <row r="1111" spans="2:12" ht="12.75" customHeight="1" x14ac:dyDescent="0.25">
      <c r="B1111" s="307" t="s">
        <v>3451</v>
      </c>
      <c r="C1111" s="305" t="s">
        <v>2563</v>
      </c>
      <c r="D1111" s="305" t="s">
        <v>1336</v>
      </c>
      <c r="E1111" s="306" t="s">
        <v>2564</v>
      </c>
      <c r="F1111" s="305" t="s">
        <v>137</v>
      </c>
      <c r="G1111" s="304">
        <v>9</v>
      </c>
      <c r="H1111" s="303">
        <v>55.29</v>
      </c>
      <c r="I1111" s="280">
        <f t="shared" si="414"/>
        <v>497.61</v>
      </c>
      <c r="J1111" s="409">
        <f t="shared" si="408"/>
        <v>0.25069999999999998</v>
      </c>
      <c r="K1111" s="302">
        <f t="shared" si="415"/>
        <v>69.150000000000006</v>
      </c>
      <c r="L1111" s="301">
        <f t="shared" si="416"/>
        <v>622.35</v>
      </c>
    </row>
    <row r="1112" spans="2:12" ht="12.75" customHeight="1" x14ac:dyDescent="0.25">
      <c r="B1112" s="307" t="s">
        <v>3452</v>
      </c>
      <c r="C1112" s="305" t="s">
        <v>838</v>
      </c>
      <c r="D1112" s="305" t="s">
        <v>1336</v>
      </c>
      <c r="E1112" s="306" t="s">
        <v>166</v>
      </c>
      <c r="F1112" s="305" t="s">
        <v>137</v>
      </c>
      <c r="G1112" s="304">
        <v>76</v>
      </c>
      <c r="H1112" s="303">
        <v>73.34</v>
      </c>
      <c r="I1112" s="280">
        <f t="shared" si="414"/>
        <v>5573.84</v>
      </c>
      <c r="J1112" s="409">
        <f t="shared" si="408"/>
        <v>0.25069999999999998</v>
      </c>
      <c r="K1112" s="302">
        <f t="shared" si="415"/>
        <v>91.72</v>
      </c>
      <c r="L1112" s="301">
        <f t="shared" si="416"/>
        <v>6970.72</v>
      </c>
    </row>
    <row r="1113" spans="2:12" ht="12.75" customHeight="1" x14ac:dyDescent="0.25">
      <c r="B1113" s="307" t="s">
        <v>3453</v>
      </c>
      <c r="C1113" s="305" t="s">
        <v>839</v>
      </c>
      <c r="D1113" s="305" t="s">
        <v>1336</v>
      </c>
      <c r="E1113" s="306" t="s">
        <v>596</v>
      </c>
      <c r="F1113" s="305" t="s">
        <v>137</v>
      </c>
      <c r="G1113" s="304">
        <v>6</v>
      </c>
      <c r="H1113" s="303">
        <v>33.28</v>
      </c>
      <c r="I1113" s="280">
        <f t="shared" si="414"/>
        <v>199.68</v>
      </c>
      <c r="J1113" s="409">
        <f t="shared" si="408"/>
        <v>0.25069999999999998</v>
      </c>
      <c r="K1113" s="302">
        <f t="shared" si="415"/>
        <v>41.62</v>
      </c>
      <c r="L1113" s="301">
        <f t="shared" si="416"/>
        <v>249.72</v>
      </c>
    </row>
    <row r="1114" spans="2:12" ht="12.75" customHeight="1" x14ac:dyDescent="0.25">
      <c r="B1114" s="307" t="s">
        <v>3454</v>
      </c>
      <c r="C1114" s="305" t="s">
        <v>970</v>
      </c>
      <c r="D1114" s="305" t="s">
        <v>1336</v>
      </c>
      <c r="E1114" s="306" t="s">
        <v>971</v>
      </c>
      <c r="F1114" s="305" t="s">
        <v>137</v>
      </c>
      <c r="G1114" s="304">
        <v>16</v>
      </c>
      <c r="H1114" s="303">
        <v>387.95</v>
      </c>
      <c r="I1114" s="280">
        <f t="shared" si="414"/>
        <v>6207.2</v>
      </c>
      <c r="J1114" s="409">
        <f t="shared" si="408"/>
        <v>0.25069999999999998</v>
      </c>
      <c r="K1114" s="302">
        <f t="shared" si="415"/>
        <v>485.2</v>
      </c>
      <c r="L1114" s="301">
        <f t="shared" si="416"/>
        <v>7763.2</v>
      </c>
    </row>
    <row r="1115" spans="2:12" x14ac:dyDescent="0.25">
      <c r="B1115" s="314" t="s">
        <v>3455</v>
      </c>
      <c r="C1115" s="311" t="s">
        <v>379</v>
      </c>
      <c r="D1115" s="311"/>
      <c r="E1115" s="312" t="s">
        <v>972</v>
      </c>
      <c r="F1115" s="311"/>
      <c r="G1115" s="313"/>
      <c r="H1115" s="312" t="s">
        <v>73</v>
      </c>
      <c r="I1115" s="311">
        <f>SUBTOTAL(9,I1116:I1123)</f>
        <v>26997.229999999996</v>
      </c>
      <c r="J1115" s="310"/>
      <c r="K1115" s="309"/>
      <c r="L1115" s="308">
        <f>SUBTOTAL(9,L1116:L1123)</f>
        <v>33763.79</v>
      </c>
    </row>
    <row r="1116" spans="2:12" x14ac:dyDescent="0.25">
      <c r="B1116" s="307" t="s">
        <v>3456</v>
      </c>
      <c r="C1116" s="305" t="s">
        <v>2569</v>
      </c>
      <c r="D1116" s="305" t="s">
        <v>164</v>
      </c>
      <c r="E1116" s="306" t="s">
        <v>2570</v>
      </c>
      <c r="F1116" s="305" t="s">
        <v>136</v>
      </c>
      <c r="G1116" s="304">
        <v>56</v>
      </c>
      <c r="H1116" s="303">
        <v>55.84</v>
      </c>
      <c r="I1116" s="280">
        <f t="shared" ref="I1116:I1123" si="417">TRUNC(G1116 * H1116, 2)</f>
        <v>3127.04</v>
      </c>
      <c r="J1116" s="409">
        <f t="shared" si="408"/>
        <v>0.25069999999999998</v>
      </c>
      <c r="K1116" s="302">
        <f t="shared" ref="K1116:K1123" si="418">TRUNC(H1116 * (1 + J1116), 2)</f>
        <v>69.83</v>
      </c>
      <c r="L1116" s="301">
        <f t="shared" ref="L1116:L1123" si="419">TRUNC(G1116 * K1116, 2)</f>
        <v>3910.48</v>
      </c>
    </row>
    <row r="1117" spans="2:12" ht="12.75" customHeight="1" x14ac:dyDescent="0.25">
      <c r="B1117" s="307" t="s">
        <v>3457</v>
      </c>
      <c r="C1117" s="305" t="s">
        <v>2572</v>
      </c>
      <c r="D1117" s="305" t="s">
        <v>1336</v>
      </c>
      <c r="E1117" s="306" t="s">
        <v>2573</v>
      </c>
      <c r="F1117" s="305" t="s">
        <v>137</v>
      </c>
      <c r="G1117" s="304">
        <v>73</v>
      </c>
      <c r="H1117" s="303">
        <v>58.51</v>
      </c>
      <c r="I1117" s="280">
        <f t="shared" si="417"/>
        <v>4271.2299999999996</v>
      </c>
      <c r="J1117" s="409">
        <f t="shared" si="408"/>
        <v>0.25069999999999998</v>
      </c>
      <c r="K1117" s="302">
        <f t="shared" si="418"/>
        <v>73.17</v>
      </c>
      <c r="L1117" s="301">
        <f t="shared" si="419"/>
        <v>5341.41</v>
      </c>
    </row>
    <row r="1118" spans="2:12" ht="12.75" customHeight="1" x14ac:dyDescent="0.25">
      <c r="B1118" s="307" t="s">
        <v>3458</v>
      </c>
      <c r="C1118" s="305" t="s">
        <v>2575</v>
      </c>
      <c r="D1118" s="305" t="s">
        <v>1336</v>
      </c>
      <c r="E1118" s="306" t="s">
        <v>2576</v>
      </c>
      <c r="F1118" s="305" t="s">
        <v>136</v>
      </c>
      <c r="G1118" s="304">
        <v>56</v>
      </c>
      <c r="H1118" s="303">
        <v>51.79</v>
      </c>
      <c r="I1118" s="280">
        <f t="shared" si="417"/>
        <v>2900.24</v>
      </c>
      <c r="J1118" s="409">
        <f t="shared" si="408"/>
        <v>0.25069999999999998</v>
      </c>
      <c r="K1118" s="302">
        <f t="shared" si="418"/>
        <v>64.77</v>
      </c>
      <c r="L1118" s="301">
        <f t="shared" si="419"/>
        <v>3627.12</v>
      </c>
    </row>
    <row r="1119" spans="2:12" ht="12.75" customHeight="1" x14ac:dyDescent="0.25">
      <c r="B1119" s="307" t="s">
        <v>3459</v>
      </c>
      <c r="C1119" s="305" t="s">
        <v>834</v>
      </c>
      <c r="D1119" s="305" t="s">
        <v>1336</v>
      </c>
      <c r="E1119" s="306" t="s">
        <v>158</v>
      </c>
      <c r="F1119" s="305" t="s">
        <v>137</v>
      </c>
      <c r="G1119" s="304">
        <v>73</v>
      </c>
      <c r="H1119" s="303">
        <v>175.44</v>
      </c>
      <c r="I1119" s="280">
        <f t="shared" si="417"/>
        <v>12807.12</v>
      </c>
      <c r="J1119" s="409">
        <f t="shared" si="408"/>
        <v>0.25069999999999998</v>
      </c>
      <c r="K1119" s="302">
        <f t="shared" si="418"/>
        <v>219.42</v>
      </c>
      <c r="L1119" s="301">
        <f t="shared" si="419"/>
        <v>16017.66</v>
      </c>
    </row>
    <row r="1120" spans="2:12" ht="12.75" customHeight="1" x14ac:dyDescent="0.25">
      <c r="B1120" s="307" t="s">
        <v>3460</v>
      </c>
      <c r="C1120" s="305" t="s">
        <v>2579</v>
      </c>
      <c r="D1120" s="305" t="s">
        <v>1336</v>
      </c>
      <c r="E1120" s="306" t="s">
        <v>2580</v>
      </c>
      <c r="F1120" s="305" t="s">
        <v>137</v>
      </c>
      <c r="G1120" s="304">
        <v>8</v>
      </c>
      <c r="H1120" s="303">
        <v>45.85</v>
      </c>
      <c r="I1120" s="280">
        <f t="shared" si="417"/>
        <v>366.8</v>
      </c>
      <c r="J1120" s="409">
        <f t="shared" si="408"/>
        <v>0.25069999999999998</v>
      </c>
      <c r="K1120" s="302">
        <f t="shared" si="418"/>
        <v>57.34</v>
      </c>
      <c r="L1120" s="301">
        <f t="shared" si="419"/>
        <v>458.72</v>
      </c>
    </row>
    <row r="1121" spans="2:12" ht="12.75" customHeight="1" x14ac:dyDescent="0.25">
      <c r="B1121" s="307" t="s">
        <v>3461</v>
      </c>
      <c r="C1121" s="305" t="s">
        <v>2582</v>
      </c>
      <c r="D1121" s="305" t="s">
        <v>1336</v>
      </c>
      <c r="E1121" s="306" t="s">
        <v>2583</v>
      </c>
      <c r="F1121" s="305" t="s">
        <v>137</v>
      </c>
      <c r="G1121" s="304">
        <v>8</v>
      </c>
      <c r="H1121" s="303">
        <v>145.6</v>
      </c>
      <c r="I1121" s="280">
        <f t="shared" ref="I1121" si="420">TRUNC(G1121 * H1121, 2)</f>
        <v>1164.8</v>
      </c>
      <c r="J1121" s="409">
        <f t="shared" si="408"/>
        <v>0.25069999999999998</v>
      </c>
      <c r="K1121" s="302">
        <f t="shared" ref="K1121" si="421">TRUNC(H1121 * (1 + J1121), 2)</f>
        <v>182.1</v>
      </c>
      <c r="L1121" s="301">
        <f t="shared" ref="L1121" si="422">TRUNC(G1121 * K1121, 2)</f>
        <v>1456.8</v>
      </c>
    </row>
    <row r="1122" spans="2:12" ht="12.75" customHeight="1" x14ac:dyDescent="0.25">
      <c r="B1122" s="307" t="s">
        <v>3462</v>
      </c>
      <c r="C1122" s="305" t="s">
        <v>2585</v>
      </c>
      <c r="D1122" s="305" t="s">
        <v>1097</v>
      </c>
      <c r="E1122" s="306" t="s">
        <v>2586</v>
      </c>
      <c r="F1122" s="305" t="s">
        <v>2587</v>
      </c>
      <c r="G1122" s="304">
        <v>8</v>
      </c>
      <c r="H1122" s="303">
        <v>35.4</v>
      </c>
      <c r="I1122" s="280">
        <f t="shared" si="417"/>
        <v>283.2</v>
      </c>
      <c r="J1122" s="409">
        <f t="shared" si="408"/>
        <v>0.25069999999999998</v>
      </c>
      <c r="K1122" s="302">
        <f t="shared" si="418"/>
        <v>44.27</v>
      </c>
      <c r="L1122" s="301">
        <f t="shared" si="419"/>
        <v>354.16</v>
      </c>
    </row>
    <row r="1123" spans="2:12" ht="12.75" customHeight="1" x14ac:dyDescent="0.25">
      <c r="B1123" s="307" t="s">
        <v>3463</v>
      </c>
      <c r="C1123" s="305" t="s">
        <v>3464</v>
      </c>
      <c r="D1123" s="305" t="s">
        <v>160</v>
      </c>
      <c r="E1123" s="306" t="s">
        <v>3465</v>
      </c>
      <c r="F1123" s="305" t="s">
        <v>159</v>
      </c>
      <c r="G1123" s="304">
        <v>2</v>
      </c>
      <c r="H1123" s="303">
        <v>1038.4000000000001</v>
      </c>
      <c r="I1123" s="280">
        <f t="shared" si="417"/>
        <v>2076.8000000000002</v>
      </c>
      <c r="J1123" s="409">
        <f t="shared" si="408"/>
        <v>0.25069999999999998</v>
      </c>
      <c r="K1123" s="302">
        <f t="shared" si="418"/>
        <v>1298.72</v>
      </c>
      <c r="L1123" s="301">
        <f t="shared" si="419"/>
        <v>2597.44</v>
      </c>
    </row>
    <row r="1124" spans="2:12" x14ac:dyDescent="0.25">
      <c r="B1124" s="314" t="s">
        <v>3466</v>
      </c>
      <c r="C1124" s="311" t="s">
        <v>379</v>
      </c>
      <c r="D1124" s="311"/>
      <c r="E1124" s="312" t="s">
        <v>354</v>
      </c>
      <c r="F1124" s="311"/>
      <c r="G1124" s="313"/>
      <c r="H1124" s="312" t="s">
        <v>73</v>
      </c>
      <c r="I1124" s="311">
        <f>SUBTOTAL(9,I1125)</f>
        <v>27218.33</v>
      </c>
      <c r="J1124" s="310"/>
      <c r="K1124" s="309"/>
      <c r="L1124" s="308">
        <f>SUBTOTAL(9,L1125)</f>
        <v>34041.620000000003</v>
      </c>
    </row>
    <row r="1125" spans="2:12" x14ac:dyDescent="0.25">
      <c r="B1125" s="307" t="s">
        <v>3467</v>
      </c>
      <c r="C1125" s="305" t="s">
        <v>2590</v>
      </c>
      <c r="D1125" s="305" t="s">
        <v>1336</v>
      </c>
      <c r="E1125" s="306" t="s">
        <v>2591</v>
      </c>
      <c r="F1125" s="305" t="s">
        <v>131</v>
      </c>
      <c r="G1125" s="304">
        <v>47.95</v>
      </c>
      <c r="H1125" s="303">
        <v>567.64</v>
      </c>
      <c r="I1125" s="280">
        <f t="shared" ref="I1125" si="423">TRUNC(G1125 * H1125, 2)</f>
        <v>27218.33</v>
      </c>
      <c r="J1125" s="409">
        <f t="shared" si="408"/>
        <v>0.25069999999999998</v>
      </c>
      <c r="K1125" s="302">
        <f t="shared" ref="K1125" si="424">TRUNC(H1125 * (1 + J1125), 2)</f>
        <v>709.94</v>
      </c>
      <c r="L1125" s="301">
        <f t="shared" ref="L1125" si="425">TRUNC(G1125 * K1125, 2)</f>
        <v>34041.620000000003</v>
      </c>
    </row>
    <row r="1126" spans="2:12" x14ac:dyDescent="0.25">
      <c r="B1126" s="314" t="s">
        <v>3468</v>
      </c>
      <c r="C1126" s="311" t="s">
        <v>379</v>
      </c>
      <c r="D1126" s="311"/>
      <c r="E1126" s="312" t="s">
        <v>1811</v>
      </c>
      <c r="F1126" s="311"/>
      <c r="G1126" s="313"/>
      <c r="H1126" s="312" t="s">
        <v>73</v>
      </c>
      <c r="I1126" s="311">
        <f>SUBTOTAL(9,I1127:I1180)</f>
        <v>68714.869999999981</v>
      </c>
      <c r="J1126" s="310"/>
      <c r="K1126" s="309"/>
      <c r="L1126" s="308">
        <f>SUBTOTAL(9,L1127:L1180)</f>
        <v>85929.259999999966</v>
      </c>
    </row>
    <row r="1127" spans="2:12" ht="25.5" x14ac:dyDescent="0.25">
      <c r="B1127" s="307" t="s">
        <v>3469</v>
      </c>
      <c r="C1127" s="305" t="s">
        <v>3470</v>
      </c>
      <c r="D1127" s="305" t="s">
        <v>164</v>
      </c>
      <c r="E1127" s="306" t="s">
        <v>3471</v>
      </c>
      <c r="F1127" s="305" t="s">
        <v>136</v>
      </c>
      <c r="G1127" s="304">
        <v>2</v>
      </c>
      <c r="H1127" s="303">
        <v>12996.37</v>
      </c>
      <c r="I1127" s="280">
        <f t="shared" ref="I1127:I1180" si="426">TRUNC(G1127 * H1127, 2)</f>
        <v>25992.74</v>
      </c>
      <c r="J1127" s="409">
        <f t="shared" ref="J1127:J1315" si="427">+$L$3</f>
        <v>0.25069999999999998</v>
      </c>
      <c r="K1127" s="302">
        <f t="shared" ref="K1127:K1180" si="428">TRUNC(H1127 * (1 + J1127), 2)</f>
        <v>16254.55</v>
      </c>
      <c r="L1127" s="301">
        <f t="shared" ref="L1127:L1180" si="429">TRUNC(G1127 * K1127, 2)</f>
        <v>32509.1</v>
      </c>
    </row>
    <row r="1128" spans="2:12" x14ac:dyDescent="0.25">
      <c r="B1128" s="307" t="s">
        <v>3472</v>
      </c>
      <c r="C1128" s="305" t="s">
        <v>740</v>
      </c>
      <c r="D1128" s="305" t="s">
        <v>1336</v>
      </c>
      <c r="E1128" s="306" t="s">
        <v>270</v>
      </c>
      <c r="F1128" s="305" t="s">
        <v>137</v>
      </c>
      <c r="G1128" s="304">
        <v>19</v>
      </c>
      <c r="H1128" s="303">
        <v>71.12</v>
      </c>
      <c r="I1128" s="280">
        <f t="shared" ref="I1128:I1172" si="430">TRUNC(G1128 * H1128, 2)</f>
        <v>1351.28</v>
      </c>
      <c r="J1128" s="409">
        <f t="shared" si="427"/>
        <v>0.25069999999999998</v>
      </c>
      <c r="K1128" s="302">
        <f t="shared" ref="K1128:K1172" si="431">TRUNC(H1128 * (1 + J1128), 2)</f>
        <v>88.94</v>
      </c>
      <c r="L1128" s="301">
        <f t="shared" ref="L1128:L1172" si="432">TRUNC(G1128 * K1128, 2)</f>
        <v>1689.86</v>
      </c>
    </row>
    <row r="1129" spans="2:12" x14ac:dyDescent="0.25">
      <c r="B1129" s="307" t="s">
        <v>3473</v>
      </c>
      <c r="C1129" s="305" t="s">
        <v>869</v>
      </c>
      <c r="D1129" s="305" t="s">
        <v>1336</v>
      </c>
      <c r="E1129" s="306" t="s">
        <v>598</v>
      </c>
      <c r="F1129" s="305" t="s">
        <v>137</v>
      </c>
      <c r="G1129" s="304">
        <v>8</v>
      </c>
      <c r="H1129" s="303">
        <v>116.73</v>
      </c>
      <c r="I1129" s="280">
        <f t="shared" si="430"/>
        <v>933.84</v>
      </c>
      <c r="J1129" s="409">
        <f t="shared" si="427"/>
        <v>0.25069999999999998</v>
      </c>
      <c r="K1129" s="302">
        <f t="shared" si="431"/>
        <v>145.99</v>
      </c>
      <c r="L1129" s="301">
        <f t="shared" si="432"/>
        <v>1167.92</v>
      </c>
    </row>
    <row r="1130" spans="2:12" x14ac:dyDescent="0.25">
      <c r="B1130" s="307" t="s">
        <v>3474</v>
      </c>
      <c r="C1130" s="305" t="s">
        <v>744</v>
      </c>
      <c r="D1130" s="305" t="s">
        <v>1336</v>
      </c>
      <c r="E1130" s="306" t="s">
        <v>192</v>
      </c>
      <c r="F1130" s="305" t="s">
        <v>188</v>
      </c>
      <c r="G1130" s="304">
        <v>650.65</v>
      </c>
      <c r="H1130" s="303">
        <v>10.24</v>
      </c>
      <c r="I1130" s="280">
        <f t="shared" si="430"/>
        <v>6662.65</v>
      </c>
      <c r="J1130" s="409">
        <f t="shared" si="427"/>
        <v>0.25069999999999998</v>
      </c>
      <c r="K1130" s="302">
        <f t="shared" si="431"/>
        <v>12.8</v>
      </c>
      <c r="L1130" s="301">
        <f t="shared" si="432"/>
        <v>8328.32</v>
      </c>
    </row>
    <row r="1131" spans="2:12" x14ac:dyDescent="0.25">
      <c r="B1131" s="307" t="s">
        <v>3475</v>
      </c>
      <c r="C1131" s="305" t="s">
        <v>873</v>
      </c>
      <c r="D1131" s="305" t="s">
        <v>1336</v>
      </c>
      <c r="E1131" s="306" t="s">
        <v>189</v>
      </c>
      <c r="F1131" s="305" t="s">
        <v>141</v>
      </c>
      <c r="G1131" s="304">
        <v>58.26</v>
      </c>
      <c r="H1131" s="303">
        <v>15.26</v>
      </c>
      <c r="I1131" s="280">
        <f t="shared" si="430"/>
        <v>889.04</v>
      </c>
      <c r="J1131" s="409">
        <f t="shared" si="427"/>
        <v>0.25069999999999998</v>
      </c>
      <c r="K1131" s="302">
        <f t="shared" si="431"/>
        <v>19.079999999999998</v>
      </c>
      <c r="L1131" s="301">
        <f t="shared" si="432"/>
        <v>1111.5999999999999</v>
      </c>
    </row>
    <row r="1132" spans="2:12" x14ac:dyDescent="0.25">
      <c r="B1132" s="307" t="s">
        <v>3476</v>
      </c>
      <c r="C1132" s="305" t="s">
        <v>741</v>
      </c>
      <c r="D1132" s="305" t="s">
        <v>1336</v>
      </c>
      <c r="E1132" s="306" t="s">
        <v>190</v>
      </c>
      <c r="F1132" s="305" t="s">
        <v>137</v>
      </c>
      <c r="G1132" s="304">
        <v>109</v>
      </c>
      <c r="H1132" s="303">
        <v>5.82</v>
      </c>
      <c r="I1132" s="280">
        <f t="shared" si="430"/>
        <v>634.38</v>
      </c>
      <c r="J1132" s="409">
        <f t="shared" si="427"/>
        <v>0.25069999999999998</v>
      </c>
      <c r="K1132" s="302">
        <f t="shared" si="431"/>
        <v>7.27</v>
      </c>
      <c r="L1132" s="301">
        <f t="shared" si="432"/>
        <v>792.43</v>
      </c>
    </row>
    <row r="1133" spans="2:12" x14ac:dyDescent="0.25">
      <c r="B1133" s="307" t="s">
        <v>3477</v>
      </c>
      <c r="C1133" s="305" t="s">
        <v>871</v>
      </c>
      <c r="D1133" s="305" t="s">
        <v>1336</v>
      </c>
      <c r="E1133" s="306" t="s">
        <v>600</v>
      </c>
      <c r="F1133" s="305" t="s">
        <v>137</v>
      </c>
      <c r="G1133" s="304">
        <v>4</v>
      </c>
      <c r="H1133" s="303">
        <v>5.77</v>
      </c>
      <c r="I1133" s="280">
        <f t="shared" si="430"/>
        <v>23.08</v>
      </c>
      <c r="J1133" s="409">
        <f t="shared" si="427"/>
        <v>0.25069999999999998</v>
      </c>
      <c r="K1133" s="302">
        <f t="shared" si="431"/>
        <v>7.21</v>
      </c>
      <c r="L1133" s="301">
        <f t="shared" si="432"/>
        <v>28.84</v>
      </c>
    </row>
    <row r="1134" spans="2:12" x14ac:dyDescent="0.25">
      <c r="B1134" s="307" t="s">
        <v>3478</v>
      </c>
      <c r="C1134" s="305" t="s">
        <v>743</v>
      </c>
      <c r="D1134" s="305" t="s">
        <v>1336</v>
      </c>
      <c r="E1134" s="306" t="s">
        <v>191</v>
      </c>
      <c r="F1134" s="305" t="s">
        <v>137</v>
      </c>
      <c r="G1134" s="304">
        <v>75</v>
      </c>
      <c r="H1134" s="303">
        <v>10.210000000000001</v>
      </c>
      <c r="I1134" s="280">
        <f t="shared" si="430"/>
        <v>765.75</v>
      </c>
      <c r="J1134" s="409">
        <f t="shared" si="427"/>
        <v>0.25069999999999998</v>
      </c>
      <c r="K1134" s="302">
        <f t="shared" si="431"/>
        <v>12.76</v>
      </c>
      <c r="L1134" s="301">
        <f t="shared" si="432"/>
        <v>957</v>
      </c>
    </row>
    <row r="1135" spans="2:12" x14ac:dyDescent="0.25">
      <c r="B1135" s="307" t="s">
        <v>3479</v>
      </c>
      <c r="C1135" s="305" t="s">
        <v>872</v>
      </c>
      <c r="D1135" s="305" t="s">
        <v>1336</v>
      </c>
      <c r="E1135" s="306" t="s">
        <v>601</v>
      </c>
      <c r="F1135" s="305" t="s">
        <v>137</v>
      </c>
      <c r="G1135" s="304">
        <v>2</v>
      </c>
      <c r="H1135" s="303">
        <v>11.44</v>
      </c>
      <c r="I1135" s="280">
        <f t="shared" si="430"/>
        <v>22.88</v>
      </c>
      <c r="J1135" s="409">
        <f t="shared" si="427"/>
        <v>0.25069999999999998</v>
      </c>
      <c r="K1135" s="302">
        <f t="shared" si="431"/>
        <v>14.3</v>
      </c>
      <c r="L1135" s="301">
        <f t="shared" si="432"/>
        <v>28.6</v>
      </c>
    </row>
    <row r="1136" spans="2:12" x14ac:dyDescent="0.25">
      <c r="B1136" s="307" t="s">
        <v>3480</v>
      </c>
      <c r="C1136" s="305" t="s">
        <v>745</v>
      </c>
      <c r="D1136" s="305" t="s">
        <v>1336</v>
      </c>
      <c r="E1136" s="306" t="s">
        <v>193</v>
      </c>
      <c r="F1136" s="305" t="s">
        <v>137</v>
      </c>
      <c r="G1136" s="304">
        <v>116</v>
      </c>
      <c r="H1136" s="303">
        <v>11.34</v>
      </c>
      <c r="I1136" s="280">
        <f t="shared" si="430"/>
        <v>1315.44</v>
      </c>
      <c r="J1136" s="409">
        <f t="shared" si="427"/>
        <v>0.25069999999999998</v>
      </c>
      <c r="K1136" s="302">
        <f t="shared" si="431"/>
        <v>14.18</v>
      </c>
      <c r="L1136" s="301">
        <f t="shared" si="432"/>
        <v>1644.88</v>
      </c>
    </row>
    <row r="1137" spans="2:12" x14ac:dyDescent="0.25">
      <c r="B1137" s="307" t="s">
        <v>3481</v>
      </c>
      <c r="C1137" s="305" t="s">
        <v>874</v>
      </c>
      <c r="D1137" s="305" t="s">
        <v>1336</v>
      </c>
      <c r="E1137" s="306" t="s">
        <v>602</v>
      </c>
      <c r="F1137" s="305" t="s">
        <v>137</v>
      </c>
      <c r="G1137" s="304">
        <v>2</v>
      </c>
      <c r="H1137" s="303">
        <v>17.52</v>
      </c>
      <c r="I1137" s="280">
        <f t="shared" si="430"/>
        <v>35.04</v>
      </c>
      <c r="J1137" s="409">
        <f t="shared" si="427"/>
        <v>0.25069999999999998</v>
      </c>
      <c r="K1137" s="302">
        <f t="shared" si="431"/>
        <v>21.91</v>
      </c>
      <c r="L1137" s="301">
        <f t="shared" si="432"/>
        <v>43.82</v>
      </c>
    </row>
    <row r="1138" spans="2:12" x14ac:dyDescent="0.25">
      <c r="B1138" s="307" t="s">
        <v>3482</v>
      </c>
      <c r="C1138" s="305" t="s">
        <v>833</v>
      </c>
      <c r="D1138" s="305" t="s">
        <v>1336</v>
      </c>
      <c r="E1138" s="306" t="s">
        <v>163</v>
      </c>
      <c r="F1138" s="305" t="s">
        <v>137</v>
      </c>
      <c r="G1138" s="304">
        <v>2</v>
      </c>
      <c r="H1138" s="303">
        <v>81.78</v>
      </c>
      <c r="I1138" s="280">
        <f t="shared" si="430"/>
        <v>163.56</v>
      </c>
      <c r="J1138" s="409">
        <f t="shared" si="427"/>
        <v>0.25069999999999998</v>
      </c>
      <c r="K1138" s="302">
        <f t="shared" si="431"/>
        <v>102.28</v>
      </c>
      <c r="L1138" s="301">
        <f t="shared" si="432"/>
        <v>204.56</v>
      </c>
    </row>
    <row r="1139" spans="2:12" ht="25.5" x14ac:dyDescent="0.25">
      <c r="B1139" s="307" t="s">
        <v>3483</v>
      </c>
      <c r="C1139" s="305" t="s">
        <v>2734</v>
      </c>
      <c r="D1139" s="305" t="s">
        <v>160</v>
      </c>
      <c r="E1139" s="306" t="s">
        <v>3484</v>
      </c>
      <c r="F1139" s="305" t="s">
        <v>159</v>
      </c>
      <c r="G1139" s="304">
        <v>1</v>
      </c>
      <c r="H1139" s="303">
        <v>15.6</v>
      </c>
      <c r="I1139" s="280">
        <f t="shared" si="430"/>
        <v>15.6</v>
      </c>
      <c r="J1139" s="409">
        <f t="shared" si="427"/>
        <v>0.25069999999999998</v>
      </c>
      <c r="K1139" s="302">
        <f t="shared" si="431"/>
        <v>19.510000000000002</v>
      </c>
      <c r="L1139" s="301">
        <f t="shared" si="432"/>
        <v>19.510000000000002</v>
      </c>
    </row>
    <row r="1140" spans="2:12" ht="25.5" x14ac:dyDescent="0.25">
      <c r="B1140" s="307" t="s">
        <v>3485</v>
      </c>
      <c r="C1140" s="305" t="s">
        <v>3486</v>
      </c>
      <c r="D1140" s="305" t="s">
        <v>160</v>
      </c>
      <c r="E1140" s="306" t="s">
        <v>3487</v>
      </c>
      <c r="F1140" s="305" t="s">
        <v>159</v>
      </c>
      <c r="G1140" s="304">
        <v>1</v>
      </c>
      <c r="H1140" s="303">
        <v>26.38</v>
      </c>
      <c r="I1140" s="280">
        <f t="shared" si="430"/>
        <v>26.38</v>
      </c>
      <c r="J1140" s="409">
        <f t="shared" si="427"/>
        <v>0.25069999999999998</v>
      </c>
      <c r="K1140" s="302">
        <f t="shared" si="431"/>
        <v>32.99</v>
      </c>
      <c r="L1140" s="301">
        <f t="shared" si="432"/>
        <v>32.99</v>
      </c>
    </row>
    <row r="1141" spans="2:12" x14ac:dyDescent="0.25">
      <c r="B1141" s="307" t="s">
        <v>3488</v>
      </c>
      <c r="C1141" s="305" t="s">
        <v>1814</v>
      </c>
      <c r="D1141" s="305" t="s">
        <v>1336</v>
      </c>
      <c r="E1141" s="306" t="s">
        <v>1815</v>
      </c>
      <c r="F1141" s="305" t="s">
        <v>137</v>
      </c>
      <c r="G1141" s="304">
        <v>1</v>
      </c>
      <c r="H1141" s="303">
        <v>28.85</v>
      </c>
      <c r="I1141" s="280">
        <f t="shared" si="430"/>
        <v>28.85</v>
      </c>
      <c r="J1141" s="409">
        <f t="shared" si="427"/>
        <v>0.25069999999999998</v>
      </c>
      <c r="K1141" s="302">
        <f t="shared" si="431"/>
        <v>36.08</v>
      </c>
      <c r="L1141" s="301">
        <f t="shared" si="432"/>
        <v>36.08</v>
      </c>
    </row>
    <row r="1142" spans="2:12" ht="25.5" x14ac:dyDescent="0.25">
      <c r="B1142" s="307" t="s">
        <v>3489</v>
      </c>
      <c r="C1142" s="305" t="s">
        <v>3490</v>
      </c>
      <c r="D1142" s="305" t="s">
        <v>160</v>
      </c>
      <c r="E1142" s="306" t="s">
        <v>3491</v>
      </c>
      <c r="F1142" s="305" t="s">
        <v>159</v>
      </c>
      <c r="G1142" s="304">
        <v>1</v>
      </c>
      <c r="H1142" s="303">
        <v>42.23</v>
      </c>
      <c r="I1142" s="280">
        <f t="shared" si="430"/>
        <v>42.23</v>
      </c>
      <c r="J1142" s="409">
        <f t="shared" si="427"/>
        <v>0.25069999999999998</v>
      </c>
      <c r="K1142" s="302">
        <f t="shared" si="431"/>
        <v>52.81</v>
      </c>
      <c r="L1142" s="301">
        <f t="shared" si="432"/>
        <v>52.81</v>
      </c>
    </row>
    <row r="1143" spans="2:12" x14ac:dyDescent="0.25">
      <c r="B1143" s="307" t="s">
        <v>3492</v>
      </c>
      <c r="C1143" s="305" t="s">
        <v>3493</v>
      </c>
      <c r="D1143" s="305" t="s">
        <v>1336</v>
      </c>
      <c r="E1143" s="306" t="s">
        <v>3494</v>
      </c>
      <c r="F1143" s="305" t="s">
        <v>137</v>
      </c>
      <c r="G1143" s="304">
        <v>166</v>
      </c>
      <c r="H1143" s="303">
        <v>13.82</v>
      </c>
      <c r="I1143" s="280">
        <f t="shared" si="430"/>
        <v>2294.12</v>
      </c>
      <c r="J1143" s="409">
        <f t="shared" si="427"/>
        <v>0.25069999999999998</v>
      </c>
      <c r="K1143" s="302">
        <f t="shared" si="431"/>
        <v>17.28</v>
      </c>
      <c r="L1143" s="301">
        <f t="shared" si="432"/>
        <v>2868.48</v>
      </c>
    </row>
    <row r="1144" spans="2:12" x14ac:dyDescent="0.25">
      <c r="B1144" s="307" t="s">
        <v>3495</v>
      </c>
      <c r="C1144" s="305" t="s">
        <v>1056</v>
      </c>
      <c r="D1144" s="305" t="s">
        <v>1336</v>
      </c>
      <c r="E1144" s="306" t="s">
        <v>1057</v>
      </c>
      <c r="F1144" s="305" t="s">
        <v>137</v>
      </c>
      <c r="G1144" s="304">
        <v>3</v>
      </c>
      <c r="H1144" s="303">
        <v>18.149999999999999</v>
      </c>
      <c r="I1144" s="280">
        <f t="shared" si="430"/>
        <v>54.45</v>
      </c>
      <c r="J1144" s="409">
        <f t="shared" si="427"/>
        <v>0.25069999999999998</v>
      </c>
      <c r="K1144" s="302">
        <f t="shared" si="431"/>
        <v>22.7</v>
      </c>
      <c r="L1144" s="301">
        <f t="shared" si="432"/>
        <v>68.099999999999994</v>
      </c>
    </row>
    <row r="1145" spans="2:12" x14ac:dyDescent="0.25">
      <c r="B1145" s="307" t="s">
        <v>3496</v>
      </c>
      <c r="C1145" s="305" t="s">
        <v>1818</v>
      </c>
      <c r="D1145" s="305" t="s">
        <v>1336</v>
      </c>
      <c r="E1145" s="306" t="s">
        <v>1819</v>
      </c>
      <c r="F1145" s="305" t="s">
        <v>137</v>
      </c>
      <c r="G1145" s="304">
        <v>7</v>
      </c>
      <c r="H1145" s="303">
        <v>30.71</v>
      </c>
      <c r="I1145" s="280">
        <f t="shared" si="430"/>
        <v>214.97</v>
      </c>
      <c r="J1145" s="409">
        <f t="shared" si="427"/>
        <v>0.25069999999999998</v>
      </c>
      <c r="K1145" s="302">
        <f t="shared" si="431"/>
        <v>38.4</v>
      </c>
      <c r="L1145" s="301">
        <f t="shared" si="432"/>
        <v>268.8</v>
      </c>
    </row>
    <row r="1146" spans="2:12" x14ac:dyDescent="0.25">
      <c r="B1146" s="307" t="s">
        <v>3497</v>
      </c>
      <c r="C1146" s="305" t="s">
        <v>1077</v>
      </c>
      <c r="D1146" s="305" t="s">
        <v>1336</v>
      </c>
      <c r="E1146" s="306" t="s">
        <v>1078</v>
      </c>
      <c r="F1146" s="305" t="s">
        <v>137</v>
      </c>
      <c r="G1146" s="304">
        <v>26</v>
      </c>
      <c r="H1146" s="303">
        <v>31.95</v>
      </c>
      <c r="I1146" s="280">
        <f t="shared" si="430"/>
        <v>830.7</v>
      </c>
      <c r="J1146" s="409">
        <f t="shared" si="427"/>
        <v>0.25069999999999998</v>
      </c>
      <c r="K1146" s="302">
        <f t="shared" si="431"/>
        <v>39.950000000000003</v>
      </c>
      <c r="L1146" s="301">
        <f t="shared" si="432"/>
        <v>1038.7</v>
      </c>
    </row>
    <row r="1147" spans="2:12" x14ac:dyDescent="0.25">
      <c r="B1147" s="307" t="s">
        <v>3498</v>
      </c>
      <c r="C1147" s="305" t="s">
        <v>1822</v>
      </c>
      <c r="D1147" s="305" t="s">
        <v>1336</v>
      </c>
      <c r="E1147" s="306" t="s">
        <v>1823</v>
      </c>
      <c r="F1147" s="305" t="s">
        <v>137</v>
      </c>
      <c r="G1147" s="304">
        <v>7</v>
      </c>
      <c r="H1147" s="303">
        <v>61.32</v>
      </c>
      <c r="I1147" s="280">
        <f t="shared" si="430"/>
        <v>429.24</v>
      </c>
      <c r="J1147" s="409">
        <f t="shared" si="427"/>
        <v>0.25069999999999998</v>
      </c>
      <c r="K1147" s="302">
        <f t="shared" si="431"/>
        <v>76.69</v>
      </c>
      <c r="L1147" s="301">
        <f t="shared" si="432"/>
        <v>536.83000000000004</v>
      </c>
    </row>
    <row r="1148" spans="2:12" x14ac:dyDescent="0.25">
      <c r="B1148" s="307" t="s">
        <v>3499</v>
      </c>
      <c r="C1148" s="305" t="s">
        <v>3500</v>
      </c>
      <c r="D1148" s="305" t="s">
        <v>1336</v>
      </c>
      <c r="E1148" s="306" t="s">
        <v>3501</v>
      </c>
      <c r="F1148" s="305" t="s">
        <v>137</v>
      </c>
      <c r="G1148" s="304">
        <v>149</v>
      </c>
      <c r="H1148" s="303">
        <v>52.97</v>
      </c>
      <c r="I1148" s="280">
        <f t="shared" si="430"/>
        <v>7892.53</v>
      </c>
      <c r="J1148" s="409">
        <f t="shared" si="427"/>
        <v>0.25069999999999998</v>
      </c>
      <c r="K1148" s="302">
        <f t="shared" si="431"/>
        <v>66.239999999999995</v>
      </c>
      <c r="L1148" s="301">
        <f t="shared" si="432"/>
        <v>9869.76</v>
      </c>
    </row>
    <row r="1149" spans="2:12" x14ac:dyDescent="0.25">
      <c r="B1149" s="307" t="s">
        <v>3502</v>
      </c>
      <c r="C1149" s="305" t="s">
        <v>1007</v>
      </c>
      <c r="D1149" s="305" t="s">
        <v>1336</v>
      </c>
      <c r="E1149" s="306" t="s">
        <v>3503</v>
      </c>
      <c r="F1149" s="305" t="s">
        <v>137</v>
      </c>
      <c r="G1149" s="304">
        <v>5</v>
      </c>
      <c r="H1149" s="303">
        <v>11.78</v>
      </c>
      <c r="I1149" s="280">
        <f t="shared" si="430"/>
        <v>58.9</v>
      </c>
      <c r="J1149" s="409">
        <f t="shared" si="427"/>
        <v>0.25069999999999998</v>
      </c>
      <c r="K1149" s="302">
        <f t="shared" si="431"/>
        <v>14.73</v>
      </c>
      <c r="L1149" s="301">
        <f t="shared" si="432"/>
        <v>73.650000000000006</v>
      </c>
    </row>
    <row r="1150" spans="2:12" x14ac:dyDescent="0.25">
      <c r="B1150" s="307" t="s">
        <v>3504</v>
      </c>
      <c r="C1150" s="305" t="s">
        <v>1038</v>
      </c>
      <c r="D1150" s="305" t="s">
        <v>1336</v>
      </c>
      <c r="E1150" s="306" t="s">
        <v>1039</v>
      </c>
      <c r="F1150" s="305" t="s">
        <v>137</v>
      </c>
      <c r="G1150" s="304">
        <v>1</v>
      </c>
      <c r="H1150" s="303">
        <v>13.03</v>
      </c>
      <c r="I1150" s="280">
        <f t="shared" si="430"/>
        <v>13.03</v>
      </c>
      <c r="J1150" s="409">
        <f t="shared" si="427"/>
        <v>0.25069999999999998</v>
      </c>
      <c r="K1150" s="302">
        <f t="shared" si="431"/>
        <v>16.29</v>
      </c>
      <c r="L1150" s="301">
        <f t="shared" si="432"/>
        <v>16.29</v>
      </c>
    </row>
    <row r="1151" spans="2:12" x14ac:dyDescent="0.25">
      <c r="B1151" s="307" t="s">
        <v>3505</v>
      </c>
      <c r="C1151" s="305" t="s">
        <v>3506</v>
      </c>
      <c r="D1151" s="305" t="s">
        <v>1336</v>
      </c>
      <c r="E1151" s="306" t="s">
        <v>3507</v>
      </c>
      <c r="F1151" s="305" t="s">
        <v>137</v>
      </c>
      <c r="G1151" s="304">
        <v>2</v>
      </c>
      <c r="H1151" s="303">
        <v>9.43</v>
      </c>
      <c r="I1151" s="280">
        <f t="shared" si="430"/>
        <v>18.86</v>
      </c>
      <c r="J1151" s="409">
        <f t="shared" si="427"/>
        <v>0.25069999999999998</v>
      </c>
      <c r="K1151" s="302">
        <f t="shared" si="431"/>
        <v>11.79</v>
      </c>
      <c r="L1151" s="301">
        <f t="shared" si="432"/>
        <v>23.58</v>
      </c>
    </row>
    <row r="1152" spans="2:12" x14ac:dyDescent="0.25">
      <c r="B1152" s="307" t="s">
        <v>3508</v>
      </c>
      <c r="C1152" s="305" t="s">
        <v>1005</v>
      </c>
      <c r="D1152" s="305" t="s">
        <v>1336</v>
      </c>
      <c r="E1152" s="306" t="s">
        <v>1006</v>
      </c>
      <c r="F1152" s="305" t="s">
        <v>137</v>
      </c>
      <c r="G1152" s="304">
        <v>4</v>
      </c>
      <c r="H1152" s="303">
        <v>15.64</v>
      </c>
      <c r="I1152" s="280">
        <f t="shared" si="430"/>
        <v>62.56</v>
      </c>
      <c r="J1152" s="409">
        <f t="shared" si="427"/>
        <v>0.25069999999999998</v>
      </c>
      <c r="K1152" s="302">
        <f t="shared" si="431"/>
        <v>19.559999999999999</v>
      </c>
      <c r="L1152" s="301">
        <f t="shared" si="432"/>
        <v>78.239999999999995</v>
      </c>
    </row>
    <row r="1153" spans="2:12" x14ac:dyDescent="0.25">
      <c r="B1153" s="307" t="s">
        <v>3509</v>
      </c>
      <c r="C1153" s="305" t="s">
        <v>993</v>
      </c>
      <c r="D1153" s="305" t="s">
        <v>1336</v>
      </c>
      <c r="E1153" s="306" t="s">
        <v>994</v>
      </c>
      <c r="F1153" s="305" t="s">
        <v>137</v>
      </c>
      <c r="G1153" s="304">
        <v>7</v>
      </c>
      <c r="H1153" s="303">
        <v>19.46</v>
      </c>
      <c r="I1153" s="280">
        <f t="shared" si="430"/>
        <v>136.22</v>
      </c>
      <c r="J1153" s="409">
        <f t="shared" si="427"/>
        <v>0.25069999999999998</v>
      </c>
      <c r="K1153" s="302">
        <f t="shared" si="431"/>
        <v>24.33</v>
      </c>
      <c r="L1153" s="301">
        <f t="shared" si="432"/>
        <v>170.31</v>
      </c>
    </row>
    <row r="1154" spans="2:12" x14ac:dyDescent="0.25">
      <c r="B1154" s="307" t="s">
        <v>3510</v>
      </c>
      <c r="C1154" s="305" t="s">
        <v>975</v>
      </c>
      <c r="D1154" s="305" t="s">
        <v>1336</v>
      </c>
      <c r="E1154" s="306" t="s">
        <v>363</v>
      </c>
      <c r="F1154" s="305" t="s">
        <v>137</v>
      </c>
      <c r="G1154" s="304">
        <v>2</v>
      </c>
      <c r="H1154" s="303">
        <v>13.73</v>
      </c>
      <c r="I1154" s="280">
        <f t="shared" si="430"/>
        <v>27.46</v>
      </c>
      <c r="J1154" s="409">
        <f t="shared" si="427"/>
        <v>0.25069999999999998</v>
      </c>
      <c r="K1154" s="302">
        <f t="shared" si="431"/>
        <v>17.170000000000002</v>
      </c>
      <c r="L1154" s="301">
        <f t="shared" si="432"/>
        <v>34.340000000000003</v>
      </c>
    </row>
    <row r="1155" spans="2:12" x14ac:dyDescent="0.25">
      <c r="B1155" s="307" t="s">
        <v>3511</v>
      </c>
      <c r="C1155" s="305" t="s">
        <v>3512</v>
      </c>
      <c r="D1155" s="305" t="s">
        <v>1336</v>
      </c>
      <c r="E1155" s="306" t="s">
        <v>3513</v>
      </c>
      <c r="F1155" s="305" t="s">
        <v>137</v>
      </c>
      <c r="G1155" s="304">
        <v>25</v>
      </c>
      <c r="H1155" s="303">
        <v>13.08</v>
      </c>
      <c r="I1155" s="280">
        <f t="shared" si="430"/>
        <v>327</v>
      </c>
      <c r="J1155" s="409">
        <f t="shared" si="427"/>
        <v>0.25069999999999998</v>
      </c>
      <c r="K1155" s="302">
        <f t="shared" si="431"/>
        <v>16.350000000000001</v>
      </c>
      <c r="L1155" s="301">
        <f t="shared" si="432"/>
        <v>408.75</v>
      </c>
    </row>
    <row r="1156" spans="2:12" x14ac:dyDescent="0.25">
      <c r="B1156" s="307" t="s">
        <v>3514</v>
      </c>
      <c r="C1156" s="305" t="s">
        <v>1025</v>
      </c>
      <c r="D1156" s="305" t="s">
        <v>1336</v>
      </c>
      <c r="E1156" s="306" t="s">
        <v>1026</v>
      </c>
      <c r="F1156" s="305" t="s">
        <v>137</v>
      </c>
      <c r="G1156" s="304">
        <v>119</v>
      </c>
      <c r="H1156" s="303">
        <v>12.1</v>
      </c>
      <c r="I1156" s="280">
        <f t="shared" si="430"/>
        <v>1439.9</v>
      </c>
      <c r="J1156" s="409">
        <f t="shared" si="427"/>
        <v>0.25069999999999998</v>
      </c>
      <c r="K1156" s="302">
        <f t="shared" si="431"/>
        <v>15.13</v>
      </c>
      <c r="L1156" s="301">
        <f t="shared" si="432"/>
        <v>1800.47</v>
      </c>
    </row>
    <row r="1157" spans="2:12" x14ac:dyDescent="0.25">
      <c r="B1157" s="307" t="s">
        <v>3515</v>
      </c>
      <c r="C1157" s="305" t="s">
        <v>2737</v>
      </c>
      <c r="D1157" s="305" t="s">
        <v>1336</v>
      </c>
      <c r="E1157" s="306" t="s">
        <v>2738</v>
      </c>
      <c r="F1157" s="305" t="s">
        <v>137</v>
      </c>
      <c r="G1157" s="304">
        <v>10</v>
      </c>
      <c r="H1157" s="303">
        <v>12.49</v>
      </c>
      <c r="I1157" s="280">
        <f t="shared" si="430"/>
        <v>124.9</v>
      </c>
      <c r="J1157" s="409">
        <f t="shared" si="427"/>
        <v>0.25069999999999998</v>
      </c>
      <c r="K1157" s="302">
        <f t="shared" si="431"/>
        <v>15.62</v>
      </c>
      <c r="L1157" s="301">
        <f t="shared" si="432"/>
        <v>156.19999999999999</v>
      </c>
    </row>
    <row r="1158" spans="2:12" x14ac:dyDescent="0.25">
      <c r="B1158" s="307" t="s">
        <v>3516</v>
      </c>
      <c r="C1158" s="305" t="s">
        <v>1012</v>
      </c>
      <c r="D1158" s="305" t="s">
        <v>1336</v>
      </c>
      <c r="E1158" s="306" t="s">
        <v>3517</v>
      </c>
      <c r="F1158" s="305" t="s">
        <v>137</v>
      </c>
      <c r="G1158" s="304">
        <v>7</v>
      </c>
      <c r="H1158" s="303">
        <v>13.39</v>
      </c>
      <c r="I1158" s="280">
        <f t="shared" si="430"/>
        <v>93.73</v>
      </c>
      <c r="J1158" s="409">
        <f t="shared" si="427"/>
        <v>0.25069999999999998</v>
      </c>
      <c r="K1158" s="302">
        <f t="shared" si="431"/>
        <v>16.739999999999998</v>
      </c>
      <c r="L1158" s="301">
        <f t="shared" si="432"/>
        <v>117.18</v>
      </c>
    </row>
    <row r="1159" spans="2:12" x14ac:dyDescent="0.25">
      <c r="B1159" s="307" t="s">
        <v>3518</v>
      </c>
      <c r="C1159" s="305" t="s">
        <v>1833</v>
      </c>
      <c r="D1159" s="305" t="s">
        <v>1336</v>
      </c>
      <c r="E1159" s="306" t="s">
        <v>1834</v>
      </c>
      <c r="F1159" s="305" t="s">
        <v>141</v>
      </c>
      <c r="G1159" s="304">
        <v>45.98</v>
      </c>
      <c r="H1159" s="303">
        <v>23.52</v>
      </c>
      <c r="I1159" s="280">
        <f t="shared" si="430"/>
        <v>1081.44</v>
      </c>
      <c r="J1159" s="409">
        <f t="shared" si="427"/>
        <v>0.25069999999999998</v>
      </c>
      <c r="K1159" s="302">
        <f t="shared" si="431"/>
        <v>29.41</v>
      </c>
      <c r="L1159" s="301">
        <f t="shared" si="432"/>
        <v>1352.27</v>
      </c>
    </row>
    <row r="1160" spans="2:12" x14ac:dyDescent="0.25">
      <c r="B1160" s="307" t="s">
        <v>3519</v>
      </c>
      <c r="C1160" s="305" t="s">
        <v>1015</v>
      </c>
      <c r="D1160" s="305" t="s">
        <v>1336</v>
      </c>
      <c r="E1160" s="306" t="s">
        <v>1016</v>
      </c>
      <c r="F1160" s="305" t="s">
        <v>141</v>
      </c>
      <c r="G1160" s="304">
        <v>165.11</v>
      </c>
      <c r="H1160" s="303">
        <v>27.46</v>
      </c>
      <c r="I1160" s="280">
        <f t="shared" si="430"/>
        <v>4533.92</v>
      </c>
      <c r="J1160" s="409">
        <f t="shared" si="427"/>
        <v>0.25069999999999998</v>
      </c>
      <c r="K1160" s="302">
        <f t="shared" si="431"/>
        <v>34.340000000000003</v>
      </c>
      <c r="L1160" s="301">
        <f t="shared" si="432"/>
        <v>5669.87</v>
      </c>
    </row>
    <row r="1161" spans="2:12" x14ac:dyDescent="0.25">
      <c r="B1161" s="307" t="s">
        <v>3520</v>
      </c>
      <c r="C1161" s="305" t="s">
        <v>1017</v>
      </c>
      <c r="D1161" s="305" t="s">
        <v>1336</v>
      </c>
      <c r="E1161" s="306" t="s">
        <v>1018</v>
      </c>
      <c r="F1161" s="305" t="s">
        <v>141</v>
      </c>
      <c r="G1161" s="304">
        <v>15.24</v>
      </c>
      <c r="H1161" s="303">
        <v>45.2</v>
      </c>
      <c r="I1161" s="280">
        <f t="shared" si="430"/>
        <v>688.84</v>
      </c>
      <c r="J1161" s="409">
        <f t="shared" si="427"/>
        <v>0.25069999999999998</v>
      </c>
      <c r="K1161" s="302">
        <f t="shared" si="431"/>
        <v>56.53</v>
      </c>
      <c r="L1161" s="301">
        <f t="shared" si="432"/>
        <v>861.51</v>
      </c>
    </row>
    <row r="1162" spans="2:12" x14ac:dyDescent="0.25">
      <c r="B1162" s="307" t="s">
        <v>3521</v>
      </c>
      <c r="C1162" s="305" t="s">
        <v>3522</v>
      </c>
      <c r="D1162" s="305" t="s">
        <v>1336</v>
      </c>
      <c r="E1162" s="306" t="s">
        <v>3523</v>
      </c>
      <c r="F1162" s="305" t="s">
        <v>137</v>
      </c>
      <c r="G1162" s="304">
        <v>1</v>
      </c>
      <c r="H1162" s="303">
        <v>9.93</v>
      </c>
      <c r="I1162" s="280">
        <f t="shared" si="430"/>
        <v>9.93</v>
      </c>
      <c r="J1162" s="409">
        <f t="shared" si="427"/>
        <v>0.25069999999999998</v>
      </c>
      <c r="K1162" s="302">
        <f t="shared" si="431"/>
        <v>12.41</v>
      </c>
      <c r="L1162" s="301">
        <f t="shared" si="432"/>
        <v>12.41</v>
      </c>
    </row>
    <row r="1163" spans="2:12" x14ac:dyDescent="0.25">
      <c r="B1163" s="307" t="s">
        <v>3524</v>
      </c>
      <c r="C1163" s="305" t="s">
        <v>2727</v>
      </c>
      <c r="D1163" s="305" t="s">
        <v>1336</v>
      </c>
      <c r="E1163" s="306" t="s">
        <v>2728</v>
      </c>
      <c r="F1163" s="305" t="s">
        <v>137</v>
      </c>
      <c r="G1163" s="304">
        <v>1</v>
      </c>
      <c r="H1163" s="303">
        <v>27.01</v>
      </c>
      <c r="I1163" s="280">
        <f t="shared" si="430"/>
        <v>27.01</v>
      </c>
      <c r="J1163" s="409">
        <f t="shared" si="427"/>
        <v>0.25069999999999998</v>
      </c>
      <c r="K1163" s="302">
        <f t="shared" si="431"/>
        <v>33.78</v>
      </c>
      <c r="L1163" s="301">
        <f t="shared" si="432"/>
        <v>33.78</v>
      </c>
    </row>
    <row r="1164" spans="2:12" x14ac:dyDescent="0.25">
      <c r="B1164" s="307" t="s">
        <v>3525</v>
      </c>
      <c r="C1164" s="305" t="s">
        <v>1019</v>
      </c>
      <c r="D1164" s="305" t="s">
        <v>1336</v>
      </c>
      <c r="E1164" s="306" t="s">
        <v>1020</v>
      </c>
      <c r="F1164" s="305" t="s">
        <v>137</v>
      </c>
      <c r="G1164" s="304">
        <v>11</v>
      </c>
      <c r="H1164" s="303">
        <v>27.44</v>
      </c>
      <c r="I1164" s="280">
        <f t="shared" si="430"/>
        <v>301.83999999999997</v>
      </c>
      <c r="J1164" s="409">
        <f t="shared" si="427"/>
        <v>0.25069999999999998</v>
      </c>
      <c r="K1164" s="302">
        <f t="shared" si="431"/>
        <v>34.31</v>
      </c>
      <c r="L1164" s="301">
        <f t="shared" si="432"/>
        <v>377.41</v>
      </c>
    </row>
    <row r="1165" spans="2:12" x14ac:dyDescent="0.25">
      <c r="B1165" s="307" t="s">
        <v>3526</v>
      </c>
      <c r="C1165" s="305" t="s">
        <v>1021</v>
      </c>
      <c r="D1165" s="305" t="s">
        <v>1336</v>
      </c>
      <c r="E1165" s="306" t="s">
        <v>1022</v>
      </c>
      <c r="F1165" s="305" t="s">
        <v>137</v>
      </c>
      <c r="G1165" s="304">
        <v>3</v>
      </c>
      <c r="H1165" s="303">
        <v>47.97</v>
      </c>
      <c r="I1165" s="280">
        <f t="shared" si="430"/>
        <v>143.91</v>
      </c>
      <c r="J1165" s="409">
        <f t="shared" si="427"/>
        <v>0.25069999999999998</v>
      </c>
      <c r="K1165" s="302">
        <f t="shared" si="431"/>
        <v>59.99</v>
      </c>
      <c r="L1165" s="301">
        <f t="shared" si="432"/>
        <v>179.97</v>
      </c>
    </row>
    <row r="1166" spans="2:12" x14ac:dyDescent="0.25">
      <c r="B1166" s="307" t="s">
        <v>3527</v>
      </c>
      <c r="C1166" s="305" t="s">
        <v>3528</v>
      </c>
      <c r="D1166" s="305" t="s">
        <v>1336</v>
      </c>
      <c r="E1166" s="306" t="s">
        <v>3529</v>
      </c>
      <c r="F1166" s="305" t="s">
        <v>137</v>
      </c>
      <c r="G1166" s="304">
        <v>13</v>
      </c>
      <c r="H1166" s="303">
        <v>25.48</v>
      </c>
      <c r="I1166" s="280">
        <f t="shared" si="430"/>
        <v>331.24</v>
      </c>
      <c r="J1166" s="409">
        <f t="shared" si="427"/>
        <v>0.25069999999999998</v>
      </c>
      <c r="K1166" s="302">
        <f t="shared" si="431"/>
        <v>31.86</v>
      </c>
      <c r="L1166" s="301">
        <f t="shared" si="432"/>
        <v>414.18</v>
      </c>
    </row>
    <row r="1167" spans="2:12" x14ac:dyDescent="0.25">
      <c r="B1167" s="307" t="s">
        <v>3530</v>
      </c>
      <c r="C1167" s="305" t="s">
        <v>1023</v>
      </c>
      <c r="D1167" s="305" t="s">
        <v>1336</v>
      </c>
      <c r="E1167" s="306" t="s">
        <v>1024</v>
      </c>
      <c r="F1167" s="305" t="s">
        <v>137</v>
      </c>
      <c r="G1167" s="304">
        <v>2</v>
      </c>
      <c r="H1167" s="303">
        <v>31.07</v>
      </c>
      <c r="I1167" s="280">
        <f t="shared" si="430"/>
        <v>62.14</v>
      </c>
      <c r="J1167" s="409">
        <f t="shared" si="427"/>
        <v>0.25069999999999998</v>
      </c>
      <c r="K1167" s="302">
        <f t="shared" si="431"/>
        <v>38.85</v>
      </c>
      <c r="L1167" s="301">
        <f t="shared" si="432"/>
        <v>77.7</v>
      </c>
    </row>
    <row r="1168" spans="2:12" x14ac:dyDescent="0.25">
      <c r="B1168" s="307" t="s">
        <v>3531</v>
      </c>
      <c r="C1168" s="305" t="s">
        <v>1027</v>
      </c>
      <c r="D1168" s="305" t="s">
        <v>1336</v>
      </c>
      <c r="E1168" s="306" t="s">
        <v>1028</v>
      </c>
      <c r="F1168" s="305" t="s">
        <v>137</v>
      </c>
      <c r="G1168" s="304">
        <v>34</v>
      </c>
      <c r="H1168" s="303">
        <v>18.29</v>
      </c>
      <c r="I1168" s="280">
        <f t="shared" si="430"/>
        <v>621.86</v>
      </c>
      <c r="J1168" s="409">
        <f t="shared" si="427"/>
        <v>0.25069999999999998</v>
      </c>
      <c r="K1168" s="302">
        <f t="shared" si="431"/>
        <v>22.87</v>
      </c>
      <c r="L1168" s="301">
        <f t="shared" si="432"/>
        <v>777.58</v>
      </c>
    </row>
    <row r="1169" spans="2:12" x14ac:dyDescent="0.25">
      <c r="B1169" s="307" t="s">
        <v>3532</v>
      </c>
      <c r="C1169" s="305" t="s">
        <v>2595</v>
      </c>
      <c r="D1169" s="305" t="s">
        <v>1336</v>
      </c>
      <c r="E1169" s="306" t="s">
        <v>2596</v>
      </c>
      <c r="F1169" s="305" t="s">
        <v>137</v>
      </c>
      <c r="G1169" s="304">
        <v>30</v>
      </c>
      <c r="H1169" s="303">
        <v>137.12</v>
      </c>
      <c r="I1169" s="280">
        <f t="shared" si="430"/>
        <v>4113.6000000000004</v>
      </c>
      <c r="J1169" s="409">
        <f t="shared" si="427"/>
        <v>0.25069999999999998</v>
      </c>
      <c r="K1169" s="302">
        <f t="shared" si="431"/>
        <v>171.49</v>
      </c>
      <c r="L1169" s="301">
        <f t="shared" si="432"/>
        <v>5144.7</v>
      </c>
    </row>
    <row r="1170" spans="2:12" x14ac:dyDescent="0.25">
      <c r="B1170" s="307" t="s">
        <v>3533</v>
      </c>
      <c r="C1170" s="305" t="s">
        <v>997</v>
      </c>
      <c r="D1170" s="305" t="s">
        <v>1336</v>
      </c>
      <c r="E1170" s="306" t="s">
        <v>998</v>
      </c>
      <c r="F1170" s="305" t="s">
        <v>137</v>
      </c>
      <c r="G1170" s="304">
        <v>2</v>
      </c>
      <c r="H1170" s="303">
        <v>269.83</v>
      </c>
      <c r="I1170" s="280">
        <f t="shared" si="430"/>
        <v>539.66</v>
      </c>
      <c r="J1170" s="409">
        <f t="shared" si="427"/>
        <v>0.25069999999999998</v>
      </c>
      <c r="K1170" s="302">
        <f t="shared" si="431"/>
        <v>337.47</v>
      </c>
      <c r="L1170" s="301">
        <f t="shared" si="432"/>
        <v>674.94</v>
      </c>
    </row>
    <row r="1171" spans="2:12" x14ac:dyDescent="0.25">
      <c r="B1171" s="307" t="s">
        <v>3534</v>
      </c>
      <c r="C1171" s="305" t="s">
        <v>3535</v>
      </c>
      <c r="D1171" s="305" t="s">
        <v>1336</v>
      </c>
      <c r="E1171" s="306" t="s">
        <v>3536</v>
      </c>
      <c r="F1171" s="305" t="s">
        <v>137</v>
      </c>
      <c r="G1171" s="304">
        <v>2</v>
      </c>
      <c r="H1171" s="303">
        <v>161.81</v>
      </c>
      <c r="I1171" s="280">
        <f t="shared" si="430"/>
        <v>323.62</v>
      </c>
      <c r="J1171" s="409">
        <f t="shared" si="427"/>
        <v>0.25069999999999998</v>
      </c>
      <c r="K1171" s="302">
        <f t="shared" si="431"/>
        <v>202.37</v>
      </c>
      <c r="L1171" s="301">
        <f t="shared" si="432"/>
        <v>404.74</v>
      </c>
    </row>
    <row r="1172" spans="2:12" x14ac:dyDescent="0.25">
      <c r="B1172" s="307" t="s">
        <v>3537</v>
      </c>
      <c r="C1172" s="305" t="s">
        <v>2604</v>
      </c>
      <c r="D1172" s="305" t="s">
        <v>1336</v>
      </c>
      <c r="E1172" s="306" t="s">
        <v>2605</v>
      </c>
      <c r="F1172" s="305" t="s">
        <v>137</v>
      </c>
      <c r="G1172" s="304">
        <v>2</v>
      </c>
      <c r="H1172" s="303">
        <v>295.02999999999997</v>
      </c>
      <c r="I1172" s="280">
        <f t="shared" si="430"/>
        <v>590.05999999999995</v>
      </c>
      <c r="J1172" s="409">
        <f t="shared" si="427"/>
        <v>0.25069999999999998</v>
      </c>
      <c r="K1172" s="302">
        <f t="shared" si="431"/>
        <v>368.99</v>
      </c>
      <c r="L1172" s="301">
        <f t="shared" si="432"/>
        <v>737.98</v>
      </c>
    </row>
    <row r="1173" spans="2:12" ht="12.75" customHeight="1" x14ac:dyDescent="0.25">
      <c r="B1173" s="307" t="s">
        <v>3538</v>
      </c>
      <c r="C1173" s="305" t="s">
        <v>3539</v>
      </c>
      <c r="D1173" s="305" t="s">
        <v>1336</v>
      </c>
      <c r="E1173" s="306" t="s">
        <v>3540</v>
      </c>
      <c r="F1173" s="305" t="s">
        <v>137</v>
      </c>
      <c r="G1173" s="304">
        <v>2</v>
      </c>
      <c r="H1173" s="303">
        <v>564.58000000000004</v>
      </c>
      <c r="I1173" s="280">
        <f t="shared" si="426"/>
        <v>1129.1600000000001</v>
      </c>
      <c r="J1173" s="409">
        <f t="shared" si="427"/>
        <v>0.25069999999999998</v>
      </c>
      <c r="K1173" s="302">
        <f t="shared" si="428"/>
        <v>706.12</v>
      </c>
      <c r="L1173" s="301">
        <f t="shared" si="429"/>
        <v>1412.24</v>
      </c>
    </row>
    <row r="1174" spans="2:12" ht="12.75" customHeight="1" x14ac:dyDescent="0.25">
      <c r="B1174" s="307" t="s">
        <v>3541</v>
      </c>
      <c r="C1174" s="305" t="s">
        <v>1001</v>
      </c>
      <c r="D1174" s="305" t="s">
        <v>1336</v>
      </c>
      <c r="E1174" s="306" t="s">
        <v>1002</v>
      </c>
      <c r="F1174" s="305" t="s">
        <v>137</v>
      </c>
      <c r="G1174" s="304">
        <v>8</v>
      </c>
      <c r="H1174" s="303">
        <v>12.42</v>
      </c>
      <c r="I1174" s="280">
        <f t="shared" si="426"/>
        <v>99.36</v>
      </c>
      <c r="J1174" s="409">
        <f t="shared" si="427"/>
        <v>0.25069999999999998</v>
      </c>
      <c r="K1174" s="302">
        <f t="shared" si="428"/>
        <v>15.53</v>
      </c>
      <c r="L1174" s="301">
        <f t="shared" si="429"/>
        <v>124.24</v>
      </c>
    </row>
    <row r="1175" spans="2:12" ht="12.75" customHeight="1" x14ac:dyDescent="0.25">
      <c r="B1175" s="307" t="s">
        <v>3542</v>
      </c>
      <c r="C1175" s="305" t="s">
        <v>870</v>
      </c>
      <c r="D1175" s="305" t="s">
        <v>1336</v>
      </c>
      <c r="E1175" s="306" t="s">
        <v>599</v>
      </c>
      <c r="F1175" s="305" t="s">
        <v>137</v>
      </c>
      <c r="G1175" s="304">
        <v>2</v>
      </c>
      <c r="H1175" s="303">
        <v>21.34</v>
      </c>
      <c r="I1175" s="280">
        <f t="shared" si="426"/>
        <v>42.68</v>
      </c>
      <c r="J1175" s="409">
        <f t="shared" si="427"/>
        <v>0.25069999999999998</v>
      </c>
      <c r="K1175" s="302">
        <f t="shared" si="428"/>
        <v>26.68</v>
      </c>
      <c r="L1175" s="301">
        <f t="shared" si="429"/>
        <v>53.36</v>
      </c>
    </row>
    <row r="1176" spans="2:12" ht="12.75" customHeight="1" x14ac:dyDescent="0.25">
      <c r="B1176" s="307" t="s">
        <v>3543</v>
      </c>
      <c r="C1176" s="305" t="s">
        <v>2608</v>
      </c>
      <c r="D1176" s="305" t="s">
        <v>1336</v>
      </c>
      <c r="E1176" s="306" t="s">
        <v>2609</v>
      </c>
      <c r="F1176" s="305" t="s">
        <v>137</v>
      </c>
      <c r="G1176" s="304">
        <v>8</v>
      </c>
      <c r="H1176" s="303">
        <v>38.299999999999997</v>
      </c>
      <c r="I1176" s="280">
        <f t="shared" si="426"/>
        <v>306.39999999999998</v>
      </c>
      <c r="J1176" s="409">
        <f t="shared" si="427"/>
        <v>0.25069999999999998</v>
      </c>
      <c r="K1176" s="302">
        <f t="shared" si="428"/>
        <v>47.9</v>
      </c>
      <c r="L1176" s="301">
        <f t="shared" si="429"/>
        <v>383.2</v>
      </c>
    </row>
    <row r="1177" spans="2:12" ht="12.75" customHeight="1" x14ac:dyDescent="0.25">
      <c r="B1177" s="307" t="s">
        <v>3544</v>
      </c>
      <c r="C1177" s="305" t="s">
        <v>2611</v>
      </c>
      <c r="D1177" s="305" t="s">
        <v>1336</v>
      </c>
      <c r="E1177" s="306" t="s">
        <v>2612</v>
      </c>
      <c r="F1177" s="305" t="s">
        <v>137</v>
      </c>
      <c r="G1177" s="304">
        <v>2</v>
      </c>
      <c r="H1177" s="303">
        <v>50.22</v>
      </c>
      <c r="I1177" s="280">
        <f t="shared" si="426"/>
        <v>100.44</v>
      </c>
      <c r="J1177" s="409">
        <f t="shared" si="427"/>
        <v>0.25069999999999998</v>
      </c>
      <c r="K1177" s="302">
        <f t="shared" si="428"/>
        <v>62.81</v>
      </c>
      <c r="L1177" s="301">
        <f t="shared" si="429"/>
        <v>125.62</v>
      </c>
    </row>
    <row r="1178" spans="2:12" ht="12.75" customHeight="1" x14ac:dyDescent="0.25">
      <c r="B1178" s="307" t="s">
        <v>3545</v>
      </c>
      <c r="C1178" s="305" t="s">
        <v>2614</v>
      </c>
      <c r="D1178" s="305" t="s">
        <v>1336</v>
      </c>
      <c r="E1178" s="306" t="s">
        <v>2615</v>
      </c>
      <c r="F1178" s="305" t="s">
        <v>137</v>
      </c>
      <c r="G1178" s="304">
        <v>2</v>
      </c>
      <c r="H1178" s="303">
        <v>275.52</v>
      </c>
      <c r="I1178" s="280">
        <f t="shared" si="426"/>
        <v>551.04</v>
      </c>
      <c r="J1178" s="409">
        <f t="shared" si="427"/>
        <v>0.25069999999999998</v>
      </c>
      <c r="K1178" s="302">
        <f t="shared" si="428"/>
        <v>344.59</v>
      </c>
      <c r="L1178" s="301">
        <f t="shared" si="429"/>
        <v>689.18</v>
      </c>
    </row>
    <row r="1179" spans="2:12" ht="12.75" customHeight="1" x14ac:dyDescent="0.25">
      <c r="B1179" s="307" t="s">
        <v>3546</v>
      </c>
      <c r="C1179" s="305" t="s">
        <v>1100</v>
      </c>
      <c r="D1179" s="305" t="s">
        <v>1336</v>
      </c>
      <c r="E1179" s="306" t="s">
        <v>1101</v>
      </c>
      <c r="F1179" s="305" t="s">
        <v>136</v>
      </c>
      <c r="G1179" s="304">
        <v>2</v>
      </c>
      <c r="H1179" s="303">
        <v>83.79</v>
      </c>
      <c r="I1179" s="280">
        <f t="shared" si="426"/>
        <v>167.58</v>
      </c>
      <c r="J1179" s="409">
        <f t="shared" si="427"/>
        <v>0.25069999999999998</v>
      </c>
      <c r="K1179" s="302">
        <f t="shared" si="428"/>
        <v>104.79</v>
      </c>
      <c r="L1179" s="301">
        <f t="shared" si="429"/>
        <v>209.58</v>
      </c>
    </row>
    <row r="1180" spans="2:12" ht="12.75" customHeight="1" x14ac:dyDescent="0.25">
      <c r="B1180" s="307" t="s">
        <v>3547</v>
      </c>
      <c r="C1180" s="305" t="s">
        <v>3548</v>
      </c>
      <c r="D1180" s="305" t="s">
        <v>1336</v>
      </c>
      <c r="E1180" s="306" t="s">
        <v>3549</v>
      </c>
      <c r="F1180" s="305" t="s">
        <v>137</v>
      </c>
      <c r="G1180" s="304">
        <v>1</v>
      </c>
      <c r="H1180" s="303">
        <v>27.83</v>
      </c>
      <c r="I1180" s="280">
        <f t="shared" si="426"/>
        <v>27.83</v>
      </c>
      <c r="J1180" s="409">
        <f t="shared" si="427"/>
        <v>0.25069999999999998</v>
      </c>
      <c r="K1180" s="302">
        <f t="shared" si="428"/>
        <v>34.799999999999997</v>
      </c>
      <c r="L1180" s="301">
        <f t="shared" si="429"/>
        <v>34.799999999999997</v>
      </c>
    </row>
    <row r="1181" spans="2:12" x14ac:dyDescent="0.25">
      <c r="B1181" s="314" t="s">
        <v>3550</v>
      </c>
      <c r="C1181" s="311" t="s">
        <v>379</v>
      </c>
      <c r="D1181" s="311"/>
      <c r="E1181" s="312" t="s">
        <v>1925</v>
      </c>
      <c r="F1181" s="311"/>
      <c r="G1181" s="313"/>
      <c r="H1181" s="312" t="s">
        <v>73</v>
      </c>
      <c r="I1181" s="311">
        <f>SUBTOTAL(9,I1182:I1243)</f>
        <v>69366.570000000022</v>
      </c>
      <c r="J1181" s="310"/>
      <c r="K1181" s="309"/>
      <c r="L1181" s="308">
        <f>SUBTOTAL(9,L1182:L1243)</f>
        <v>86740.499999999985</v>
      </c>
    </row>
    <row r="1182" spans="2:12" x14ac:dyDescent="0.25">
      <c r="B1182" s="307" t="s">
        <v>3551</v>
      </c>
      <c r="C1182" s="305" t="s">
        <v>845</v>
      </c>
      <c r="D1182" s="305" t="s">
        <v>1336</v>
      </c>
      <c r="E1182" s="306" t="s">
        <v>169</v>
      </c>
      <c r="F1182" s="305" t="s">
        <v>137</v>
      </c>
      <c r="G1182" s="304">
        <v>42</v>
      </c>
      <c r="H1182" s="303">
        <v>16.829999999999998</v>
      </c>
      <c r="I1182" s="280">
        <f t="shared" ref="I1182:I1243" si="433">TRUNC(G1182 * H1182, 2)</f>
        <v>706.86</v>
      </c>
      <c r="J1182" s="409">
        <f t="shared" si="427"/>
        <v>0.25069999999999998</v>
      </c>
      <c r="K1182" s="302">
        <f t="shared" ref="K1182:K1243" si="434">TRUNC(H1182 * (1 + J1182), 2)</f>
        <v>21.04</v>
      </c>
      <c r="L1182" s="301">
        <f t="shared" ref="L1182:L1243" si="435">TRUNC(G1182 * K1182, 2)</f>
        <v>883.68</v>
      </c>
    </row>
    <row r="1183" spans="2:12" ht="12.75" customHeight="1" x14ac:dyDescent="0.25">
      <c r="B1183" s="307" t="s">
        <v>3552</v>
      </c>
      <c r="C1183" s="305" t="s">
        <v>865</v>
      </c>
      <c r="D1183" s="305" t="s">
        <v>1336</v>
      </c>
      <c r="E1183" s="306" t="s">
        <v>171</v>
      </c>
      <c r="F1183" s="305" t="s">
        <v>137</v>
      </c>
      <c r="G1183" s="304">
        <v>14</v>
      </c>
      <c r="H1183" s="303">
        <v>25.46</v>
      </c>
      <c r="I1183" s="280">
        <f t="shared" si="433"/>
        <v>356.44</v>
      </c>
      <c r="J1183" s="409">
        <f t="shared" si="427"/>
        <v>0.25069999999999998</v>
      </c>
      <c r="K1183" s="302">
        <f t="shared" si="434"/>
        <v>31.84</v>
      </c>
      <c r="L1183" s="301">
        <f t="shared" si="435"/>
        <v>445.76</v>
      </c>
    </row>
    <row r="1184" spans="2:12" x14ac:dyDescent="0.25">
      <c r="B1184" s="307" t="s">
        <v>3553</v>
      </c>
      <c r="C1184" s="305" t="s">
        <v>844</v>
      </c>
      <c r="D1184" s="305" t="s">
        <v>1336</v>
      </c>
      <c r="E1184" s="306" t="s">
        <v>168</v>
      </c>
      <c r="F1184" s="305" t="s">
        <v>137</v>
      </c>
      <c r="G1184" s="304">
        <v>39</v>
      </c>
      <c r="H1184" s="303">
        <v>31.43</v>
      </c>
      <c r="I1184" s="280">
        <f t="shared" si="433"/>
        <v>1225.77</v>
      </c>
      <c r="J1184" s="409">
        <f t="shared" si="427"/>
        <v>0.25069999999999998</v>
      </c>
      <c r="K1184" s="302">
        <f t="shared" si="434"/>
        <v>39.299999999999997</v>
      </c>
      <c r="L1184" s="301">
        <f t="shared" si="435"/>
        <v>1532.7</v>
      </c>
    </row>
    <row r="1185" spans="2:12" x14ac:dyDescent="0.25">
      <c r="B1185" s="307" t="s">
        <v>3554</v>
      </c>
      <c r="C1185" s="305" t="s">
        <v>848</v>
      </c>
      <c r="D1185" s="305" t="s">
        <v>1336</v>
      </c>
      <c r="E1185" s="306" t="s">
        <v>173</v>
      </c>
      <c r="F1185" s="305" t="s">
        <v>137</v>
      </c>
      <c r="G1185" s="304">
        <v>31</v>
      </c>
      <c r="H1185" s="303">
        <v>16.71</v>
      </c>
      <c r="I1185" s="280">
        <f t="shared" si="433"/>
        <v>518.01</v>
      </c>
      <c r="J1185" s="409">
        <f t="shared" si="427"/>
        <v>0.25069999999999998</v>
      </c>
      <c r="K1185" s="302">
        <f t="shared" si="434"/>
        <v>20.89</v>
      </c>
      <c r="L1185" s="301">
        <f t="shared" si="435"/>
        <v>647.59</v>
      </c>
    </row>
    <row r="1186" spans="2:12" x14ac:dyDescent="0.25">
      <c r="B1186" s="307" t="s">
        <v>3555</v>
      </c>
      <c r="C1186" s="305" t="s">
        <v>2623</v>
      </c>
      <c r="D1186" s="305" t="s">
        <v>1336</v>
      </c>
      <c r="E1186" s="306" t="s">
        <v>2624</v>
      </c>
      <c r="F1186" s="305" t="s">
        <v>137</v>
      </c>
      <c r="G1186" s="304">
        <v>7</v>
      </c>
      <c r="H1186" s="303">
        <v>25.85</v>
      </c>
      <c r="I1186" s="280">
        <f t="shared" si="433"/>
        <v>180.95</v>
      </c>
      <c r="J1186" s="409">
        <f t="shared" si="427"/>
        <v>0.25069999999999998</v>
      </c>
      <c r="K1186" s="302">
        <f t="shared" si="434"/>
        <v>32.33</v>
      </c>
      <c r="L1186" s="301">
        <f t="shared" si="435"/>
        <v>226.31</v>
      </c>
    </row>
    <row r="1187" spans="2:12" x14ac:dyDescent="0.25">
      <c r="B1187" s="307" t="s">
        <v>3556</v>
      </c>
      <c r="C1187" s="305" t="s">
        <v>847</v>
      </c>
      <c r="D1187" s="305" t="s">
        <v>1336</v>
      </c>
      <c r="E1187" s="306" t="s">
        <v>172</v>
      </c>
      <c r="F1187" s="305" t="s">
        <v>137</v>
      </c>
      <c r="G1187" s="304">
        <v>37</v>
      </c>
      <c r="H1187" s="303">
        <v>31.05</v>
      </c>
      <c r="I1187" s="280">
        <f t="shared" si="433"/>
        <v>1148.8499999999999</v>
      </c>
      <c r="J1187" s="409">
        <f t="shared" si="427"/>
        <v>0.25069999999999998</v>
      </c>
      <c r="K1187" s="302">
        <f t="shared" si="434"/>
        <v>38.83</v>
      </c>
      <c r="L1187" s="301">
        <f t="shared" si="435"/>
        <v>1436.71</v>
      </c>
    </row>
    <row r="1188" spans="2:12" ht="12.75" customHeight="1" x14ac:dyDescent="0.25">
      <c r="B1188" s="307" t="s">
        <v>3557</v>
      </c>
      <c r="C1188" s="305" t="s">
        <v>2628</v>
      </c>
      <c r="D1188" s="305" t="s">
        <v>1336</v>
      </c>
      <c r="E1188" s="306" t="s">
        <v>2629</v>
      </c>
      <c r="F1188" s="305" t="s">
        <v>137</v>
      </c>
      <c r="G1188" s="304">
        <v>21</v>
      </c>
      <c r="H1188" s="303">
        <v>18.579999999999998</v>
      </c>
      <c r="I1188" s="280">
        <f t="shared" si="433"/>
        <v>390.18</v>
      </c>
      <c r="J1188" s="409">
        <f t="shared" si="427"/>
        <v>0.25069999999999998</v>
      </c>
      <c r="K1188" s="302">
        <f t="shared" si="434"/>
        <v>23.23</v>
      </c>
      <c r="L1188" s="301">
        <f t="shared" si="435"/>
        <v>487.83</v>
      </c>
    </row>
    <row r="1189" spans="2:12" x14ac:dyDescent="0.25">
      <c r="B1189" s="307" t="s">
        <v>3558</v>
      </c>
      <c r="C1189" s="305" t="s">
        <v>988</v>
      </c>
      <c r="D1189" s="305" t="s">
        <v>1336</v>
      </c>
      <c r="E1189" s="306" t="s">
        <v>989</v>
      </c>
      <c r="F1189" s="305" t="s">
        <v>137</v>
      </c>
      <c r="G1189" s="304">
        <v>3</v>
      </c>
      <c r="H1189" s="303">
        <v>32.21</v>
      </c>
      <c r="I1189" s="280">
        <f t="shared" si="433"/>
        <v>96.63</v>
      </c>
      <c r="J1189" s="409">
        <f t="shared" si="427"/>
        <v>0.25069999999999998</v>
      </c>
      <c r="K1189" s="302">
        <f t="shared" si="434"/>
        <v>40.28</v>
      </c>
      <c r="L1189" s="301">
        <f t="shared" si="435"/>
        <v>120.84</v>
      </c>
    </row>
    <row r="1190" spans="2:12" x14ac:dyDescent="0.25">
      <c r="B1190" s="307" t="s">
        <v>3559</v>
      </c>
      <c r="C1190" s="305" t="s">
        <v>986</v>
      </c>
      <c r="D1190" s="305" t="s">
        <v>1336</v>
      </c>
      <c r="E1190" s="306" t="s">
        <v>987</v>
      </c>
      <c r="F1190" s="305" t="s">
        <v>137</v>
      </c>
      <c r="G1190" s="304">
        <v>4</v>
      </c>
      <c r="H1190" s="303">
        <v>45.8</v>
      </c>
      <c r="I1190" s="280">
        <f t="shared" si="433"/>
        <v>183.2</v>
      </c>
      <c r="J1190" s="409">
        <f t="shared" si="427"/>
        <v>0.25069999999999998</v>
      </c>
      <c r="K1190" s="302">
        <f t="shared" si="434"/>
        <v>57.28</v>
      </c>
      <c r="L1190" s="301">
        <f t="shared" si="435"/>
        <v>229.12</v>
      </c>
    </row>
    <row r="1191" spans="2:12" x14ac:dyDescent="0.25">
      <c r="B1191" s="307" t="s">
        <v>3560</v>
      </c>
      <c r="C1191" s="305" t="s">
        <v>852</v>
      </c>
      <c r="D1191" s="305" t="s">
        <v>1336</v>
      </c>
      <c r="E1191" s="306" t="s">
        <v>177</v>
      </c>
      <c r="F1191" s="305" t="s">
        <v>137</v>
      </c>
      <c r="G1191" s="304">
        <v>57</v>
      </c>
      <c r="H1191" s="303">
        <v>48.05</v>
      </c>
      <c r="I1191" s="280">
        <f t="shared" si="433"/>
        <v>2738.85</v>
      </c>
      <c r="J1191" s="409">
        <f t="shared" si="427"/>
        <v>0.25069999999999998</v>
      </c>
      <c r="K1191" s="302">
        <f t="shared" si="434"/>
        <v>60.09</v>
      </c>
      <c r="L1191" s="301">
        <f t="shared" si="435"/>
        <v>3425.13</v>
      </c>
    </row>
    <row r="1192" spans="2:12" x14ac:dyDescent="0.25">
      <c r="B1192" s="307" t="s">
        <v>3561</v>
      </c>
      <c r="C1192" s="305" t="s">
        <v>862</v>
      </c>
      <c r="D1192" s="305" t="s">
        <v>1336</v>
      </c>
      <c r="E1192" s="306" t="s">
        <v>361</v>
      </c>
      <c r="F1192" s="305" t="s">
        <v>137</v>
      </c>
      <c r="G1192" s="304">
        <v>46</v>
      </c>
      <c r="H1192" s="303">
        <v>13.91</v>
      </c>
      <c r="I1192" s="280">
        <f t="shared" si="433"/>
        <v>639.86</v>
      </c>
      <c r="J1192" s="409">
        <f t="shared" si="427"/>
        <v>0.25069999999999998</v>
      </c>
      <c r="K1192" s="302">
        <f t="shared" si="434"/>
        <v>17.39</v>
      </c>
      <c r="L1192" s="301">
        <f t="shared" si="435"/>
        <v>799.94</v>
      </c>
    </row>
    <row r="1193" spans="2:12" ht="12.75" customHeight="1" x14ac:dyDescent="0.25">
      <c r="B1193" s="307" t="s">
        <v>3562</v>
      </c>
      <c r="C1193" s="305" t="s">
        <v>855</v>
      </c>
      <c r="D1193" s="305" t="s">
        <v>1336</v>
      </c>
      <c r="E1193" s="306" t="s">
        <v>228</v>
      </c>
      <c r="F1193" s="305" t="s">
        <v>137</v>
      </c>
      <c r="G1193" s="304">
        <v>219</v>
      </c>
      <c r="H1193" s="303">
        <v>16.87</v>
      </c>
      <c r="I1193" s="280">
        <f t="shared" si="433"/>
        <v>3694.53</v>
      </c>
      <c r="J1193" s="409">
        <f t="shared" si="427"/>
        <v>0.25069999999999998</v>
      </c>
      <c r="K1193" s="302">
        <f t="shared" si="434"/>
        <v>21.09</v>
      </c>
      <c r="L1193" s="301">
        <f t="shared" si="435"/>
        <v>4618.71</v>
      </c>
    </row>
    <row r="1194" spans="2:12" x14ac:dyDescent="0.25">
      <c r="B1194" s="307" t="s">
        <v>3563</v>
      </c>
      <c r="C1194" s="305" t="s">
        <v>3564</v>
      </c>
      <c r="D1194" s="305" t="s">
        <v>1336</v>
      </c>
      <c r="E1194" s="306" t="s">
        <v>3565</v>
      </c>
      <c r="F1194" s="305" t="s">
        <v>137</v>
      </c>
      <c r="G1194" s="304">
        <v>10</v>
      </c>
      <c r="H1194" s="303">
        <v>36.1</v>
      </c>
      <c r="I1194" s="280">
        <f t="shared" si="433"/>
        <v>361</v>
      </c>
      <c r="J1194" s="409">
        <f t="shared" si="427"/>
        <v>0.25069999999999998</v>
      </c>
      <c r="K1194" s="302">
        <f t="shared" si="434"/>
        <v>45.15</v>
      </c>
      <c r="L1194" s="301">
        <f t="shared" si="435"/>
        <v>451.5</v>
      </c>
    </row>
    <row r="1195" spans="2:12" x14ac:dyDescent="0.25">
      <c r="B1195" s="307" t="s">
        <v>3566</v>
      </c>
      <c r="C1195" s="305" t="s">
        <v>980</v>
      </c>
      <c r="D1195" s="305" t="s">
        <v>1336</v>
      </c>
      <c r="E1195" s="306" t="s">
        <v>981</v>
      </c>
      <c r="F1195" s="305" t="s">
        <v>137</v>
      </c>
      <c r="G1195" s="304">
        <v>5</v>
      </c>
      <c r="H1195" s="303">
        <v>24.16</v>
      </c>
      <c r="I1195" s="280">
        <f t="shared" si="433"/>
        <v>120.8</v>
      </c>
      <c r="J1195" s="409">
        <f t="shared" si="427"/>
        <v>0.25069999999999998</v>
      </c>
      <c r="K1195" s="302">
        <f t="shared" si="434"/>
        <v>30.21</v>
      </c>
      <c r="L1195" s="301">
        <f t="shared" si="435"/>
        <v>151.05000000000001</v>
      </c>
    </row>
    <row r="1196" spans="2:12" x14ac:dyDescent="0.25">
      <c r="B1196" s="307" t="s">
        <v>3567</v>
      </c>
      <c r="C1196" s="305" t="s">
        <v>858</v>
      </c>
      <c r="D1196" s="305" t="s">
        <v>1336</v>
      </c>
      <c r="E1196" s="306" t="s">
        <v>181</v>
      </c>
      <c r="F1196" s="305" t="s">
        <v>141</v>
      </c>
      <c r="G1196" s="304">
        <v>147.47</v>
      </c>
      <c r="H1196" s="303">
        <v>19.239999999999998</v>
      </c>
      <c r="I1196" s="280">
        <f t="shared" si="433"/>
        <v>2837.32</v>
      </c>
      <c r="J1196" s="409">
        <f t="shared" si="427"/>
        <v>0.25069999999999998</v>
      </c>
      <c r="K1196" s="302">
        <f t="shared" si="434"/>
        <v>24.06</v>
      </c>
      <c r="L1196" s="301">
        <f t="shared" si="435"/>
        <v>3548.12</v>
      </c>
    </row>
    <row r="1197" spans="2:12" x14ac:dyDescent="0.25">
      <c r="B1197" s="307" t="s">
        <v>3568</v>
      </c>
      <c r="C1197" s="305" t="s">
        <v>864</v>
      </c>
      <c r="D1197" s="305" t="s">
        <v>1336</v>
      </c>
      <c r="E1197" s="306" t="s">
        <v>180</v>
      </c>
      <c r="F1197" s="305" t="s">
        <v>141</v>
      </c>
      <c r="G1197" s="304">
        <v>130.84</v>
      </c>
      <c r="H1197" s="303">
        <v>40.06</v>
      </c>
      <c r="I1197" s="280">
        <f t="shared" si="433"/>
        <v>5241.45</v>
      </c>
      <c r="J1197" s="409">
        <f t="shared" si="427"/>
        <v>0.25069999999999998</v>
      </c>
      <c r="K1197" s="302">
        <f t="shared" si="434"/>
        <v>50.1</v>
      </c>
      <c r="L1197" s="301">
        <f t="shared" si="435"/>
        <v>6555.08</v>
      </c>
    </row>
    <row r="1198" spans="2:12" x14ac:dyDescent="0.25">
      <c r="B1198" s="307" t="s">
        <v>3569</v>
      </c>
      <c r="C1198" s="305" t="s">
        <v>857</v>
      </c>
      <c r="D1198" s="305" t="s">
        <v>1336</v>
      </c>
      <c r="E1198" s="306" t="s">
        <v>182</v>
      </c>
      <c r="F1198" s="305" t="s">
        <v>141</v>
      </c>
      <c r="G1198" s="304">
        <v>208.16</v>
      </c>
      <c r="H1198" s="303">
        <v>42.77</v>
      </c>
      <c r="I1198" s="280">
        <f t="shared" si="433"/>
        <v>8903</v>
      </c>
      <c r="J1198" s="409">
        <f t="shared" si="427"/>
        <v>0.25069999999999998</v>
      </c>
      <c r="K1198" s="302">
        <f t="shared" si="434"/>
        <v>53.49</v>
      </c>
      <c r="L1198" s="301">
        <f t="shared" si="435"/>
        <v>11134.47</v>
      </c>
    </row>
    <row r="1199" spans="2:12" ht="38.25" x14ac:dyDescent="0.25">
      <c r="B1199" s="307" t="s">
        <v>3570</v>
      </c>
      <c r="C1199" s="305" t="s">
        <v>1929</v>
      </c>
      <c r="D1199" s="305" t="s">
        <v>160</v>
      </c>
      <c r="E1199" s="306" t="s">
        <v>1930</v>
      </c>
      <c r="F1199" s="305" t="s">
        <v>159</v>
      </c>
      <c r="G1199" s="304">
        <v>2</v>
      </c>
      <c r="H1199" s="303">
        <v>49.78</v>
      </c>
      <c r="I1199" s="280">
        <f t="shared" si="433"/>
        <v>99.56</v>
      </c>
      <c r="J1199" s="409">
        <f t="shared" si="427"/>
        <v>0.25069999999999998</v>
      </c>
      <c r="K1199" s="302">
        <f t="shared" si="434"/>
        <v>62.25</v>
      </c>
      <c r="L1199" s="301">
        <f t="shared" si="435"/>
        <v>124.5</v>
      </c>
    </row>
    <row r="1200" spans="2:12" x14ac:dyDescent="0.25">
      <c r="B1200" s="307" t="s">
        <v>3571</v>
      </c>
      <c r="C1200" s="305" t="s">
        <v>837</v>
      </c>
      <c r="D1200" s="305" t="s">
        <v>1336</v>
      </c>
      <c r="E1200" s="306" t="s">
        <v>165</v>
      </c>
      <c r="F1200" s="305" t="s">
        <v>137</v>
      </c>
      <c r="G1200" s="304">
        <v>1</v>
      </c>
      <c r="H1200" s="303">
        <v>30.88</v>
      </c>
      <c r="I1200" s="280">
        <f t="shared" si="433"/>
        <v>30.88</v>
      </c>
      <c r="J1200" s="409">
        <f t="shared" si="427"/>
        <v>0.25069999999999998</v>
      </c>
      <c r="K1200" s="302">
        <f t="shared" si="434"/>
        <v>38.619999999999997</v>
      </c>
      <c r="L1200" s="301">
        <f t="shared" si="435"/>
        <v>38.619999999999997</v>
      </c>
    </row>
    <row r="1201" spans="2:12" ht="12.75" customHeight="1" x14ac:dyDescent="0.25">
      <c r="B1201" s="307" t="s">
        <v>3572</v>
      </c>
      <c r="C1201" s="305" t="s">
        <v>3573</v>
      </c>
      <c r="D1201" s="305" t="s">
        <v>1336</v>
      </c>
      <c r="E1201" s="306" t="s">
        <v>3574</v>
      </c>
      <c r="F1201" s="305" t="s">
        <v>137</v>
      </c>
      <c r="G1201" s="304">
        <v>1</v>
      </c>
      <c r="H1201" s="303">
        <v>34.770000000000003</v>
      </c>
      <c r="I1201" s="280">
        <f t="shared" si="433"/>
        <v>34.770000000000003</v>
      </c>
      <c r="J1201" s="409">
        <f t="shared" si="427"/>
        <v>0.25069999999999998</v>
      </c>
      <c r="K1201" s="302">
        <f t="shared" si="434"/>
        <v>43.48</v>
      </c>
      <c r="L1201" s="301">
        <f t="shared" si="435"/>
        <v>43.48</v>
      </c>
    </row>
    <row r="1202" spans="2:12" x14ac:dyDescent="0.25">
      <c r="B1202" s="307" t="s">
        <v>3575</v>
      </c>
      <c r="C1202" s="305" t="s">
        <v>976</v>
      </c>
      <c r="D1202" s="305" t="s">
        <v>1336</v>
      </c>
      <c r="E1202" s="306" t="s">
        <v>977</v>
      </c>
      <c r="F1202" s="305" t="s">
        <v>137</v>
      </c>
      <c r="G1202" s="304">
        <v>54</v>
      </c>
      <c r="H1202" s="303">
        <v>46.28</v>
      </c>
      <c r="I1202" s="280">
        <f t="shared" si="433"/>
        <v>2499.12</v>
      </c>
      <c r="J1202" s="409">
        <f t="shared" si="427"/>
        <v>0.25069999999999998</v>
      </c>
      <c r="K1202" s="302">
        <f t="shared" si="434"/>
        <v>57.88</v>
      </c>
      <c r="L1202" s="301">
        <f t="shared" si="435"/>
        <v>3125.52</v>
      </c>
    </row>
    <row r="1203" spans="2:12" x14ac:dyDescent="0.25">
      <c r="B1203" s="307" t="s">
        <v>3576</v>
      </c>
      <c r="C1203" s="305" t="s">
        <v>978</v>
      </c>
      <c r="D1203" s="305" t="s">
        <v>1336</v>
      </c>
      <c r="E1203" s="306" t="s">
        <v>979</v>
      </c>
      <c r="F1203" s="305" t="s">
        <v>137</v>
      </c>
      <c r="G1203" s="304">
        <v>3</v>
      </c>
      <c r="H1203" s="303">
        <v>49.95</v>
      </c>
      <c r="I1203" s="280">
        <f t="shared" si="433"/>
        <v>149.85</v>
      </c>
      <c r="J1203" s="409">
        <f t="shared" si="427"/>
        <v>0.25069999999999998</v>
      </c>
      <c r="K1203" s="302">
        <f t="shared" si="434"/>
        <v>62.47</v>
      </c>
      <c r="L1203" s="301">
        <f t="shared" si="435"/>
        <v>187.41</v>
      </c>
    </row>
    <row r="1204" spans="2:12" x14ac:dyDescent="0.25">
      <c r="B1204" s="307" t="s">
        <v>3577</v>
      </c>
      <c r="C1204" s="305" t="s">
        <v>2638</v>
      </c>
      <c r="D1204" s="305" t="s">
        <v>1336</v>
      </c>
      <c r="E1204" s="306" t="s">
        <v>2639</v>
      </c>
      <c r="F1204" s="305" t="s">
        <v>137</v>
      </c>
      <c r="G1204" s="304">
        <v>7</v>
      </c>
      <c r="H1204" s="303">
        <v>19.25</v>
      </c>
      <c r="I1204" s="280">
        <f t="shared" si="433"/>
        <v>134.75</v>
      </c>
      <c r="J1204" s="409">
        <f t="shared" si="427"/>
        <v>0.25069999999999998</v>
      </c>
      <c r="K1204" s="302">
        <f t="shared" si="434"/>
        <v>24.07</v>
      </c>
      <c r="L1204" s="301">
        <f t="shared" si="435"/>
        <v>168.49</v>
      </c>
    </row>
    <row r="1205" spans="2:12" x14ac:dyDescent="0.25">
      <c r="B1205" s="307" t="s">
        <v>3578</v>
      </c>
      <c r="C1205" s="305" t="s">
        <v>2641</v>
      </c>
      <c r="D1205" s="305" t="s">
        <v>1336</v>
      </c>
      <c r="E1205" s="306" t="s">
        <v>2642</v>
      </c>
      <c r="F1205" s="305" t="s">
        <v>137</v>
      </c>
      <c r="G1205" s="304">
        <v>57</v>
      </c>
      <c r="H1205" s="303">
        <v>23.64</v>
      </c>
      <c r="I1205" s="280">
        <f t="shared" si="433"/>
        <v>1347.48</v>
      </c>
      <c r="J1205" s="409">
        <f t="shared" si="427"/>
        <v>0.25069999999999998</v>
      </c>
      <c r="K1205" s="302">
        <f t="shared" si="434"/>
        <v>29.56</v>
      </c>
      <c r="L1205" s="301">
        <f t="shared" si="435"/>
        <v>1684.92</v>
      </c>
    </row>
    <row r="1206" spans="2:12" ht="12.75" customHeight="1" x14ac:dyDescent="0.25">
      <c r="B1206" s="307" t="s">
        <v>3579</v>
      </c>
      <c r="C1206" s="305" t="s">
        <v>982</v>
      </c>
      <c r="D1206" s="305" t="s">
        <v>1336</v>
      </c>
      <c r="E1206" s="306" t="s">
        <v>983</v>
      </c>
      <c r="F1206" s="305" t="s">
        <v>137</v>
      </c>
      <c r="G1206" s="304">
        <v>7</v>
      </c>
      <c r="H1206" s="303">
        <v>26.14</v>
      </c>
      <c r="I1206" s="280">
        <f t="shared" si="433"/>
        <v>182.98</v>
      </c>
      <c r="J1206" s="409">
        <f t="shared" si="427"/>
        <v>0.25069999999999998</v>
      </c>
      <c r="K1206" s="302">
        <f t="shared" si="434"/>
        <v>32.69</v>
      </c>
      <c r="L1206" s="301">
        <f t="shared" si="435"/>
        <v>228.83</v>
      </c>
    </row>
    <row r="1207" spans="2:12" x14ac:dyDescent="0.25">
      <c r="B1207" s="307" t="s">
        <v>3580</v>
      </c>
      <c r="C1207" s="305" t="s">
        <v>984</v>
      </c>
      <c r="D1207" s="305" t="s">
        <v>1336</v>
      </c>
      <c r="E1207" s="306" t="s">
        <v>985</v>
      </c>
      <c r="F1207" s="305" t="s">
        <v>137</v>
      </c>
      <c r="G1207" s="304">
        <v>57</v>
      </c>
      <c r="H1207" s="303">
        <v>44.73</v>
      </c>
      <c r="I1207" s="280">
        <f t="shared" si="433"/>
        <v>2549.61</v>
      </c>
      <c r="J1207" s="409">
        <f t="shared" si="427"/>
        <v>0.25069999999999998</v>
      </c>
      <c r="K1207" s="302">
        <f t="shared" si="434"/>
        <v>55.94</v>
      </c>
      <c r="L1207" s="301">
        <f t="shared" si="435"/>
        <v>3188.58</v>
      </c>
    </row>
    <row r="1208" spans="2:12" x14ac:dyDescent="0.25">
      <c r="B1208" s="307" t="s">
        <v>3581</v>
      </c>
      <c r="C1208" s="305" t="s">
        <v>1075</v>
      </c>
      <c r="D1208" s="305" t="s">
        <v>1336</v>
      </c>
      <c r="E1208" s="306" t="s">
        <v>1076</v>
      </c>
      <c r="F1208" s="305" t="s">
        <v>137</v>
      </c>
      <c r="G1208" s="304">
        <v>3</v>
      </c>
      <c r="H1208" s="303">
        <v>60.17</v>
      </c>
      <c r="I1208" s="280">
        <f t="shared" si="433"/>
        <v>180.51</v>
      </c>
      <c r="J1208" s="409">
        <f t="shared" si="427"/>
        <v>0.25069999999999998</v>
      </c>
      <c r="K1208" s="302">
        <f t="shared" si="434"/>
        <v>75.25</v>
      </c>
      <c r="L1208" s="301">
        <f t="shared" si="435"/>
        <v>225.75</v>
      </c>
    </row>
    <row r="1209" spans="2:12" x14ac:dyDescent="0.25">
      <c r="B1209" s="307" t="s">
        <v>3582</v>
      </c>
      <c r="C1209" s="305" t="s">
        <v>1938</v>
      </c>
      <c r="D1209" s="305" t="s">
        <v>1336</v>
      </c>
      <c r="E1209" s="306" t="s">
        <v>1939</v>
      </c>
      <c r="F1209" s="305" t="s">
        <v>137</v>
      </c>
      <c r="G1209" s="304">
        <v>42</v>
      </c>
      <c r="H1209" s="303">
        <v>52.18</v>
      </c>
      <c r="I1209" s="280">
        <f t="shared" si="433"/>
        <v>2191.56</v>
      </c>
      <c r="J1209" s="409">
        <f t="shared" si="427"/>
        <v>0.25069999999999998</v>
      </c>
      <c r="K1209" s="302">
        <f t="shared" si="434"/>
        <v>65.260000000000005</v>
      </c>
      <c r="L1209" s="301">
        <f t="shared" si="435"/>
        <v>2740.92</v>
      </c>
    </row>
    <row r="1210" spans="2:12" ht="25.5" x14ac:dyDescent="0.25">
      <c r="B1210" s="307" t="s">
        <v>3583</v>
      </c>
      <c r="C1210" s="305" t="s">
        <v>2650</v>
      </c>
      <c r="D1210" s="305" t="s">
        <v>164</v>
      </c>
      <c r="E1210" s="306" t="s">
        <v>2651</v>
      </c>
      <c r="F1210" s="305" t="s">
        <v>136</v>
      </c>
      <c r="G1210" s="304">
        <v>16</v>
      </c>
      <c r="H1210" s="303">
        <v>21.7</v>
      </c>
      <c r="I1210" s="280">
        <f t="shared" si="433"/>
        <v>347.2</v>
      </c>
      <c r="J1210" s="409">
        <f t="shared" si="427"/>
        <v>0.25069999999999998</v>
      </c>
      <c r="K1210" s="302">
        <f t="shared" si="434"/>
        <v>27.14</v>
      </c>
      <c r="L1210" s="301">
        <f t="shared" si="435"/>
        <v>434.24</v>
      </c>
    </row>
    <row r="1211" spans="2:12" x14ac:dyDescent="0.25">
      <c r="B1211" s="307" t="s">
        <v>3584</v>
      </c>
      <c r="C1211" s="305" t="s">
        <v>2653</v>
      </c>
      <c r="D1211" s="305" t="s">
        <v>1336</v>
      </c>
      <c r="E1211" s="306" t="s">
        <v>2654</v>
      </c>
      <c r="F1211" s="305" t="s">
        <v>137</v>
      </c>
      <c r="G1211" s="304">
        <v>29</v>
      </c>
      <c r="H1211" s="303">
        <v>18.82</v>
      </c>
      <c r="I1211" s="280">
        <f t="shared" si="433"/>
        <v>545.78</v>
      </c>
      <c r="J1211" s="409">
        <f t="shared" si="427"/>
        <v>0.25069999999999998</v>
      </c>
      <c r="K1211" s="302">
        <f t="shared" si="434"/>
        <v>23.53</v>
      </c>
      <c r="L1211" s="301">
        <f t="shared" si="435"/>
        <v>682.37</v>
      </c>
    </row>
    <row r="1212" spans="2:12" x14ac:dyDescent="0.25">
      <c r="B1212" s="307" t="s">
        <v>3585</v>
      </c>
      <c r="C1212" s="305" t="s">
        <v>843</v>
      </c>
      <c r="D1212" s="305" t="s">
        <v>1336</v>
      </c>
      <c r="E1212" s="306" t="s">
        <v>167</v>
      </c>
      <c r="F1212" s="305" t="s">
        <v>137</v>
      </c>
      <c r="G1212" s="304">
        <v>67</v>
      </c>
      <c r="H1212" s="303">
        <v>20.100000000000001</v>
      </c>
      <c r="I1212" s="280">
        <f t="shared" si="433"/>
        <v>1346.7</v>
      </c>
      <c r="J1212" s="409">
        <f t="shared" si="427"/>
        <v>0.25069999999999998</v>
      </c>
      <c r="K1212" s="302">
        <f t="shared" si="434"/>
        <v>25.13</v>
      </c>
      <c r="L1212" s="301">
        <f t="shared" si="435"/>
        <v>1683.71</v>
      </c>
    </row>
    <row r="1213" spans="2:12" x14ac:dyDescent="0.25">
      <c r="B1213" s="307" t="s">
        <v>3586</v>
      </c>
      <c r="C1213" s="305" t="s">
        <v>2657</v>
      </c>
      <c r="D1213" s="305" t="s">
        <v>1336</v>
      </c>
      <c r="E1213" s="306" t="s">
        <v>2658</v>
      </c>
      <c r="F1213" s="305" t="s">
        <v>137</v>
      </c>
      <c r="G1213" s="304">
        <v>4</v>
      </c>
      <c r="H1213" s="303">
        <v>27.03</v>
      </c>
      <c r="I1213" s="280">
        <f t="shared" si="433"/>
        <v>108.12</v>
      </c>
      <c r="J1213" s="409">
        <f t="shared" si="427"/>
        <v>0.25069999999999998</v>
      </c>
      <c r="K1213" s="302">
        <f t="shared" si="434"/>
        <v>33.799999999999997</v>
      </c>
      <c r="L1213" s="301">
        <f t="shared" si="435"/>
        <v>135.19999999999999</v>
      </c>
    </row>
    <row r="1214" spans="2:12" ht="12.75" customHeight="1" x14ac:dyDescent="0.25">
      <c r="B1214" s="307" t="s">
        <v>3587</v>
      </c>
      <c r="C1214" s="305" t="s">
        <v>1079</v>
      </c>
      <c r="D1214" s="305" t="s">
        <v>1336</v>
      </c>
      <c r="E1214" s="306" t="s">
        <v>1080</v>
      </c>
      <c r="F1214" s="305" t="s">
        <v>137</v>
      </c>
      <c r="G1214" s="304">
        <v>1</v>
      </c>
      <c r="H1214" s="303">
        <v>45.48</v>
      </c>
      <c r="I1214" s="280">
        <f t="shared" si="433"/>
        <v>45.48</v>
      </c>
      <c r="J1214" s="409">
        <f t="shared" si="427"/>
        <v>0.25069999999999998</v>
      </c>
      <c r="K1214" s="302">
        <f t="shared" si="434"/>
        <v>56.88</v>
      </c>
      <c r="L1214" s="301">
        <f t="shared" si="435"/>
        <v>56.88</v>
      </c>
    </row>
    <row r="1215" spans="2:12" x14ac:dyDescent="0.25">
      <c r="B1215" s="307" t="s">
        <v>3588</v>
      </c>
      <c r="C1215" s="305" t="s">
        <v>2661</v>
      </c>
      <c r="D1215" s="305" t="s">
        <v>1336</v>
      </c>
      <c r="E1215" s="306" t="s">
        <v>2662</v>
      </c>
      <c r="F1215" s="305" t="s">
        <v>137</v>
      </c>
      <c r="G1215" s="304">
        <v>8</v>
      </c>
      <c r="H1215" s="303">
        <v>53.87</v>
      </c>
      <c r="I1215" s="280">
        <f t="shared" si="433"/>
        <v>430.96</v>
      </c>
      <c r="J1215" s="409">
        <f t="shared" si="427"/>
        <v>0.25069999999999998</v>
      </c>
      <c r="K1215" s="302">
        <f t="shared" si="434"/>
        <v>67.37</v>
      </c>
      <c r="L1215" s="301">
        <f t="shared" si="435"/>
        <v>538.96</v>
      </c>
    </row>
    <row r="1216" spans="2:12" x14ac:dyDescent="0.25">
      <c r="B1216" s="307" t="s">
        <v>3589</v>
      </c>
      <c r="C1216" s="305" t="s">
        <v>3590</v>
      </c>
      <c r="D1216" s="305" t="s">
        <v>1336</v>
      </c>
      <c r="E1216" s="306" t="s">
        <v>3591</v>
      </c>
      <c r="F1216" s="305" t="s">
        <v>137</v>
      </c>
      <c r="G1216" s="304">
        <v>1</v>
      </c>
      <c r="H1216" s="303">
        <v>19.87</v>
      </c>
      <c r="I1216" s="280">
        <f t="shared" si="433"/>
        <v>19.87</v>
      </c>
      <c r="J1216" s="409">
        <f t="shared" si="427"/>
        <v>0.25069999999999998</v>
      </c>
      <c r="K1216" s="302">
        <f t="shared" si="434"/>
        <v>24.85</v>
      </c>
      <c r="L1216" s="301">
        <f t="shared" si="435"/>
        <v>24.85</v>
      </c>
    </row>
    <row r="1217" spans="2:12" x14ac:dyDescent="0.25">
      <c r="B1217" s="307" t="s">
        <v>3592</v>
      </c>
      <c r="C1217" s="305" t="s">
        <v>3593</v>
      </c>
      <c r="D1217" s="305" t="s">
        <v>1336</v>
      </c>
      <c r="E1217" s="306" t="s">
        <v>3594</v>
      </c>
      <c r="F1217" s="305" t="s">
        <v>137</v>
      </c>
      <c r="G1217" s="304">
        <v>2</v>
      </c>
      <c r="H1217" s="303">
        <v>47.89</v>
      </c>
      <c r="I1217" s="280">
        <f t="shared" si="433"/>
        <v>95.78</v>
      </c>
      <c r="J1217" s="409">
        <f t="shared" si="427"/>
        <v>0.25069999999999998</v>
      </c>
      <c r="K1217" s="302">
        <f t="shared" si="434"/>
        <v>59.89</v>
      </c>
      <c r="L1217" s="301">
        <f t="shared" si="435"/>
        <v>119.78</v>
      </c>
    </row>
    <row r="1218" spans="2:12" x14ac:dyDescent="0.25">
      <c r="B1218" s="307" t="s">
        <v>3595</v>
      </c>
      <c r="C1218" s="305" t="s">
        <v>1941</v>
      </c>
      <c r="D1218" s="305" t="s">
        <v>1336</v>
      </c>
      <c r="E1218" s="306" t="s">
        <v>1942</v>
      </c>
      <c r="F1218" s="305" t="s">
        <v>137</v>
      </c>
      <c r="G1218" s="304">
        <v>3</v>
      </c>
      <c r="H1218" s="303">
        <v>64.849999999999994</v>
      </c>
      <c r="I1218" s="280">
        <f t="shared" si="433"/>
        <v>194.55</v>
      </c>
      <c r="J1218" s="409">
        <f t="shared" si="427"/>
        <v>0.25069999999999998</v>
      </c>
      <c r="K1218" s="302">
        <f t="shared" si="434"/>
        <v>81.099999999999994</v>
      </c>
      <c r="L1218" s="301">
        <f t="shared" si="435"/>
        <v>243.3</v>
      </c>
    </row>
    <row r="1219" spans="2:12" ht="12.75" customHeight="1" x14ac:dyDescent="0.25">
      <c r="B1219" s="307" t="s">
        <v>3596</v>
      </c>
      <c r="C1219" s="305" t="s">
        <v>851</v>
      </c>
      <c r="D1219" s="305" t="s">
        <v>1336</v>
      </c>
      <c r="E1219" s="306" t="s">
        <v>176</v>
      </c>
      <c r="F1219" s="305" t="s">
        <v>137</v>
      </c>
      <c r="G1219" s="304">
        <v>18</v>
      </c>
      <c r="H1219" s="303">
        <v>38.01</v>
      </c>
      <c r="I1219" s="280">
        <f t="shared" si="433"/>
        <v>684.18</v>
      </c>
      <c r="J1219" s="409">
        <f t="shared" si="427"/>
        <v>0.25069999999999998</v>
      </c>
      <c r="K1219" s="302">
        <f t="shared" si="434"/>
        <v>47.53</v>
      </c>
      <c r="L1219" s="301">
        <f t="shared" si="435"/>
        <v>855.54</v>
      </c>
    </row>
    <row r="1220" spans="2:12" x14ac:dyDescent="0.25">
      <c r="B1220" s="307" t="s">
        <v>3597</v>
      </c>
      <c r="C1220" s="305" t="s">
        <v>853</v>
      </c>
      <c r="D1220" s="305" t="s">
        <v>1336</v>
      </c>
      <c r="E1220" s="306" t="s">
        <v>178</v>
      </c>
      <c r="F1220" s="305" t="s">
        <v>137</v>
      </c>
      <c r="G1220" s="304">
        <v>6</v>
      </c>
      <c r="H1220" s="303">
        <v>22.99</v>
      </c>
      <c r="I1220" s="280">
        <f t="shared" si="433"/>
        <v>137.94</v>
      </c>
      <c r="J1220" s="409">
        <f t="shared" si="427"/>
        <v>0.25069999999999998</v>
      </c>
      <c r="K1220" s="302">
        <f t="shared" si="434"/>
        <v>28.75</v>
      </c>
      <c r="L1220" s="301">
        <f t="shared" si="435"/>
        <v>172.5</v>
      </c>
    </row>
    <row r="1221" spans="2:12" x14ac:dyDescent="0.25">
      <c r="B1221" s="307" t="s">
        <v>3598</v>
      </c>
      <c r="C1221" s="305" t="s">
        <v>2670</v>
      </c>
      <c r="D1221" s="305" t="s">
        <v>1336</v>
      </c>
      <c r="E1221" s="306" t="s">
        <v>2671</v>
      </c>
      <c r="F1221" s="305" t="s">
        <v>137</v>
      </c>
      <c r="G1221" s="304">
        <v>13</v>
      </c>
      <c r="H1221" s="303">
        <v>30.77</v>
      </c>
      <c r="I1221" s="280">
        <f t="shared" si="433"/>
        <v>400.01</v>
      </c>
      <c r="J1221" s="409">
        <f t="shared" si="427"/>
        <v>0.25069999999999998</v>
      </c>
      <c r="K1221" s="302">
        <f t="shared" si="434"/>
        <v>38.479999999999997</v>
      </c>
      <c r="L1221" s="301">
        <f t="shared" si="435"/>
        <v>500.24</v>
      </c>
    </row>
    <row r="1222" spans="2:12" x14ac:dyDescent="0.25">
      <c r="B1222" s="307" t="s">
        <v>3599</v>
      </c>
      <c r="C1222" s="305" t="s">
        <v>851</v>
      </c>
      <c r="D1222" s="305" t="s">
        <v>1336</v>
      </c>
      <c r="E1222" s="306" t="s">
        <v>176</v>
      </c>
      <c r="F1222" s="305" t="s">
        <v>137</v>
      </c>
      <c r="G1222" s="304">
        <v>19</v>
      </c>
      <c r="H1222" s="303">
        <v>38.01</v>
      </c>
      <c r="I1222" s="280">
        <f t="shared" si="433"/>
        <v>722.19</v>
      </c>
      <c r="J1222" s="409">
        <f t="shared" si="427"/>
        <v>0.25069999999999998</v>
      </c>
      <c r="K1222" s="302">
        <f t="shared" si="434"/>
        <v>47.53</v>
      </c>
      <c r="L1222" s="301">
        <f t="shared" si="435"/>
        <v>903.07</v>
      </c>
    </row>
    <row r="1223" spans="2:12" x14ac:dyDescent="0.25">
      <c r="B1223" s="307" t="s">
        <v>3600</v>
      </c>
      <c r="C1223" s="305" t="s">
        <v>2674</v>
      </c>
      <c r="D1223" s="305" t="s">
        <v>1336</v>
      </c>
      <c r="E1223" s="306" t="s">
        <v>2675</v>
      </c>
      <c r="F1223" s="305" t="s">
        <v>137</v>
      </c>
      <c r="G1223" s="304">
        <v>3</v>
      </c>
      <c r="H1223" s="303">
        <v>20.18</v>
      </c>
      <c r="I1223" s="280">
        <f t="shared" si="433"/>
        <v>60.54</v>
      </c>
      <c r="J1223" s="409">
        <f t="shared" si="427"/>
        <v>0.25069999999999998</v>
      </c>
      <c r="K1223" s="302">
        <f t="shared" si="434"/>
        <v>25.23</v>
      </c>
      <c r="L1223" s="301">
        <f t="shared" si="435"/>
        <v>75.69</v>
      </c>
    </row>
    <row r="1224" spans="2:12" ht="25.5" x14ac:dyDescent="0.25">
      <c r="B1224" s="307" t="s">
        <v>3601</v>
      </c>
      <c r="C1224" s="305" t="s">
        <v>2677</v>
      </c>
      <c r="D1224" s="305" t="s">
        <v>164</v>
      </c>
      <c r="E1224" s="306" t="s">
        <v>2678</v>
      </c>
      <c r="F1224" s="305" t="s">
        <v>136</v>
      </c>
      <c r="G1224" s="304">
        <v>3</v>
      </c>
      <c r="H1224" s="303">
        <v>50.31</v>
      </c>
      <c r="I1224" s="280">
        <f t="shared" si="433"/>
        <v>150.93</v>
      </c>
      <c r="J1224" s="409">
        <f t="shared" si="427"/>
        <v>0.25069999999999998</v>
      </c>
      <c r="K1224" s="302">
        <f t="shared" si="434"/>
        <v>62.92</v>
      </c>
      <c r="L1224" s="301">
        <f t="shared" si="435"/>
        <v>188.76</v>
      </c>
    </row>
    <row r="1225" spans="2:12" ht="25.5" x14ac:dyDescent="0.25">
      <c r="B1225" s="307" t="s">
        <v>3602</v>
      </c>
      <c r="C1225" s="305" t="s">
        <v>3603</v>
      </c>
      <c r="D1225" s="305" t="s">
        <v>160</v>
      </c>
      <c r="E1225" s="306" t="s">
        <v>3604</v>
      </c>
      <c r="F1225" s="305" t="s">
        <v>159</v>
      </c>
      <c r="G1225" s="304">
        <v>2</v>
      </c>
      <c r="H1225" s="303">
        <v>79.650000000000006</v>
      </c>
      <c r="I1225" s="280">
        <f t="shared" si="433"/>
        <v>159.30000000000001</v>
      </c>
      <c r="J1225" s="409">
        <f t="shared" si="427"/>
        <v>0.25069999999999998</v>
      </c>
      <c r="K1225" s="302">
        <f t="shared" si="434"/>
        <v>99.61</v>
      </c>
      <c r="L1225" s="301">
        <f t="shared" si="435"/>
        <v>199.22</v>
      </c>
    </row>
    <row r="1226" spans="2:12" x14ac:dyDescent="0.25">
      <c r="B1226" s="307" t="s">
        <v>3605</v>
      </c>
      <c r="C1226" s="305" t="s">
        <v>854</v>
      </c>
      <c r="D1226" s="305" t="s">
        <v>1336</v>
      </c>
      <c r="E1226" s="306" t="s">
        <v>597</v>
      </c>
      <c r="F1226" s="305" t="s">
        <v>137</v>
      </c>
      <c r="G1226" s="304">
        <v>37</v>
      </c>
      <c r="H1226" s="303">
        <v>8.7899999999999991</v>
      </c>
      <c r="I1226" s="280">
        <f t="shared" si="433"/>
        <v>325.23</v>
      </c>
      <c r="J1226" s="409">
        <f t="shared" si="427"/>
        <v>0.25069999999999998</v>
      </c>
      <c r="K1226" s="302">
        <f t="shared" si="434"/>
        <v>10.99</v>
      </c>
      <c r="L1226" s="301">
        <f t="shared" si="435"/>
        <v>406.63</v>
      </c>
    </row>
    <row r="1227" spans="2:12" x14ac:dyDescent="0.25">
      <c r="B1227" s="307" t="s">
        <v>3606</v>
      </c>
      <c r="C1227" s="305" t="s">
        <v>856</v>
      </c>
      <c r="D1227" s="305" t="s">
        <v>1336</v>
      </c>
      <c r="E1227" s="306" t="s">
        <v>186</v>
      </c>
      <c r="F1227" s="305" t="s">
        <v>137</v>
      </c>
      <c r="G1227" s="304">
        <v>395</v>
      </c>
      <c r="H1227" s="303">
        <v>9.5299999999999994</v>
      </c>
      <c r="I1227" s="280">
        <f t="shared" si="433"/>
        <v>3764.35</v>
      </c>
      <c r="J1227" s="409">
        <f t="shared" si="427"/>
        <v>0.25069999999999998</v>
      </c>
      <c r="K1227" s="302">
        <f t="shared" si="434"/>
        <v>11.91</v>
      </c>
      <c r="L1227" s="301">
        <f t="shared" si="435"/>
        <v>4704.45</v>
      </c>
    </row>
    <row r="1228" spans="2:12" ht="38.25" x14ac:dyDescent="0.25">
      <c r="B1228" s="307" t="s">
        <v>3607</v>
      </c>
      <c r="C1228" s="305" t="s">
        <v>2683</v>
      </c>
      <c r="D1228" s="305" t="s">
        <v>130</v>
      </c>
      <c r="E1228" s="306" t="s">
        <v>2684</v>
      </c>
      <c r="F1228" s="305" t="s">
        <v>159</v>
      </c>
      <c r="G1228" s="304">
        <v>8</v>
      </c>
      <c r="H1228" s="303">
        <v>42.43</v>
      </c>
      <c r="I1228" s="280">
        <f t="shared" si="433"/>
        <v>339.44</v>
      </c>
      <c r="J1228" s="409">
        <f t="shared" si="427"/>
        <v>0.25069999999999998</v>
      </c>
      <c r="K1228" s="302">
        <f t="shared" si="434"/>
        <v>53.06</v>
      </c>
      <c r="L1228" s="301">
        <f t="shared" si="435"/>
        <v>424.48</v>
      </c>
    </row>
    <row r="1229" spans="2:12" ht="12.75" customHeight="1" x14ac:dyDescent="0.25">
      <c r="B1229" s="307" t="s">
        <v>3608</v>
      </c>
      <c r="C1229" s="305" t="s">
        <v>2687</v>
      </c>
      <c r="D1229" s="305" t="s">
        <v>1336</v>
      </c>
      <c r="E1229" s="306" t="s">
        <v>2688</v>
      </c>
      <c r="F1229" s="305" t="s">
        <v>137</v>
      </c>
      <c r="G1229" s="304">
        <v>2</v>
      </c>
      <c r="H1229" s="303">
        <v>28.03</v>
      </c>
      <c r="I1229" s="280">
        <f t="shared" si="433"/>
        <v>56.06</v>
      </c>
      <c r="J1229" s="409">
        <f t="shared" si="427"/>
        <v>0.25069999999999998</v>
      </c>
      <c r="K1229" s="302">
        <f t="shared" si="434"/>
        <v>35.049999999999997</v>
      </c>
      <c r="L1229" s="301">
        <f t="shared" si="435"/>
        <v>70.099999999999994</v>
      </c>
    </row>
    <row r="1230" spans="2:12" x14ac:dyDescent="0.25">
      <c r="B1230" s="307" t="s">
        <v>3609</v>
      </c>
      <c r="C1230" s="305" t="s">
        <v>863</v>
      </c>
      <c r="D1230" s="305" t="s">
        <v>1336</v>
      </c>
      <c r="E1230" s="306" t="s">
        <v>187</v>
      </c>
      <c r="F1230" s="305" t="s">
        <v>137</v>
      </c>
      <c r="G1230" s="304">
        <v>10</v>
      </c>
      <c r="H1230" s="303">
        <v>23.96</v>
      </c>
      <c r="I1230" s="280">
        <f t="shared" si="433"/>
        <v>239.6</v>
      </c>
      <c r="J1230" s="409">
        <f t="shared" si="427"/>
        <v>0.25069999999999998</v>
      </c>
      <c r="K1230" s="302">
        <f t="shared" si="434"/>
        <v>29.96</v>
      </c>
      <c r="L1230" s="301">
        <f t="shared" si="435"/>
        <v>299.60000000000002</v>
      </c>
    </row>
    <row r="1231" spans="2:12" x14ac:dyDescent="0.25">
      <c r="B1231" s="307" t="s">
        <v>3610</v>
      </c>
      <c r="C1231" s="305" t="s">
        <v>1034</v>
      </c>
      <c r="D1231" s="305" t="s">
        <v>1336</v>
      </c>
      <c r="E1231" s="306" t="s">
        <v>1035</v>
      </c>
      <c r="F1231" s="305" t="s">
        <v>137</v>
      </c>
      <c r="G1231" s="304">
        <v>1</v>
      </c>
      <c r="H1231" s="303">
        <v>32.06</v>
      </c>
      <c r="I1231" s="280">
        <f t="shared" si="433"/>
        <v>32.06</v>
      </c>
      <c r="J1231" s="409">
        <f t="shared" si="427"/>
        <v>0.25069999999999998</v>
      </c>
      <c r="K1231" s="302">
        <f t="shared" si="434"/>
        <v>40.090000000000003</v>
      </c>
      <c r="L1231" s="301">
        <f t="shared" si="435"/>
        <v>40.090000000000003</v>
      </c>
    </row>
    <row r="1232" spans="2:12" x14ac:dyDescent="0.25">
      <c r="B1232" s="307" t="s">
        <v>3611</v>
      </c>
      <c r="C1232" s="305" t="s">
        <v>859</v>
      </c>
      <c r="D1232" s="305" t="s">
        <v>1336</v>
      </c>
      <c r="E1232" s="306" t="s">
        <v>179</v>
      </c>
      <c r="F1232" s="305" t="s">
        <v>141</v>
      </c>
      <c r="G1232" s="304">
        <v>272.18</v>
      </c>
      <c r="H1232" s="303">
        <v>24.92</v>
      </c>
      <c r="I1232" s="280">
        <f t="shared" si="433"/>
        <v>6782.72</v>
      </c>
      <c r="J1232" s="409">
        <f t="shared" si="427"/>
        <v>0.25069999999999998</v>
      </c>
      <c r="K1232" s="302">
        <f t="shared" si="434"/>
        <v>31.16</v>
      </c>
      <c r="L1232" s="301">
        <f t="shared" si="435"/>
        <v>8481.1200000000008</v>
      </c>
    </row>
    <row r="1233" spans="2:12" ht="25.5" x14ac:dyDescent="0.25">
      <c r="B1233" s="307" t="s">
        <v>3612</v>
      </c>
      <c r="C1233" s="305" t="s">
        <v>1952</v>
      </c>
      <c r="D1233" s="305" t="s">
        <v>130</v>
      </c>
      <c r="E1233" s="306" t="s">
        <v>1953</v>
      </c>
      <c r="F1233" s="305" t="s">
        <v>188</v>
      </c>
      <c r="G1233" s="304">
        <v>72.17</v>
      </c>
      <c r="H1233" s="303">
        <v>66.959999999999994</v>
      </c>
      <c r="I1233" s="280">
        <f t="shared" ref="I1233:I1237" si="436">TRUNC(G1233 * H1233, 2)</f>
        <v>4832.5</v>
      </c>
      <c r="J1233" s="409">
        <f t="shared" si="427"/>
        <v>0.25069999999999998</v>
      </c>
      <c r="K1233" s="302">
        <f t="shared" ref="K1233:K1237" si="437">TRUNC(H1233 * (1 + J1233), 2)</f>
        <v>83.74</v>
      </c>
      <c r="L1233" s="301">
        <f t="shared" ref="L1233:L1237" si="438">TRUNC(G1233 * K1233, 2)</f>
        <v>6043.51</v>
      </c>
    </row>
    <row r="1234" spans="2:12" ht="12.75" customHeight="1" x14ac:dyDescent="0.25">
      <c r="B1234" s="307" t="s">
        <v>3613</v>
      </c>
      <c r="C1234" s="305" t="s">
        <v>1955</v>
      </c>
      <c r="D1234" s="305" t="s">
        <v>130</v>
      </c>
      <c r="E1234" s="306" t="s">
        <v>1956</v>
      </c>
      <c r="F1234" s="305" t="s">
        <v>188</v>
      </c>
      <c r="G1234" s="304">
        <v>29.68</v>
      </c>
      <c r="H1234" s="303">
        <v>94.96</v>
      </c>
      <c r="I1234" s="280">
        <f t="shared" si="436"/>
        <v>2818.41</v>
      </c>
      <c r="J1234" s="409">
        <f t="shared" si="427"/>
        <v>0.25069999999999998</v>
      </c>
      <c r="K1234" s="302">
        <f t="shared" si="437"/>
        <v>118.76</v>
      </c>
      <c r="L1234" s="301">
        <f t="shared" si="438"/>
        <v>3524.79</v>
      </c>
    </row>
    <row r="1235" spans="2:12" x14ac:dyDescent="0.25">
      <c r="B1235" s="307" t="s">
        <v>3614</v>
      </c>
      <c r="C1235" s="305" t="s">
        <v>846</v>
      </c>
      <c r="D1235" s="305" t="s">
        <v>1336</v>
      </c>
      <c r="E1235" s="306" t="s">
        <v>170</v>
      </c>
      <c r="F1235" s="305" t="s">
        <v>137</v>
      </c>
      <c r="G1235" s="304">
        <v>35</v>
      </c>
      <c r="H1235" s="303">
        <v>17.66</v>
      </c>
      <c r="I1235" s="280">
        <f t="shared" si="436"/>
        <v>618.1</v>
      </c>
      <c r="J1235" s="409">
        <f t="shared" si="427"/>
        <v>0.25069999999999998</v>
      </c>
      <c r="K1235" s="302">
        <f t="shared" si="437"/>
        <v>22.08</v>
      </c>
      <c r="L1235" s="301">
        <f t="shared" si="438"/>
        <v>772.8</v>
      </c>
    </row>
    <row r="1236" spans="2:12" x14ac:dyDescent="0.25">
      <c r="B1236" s="307" t="s">
        <v>3615</v>
      </c>
      <c r="C1236" s="305" t="s">
        <v>850</v>
      </c>
      <c r="D1236" s="305" t="s">
        <v>1336</v>
      </c>
      <c r="E1236" s="306" t="s">
        <v>175</v>
      </c>
      <c r="F1236" s="305" t="s">
        <v>137</v>
      </c>
      <c r="G1236" s="304">
        <v>79</v>
      </c>
      <c r="H1236" s="303">
        <v>19.489999999999998</v>
      </c>
      <c r="I1236" s="280">
        <f t="shared" si="436"/>
        <v>1539.71</v>
      </c>
      <c r="J1236" s="409">
        <f t="shared" si="427"/>
        <v>0.25069999999999998</v>
      </c>
      <c r="K1236" s="302">
        <f t="shared" si="437"/>
        <v>24.37</v>
      </c>
      <c r="L1236" s="301">
        <f t="shared" si="438"/>
        <v>1925.23</v>
      </c>
    </row>
    <row r="1237" spans="2:12" x14ac:dyDescent="0.25">
      <c r="B1237" s="307" t="s">
        <v>3616</v>
      </c>
      <c r="C1237" s="305" t="s">
        <v>849</v>
      </c>
      <c r="D1237" s="305" t="s">
        <v>1336</v>
      </c>
      <c r="E1237" s="306" t="s">
        <v>174</v>
      </c>
      <c r="F1237" s="305" t="s">
        <v>137</v>
      </c>
      <c r="G1237" s="304">
        <v>113</v>
      </c>
      <c r="H1237" s="303">
        <v>17.68</v>
      </c>
      <c r="I1237" s="280">
        <f t="shared" si="436"/>
        <v>1997.84</v>
      </c>
      <c r="J1237" s="409">
        <f t="shared" si="427"/>
        <v>0.25069999999999998</v>
      </c>
      <c r="K1237" s="302">
        <f t="shared" si="437"/>
        <v>22.11</v>
      </c>
      <c r="L1237" s="301">
        <f t="shared" si="438"/>
        <v>2498.4299999999998</v>
      </c>
    </row>
    <row r="1238" spans="2:12" x14ac:dyDescent="0.25">
      <c r="B1238" s="307" t="s">
        <v>3617</v>
      </c>
      <c r="C1238" s="305" t="s">
        <v>3618</v>
      </c>
      <c r="D1238" s="305" t="s">
        <v>1336</v>
      </c>
      <c r="E1238" s="306" t="s">
        <v>3619</v>
      </c>
      <c r="F1238" s="305" t="s">
        <v>137</v>
      </c>
      <c r="G1238" s="304">
        <v>2</v>
      </c>
      <c r="H1238" s="303">
        <v>18.8</v>
      </c>
      <c r="I1238" s="280">
        <f t="shared" si="433"/>
        <v>37.6</v>
      </c>
      <c r="J1238" s="409">
        <f t="shared" si="427"/>
        <v>0.25069999999999998</v>
      </c>
      <c r="K1238" s="302">
        <f t="shared" si="434"/>
        <v>23.51</v>
      </c>
      <c r="L1238" s="301">
        <f t="shared" si="435"/>
        <v>47.02</v>
      </c>
    </row>
    <row r="1239" spans="2:12" ht="12.75" customHeight="1" x14ac:dyDescent="0.25">
      <c r="B1239" s="307" t="s">
        <v>3620</v>
      </c>
      <c r="C1239" s="305" t="s">
        <v>867</v>
      </c>
      <c r="D1239" s="305" t="s">
        <v>1336</v>
      </c>
      <c r="E1239" s="306" t="s">
        <v>184</v>
      </c>
      <c r="F1239" s="305" t="s">
        <v>137</v>
      </c>
      <c r="G1239" s="304">
        <v>61</v>
      </c>
      <c r="H1239" s="303">
        <v>20.059999999999999</v>
      </c>
      <c r="I1239" s="280">
        <f t="shared" si="433"/>
        <v>1223.6600000000001</v>
      </c>
      <c r="J1239" s="409">
        <f t="shared" si="427"/>
        <v>0.25069999999999998</v>
      </c>
      <c r="K1239" s="302">
        <f t="shared" si="434"/>
        <v>25.08</v>
      </c>
      <c r="L1239" s="301">
        <f t="shared" si="435"/>
        <v>1529.88</v>
      </c>
    </row>
    <row r="1240" spans="2:12" x14ac:dyDescent="0.25">
      <c r="B1240" s="307" t="s">
        <v>3621</v>
      </c>
      <c r="C1240" s="305" t="s">
        <v>868</v>
      </c>
      <c r="D1240" s="305" t="s">
        <v>1336</v>
      </c>
      <c r="E1240" s="306" t="s">
        <v>271</v>
      </c>
      <c r="F1240" s="305" t="s">
        <v>137</v>
      </c>
      <c r="G1240" s="304">
        <v>6</v>
      </c>
      <c r="H1240" s="303">
        <v>29.79</v>
      </c>
      <c r="I1240" s="280">
        <f t="shared" si="433"/>
        <v>178.74</v>
      </c>
      <c r="J1240" s="409">
        <f t="shared" si="427"/>
        <v>0.25069999999999998</v>
      </c>
      <c r="K1240" s="302">
        <f t="shared" si="434"/>
        <v>37.25</v>
      </c>
      <c r="L1240" s="301">
        <f t="shared" si="435"/>
        <v>223.5</v>
      </c>
    </row>
    <row r="1241" spans="2:12" ht="38.25" x14ac:dyDescent="0.25">
      <c r="B1241" s="307" t="s">
        <v>3622</v>
      </c>
      <c r="C1241" s="305" t="s">
        <v>2707</v>
      </c>
      <c r="D1241" s="305" t="s">
        <v>160</v>
      </c>
      <c r="E1241" s="306" t="s">
        <v>2708</v>
      </c>
      <c r="F1241" s="305" t="s">
        <v>159</v>
      </c>
      <c r="G1241" s="304">
        <v>3</v>
      </c>
      <c r="H1241" s="303">
        <v>26.26</v>
      </c>
      <c r="I1241" s="280">
        <f t="shared" si="433"/>
        <v>78.78</v>
      </c>
      <c r="J1241" s="409">
        <f t="shared" si="427"/>
        <v>0.25069999999999998</v>
      </c>
      <c r="K1241" s="302">
        <f t="shared" si="434"/>
        <v>32.840000000000003</v>
      </c>
      <c r="L1241" s="301">
        <f t="shared" si="435"/>
        <v>98.52</v>
      </c>
    </row>
    <row r="1242" spans="2:12" ht="38.25" x14ac:dyDescent="0.25">
      <c r="B1242" s="307" t="s">
        <v>3623</v>
      </c>
      <c r="C1242" s="305" t="s">
        <v>2710</v>
      </c>
      <c r="D1242" s="305" t="s">
        <v>160</v>
      </c>
      <c r="E1242" s="306" t="s">
        <v>2711</v>
      </c>
      <c r="F1242" s="305" t="s">
        <v>159</v>
      </c>
      <c r="G1242" s="304">
        <v>15</v>
      </c>
      <c r="H1242" s="303">
        <v>16.89</v>
      </c>
      <c r="I1242" s="280">
        <f t="shared" si="433"/>
        <v>253.35</v>
      </c>
      <c r="J1242" s="409">
        <f t="shared" si="427"/>
        <v>0.25069999999999998</v>
      </c>
      <c r="K1242" s="302">
        <f t="shared" si="434"/>
        <v>21.12</v>
      </c>
      <c r="L1242" s="301">
        <f t="shared" si="435"/>
        <v>316.8</v>
      </c>
    </row>
    <row r="1243" spans="2:12" ht="38.25" x14ac:dyDescent="0.25">
      <c r="B1243" s="307" t="s">
        <v>3624</v>
      </c>
      <c r="C1243" s="305" t="s">
        <v>2713</v>
      </c>
      <c r="D1243" s="305" t="s">
        <v>160</v>
      </c>
      <c r="E1243" s="306" t="s">
        <v>2714</v>
      </c>
      <c r="F1243" s="305" t="s">
        <v>159</v>
      </c>
      <c r="G1243" s="304">
        <v>6</v>
      </c>
      <c r="H1243" s="303">
        <v>9.02</v>
      </c>
      <c r="I1243" s="280">
        <f t="shared" si="433"/>
        <v>54.12</v>
      </c>
      <c r="J1243" s="409">
        <f t="shared" si="427"/>
        <v>0.25069999999999998</v>
      </c>
      <c r="K1243" s="302">
        <f t="shared" si="434"/>
        <v>11.28</v>
      </c>
      <c r="L1243" s="301">
        <f t="shared" si="435"/>
        <v>67.680000000000007</v>
      </c>
    </row>
    <row r="1244" spans="2:12" x14ac:dyDescent="0.25">
      <c r="B1244" s="314" t="s">
        <v>3625</v>
      </c>
      <c r="C1244" s="311" t="s">
        <v>379</v>
      </c>
      <c r="D1244" s="311"/>
      <c r="E1244" s="312" t="s">
        <v>1960</v>
      </c>
      <c r="F1244" s="311"/>
      <c r="G1244" s="313"/>
      <c r="H1244" s="312" t="s">
        <v>73</v>
      </c>
      <c r="I1244" s="311">
        <f>SUBTOTAL(9,I1245:I1292)</f>
        <v>62417.979999999989</v>
      </c>
      <c r="J1244" s="310"/>
      <c r="K1244" s="309"/>
      <c r="L1244" s="308">
        <f>SUBTOTAL(9,L1245:L1292)</f>
        <v>78052.25999999998</v>
      </c>
    </row>
    <row r="1245" spans="2:12" x14ac:dyDescent="0.25">
      <c r="B1245" s="307" t="s">
        <v>3626</v>
      </c>
      <c r="C1245" s="305" t="s">
        <v>865</v>
      </c>
      <c r="D1245" s="305" t="s">
        <v>1336</v>
      </c>
      <c r="E1245" s="306" t="s">
        <v>171</v>
      </c>
      <c r="F1245" s="305" t="s">
        <v>137</v>
      </c>
      <c r="G1245" s="304">
        <v>4</v>
      </c>
      <c r="H1245" s="303">
        <v>25.46</v>
      </c>
      <c r="I1245" s="280">
        <f t="shared" ref="I1245:I1292" si="439">TRUNC(G1245 * H1245, 2)</f>
        <v>101.84</v>
      </c>
      <c r="J1245" s="409">
        <f t="shared" si="427"/>
        <v>0.25069999999999998</v>
      </c>
      <c r="K1245" s="302">
        <f t="shared" ref="K1245:K1292" si="440">TRUNC(H1245 * (1 + J1245), 2)</f>
        <v>31.84</v>
      </c>
      <c r="L1245" s="301">
        <f t="shared" ref="L1245:L1292" si="441">TRUNC(G1245 * K1245, 2)</f>
        <v>127.36</v>
      </c>
    </row>
    <row r="1246" spans="2:12" ht="12.75" customHeight="1" x14ac:dyDescent="0.25">
      <c r="B1246" s="307" t="s">
        <v>3627</v>
      </c>
      <c r="C1246" s="305" t="s">
        <v>844</v>
      </c>
      <c r="D1246" s="305" t="s">
        <v>1336</v>
      </c>
      <c r="E1246" s="306" t="s">
        <v>168</v>
      </c>
      <c r="F1246" s="305" t="s">
        <v>137</v>
      </c>
      <c r="G1246" s="304">
        <v>8</v>
      </c>
      <c r="H1246" s="303">
        <v>31.43</v>
      </c>
      <c r="I1246" s="280">
        <f t="shared" si="439"/>
        <v>251.44</v>
      </c>
      <c r="J1246" s="409">
        <f t="shared" si="427"/>
        <v>0.25069999999999998</v>
      </c>
      <c r="K1246" s="302">
        <f t="shared" si="440"/>
        <v>39.299999999999997</v>
      </c>
      <c r="L1246" s="301">
        <f t="shared" si="441"/>
        <v>314.39999999999998</v>
      </c>
    </row>
    <row r="1247" spans="2:12" ht="12.75" customHeight="1" x14ac:dyDescent="0.25">
      <c r="B1247" s="307" t="s">
        <v>3628</v>
      </c>
      <c r="C1247" s="305" t="s">
        <v>2623</v>
      </c>
      <c r="D1247" s="305" t="s">
        <v>1336</v>
      </c>
      <c r="E1247" s="306" t="s">
        <v>2624</v>
      </c>
      <c r="F1247" s="305" t="s">
        <v>137</v>
      </c>
      <c r="G1247" s="304">
        <v>3</v>
      </c>
      <c r="H1247" s="303">
        <v>25.85</v>
      </c>
      <c r="I1247" s="280">
        <f t="shared" ref="I1247:I1253" si="442">TRUNC(G1247 * H1247, 2)</f>
        <v>77.55</v>
      </c>
      <c r="J1247" s="409">
        <f t="shared" si="427"/>
        <v>0.25069999999999998</v>
      </c>
      <c r="K1247" s="302">
        <f t="shared" ref="K1247:K1253" si="443">TRUNC(H1247 * (1 + J1247), 2)</f>
        <v>32.33</v>
      </c>
      <c r="L1247" s="301">
        <f t="shared" ref="L1247:L1253" si="444">TRUNC(G1247 * K1247, 2)</f>
        <v>96.99</v>
      </c>
    </row>
    <row r="1248" spans="2:12" ht="12.75" customHeight="1" x14ac:dyDescent="0.25">
      <c r="B1248" s="307" t="s">
        <v>3629</v>
      </c>
      <c r="C1248" s="305" t="s">
        <v>847</v>
      </c>
      <c r="D1248" s="305" t="s">
        <v>1336</v>
      </c>
      <c r="E1248" s="306" t="s">
        <v>172</v>
      </c>
      <c r="F1248" s="305" t="s">
        <v>137</v>
      </c>
      <c r="G1248" s="304">
        <v>42</v>
      </c>
      <c r="H1248" s="303">
        <v>31.05</v>
      </c>
      <c r="I1248" s="280">
        <f t="shared" si="442"/>
        <v>1304.0999999999999</v>
      </c>
      <c r="J1248" s="409">
        <f t="shared" si="427"/>
        <v>0.25069999999999998</v>
      </c>
      <c r="K1248" s="302">
        <f t="shared" si="443"/>
        <v>38.83</v>
      </c>
      <c r="L1248" s="301">
        <f t="shared" si="444"/>
        <v>1630.86</v>
      </c>
    </row>
    <row r="1249" spans="2:12" ht="12.75" customHeight="1" x14ac:dyDescent="0.25">
      <c r="B1249" s="307" t="s">
        <v>3630</v>
      </c>
      <c r="C1249" s="305" t="s">
        <v>1968</v>
      </c>
      <c r="D1249" s="305" t="s">
        <v>160</v>
      </c>
      <c r="E1249" s="306" t="s">
        <v>1969</v>
      </c>
      <c r="F1249" s="305" t="s">
        <v>159</v>
      </c>
      <c r="G1249" s="304">
        <v>10</v>
      </c>
      <c r="H1249" s="303">
        <v>100.24</v>
      </c>
      <c r="I1249" s="280">
        <f t="shared" si="442"/>
        <v>1002.4</v>
      </c>
      <c r="J1249" s="409">
        <f t="shared" si="427"/>
        <v>0.25069999999999998</v>
      </c>
      <c r="K1249" s="302">
        <f t="shared" si="443"/>
        <v>125.37</v>
      </c>
      <c r="L1249" s="301">
        <f t="shared" si="444"/>
        <v>1253.7</v>
      </c>
    </row>
    <row r="1250" spans="2:12" ht="12.75" customHeight="1" x14ac:dyDescent="0.25">
      <c r="B1250" s="307" t="s">
        <v>3631</v>
      </c>
      <c r="C1250" s="305" t="s">
        <v>986</v>
      </c>
      <c r="D1250" s="305" t="s">
        <v>1336</v>
      </c>
      <c r="E1250" s="306" t="s">
        <v>987</v>
      </c>
      <c r="F1250" s="305" t="s">
        <v>137</v>
      </c>
      <c r="G1250" s="304">
        <v>6</v>
      </c>
      <c r="H1250" s="303">
        <v>45.8</v>
      </c>
      <c r="I1250" s="280">
        <f t="shared" si="442"/>
        <v>274.8</v>
      </c>
      <c r="J1250" s="409">
        <f t="shared" si="427"/>
        <v>0.25069999999999998</v>
      </c>
      <c r="K1250" s="302">
        <f t="shared" si="443"/>
        <v>57.28</v>
      </c>
      <c r="L1250" s="301">
        <f t="shared" si="444"/>
        <v>343.68</v>
      </c>
    </row>
    <row r="1251" spans="2:12" ht="12.75" customHeight="1" x14ac:dyDescent="0.25">
      <c r="B1251" s="307" t="s">
        <v>3632</v>
      </c>
      <c r="C1251" s="305" t="s">
        <v>852</v>
      </c>
      <c r="D1251" s="305" t="s">
        <v>1336</v>
      </c>
      <c r="E1251" s="306" t="s">
        <v>177</v>
      </c>
      <c r="F1251" s="305" t="s">
        <v>137</v>
      </c>
      <c r="G1251" s="304">
        <v>2</v>
      </c>
      <c r="H1251" s="303">
        <v>48.05</v>
      </c>
      <c r="I1251" s="280">
        <f t="shared" si="442"/>
        <v>96.1</v>
      </c>
      <c r="J1251" s="409">
        <f t="shared" si="427"/>
        <v>0.25069999999999998</v>
      </c>
      <c r="K1251" s="302">
        <f t="shared" si="443"/>
        <v>60.09</v>
      </c>
      <c r="L1251" s="301">
        <f t="shared" si="444"/>
        <v>120.18</v>
      </c>
    </row>
    <row r="1252" spans="2:12" ht="12.75" customHeight="1" x14ac:dyDescent="0.25">
      <c r="B1252" s="307" t="s">
        <v>3633</v>
      </c>
      <c r="C1252" s="305" t="s">
        <v>1971</v>
      </c>
      <c r="D1252" s="305" t="s">
        <v>160</v>
      </c>
      <c r="E1252" s="306" t="s">
        <v>1972</v>
      </c>
      <c r="F1252" s="305" t="s">
        <v>159</v>
      </c>
      <c r="G1252" s="304">
        <v>4</v>
      </c>
      <c r="H1252" s="303">
        <v>282.83999999999997</v>
      </c>
      <c r="I1252" s="280">
        <f t="shared" si="442"/>
        <v>1131.3599999999999</v>
      </c>
      <c r="J1252" s="409">
        <f t="shared" si="427"/>
        <v>0.25069999999999998</v>
      </c>
      <c r="K1252" s="302">
        <f t="shared" si="443"/>
        <v>353.74</v>
      </c>
      <c r="L1252" s="301">
        <f t="shared" si="444"/>
        <v>1414.96</v>
      </c>
    </row>
    <row r="1253" spans="2:12" ht="12.75" customHeight="1" x14ac:dyDescent="0.25">
      <c r="B1253" s="307" t="s">
        <v>3634</v>
      </c>
      <c r="C1253" s="305" t="s">
        <v>862</v>
      </c>
      <c r="D1253" s="305" t="s">
        <v>1336</v>
      </c>
      <c r="E1253" s="306" t="s">
        <v>361</v>
      </c>
      <c r="F1253" s="305" t="s">
        <v>137</v>
      </c>
      <c r="G1253" s="304">
        <v>15</v>
      </c>
      <c r="H1253" s="303">
        <v>13.91</v>
      </c>
      <c r="I1253" s="280">
        <f t="shared" si="442"/>
        <v>208.65</v>
      </c>
      <c r="J1253" s="409">
        <f t="shared" si="427"/>
        <v>0.25069999999999998</v>
      </c>
      <c r="K1253" s="302">
        <f t="shared" si="443"/>
        <v>17.39</v>
      </c>
      <c r="L1253" s="301">
        <f t="shared" si="444"/>
        <v>260.85000000000002</v>
      </c>
    </row>
    <row r="1254" spans="2:12" ht="12.75" customHeight="1" x14ac:dyDescent="0.25">
      <c r="B1254" s="307" t="s">
        <v>3635</v>
      </c>
      <c r="C1254" s="305" t="s">
        <v>855</v>
      </c>
      <c r="D1254" s="305" t="s">
        <v>1336</v>
      </c>
      <c r="E1254" s="306" t="s">
        <v>228</v>
      </c>
      <c r="F1254" s="305" t="s">
        <v>137</v>
      </c>
      <c r="G1254" s="304">
        <v>96</v>
      </c>
      <c r="H1254" s="303">
        <v>16.87</v>
      </c>
      <c r="I1254" s="280">
        <f t="shared" si="439"/>
        <v>1619.52</v>
      </c>
      <c r="J1254" s="409">
        <f t="shared" si="427"/>
        <v>0.25069999999999998</v>
      </c>
      <c r="K1254" s="302">
        <f t="shared" si="440"/>
        <v>21.09</v>
      </c>
      <c r="L1254" s="301">
        <f t="shared" si="441"/>
        <v>2024.64</v>
      </c>
    </row>
    <row r="1255" spans="2:12" ht="12.75" customHeight="1" x14ac:dyDescent="0.25">
      <c r="B1255" s="307" t="s">
        <v>3636</v>
      </c>
      <c r="C1255" s="305" t="s">
        <v>864</v>
      </c>
      <c r="D1255" s="305" t="s">
        <v>1336</v>
      </c>
      <c r="E1255" s="306" t="s">
        <v>180</v>
      </c>
      <c r="F1255" s="305" t="s">
        <v>141</v>
      </c>
      <c r="G1255" s="304">
        <v>73.05</v>
      </c>
      <c r="H1255" s="303">
        <v>40.06</v>
      </c>
      <c r="I1255" s="280">
        <f t="shared" ref="I1255:I1278" si="445">TRUNC(G1255 * H1255, 2)</f>
        <v>2926.38</v>
      </c>
      <c r="J1255" s="409">
        <f t="shared" si="427"/>
        <v>0.25069999999999998</v>
      </c>
      <c r="K1255" s="302">
        <f t="shared" ref="K1255:K1278" si="446">TRUNC(H1255 * (1 + J1255), 2)</f>
        <v>50.1</v>
      </c>
      <c r="L1255" s="301">
        <f t="shared" ref="L1255:L1278" si="447">TRUNC(G1255 * K1255, 2)</f>
        <v>3659.8</v>
      </c>
    </row>
    <row r="1256" spans="2:12" ht="12.75" customHeight="1" x14ac:dyDescent="0.25">
      <c r="B1256" s="307" t="s">
        <v>3637</v>
      </c>
      <c r="C1256" s="305" t="s">
        <v>857</v>
      </c>
      <c r="D1256" s="305" t="s">
        <v>1336</v>
      </c>
      <c r="E1256" s="306" t="s">
        <v>182</v>
      </c>
      <c r="F1256" s="305" t="s">
        <v>141</v>
      </c>
      <c r="G1256" s="304">
        <v>310.22000000000003</v>
      </c>
      <c r="H1256" s="303">
        <v>42.77</v>
      </c>
      <c r="I1256" s="280">
        <f t="shared" si="445"/>
        <v>13268.1</v>
      </c>
      <c r="J1256" s="409">
        <f t="shared" si="427"/>
        <v>0.25069999999999998</v>
      </c>
      <c r="K1256" s="302">
        <f t="shared" si="446"/>
        <v>53.49</v>
      </c>
      <c r="L1256" s="301">
        <f t="shared" si="447"/>
        <v>16593.66</v>
      </c>
    </row>
    <row r="1257" spans="2:12" ht="12.75" customHeight="1" x14ac:dyDescent="0.25">
      <c r="B1257" s="307" t="s">
        <v>3638</v>
      </c>
      <c r="C1257" s="305" t="s">
        <v>2692</v>
      </c>
      <c r="D1257" s="305" t="s">
        <v>1336</v>
      </c>
      <c r="E1257" s="306" t="s">
        <v>2693</v>
      </c>
      <c r="F1257" s="305" t="s">
        <v>188</v>
      </c>
      <c r="G1257" s="304">
        <v>181.26</v>
      </c>
      <c r="H1257" s="303">
        <v>70.599999999999994</v>
      </c>
      <c r="I1257" s="280">
        <f t="shared" si="445"/>
        <v>12796.95</v>
      </c>
      <c r="J1257" s="409">
        <f t="shared" si="427"/>
        <v>0.25069999999999998</v>
      </c>
      <c r="K1257" s="302">
        <f t="shared" si="446"/>
        <v>88.29</v>
      </c>
      <c r="L1257" s="301">
        <f t="shared" si="447"/>
        <v>16003.44</v>
      </c>
    </row>
    <row r="1258" spans="2:12" ht="12.75" customHeight="1" x14ac:dyDescent="0.25">
      <c r="B1258" s="307" t="s">
        <v>3639</v>
      </c>
      <c r="C1258" s="305" t="s">
        <v>1929</v>
      </c>
      <c r="D1258" s="305" t="s">
        <v>160</v>
      </c>
      <c r="E1258" s="306" t="s">
        <v>1930</v>
      </c>
      <c r="F1258" s="305" t="s">
        <v>159</v>
      </c>
      <c r="G1258" s="304">
        <v>53</v>
      </c>
      <c r="H1258" s="303">
        <v>49.78</v>
      </c>
      <c r="I1258" s="280">
        <f t="shared" si="445"/>
        <v>2638.34</v>
      </c>
      <c r="J1258" s="409">
        <f t="shared" si="427"/>
        <v>0.25069999999999998</v>
      </c>
      <c r="K1258" s="302">
        <f t="shared" si="446"/>
        <v>62.25</v>
      </c>
      <c r="L1258" s="301">
        <f t="shared" si="447"/>
        <v>3299.25</v>
      </c>
    </row>
    <row r="1259" spans="2:12" ht="12.75" customHeight="1" x14ac:dyDescent="0.25">
      <c r="B1259" s="307" t="s">
        <v>3640</v>
      </c>
      <c r="C1259" s="305" t="s">
        <v>1938</v>
      </c>
      <c r="D1259" s="305" t="s">
        <v>1336</v>
      </c>
      <c r="E1259" s="306" t="s">
        <v>1939</v>
      </c>
      <c r="F1259" s="305" t="s">
        <v>137</v>
      </c>
      <c r="G1259" s="304">
        <v>10</v>
      </c>
      <c r="H1259" s="303">
        <v>52.18</v>
      </c>
      <c r="I1259" s="280">
        <f t="shared" si="445"/>
        <v>521.79999999999995</v>
      </c>
      <c r="J1259" s="409">
        <f t="shared" si="427"/>
        <v>0.25069999999999998</v>
      </c>
      <c r="K1259" s="302">
        <f t="shared" si="446"/>
        <v>65.260000000000005</v>
      </c>
      <c r="L1259" s="301">
        <f t="shared" si="447"/>
        <v>652.6</v>
      </c>
    </row>
    <row r="1260" spans="2:12" ht="12.75" customHeight="1" x14ac:dyDescent="0.25">
      <c r="B1260" s="307" t="s">
        <v>3641</v>
      </c>
      <c r="C1260" s="305" t="s">
        <v>3642</v>
      </c>
      <c r="D1260" s="305" t="s">
        <v>160</v>
      </c>
      <c r="E1260" s="306" t="s">
        <v>3643</v>
      </c>
      <c r="F1260" s="305" t="s">
        <v>159</v>
      </c>
      <c r="G1260" s="304">
        <v>2</v>
      </c>
      <c r="H1260" s="303">
        <v>55.38</v>
      </c>
      <c r="I1260" s="280">
        <f t="shared" si="445"/>
        <v>110.76</v>
      </c>
      <c r="J1260" s="409">
        <f t="shared" si="427"/>
        <v>0.25069999999999998</v>
      </c>
      <c r="K1260" s="302">
        <f t="shared" si="446"/>
        <v>69.260000000000005</v>
      </c>
      <c r="L1260" s="301">
        <f t="shared" si="447"/>
        <v>138.52000000000001</v>
      </c>
    </row>
    <row r="1261" spans="2:12" ht="12.75" customHeight="1" x14ac:dyDescent="0.25">
      <c r="B1261" s="307" t="s">
        <v>3644</v>
      </c>
      <c r="C1261" s="305" t="s">
        <v>1079</v>
      </c>
      <c r="D1261" s="305" t="s">
        <v>1336</v>
      </c>
      <c r="E1261" s="306" t="s">
        <v>1080</v>
      </c>
      <c r="F1261" s="305" t="s">
        <v>137</v>
      </c>
      <c r="G1261" s="304">
        <v>4</v>
      </c>
      <c r="H1261" s="303">
        <v>45.48</v>
      </c>
      <c r="I1261" s="280">
        <f t="shared" si="445"/>
        <v>181.92</v>
      </c>
      <c r="J1261" s="409">
        <f t="shared" si="427"/>
        <v>0.25069999999999998</v>
      </c>
      <c r="K1261" s="302">
        <f t="shared" si="446"/>
        <v>56.88</v>
      </c>
      <c r="L1261" s="301">
        <f t="shared" si="447"/>
        <v>227.52</v>
      </c>
    </row>
    <row r="1262" spans="2:12" ht="12.75" customHeight="1" x14ac:dyDescent="0.25">
      <c r="B1262" s="307" t="s">
        <v>3645</v>
      </c>
      <c r="C1262" s="305" t="s">
        <v>2661</v>
      </c>
      <c r="D1262" s="305" t="s">
        <v>1336</v>
      </c>
      <c r="E1262" s="306" t="s">
        <v>2662</v>
      </c>
      <c r="F1262" s="305" t="s">
        <v>137</v>
      </c>
      <c r="G1262" s="304">
        <v>17</v>
      </c>
      <c r="H1262" s="303">
        <v>53.87</v>
      </c>
      <c r="I1262" s="280">
        <f t="shared" si="445"/>
        <v>915.79</v>
      </c>
      <c r="J1262" s="409">
        <f t="shared" si="427"/>
        <v>0.25069999999999998</v>
      </c>
      <c r="K1262" s="302">
        <f t="shared" si="446"/>
        <v>67.37</v>
      </c>
      <c r="L1262" s="301">
        <f t="shared" si="447"/>
        <v>1145.29</v>
      </c>
    </row>
    <row r="1263" spans="2:12" ht="12.75" customHeight="1" x14ac:dyDescent="0.25">
      <c r="B1263" s="307" t="s">
        <v>3646</v>
      </c>
      <c r="C1263" s="305" t="s">
        <v>1941</v>
      </c>
      <c r="D1263" s="305" t="s">
        <v>1336</v>
      </c>
      <c r="E1263" s="306" t="s">
        <v>1942</v>
      </c>
      <c r="F1263" s="305" t="s">
        <v>137</v>
      </c>
      <c r="G1263" s="304">
        <v>3</v>
      </c>
      <c r="H1263" s="303">
        <v>64.849999999999994</v>
      </c>
      <c r="I1263" s="280">
        <f t="shared" si="445"/>
        <v>194.55</v>
      </c>
      <c r="J1263" s="409">
        <f t="shared" si="427"/>
        <v>0.25069999999999998</v>
      </c>
      <c r="K1263" s="302">
        <f t="shared" si="446"/>
        <v>81.099999999999994</v>
      </c>
      <c r="L1263" s="301">
        <f t="shared" si="447"/>
        <v>243.3</v>
      </c>
    </row>
    <row r="1264" spans="2:12" ht="12.75" customHeight="1" x14ac:dyDescent="0.25">
      <c r="B1264" s="307" t="s">
        <v>3647</v>
      </c>
      <c r="C1264" s="305" t="s">
        <v>1980</v>
      </c>
      <c r="D1264" s="305" t="s">
        <v>160</v>
      </c>
      <c r="E1264" s="306" t="s">
        <v>1981</v>
      </c>
      <c r="F1264" s="305" t="s">
        <v>159</v>
      </c>
      <c r="G1264" s="304">
        <v>5</v>
      </c>
      <c r="H1264" s="303">
        <v>266.23</v>
      </c>
      <c r="I1264" s="280">
        <f t="shared" si="445"/>
        <v>1331.15</v>
      </c>
      <c r="J1264" s="409">
        <f t="shared" si="427"/>
        <v>0.25069999999999998</v>
      </c>
      <c r="K1264" s="302">
        <f t="shared" si="446"/>
        <v>332.97</v>
      </c>
      <c r="L1264" s="301">
        <f t="shared" si="447"/>
        <v>1664.85</v>
      </c>
    </row>
    <row r="1265" spans="2:12" ht="12.75" customHeight="1" x14ac:dyDescent="0.25">
      <c r="B1265" s="307" t="s">
        <v>3648</v>
      </c>
      <c r="C1265" s="305" t="s">
        <v>1986</v>
      </c>
      <c r="D1265" s="305" t="s">
        <v>160</v>
      </c>
      <c r="E1265" s="306" t="s">
        <v>1987</v>
      </c>
      <c r="F1265" s="305" t="s">
        <v>159</v>
      </c>
      <c r="G1265" s="304">
        <v>6</v>
      </c>
      <c r="H1265" s="303">
        <v>117.96</v>
      </c>
      <c r="I1265" s="280">
        <f t="shared" si="445"/>
        <v>707.76</v>
      </c>
      <c r="J1265" s="409">
        <f t="shared" si="427"/>
        <v>0.25069999999999998</v>
      </c>
      <c r="K1265" s="302">
        <f t="shared" si="446"/>
        <v>147.53</v>
      </c>
      <c r="L1265" s="301">
        <f t="shared" si="447"/>
        <v>885.18</v>
      </c>
    </row>
    <row r="1266" spans="2:12" ht="12.75" customHeight="1" x14ac:dyDescent="0.25">
      <c r="B1266" s="307" t="s">
        <v>3649</v>
      </c>
      <c r="C1266" s="305" t="s">
        <v>1058</v>
      </c>
      <c r="D1266" s="305" t="s">
        <v>160</v>
      </c>
      <c r="E1266" s="306" t="s">
        <v>1989</v>
      </c>
      <c r="F1266" s="305" t="s">
        <v>159</v>
      </c>
      <c r="G1266" s="304">
        <v>1</v>
      </c>
      <c r="H1266" s="303">
        <v>33.97</v>
      </c>
      <c r="I1266" s="280">
        <f t="shared" si="445"/>
        <v>33.97</v>
      </c>
      <c r="J1266" s="409">
        <f t="shared" si="427"/>
        <v>0.25069999999999998</v>
      </c>
      <c r="K1266" s="302">
        <f t="shared" si="446"/>
        <v>42.48</v>
      </c>
      <c r="L1266" s="301">
        <f t="shared" si="447"/>
        <v>42.48</v>
      </c>
    </row>
    <row r="1267" spans="2:12" ht="12.75" customHeight="1" x14ac:dyDescent="0.25">
      <c r="B1267" s="307" t="s">
        <v>3650</v>
      </c>
      <c r="C1267" s="305" t="s">
        <v>2666</v>
      </c>
      <c r="D1267" s="305" t="s">
        <v>130</v>
      </c>
      <c r="E1267" s="306" t="s">
        <v>2667</v>
      </c>
      <c r="F1267" s="305" t="s">
        <v>159</v>
      </c>
      <c r="G1267" s="304">
        <v>6</v>
      </c>
      <c r="H1267" s="303">
        <v>220.82</v>
      </c>
      <c r="I1267" s="280">
        <f t="shared" si="445"/>
        <v>1324.92</v>
      </c>
      <c r="J1267" s="409">
        <f t="shared" si="427"/>
        <v>0.25069999999999998</v>
      </c>
      <c r="K1267" s="302">
        <f t="shared" si="446"/>
        <v>276.17</v>
      </c>
      <c r="L1267" s="301">
        <f t="shared" si="447"/>
        <v>1657.02</v>
      </c>
    </row>
    <row r="1268" spans="2:12" ht="12.75" customHeight="1" x14ac:dyDescent="0.25">
      <c r="B1268" s="307" t="s">
        <v>3651</v>
      </c>
      <c r="C1268" s="305" t="s">
        <v>1945</v>
      </c>
      <c r="D1268" s="305" t="s">
        <v>160</v>
      </c>
      <c r="E1268" s="306" t="s">
        <v>1946</v>
      </c>
      <c r="F1268" s="305" t="s">
        <v>159</v>
      </c>
      <c r="G1268" s="304">
        <v>3</v>
      </c>
      <c r="H1268" s="303">
        <v>21.36</v>
      </c>
      <c r="I1268" s="280">
        <f t="shared" si="445"/>
        <v>64.08</v>
      </c>
      <c r="J1268" s="409">
        <f t="shared" si="427"/>
        <v>0.25069999999999998</v>
      </c>
      <c r="K1268" s="302">
        <f t="shared" si="446"/>
        <v>26.71</v>
      </c>
      <c r="L1268" s="301">
        <f t="shared" si="447"/>
        <v>80.13</v>
      </c>
    </row>
    <row r="1269" spans="2:12" ht="12.75" customHeight="1" x14ac:dyDescent="0.25">
      <c r="B1269" s="307" t="s">
        <v>3652</v>
      </c>
      <c r="C1269" s="305" t="s">
        <v>751</v>
      </c>
      <c r="D1269" s="305" t="s">
        <v>160</v>
      </c>
      <c r="E1269" s="306" t="s">
        <v>1958</v>
      </c>
      <c r="F1269" s="305" t="s">
        <v>188</v>
      </c>
      <c r="G1269" s="304">
        <v>10.08</v>
      </c>
      <c r="H1269" s="303">
        <v>42.6</v>
      </c>
      <c r="I1269" s="280">
        <f t="shared" si="445"/>
        <v>429.4</v>
      </c>
      <c r="J1269" s="409">
        <f t="shared" si="427"/>
        <v>0.25069999999999998</v>
      </c>
      <c r="K1269" s="302">
        <f t="shared" si="446"/>
        <v>53.27</v>
      </c>
      <c r="L1269" s="301">
        <f t="shared" si="447"/>
        <v>536.96</v>
      </c>
    </row>
    <row r="1270" spans="2:12" ht="12.75" customHeight="1" x14ac:dyDescent="0.25">
      <c r="B1270" s="307" t="s">
        <v>3653</v>
      </c>
      <c r="C1270" s="305" t="s">
        <v>2743</v>
      </c>
      <c r="D1270" s="305" t="s">
        <v>164</v>
      </c>
      <c r="E1270" s="306" t="s">
        <v>2744</v>
      </c>
      <c r="F1270" s="305" t="s">
        <v>136</v>
      </c>
      <c r="G1270" s="304">
        <v>8</v>
      </c>
      <c r="H1270" s="303">
        <v>44.07</v>
      </c>
      <c r="I1270" s="280">
        <f t="shared" si="445"/>
        <v>352.56</v>
      </c>
      <c r="J1270" s="409">
        <f t="shared" si="427"/>
        <v>0.25069999999999998</v>
      </c>
      <c r="K1270" s="302">
        <f t="shared" si="446"/>
        <v>55.11</v>
      </c>
      <c r="L1270" s="301">
        <f t="shared" si="447"/>
        <v>440.88</v>
      </c>
    </row>
    <row r="1271" spans="2:12" ht="12.75" customHeight="1" x14ac:dyDescent="0.25">
      <c r="B1271" s="307" t="s">
        <v>3654</v>
      </c>
      <c r="C1271" s="305" t="s">
        <v>1034</v>
      </c>
      <c r="D1271" s="305" t="s">
        <v>1336</v>
      </c>
      <c r="E1271" s="306" t="s">
        <v>1035</v>
      </c>
      <c r="F1271" s="305" t="s">
        <v>137</v>
      </c>
      <c r="G1271" s="304">
        <v>6</v>
      </c>
      <c r="H1271" s="303">
        <v>32.06</v>
      </c>
      <c r="I1271" s="280">
        <f t="shared" si="445"/>
        <v>192.36</v>
      </c>
      <c r="J1271" s="409">
        <f t="shared" si="427"/>
        <v>0.25069999999999998</v>
      </c>
      <c r="K1271" s="302">
        <f t="shared" si="446"/>
        <v>40.090000000000003</v>
      </c>
      <c r="L1271" s="301">
        <f t="shared" si="447"/>
        <v>240.54</v>
      </c>
    </row>
    <row r="1272" spans="2:12" ht="12.75" customHeight="1" x14ac:dyDescent="0.25">
      <c r="B1272" s="307" t="s">
        <v>3655</v>
      </c>
      <c r="C1272" s="305" t="s">
        <v>2010</v>
      </c>
      <c r="D1272" s="305" t="s">
        <v>130</v>
      </c>
      <c r="E1272" s="306" t="s">
        <v>2011</v>
      </c>
      <c r="F1272" s="305" t="s">
        <v>159</v>
      </c>
      <c r="G1272" s="304">
        <v>15</v>
      </c>
      <c r="H1272" s="303">
        <v>82.84</v>
      </c>
      <c r="I1272" s="280">
        <f t="shared" si="445"/>
        <v>1242.5999999999999</v>
      </c>
      <c r="J1272" s="409">
        <f t="shared" si="427"/>
        <v>0.25069999999999998</v>
      </c>
      <c r="K1272" s="302">
        <f t="shared" si="446"/>
        <v>103.6</v>
      </c>
      <c r="L1272" s="301">
        <f t="shared" si="447"/>
        <v>1554</v>
      </c>
    </row>
    <row r="1273" spans="2:12" ht="12.75" customHeight="1" x14ac:dyDescent="0.25">
      <c r="B1273" s="307" t="s">
        <v>3656</v>
      </c>
      <c r="C1273" s="305" t="s">
        <v>871</v>
      </c>
      <c r="D1273" s="305" t="s">
        <v>1336</v>
      </c>
      <c r="E1273" s="306" t="s">
        <v>600</v>
      </c>
      <c r="F1273" s="305" t="s">
        <v>137</v>
      </c>
      <c r="G1273" s="304">
        <v>1</v>
      </c>
      <c r="H1273" s="303">
        <v>5.77</v>
      </c>
      <c r="I1273" s="280">
        <f t="shared" si="445"/>
        <v>5.77</v>
      </c>
      <c r="J1273" s="409">
        <f t="shared" si="427"/>
        <v>0.25069999999999998</v>
      </c>
      <c r="K1273" s="302">
        <f t="shared" si="446"/>
        <v>7.21</v>
      </c>
      <c r="L1273" s="301">
        <f t="shared" si="447"/>
        <v>7.21</v>
      </c>
    </row>
    <row r="1274" spans="2:12" ht="12.75" customHeight="1" x14ac:dyDescent="0.25">
      <c r="B1274" s="307" t="s">
        <v>3657</v>
      </c>
      <c r="C1274" s="305" t="s">
        <v>3493</v>
      </c>
      <c r="D1274" s="305" t="s">
        <v>1336</v>
      </c>
      <c r="E1274" s="306" t="s">
        <v>3494</v>
      </c>
      <c r="F1274" s="305" t="s">
        <v>137</v>
      </c>
      <c r="G1274" s="304">
        <v>3</v>
      </c>
      <c r="H1274" s="303">
        <v>13.82</v>
      </c>
      <c r="I1274" s="280">
        <f t="shared" si="445"/>
        <v>41.46</v>
      </c>
      <c r="J1274" s="409">
        <f t="shared" si="427"/>
        <v>0.25069999999999998</v>
      </c>
      <c r="K1274" s="302">
        <f t="shared" si="446"/>
        <v>17.28</v>
      </c>
      <c r="L1274" s="301">
        <f t="shared" si="447"/>
        <v>51.84</v>
      </c>
    </row>
    <row r="1275" spans="2:12" ht="12.75" customHeight="1" x14ac:dyDescent="0.25">
      <c r="B1275" s="307" t="s">
        <v>3658</v>
      </c>
      <c r="C1275" s="305" t="s">
        <v>742</v>
      </c>
      <c r="D1275" s="305" t="s">
        <v>1336</v>
      </c>
      <c r="E1275" s="306" t="s">
        <v>194</v>
      </c>
      <c r="F1275" s="305" t="s">
        <v>137</v>
      </c>
      <c r="G1275" s="304">
        <v>20</v>
      </c>
      <c r="H1275" s="303">
        <v>11.01</v>
      </c>
      <c r="I1275" s="280">
        <f t="shared" si="445"/>
        <v>220.2</v>
      </c>
      <c r="J1275" s="409">
        <f t="shared" si="427"/>
        <v>0.25069999999999998</v>
      </c>
      <c r="K1275" s="302">
        <f t="shared" si="446"/>
        <v>13.77</v>
      </c>
      <c r="L1275" s="301">
        <f t="shared" si="447"/>
        <v>275.39999999999998</v>
      </c>
    </row>
    <row r="1276" spans="2:12" ht="12.75" customHeight="1" x14ac:dyDescent="0.25">
      <c r="B1276" s="307" t="s">
        <v>3659</v>
      </c>
      <c r="C1276" s="305" t="s">
        <v>3660</v>
      </c>
      <c r="D1276" s="305" t="s">
        <v>1336</v>
      </c>
      <c r="E1276" s="306" t="s">
        <v>3661</v>
      </c>
      <c r="F1276" s="305" t="s">
        <v>137</v>
      </c>
      <c r="G1276" s="304">
        <v>1</v>
      </c>
      <c r="H1276" s="303">
        <v>21.6</v>
      </c>
      <c r="I1276" s="280">
        <f t="shared" si="445"/>
        <v>21.6</v>
      </c>
      <c r="J1276" s="409">
        <f t="shared" si="427"/>
        <v>0.25069999999999998</v>
      </c>
      <c r="K1276" s="302">
        <f t="shared" si="446"/>
        <v>27.01</v>
      </c>
      <c r="L1276" s="301">
        <f t="shared" si="447"/>
        <v>27.01</v>
      </c>
    </row>
    <row r="1277" spans="2:12" ht="12.75" customHeight="1" x14ac:dyDescent="0.25">
      <c r="B1277" s="307" t="s">
        <v>3662</v>
      </c>
      <c r="C1277" s="305" t="s">
        <v>991</v>
      </c>
      <c r="D1277" s="305" t="s">
        <v>1336</v>
      </c>
      <c r="E1277" s="306" t="s">
        <v>992</v>
      </c>
      <c r="F1277" s="305" t="s">
        <v>137</v>
      </c>
      <c r="G1277" s="304">
        <v>3</v>
      </c>
      <c r="H1277" s="303">
        <v>23.33</v>
      </c>
      <c r="I1277" s="280">
        <f t="shared" si="445"/>
        <v>69.989999999999995</v>
      </c>
      <c r="J1277" s="409">
        <f t="shared" si="427"/>
        <v>0.25069999999999998</v>
      </c>
      <c r="K1277" s="302">
        <f t="shared" si="446"/>
        <v>29.17</v>
      </c>
      <c r="L1277" s="301">
        <f t="shared" si="447"/>
        <v>87.51</v>
      </c>
    </row>
    <row r="1278" spans="2:12" ht="12.75" customHeight="1" x14ac:dyDescent="0.25">
      <c r="B1278" s="307" t="s">
        <v>3663</v>
      </c>
      <c r="C1278" s="305" t="s">
        <v>743</v>
      </c>
      <c r="D1278" s="305" t="s">
        <v>1336</v>
      </c>
      <c r="E1278" s="306" t="s">
        <v>191</v>
      </c>
      <c r="F1278" s="305" t="s">
        <v>137</v>
      </c>
      <c r="G1278" s="304">
        <v>190</v>
      </c>
      <c r="H1278" s="303">
        <v>10.210000000000001</v>
      </c>
      <c r="I1278" s="280">
        <f t="shared" si="445"/>
        <v>1939.9</v>
      </c>
      <c r="J1278" s="409">
        <f t="shared" si="427"/>
        <v>0.25069999999999998</v>
      </c>
      <c r="K1278" s="302">
        <f t="shared" si="446"/>
        <v>12.76</v>
      </c>
      <c r="L1278" s="301">
        <f t="shared" si="447"/>
        <v>2424.4</v>
      </c>
    </row>
    <row r="1279" spans="2:12" ht="12.75" customHeight="1" x14ac:dyDescent="0.25">
      <c r="B1279" s="307" t="s">
        <v>3664</v>
      </c>
      <c r="C1279" s="305" t="s">
        <v>872</v>
      </c>
      <c r="D1279" s="305" t="s">
        <v>1336</v>
      </c>
      <c r="E1279" s="306" t="s">
        <v>601</v>
      </c>
      <c r="F1279" s="305" t="s">
        <v>137</v>
      </c>
      <c r="G1279" s="304">
        <v>4</v>
      </c>
      <c r="H1279" s="303">
        <v>11.44</v>
      </c>
      <c r="I1279" s="280">
        <f t="shared" si="439"/>
        <v>45.76</v>
      </c>
      <c r="J1279" s="409">
        <f t="shared" si="427"/>
        <v>0.25069999999999998</v>
      </c>
      <c r="K1279" s="302">
        <f t="shared" si="440"/>
        <v>14.3</v>
      </c>
      <c r="L1279" s="301">
        <f t="shared" si="441"/>
        <v>57.2</v>
      </c>
    </row>
    <row r="1280" spans="2:12" ht="12.75" customHeight="1" x14ac:dyDescent="0.25">
      <c r="B1280" s="307" t="s">
        <v>3665</v>
      </c>
      <c r="C1280" s="305" t="s">
        <v>2719</v>
      </c>
      <c r="D1280" s="305" t="s">
        <v>1336</v>
      </c>
      <c r="E1280" s="306" t="s">
        <v>2720</v>
      </c>
      <c r="F1280" s="305" t="s">
        <v>137</v>
      </c>
      <c r="G1280" s="304">
        <v>3</v>
      </c>
      <c r="H1280" s="303">
        <v>20.39</v>
      </c>
      <c r="I1280" s="280">
        <f t="shared" si="439"/>
        <v>61.17</v>
      </c>
      <c r="J1280" s="409">
        <f t="shared" si="427"/>
        <v>0.25069999999999998</v>
      </c>
      <c r="K1280" s="302">
        <f t="shared" si="440"/>
        <v>25.5</v>
      </c>
      <c r="L1280" s="301">
        <f t="shared" si="441"/>
        <v>76.5</v>
      </c>
    </row>
    <row r="1281" spans="2:12" ht="12.75" customHeight="1" x14ac:dyDescent="0.25">
      <c r="B1281" s="307" t="s">
        <v>3666</v>
      </c>
      <c r="C1281" s="305" t="s">
        <v>993</v>
      </c>
      <c r="D1281" s="305" t="s">
        <v>1336</v>
      </c>
      <c r="E1281" s="306" t="s">
        <v>994</v>
      </c>
      <c r="F1281" s="305" t="s">
        <v>137</v>
      </c>
      <c r="G1281" s="304">
        <v>11</v>
      </c>
      <c r="H1281" s="303">
        <v>19.46</v>
      </c>
      <c r="I1281" s="280">
        <f t="shared" si="439"/>
        <v>214.06</v>
      </c>
      <c r="J1281" s="409">
        <f t="shared" si="427"/>
        <v>0.25069999999999998</v>
      </c>
      <c r="K1281" s="302">
        <f t="shared" si="440"/>
        <v>24.33</v>
      </c>
      <c r="L1281" s="301">
        <f t="shared" si="441"/>
        <v>267.63</v>
      </c>
    </row>
    <row r="1282" spans="2:12" ht="12.75" customHeight="1" x14ac:dyDescent="0.25">
      <c r="B1282" s="307" t="s">
        <v>3667</v>
      </c>
      <c r="C1282" s="305" t="s">
        <v>744</v>
      </c>
      <c r="D1282" s="305" t="s">
        <v>1336</v>
      </c>
      <c r="E1282" s="306" t="s">
        <v>192</v>
      </c>
      <c r="F1282" s="305" t="s">
        <v>188</v>
      </c>
      <c r="G1282" s="304">
        <v>744.22</v>
      </c>
      <c r="H1282" s="303">
        <v>10.24</v>
      </c>
      <c r="I1282" s="280">
        <f t="shared" si="439"/>
        <v>7620.81</v>
      </c>
      <c r="J1282" s="409">
        <f t="shared" si="427"/>
        <v>0.25069999999999998</v>
      </c>
      <c r="K1282" s="302">
        <f t="shared" si="440"/>
        <v>12.8</v>
      </c>
      <c r="L1282" s="301">
        <f t="shared" si="441"/>
        <v>9526.01</v>
      </c>
    </row>
    <row r="1283" spans="2:12" ht="12.75" customHeight="1" x14ac:dyDescent="0.25">
      <c r="B1283" s="307" t="s">
        <v>3668</v>
      </c>
      <c r="C1283" s="305" t="s">
        <v>873</v>
      </c>
      <c r="D1283" s="305" t="s">
        <v>1336</v>
      </c>
      <c r="E1283" s="306" t="s">
        <v>189</v>
      </c>
      <c r="F1283" s="305" t="s">
        <v>141</v>
      </c>
      <c r="G1283" s="304">
        <v>37.840000000000003</v>
      </c>
      <c r="H1283" s="303">
        <v>15.26</v>
      </c>
      <c r="I1283" s="280">
        <f t="shared" si="439"/>
        <v>577.42999999999995</v>
      </c>
      <c r="J1283" s="409">
        <f t="shared" si="427"/>
        <v>0.25069999999999998</v>
      </c>
      <c r="K1283" s="302">
        <f t="shared" si="440"/>
        <v>19.079999999999998</v>
      </c>
      <c r="L1283" s="301">
        <f t="shared" si="441"/>
        <v>721.98</v>
      </c>
    </row>
    <row r="1284" spans="2:12" ht="12.75" customHeight="1" x14ac:dyDescent="0.25">
      <c r="B1284" s="307" t="s">
        <v>3669</v>
      </c>
      <c r="C1284" s="305" t="s">
        <v>1833</v>
      </c>
      <c r="D1284" s="305" t="s">
        <v>1336</v>
      </c>
      <c r="E1284" s="306" t="s">
        <v>1834</v>
      </c>
      <c r="F1284" s="305" t="s">
        <v>141</v>
      </c>
      <c r="G1284" s="304">
        <v>42.55</v>
      </c>
      <c r="H1284" s="303">
        <v>23.52</v>
      </c>
      <c r="I1284" s="280">
        <f t="shared" si="439"/>
        <v>1000.77</v>
      </c>
      <c r="J1284" s="409">
        <f t="shared" si="427"/>
        <v>0.25069999999999998</v>
      </c>
      <c r="K1284" s="302">
        <f t="shared" si="440"/>
        <v>29.41</v>
      </c>
      <c r="L1284" s="301">
        <f t="shared" si="441"/>
        <v>1251.3900000000001</v>
      </c>
    </row>
    <row r="1285" spans="2:12" ht="12.75" customHeight="1" x14ac:dyDescent="0.25">
      <c r="B1285" s="307" t="s">
        <v>3670</v>
      </c>
      <c r="C1285" s="305" t="s">
        <v>1015</v>
      </c>
      <c r="D1285" s="305" t="s">
        <v>1336</v>
      </c>
      <c r="E1285" s="306" t="s">
        <v>1016</v>
      </c>
      <c r="F1285" s="305" t="s">
        <v>141</v>
      </c>
      <c r="G1285" s="304">
        <v>154.69999999999999</v>
      </c>
      <c r="H1285" s="303">
        <v>27.46</v>
      </c>
      <c r="I1285" s="280">
        <f t="shared" si="439"/>
        <v>4248.0600000000004</v>
      </c>
      <c r="J1285" s="409">
        <f t="shared" si="427"/>
        <v>0.25069999999999998</v>
      </c>
      <c r="K1285" s="302">
        <f t="shared" si="440"/>
        <v>34.340000000000003</v>
      </c>
      <c r="L1285" s="301">
        <f t="shared" si="441"/>
        <v>5312.39</v>
      </c>
    </row>
    <row r="1286" spans="2:12" ht="12.75" customHeight="1" x14ac:dyDescent="0.25">
      <c r="B1286" s="307" t="s">
        <v>3671</v>
      </c>
      <c r="C1286" s="305" t="s">
        <v>745</v>
      </c>
      <c r="D1286" s="305" t="s">
        <v>1336</v>
      </c>
      <c r="E1286" s="306" t="s">
        <v>193</v>
      </c>
      <c r="F1286" s="305" t="s">
        <v>137</v>
      </c>
      <c r="G1286" s="304">
        <v>46</v>
      </c>
      <c r="H1286" s="303">
        <v>11.34</v>
      </c>
      <c r="I1286" s="280">
        <f t="shared" ref="I1286:I1287" si="448">TRUNC(G1286 * H1286, 2)</f>
        <v>521.64</v>
      </c>
      <c r="J1286" s="409">
        <f t="shared" si="427"/>
        <v>0.25069999999999998</v>
      </c>
      <c r="K1286" s="302">
        <f t="shared" ref="K1286:K1287" si="449">TRUNC(H1286 * (1 + J1286), 2)</f>
        <v>14.18</v>
      </c>
      <c r="L1286" s="301">
        <f t="shared" ref="L1286:L1287" si="450">TRUNC(G1286 * K1286, 2)</f>
        <v>652.28</v>
      </c>
    </row>
    <row r="1287" spans="2:12" ht="12.75" customHeight="1" x14ac:dyDescent="0.25">
      <c r="B1287" s="307" t="s">
        <v>3672</v>
      </c>
      <c r="C1287" s="305" t="s">
        <v>874</v>
      </c>
      <c r="D1287" s="305" t="s">
        <v>1336</v>
      </c>
      <c r="E1287" s="306" t="s">
        <v>602</v>
      </c>
      <c r="F1287" s="305" t="s">
        <v>137</v>
      </c>
      <c r="G1287" s="304">
        <v>1</v>
      </c>
      <c r="H1287" s="303">
        <v>17.52</v>
      </c>
      <c r="I1287" s="280">
        <f t="shared" si="448"/>
        <v>17.52</v>
      </c>
      <c r="J1287" s="409">
        <f t="shared" si="427"/>
        <v>0.25069999999999998</v>
      </c>
      <c r="K1287" s="302">
        <f t="shared" si="449"/>
        <v>21.91</v>
      </c>
      <c r="L1287" s="301">
        <f t="shared" si="450"/>
        <v>21.91</v>
      </c>
    </row>
    <row r="1288" spans="2:12" ht="12.75" customHeight="1" x14ac:dyDescent="0.25">
      <c r="B1288" s="307" t="s">
        <v>3673</v>
      </c>
      <c r="C1288" s="305" t="s">
        <v>3528</v>
      </c>
      <c r="D1288" s="305" t="s">
        <v>1336</v>
      </c>
      <c r="E1288" s="306" t="s">
        <v>3529</v>
      </c>
      <c r="F1288" s="305" t="s">
        <v>137</v>
      </c>
      <c r="G1288" s="304">
        <v>16</v>
      </c>
      <c r="H1288" s="303">
        <v>25.48</v>
      </c>
      <c r="I1288" s="280">
        <f t="shared" si="439"/>
        <v>407.68</v>
      </c>
      <c r="J1288" s="409">
        <f t="shared" si="427"/>
        <v>0.25069999999999998</v>
      </c>
      <c r="K1288" s="302">
        <f t="shared" si="440"/>
        <v>31.86</v>
      </c>
      <c r="L1288" s="301">
        <f t="shared" si="441"/>
        <v>509.76</v>
      </c>
    </row>
    <row r="1289" spans="2:12" ht="12.75" customHeight="1" x14ac:dyDescent="0.25">
      <c r="B1289" s="307" t="s">
        <v>3674</v>
      </c>
      <c r="C1289" s="305" t="s">
        <v>2737</v>
      </c>
      <c r="D1289" s="305" t="s">
        <v>1336</v>
      </c>
      <c r="E1289" s="306" t="s">
        <v>2738</v>
      </c>
      <c r="F1289" s="305" t="s">
        <v>137</v>
      </c>
      <c r="G1289" s="304">
        <v>3</v>
      </c>
      <c r="H1289" s="303">
        <v>12.49</v>
      </c>
      <c r="I1289" s="280">
        <f t="shared" si="439"/>
        <v>37.47</v>
      </c>
      <c r="J1289" s="409">
        <f t="shared" si="427"/>
        <v>0.25069999999999998</v>
      </c>
      <c r="K1289" s="302">
        <f t="shared" si="440"/>
        <v>15.62</v>
      </c>
      <c r="L1289" s="301">
        <f t="shared" si="441"/>
        <v>46.86</v>
      </c>
    </row>
    <row r="1290" spans="2:12" ht="12.75" customHeight="1" x14ac:dyDescent="0.25">
      <c r="B1290" s="307" t="s">
        <v>3675</v>
      </c>
      <c r="C1290" s="305" t="s">
        <v>1012</v>
      </c>
      <c r="D1290" s="305" t="s">
        <v>1336</v>
      </c>
      <c r="E1290" s="306" t="s">
        <v>3517</v>
      </c>
      <c r="F1290" s="305" t="s">
        <v>137</v>
      </c>
      <c r="G1290" s="304">
        <v>1</v>
      </c>
      <c r="H1290" s="303">
        <v>13.39</v>
      </c>
      <c r="I1290" s="280">
        <f t="shared" si="439"/>
        <v>13.39</v>
      </c>
      <c r="J1290" s="409">
        <f t="shared" si="427"/>
        <v>0.25069999999999998</v>
      </c>
      <c r="K1290" s="302">
        <f t="shared" si="440"/>
        <v>16.739999999999998</v>
      </c>
      <c r="L1290" s="301">
        <f t="shared" si="441"/>
        <v>16.739999999999998</v>
      </c>
    </row>
    <row r="1291" spans="2:12" ht="12.75" customHeight="1" x14ac:dyDescent="0.25">
      <c r="B1291" s="307" t="s">
        <v>3676</v>
      </c>
      <c r="C1291" s="305" t="s">
        <v>3677</v>
      </c>
      <c r="D1291" s="305" t="s">
        <v>160</v>
      </c>
      <c r="E1291" s="306" t="s">
        <v>3678</v>
      </c>
      <c r="F1291" s="305" t="s">
        <v>159</v>
      </c>
      <c r="G1291" s="304">
        <v>2</v>
      </c>
      <c r="H1291" s="303">
        <v>12.16</v>
      </c>
      <c r="I1291" s="280">
        <f t="shared" si="439"/>
        <v>24.32</v>
      </c>
      <c r="J1291" s="409">
        <f t="shared" si="427"/>
        <v>0.25069999999999998</v>
      </c>
      <c r="K1291" s="302">
        <f t="shared" si="440"/>
        <v>15.2</v>
      </c>
      <c r="L1291" s="301">
        <f t="shared" si="441"/>
        <v>30.4</v>
      </c>
    </row>
    <row r="1292" spans="2:12" ht="12.75" customHeight="1" x14ac:dyDescent="0.25">
      <c r="B1292" s="307" t="s">
        <v>3679</v>
      </c>
      <c r="C1292" s="305" t="s">
        <v>3548</v>
      </c>
      <c r="D1292" s="305" t="s">
        <v>1336</v>
      </c>
      <c r="E1292" s="306" t="s">
        <v>3549</v>
      </c>
      <c r="F1292" s="305" t="s">
        <v>137</v>
      </c>
      <c r="G1292" s="304">
        <v>1</v>
      </c>
      <c r="H1292" s="303">
        <v>27.83</v>
      </c>
      <c r="I1292" s="280">
        <f t="shared" si="439"/>
        <v>27.83</v>
      </c>
      <c r="J1292" s="409">
        <f t="shared" si="427"/>
        <v>0.25069999999999998</v>
      </c>
      <c r="K1292" s="302">
        <f t="shared" si="440"/>
        <v>34.799999999999997</v>
      </c>
      <c r="L1292" s="301">
        <f t="shared" si="441"/>
        <v>34.799999999999997</v>
      </c>
    </row>
    <row r="1293" spans="2:12" x14ac:dyDescent="0.25">
      <c r="B1293" s="314" t="s">
        <v>3680</v>
      </c>
      <c r="C1293" s="311" t="s">
        <v>379</v>
      </c>
      <c r="D1293" s="311"/>
      <c r="E1293" s="312" t="s">
        <v>2013</v>
      </c>
      <c r="F1293" s="311"/>
      <c r="G1293" s="313"/>
      <c r="H1293" s="312" t="s">
        <v>73</v>
      </c>
      <c r="I1293" s="311">
        <f>SUBTOTAL(9,I1294:I1315)</f>
        <v>76082.58</v>
      </c>
      <c r="J1293" s="310"/>
      <c r="K1293" s="309"/>
      <c r="L1293" s="308">
        <f>SUBTOTAL(9,L1294:L1315)</f>
        <v>95152.750000000015</v>
      </c>
    </row>
    <row r="1294" spans="2:12" x14ac:dyDescent="0.25">
      <c r="B1294" s="307" t="s">
        <v>3681</v>
      </c>
      <c r="C1294" s="305" t="s">
        <v>882</v>
      </c>
      <c r="D1294" s="305" t="s">
        <v>1336</v>
      </c>
      <c r="E1294" s="306" t="s">
        <v>374</v>
      </c>
      <c r="F1294" s="305" t="s">
        <v>136</v>
      </c>
      <c r="G1294" s="304">
        <v>27</v>
      </c>
      <c r="H1294" s="303">
        <v>215.54</v>
      </c>
      <c r="I1294" s="280">
        <f t="shared" ref="I1294:I1315" si="451">TRUNC(G1294 * H1294, 2)</f>
        <v>5819.58</v>
      </c>
      <c r="J1294" s="409">
        <f t="shared" si="427"/>
        <v>0.25069999999999998</v>
      </c>
      <c r="K1294" s="302">
        <f t="shared" ref="K1294:K1315" si="452">TRUNC(H1294 * (1 + J1294), 2)</f>
        <v>269.57</v>
      </c>
      <c r="L1294" s="301">
        <f t="shared" ref="L1294:L1315" si="453">TRUNC(G1294 * K1294, 2)</f>
        <v>7278.39</v>
      </c>
    </row>
    <row r="1295" spans="2:12" ht="12.75" customHeight="1" x14ac:dyDescent="0.25">
      <c r="B1295" s="307" t="s">
        <v>3682</v>
      </c>
      <c r="C1295" s="305" t="s">
        <v>1898</v>
      </c>
      <c r="D1295" s="305" t="s">
        <v>1336</v>
      </c>
      <c r="E1295" s="306" t="s">
        <v>1899</v>
      </c>
      <c r="F1295" s="305" t="s">
        <v>141</v>
      </c>
      <c r="G1295" s="304">
        <v>251.3</v>
      </c>
      <c r="H1295" s="303">
        <v>135.85</v>
      </c>
      <c r="I1295" s="280">
        <f t="shared" si="451"/>
        <v>34139.1</v>
      </c>
      <c r="J1295" s="409">
        <f t="shared" si="427"/>
        <v>0.25069999999999998</v>
      </c>
      <c r="K1295" s="302">
        <f t="shared" si="452"/>
        <v>169.9</v>
      </c>
      <c r="L1295" s="301">
        <f t="shared" si="453"/>
        <v>42695.87</v>
      </c>
    </row>
    <row r="1296" spans="2:12" ht="12.75" customHeight="1" x14ac:dyDescent="0.25">
      <c r="B1296" s="307" t="s">
        <v>3683</v>
      </c>
      <c r="C1296" s="305" t="s">
        <v>2749</v>
      </c>
      <c r="D1296" s="305" t="s">
        <v>1336</v>
      </c>
      <c r="E1296" s="306" t="s">
        <v>2750</v>
      </c>
      <c r="F1296" s="305" t="s">
        <v>973</v>
      </c>
      <c r="G1296" s="304">
        <v>18</v>
      </c>
      <c r="H1296" s="303">
        <v>390.41</v>
      </c>
      <c r="I1296" s="280">
        <f t="shared" si="451"/>
        <v>7027.38</v>
      </c>
      <c r="J1296" s="409">
        <f t="shared" si="427"/>
        <v>0.25069999999999998</v>
      </c>
      <c r="K1296" s="302">
        <f t="shared" si="452"/>
        <v>488.28</v>
      </c>
      <c r="L1296" s="301">
        <f t="shared" si="453"/>
        <v>8789.0400000000009</v>
      </c>
    </row>
    <row r="1297" spans="2:12" ht="12.75" customHeight="1" x14ac:dyDescent="0.25">
      <c r="B1297" s="307" t="s">
        <v>3684</v>
      </c>
      <c r="C1297" s="305" t="s">
        <v>2752</v>
      </c>
      <c r="D1297" s="305" t="s">
        <v>130</v>
      </c>
      <c r="E1297" s="306" t="s">
        <v>2753</v>
      </c>
      <c r="F1297" s="305" t="s">
        <v>2754</v>
      </c>
      <c r="G1297" s="304">
        <v>159</v>
      </c>
      <c r="H1297" s="303">
        <v>27.26</v>
      </c>
      <c r="I1297" s="280">
        <f t="shared" si="451"/>
        <v>4334.34</v>
      </c>
      <c r="J1297" s="409">
        <f t="shared" si="427"/>
        <v>0.25069999999999998</v>
      </c>
      <c r="K1297" s="302">
        <f t="shared" si="452"/>
        <v>34.090000000000003</v>
      </c>
      <c r="L1297" s="301">
        <f t="shared" si="453"/>
        <v>5420.31</v>
      </c>
    </row>
    <row r="1298" spans="2:12" ht="12.75" customHeight="1" x14ac:dyDescent="0.25">
      <c r="B1298" s="307" t="s">
        <v>3685</v>
      </c>
      <c r="C1298" s="305" t="s">
        <v>1866</v>
      </c>
      <c r="D1298" s="305" t="s">
        <v>1336</v>
      </c>
      <c r="E1298" s="306" t="s">
        <v>1867</v>
      </c>
      <c r="F1298" s="305" t="s">
        <v>136</v>
      </c>
      <c r="G1298" s="304">
        <v>36</v>
      </c>
      <c r="H1298" s="303">
        <v>103.93</v>
      </c>
      <c r="I1298" s="280">
        <f t="shared" si="451"/>
        <v>3741.48</v>
      </c>
      <c r="J1298" s="409">
        <f t="shared" si="427"/>
        <v>0.25069999999999998</v>
      </c>
      <c r="K1298" s="302">
        <f t="shared" si="452"/>
        <v>129.97999999999999</v>
      </c>
      <c r="L1298" s="301">
        <f t="shared" si="453"/>
        <v>4679.28</v>
      </c>
    </row>
    <row r="1299" spans="2:12" ht="12.75" customHeight="1" x14ac:dyDescent="0.25">
      <c r="B1299" s="307" t="s">
        <v>3686</v>
      </c>
      <c r="C1299" s="305" t="s">
        <v>1869</v>
      </c>
      <c r="D1299" s="305" t="s">
        <v>1336</v>
      </c>
      <c r="E1299" s="306" t="s">
        <v>1870</v>
      </c>
      <c r="F1299" s="305" t="s">
        <v>137</v>
      </c>
      <c r="G1299" s="304">
        <v>9</v>
      </c>
      <c r="H1299" s="303">
        <v>65.02</v>
      </c>
      <c r="I1299" s="280">
        <f t="shared" si="451"/>
        <v>585.17999999999995</v>
      </c>
      <c r="J1299" s="409">
        <f t="shared" si="427"/>
        <v>0.25069999999999998</v>
      </c>
      <c r="K1299" s="302">
        <f t="shared" si="452"/>
        <v>81.319999999999993</v>
      </c>
      <c r="L1299" s="301">
        <f t="shared" si="453"/>
        <v>731.88</v>
      </c>
    </row>
    <row r="1300" spans="2:12" ht="12.75" customHeight="1" x14ac:dyDescent="0.25">
      <c r="B1300" s="307" t="s">
        <v>3687</v>
      </c>
      <c r="C1300" s="305" t="s">
        <v>2071</v>
      </c>
      <c r="D1300" s="305" t="s">
        <v>1336</v>
      </c>
      <c r="E1300" s="306" t="s">
        <v>2072</v>
      </c>
      <c r="F1300" s="305" t="s">
        <v>137</v>
      </c>
      <c r="G1300" s="304">
        <v>9</v>
      </c>
      <c r="H1300" s="303">
        <v>61.13</v>
      </c>
      <c r="I1300" s="280">
        <f t="shared" si="451"/>
        <v>550.16999999999996</v>
      </c>
      <c r="J1300" s="409">
        <f t="shared" si="427"/>
        <v>0.25069999999999998</v>
      </c>
      <c r="K1300" s="302">
        <f t="shared" si="452"/>
        <v>76.45</v>
      </c>
      <c r="L1300" s="301">
        <f t="shared" si="453"/>
        <v>688.05</v>
      </c>
    </row>
    <row r="1301" spans="2:12" ht="12.75" customHeight="1" x14ac:dyDescent="0.25">
      <c r="B1301" s="307" t="s">
        <v>3688</v>
      </c>
      <c r="C1301" s="305" t="s">
        <v>2759</v>
      </c>
      <c r="D1301" s="305" t="s">
        <v>1336</v>
      </c>
      <c r="E1301" s="306" t="s">
        <v>2760</v>
      </c>
      <c r="F1301" s="305" t="s">
        <v>137</v>
      </c>
      <c r="G1301" s="304">
        <v>9</v>
      </c>
      <c r="H1301" s="303">
        <v>142.43</v>
      </c>
      <c r="I1301" s="280">
        <f t="shared" si="451"/>
        <v>1281.8699999999999</v>
      </c>
      <c r="J1301" s="409">
        <f t="shared" si="427"/>
        <v>0.25069999999999998</v>
      </c>
      <c r="K1301" s="302">
        <f t="shared" si="452"/>
        <v>178.13</v>
      </c>
      <c r="L1301" s="301">
        <f t="shared" si="453"/>
        <v>1603.17</v>
      </c>
    </row>
    <row r="1302" spans="2:12" ht="12.75" customHeight="1" x14ac:dyDescent="0.25">
      <c r="B1302" s="307" t="s">
        <v>3689</v>
      </c>
      <c r="C1302" s="305" t="s">
        <v>3690</v>
      </c>
      <c r="D1302" s="305" t="s">
        <v>130</v>
      </c>
      <c r="E1302" s="306" t="s">
        <v>3691</v>
      </c>
      <c r="F1302" s="305" t="s">
        <v>137</v>
      </c>
      <c r="G1302" s="304">
        <v>9</v>
      </c>
      <c r="H1302" s="303">
        <v>217.86</v>
      </c>
      <c r="I1302" s="280">
        <f t="shared" si="451"/>
        <v>1960.74</v>
      </c>
      <c r="J1302" s="409">
        <f t="shared" si="427"/>
        <v>0.25069999999999998</v>
      </c>
      <c r="K1302" s="302">
        <f t="shared" si="452"/>
        <v>272.47000000000003</v>
      </c>
      <c r="L1302" s="301">
        <f t="shared" si="453"/>
        <v>2452.23</v>
      </c>
    </row>
    <row r="1303" spans="2:12" ht="12.75" customHeight="1" x14ac:dyDescent="0.25">
      <c r="B1303" s="307" t="s">
        <v>3692</v>
      </c>
      <c r="C1303" s="305" t="s">
        <v>2762</v>
      </c>
      <c r="D1303" s="305" t="s">
        <v>1336</v>
      </c>
      <c r="E1303" s="306" t="s">
        <v>2763</v>
      </c>
      <c r="F1303" s="305" t="s">
        <v>137</v>
      </c>
      <c r="G1303" s="304">
        <v>9</v>
      </c>
      <c r="H1303" s="303">
        <v>229.16</v>
      </c>
      <c r="I1303" s="280">
        <f t="shared" si="451"/>
        <v>2062.44</v>
      </c>
      <c r="J1303" s="409">
        <f t="shared" si="427"/>
        <v>0.25069999999999998</v>
      </c>
      <c r="K1303" s="302">
        <f t="shared" si="452"/>
        <v>286.61</v>
      </c>
      <c r="L1303" s="301">
        <f t="shared" si="453"/>
        <v>2579.4899999999998</v>
      </c>
    </row>
    <row r="1304" spans="2:12" ht="12.75" customHeight="1" x14ac:dyDescent="0.25">
      <c r="B1304" s="307" t="s">
        <v>3693</v>
      </c>
      <c r="C1304" s="305" t="s">
        <v>1872</v>
      </c>
      <c r="D1304" s="305" t="s">
        <v>1336</v>
      </c>
      <c r="E1304" s="306" t="s">
        <v>1873</v>
      </c>
      <c r="F1304" s="305" t="s">
        <v>136</v>
      </c>
      <c r="G1304" s="304">
        <v>8</v>
      </c>
      <c r="H1304" s="303">
        <v>145.52000000000001</v>
      </c>
      <c r="I1304" s="280">
        <f t="shared" si="451"/>
        <v>1164.1600000000001</v>
      </c>
      <c r="J1304" s="409">
        <f t="shared" si="427"/>
        <v>0.25069999999999998</v>
      </c>
      <c r="K1304" s="302">
        <f t="shared" si="452"/>
        <v>182</v>
      </c>
      <c r="L1304" s="301">
        <f t="shared" si="453"/>
        <v>1456</v>
      </c>
    </row>
    <row r="1305" spans="2:12" ht="12.75" customHeight="1" x14ac:dyDescent="0.25">
      <c r="B1305" s="307" t="s">
        <v>3694</v>
      </c>
      <c r="C1305" s="305" t="s">
        <v>2059</v>
      </c>
      <c r="D1305" s="305" t="s">
        <v>1336</v>
      </c>
      <c r="E1305" s="306" t="s">
        <v>2060</v>
      </c>
      <c r="F1305" s="305" t="s">
        <v>137</v>
      </c>
      <c r="G1305" s="304">
        <v>29</v>
      </c>
      <c r="H1305" s="303">
        <v>36.299999999999997</v>
      </c>
      <c r="I1305" s="280">
        <f t="shared" ref="I1305:I1309" si="454">TRUNC(G1305 * H1305, 2)</f>
        <v>1052.7</v>
      </c>
      <c r="J1305" s="409">
        <f t="shared" si="427"/>
        <v>0.25069999999999998</v>
      </c>
      <c r="K1305" s="302">
        <f t="shared" ref="K1305:K1309" si="455">TRUNC(H1305 * (1 + J1305), 2)</f>
        <v>45.4</v>
      </c>
      <c r="L1305" s="301">
        <f t="shared" ref="L1305:L1309" si="456">TRUNC(G1305 * K1305, 2)</f>
        <v>1316.6</v>
      </c>
    </row>
    <row r="1306" spans="2:12" ht="12.75" customHeight="1" x14ac:dyDescent="0.25">
      <c r="B1306" s="307" t="s">
        <v>3695</v>
      </c>
      <c r="C1306" s="305" t="s">
        <v>2767</v>
      </c>
      <c r="D1306" s="305" t="s">
        <v>160</v>
      </c>
      <c r="E1306" s="306" t="s">
        <v>2768</v>
      </c>
      <c r="F1306" s="305" t="s">
        <v>159</v>
      </c>
      <c r="G1306" s="304">
        <v>9</v>
      </c>
      <c r="H1306" s="303">
        <v>410.12</v>
      </c>
      <c r="I1306" s="280">
        <f t="shared" si="454"/>
        <v>3691.08</v>
      </c>
      <c r="J1306" s="409">
        <f t="shared" si="427"/>
        <v>0.25069999999999998</v>
      </c>
      <c r="K1306" s="302">
        <f t="shared" si="455"/>
        <v>512.92999999999995</v>
      </c>
      <c r="L1306" s="301">
        <f t="shared" si="456"/>
        <v>4616.37</v>
      </c>
    </row>
    <row r="1307" spans="2:12" ht="12.75" customHeight="1" x14ac:dyDescent="0.25">
      <c r="B1307" s="307" t="s">
        <v>3696</v>
      </c>
      <c r="C1307" s="305" t="s">
        <v>2770</v>
      </c>
      <c r="D1307" s="305" t="s">
        <v>1097</v>
      </c>
      <c r="E1307" s="306" t="s">
        <v>2771</v>
      </c>
      <c r="F1307" s="305" t="s">
        <v>136</v>
      </c>
      <c r="G1307" s="304">
        <v>9</v>
      </c>
      <c r="H1307" s="303">
        <v>15.79</v>
      </c>
      <c r="I1307" s="280">
        <f t="shared" si="454"/>
        <v>142.11000000000001</v>
      </c>
      <c r="J1307" s="409">
        <f t="shared" si="427"/>
        <v>0.25069999999999998</v>
      </c>
      <c r="K1307" s="302">
        <f t="shared" si="455"/>
        <v>19.739999999999998</v>
      </c>
      <c r="L1307" s="301">
        <f t="shared" si="456"/>
        <v>177.66</v>
      </c>
    </row>
    <row r="1308" spans="2:12" ht="12.75" customHeight="1" x14ac:dyDescent="0.25">
      <c r="B1308" s="307" t="s">
        <v>3697</v>
      </c>
      <c r="C1308" s="305" t="s">
        <v>2065</v>
      </c>
      <c r="D1308" s="305" t="s">
        <v>1336</v>
      </c>
      <c r="E1308" s="306" t="s">
        <v>2066</v>
      </c>
      <c r="F1308" s="305" t="s">
        <v>137</v>
      </c>
      <c r="G1308" s="304">
        <v>9</v>
      </c>
      <c r="H1308" s="303">
        <v>110.77</v>
      </c>
      <c r="I1308" s="280">
        <f t="shared" si="454"/>
        <v>996.93</v>
      </c>
      <c r="J1308" s="409">
        <f t="shared" si="427"/>
        <v>0.25069999999999998</v>
      </c>
      <c r="K1308" s="302">
        <f t="shared" si="455"/>
        <v>138.54</v>
      </c>
      <c r="L1308" s="301">
        <f t="shared" si="456"/>
        <v>1246.8599999999999</v>
      </c>
    </row>
    <row r="1309" spans="2:12" ht="12.75" customHeight="1" x14ac:dyDescent="0.25">
      <c r="B1309" s="307" t="s">
        <v>3698</v>
      </c>
      <c r="C1309" s="305" t="s">
        <v>2774</v>
      </c>
      <c r="D1309" s="305" t="s">
        <v>1336</v>
      </c>
      <c r="E1309" s="306" t="s">
        <v>2775</v>
      </c>
      <c r="F1309" s="305" t="s">
        <v>137</v>
      </c>
      <c r="G1309" s="304">
        <v>11</v>
      </c>
      <c r="H1309" s="303">
        <v>7.88</v>
      </c>
      <c r="I1309" s="280">
        <f t="shared" si="454"/>
        <v>86.68</v>
      </c>
      <c r="J1309" s="409">
        <f t="shared" si="427"/>
        <v>0.25069999999999998</v>
      </c>
      <c r="K1309" s="302">
        <f t="shared" si="455"/>
        <v>9.85</v>
      </c>
      <c r="L1309" s="301">
        <f t="shared" si="456"/>
        <v>108.35</v>
      </c>
    </row>
    <row r="1310" spans="2:12" ht="12.75" customHeight="1" x14ac:dyDescent="0.25">
      <c r="B1310" s="307" t="s">
        <v>3699</v>
      </c>
      <c r="C1310" s="305" t="s">
        <v>2780</v>
      </c>
      <c r="D1310" s="305" t="s">
        <v>1336</v>
      </c>
      <c r="E1310" s="306" t="s">
        <v>2781</v>
      </c>
      <c r="F1310" s="305" t="s">
        <v>188</v>
      </c>
      <c r="G1310" s="304">
        <v>30.6</v>
      </c>
      <c r="H1310" s="303">
        <v>19.420000000000002</v>
      </c>
      <c r="I1310" s="280">
        <f t="shared" si="451"/>
        <v>594.25</v>
      </c>
      <c r="J1310" s="409">
        <f t="shared" si="427"/>
        <v>0.25069999999999998</v>
      </c>
      <c r="K1310" s="302">
        <f t="shared" si="452"/>
        <v>24.28</v>
      </c>
      <c r="L1310" s="301">
        <f t="shared" si="453"/>
        <v>742.96</v>
      </c>
    </row>
    <row r="1311" spans="2:12" ht="12.75" customHeight="1" x14ac:dyDescent="0.25">
      <c r="B1311" s="307" t="s">
        <v>3700</v>
      </c>
      <c r="C1311" s="305" t="s">
        <v>3701</v>
      </c>
      <c r="D1311" s="305" t="s">
        <v>1336</v>
      </c>
      <c r="E1311" s="306" t="s">
        <v>3702</v>
      </c>
      <c r="F1311" s="305" t="s">
        <v>137</v>
      </c>
      <c r="G1311" s="304">
        <v>1</v>
      </c>
      <c r="H1311" s="303">
        <v>637.21</v>
      </c>
      <c r="I1311" s="280">
        <f t="shared" si="451"/>
        <v>637.21</v>
      </c>
      <c r="J1311" s="409">
        <f t="shared" si="427"/>
        <v>0.25069999999999998</v>
      </c>
      <c r="K1311" s="302">
        <f t="shared" si="452"/>
        <v>796.95</v>
      </c>
      <c r="L1311" s="301">
        <f t="shared" si="453"/>
        <v>796.95</v>
      </c>
    </row>
    <row r="1312" spans="2:12" ht="12.75" customHeight="1" x14ac:dyDescent="0.25">
      <c r="B1312" s="307" t="s">
        <v>3703</v>
      </c>
      <c r="C1312" s="305" t="s">
        <v>3704</v>
      </c>
      <c r="D1312" s="305" t="s">
        <v>160</v>
      </c>
      <c r="E1312" s="306" t="s">
        <v>3705</v>
      </c>
      <c r="F1312" s="305" t="s">
        <v>159</v>
      </c>
      <c r="G1312" s="304">
        <v>2</v>
      </c>
      <c r="H1312" s="303">
        <v>211.75</v>
      </c>
      <c r="I1312" s="280">
        <f t="shared" si="451"/>
        <v>423.5</v>
      </c>
      <c r="J1312" s="409">
        <f t="shared" si="427"/>
        <v>0.25069999999999998</v>
      </c>
      <c r="K1312" s="302">
        <f t="shared" si="452"/>
        <v>264.83</v>
      </c>
      <c r="L1312" s="301">
        <f t="shared" si="453"/>
        <v>529.66</v>
      </c>
    </row>
    <row r="1313" spans="2:12" ht="12.75" customHeight="1" x14ac:dyDescent="0.25">
      <c r="B1313" s="307" t="s">
        <v>3706</v>
      </c>
      <c r="C1313" s="305" t="s">
        <v>3707</v>
      </c>
      <c r="D1313" s="305" t="s">
        <v>164</v>
      </c>
      <c r="E1313" s="306" t="s">
        <v>3708</v>
      </c>
      <c r="F1313" s="305" t="s">
        <v>136</v>
      </c>
      <c r="G1313" s="304">
        <v>1</v>
      </c>
      <c r="H1313" s="303">
        <v>2432.91</v>
      </c>
      <c r="I1313" s="280">
        <f t="shared" si="451"/>
        <v>2432.91</v>
      </c>
      <c r="J1313" s="409">
        <f t="shared" si="427"/>
        <v>0.25069999999999998</v>
      </c>
      <c r="K1313" s="302">
        <f t="shared" si="452"/>
        <v>3042.84</v>
      </c>
      <c r="L1313" s="301">
        <f t="shared" si="453"/>
        <v>3042.84</v>
      </c>
    </row>
    <row r="1314" spans="2:12" ht="12.75" customHeight="1" x14ac:dyDescent="0.25">
      <c r="B1314" s="307" t="s">
        <v>3709</v>
      </c>
      <c r="C1314" s="305" t="s">
        <v>3710</v>
      </c>
      <c r="D1314" s="305" t="s">
        <v>3117</v>
      </c>
      <c r="E1314" s="306" t="s">
        <v>3711</v>
      </c>
      <c r="F1314" s="305" t="s">
        <v>136</v>
      </c>
      <c r="G1314" s="304">
        <v>1</v>
      </c>
      <c r="H1314" s="303">
        <v>551.80999999999995</v>
      </c>
      <c r="I1314" s="280">
        <f t="shared" si="451"/>
        <v>551.80999999999995</v>
      </c>
      <c r="J1314" s="409">
        <f t="shared" si="427"/>
        <v>0.25069999999999998</v>
      </c>
      <c r="K1314" s="302">
        <f t="shared" si="452"/>
        <v>690.14</v>
      </c>
      <c r="L1314" s="301">
        <f t="shared" si="453"/>
        <v>690.14</v>
      </c>
    </row>
    <row r="1315" spans="2:12" ht="12.75" customHeight="1" x14ac:dyDescent="0.25">
      <c r="B1315" s="307" t="s">
        <v>3712</v>
      </c>
      <c r="C1315" s="305" t="s">
        <v>2083</v>
      </c>
      <c r="D1315" s="305" t="s">
        <v>160</v>
      </c>
      <c r="E1315" s="306" t="s">
        <v>2084</v>
      </c>
      <c r="F1315" s="305" t="s">
        <v>159</v>
      </c>
      <c r="G1315" s="304">
        <v>13</v>
      </c>
      <c r="H1315" s="303">
        <v>215.92</v>
      </c>
      <c r="I1315" s="280">
        <f t="shared" si="451"/>
        <v>2806.96</v>
      </c>
      <c r="J1315" s="409">
        <f t="shared" si="427"/>
        <v>0.25069999999999998</v>
      </c>
      <c r="K1315" s="302">
        <f t="shared" si="452"/>
        <v>270.05</v>
      </c>
      <c r="L1315" s="301">
        <f t="shared" si="453"/>
        <v>3510.65</v>
      </c>
    </row>
    <row r="1316" spans="2:12" x14ac:dyDescent="0.25">
      <c r="B1316" s="314" t="s">
        <v>221</v>
      </c>
      <c r="C1316" s="311" t="s">
        <v>379</v>
      </c>
      <c r="D1316" s="311"/>
      <c r="E1316" s="312" t="s">
        <v>2783</v>
      </c>
      <c r="F1316" s="311"/>
      <c r="G1316" s="313"/>
      <c r="H1316" s="312" t="s">
        <v>73</v>
      </c>
      <c r="I1316" s="311">
        <f>SUBTOTAL(9,I1317:I1352)</f>
        <v>1801068.5200000003</v>
      </c>
      <c r="J1316" s="310"/>
      <c r="K1316" s="309"/>
      <c r="L1316" s="308">
        <f>SUBTOTAL(9,L1317:L1352)</f>
        <v>2176744.9500000002</v>
      </c>
    </row>
    <row r="1317" spans="2:12" ht="38.25" x14ac:dyDescent="0.25">
      <c r="B1317" s="307" t="s">
        <v>222</v>
      </c>
      <c r="C1317" s="305" t="s">
        <v>2791</v>
      </c>
      <c r="D1317" s="305" t="s">
        <v>160</v>
      </c>
      <c r="E1317" s="306" t="s">
        <v>2792</v>
      </c>
      <c r="F1317" s="305" t="s">
        <v>188</v>
      </c>
      <c r="G1317" s="304">
        <v>42.78</v>
      </c>
      <c r="H1317" s="303">
        <v>27.66</v>
      </c>
      <c r="I1317" s="280">
        <f t="shared" ref="I1317:I1352" si="457">TRUNC(G1317 * H1317, 2)</f>
        <v>1183.29</v>
      </c>
      <c r="J1317" s="442">
        <f t="shared" ref="J1317:J1352" si="458">+$L$4</f>
        <v>0.20860000000000001</v>
      </c>
      <c r="K1317" s="302">
        <f t="shared" ref="K1317:K1352" si="459">TRUNC(H1317 * (1 + J1317), 2)</f>
        <v>33.42</v>
      </c>
      <c r="L1317" s="301">
        <f t="shared" ref="L1317:L1352" si="460">TRUNC(G1317 * K1317, 2)</f>
        <v>1429.7</v>
      </c>
    </row>
    <row r="1318" spans="2:12" ht="38.25" x14ac:dyDescent="0.25">
      <c r="B1318" s="307" t="s">
        <v>223</v>
      </c>
      <c r="C1318" s="305" t="s">
        <v>3713</v>
      </c>
      <c r="D1318" s="305" t="s">
        <v>160</v>
      </c>
      <c r="E1318" s="306" t="s">
        <v>3714</v>
      </c>
      <c r="F1318" s="305" t="s">
        <v>188</v>
      </c>
      <c r="G1318" s="304">
        <v>38.35</v>
      </c>
      <c r="H1318" s="303">
        <v>58.7</v>
      </c>
      <c r="I1318" s="280">
        <f t="shared" si="457"/>
        <v>2251.14</v>
      </c>
      <c r="J1318" s="442">
        <f t="shared" si="458"/>
        <v>0.20860000000000001</v>
      </c>
      <c r="K1318" s="302">
        <f t="shared" si="459"/>
        <v>70.94</v>
      </c>
      <c r="L1318" s="301">
        <f t="shared" si="460"/>
        <v>2720.54</v>
      </c>
    </row>
    <row r="1319" spans="2:12" ht="38.25" x14ac:dyDescent="0.25">
      <c r="B1319" s="307" t="s">
        <v>345</v>
      </c>
      <c r="C1319" s="305" t="s">
        <v>2794</v>
      </c>
      <c r="D1319" s="305" t="s">
        <v>160</v>
      </c>
      <c r="E1319" s="306" t="s">
        <v>2795</v>
      </c>
      <c r="F1319" s="305" t="s">
        <v>188</v>
      </c>
      <c r="G1319" s="304">
        <v>1303.29</v>
      </c>
      <c r="H1319" s="303">
        <v>45.44</v>
      </c>
      <c r="I1319" s="280">
        <f t="shared" si="457"/>
        <v>59221.49</v>
      </c>
      <c r="J1319" s="442">
        <f t="shared" si="458"/>
        <v>0.20860000000000001</v>
      </c>
      <c r="K1319" s="302">
        <f t="shared" si="459"/>
        <v>54.91</v>
      </c>
      <c r="L1319" s="301">
        <f t="shared" si="460"/>
        <v>71563.649999999994</v>
      </c>
    </row>
    <row r="1320" spans="2:12" ht="38.25" x14ac:dyDescent="0.25">
      <c r="B1320" s="307" t="s">
        <v>3715</v>
      </c>
      <c r="C1320" s="305" t="s">
        <v>2797</v>
      </c>
      <c r="D1320" s="305" t="s">
        <v>160</v>
      </c>
      <c r="E1320" s="306" t="s">
        <v>2798</v>
      </c>
      <c r="F1320" s="305" t="s">
        <v>188</v>
      </c>
      <c r="G1320" s="304">
        <v>96.31</v>
      </c>
      <c r="H1320" s="303">
        <v>72.209999999999994</v>
      </c>
      <c r="I1320" s="280">
        <f t="shared" si="457"/>
        <v>6954.54</v>
      </c>
      <c r="J1320" s="442">
        <f t="shared" si="458"/>
        <v>0.20860000000000001</v>
      </c>
      <c r="K1320" s="302">
        <f t="shared" si="459"/>
        <v>87.27</v>
      </c>
      <c r="L1320" s="301">
        <f t="shared" si="460"/>
        <v>8404.9699999999993</v>
      </c>
    </row>
    <row r="1321" spans="2:12" ht="25.5" x14ac:dyDescent="0.25">
      <c r="B1321" s="307" t="s">
        <v>3716</v>
      </c>
      <c r="C1321" s="305" t="s">
        <v>2800</v>
      </c>
      <c r="D1321" s="305" t="s">
        <v>974</v>
      </c>
      <c r="E1321" s="306" t="s">
        <v>2801</v>
      </c>
      <c r="F1321" s="305" t="s">
        <v>188</v>
      </c>
      <c r="G1321" s="304">
        <v>1071.72</v>
      </c>
      <c r="H1321" s="303">
        <v>111.19</v>
      </c>
      <c r="I1321" s="280">
        <f t="shared" si="457"/>
        <v>119164.54</v>
      </c>
      <c r="J1321" s="442">
        <f t="shared" si="458"/>
        <v>0.20860000000000001</v>
      </c>
      <c r="K1321" s="302">
        <f t="shared" si="459"/>
        <v>134.38</v>
      </c>
      <c r="L1321" s="301">
        <f t="shared" si="460"/>
        <v>144017.73000000001</v>
      </c>
    </row>
    <row r="1322" spans="2:12" x14ac:dyDescent="0.25">
      <c r="B1322" s="307" t="s">
        <v>3717</v>
      </c>
      <c r="C1322" s="305" t="s">
        <v>3718</v>
      </c>
      <c r="D1322" s="305" t="s">
        <v>130</v>
      </c>
      <c r="E1322" s="306" t="s">
        <v>3719</v>
      </c>
      <c r="F1322" s="305" t="s">
        <v>136</v>
      </c>
      <c r="G1322" s="304">
        <v>18</v>
      </c>
      <c r="H1322" s="303">
        <v>1520.12</v>
      </c>
      <c r="I1322" s="280">
        <f t="shared" si="457"/>
        <v>27362.16</v>
      </c>
      <c r="J1322" s="442">
        <f t="shared" si="458"/>
        <v>0.20860000000000001</v>
      </c>
      <c r="K1322" s="302">
        <f t="shared" si="459"/>
        <v>1837.21</v>
      </c>
      <c r="L1322" s="301">
        <f t="shared" si="460"/>
        <v>33069.78</v>
      </c>
    </row>
    <row r="1323" spans="2:12" ht="25.5" x14ac:dyDescent="0.25">
      <c r="B1323" s="307" t="s">
        <v>3720</v>
      </c>
      <c r="C1323" s="305" t="s">
        <v>3721</v>
      </c>
      <c r="D1323" s="305" t="s">
        <v>142</v>
      </c>
      <c r="E1323" s="306" t="s">
        <v>3722</v>
      </c>
      <c r="F1323" s="305" t="s">
        <v>159</v>
      </c>
      <c r="G1323" s="304">
        <v>1</v>
      </c>
      <c r="H1323" s="303">
        <v>5355</v>
      </c>
      <c r="I1323" s="280">
        <f t="shared" si="457"/>
        <v>5355</v>
      </c>
      <c r="J1323" s="442">
        <f t="shared" si="458"/>
        <v>0.20860000000000001</v>
      </c>
      <c r="K1323" s="302">
        <f t="shared" si="459"/>
        <v>6472.05</v>
      </c>
      <c r="L1323" s="301">
        <f t="shared" si="460"/>
        <v>6472.05</v>
      </c>
    </row>
    <row r="1324" spans="2:12" ht="25.5" x14ac:dyDescent="0.25">
      <c r="B1324" s="307" t="s">
        <v>3723</v>
      </c>
      <c r="C1324" s="305" t="s">
        <v>3724</v>
      </c>
      <c r="D1324" s="305" t="s">
        <v>164</v>
      </c>
      <c r="E1324" s="306" t="s">
        <v>3725</v>
      </c>
      <c r="F1324" s="305" t="s">
        <v>136</v>
      </c>
      <c r="G1324" s="304">
        <v>38</v>
      </c>
      <c r="H1324" s="303">
        <v>474.61</v>
      </c>
      <c r="I1324" s="280">
        <f t="shared" si="457"/>
        <v>18035.18</v>
      </c>
      <c r="J1324" s="442">
        <f t="shared" si="458"/>
        <v>0.20860000000000001</v>
      </c>
      <c r="K1324" s="302">
        <f t="shared" si="459"/>
        <v>573.61</v>
      </c>
      <c r="L1324" s="301">
        <f t="shared" si="460"/>
        <v>21797.18</v>
      </c>
    </row>
    <row r="1325" spans="2:12" x14ac:dyDescent="0.25">
      <c r="B1325" s="307" t="s">
        <v>3726</v>
      </c>
      <c r="C1325" s="305" t="s">
        <v>2806</v>
      </c>
      <c r="D1325" s="305" t="s">
        <v>974</v>
      </c>
      <c r="E1325" s="306" t="s">
        <v>2807</v>
      </c>
      <c r="F1325" s="305" t="s">
        <v>159</v>
      </c>
      <c r="G1325" s="304">
        <v>49</v>
      </c>
      <c r="H1325" s="303">
        <v>175.36</v>
      </c>
      <c r="I1325" s="280">
        <f t="shared" si="457"/>
        <v>8592.64</v>
      </c>
      <c r="J1325" s="442">
        <f t="shared" si="458"/>
        <v>0.20860000000000001</v>
      </c>
      <c r="K1325" s="302">
        <f t="shared" si="459"/>
        <v>211.94</v>
      </c>
      <c r="L1325" s="301">
        <f t="shared" si="460"/>
        <v>10385.06</v>
      </c>
    </row>
    <row r="1326" spans="2:12" ht="25.5" x14ac:dyDescent="0.25">
      <c r="B1326" s="307" t="s">
        <v>3727</v>
      </c>
      <c r="C1326" s="305" t="s">
        <v>3728</v>
      </c>
      <c r="D1326" s="305" t="s">
        <v>974</v>
      </c>
      <c r="E1326" s="306" t="s">
        <v>3729</v>
      </c>
      <c r="F1326" s="305" t="s">
        <v>188</v>
      </c>
      <c r="G1326" s="304">
        <v>140.29</v>
      </c>
      <c r="H1326" s="303">
        <v>91.88</v>
      </c>
      <c r="I1326" s="280">
        <f t="shared" si="457"/>
        <v>12889.84</v>
      </c>
      <c r="J1326" s="442">
        <f t="shared" si="458"/>
        <v>0.20860000000000001</v>
      </c>
      <c r="K1326" s="302">
        <f t="shared" si="459"/>
        <v>111.04</v>
      </c>
      <c r="L1326" s="301">
        <f t="shared" si="460"/>
        <v>15577.8</v>
      </c>
    </row>
    <row r="1327" spans="2:12" ht="25.5" x14ac:dyDescent="0.25">
      <c r="B1327" s="307" t="s">
        <v>3730</v>
      </c>
      <c r="C1327" s="305" t="s">
        <v>3731</v>
      </c>
      <c r="D1327" s="305" t="s">
        <v>160</v>
      </c>
      <c r="E1327" s="306" t="s">
        <v>3732</v>
      </c>
      <c r="F1327" s="305" t="s">
        <v>159</v>
      </c>
      <c r="G1327" s="304">
        <v>1</v>
      </c>
      <c r="H1327" s="303">
        <v>9839.82</v>
      </c>
      <c r="I1327" s="280">
        <f t="shared" si="457"/>
        <v>9839.82</v>
      </c>
      <c r="J1327" s="442">
        <f t="shared" si="458"/>
        <v>0.20860000000000001</v>
      </c>
      <c r="K1327" s="302">
        <f t="shared" si="459"/>
        <v>11892.4</v>
      </c>
      <c r="L1327" s="301">
        <f t="shared" si="460"/>
        <v>11892.4</v>
      </c>
    </row>
    <row r="1328" spans="2:12" ht="25.5" x14ac:dyDescent="0.25">
      <c r="B1328" s="307" t="s">
        <v>3733</v>
      </c>
      <c r="C1328" s="305" t="s">
        <v>2812</v>
      </c>
      <c r="D1328" s="305" t="s">
        <v>160</v>
      </c>
      <c r="E1328" s="306" t="s">
        <v>2813</v>
      </c>
      <c r="F1328" s="305" t="s">
        <v>159</v>
      </c>
      <c r="G1328" s="304">
        <v>18</v>
      </c>
      <c r="H1328" s="303">
        <v>11109.34</v>
      </c>
      <c r="I1328" s="280">
        <f t="shared" ref="I1328:I1336" si="461">TRUNC(G1328 * H1328, 2)</f>
        <v>199968.12</v>
      </c>
      <c r="J1328" s="442">
        <f t="shared" si="458"/>
        <v>0.20860000000000001</v>
      </c>
      <c r="K1328" s="302">
        <f t="shared" ref="K1328:K1336" si="462">TRUNC(H1328 * (1 + J1328), 2)</f>
        <v>13426.74</v>
      </c>
      <c r="L1328" s="301">
        <f t="shared" ref="L1328:L1336" si="463">TRUNC(G1328 * K1328, 2)</f>
        <v>241681.32</v>
      </c>
    </row>
    <row r="1329" spans="2:12" ht="25.5" x14ac:dyDescent="0.25">
      <c r="B1329" s="307" t="s">
        <v>3734</v>
      </c>
      <c r="C1329" s="305" t="s">
        <v>2815</v>
      </c>
      <c r="D1329" s="305" t="s">
        <v>160</v>
      </c>
      <c r="E1329" s="306" t="s">
        <v>2816</v>
      </c>
      <c r="F1329" s="305" t="s">
        <v>159</v>
      </c>
      <c r="G1329" s="304">
        <v>37</v>
      </c>
      <c r="H1329" s="303">
        <v>15456.44</v>
      </c>
      <c r="I1329" s="280">
        <f t="shared" si="461"/>
        <v>571888.28</v>
      </c>
      <c r="J1329" s="442">
        <f t="shared" si="458"/>
        <v>0.20860000000000001</v>
      </c>
      <c r="K1329" s="302">
        <f t="shared" si="462"/>
        <v>18680.650000000001</v>
      </c>
      <c r="L1329" s="301">
        <f t="shared" si="463"/>
        <v>691184.05</v>
      </c>
    </row>
    <row r="1330" spans="2:12" ht="38.25" x14ac:dyDescent="0.25">
      <c r="B1330" s="307" t="s">
        <v>3735</v>
      </c>
      <c r="C1330" s="305" t="s">
        <v>2818</v>
      </c>
      <c r="D1330" s="305" t="s">
        <v>130</v>
      </c>
      <c r="E1330" s="306" t="s">
        <v>2819</v>
      </c>
      <c r="F1330" s="305" t="s">
        <v>159</v>
      </c>
      <c r="G1330" s="304">
        <v>28</v>
      </c>
      <c r="H1330" s="303">
        <v>16693.810000000001</v>
      </c>
      <c r="I1330" s="280">
        <f t="shared" si="461"/>
        <v>467426.68</v>
      </c>
      <c r="J1330" s="442">
        <f t="shared" si="458"/>
        <v>0.20860000000000001</v>
      </c>
      <c r="K1330" s="302">
        <f t="shared" si="462"/>
        <v>20176.13</v>
      </c>
      <c r="L1330" s="301">
        <f t="shared" si="463"/>
        <v>564931.64</v>
      </c>
    </row>
    <row r="1331" spans="2:12" ht="25.5" x14ac:dyDescent="0.25">
      <c r="B1331" s="307" t="s">
        <v>3736</v>
      </c>
      <c r="C1331" s="305" t="s">
        <v>3737</v>
      </c>
      <c r="D1331" s="305" t="s">
        <v>160</v>
      </c>
      <c r="E1331" s="306" t="s">
        <v>3738</v>
      </c>
      <c r="F1331" s="305" t="s">
        <v>159</v>
      </c>
      <c r="G1331" s="304">
        <v>10</v>
      </c>
      <c r="H1331" s="303">
        <v>3483.26</v>
      </c>
      <c r="I1331" s="280">
        <f t="shared" si="461"/>
        <v>34832.6</v>
      </c>
      <c r="J1331" s="442">
        <f t="shared" si="458"/>
        <v>0.20860000000000001</v>
      </c>
      <c r="K1331" s="302">
        <f t="shared" si="462"/>
        <v>4209.8599999999997</v>
      </c>
      <c r="L1331" s="301">
        <f t="shared" si="463"/>
        <v>42098.6</v>
      </c>
    </row>
    <row r="1332" spans="2:12" ht="25.5" x14ac:dyDescent="0.25">
      <c r="B1332" s="307" t="s">
        <v>3739</v>
      </c>
      <c r="C1332" s="305" t="s">
        <v>3740</v>
      </c>
      <c r="D1332" s="305" t="s">
        <v>160</v>
      </c>
      <c r="E1332" s="306" t="s">
        <v>3741</v>
      </c>
      <c r="F1332" s="305" t="s">
        <v>159</v>
      </c>
      <c r="G1332" s="304">
        <v>5</v>
      </c>
      <c r="H1332" s="303">
        <v>4745.8500000000004</v>
      </c>
      <c r="I1332" s="280">
        <f t="shared" si="461"/>
        <v>23729.25</v>
      </c>
      <c r="J1332" s="442">
        <f t="shared" si="458"/>
        <v>0.20860000000000001</v>
      </c>
      <c r="K1332" s="302">
        <f t="shared" si="462"/>
        <v>5735.83</v>
      </c>
      <c r="L1332" s="301">
        <f t="shared" si="463"/>
        <v>28679.15</v>
      </c>
    </row>
    <row r="1333" spans="2:12" ht="25.5" x14ac:dyDescent="0.25">
      <c r="B1333" s="307" t="s">
        <v>3742</v>
      </c>
      <c r="C1333" s="305" t="s">
        <v>2827</v>
      </c>
      <c r="D1333" s="305" t="s">
        <v>164</v>
      </c>
      <c r="E1333" s="306" t="s">
        <v>2828</v>
      </c>
      <c r="F1333" s="305" t="s">
        <v>2829</v>
      </c>
      <c r="G1333" s="304">
        <v>680.47</v>
      </c>
      <c r="H1333" s="303">
        <v>204.25</v>
      </c>
      <c r="I1333" s="280">
        <f t="shared" si="461"/>
        <v>138985.99</v>
      </c>
      <c r="J1333" s="442">
        <f t="shared" si="458"/>
        <v>0.20860000000000001</v>
      </c>
      <c r="K1333" s="302">
        <f t="shared" si="462"/>
        <v>246.85</v>
      </c>
      <c r="L1333" s="301">
        <f t="shared" si="463"/>
        <v>167974.01</v>
      </c>
    </row>
    <row r="1334" spans="2:12" ht="25.5" x14ac:dyDescent="0.25">
      <c r="B1334" s="307" t="s">
        <v>3743</v>
      </c>
      <c r="C1334" s="305" t="s">
        <v>2831</v>
      </c>
      <c r="D1334" s="305" t="s">
        <v>164</v>
      </c>
      <c r="E1334" s="306" t="s">
        <v>2832</v>
      </c>
      <c r="F1334" s="305" t="s">
        <v>2829</v>
      </c>
      <c r="G1334" s="304">
        <v>155.16</v>
      </c>
      <c r="H1334" s="303">
        <v>130.84</v>
      </c>
      <c r="I1334" s="280">
        <f t="shared" si="461"/>
        <v>20301.13</v>
      </c>
      <c r="J1334" s="442">
        <f t="shared" si="458"/>
        <v>0.20860000000000001</v>
      </c>
      <c r="K1334" s="302">
        <f t="shared" si="462"/>
        <v>158.13</v>
      </c>
      <c r="L1334" s="301">
        <f t="shared" si="463"/>
        <v>24535.45</v>
      </c>
    </row>
    <row r="1335" spans="2:12" ht="25.5" x14ac:dyDescent="0.25">
      <c r="B1335" s="307" t="s">
        <v>3744</v>
      </c>
      <c r="C1335" s="305" t="s">
        <v>3745</v>
      </c>
      <c r="D1335" s="305" t="s">
        <v>164</v>
      </c>
      <c r="E1335" s="306" t="s">
        <v>3746</v>
      </c>
      <c r="F1335" s="305" t="s">
        <v>2829</v>
      </c>
      <c r="G1335" s="304">
        <v>31.86</v>
      </c>
      <c r="H1335" s="303">
        <v>162.63999999999999</v>
      </c>
      <c r="I1335" s="280">
        <f t="shared" si="461"/>
        <v>5181.71</v>
      </c>
      <c r="J1335" s="442">
        <f t="shared" si="458"/>
        <v>0.20860000000000001</v>
      </c>
      <c r="K1335" s="302">
        <f t="shared" si="462"/>
        <v>196.56</v>
      </c>
      <c r="L1335" s="301">
        <f t="shared" si="463"/>
        <v>6262.4</v>
      </c>
    </row>
    <row r="1336" spans="2:12" ht="25.5" x14ac:dyDescent="0.25">
      <c r="B1336" s="307" t="s">
        <v>3747</v>
      </c>
      <c r="C1336" s="305" t="s">
        <v>2834</v>
      </c>
      <c r="D1336" s="305" t="s">
        <v>130</v>
      </c>
      <c r="E1336" s="306" t="s">
        <v>2835</v>
      </c>
      <c r="F1336" s="305" t="s">
        <v>136</v>
      </c>
      <c r="G1336" s="304">
        <v>4</v>
      </c>
      <c r="H1336" s="303">
        <v>2056.02</v>
      </c>
      <c r="I1336" s="280">
        <f t="shared" si="461"/>
        <v>8224.08</v>
      </c>
      <c r="J1336" s="442">
        <f t="shared" si="458"/>
        <v>0.20860000000000001</v>
      </c>
      <c r="K1336" s="302">
        <f t="shared" si="462"/>
        <v>2484.9</v>
      </c>
      <c r="L1336" s="301">
        <f t="shared" si="463"/>
        <v>9939.6</v>
      </c>
    </row>
    <row r="1337" spans="2:12" ht="25.5" x14ac:dyDescent="0.25">
      <c r="B1337" s="307" t="s">
        <v>3748</v>
      </c>
      <c r="C1337" s="305" t="s">
        <v>2837</v>
      </c>
      <c r="D1337" s="305" t="s">
        <v>142</v>
      </c>
      <c r="E1337" s="306" t="s">
        <v>2838</v>
      </c>
      <c r="F1337" s="305" t="s">
        <v>136</v>
      </c>
      <c r="G1337" s="304">
        <v>99</v>
      </c>
      <c r="H1337" s="303">
        <v>44.56</v>
      </c>
      <c r="I1337" s="280">
        <f t="shared" si="457"/>
        <v>4411.4399999999996</v>
      </c>
      <c r="J1337" s="442">
        <f t="shared" si="458"/>
        <v>0.20860000000000001</v>
      </c>
      <c r="K1337" s="302">
        <f t="shared" si="459"/>
        <v>53.85</v>
      </c>
      <c r="L1337" s="301">
        <f t="shared" si="460"/>
        <v>5331.15</v>
      </c>
    </row>
    <row r="1338" spans="2:12" x14ac:dyDescent="0.25">
      <c r="B1338" s="307" t="s">
        <v>3749</v>
      </c>
      <c r="C1338" s="305" t="s">
        <v>3750</v>
      </c>
      <c r="D1338" s="305" t="s">
        <v>142</v>
      </c>
      <c r="E1338" s="306" t="s">
        <v>3751</v>
      </c>
      <c r="F1338" s="305" t="s">
        <v>131</v>
      </c>
      <c r="G1338" s="304">
        <v>1.68</v>
      </c>
      <c r="H1338" s="303">
        <v>1889.65</v>
      </c>
      <c r="I1338" s="280">
        <f t="shared" si="457"/>
        <v>3174.61</v>
      </c>
      <c r="J1338" s="442">
        <f t="shared" si="458"/>
        <v>0.20860000000000001</v>
      </c>
      <c r="K1338" s="302">
        <f t="shared" si="459"/>
        <v>2283.83</v>
      </c>
      <c r="L1338" s="301">
        <f t="shared" si="460"/>
        <v>3836.83</v>
      </c>
    </row>
    <row r="1339" spans="2:12" x14ac:dyDescent="0.25">
      <c r="B1339" s="307" t="s">
        <v>3752</v>
      </c>
      <c r="C1339" s="305" t="s">
        <v>3753</v>
      </c>
      <c r="D1339" s="305" t="s">
        <v>142</v>
      </c>
      <c r="E1339" s="306" t="s">
        <v>3754</v>
      </c>
      <c r="F1339" s="305" t="s">
        <v>136</v>
      </c>
      <c r="G1339" s="304">
        <v>70</v>
      </c>
      <c r="H1339" s="303">
        <v>104.78</v>
      </c>
      <c r="I1339" s="280">
        <f t="shared" si="457"/>
        <v>7334.6</v>
      </c>
      <c r="J1339" s="442">
        <f t="shared" si="458"/>
        <v>0.20860000000000001</v>
      </c>
      <c r="K1339" s="302">
        <f t="shared" si="459"/>
        <v>126.63</v>
      </c>
      <c r="L1339" s="301">
        <f t="shared" si="460"/>
        <v>8864.1</v>
      </c>
    </row>
    <row r="1340" spans="2:12" x14ac:dyDescent="0.25">
      <c r="B1340" s="307" t="s">
        <v>3755</v>
      </c>
      <c r="C1340" s="305" t="s">
        <v>857</v>
      </c>
      <c r="D1340" s="305" t="s">
        <v>1336</v>
      </c>
      <c r="E1340" s="306" t="s">
        <v>182</v>
      </c>
      <c r="F1340" s="305" t="s">
        <v>141</v>
      </c>
      <c r="G1340" s="304">
        <v>196.46</v>
      </c>
      <c r="H1340" s="303">
        <v>42.77</v>
      </c>
      <c r="I1340" s="280">
        <f t="shared" ref="I1340:I1345" si="464">TRUNC(G1340 * H1340, 2)</f>
        <v>8402.59</v>
      </c>
      <c r="J1340" s="442">
        <f t="shared" si="458"/>
        <v>0.20860000000000001</v>
      </c>
      <c r="K1340" s="302">
        <f t="shared" ref="K1340:K1345" si="465">TRUNC(H1340 * (1 + J1340), 2)</f>
        <v>51.69</v>
      </c>
      <c r="L1340" s="301">
        <f t="shared" ref="L1340:L1345" si="466">TRUNC(G1340 * K1340, 2)</f>
        <v>10155.01</v>
      </c>
    </row>
    <row r="1341" spans="2:12" x14ac:dyDescent="0.25">
      <c r="B1341" s="307" t="s">
        <v>3756</v>
      </c>
      <c r="C1341" s="305" t="s">
        <v>2692</v>
      </c>
      <c r="D1341" s="305" t="s">
        <v>1336</v>
      </c>
      <c r="E1341" s="306" t="s">
        <v>2693</v>
      </c>
      <c r="F1341" s="305" t="s">
        <v>188</v>
      </c>
      <c r="G1341" s="304">
        <v>58.3</v>
      </c>
      <c r="H1341" s="303">
        <v>70.599999999999994</v>
      </c>
      <c r="I1341" s="280">
        <f t="shared" si="464"/>
        <v>4115.9799999999996</v>
      </c>
      <c r="J1341" s="442">
        <f t="shared" si="458"/>
        <v>0.20860000000000001</v>
      </c>
      <c r="K1341" s="302">
        <f t="shared" si="465"/>
        <v>85.32</v>
      </c>
      <c r="L1341" s="301">
        <f t="shared" si="466"/>
        <v>4974.1499999999996</v>
      </c>
    </row>
    <row r="1342" spans="2:12" x14ac:dyDescent="0.25">
      <c r="B1342" s="307" t="s">
        <v>3757</v>
      </c>
      <c r="C1342" s="305" t="s">
        <v>3758</v>
      </c>
      <c r="D1342" s="305" t="s">
        <v>130</v>
      </c>
      <c r="E1342" s="306" t="s">
        <v>3759</v>
      </c>
      <c r="F1342" s="305" t="s">
        <v>188</v>
      </c>
      <c r="G1342" s="304">
        <v>11.62</v>
      </c>
      <c r="H1342" s="303">
        <v>86.46</v>
      </c>
      <c r="I1342" s="280">
        <f t="shared" si="464"/>
        <v>1004.66</v>
      </c>
      <c r="J1342" s="442">
        <f t="shared" si="458"/>
        <v>0.20860000000000001</v>
      </c>
      <c r="K1342" s="302">
        <f t="shared" si="465"/>
        <v>104.49</v>
      </c>
      <c r="L1342" s="301">
        <f t="shared" si="466"/>
        <v>1214.17</v>
      </c>
    </row>
    <row r="1343" spans="2:12" x14ac:dyDescent="0.25">
      <c r="B1343" s="307" t="s">
        <v>3760</v>
      </c>
      <c r="C1343" s="305" t="s">
        <v>3761</v>
      </c>
      <c r="D1343" s="305" t="s">
        <v>1336</v>
      </c>
      <c r="E1343" s="306" t="s">
        <v>3762</v>
      </c>
      <c r="F1343" s="305" t="s">
        <v>188</v>
      </c>
      <c r="G1343" s="304">
        <v>38</v>
      </c>
      <c r="H1343" s="303">
        <v>119.11</v>
      </c>
      <c r="I1343" s="280">
        <f t="shared" si="464"/>
        <v>4526.18</v>
      </c>
      <c r="J1343" s="442">
        <f t="shared" si="458"/>
        <v>0.20860000000000001</v>
      </c>
      <c r="K1343" s="302">
        <f t="shared" si="465"/>
        <v>143.94999999999999</v>
      </c>
      <c r="L1343" s="301">
        <f t="shared" si="466"/>
        <v>5470.1</v>
      </c>
    </row>
    <row r="1344" spans="2:12" ht="38.25" x14ac:dyDescent="0.25">
      <c r="B1344" s="307" t="s">
        <v>3763</v>
      </c>
      <c r="C1344" s="305" t="s">
        <v>3764</v>
      </c>
      <c r="D1344" s="305" t="s">
        <v>160</v>
      </c>
      <c r="E1344" s="306" t="s">
        <v>3765</v>
      </c>
      <c r="F1344" s="305" t="s">
        <v>159</v>
      </c>
      <c r="G1344" s="304">
        <v>16</v>
      </c>
      <c r="H1344" s="303">
        <v>107.21</v>
      </c>
      <c r="I1344" s="280">
        <f t="shared" si="464"/>
        <v>1715.36</v>
      </c>
      <c r="J1344" s="442">
        <f t="shared" si="458"/>
        <v>0.20860000000000001</v>
      </c>
      <c r="K1344" s="302">
        <f t="shared" si="465"/>
        <v>129.57</v>
      </c>
      <c r="L1344" s="301">
        <f t="shared" si="466"/>
        <v>2073.12</v>
      </c>
    </row>
    <row r="1345" spans="2:12" ht="38.25" x14ac:dyDescent="0.25">
      <c r="B1345" s="307" t="s">
        <v>3766</v>
      </c>
      <c r="C1345" s="305" t="s">
        <v>1968</v>
      </c>
      <c r="D1345" s="305" t="s">
        <v>160</v>
      </c>
      <c r="E1345" s="306" t="s">
        <v>1969</v>
      </c>
      <c r="F1345" s="305" t="s">
        <v>159</v>
      </c>
      <c r="G1345" s="304">
        <v>18</v>
      </c>
      <c r="H1345" s="303">
        <v>100.24</v>
      </c>
      <c r="I1345" s="280">
        <f t="shared" si="464"/>
        <v>1804.32</v>
      </c>
      <c r="J1345" s="442">
        <f t="shared" si="458"/>
        <v>0.20860000000000001</v>
      </c>
      <c r="K1345" s="302">
        <f t="shared" si="465"/>
        <v>121.15</v>
      </c>
      <c r="L1345" s="301">
        <f t="shared" si="466"/>
        <v>2180.6999999999998</v>
      </c>
    </row>
    <row r="1346" spans="2:12" ht="25.5" x14ac:dyDescent="0.25">
      <c r="B1346" s="307" t="s">
        <v>3767</v>
      </c>
      <c r="C1346" s="305" t="s">
        <v>3768</v>
      </c>
      <c r="D1346" s="305" t="s">
        <v>142</v>
      </c>
      <c r="E1346" s="306" t="s">
        <v>3769</v>
      </c>
      <c r="F1346" s="305" t="s">
        <v>141</v>
      </c>
      <c r="G1346" s="304">
        <v>63.5</v>
      </c>
      <c r="H1346" s="303">
        <v>30.74</v>
      </c>
      <c r="I1346" s="280">
        <f t="shared" si="457"/>
        <v>1951.99</v>
      </c>
      <c r="J1346" s="442">
        <f t="shared" si="458"/>
        <v>0.20860000000000001</v>
      </c>
      <c r="K1346" s="302">
        <f t="shared" si="459"/>
        <v>37.15</v>
      </c>
      <c r="L1346" s="301">
        <f t="shared" si="460"/>
        <v>2359.02</v>
      </c>
    </row>
    <row r="1347" spans="2:12" ht="25.5" x14ac:dyDescent="0.25">
      <c r="B1347" s="307" t="s">
        <v>3770</v>
      </c>
      <c r="C1347" s="305" t="s">
        <v>3771</v>
      </c>
      <c r="D1347" s="305" t="s">
        <v>142</v>
      </c>
      <c r="E1347" s="306" t="s">
        <v>3772</v>
      </c>
      <c r="F1347" s="305" t="s">
        <v>141</v>
      </c>
      <c r="G1347" s="304">
        <v>21.8</v>
      </c>
      <c r="H1347" s="303">
        <v>25.2</v>
      </c>
      <c r="I1347" s="280">
        <f t="shared" si="457"/>
        <v>549.36</v>
      </c>
      <c r="J1347" s="442">
        <f t="shared" si="458"/>
        <v>0.20860000000000001</v>
      </c>
      <c r="K1347" s="302">
        <f t="shared" si="459"/>
        <v>30.45</v>
      </c>
      <c r="L1347" s="301">
        <f t="shared" si="460"/>
        <v>663.81</v>
      </c>
    </row>
    <row r="1348" spans="2:12" ht="25.5" x14ac:dyDescent="0.25">
      <c r="B1348" s="307" t="s">
        <v>3773</v>
      </c>
      <c r="C1348" s="305" t="s">
        <v>3774</v>
      </c>
      <c r="D1348" s="305" t="s">
        <v>130</v>
      </c>
      <c r="E1348" s="306" t="s">
        <v>3775</v>
      </c>
      <c r="F1348" s="305" t="s">
        <v>188</v>
      </c>
      <c r="G1348" s="304">
        <v>4.2</v>
      </c>
      <c r="H1348" s="303">
        <v>30.33</v>
      </c>
      <c r="I1348" s="280">
        <f t="shared" si="457"/>
        <v>127.38</v>
      </c>
      <c r="J1348" s="442">
        <f t="shared" si="458"/>
        <v>0.20860000000000001</v>
      </c>
      <c r="K1348" s="302">
        <f t="shared" si="459"/>
        <v>36.65</v>
      </c>
      <c r="L1348" s="301">
        <f t="shared" si="460"/>
        <v>153.93</v>
      </c>
    </row>
    <row r="1349" spans="2:12" x14ac:dyDescent="0.25">
      <c r="B1349" s="307" t="s">
        <v>3776</v>
      </c>
      <c r="C1349" s="305" t="s">
        <v>844</v>
      </c>
      <c r="D1349" s="305" t="s">
        <v>1336</v>
      </c>
      <c r="E1349" s="306" t="s">
        <v>168</v>
      </c>
      <c r="F1349" s="305" t="s">
        <v>137</v>
      </c>
      <c r="G1349" s="304">
        <v>15</v>
      </c>
      <c r="H1349" s="303">
        <v>31.43</v>
      </c>
      <c r="I1349" s="280">
        <f t="shared" si="457"/>
        <v>471.45</v>
      </c>
      <c r="J1349" s="442">
        <f t="shared" si="458"/>
        <v>0.20860000000000001</v>
      </c>
      <c r="K1349" s="302">
        <f t="shared" si="459"/>
        <v>37.979999999999997</v>
      </c>
      <c r="L1349" s="301">
        <f t="shared" si="460"/>
        <v>569.70000000000005</v>
      </c>
    </row>
    <row r="1350" spans="2:12" ht="25.5" x14ac:dyDescent="0.25">
      <c r="B1350" s="307" t="s">
        <v>3777</v>
      </c>
      <c r="C1350" s="305" t="s">
        <v>3778</v>
      </c>
      <c r="D1350" s="305" t="s">
        <v>142</v>
      </c>
      <c r="E1350" s="306" t="s">
        <v>3779</v>
      </c>
      <c r="F1350" s="305" t="s">
        <v>136</v>
      </c>
      <c r="G1350" s="304">
        <v>1</v>
      </c>
      <c r="H1350" s="303">
        <v>17121.349999999999</v>
      </c>
      <c r="I1350" s="280">
        <f t="shared" si="457"/>
        <v>17121.349999999999</v>
      </c>
      <c r="J1350" s="442">
        <f t="shared" si="458"/>
        <v>0.20860000000000001</v>
      </c>
      <c r="K1350" s="302">
        <f t="shared" si="459"/>
        <v>20692.86</v>
      </c>
      <c r="L1350" s="301">
        <f t="shared" si="460"/>
        <v>20692.86</v>
      </c>
    </row>
    <row r="1351" spans="2:12" x14ac:dyDescent="0.25">
      <c r="B1351" s="307" t="s">
        <v>3780</v>
      </c>
      <c r="C1351" s="305" t="s">
        <v>3781</v>
      </c>
      <c r="D1351" s="305" t="s">
        <v>142</v>
      </c>
      <c r="E1351" s="306" t="s">
        <v>3782</v>
      </c>
      <c r="F1351" s="305" t="s">
        <v>136</v>
      </c>
      <c r="G1351" s="304">
        <v>4</v>
      </c>
      <c r="H1351" s="303">
        <v>148.69999999999999</v>
      </c>
      <c r="I1351" s="280">
        <f t="shared" si="457"/>
        <v>594.79999999999995</v>
      </c>
      <c r="J1351" s="442">
        <f t="shared" si="458"/>
        <v>0.20860000000000001</v>
      </c>
      <c r="K1351" s="302">
        <f t="shared" si="459"/>
        <v>179.71</v>
      </c>
      <c r="L1351" s="301">
        <f t="shared" si="460"/>
        <v>718.84</v>
      </c>
    </row>
    <row r="1352" spans="2:12" ht="25.5" x14ac:dyDescent="0.25">
      <c r="B1352" s="307" t="s">
        <v>3783</v>
      </c>
      <c r="C1352" s="305" t="s">
        <v>3784</v>
      </c>
      <c r="D1352" s="305" t="s">
        <v>130</v>
      </c>
      <c r="E1352" s="306" t="s">
        <v>3785</v>
      </c>
      <c r="F1352" s="305" t="s">
        <v>136</v>
      </c>
      <c r="G1352" s="304">
        <v>1</v>
      </c>
      <c r="H1352" s="303">
        <v>2374.9699999999998</v>
      </c>
      <c r="I1352" s="280">
        <f t="shared" si="457"/>
        <v>2374.9699999999998</v>
      </c>
      <c r="J1352" s="442">
        <f t="shared" si="458"/>
        <v>0.20860000000000001</v>
      </c>
      <c r="K1352" s="302">
        <f t="shared" si="459"/>
        <v>2870.38</v>
      </c>
      <c r="L1352" s="301">
        <f t="shared" si="460"/>
        <v>2870.38</v>
      </c>
    </row>
    <row r="1353" spans="2:12" x14ac:dyDescent="0.25">
      <c r="B1353" s="314" t="s">
        <v>346</v>
      </c>
      <c r="C1353" s="311" t="s">
        <v>379</v>
      </c>
      <c r="D1353" s="311"/>
      <c r="E1353" s="312" t="s">
        <v>2849</v>
      </c>
      <c r="F1353" s="311"/>
      <c r="G1353" s="313">
        <v>1</v>
      </c>
      <c r="H1353" s="312" t="s">
        <v>73</v>
      </c>
      <c r="I1353" s="311">
        <f>SUBTOTAL(9,I1354:I1354)</f>
        <v>186081.45</v>
      </c>
      <c r="J1353" s="310"/>
      <c r="K1353" s="309"/>
      <c r="L1353" s="308">
        <f>SUBTOTAL(9,L1354:L1354)</f>
        <v>224898.04</v>
      </c>
    </row>
    <row r="1354" spans="2:12" x14ac:dyDescent="0.25">
      <c r="B1354" s="307" t="s">
        <v>347</v>
      </c>
      <c r="C1354" s="305" t="s">
        <v>3786</v>
      </c>
      <c r="D1354" s="305" t="s">
        <v>3787</v>
      </c>
      <c r="E1354" s="306" t="s">
        <v>3788</v>
      </c>
      <c r="F1354" s="305" t="s">
        <v>159</v>
      </c>
      <c r="G1354" s="304">
        <v>1</v>
      </c>
      <c r="H1354" s="303">
        <v>186081.45</v>
      </c>
      <c r="I1354" s="280">
        <f t="shared" ref="I1354" si="467">TRUNC(G1354 * H1354, 2)</f>
        <v>186081.45</v>
      </c>
      <c r="J1354" s="442">
        <f>+$L$4</f>
        <v>0.20860000000000001</v>
      </c>
      <c r="K1354" s="302">
        <f t="shared" ref="K1354" si="468">TRUNC(H1354 * (1 + J1354), 2)</f>
        <v>224898.04</v>
      </c>
      <c r="L1354" s="301">
        <f t="shared" ref="L1354" si="469">TRUNC(G1354 * K1354, 2)</f>
        <v>224898.04</v>
      </c>
    </row>
    <row r="1355" spans="2:12" x14ac:dyDescent="0.25">
      <c r="B1355" s="314" t="s">
        <v>348</v>
      </c>
      <c r="C1355" s="311" t="s">
        <v>379</v>
      </c>
      <c r="D1355" s="311"/>
      <c r="E1355" s="312" t="s">
        <v>2086</v>
      </c>
      <c r="F1355" s="311"/>
      <c r="G1355" s="313">
        <v>1</v>
      </c>
      <c r="H1355" s="312" t="s">
        <v>73</v>
      </c>
      <c r="I1355" s="311">
        <f>SUBTOTAL(9,I1356:I1365)</f>
        <v>1558575.06</v>
      </c>
      <c r="J1355" s="310"/>
      <c r="K1355" s="309"/>
      <c r="L1355" s="308">
        <f>SUBTOTAL(9,L1356:L1365)</f>
        <v>1949264.6800000002</v>
      </c>
    </row>
    <row r="1356" spans="2:12" x14ac:dyDescent="0.25">
      <c r="B1356" s="307" t="s">
        <v>349</v>
      </c>
      <c r="C1356" s="305" t="s">
        <v>2855</v>
      </c>
      <c r="D1356" s="305" t="s">
        <v>1336</v>
      </c>
      <c r="E1356" s="306" t="s">
        <v>2856</v>
      </c>
      <c r="F1356" s="305" t="s">
        <v>131</v>
      </c>
      <c r="G1356" s="304">
        <v>89.74</v>
      </c>
      <c r="H1356" s="303">
        <v>513.63</v>
      </c>
      <c r="I1356" s="280">
        <f t="shared" ref="I1356:I1365" si="470">TRUNC(G1356 * H1356, 2)</f>
        <v>46093.15</v>
      </c>
      <c r="J1356" s="409">
        <f t="shared" ref="J1356:J1423" si="471">+$L$3</f>
        <v>0.25069999999999998</v>
      </c>
      <c r="K1356" s="302">
        <f t="shared" ref="K1356:K1365" si="472">TRUNC(H1356 * (1 + J1356), 2)</f>
        <v>642.39</v>
      </c>
      <c r="L1356" s="301">
        <f t="shared" ref="L1356:L1365" si="473">TRUNC(G1356 * K1356, 2)</f>
        <v>57648.07</v>
      </c>
    </row>
    <row r="1357" spans="2:12" ht="38.25" x14ac:dyDescent="0.25">
      <c r="B1357" s="307" t="s">
        <v>350</v>
      </c>
      <c r="C1357" s="305" t="s">
        <v>2858</v>
      </c>
      <c r="D1357" s="305" t="s">
        <v>160</v>
      </c>
      <c r="E1357" s="306" t="s">
        <v>2859</v>
      </c>
      <c r="F1357" s="305" t="s">
        <v>131</v>
      </c>
      <c r="G1357" s="304">
        <v>696.51</v>
      </c>
      <c r="H1357" s="303">
        <v>100.68</v>
      </c>
      <c r="I1357" s="280">
        <f t="shared" ref="I1357:I1361" si="474">TRUNC(G1357 * H1357, 2)</f>
        <v>70124.62</v>
      </c>
      <c r="J1357" s="409">
        <f t="shared" si="471"/>
        <v>0.25069999999999998</v>
      </c>
      <c r="K1357" s="302">
        <f t="shared" ref="K1357:K1361" si="475">TRUNC(H1357 * (1 + J1357), 2)</f>
        <v>125.92</v>
      </c>
      <c r="L1357" s="301">
        <f t="shared" ref="L1357:L1361" si="476">TRUNC(G1357 * K1357, 2)</f>
        <v>87704.53</v>
      </c>
    </row>
    <row r="1358" spans="2:12" ht="38.25" x14ac:dyDescent="0.25">
      <c r="B1358" s="307" t="s">
        <v>352</v>
      </c>
      <c r="C1358" s="305" t="s">
        <v>2088</v>
      </c>
      <c r="D1358" s="305" t="s">
        <v>160</v>
      </c>
      <c r="E1358" s="306" t="s">
        <v>2089</v>
      </c>
      <c r="F1358" s="305" t="s">
        <v>131</v>
      </c>
      <c r="G1358" s="304">
        <v>2043.62</v>
      </c>
      <c r="H1358" s="303">
        <v>105.41</v>
      </c>
      <c r="I1358" s="280">
        <f t="shared" si="474"/>
        <v>215417.98</v>
      </c>
      <c r="J1358" s="409">
        <f t="shared" si="471"/>
        <v>0.25069999999999998</v>
      </c>
      <c r="K1358" s="302">
        <f t="shared" si="475"/>
        <v>131.83000000000001</v>
      </c>
      <c r="L1358" s="301">
        <f t="shared" si="476"/>
        <v>269410.42</v>
      </c>
    </row>
    <row r="1359" spans="2:12" ht="38.25" x14ac:dyDescent="0.25">
      <c r="B1359" s="307" t="s">
        <v>353</v>
      </c>
      <c r="C1359" s="305" t="s">
        <v>2091</v>
      </c>
      <c r="D1359" s="305" t="s">
        <v>160</v>
      </c>
      <c r="E1359" s="306" t="s">
        <v>2092</v>
      </c>
      <c r="F1359" s="305" t="s">
        <v>131</v>
      </c>
      <c r="G1359" s="304">
        <v>1614.85</v>
      </c>
      <c r="H1359" s="303">
        <v>126.96</v>
      </c>
      <c r="I1359" s="280">
        <f t="shared" si="474"/>
        <v>205021.35</v>
      </c>
      <c r="J1359" s="409">
        <f t="shared" si="471"/>
        <v>0.25069999999999998</v>
      </c>
      <c r="K1359" s="302">
        <f t="shared" si="475"/>
        <v>158.78</v>
      </c>
      <c r="L1359" s="301">
        <f t="shared" si="476"/>
        <v>256405.88</v>
      </c>
    </row>
    <row r="1360" spans="2:12" ht="38.25" x14ac:dyDescent="0.25">
      <c r="B1360" s="307" t="s">
        <v>3789</v>
      </c>
      <c r="C1360" s="305" t="s">
        <v>2100</v>
      </c>
      <c r="D1360" s="305" t="s">
        <v>160</v>
      </c>
      <c r="E1360" s="306" t="s">
        <v>2101</v>
      </c>
      <c r="F1360" s="305" t="s">
        <v>131</v>
      </c>
      <c r="G1360" s="304">
        <v>190.72</v>
      </c>
      <c r="H1360" s="303">
        <v>85.34</v>
      </c>
      <c r="I1360" s="280">
        <f t="shared" si="474"/>
        <v>16276.04</v>
      </c>
      <c r="J1360" s="409">
        <f t="shared" si="471"/>
        <v>0.25069999999999998</v>
      </c>
      <c r="K1360" s="302">
        <f t="shared" si="475"/>
        <v>106.73</v>
      </c>
      <c r="L1360" s="301">
        <f t="shared" si="476"/>
        <v>20355.54</v>
      </c>
    </row>
    <row r="1361" spans="2:12" ht="25.5" x14ac:dyDescent="0.25">
      <c r="B1361" s="307" t="s">
        <v>3790</v>
      </c>
      <c r="C1361" s="305" t="s">
        <v>796</v>
      </c>
      <c r="D1361" s="305" t="s">
        <v>160</v>
      </c>
      <c r="E1361" s="306" t="s">
        <v>2103</v>
      </c>
      <c r="F1361" s="305" t="s">
        <v>188</v>
      </c>
      <c r="G1361" s="304">
        <v>1316.67</v>
      </c>
      <c r="H1361" s="303">
        <v>18.170000000000002</v>
      </c>
      <c r="I1361" s="280">
        <f t="shared" si="474"/>
        <v>23923.89</v>
      </c>
      <c r="J1361" s="409">
        <f t="shared" si="471"/>
        <v>0.25069999999999998</v>
      </c>
      <c r="K1361" s="302">
        <f t="shared" si="475"/>
        <v>22.72</v>
      </c>
      <c r="L1361" s="301">
        <f t="shared" si="476"/>
        <v>29914.74</v>
      </c>
    </row>
    <row r="1362" spans="2:12" ht="38.25" x14ac:dyDescent="0.25">
      <c r="B1362" s="307" t="s">
        <v>3791</v>
      </c>
      <c r="C1362" s="305" t="s">
        <v>3792</v>
      </c>
      <c r="D1362" s="305" t="s">
        <v>160</v>
      </c>
      <c r="E1362" s="306" t="s">
        <v>3793</v>
      </c>
      <c r="F1362" s="305" t="s">
        <v>131</v>
      </c>
      <c r="G1362" s="304">
        <v>181.76</v>
      </c>
      <c r="H1362" s="303">
        <v>104.54</v>
      </c>
      <c r="I1362" s="280">
        <f t="shared" si="470"/>
        <v>19001.189999999999</v>
      </c>
      <c r="J1362" s="409">
        <f t="shared" si="471"/>
        <v>0.25069999999999998</v>
      </c>
      <c r="K1362" s="302">
        <f t="shared" si="472"/>
        <v>130.74</v>
      </c>
      <c r="L1362" s="301">
        <f t="shared" si="473"/>
        <v>23763.3</v>
      </c>
    </row>
    <row r="1363" spans="2:12" ht="25.5" x14ac:dyDescent="0.25">
      <c r="B1363" s="307" t="s">
        <v>3794</v>
      </c>
      <c r="C1363" s="305" t="s">
        <v>2861</v>
      </c>
      <c r="D1363" s="305" t="s">
        <v>160</v>
      </c>
      <c r="E1363" s="306" t="s">
        <v>2862</v>
      </c>
      <c r="F1363" s="305" t="s">
        <v>131</v>
      </c>
      <c r="G1363" s="304">
        <v>448.93</v>
      </c>
      <c r="H1363" s="303">
        <v>68.680000000000007</v>
      </c>
      <c r="I1363" s="280">
        <f t="shared" si="470"/>
        <v>30832.51</v>
      </c>
      <c r="J1363" s="409">
        <f t="shared" si="471"/>
        <v>0.25069999999999998</v>
      </c>
      <c r="K1363" s="302">
        <f t="shared" si="472"/>
        <v>85.89</v>
      </c>
      <c r="L1363" s="301">
        <f t="shared" si="473"/>
        <v>38558.589999999997</v>
      </c>
    </row>
    <row r="1364" spans="2:12" x14ac:dyDescent="0.25">
      <c r="B1364" s="307" t="s">
        <v>3795</v>
      </c>
      <c r="C1364" s="305" t="s">
        <v>2094</v>
      </c>
      <c r="D1364" s="305" t="s">
        <v>1336</v>
      </c>
      <c r="E1364" s="306" t="s">
        <v>2095</v>
      </c>
      <c r="F1364" s="305" t="s">
        <v>131</v>
      </c>
      <c r="G1364" s="304">
        <v>575.73</v>
      </c>
      <c r="H1364" s="303">
        <v>623.07000000000005</v>
      </c>
      <c r="I1364" s="280">
        <f t="shared" si="470"/>
        <v>358720.09</v>
      </c>
      <c r="J1364" s="409">
        <f t="shared" si="471"/>
        <v>0.25069999999999998</v>
      </c>
      <c r="K1364" s="302">
        <f t="shared" si="472"/>
        <v>779.27</v>
      </c>
      <c r="L1364" s="301">
        <f t="shared" si="473"/>
        <v>448649.11</v>
      </c>
    </row>
    <row r="1365" spans="2:12" ht="38.25" x14ac:dyDescent="0.25">
      <c r="B1365" s="307" t="s">
        <v>3796</v>
      </c>
      <c r="C1365" s="305" t="s">
        <v>2867</v>
      </c>
      <c r="D1365" s="305" t="s">
        <v>130</v>
      </c>
      <c r="E1365" s="306" t="s">
        <v>2868</v>
      </c>
      <c r="F1365" s="305" t="s">
        <v>131</v>
      </c>
      <c r="G1365" s="304">
        <v>2129.06</v>
      </c>
      <c r="H1365" s="303">
        <v>269.20999999999998</v>
      </c>
      <c r="I1365" s="280">
        <f t="shared" si="470"/>
        <v>573164.24</v>
      </c>
      <c r="J1365" s="409">
        <f t="shared" si="471"/>
        <v>0.25069999999999998</v>
      </c>
      <c r="K1365" s="302">
        <f t="shared" si="472"/>
        <v>336.7</v>
      </c>
      <c r="L1365" s="301">
        <f t="shared" si="473"/>
        <v>716854.5</v>
      </c>
    </row>
    <row r="1366" spans="2:12" x14ac:dyDescent="0.25">
      <c r="B1366" s="314" t="s">
        <v>355</v>
      </c>
      <c r="C1366" s="311" t="s">
        <v>379</v>
      </c>
      <c r="D1366" s="311"/>
      <c r="E1366" s="312" t="s">
        <v>2105</v>
      </c>
      <c r="F1366" s="311"/>
      <c r="G1366" s="313"/>
      <c r="H1366" s="312" t="s">
        <v>73</v>
      </c>
      <c r="I1366" s="311">
        <f>SUBTOTAL(9,I1367:I1371)</f>
        <v>64322.53</v>
      </c>
      <c r="J1366" s="310"/>
      <c r="K1366" s="309"/>
      <c r="L1366" s="308">
        <f>SUBTOTAL(9,L1367:L1371)</f>
        <v>80436.92</v>
      </c>
    </row>
    <row r="1367" spans="2:12" x14ac:dyDescent="0.25">
      <c r="B1367" s="307" t="s">
        <v>356</v>
      </c>
      <c r="C1367" s="305" t="s">
        <v>949</v>
      </c>
      <c r="D1367" s="305" t="s">
        <v>1336</v>
      </c>
      <c r="E1367" s="306" t="s">
        <v>950</v>
      </c>
      <c r="F1367" s="305" t="s">
        <v>131</v>
      </c>
      <c r="G1367" s="304">
        <v>177.53</v>
      </c>
      <c r="H1367" s="303">
        <v>26</v>
      </c>
      <c r="I1367" s="280">
        <f t="shared" ref="I1367:I1371" si="477">TRUNC(G1367 * H1367, 2)</f>
        <v>4615.78</v>
      </c>
      <c r="J1367" s="409">
        <f t="shared" si="471"/>
        <v>0.25069999999999998</v>
      </c>
      <c r="K1367" s="302">
        <f t="shared" ref="K1367:K1371" si="478">TRUNC(H1367 * (1 + J1367), 2)</f>
        <v>32.51</v>
      </c>
      <c r="L1367" s="301">
        <f t="shared" ref="L1367:L1371" si="479">TRUNC(G1367 * K1367, 2)</f>
        <v>5771.5</v>
      </c>
    </row>
    <row r="1368" spans="2:12" x14ac:dyDescent="0.25">
      <c r="B1368" s="307" t="s">
        <v>357</v>
      </c>
      <c r="C1368" s="305" t="s">
        <v>952</v>
      </c>
      <c r="D1368" s="305" t="s">
        <v>1336</v>
      </c>
      <c r="E1368" s="306" t="s">
        <v>953</v>
      </c>
      <c r="F1368" s="305" t="s">
        <v>131</v>
      </c>
      <c r="G1368" s="304">
        <v>177.53</v>
      </c>
      <c r="H1368" s="303">
        <v>24.47</v>
      </c>
      <c r="I1368" s="280">
        <f t="shared" si="477"/>
        <v>4344.1499999999996</v>
      </c>
      <c r="J1368" s="409">
        <f t="shared" si="471"/>
        <v>0.25069999999999998</v>
      </c>
      <c r="K1368" s="302">
        <f t="shared" si="478"/>
        <v>30.6</v>
      </c>
      <c r="L1368" s="301">
        <f t="shared" si="479"/>
        <v>5432.41</v>
      </c>
    </row>
    <row r="1369" spans="2:12" x14ac:dyDescent="0.25">
      <c r="B1369" s="307" t="s">
        <v>358</v>
      </c>
      <c r="C1369" s="305" t="s">
        <v>2109</v>
      </c>
      <c r="D1369" s="305" t="s">
        <v>1336</v>
      </c>
      <c r="E1369" s="306" t="s">
        <v>2110</v>
      </c>
      <c r="F1369" s="305" t="s">
        <v>131</v>
      </c>
      <c r="G1369" s="304">
        <v>177.53</v>
      </c>
      <c r="H1369" s="303">
        <v>90.79</v>
      </c>
      <c r="I1369" s="280">
        <f t="shared" si="477"/>
        <v>16117.94</v>
      </c>
      <c r="J1369" s="409">
        <f t="shared" si="471"/>
        <v>0.25069999999999998</v>
      </c>
      <c r="K1369" s="302">
        <f t="shared" si="478"/>
        <v>113.55</v>
      </c>
      <c r="L1369" s="301">
        <f t="shared" si="479"/>
        <v>20158.53</v>
      </c>
    </row>
    <row r="1370" spans="2:12" x14ac:dyDescent="0.25">
      <c r="B1370" s="307" t="s">
        <v>3797</v>
      </c>
      <c r="C1370" s="305" t="s">
        <v>799</v>
      </c>
      <c r="D1370" s="305" t="s">
        <v>1336</v>
      </c>
      <c r="E1370" s="306" t="s">
        <v>594</v>
      </c>
      <c r="F1370" s="305" t="s">
        <v>131</v>
      </c>
      <c r="G1370" s="304">
        <v>467.07</v>
      </c>
      <c r="H1370" s="303">
        <v>42.75</v>
      </c>
      <c r="I1370" s="280">
        <f t="shared" si="477"/>
        <v>19967.240000000002</v>
      </c>
      <c r="J1370" s="409">
        <f t="shared" si="471"/>
        <v>0.25069999999999998</v>
      </c>
      <c r="K1370" s="302">
        <f t="shared" si="478"/>
        <v>53.46</v>
      </c>
      <c r="L1370" s="301">
        <f t="shared" si="479"/>
        <v>24969.56</v>
      </c>
    </row>
    <row r="1371" spans="2:12" ht="25.5" x14ac:dyDescent="0.25">
      <c r="B1371" s="307" t="s">
        <v>3798</v>
      </c>
      <c r="C1371" s="305" t="s">
        <v>2112</v>
      </c>
      <c r="D1371" s="305" t="s">
        <v>130</v>
      </c>
      <c r="E1371" s="306" t="s">
        <v>2113</v>
      </c>
      <c r="F1371" s="305" t="s">
        <v>131</v>
      </c>
      <c r="G1371" s="304">
        <v>1084.83</v>
      </c>
      <c r="H1371" s="303">
        <v>17.77</v>
      </c>
      <c r="I1371" s="280">
        <f t="shared" si="477"/>
        <v>19277.419999999998</v>
      </c>
      <c r="J1371" s="409">
        <f t="shared" si="471"/>
        <v>0.25069999999999998</v>
      </c>
      <c r="K1371" s="302">
        <f t="shared" si="478"/>
        <v>22.22</v>
      </c>
      <c r="L1371" s="301">
        <f t="shared" si="479"/>
        <v>24104.92</v>
      </c>
    </row>
    <row r="1372" spans="2:12" x14ac:dyDescent="0.25">
      <c r="B1372" s="314" t="s">
        <v>359</v>
      </c>
      <c r="C1372" s="311" t="s">
        <v>379</v>
      </c>
      <c r="D1372" s="311"/>
      <c r="E1372" s="312" t="s">
        <v>2870</v>
      </c>
      <c r="F1372" s="311"/>
      <c r="G1372" s="313"/>
      <c r="H1372" s="312" t="s">
        <v>73</v>
      </c>
      <c r="I1372" s="311">
        <f>SUBTOTAL(9,I1373:I1375)</f>
        <v>196972.15</v>
      </c>
      <c r="J1372" s="310"/>
      <c r="K1372" s="309"/>
      <c r="L1372" s="308">
        <f>SUBTOTAL(9,L1373:L1375)</f>
        <v>240225.80000000002</v>
      </c>
    </row>
    <row r="1373" spans="2:12" ht="25.5" x14ac:dyDescent="0.25">
      <c r="B1373" s="307" t="s">
        <v>360</v>
      </c>
      <c r="C1373" s="305" t="s">
        <v>2872</v>
      </c>
      <c r="D1373" s="305" t="s">
        <v>164</v>
      </c>
      <c r="E1373" s="306" t="s">
        <v>2873</v>
      </c>
      <c r="F1373" s="305" t="s">
        <v>131</v>
      </c>
      <c r="G1373" s="304">
        <v>27.78</v>
      </c>
      <c r="H1373" s="303">
        <v>532</v>
      </c>
      <c r="I1373" s="280">
        <f t="shared" ref="I1373:I1375" si="480">TRUNC(G1373 * H1373, 2)</f>
        <v>14778.96</v>
      </c>
      <c r="J1373" s="442">
        <f t="shared" ref="J1373:J1374" si="481">+$L$4</f>
        <v>0.20860000000000001</v>
      </c>
      <c r="K1373" s="302">
        <f t="shared" ref="K1373:K1375" si="482">TRUNC(H1373 * (1 + J1373), 2)</f>
        <v>642.97</v>
      </c>
      <c r="L1373" s="301">
        <f t="shared" ref="L1373:L1375" si="483">TRUNC(G1373 * K1373, 2)</f>
        <v>17861.7</v>
      </c>
    </row>
    <row r="1374" spans="2:12" x14ac:dyDescent="0.25">
      <c r="B1374" s="307" t="s">
        <v>362</v>
      </c>
      <c r="C1374" s="305" t="s">
        <v>3799</v>
      </c>
      <c r="D1374" s="305" t="s">
        <v>142</v>
      </c>
      <c r="E1374" s="306" t="s">
        <v>3800</v>
      </c>
      <c r="F1374" s="305" t="s">
        <v>131</v>
      </c>
      <c r="G1374" s="304">
        <v>185.22</v>
      </c>
      <c r="H1374" s="303">
        <v>704.91</v>
      </c>
      <c r="I1374" s="280">
        <f t="shared" ref="I1374" si="484">TRUNC(G1374 * H1374, 2)</f>
        <v>130563.43</v>
      </c>
      <c r="J1374" s="442">
        <f t="shared" si="481"/>
        <v>0.20860000000000001</v>
      </c>
      <c r="K1374" s="302">
        <f t="shared" ref="K1374" si="485">TRUNC(H1374 * (1 + J1374), 2)</f>
        <v>851.95</v>
      </c>
      <c r="L1374" s="301">
        <f t="shared" ref="L1374" si="486">TRUNC(G1374 * K1374, 2)</f>
        <v>157798.17000000001</v>
      </c>
    </row>
    <row r="1375" spans="2:12" x14ac:dyDescent="0.25">
      <c r="B1375" s="307" t="s">
        <v>3940</v>
      </c>
      <c r="C1375" s="441" t="s">
        <v>3941</v>
      </c>
      <c r="D1375" s="305" t="s">
        <v>130</v>
      </c>
      <c r="E1375" s="306" t="s">
        <v>3939</v>
      </c>
      <c r="F1375" s="305" t="s">
        <v>131</v>
      </c>
      <c r="G1375" s="304">
        <v>2297.7199999999998</v>
      </c>
      <c r="H1375" s="303">
        <v>22.47</v>
      </c>
      <c r="I1375" s="280">
        <f t="shared" si="480"/>
        <v>51629.760000000002</v>
      </c>
      <c r="J1375" s="409">
        <f t="shared" si="471"/>
        <v>0.25069999999999998</v>
      </c>
      <c r="K1375" s="302">
        <f t="shared" si="482"/>
        <v>28.1</v>
      </c>
      <c r="L1375" s="301">
        <f t="shared" si="483"/>
        <v>64565.93</v>
      </c>
    </row>
    <row r="1376" spans="2:12" x14ac:dyDescent="0.25">
      <c r="B1376" s="314" t="s">
        <v>364</v>
      </c>
      <c r="C1376" s="311" t="s">
        <v>379</v>
      </c>
      <c r="D1376" s="311"/>
      <c r="E1376" s="312" t="s">
        <v>119</v>
      </c>
      <c r="F1376" s="311"/>
      <c r="G1376" s="313"/>
      <c r="H1376" s="312" t="s">
        <v>73</v>
      </c>
      <c r="I1376" s="311">
        <f>SUBTOTAL(9,I1377:I1380)</f>
        <v>426131.77</v>
      </c>
      <c r="J1376" s="310"/>
      <c r="K1376" s="309"/>
      <c r="L1376" s="308">
        <f>SUBTOTAL(9,L1377:L1380)</f>
        <v>532863.69000000006</v>
      </c>
    </row>
    <row r="1377" spans="2:12" x14ac:dyDescent="0.25">
      <c r="B1377" s="307" t="s">
        <v>365</v>
      </c>
      <c r="C1377" s="305" t="s">
        <v>793</v>
      </c>
      <c r="D1377" s="305" t="s">
        <v>1336</v>
      </c>
      <c r="E1377" s="306" t="s">
        <v>157</v>
      </c>
      <c r="F1377" s="305" t="s">
        <v>156</v>
      </c>
      <c r="G1377" s="304">
        <v>11561.18</v>
      </c>
      <c r="H1377" s="303">
        <v>18.82</v>
      </c>
      <c r="I1377" s="280">
        <f t="shared" ref="I1377:I1380" si="487">TRUNC(G1377 * H1377, 2)</f>
        <v>217581.4</v>
      </c>
      <c r="J1377" s="409">
        <f t="shared" si="471"/>
        <v>0.25069999999999998</v>
      </c>
      <c r="K1377" s="302">
        <f t="shared" ref="K1377:K1380" si="488">TRUNC(H1377 * (1 + J1377), 2)</f>
        <v>23.53</v>
      </c>
      <c r="L1377" s="301">
        <f t="shared" ref="L1377:L1380" si="489">TRUNC(G1377 * K1377, 2)</f>
        <v>272034.56</v>
      </c>
    </row>
    <row r="1378" spans="2:12" x14ac:dyDescent="0.25">
      <c r="B1378" s="307" t="s">
        <v>366</v>
      </c>
      <c r="C1378" s="305" t="s">
        <v>801</v>
      </c>
      <c r="D1378" s="305" t="s">
        <v>1336</v>
      </c>
      <c r="E1378" s="306" t="s">
        <v>2118</v>
      </c>
      <c r="F1378" s="305" t="s">
        <v>141</v>
      </c>
      <c r="G1378" s="304">
        <v>120.76</v>
      </c>
      <c r="H1378" s="303">
        <v>45.34</v>
      </c>
      <c r="I1378" s="280">
        <f t="shared" si="487"/>
        <v>5475.25</v>
      </c>
      <c r="J1378" s="409">
        <f t="shared" si="471"/>
        <v>0.25069999999999998</v>
      </c>
      <c r="K1378" s="302">
        <f t="shared" si="488"/>
        <v>56.7</v>
      </c>
      <c r="L1378" s="301">
        <f t="shared" si="489"/>
        <v>6847.09</v>
      </c>
    </row>
    <row r="1379" spans="2:12" ht="25.5" x14ac:dyDescent="0.25">
      <c r="B1379" s="307" t="s">
        <v>367</v>
      </c>
      <c r="C1379" s="305" t="s">
        <v>2120</v>
      </c>
      <c r="D1379" s="305" t="s">
        <v>160</v>
      </c>
      <c r="E1379" s="306" t="s">
        <v>2121</v>
      </c>
      <c r="F1379" s="305" t="s">
        <v>131</v>
      </c>
      <c r="G1379" s="304">
        <v>1045.8900000000001</v>
      </c>
      <c r="H1379" s="303">
        <v>190.36</v>
      </c>
      <c r="I1379" s="280">
        <f t="shared" si="487"/>
        <v>199095.62</v>
      </c>
      <c r="J1379" s="409">
        <f t="shared" si="471"/>
        <v>0.25069999999999998</v>
      </c>
      <c r="K1379" s="302">
        <f t="shared" si="488"/>
        <v>238.08</v>
      </c>
      <c r="L1379" s="301">
        <f t="shared" si="489"/>
        <v>249005.49</v>
      </c>
    </row>
    <row r="1380" spans="2:12" x14ac:dyDescent="0.25">
      <c r="B1380" s="307" t="s">
        <v>990</v>
      </c>
      <c r="C1380" s="305" t="s">
        <v>3801</v>
      </c>
      <c r="D1380" s="305" t="s">
        <v>1336</v>
      </c>
      <c r="E1380" s="306" t="s">
        <v>3802</v>
      </c>
      <c r="F1380" s="305" t="s">
        <v>141</v>
      </c>
      <c r="G1380" s="304">
        <v>72.459999999999994</v>
      </c>
      <c r="H1380" s="303">
        <v>54.92</v>
      </c>
      <c r="I1380" s="280">
        <f t="shared" si="487"/>
        <v>3979.5</v>
      </c>
      <c r="J1380" s="409">
        <f t="shared" si="471"/>
        <v>0.25069999999999998</v>
      </c>
      <c r="K1380" s="302">
        <f t="shared" si="488"/>
        <v>68.680000000000007</v>
      </c>
      <c r="L1380" s="301">
        <f t="shared" si="489"/>
        <v>4976.55</v>
      </c>
    </row>
    <row r="1381" spans="2:12" x14ac:dyDescent="0.25">
      <c r="B1381" s="314" t="s">
        <v>369</v>
      </c>
      <c r="C1381" s="311" t="s">
        <v>379</v>
      </c>
      <c r="D1381" s="311"/>
      <c r="E1381" s="312" t="s">
        <v>920</v>
      </c>
      <c r="F1381" s="311"/>
      <c r="G1381" s="313"/>
      <c r="H1381" s="312" t="s">
        <v>73</v>
      </c>
      <c r="I1381" s="311">
        <f>SUBTOTAL(9,I1382:I1390)</f>
        <v>227453.12999999998</v>
      </c>
      <c r="J1381" s="310"/>
      <c r="K1381" s="309"/>
      <c r="L1381" s="308">
        <f>SUBTOTAL(9,L1382:L1390)</f>
        <v>284475.15000000002</v>
      </c>
    </row>
    <row r="1382" spans="2:12" x14ac:dyDescent="0.25">
      <c r="B1382" s="307" t="s">
        <v>370</v>
      </c>
      <c r="C1382" s="305" t="s">
        <v>2882</v>
      </c>
      <c r="D1382" s="305" t="s">
        <v>1336</v>
      </c>
      <c r="E1382" s="306" t="s">
        <v>2883</v>
      </c>
      <c r="F1382" s="305" t="s">
        <v>137</v>
      </c>
      <c r="G1382" s="304">
        <v>63</v>
      </c>
      <c r="H1382" s="303">
        <v>789.72</v>
      </c>
      <c r="I1382" s="280">
        <f t="shared" ref="I1382:I1390" si="490">TRUNC(G1382 * H1382, 2)</f>
        <v>49752.36</v>
      </c>
      <c r="J1382" s="409">
        <f t="shared" si="471"/>
        <v>0.25069999999999998</v>
      </c>
      <c r="K1382" s="302">
        <f t="shared" ref="K1382:K1390" si="491">TRUNC(H1382 * (1 + J1382), 2)</f>
        <v>987.7</v>
      </c>
      <c r="L1382" s="301">
        <f t="shared" ref="L1382:L1390" si="492">TRUNC(G1382 * K1382, 2)</f>
        <v>62225.1</v>
      </c>
    </row>
    <row r="1383" spans="2:12" x14ac:dyDescent="0.25">
      <c r="B1383" s="307" t="s">
        <v>371</v>
      </c>
      <c r="C1383" s="305" t="s">
        <v>2897</v>
      </c>
      <c r="D1383" s="305" t="s">
        <v>1336</v>
      </c>
      <c r="E1383" s="306" t="s">
        <v>2898</v>
      </c>
      <c r="F1383" s="305" t="s">
        <v>136</v>
      </c>
      <c r="G1383" s="304">
        <v>1</v>
      </c>
      <c r="H1383" s="303">
        <v>809.84</v>
      </c>
      <c r="I1383" s="280">
        <f t="shared" si="490"/>
        <v>809.84</v>
      </c>
      <c r="J1383" s="409">
        <f t="shared" si="471"/>
        <v>0.25069999999999998</v>
      </c>
      <c r="K1383" s="302">
        <f t="shared" si="491"/>
        <v>1012.86</v>
      </c>
      <c r="L1383" s="301">
        <f t="shared" si="492"/>
        <v>1012.86</v>
      </c>
    </row>
    <row r="1384" spans="2:12" ht="25.5" x14ac:dyDescent="0.25">
      <c r="B1384" s="307" t="s">
        <v>372</v>
      </c>
      <c r="C1384" s="305" t="s">
        <v>3803</v>
      </c>
      <c r="D1384" s="305" t="s">
        <v>130</v>
      </c>
      <c r="E1384" s="306" t="s">
        <v>3804</v>
      </c>
      <c r="F1384" s="305" t="s">
        <v>159</v>
      </c>
      <c r="G1384" s="304">
        <v>6</v>
      </c>
      <c r="H1384" s="303">
        <v>3155.88</v>
      </c>
      <c r="I1384" s="280">
        <f t="shared" si="490"/>
        <v>18935.28</v>
      </c>
      <c r="J1384" s="409">
        <f t="shared" si="471"/>
        <v>0.25069999999999998</v>
      </c>
      <c r="K1384" s="302">
        <f t="shared" si="491"/>
        <v>3947.05</v>
      </c>
      <c r="L1384" s="301">
        <f t="shared" si="492"/>
        <v>23682.3</v>
      </c>
    </row>
    <row r="1385" spans="2:12" x14ac:dyDescent="0.25">
      <c r="B1385" s="307" t="s">
        <v>373</v>
      </c>
      <c r="C1385" s="305" t="s">
        <v>3805</v>
      </c>
      <c r="D1385" s="305" t="s">
        <v>1336</v>
      </c>
      <c r="E1385" s="306" t="s">
        <v>3806</v>
      </c>
      <c r="F1385" s="305" t="s">
        <v>137</v>
      </c>
      <c r="G1385" s="304">
        <v>2</v>
      </c>
      <c r="H1385" s="303">
        <v>876.33</v>
      </c>
      <c r="I1385" s="280">
        <f t="shared" si="490"/>
        <v>1752.66</v>
      </c>
      <c r="J1385" s="409">
        <f t="shared" si="471"/>
        <v>0.25069999999999998</v>
      </c>
      <c r="K1385" s="302">
        <f t="shared" si="491"/>
        <v>1096.02</v>
      </c>
      <c r="L1385" s="301">
        <f t="shared" si="492"/>
        <v>2192.04</v>
      </c>
    </row>
    <row r="1386" spans="2:12" ht="25.5" x14ac:dyDescent="0.25">
      <c r="B1386" s="307" t="s">
        <v>1349</v>
      </c>
      <c r="C1386" s="305" t="s">
        <v>3807</v>
      </c>
      <c r="D1386" s="305" t="s">
        <v>130</v>
      </c>
      <c r="E1386" s="306" t="s">
        <v>3808</v>
      </c>
      <c r="F1386" s="305" t="s">
        <v>159</v>
      </c>
      <c r="G1386" s="304">
        <v>30</v>
      </c>
      <c r="H1386" s="303">
        <v>3944.85</v>
      </c>
      <c r="I1386" s="280">
        <f t="shared" ref="I1386:I1387" si="493">TRUNC(G1386 * H1386, 2)</f>
        <v>118345.5</v>
      </c>
      <c r="J1386" s="409">
        <f t="shared" si="471"/>
        <v>0.25069999999999998</v>
      </c>
      <c r="K1386" s="302">
        <f t="shared" ref="K1386:K1387" si="494">TRUNC(H1386 * (1 + J1386), 2)</f>
        <v>4933.82</v>
      </c>
      <c r="L1386" s="301">
        <f t="shared" ref="L1386:L1387" si="495">TRUNC(G1386 * K1386, 2)</f>
        <v>148014.6</v>
      </c>
    </row>
    <row r="1387" spans="2:12" ht="25.5" x14ac:dyDescent="0.25">
      <c r="B1387" s="307" t="s">
        <v>3809</v>
      </c>
      <c r="C1387" s="305" t="s">
        <v>2888</v>
      </c>
      <c r="D1387" s="305" t="s">
        <v>130</v>
      </c>
      <c r="E1387" s="306" t="s">
        <v>2889</v>
      </c>
      <c r="F1387" s="305" t="s">
        <v>159</v>
      </c>
      <c r="G1387" s="304">
        <v>2</v>
      </c>
      <c r="H1387" s="303">
        <v>5522.79</v>
      </c>
      <c r="I1387" s="280">
        <f t="shared" si="493"/>
        <v>11045.58</v>
      </c>
      <c r="J1387" s="409">
        <f t="shared" si="471"/>
        <v>0.25069999999999998</v>
      </c>
      <c r="K1387" s="302">
        <f t="shared" si="494"/>
        <v>6907.35</v>
      </c>
      <c r="L1387" s="301">
        <f t="shared" si="495"/>
        <v>13814.7</v>
      </c>
    </row>
    <row r="1388" spans="2:12" x14ac:dyDescent="0.25">
      <c r="B1388" s="307" t="s">
        <v>3810</v>
      </c>
      <c r="C1388" s="305" t="s">
        <v>2891</v>
      </c>
      <c r="D1388" s="305" t="s">
        <v>130</v>
      </c>
      <c r="E1388" s="306" t="s">
        <v>2892</v>
      </c>
      <c r="F1388" s="305" t="s">
        <v>159</v>
      </c>
      <c r="G1388" s="304">
        <v>17</v>
      </c>
      <c r="H1388" s="303">
        <v>1243.9000000000001</v>
      </c>
      <c r="I1388" s="280">
        <f t="shared" si="490"/>
        <v>21146.3</v>
      </c>
      <c r="J1388" s="409">
        <f t="shared" si="471"/>
        <v>0.25069999999999998</v>
      </c>
      <c r="K1388" s="302">
        <f t="shared" si="491"/>
        <v>1555.74</v>
      </c>
      <c r="L1388" s="301">
        <f t="shared" si="492"/>
        <v>26447.58</v>
      </c>
    </row>
    <row r="1389" spans="2:12" x14ac:dyDescent="0.25">
      <c r="B1389" s="307" t="s">
        <v>3811</v>
      </c>
      <c r="C1389" s="305" t="s">
        <v>2894</v>
      </c>
      <c r="D1389" s="305" t="s">
        <v>142</v>
      </c>
      <c r="E1389" s="306" t="s">
        <v>2895</v>
      </c>
      <c r="F1389" s="305" t="s">
        <v>136</v>
      </c>
      <c r="G1389" s="304">
        <v>1</v>
      </c>
      <c r="H1389" s="303">
        <v>1143.78</v>
      </c>
      <c r="I1389" s="280">
        <f t="shared" si="490"/>
        <v>1143.78</v>
      </c>
      <c r="J1389" s="409">
        <f t="shared" si="471"/>
        <v>0.25069999999999998</v>
      </c>
      <c r="K1389" s="302">
        <f t="shared" si="491"/>
        <v>1430.52</v>
      </c>
      <c r="L1389" s="301">
        <f t="shared" si="492"/>
        <v>1430.52</v>
      </c>
    </row>
    <row r="1390" spans="2:12" ht="25.5" x14ac:dyDescent="0.25">
      <c r="B1390" s="307" t="s">
        <v>3812</v>
      </c>
      <c r="C1390" s="305" t="s">
        <v>3813</v>
      </c>
      <c r="D1390" s="305" t="s">
        <v>130</v>
      </c>
      <c r="E1390" s="306" t="s">
        <v>3814</v>
      </c>
      <c r="F1390" s="305" t="s">
        <v>159</v>
      </c>
      <c r="G1390" s="304">
        <v>1</v>
      </c>
      <c r="H1390" s="303">
        <v>4521.83</v>
      </c>
      <c r="I1390" s="280">
        <f t="shared" si="490"/>
        <v>4521.83</v>
      </c>
      <c r="J1390" s="409">
        <f t="shared" si="471"/>
        <v>0.25069999999999998</v>
      </c>
      <c r="K1390" s="302">
        <f t="shared" si="491"/>
        <v>5655.45</v>
      </c>
      <c r="L1390" s="301">
        <f t="shared" si="492"/>
        <v>5655.45</v>
      </c>
    </row>
    <row r="1391" spans="2:12" x14ac:dyDescent="0.25">
      <c r="B1391" s="314" t="s">
        <v>3815</v>
      </c>
      <c r="C1391" s="311" t="s">
        <v>379</v>
      </c>
      <c r="D1391" s="311"/>
      <c r="E1391" s="312" t="s">
        <v>2123</v>
      </c>
      <c r="F1391" s="311"/>
      <c r="G1391" s="313"/>
      <c r="H1391" s="312" t="s">
        <v>73</v>
      </c>
      <c r="I1391" s="311">
        <f>SUBTOTAL(9,I1392:I1401)</f>
        <v>679380.55</v>
      </c>
      <c r="J1391" s="310"/>
      <c r="K1391" s="309"/>
      <c r="L1391" s="308">
        <f>SUBTOTAL(9,L1392:L1401)</f>
        <v>849698.62</v>
      </c>
    </row>
    <row r="1392" spans="2:12" x14ac:dyDescent="0.25">
      <c r="B1392" s="307" t="s">
        <v>3816</v>
      </c>
      <c r="C1392" s="305" t="s">
        <v>2128</v>
      </c>
      <c r="D1392" s="305" t="s">
        <v>1336</v>
      </c>
      <c r="E1392" s="306" t="s">
        <v>2129</v>
      </c>
      <c r="F1392" s="305" t="s">
        <v>141</v>
      </c>
      <c r="G1392" s="304">
        <v>315.76</v>
      </c>
      <c r="H1392" s="303">
        <v>71.930000000000007</v>
      </c>
      <c r="I1392" s="280">
        <f t="shared" ref="I1392:I1401" si="496">TRUNC(G1392 * H1392, 2)</f>
        <v>22712.61</v>
      </c>
      <c r="J1392" s="409">
        <f t="shared" si="471"/>
        <v>0.25069999999999998</v>
      </c>
      <c r="K1392" s="302">
        <f t="shared" ref="K1392:K1401" si="497">TRUNC(H1392 * (1 + J1392), 2)</f>
        <v>89.96</v>
      </c>
      <c r="L1392" s="301">
        <f t="shared" ref="L1392:L1401" si="498">TRUNC(G1392 * K1392, 2)</f>
        <v>28405.759999999998</v>
      </c>
    </row>
    <row r="1393" spans="2:12" x14ac:dyDescent="0.25">
      <c r="B1393" s="307" t="s">
        <v>3817</v>
      </c>
      <c r="C1393" s="305" t="s">
        <v>2923</v>
      </c>
      <c r="D1393" s="305" t="s">
        <v>1336</v>
      </c>
      <c r="E1393" s="306" t="s">
        <v>2924</v>
      </c>
      <c r="F1393" s="305" t="s">
        <v>131</v>
      </c>
      <c r="G1393" s="304">
        <v>60</v>
      </c>
      <c r="H1393" s="303">
        <v>627</v>
      </c>
      <c r="I1393" s="280">
        <f t="shared" si="496"/>
        <v>37620</v>
      </c>
      <c r="J1393" s="409">
        <f t="shared" si="471"/>
        <v>0.25069999999999998</v>
      </c>
      <c r="K1393" s="302">
        <f t="shared" si="497"/>
        <v>784.18</v>
      </c>
      <c r="L1393" s="301">
        <f t="shared" si="498"/>
        <v>47050.8</v>
      </c>
    </row>
    <row r="1394" spans="2:12" x14ac:dyDescent="0.25">
      <c r="B1394" s="307" t="s">
        <v>3818</v>
      </c>
      <c r="C1394" s="305" t="s">
        <v>2906</v>
      </c>
      <c r="D1394" s="305" t="s">
        <v>1336</v>
      </c>
      <c r="E1394" s="306" t="s">
        <v>2907</v>
      </c>
      <c r="F1394" s="305" t="s">
        <v>131</v>
      </c>
      <c r="G1394" s="304">
        <v>87.11</v>
      </c>
      <c r="H1394" s="303">
        <v>933.95</v>
      </c>
      <c r="I1394" s="280">
        <f t="shared" si="496"/>
        <v>81356.38</v>
      </c>
      <c r="J1394" s="409">
        <f t="shared" si="471"/>
        <v>0.25069999999999998</v>
      </c>
      <c r="K1394" s="302">
        <f t="shared" si="497"/>
        <v>1168.0899999999999</v>
      </c>
      <c r="L1394" s="301">
        <f t="shared" si="498"/>
        <v>101752.31</v>
      </c>
    </row>
    <row r="1395" spans="2:12" ht="25.5" x14ac:dyDescent="0.25">
      <c r="B1395" s="307" t="s">
        <v>3819</v>
      </c>
      <c r="C1395" s="305" t="s">
        <v>2909</v>
      </c>
      <c r="D1395" s="305" t="s">
        <v>1336</v>
      </c>
      <c r="E1395" s="306" t="s">
        <v>2910</v>
      </c>
      <c r="F1395" s="305" t="s">
        <v>131</v>
      </c>
      <c r="G1395" s="304">
        <v>1</v>
      </c>
      <c r="H1395" s="303">
        <v>367.64</v>
      </c>
      <c r="I1395" s="280">
        <f t="shared" si="496"/>
        <v>367.64</v>
      </c>
      <c r="J1395" s="409">
        <f t="shared" si="471"/>
        <v>0.25069999999999998</v>
      </c>
      <c r="K1395" s="302">
        <f t="shared" si="497"/>
        <v>459.8</v>
      </c>
      <c r="L1395" s="301">
        <f t="shared" si="498"/>
        <v>459.8</v>
      </c>
    </row>
    <row r="1396" spans="2:12" x14ac:dyDescent="0.25">
      <c r="B1396" s="307" t="s">
        <v>3820</v>
      </c>
      <c r="C1396" s="305" t="s">
        <v>1044</v>
      </c>
      <c r="D1396" s="305" t="s">
        <v>1336</v>
      </c>
      <c r="E1396" s="306" t="s">
        <v>1045</v>
      </c>
      <c r="F1396" s="305" t="s">
        <v>131</v>
      </c>
      <c r="G1396" s="304">
        <v>81.19</v>
      </c>
      <c r="H1396" s="303">
        <v>934.35</v>
      </c>
      <c r="I1396" s="280">
        <f t="shared" si="496"/>
        <v>75859.87</v>
      </c>
      <c r="J1396" s="409">
        <f t="shared" si="471"/>
        <v>0.25069999999999998</v>
      </c>
      <c r="K1396" s="302">
        <f t="shared" si="497"/>
        <v>1168.5899999999999</v>
      </c>
      <c r="L1396" s="301">
        <f t="shared" si="498"/>
        <v>94877.82</v>
      </c>
    </row>
    <row r="1397" spans="2:12" ht="38.25" x14ac:dyDescent="0.25">
      <c r="B1397" s="307" t="s">
        <v>3821</v>
      </c>
      <c r="C1397" s="305" t="s">
        <v>2913</v>
      </c>
      <c r="D1397" s="305" t="s">
        <v>2914</v>
      </c>
      <c r="E1397" s="306" t="s">
        <v>2915</v>
      </c>
      <c r="F1397" s="305" t="s">
        <v>2754</v>
      </c>
      <c r="G1397" s="304">
        <v>5</v>
      </c>
      <c r="H1397" s="303">
        <v>2570.0500000000002</v>
      </c>
      <c r="I1397" s="280">
        <f t="shared" si="496"/>
        <v>12850.25</v>
      </c>
      <c r="J1397" s="409">
        <f t="shared" si="471"/>
        <v>0.25069999999999998</v>
      </c>
      <c r="K1397" s="302">
        <f t="shared" si="497"/>
        <v>3214.36</v>
      </c>
      <c r="L1397" s="301">
        <f t="shared" si="498"/>
        <v>16071.8</v>
      </c>
    </row>
    <row r="1398" spans="2:12" x14ac:dyDescent="0.25">
      <c r="B1398" s="307" t="s">
        <v>3822</v>
      </c>
      <c r="C1398" s="305" t="s">
        <v>2917</v>
      </c>
      <c r="D1398" s="305" t="s">
        <v>1336</v>
      </c>
      <c r="E1398" s="306" t="s">
        <v>2918</v>
      </c>
      <c r="F1398" s="305" t="s">
        <v>141</v>
      </c>
      <c r="G1398" s="304">
        <v>2</v>
      </c>
      <c r="H1398" s="303">
        <v>510.68</v>
      </c>
      <c r="I1398" s="280">
        <f t="shared" si="496"/>
        <v>1021.36</v>
      </c>
      <c r="J1398" s="409">
        <f t="shared" si="471"/>
        <v>0.25069999999999998</v>
      </c>
      <c r="K1398" s="302">
        <f t="shared" si="497"/>
        <v>638.70000000000005</v>
      </c>
      <c r="L1398" s="301">
        <f t="shared" si="498"/>
        <v>1277.4000000000001</v>
      </c>
    </row>
    <row r="1399" spans="2:12" x14ac:dyDescent="0.25">
      <c r="B1399" s="307" t="s">
        <v>3823</v>
      </c>
      <c r="C1399" s="305" t="s">
        <v>2920</v>
      </c>
      <c r="D1399" s="305" t="s">
        <v>130</v>
      </c>
      <c r="E1399" s="306" t="s">
        <v>2921</v>
      </c>
      <c r="F1399" s="305" t="s">
        <v>131</v>
      </c>
      <c r="G1399" s="304">
        <v>168.42</v>
      </c>
      <c r="H1399" s="303">
        <v>2024.79</v>
      </c>
      <c r="I1399" s="280">
        <f t="shared" si="496"/>
        <v>341015.13</v>
      </c>
      <c r="J1399" s="409">
        <f t="shared" si="471"/>
        <v>0.25069999999999998</v>
      </c>
      <c r="K1399" s="302">
        <f t="shared" si="497"/>
        <v>2532.4</v>
      </c>
      <c r="L1399" s="301">
        <f t="shared" si="498"/>
        <v>426506.8</v>
      </c>
    </row>
    <row r="1400" spans="2:12" ht="25.5" x14ac:dyDescent="0.25">
      <c r="B1400" s="307" t="s">
        <v>3824</v>
      </c>
      <c r="C1400" s="305" t="s">
        <v>2147</v>
      </c>
      <c r="D1400" s="305" t="s">
        <v>130</v>
      </c>
      <c r="E1400" s="306" t="s">
        <v>2148</v>
      </c>
      <c r="F1400" s="305" t="s">
        <v>131</v>
      </c>
      <c r="G1400" s="304">
        <v>6.75</v>
      </c>
      <c r="H1400" s="303">
        <v>719.37</v>
      </c>
      <c r="I1400" s="280">
        <f t="shared" si="496"/>
        <v>4855.74</v>
      </c>
      <c r="J1400" s="409">
        <f t="shared" si="471"/>
        <v>0.25069999999999998</v>
      </c>
      <c r="K1400" s="302">
        <f t="shared" si="497"/>
        <v>899.71</v>
      </c>
      <c r="L1400" s="301">
        <f t="shared" si="498"/>
        <v>6073.04</v>
      </c>
    </row>
    <row r="1401" spans="2:12" x14ac:dyDescent="0.25">
      <c r="B1401" s="307" t="s">
        <v>3825</v>
      </c>
      <c r="C1401" s="305" t="s">
        <v>3826</v>
      </c>
      <c r="D1401" s="305" t="s">
        <v>130</v>
      </c>
      <c r="E1401" s="306" t="s">
        <v>3827</v>
      </c>
      <c r="F1401" s="305" t="s">
        <v>159</v>
      </c>
      <c r="G1401" s="304">
        <v>14.62</v>
      </c>
      <c r="H1401" s="303">
        <v>6957.7</v>
      </c>
      <c r="I1401" s="280">
        <f t="shared" si="496"/>
        <v>101721.57</v>
      </c>
      <c r="J1401" s="409">
        <f t="shared" si="471"/>
        <v>0.25069999999999998</v>
      </c>
      <c r="K1401" s="302">
        <f t="shared" si="497"/>
        <v>8701.99</v>
      </c>
      <c r="L1401" s="301">
        <f t="shared" si="498"/>
        <v>127223.09</v>
      </c>
    </row>
    <row r="1402" spans="2:12" x14ac:dyDescent="0.25">
      <c r="B1402" s="314" t="s">
        <v>3828</v>
      </c>
      <c r="C1402" s="311" t="s">
        <v>379</v>
      </c>
      <c r="D1402" s="311"/>
      <c r="E1402" s="312" t="s">
        <v>2926</v>
      </c>
      <c r="F1402" s="311"/>
      <c r="G1402" s="313"/>
      <c r="H1402" s="312" t="s">
        <v>73</v>
      </c>
      <c r="I1402" s="311">
        <f>SUBTOTAL(9,I1403:I1404)</f>
        <v>754646.22</v>
      </c>
      <c r="J1402" s="310"/>
      <c r="K1402" s="309"/>
      <c r="L1402" s="308">
        <f>SUBTOTAL(9,L1403:L1404)</f>
        <v>921503.41999999993</v>
      </c>
    </row>
    <row r="1403" spans="2:12" x14ac:dyDescent="0.25">
      <c r="B1403" s="307" t="s">
        <v>3829</v>
      </c>
      <c r="C1403" s="305" t="s">
        <v>793</v>
      </c>
      <c r="D1403" s="305" t="s">
        <v>1336</v>
      </c>
      <c r="E1403" s="306" t="s">
        <v>157</v>
      </c>
      <c r="F1403" s="305" t="s">
        <v>156</v>
      </c>
      <c r="G1403" s="304">
        <v>12039.74</v>
      </c>
      <c r="H1403" s="303">
        <v>18.82</v>
      </c>
      <c r="I1403" s="280">
        <f t="shared" ref="I1403:I1404" si="499">TRUNC(G1403 * H1403, 2)</f>
        <v>226587.9</v>
      </c>
      <c r="J1403" s="409">
        <f t="shared" si="471"/>
        <v>0.25069999999999998</v>
      </c>
      <c r="K1403" s="302">
        <f t="shared" ref="K1403:K1404" si="500">TRUNC(H1403 * (1 + J1403), 2)</f>
        <v>23.53</v>
      </c>
      <c r="L1403" s="301">
        <f t="shared" ref="L1403:L1404" si="501">TRUNC(G1403 * K1403, 2)</f>
        <v>283295.08</v>
      </c>
    </row>
    <row r="1404" spans="2:12" x14ac:dyDescent="0.25">
      <c r="B1404" s="307" t="s">
        <v>3830</v>
      </c>
      <c r="C1404" s="305" t="s">
        <v>2929</v>
      </c>
      <c r="D1404" s="305" t="s">
        <v>142</v>
      </c>
      <c r="E1404" s="306" t="s">
        <v>2930</v>
      </c>
      <c r="F1404" s="305" t="s">
        <v>131</v>
      </c>
      <c r="G1404" s="304">
        <v>811</v>
      </c>
      <c r="H1404" s="303">
        <v>651.12</v>
      </c>
      <c r="I1404" s="280">
        <f t="shared" si="499"/>
        <v>528058.31999999995</v>
      </c>
      <c r="J1404" s="442">
        <f>+$L$4</f>
        <v>0.20860000000000001</v>
      </c>
      <c r="K1404" s="302">
        <f t="shared" si="500"/>
        <v>786.94</v>
      </c>
      <c r="L1404" s="301">
        <f t="shared" si="501"/>
        <v>638208.34</v>
      </c>
    </row>
    <row r="1405" spans="2:12" x14ac:dyDescent="0.25">
      <c r="B1405" s="314" t="s">
        <v>3831</v>
      </c>
      <c r="C1405" s="311" t="s">
        <v>379</v>
      </c>
      <c r="D1405" s="311"/>
      <c r="E1405" s="312" t="s">
        <v>2932</v>
      </c>
      <c r="F1405" s="311"/>
      <c r="G1405" s="313"/>
      <c r="H1405" s="312" t="s">
        <v>73</v>
      </c>
      <c r="I1405" s="311">
        <f>SUBTOTAL(9,I1406:I1407)</f>
        <v>31611.98</v>
      </c>
      <c r="J1405" s="310"/>
      <c r="K1405" s="309"/>
      <c r="L1405" s="308">
        <f>SUBTOTAL(9,L1406:L1407)</f>
        <v>39536.28</v>
      </c>
    </row>
    <row r="1406" spans="2:12" x14ac:dyDescent="0.25">
      <c r="B1406" s="307" t="s">
        <v>3832</v>
      </c>
      <c r="C1406" s="305" t="s">
        <v>2934</v>
      </c>
      <c r="D1406" s="305" t="s">
        <v>1336</v>
      </c>
      <c r="E1406" s="306" t="s">
        <v>2935</v>
      </c>
      <c r="F1406" s="305" t="s">
        <v>131</v>
      </c>
      <c r="G1406" s="304">
        <v>147.11000000000001</v>
      </c>
      <c r="H1406" s="303">
        <v>208.08</v>
      </c>
      <c r="I1406" s="280">
        <f t="shared" ref="I1406" si="502">TRUNC(G1406 * H1406, 2)</f>
        <v>30610.639999999999</v>
      </c>
      <c r="J1406" s="409">
        <f t="shared" si="471"/>
        <v>0.25069999999999998</v>
      </c>
      <c r="K1406" s="302">
        <f t="shared" ref="K1406" si="503">TRUNC(H1406 * (1 + J1406), 2)</f>
        <v>260.24</v>
      </c>
      <c r="L1406" s="301">
        <f t="shared" ref="L1406" si="504">TRUNC(G1406 * K1406, 2)</f>
        <v>38283.9</v>
      </c>
    </row>
    <row r="1407" spans="2:12" ht="25.5" x14ac:dyDescent="0.25">
      <c r="B1407" s="307" t="s">
        <v>3937</v>
      </c>
      <c r="C1407" s="305">
        <v>13096</v>
      </c>
      <c r="D1407" s="305" t="s">
        <v>164</v>
      </c>
      <c r="E1407" s="306" t="s">
        <v>3936</v>
      </c>
      <c r="F1407" s="305" t="s">
        <v>131</v>
      </c>
      <c r="G1407" s="304">
        <v>1.44</v>
      </c>
      <c r="H1407" s="303">
        <v>695.38</v>
      </c>
      <c r="I1407" s="280">
        <f t="shared" ref="I1407" si="505">TRUNC(G1407 * H1407, 2)</f>
        <v>1001.34</v>
      </c>
      <c r="J1407" s="409">
        <f t="shared" si="471"/>
        <v>0.25069999999999998</v>
      </c>
      <c r="K1407" s="302">
        <f t="shared" ref="K1407" si="506">TRUNC(H1407 * (1 + J1407), 2)</f>
        <v>869.71</v>
      </c>
      <c r="L1407" s="301">
        <f t="shared" ref="L1407" si="507">TRUNC(G1407 * K1407, 2)</f>
        <v>1252.3800000000001</v>
      </c>
    </row>
    <row r="1408" spans="2:12" x14ac:dyDescent="0.25">
      <c r="B1408" s="314" t="s">
        <v>3833</v>
      </c>
      <c r="C1408" s="311" t="s">
        <v>379</v>
      </c>
      <c r="D1408" s="311"/>
      <c r="E1408" s="312" t="s">
        <v>959</v>
      </c>
      <c r="F1408" s="311"/>
      <c r="G1408" s="313"/>
      <c r="H1408" s="312" t="s">
        <v>73</v>
      </c>
      <c r="I1408" s="311">
        <f>SUBTOTAL(9,I1409:I1417)</f>
        <v>410877.01999999996</v>
      </c>
      <c r="J1408" s="310"/>
      <c r="K1408" s="309"/>
      <c r="L1408" s="308">
        <f>SUBTOTAL(9,L1409:L1417)</f>
        <v>513829.80999999994</v>
      </c>
    </row>
    <row r="1409" spans="2:12" x14ac:dyDescent="0.25">
      <c r="B1409" s="307" t="s">
        <v>3834</v>
      </c>
      <c r="C1409" s="305" t="s">
        <v>735</v>
      </c>
      <c r="D1409" s="305" t="s">
        <v>1336</v>
      </c>
      <c r="E1409" s="306" t="s">
        <v>197</v>
      </c>
      <c r="F1409" s="305" t="s">
        <v>131</v>
      </c>
      <c r="G1409" s="304">
        <v>1252.3800000000001</v>
      </c>
      <c r="H1409" s="303">
        <v>7.15</v>
      </c>
      <c r="I1409" s="280">
        <f t="shared" ref="I1409:I1417" si="508">TRUNC(G1409 * H1409, 2)</f>
        <v>8954.51</v>
      </c>
      <c r="J1409" s="409">
        <f t="shared" si="471"/>
        <v>0.25069999999999998</v>
      </c>
      <c r="K1409" s="302">
        <f t="shared" ref="K1409:K1417" si="509">TRUNC(H1409 * (1 + J1409), 2)</f>
        <v>8.94</v>
      </c>
      <c r="L1409" s="301">
        <f t="shared" ref="L1409:L1417" si="510">TRUNC(G1409 * K1409, 2)</f>
        <v>11196.27</v>
      </c>
    </row>
    <row r="1410" spans="2:12" x14ac:dyDescent="0.25">
      <c r="B1410" s="307" t="s">
        <v>3835</v>
      </c>
      <c r="C1410" s="305" t="s">
        <v>808</v>
      </c>
      <c r="D1410" s="305" t="s">
        <v>1336</v>
      </c>
      <c r="E1410" s="306" t="s">
        <v>2155</v>
      </c>
      <c r="F1410" s="305" t="s">
        <v>131</v>
      </c>
      <c r="G1410" s="304">
        <v>1682.79</v>
      </c>
      <c r="H1410" s="303">
        <v>28.61</v>
      </c>
      <c r="I1410" s="280">
        <f t="shared" ref="I1410:I1416" si="511">TRUNC(G1410 * H1410, 2)</f>
        <v>48144.62</v>
      </c>
      <c r="J1410" s="409">
        <f t="shared" si="471"/>
        <v>0.25069999999999998</v>
      </c>
      <c r="K1410" s="302">
        <f t="shared" ref="K1410:K1416" si="512">TRUNC(H1410 * (1 + J1410), 2)</f>
        <v>35.78</v>
      </c>
      <c r="L1410" s="301">
        <f t="shared" ref="L1410:L1416" si="513">TRUNC(G1410 * K1410, 2)</f>
        <v>60210.22</v>
      </c>
    </row>
    <row r="1411" spans="2:12" x14ac:dyDescent="0.25">
      <c r="B1411" s="307" t="s">
        <v>3836</v>
      </c>
      <c r="C1411" s="305" t="s">
        <v>809</v>
      </c>
      <c r="D1411" s="305" t="s">
        <v>1336</v>
      </c>
      <c r="E1411" s="306" t="s">
        <v>344</v>
      </c>
      <c r="F1411" s="305" t="s">
        <v>131</v>
      </c>
      <c r="G1411" s="304">
        <v>677.25</v>
      </c>
      <c r="H1411" s="303">
        <v>81.849999999999994</v>
      </c>
      <c r="I1411" s="280">
        <f t="shared" si="511"/>
        <v>55432.91</v>
      </c>
      <c r="J1411" s="409">
        <f t="shared" si="471"/>
        <v>0.25069999999999998</v>
      </c>
      <c r="K1411" s="302">
        <f t="shared" si="512"/>
        <v>102.36</v>
      </c>
      <c r="L1411" s="301">
        <f t="shared" si="513"/>
        <v>69323.31</v>
      </c>
    </row>
    <row r="1412" spans="2:12" ht="25.5" x14ac:dyDescent="0.25">
      <c r="B1412" s="307" t="s">
        <v>3837</v>
      </c>
      <c r="C1412" s="305" t="s">
        <v>3838</v>
      </c>
      <c r="D1412" s="305" t="s">
        <v>160</v>
      </c>
      <c r="E1412" s="306" t="s">
        <v>3839</v>
      </c>
      <c r="F1412" s="305" t="s">
        <v>131</v>
      </c>
      <c r="G1412" s="304">
        <v>4221.41</v>
      </c>
      <c r="H1412" s="303">
        <v>19.45</v>
      </c>
      <c r="I1412" s="280">
        <f t="shared" si="511"/>
        <v>82106.42</v>
      </c>
      <c r="J1412" s="409">
        <f t="shared" si="471"/>
        <v>0.25069999999999998</v>
      </c>
      <c r="K1412" s="302">
        <f t="shared" si="512"/>
        <v>24.32</v>
      </c>
      <c r="L1412" s="301">
        <f t="shared" si="513"/>
        <v>102664.69</v>
      </c>
    </row>
    <row r="1413" spans="2:12" ht="25.5" x14ac:dyDescent="0.25">
      <c r="B1413" s="307" t="s">
        <v>3840</v>
      </c>
      <c r="C1413" s="305" t="s">
        <v>2938</v>
      </c>
      <c r="D1413" s="305" t="s">
        <v>974</v>
      </c>
      <c r="E1413" s="306" t="s">
        <v>2939</v>
      </c>
      <c r="F1413" s="305" t="s">
        <v>131</v>
      </c>
      <c r="G1413" s="304">
        <v>430.42</v>
      </c>
      <c r="H1413" s="303">
        <v>167.88</v>
      </c>
      <c r="I1413" s="280">
        <f t="shared" si="511"/>
        <v>72258.899999999994</v>
      </c>
      <c r="J1413" s="409">
        <f t="shared" si="471"/>
        <v>0.25069999999999998</v>
      </c>
      <c r="K1413" s="302">
        <f t="shared" si="512"/>
        <v>209.96</v>
      </c>
      <c r="L1413" s="301">
        <f t="shared" si="513"/>
        <v>90370.98</v>
      </c>
    </row>
    <row r="1414" spans="2:12" ht="25.5" x14ac:dyDescent="0.25">
      <c r="B1414" s="307" t="s">
        <v>3841</v>
      </c>
      <c r="C1414" s="305" t="s">
        <v>3842</v>
      </c>
      <c r="D1414" s="305" t="s">
        <v>160</v>
      </c>
      <c r="E1414" s="306" t="s">
        <v>3843</v>
      </c>
      <c r="F1414" s="305" t="s">
        <v>188</v>
      </c>
      <c r="G1414" s="304">
        <v>326.91000000000003</v>
      </c>
      <c r="H1414" s="303">
        <v>121.35</v>
      </c>
      <c r="I1414" s="280">
        <f t="shared" si="511"/>
        <v>39670.519999999997</v>
      </c>
      <c r="J1414" s="409">
        <f t="shared" si="471"/>
        <v>0.25069999999999998</v>
      </c>
      <c r="K1414" s="302">
        <f t="shared" si="512"/>
        <v>151.77000000000001</v>
      </c>
      <c r="L1414" s="301">
        <f t="shared" si="513"/>
        <v>49615.13</v>
      </c>
    </row>
    <row r="1415" spans="2:12" x14ac:dyDescent="0.25">
      <c r="B1415" s="307" t="s">
        <v>3844</v>
      </c>
      <c r="C1415" s="305" t="s">
        <v>3845</v>
      </c>
      <c r="D1415" s="305" t="s">
        <v>1336</v>
      </c>
      <c r="E1415" s="306" t="s">
        <v>3846</v>
      </c>
      <c r="F1415" s="305" t="s">
        <v>131</v>
      </c>
      <c r="G1415" s="304">
        <v>891.47</v>
      </c>
      <c r="H1415" s="303">
        <v>5.68</v>
      </c>
      <c r="I1415" s="280">
        <f t="shared" si="511"/>
        <v>5063.54</v>
      </c>
      <c r="J1415" s="409">
        <f t="shared" si="471"/>
        <v>0.25069999999999998</v>
      </c>
      <c r="K1415" s="302">
        <f t="shared" si="512"/>
        <v>7.1</v>
      </c>
      <c r="L1415" s="301">
        <f t="shared" si="513"/>
        <v>6329.43</v>
      </c>
    </row>
    <row r="1416" spans="2:12" x14ac:dyDescent="0.25">
      <c r="B1416" s="307" t="s">
        <v>3847</v>
      </c>
      <c r="C1416" s="305" t="s">
        <v>3848</v>
      </c>
      <c r="D1416" s="305" t="s">
        <v>1336</v>
      </c>
      <c r="E1416" s="306" t="s">
        <v>3849</v>
      </c>
      <c r="F1416" s="305" t="s">
        <v>131</v>
      </c>
      <c r="G1416" s="304">
        <v>2355.4299999999998</v>
      </c>
      <c r="H1416" s="303">
        <v>38.42</v>
      </c>
      <c r="I1416" s="280">
        <f t="shared" si="511"/>
        <v>90495.62</v>
      </c>
      <c r="J1416" s="409">
        <f t="shared" si="471"/>
        <v>0.25069999999999998</v>
      </c>
      <c r="K1416" s="302">
        <f t="shared" si="512"/>
        <v>48.05</v>
      </c>
      <c r="L1416" s="301">
        <f t="shared" si="513"/>
        <v>113178.41</v>
      </c>
    </row>
    <row r="1417" spans="2:12" ht="25.5" x14ac:dyDescent="0.25">
      <c r="B1417" s="307" t="s">
        <v>3850</v>
      </c>
      <c r="C1417" s="305" t="s">
        <v>3851</v>
      </c>
      <c r="D1417" s="305" t="s">
        <v>160</v>
      </c>
      <c r="E1417" s="306" t="s">
        <v>3852</v>
      </c>
      <c r="F1417" s="305" t="s">
        <v>188</v>
      </c>
      <c r="G1417" s="304">
        <v>311.72000000000003</v>
      </c>
      <c r="H1417" s="303">
        <v>28.07</v>
      </c>
      <c r="I1417" s="280">
        <f t="shared" si="508"/>
        <v>8749.98</v>
      </c>
      <c r="J1417" s="409">
        <f t="shared" si="471"/>
        <v>0.25069999999999998</v>
      </c>
      <c r="K1417" s="302">
        <f t="shared" si="509"/>
        <v>35.1</v>
      </c>
      <c r="L1417" s="301">
        <f t="shared" si="510"/>
        <v>10941.37</v>
      </c>
    </row>
    <row r="1418" spans="2:12" x14ac:dyDescent="0.25">
      <c r="B1418" s="314" t="s">
        <v>3853</v>
      </c>
      <c r="C1418" s="311" t="s">
        <v>379</v>
      </c>
      <c r="D1418" s="311"/>
      <c r="E1418" s="312" t="s">
        <v>120</v>
      </c>
      <c r="F1418" s="311"/>
      <c r="G1418" s="313"/>
      <c r="H1418" s="312" t="s">
        <v>73</v>
      </c>
      <c r="I1418" s="311">
        <f>SUBTOTAL(9,I1419:I1423)</f>
        <v>446796.64</v>
      </c>
      <c r="J1418" s="310"/>
      <c r="K1418" s="309"/>
      <c r="L1418" s="308">
        <f>SUBTOTAL(9,L1419:L1423)</f>
        <v>558769.33000000007</v>
      </c>
    </row>
    <row r="1419" spans="2:12" x14ac:dyDescent="0.25">
      <c r="B1419" s="307" t="s">
        <v>3854</v>
      </c>
      <c r="C1419" s="305" t="s">
        <v>2945</v>
      </c>
      <c r="D1419" s="305" t="s">
        <v>1336</v>
      </c>
      <c r="E1419" s="306" t="s">
        <v>2946</v>
      </c>
      <c r="F1419" s="305" t="s">
        <v>131</v>
      </c>
      <c r="G1419" s="304">
        <v>2157.7199999999998</v>
      </c>
      <c r="H1419" s="303">
        <v>68.06</v>
      </c>
      <c r="I1419" s="280">
        <f t="shared" ref="I1419:I1423" si="514">TRUNC(G1419 * H1419, 2)</f>
        <v>146854.42000000001</v>
      </c>
      <c r="J1419" s="409">
        <f t="shared" si="471"/>
        <v>0.25069999999999998</v>
      </c>
      <c r="K1419" s="302">
        <f t="shared" ref="K1419:K1423" si="515">TRUNC(H1419 * (1 + J1419), 2)</f>
        <v>85.12</v>
      </c>
      <c r="L1419" s="301">
        <f t="shared" ref="L1419:L1423" si="516">TRUNC(G1419 * K1419, 2)</f>
        <v>183665.12</v>
      </c>
    </row>
    <row r="1420" spans="2:12" x14ac:dyDescent="0.25">
      <c r="B1420" s="307" t="s">
        <v>3855</v>
      </c>
      <c r="C1420" s="305" t="s">
        <v>814</v>
      </c>
      <c r="D1420" s="305" t="s">
        <v>1336</v>
      </c>
      <c r="E1420" s="306" t="s">
        <v>595</v>
      </c>
      <c r="F1420" s="305" t="s">
        <v>131</v>
      </c>
      <c r="G1420" s="304">
        <v>225.64</v>
      </c>
      <c r="H1420" s="303">
        <v>77.94</v>
      </c>
      <c r="I1420" s="280">
        <f t="shared" si="514"/>
        <v>17586.38</v>
      </c>
      <c r="J1420" s="409">
        <f t="shared" si="471"/>
        <v>0.25069999999999998</v>
      </c>
      <c r="K1420" s="302">
        <f t="shared" si="515"/>
        <v>97.47</v>
      </c>
      <c r="L1420" s="301">
        <f t="shared" si="516"/>
        <v>21993.13</v>
      </c>
    </row>
    <row r="1421" spans="2:12" x14ac:dyDescent="0.25">
      <c r="B1421" s="307" t="s">
        <v>3856</v>
      </c>
      <c r="C1421" s="305" t="s">
        <v>824</v>
      </c>
      <c r="D1421" s="305" t="s">
        <v>1336</v>
      </c>
      <c r="E1421" s="306" t="s">
        <v>2949</v>
      </c>
      <c r="F1421" s="305" t="s">
        <v>141</v>
      </c>
      <c r="G1421" s="304">
        <v>3057.52</v>
      </c>
      <c r="H1421" s="303">
        <v>22</v>
      </c>
      <c r="I1421" s="280">
        <f t="shared" si="514"/>
        <v>67265.440000000002</v>
      </c>
      <c r="J1421" s="409">
        <f t="shared" si="471"/>
        <v>0.25069999999999998</v>
      </c>
      <c r="K1421" s="302">
        <f t="shared" si="515"/>
        <v>27.51</v>
      </c>
      <c r="L1421" s="301">
        <f t="shared" si="516"/>
        <v>84112.37</v>
      </c>
    </row>
    <row r="1422" spans="2:12" x14ac:dyDescent="0.25">
      <c r="B1422" s="307" t="s">
        <v>3857</v>
      </c>
      <c r="C1422" s="305" t="s">
        <v>2162</v>
      </c>
      <c r="D1422" s="305" t="s">
        <v>1336</v>
      </c>
      <c r="E1422" s="306" t="s">
        <v>2163</v>
      </c>
      <c r="F1422" s="305" t="s">
        <v>131</v>
      </c>
      <c r="G1422" s="304">
        <v>293.79000000000002</v>
      </c>
      <c r="H1422" s="303">
        <v>24.42</v>
      </c>
      <c r="I1422" s="280">
        <f t="shared" si="514"/>
        <v>7174.35</v>
      </c>
      <c r="J1422" s="409">
        <f t="shared" si="471"/>
        <v>0.25069999999999998</v>
      </c>
      <c r="K1422" s="302">
        <f t="shared" si="515"/>
        <v>30.54</v>
      </c>
      <c r="L1422" s="301">
        <f t="shared" si="516"/>
        <v>8972.34</v>
      </c>
    </row>
    <row r="1423" spans="2:12" x14ac:dyDescent="0.25">
      <c r="B1423" s="307" t="s">
        <v>3858</v>
      </c>
      <c r="C1423" s="305" t="s">
        <v>2952</v>
      </c>
      <c r="D1423" s="305" t="s">
        <v>164</v>
      </c>
      <c r="E1423" s="306" t="s">
        <v>2953</v>
      </c>
      <c r="F1423" s="305" t="s">
        <v>131</v>
      </c>
      <c r="G1423" s="304">
        <v>2188.59</v>
      </c>
      <c r="H1423" s="303">
        <v>95</v>
      </c>
      <c r="I1423" s="280">
        <f t="shared" si="514"/>
        <v>207916.05</v>
      </c>
      <c r="J1423" s="409">
        <f t="shared" si="471"/>
        <v>0.25069999999999998</v>
      </c>
      <c r="K1423" s="302">
        <f t="shared" si="515"/>
        <v>118.81</v>
      </c>
      <c r="L1423" s="301">
        <f t="shared" si="516"/>
        <v>260026.37</v>
      </c>
    </row>
    <row r="1424" spans="2:12" x14ac:dyDescent="0.25">
      <c r="B1424" s="314" t="s">
        <v>3859</v>
      </c>
      <c r="C1424" s="311" t="s">
        <v>379</v>
      </c>
      <c r="D1424" s="311"/>
      <c r="E1424" s="312" t="s">
        <v>2165</v>
      </c>
      <c r="F1424" s="311"/>
      <c r="G1424" s="313"/>
      <c r="H1424" s="312" t="s">
        <v>73</v>
      </c>
      <c r="I1424" s="311">
        <f>SUBTOTAL(9,I1425:I1444)</f>
        <v>1550792.94</v>
      </c>
      <c r="J1424" s="310"/>
      <c r="K1424" s="309"/>
      <c r="L1424" s="308">
        <f>SUBTOTAL(9,L1425:L1444)</f>
        <v>1939504.52</v>
      </c>
    </row>
    <row r="1425" spans="2:12" x14ac:dyDescent="0.25">
      <c r="B1425" s="314" t="s">
        <v>3860</v>
      </c>
      <c r="C1425" s="311" t="s">
        <v>379</v>
      </c>
      <c r="D1425" s="311"/>
      <c r="E1425" s="312" t="s">
        <v>2167</v>
      </c>
      <c r="F1425" s="311"/>
      <c r="G1425" s="313"/>
      <c r="H1425" s="312" t="s">
        <v>73</v>
      </c>
      <c r="I1425" s="311">
        <f>SUBTOTAL(9,I1426:I1431)</f>
        <v>369735.65</v>
      </c>
      <c r="J1425" s="310"/>
      <c r="K1425" s="309"/>
      <c r="L1425" s="308">
        <f>SUBTOTAL(9,L1426:L1431)</f>
        <v>462382.9</v>
      </c>
    </row>
    <row r="1426" spans="2:12" x14ac:dyDescent="0.25">
      <c r="B1426" s="307" t="s">
        <v>3861</v>
      </c>
      <c r="C1426" s="305" t="s">
        <v>911</v>
      </c>
      <c r="D1426" s="305" t="s">
        <v>1336</v>
      </c>
      <c r="E1426" s="306" t="s">
        <v>912</v>
      </c>
      <c r="F1426" s="305" t="s">
        <v>131</v>
      </c>
      <c r="G1426" s="304">
        <v>175.02</v>
      </c>
      <c r="H1426" s="303">
        <v>34.47</v>
      </c>
      <c r="I1426" s="280">
        <f t="shared" ref="I1426:I1431" si="517">TRUNC(G1426 * H1426, 2)</f>
        <v>6032.93</v>
      </c>
      <c r="J1426" s="409">
        <f t="shared" ref="J1426:J1444" si="518">+$L$3</f>
        <v>0.25069999999999998</v>
      </c>
      <c r="K1426" s="302">
        <f t="shared" ref="K1426:K1431" si="519">TRUNC(H1426 * (1 + J1426), 2)</f>
        <v>43.11</v>
      </c>
      <c r="L1426" s="301">
        <f t="shared" ref="L1426:L1431" si="520">TRUNC(G1426 * K1426, 2)</f>
        <v>7545.11</v>
      </c>
    </row>
    <row r="1427" spans="2:12" ht="12.75" customHeight="1" x14ac:dyDescent="0.25">
      <c r="B1427" s="307" t="s">
        <v>3862</v>
      </c>
      <c r="C1427" s="305" t="s">
        <v>3863</v>
      </c>
      <c r="D1427" s="305" t="s">
        <v>1336</v>
      </c>
      <c r="E1427" s="306" t="s">
        <v>3864</v>
      </c>
      <c r="F1427" s="305" t="s">
        <v>131</v>
      </c>
      <c r="G1427" s="304">
        <v>558.83000000000004</v>
      </c>
      <c r="H1427" s="303">
        <v>26</v>
      </c>
      <c r="I1427" s="280">
        <f t="shared" ref="I1427:I1430" si="521">TRUNC(G1427 * H1427, 2)</f>
        <v>14529.58</v>
      </c>
      <c r="J1427" s="409">
        <f t="shared" si="518"/>
        <v>0.25069999999999998</v>
      </c>
      <c r="K1427" s="302">
        <f t="shared" ref="K1427:K1430" si="522">TRUNC(H1427 * (1 + J1427), 2)</f>
        <v>32.51</v>
      </c>
      <c r="L1427" s="301">
        <f t="shared" ref="L1427:L1430" si="523">TRUNC(G1427 * K1427, 2)</f>
        <v>18167.560000000001</v>
      </c>
    </row>
    <row r="1428" spans="2:12" ht="12.75" customHeight="1" x14ac:dyDescent="0.25">
      <c r="B1428" s="307" t="s">
        <v>3865</v>
      </c>
      <c r="C1428" s="305" t="s">
        <v>1050</v>
      </c>
      <c r="D1428" s="305" t="s">
        <v>1336</v>
      </c>
      <c r="E1428" s="306" t="s">
        <v>1051</v>
      </c>
      <c r="F1428" s="305" t="s">
        <v>138</v>
      </c>
      <c r="G1428" s="304">
        <v>67.45</v>
      </c>
      <c r="H1428" s="303">
        <v>248.49</v>
      </c>
      <c r="I1428" s="280">
        <f t="shared" si="521"/>
        <v>16760.650000000001</v>
      </c>
      <c r="J1428" s="409">
        <f t="shared" si="518"/>
        <v>0.25069999999999998</v>
      </c>
      <c r="K1428" s="302">
        <f t="shared" si="522"/>
        <v>310.77999999999997</v>
      </c>
      <c r="L1428" s="301">
        <f t="shared" si="523"/>
        <v>20962.11</v>
      </c>
    </row>
    <row r="1429" spans="2:12" ht="12.75" customHeight="1" x14ac:dyDescent="0.25">
      <c r="B1429" s="307" t="s">
        <v>3866</v>
      </c>
      <c r="C1429" s="305" t="s">
        <v>2170</v>
      </c>
      <c r="D1429" s="305" t="s">
        <v>1336</v>
      </c>
      <c r="E1429" s="306" t="s">
        <v>2171</v>
      </c>
      <c r="F1429" s="305" t="s">
        <v>131</v>
      </c>
      <c r="G1429" s="304">
        <v>674.5</v>
      </c>
      <c r="H1429" s="303">
        <v>87.71</v>
      </c>
      <c r="I1429" s="280">
        <f t="shared" si="521"/>
        <v>59160.39</v>
      </c>
      <c r="J1429" s="409">
        <f t="shared" si="518"/>
        <v>0.25069999999999998</v>
      </c>
      <c r="K1429" s="302">
        <f t="shared" si="522"/>
        <v>109.69</v>
      </c>
      <c r="L1429" s="301">
        <f t="shared" si="523"/>
        <v>73985.899999999994</v>
      </c>
    </row>
    <row r="1430" spans="2:12" ht="12.75" customHeight="1" x14ac:dyDescent="0.25">
      <c r="B1430" s="307" t="s">
        <v>3867</v>
      </c>
      <c r="C1430" s="305" t="s">
        <v>2173</v>
      </c>
      <c r="D1430" s="305" t="s">
        <v>160</v>
      </c>
      <c r="E1430" s="306" t="s">
        <v>2174</v>
      </c>
      <c r="F1430" s="305" t="s">
        <v>2175</v>
      </c>
      <c r="G1430" s="304">
        <v>3399.48</v>
      </c>
      <c r="H1430" s="303">
        <v>11.67</v>
      </c>
      <c r="I1430" s="280">
        <f t="shared" si="521"/>
        <v>39671.93</v>
      </c>
      <c r="J1430" s="409">
        <f t="shared" si="518"/>
        <v>0.25069999999999998</v>
      </c>
      <c r="K1430" s="302">
        <f t="shared" si="522"/>
        <v>14.59</v>
      </c>
      <c r="L1430" s="301">
        <f t="shared" si="523"/>
        <v>49598.41</v>
      </c>
    </row>
    <row r="1431" spans="2:12" ht="12.75" customHeight="1" x14ac:dyDescent="0.25">
      <c r="B1431" s="307" t="s">
        <v>3868</v>
      </c>
      <c r="C1431" s="305" t="s">
        <v>3869</v>
      </c>
      <c r="D1431" s="305" t="s">
        <v>160</v>
      </c>
      <c r="E1431" s="306" t="s">
        <v>3870</v>
      </c>
      <c r="F1431" s="305" t="s">
        <v>131</v>
      </c>
      <c r="G1431" s="304">
        <v>4952.93</v>
      </c>
      <c r="H1431" s="303">
        <v>47.16</v>
      </c>
      <c r="I1431" s="280">
        <f t="shared" si="517"/>
        <v>233580.17</v>
      </c>
      <c r="J1431" s="409">
        <f t="shared" si="518"/>
        <v>0.25069999999999998</v>
      </c>
      <c r="K1431" s="302">
        <f t="shared" si="519"/>
        <v>58.98</v>
      </c>
      <c r="L1431" s="301">
        <f t="shared" si="520"/>
        <v>292123.81</v>
      </c>
    </row>
    <row r="1432" spans="2:12" x14ac:dyDescent="0.25">
      <c r="B1432" s="314" t="s">
        <v>3871</v>
      </c>
      <c r="C1432" s="311" t="s">
        <v>379</v>
      </c>
      <c r="D1432" s="311"/>
      <c r="E1432" s="312" t="s">
        <v>3872</v>
      </c>
      <c r="F1432" s="311"/>
      <c r="G1432" s="313"/>
      <c r="H1432" s="312" t="s">
        <v>73</v>
      </c>
      <c r="I1432" s="311">
        <f>SUBTOTAL(9,I1433:I1433)</f>
        <v>23101.68</v>
      </c>
      <c r="J1432" s="310"/>
      <c r="K1432" s="309"/>
      <c r="L1432" s="308">
        <f>SUBTOTAL(9,L1433:L1433)</f>
        <v>28892.13</v>
      </c>
    </row>
    <row r="1433" spans="2:12" x14ac:dyDescent="0.25">
      <c r="B1433" s="307" t="s">
        <v>3873</v>
      </c>
      <c r="C1433" s="305" t="s">
        <v>3874</v>
      </c>
      <c r="D1433" s="305" t="s">
        <v>1336</v>
      </c>
      <c r="E1433" s="306" t="s">
        <v>3875</v>
      </c>
      <c r="F1433" s="305" t="s">
        <v>131</v>
      </c>
      <c r="G1433" s="304">
        <v>261.42</v>
      </c>
      <c r="H1433" s="303">
        <v>88.37</v>
      </c>
      <c r="I1433" s="280">
        <f t="shared" ref="I1433" si="524">TRUNC(G1433 * H1433, 2)</f>
        <v>23101.68</v>
      </c>
      <c r="J1433" s="409">
        <f t="shared" si="518"/>
        <v>0.25069999999999998</v>
      </c>
      <c r="K1433" s="302">
        <f t="shared" ref="K1433" si="525">TRUNC(H1433 * (1 + J1433), 2)</f>
        <v>110.52</v>
      </c>
      <c r="L1433" s="301">
        <f t="shared" ref="L1433" si="526">TRUNC(G1433 * K1433, 2)</f>
        <v>28892.13</v>
      </c>
    </row>
    <row r="1434" spans="2:12" x14ac:dyDescent="0.25">
      <c r="B1434" s="314" t="s">
        <v>3876</v>
      </c>
      <c r="C1434" s="311" t="s">
        <v>379</v>
      </c>
      <c r="D1434" s="311"/>
      <c r="E1434" s="312" t="s">
        <v>3877</v>
      </c>
      <c r="F1434" s="311"/>
      <c r="G1434" s="313"/>
      <c r="H1434" s="312" t="s">
        <v>73</v>
      </c>
      <c r="I1434" s="311">
        <f>SUBTOTAL(9,I1435:I1435)</f>
        <v>321875.09999999998</v>
      </c>
      <c r="J1434" s="310"/>
      <c r="K1434" s="309"/>
      <c r="L1434" s="308">
        <f>SUBTOTAL(9,L1435:L1435)</f>
        <v>402555.98</v>
      </c>
    </row>
    <row r="1435" spans="2:12" x14ac:dyDescent="0.25">
      <c r="B1435" s="307" t="s">
        <v>3878</v>
      </c>
      <c r="C1435" s="305" t="s">
        <v>961</v>
      </c>
      <c r="D1435" s="305" t="s">
        <v>1336</v>
      </c>
      <c r="E1435" s="306" t="s">
        <v>3879</v>
      </c>
      <c r="F1435" s="305" t="s">
        <v>131</v>
      </c>
      <c r="G1435" s="304">
        <v>2651.36</v>
      </c>
      <c r="H1435" s="303">
        <v>121.4</v>
      </c>
      <c r="I1435" s="280">
        <f t="shared" ref="I1435" si="527">TRUNC(G1435 * H1435, 2)</f>
        <v>321875.09999999998</v>
      </c>
      <c r="J1435" s="409">
        <f t="shared" si="518"/>
        <v>0.25069999999999998</v>
      </c>
      <c r="K1435" s="302">
        <f t="shared" ref="K1435" si="528">TRUNC(H1435 * (1 + J1435), 2)</f>
        <v>151.83000000000001</v>
      </c>
      <c r="L1435" s="301">
        <f t="shared" ref="L1435" si="529">TRUNC(G1435 * K1435, 2)</f>
        <v>402555.98</v>
      </c>
    </row>
    <row r="1436" spans="2:12" x14ac:dyDescent="0.25">
      <c r="B1436" s="314" t="s">
        <v>3880</v>
      </c>
      <c r="C1436" s="311" t="s">
        <v>379</v>
      </c>
      <c r="D1436" s="311"/>
      <c r="E1436" s="312" t="s">
        <v>960</v>
      </c>
      <c r="F1436" s="311"/>
      <c r="G1436" s="313"/>
      <c r="H1436" s="312" t="s">
        <v>73</v>
      </c>
      <c r="I1436" s="311">
        <f>SUBTOTAL(9,I1437:I1441)</f>
        <v>696002.59000000008</v>
      </c>
      <c r="J1436" s="310"/>
      <c r="K1436" s="309"/>
      <c r="L1436" s="308">
        <f>SUBTOTAL(9,L1437:L1441)</f>
        <v>870479.34000000008</v>
      </c>
    </row>
    <row r="1437" spans="2:12" x14ac:dyDescent="0.25">
      <c r="B1437" s="307" t="s">
        <v>3881</v>
      </c>
      <c r="C1437" s="305" t="s">
        <v>3882</v>
      </c>
      <c r="D1437" s="305" t="s">
        <v>1336</v>
      </c>
      <c r="E1437" s="306" t="s">
        <v>3883</v>
      </c>
      <c r="F1437" s="305" t="s">
        <v>131</v>
      </c>
      <c r="G1437" s="304">
        <v>63.79</v>
      </c>
      <c r="H1437" s="303">
        <v>175.6</v>
      </c>
      <c r="I1437" s="280">
        <f t="shared" ref="I1437:I1441" si="530">TRUNC(G1437 * H1437, 2)</f>
        <v>11201.52</v>
      </c>
      <c r="J1437" s="409">
        <f t="shared" si="518"/>
        <v>0.25069999999999998</v>
      </c>
      <c r="K1437" s="302">
        <f t="shared" ref="K1437:K1441" si="531">TRUNC(H1437 * (1 + J1437), 2)</f>
        <v>219.62</v>
      </c>
      <c r="L1437" s="301">
        <f t="shared" ref="L1437:L1441" si="532">TRUNC(G1437 * K1437, 2)</f>
        <v>14009.55</v>
      </c>
    </row>
    <row r="1438" spans="2:12" ht="12.75" customHeight="1" x14ac:dyDescent="0.25">
      <c r="B1438" s="307" t="s">
        <v>3884</v>
      </c>
      <c r="C1438" s="305" t="s">
        <v>3885</v>
      </c>
      <c r="D1438" s="305" t="s">
        <v>130</v>
      </c>
      <c r="E1438" s="306" t="s">
        <v>3886</v>
      </c>
      <c r="F1438" s="305" t="s">
        <v>131</v>
      </c>
      <c r="G1438" s="304">
        <v>1094.1300000000001</v>
      </c>
      <c r="H1438" s="303">
        <v>575.82000000000005</v>
      </c>
      <c r="I1438" s="280">
        <f t="shared" si="530"/>
        <v>630021.93000000005</v>
      </c>
      <c r="J1438" s="409">
        <f t="shared" si="518"/>
        <v>0.25069999999999998</v>
      </c>
      <c r="K1438" s="302">
        <f t="shared" si="531"/>
        <v>720.17</v>
      </c>
      <c r="L1438" s="301">
        <f t="shared" si="532"/>
        <v>787959.6</v>
      </c>
    </row>
    <row r="1439" spans="2:12" ht="12.75" customHeight="1" x14ac:dyDescent="0.25">
      <c r="B1439" s="307" t="s">
        <v>3887</v>
      </c>
      <c r="C1439" s="305" t="s">
        <v>2957</v>
      </c>
      <c r="D1439" s="305" t="s">
        <v>1336</v>
      </c>
      <c r="E1439" s="306" t="s">
        <v>2958</v>
      </c>
      <c r="F1439" s="305" t="s">
        <v>131</v>
      </c>
      <c r="G1439" s="304">
        <v>6.5</v>
      </c>
      <c r="H1439" s="303">
        <v>227.25</v>
      </c>
      <c r="I1439" s="280">
        <f t="shared" si="530"/>
        <v>1477.12</v>
      </c>
      <c r="J1439" s="409">
        <f t="shared" si="518"/>
        <v>0.25069999999999998</v>
      </c>
      <c r="K1439" s="302">
        <f t="shared" si="531"/>
        <v>284.22000000000003</v>
      </c>
      <c r="L1439" s="301">
        <f t="shared" si="532"/>
        <v>1847.43</v>
      </c>
    </row>
    <row r="1440" spans="2:12" ht="12.75" customHeight="1" x14ac:dyDescent="0.25">
      <c r="B1440" s="307" t="s">
        <v>3888</v>
      </c>
      <c r="C1440" s="305" t="s">
        <v>3889</v>
      </c>
      <c r="D1440" s="305" t="s">
        <v>974</v>
      </c>
      <c r="E1440" s="306" t="s">
        <v>3890</v>
      </c>
      <c r="F1440" s="305" t="s">
        <v>131</v>
      </c>
      <c r="G1440" s="304">
        <v>175.02</v>
      </c>
      <c r="H1440" s="303">
        <v>284.12</v>
      </c>
      <c r="I1440" s="280">
        <f t="shared" si="530"/>
        <v>49726.68</v>
      </c>
      <c r="J1440" s="409">
        <f t="shared" si="518"/>
        <v>0.25069999999999998</v>
      </c>
      <c r="K1440" s="302">
        <f t="shared" si="531"/>
        <v>355.34</v>
      </c>
      <c r="L1440" s="301">
        <f t="shared" si="532"/>
        <v>62191.6</v>
      </c>
    </row>
    <row r="1441" spans="2:12" ht="12.75" customHeight="1" x14ac:dyDescent="0.25">
      <c r="B1441" s="307" t="s">
        <v>3891</v>
      </c>
      <c r="C1441" s="305" t="s">
        <v>2960</v>
      </c>
      <c r="D1441" s="305" t="s">
        <v>1336</v>
      </c>
      <c r="E1441" s="306" t="s">
        <v>2961</v>
      </c>
      <c r="F1441" s="305" t="s">
        <v>141</v>
      </c>
      <c r="G1441" s="304">
        <v>396.38</v>
      </c>
      <c r="H1441" s="303">
        <v>9.02</v>
      </c>
      <c r="I1441" s="280">
        <f t="shared" si="530"/>
        <v>3575.34</v>
      </c>
      <c r="J1441" s="409">
        <f t="shared" si="518"/>
        <v>0.25069999999999998</v>
      </c>
      <c r="K1441" s="302">
        <f t="shared" si="531"/>
        <v>11.28</v>
      </c>
      <c r="L1441" s="301">
        <f t="shared" si="532"/>
        <v>4471.16</v>
      </c>
    </row>
    <row r="1442" spans="2:12" x14ac:dyDescent="0.25">
      <c r="B1442" s="314" t="s">
        <v>3892</v>
      </c>
      <c r="C1442" s="311" t="s">
        <v>379</v>
      </c>
      <c r="D1442" s="311"/>
      <c r="E1442" s="312" t="s">
        <v>962</v>
      </c>
      <c r="F1442" s="311"/>
      <c r="G1442" s="313"/>
      <c r="H1442" s="312" t="s">
        <v>73</v>
      </c>
      <c r="I1442" s="311">
        <f>SUBTOTAL(9,I1443:I1444)</f>
        <v>140077.91999999998</v>
      </c>
      <c r="J1442" s="310"/>
      <c r="K1442" s="309"/>
      <c r="L1442" s="308">
        <f>SUBTOTAL(9,L1443:L1444)</f>
        <v>175194.17</v>
      </c>
    </row>
    <row r="1443" spans="2:12" x14ac:dyDescent="0.25">
      <c r="B1443" s="307" t="s">
        <v>3893</v>
      </c>
      <c r="C1443" s="305" t="s">
        <v>2964</v>
      </c>
      <c r="D1443" s="305" t="s">
        <v>130</v>
      </c>
      <c r="E1443" s="306" t="s">
        <v>2965</v>
      </c>
      <c r="F1443" s="305" t="s">
        <v>141</v>
      </c>
      <c r="G1443" s="304">
        <v>2715.53</v>
      </c>
      <c r="H1443" s="303">
        <v>50.66</v>
      </c>
      <c r="I1443" s="280">
        <f t="shared" ref="I1443:I1444" si="533">TRUNC(G1443 * H1443, 2)</f>
        <v>137568.74</v>
      </c>
      <c r="J1443" s="409">
        <f t="shared" si="518"/>
        <v>0.25069999999999998</v>
      </c>
      <c r="K1443" s="302">
        <f t="shared" ref="K1443:K1444" si="534">TRUNC(H1443 * (1 + J1443), 2)</f>
        <v>63.36</v>
      </c>
      <c r="L1443" s="301">
        <f t="shared" ref="L1443:L1444" si="535">TRUNC(G1443 * K1443, 2)</f>
        <v>172055.98</v>
      </c>
    </row>
    <row r="1444" spans="2:12" ht="12.75" customHeight="1" x14ac:dyDescent="0.25">
      <c r="B1444" s="307" t="s">
        <v>3894</v>
      </c>
      <c r="C1444" s="305" t="s">
        <v>2968</v>
      </c>
      <c r="D1444" s="305" t="s">
        <v>1336</v>
      </c>
      <c r="E1444" s="306" t="s">
        <v>2969</v>
      </c>
      <c r="F1444" s="305" t="s">
        <v>131</v>
      </c>
      <c r="G1444" s="304">
        <v>5.21</v>
      </c>
      <c r="H1444" s="303">
        <v>481.61</v>
      </c>
      <c r="I1444" s="280">
        <f t="shared" si="533"/>
        <v>2509.1799999999998</v>
      </c>
      <c r="J1444" s="409">
        <f t="shared" si="518"/>
        <v>0.25069999999999998</v>
      </c>
      <c r="K1444" s="302">
        <f t="shared" si="534"/>
        <v>602.34</v>
      </c>
      <c r="L1444" s="301">
        <f t="shared" si="535"/>
        <v>3138.19</v>
      </c>
    </row>
    <row r="1445" spans="2:12" x14ac:dyDescent="0.25">
      <c r="B1445" s="314" t="s">
        <v>3895</v>
      </c>
      <c r="C1445" s="311" t="s">
        <v>379</v>
      </c>
      <c r="D1445" s="311"/>
      <c r="E1445" s="312" t="s">
        <v>928</v>
      </c>
      <c r="F1445" s="311"/>
      <c r="G1445" s="313"/>
      <c r="H1445" s="312" t="s">
        <v>73</v>
      </c>
      <c r="I1445" s="311">
        <f>SUBTOTAL(9,I1446:I1456)</f>
        <v>63840.590000000018</v>
      </c>
      <c r="J1445" s="310"/>
      <c r="K1445" s="309"/>
      <c r="L1445" s="308">
        <f>SUBTOTAL(9,L1446:L1456)</f>
        <v>79839.010000000009</v>
      </c>
    </row>
    <row r="1446" spans="2:12" x14ac:dyDescent="0.25">
      <c r="B1446" s="307" t="s">
        <v>3896</v>
      </c>
      <c r="C1446" s="305" t="s">
        <v>828</v>
      </c>
      <c r="D1446" s="305" t="s">
        <v>1336</v>
      </c>
      <c r="E1446" s="306" t="s">
        <v>161</v>
      </c>
      <c r="F1446" s="305" t="s">
        <v>136</v>
      </c>
      <c r="G1446" s="304">
        <v>34</v>
      </c>
      <c r="H1446" s="303">
        <v>90.52</v>
      </c>
      <c r="I1446" s="280">
        <f t="shared" ref="I1446:I1456" si="536">TRUNC(G1446 * H1446, 2)</f>
        <v>3077.68</v>
      </c>
      <c r="J1446" s="409">
        <f t="shared" ref="J1446:J1456" si="537">+$L$3</f>
        <v>0.25069999999999998</v>
      </c>
      <c r="K1446" s="302">
        <f t="shared" ref="K1446:K1456" si="538">TRUNC(H1446 * (1 + J1446), 2)</f>
        <v>113.21</v>
      </c>
      <c r="L1446" s="301">
        <f t="shared" ref="L1446:L1456" si="539">TRUNC(G1446 * K1446, 2)</f>
        <v>3849.14</v>
      </c>
    </row>
    <row r="1447" spans="2:12" x14ac:dyDescent="0.25">
      <c r="B1447" s="307" t="s">
        <v>3897</v>
      </c>
      <c r="C1447" s="305" t="s">
        <v>831</v>
      </c>
      <c r="D1447" s="305" t="s">
        <v>1336</v>
      </c>
      <c r="E1447" s="306" t="s">
        <v>162</v>
      </c>
      <c r="F1447" s="305" t="s">
        <v>136</v>
      </c>
      <c r="G1447" s="304">
        <v>34</v>
      </c>
      <c r="H1447" s="303">
        <v>153.86000000000001</v>
      </c>
      <c r="I1447" s="280">
        <f t="shared" si="536"/>
        <v>5231.24</v>
      </c>
      <c r="J1447" s="409">
        <f t="shared" si="537"/>
        <v>0.25069999999999998</v>
      </c>
      <c r="K1447" s="302">
        <f t="shared" si="538"/>
        <v>192.43</v>
      </c>
      <c r="L1447" s="301">
        <f t="shared" si="539"/>
        <v>6542.62</v>
      </c>
    </row>
    <row r="1448" spans="2:12" ht="25.5" x14ac:dyDescent="0.25">
      <c r="B1448" s="307" t="s">
        <v>3898</v>
      </c>
      <c r="C1448" s="305" t="s">
        <v>829</v>
      </c>
      <c r="D1448" s="305" t="s">
        <v>160</v>
      </c>
      <c r="E1448" s="306" t="s">
        <v>2974</v>
      </c>
      <c r="F1448" s="305" t="s">
        <v>159</v>
      </c>
      <c r="G1448" s="304">
        <v>17</v>
      </c>
      <c r="H1448" s="303">
        <v>326.39999999999998</v>
      </c>
      <c r="I1448" s="280">
        <f t="shared" si="536"/>
        <v>5548.8</v>
      </c>
      <c r="J1448" s="409">
        <f t="shared" si="537"/>
        <v>0.25069999999999998</v>
      </c>
      <c r="K1448" s="302">
        <f t="shared" si="538"/>
        <v>408.22</v>
      </c>
      <c r="L1448" s="301">
        <f t="shared" si="539"/>
        <v>6939.74</v>
      </c>
    </row>
    <row r="1449" spans="2:12" x14ac:dyDescent="0.25">
      <c r="B1449" s="307" t="s">
        <v>3899</v>
      </c>
      <c r="C1449" s="305" t="s">
        <v>2976</v>
      </c>
      <c r="D1449" s="305" t="s">
        <v>1336</v>
      </c>
      <c r="E1449" s="306" t="s">
        <v>2977</v>
      </c>
      <c r="F1449" s="305" t="s">
        <v>137</v>
      </c>
      <c r="G1449" s="304">
        <v>375</v>
      </c>
      <c r="H1449" s="303">
        <v>16.79</v>
      </c>
      <c r="I1449" s="280">
        <f t="shared" si="536"/>
        <v>6296.25</v>
      </c>
      <c r="J1449" s="409">
        <f t="shared" si="537"/>
        <v>0.25069999999999998</v>
      </c>
      <c r="K1449" s="302">
        <f t="shared" si="538"/>
        <v>20.99</v>
      </c>
      <c r="L1449" s="301">
        <f t="shared" si="539"/>
        <v>7871.25</v>
      </c>
    </row>
    <row r="1450" spans="2:12" x14ac:dyDescent="0.25">
      <c r="B1450" s="307" t="s">
        <v>3900</v>
      </c>
      <c r="C1450" s="305" t="s">
        <v>2979</v>
      </c>
      <c r="D1450" s="305" t="s">
        <v>1336</v>
      </c>
      <c r="E1450" s="306" t="s">
        <v>2980</v>
      </c>
      <c r="F1450" s="305" t="s">
        <v>137</v>
      </c>
      <c r="G1450" s="304">
        <v>3</v>
      </c>
      <c r="H1450" s="303">
        <v>169.43</v>
      </c>
      <c r="I1450" s="280">
        <f t="shared" si="536"/>
        <v>508.29</v>
      </c>
      <c r="J1450" s="409">
        <f t="shared" si="537"/>
        <v>0.25069999999999998</v>
      </c>
      <c r="K1450" s="302">
        <f t="shared" si="538"/>
        <v>211.9</v>
      </c>
      <c r="L1450" s="301">
        <f t="shared" si="539"/>
        <v>635.70000000000005</v>
      </c>
    </row>
    <row r="1451" spans="2:12" x14ac:dyDescent="0.25">
      <c r="B1451" s="307" t="s">
        <v>3901</v>
      </c>
      <c r="C1451" s="305" t="s">
        <v>935</v>
      </c>
      <c r="D1451" s="305" t="s">
        <v>1336</v>
      </c>
      <c r="E1451" s="306" t="s">
        <v>2982</v>
      </c>
      <c r="F1451" s="305" t="s">
        <v>137</v>
      </c>
      <c r="G1451" s="304">
        <v>51</v>
      </c>
      <c r="H1451" s="303">
        <v>62.56</v>
      </c>
      <c r="I1451" s="280">
        <f t="shared" si="536"/>
        <v>3190.56</v>
      </c>
      <c r="J1451" s="409">
        <f t="shared" si="537"/>
        <v>0.25069999999999998</v>
      </c>
      <c r="K1451" s="302">
        <f t="shared" si="538"/>
        <v>78.239999999999995</v>
      </c>
      <c r="L1451" s="301">
        <f t="shared" si="539"/>
        <v>3990.24</v>
      </c>
    </row>
    <row r="1452" spans="2:12" x14ac:dyDescent="0.25">
      <c r="B1452" s="307" t="s">
        <v>3902</v>
      </c>
      <c r="C1452" s="305" t="s">
        <v>2984</v>
      </c>
      <c r="D1452" s="305" t="s">
        <v>1336</v>
      </c>
      <c r="E1452" s="306" t="s">
        <v>2985</v>
      </c>
      <c r="F1452" s="305" t="s">
        <v>137</v>
      </c>
      <c r="G1452" s="304">
        <v>125</v>
      </c>
      <c r="H1452" s="303">
        <v>159.04</v>
      </c>
      <c r="I1452" s="280">
        <f t="shared" si="536"/>
        <v>19880</v>
      </c>
      <c r="J1452" s="409">
        <f t="shared" si="537"/>
        <v>0.25069999999999998</v>
      </c>
      <c r="K1452" s="302">
        <f t="shared" si="538"/>
        <v>198.91</v>
      </c>
      <c r="L1452" s="301">
        <f t="shared" si="539"/>
        <v>24863.75</v>
      </c>
    </row>
    <row r="1453" spans="2:12" x14ac:dyDescent="0.25">
      <c r="B1453" s="307" t="s">
        <v>3903</v>
      </c>
      <c r="C1453" s="305" t="s">
        <v>937</v>
      </c>
      <c r="D1453" s="305" t="s">
        <v>1336</v>
      </c>
      <c r="E1453" s="306" t="s">
        <v>938</v>
      </c>
      <c r="F1453" s="305" t="s">
        <v>137</v>
      </c>
      <c r="G1453" s="304">
        <v>102</v>
      </c>
      <c r="H1453" s="303">
        <v>108.51</v>
      </c>
      <c r="I1453" s="280">
        <f t="shared" si="536"/>
        <v>11068.02</v>
      </c>
      <c r="J1453" s="409">
        <f t="shared" si="537"/>
        <v>0.25069999999999998</v>
      </c>
      <c r="K1453" s="302">
        <f t="shared" si="538"/>
        <v>135.71</v>
      </c>
      <c r="L1453" s="301">
        <f t="shared" si="539"/>
        <v>13842.42</v>
      </c>
    </row>
    <row r="1454" spans="2:12" x14ac:dyDescent="0.25">
      <c r="B1454" s="307" t="s">
        <v>3904</v>
      </c>
      <c r="C1454" s="305" t="s">
        <v>940</v>
      </c>
      <c r="D1454" s="305" t="s">
        <v>1336</v>
      </c>
      <c r="E1454" s="306" t="s">
        <v>941</v>
      </c>
      <c r="F1454" s="305" t="s">
        <v>137</v>
      </c>
      <c r="G1454" s="304">
        <v>51</v>
      </c>
      <c r="H1454" s="303">
        <v>60.3</v>
      </c>
      <c r="I1454" s="280">
        <f t="shared" si="536"/>
        <v>3075.3</v>
      </c>
      <c r="J1454" s="409">
        <f t="shared" si="537"/>
        <v>0.25069999999999998</v>
      </c>
      <c r="K1454" s="302">
        <f t="shared" si="538"/>
        <v>75.41</v>
      </c>
      <c r="L1454" s="301">
        <f t="shared" si="539"/>
        <v>3845.91</v>
      </c>
    </row>
    <row r="1455" spans="2:12" x14ac:dyDescent="0.25">
      <c r="B1455" s="307" t="s">
        <v>3905</v>
      </c>
      <c r="C1455" s="305" t="s">
        <v>2989</v>
      </c>
      <c r="D1455" s="305" t="s">
        <v>1336</v>
      </c>
      <c r="E1455" s="306" t="s">
        <v>2990</v>
      </c>
      <c r="F1455" s="305" t="s">
        <v>137</v>
      </c>
      <c r="G1455" s="304">
        <v>153</v>
      </c>
      <c r="H1455" s="303">
        <v>14.91</v>
      </c>
      <c r="I1455" s="280">
        <f t="shared" si="536"/>
        <v>2281.23</v>
      </c>
      <c r="J1455" s="409">
        <f t="shared" si="537"/>
        <v>0.25069999999999998</v>
      </c>
      <c r="K1455" s="302">
        <f t="shared" si="538"/>
        <v>18.64</v>
      </c>
      <c r="L1455" s="301">
        <f t="shared" si="539"/>
        <v>2851.92</v>
      </c>
    </row>
    <row r="1456" spans="2:12" x14ac:dyDescent="0.25">
      <c r="B1456" s="307" t="s">
        <v>3906</v>
      </c>
      <c r="C1456" s="305" t="s">
        <v>2992</v>
      </c>
      <c r="D1456" s="305" t="s">
        <v>1336</v>
      </c>
      <c r="E1456" s="306" t="s">
        <v>2993</v>
      </c>
      <c r="F1456" s="305" t="s">
        <v>137</v>
      </c>
      <c r="G1456" s="304">
        <v>102</v>
      </c>
      <c r="H1456" s="303">
        <v>36.11</v>
      </c>
      <c r="I1456" s="280">
        <f t="shared" si="536"/>
        <v>3683.22</v>
      </c>
      <c r="J1456" s="409">
        <f t="shared" si="537"/>
        <v>0.25069999999999998</v>
      </c>
      <c r="K1456" s="302">
        <f t="shared" si="538"/>
        <v>45.16</v>
      </c>
      <c r="L1456" s="301">
        <f t="shared" si="539"/>
        <v>4606.32</v>
      </c>
    </row>
    <row r="1457" spans="2:12" x14ac:dyDescent="0.25">
      <c r="B1457" s="314" t="s">
        <v>3926</v>
      </c>
      <c r="C1457" s="311" t="s">
        <v>379</v>
      </c>
      <c r="D1457" s="311"/>
      <c r="E1457" s="312" t="s">
        <v>1339</v>
      </c>
      <c r="F1457" s="311"/>
      <c r="G1457" s="313"/>
      <c r="H1457" s="312" t="s">
        <v>73</v>
      </c>
      <c r="I1457" s="311">
        <f>SUBTOTAL(9,I1458:I1479)</f>
        <v>636968.12</v>
      </c>
      <c r="J1457" s="310"/>
      <c r="K1457" s="309"/>
      <c r="L1457" s="311">
        <f>SUBTOTAL(9,L1458:L1479)</f>
        <v>796380.53</v>
      </c>
    </row>
    <row r="1458" spans="2:12" x14ac:dyDescent="0.25">
      <c r="B1458" s="314" t="s">
        <v>3927</v>
      </c>
      <c r="C1458" s="311" t="s">
        <v>379</v>
      </c>
      <c r="D1458" s="311"/>
      <c r="E1458" s="312" t="s">
        <v>2996</v>
      </c>
      <c r="F1458" s="311"/>
      <c r="G1458" s="313"/>
      <c r="H1458" s="312" t="s">
        <v>73</v>
      </c>
      <c r="I1458" s="311">
        <f>SUBTOTAL(9,I1459:I1464)</f>
        <v>334161.90999999997</v>
      </c>
      <c r="J1458" s="310"/>
      <c r="K1458" s="309"/>
      <c r="L1458" s="308">
        <f>SUBTOTAL(9,L1459:L1464)</f>
        <v>417751.82</v>
      </c>
    </row>
    <row r="1459" spans="2:12" x14ac:dyDescent="0.25">
      <c r="B1459" s="307" t="s">
        <v>3928</v>
      </c>
      <c r="C1459" s="305" t="s">
        <v>891</v>
      </c>
      <c r="D1459" s="305" t="s">
        <v>1336</v>
      </c>
      <c r="E1459" s="306" t="s">
        <v>892</v>
      </c>
      <c r="F1459" s="305" t="s">
        <v>131</v>
      </c>
      <c r="G1459" s="304">
        <v>4661.96</v>
      </c>
      <c r="H1459" s="303">
        <v>22.83</v>
      </c>
      <c r="I1459" s="280">
        <f t="shared" ref="I1459:I1464" si="540">TRUNC(G1459 * H1459, 2)</f>
        <v>106432.54</v>
      </c>
      <c r="J1459" s="409">
        <f t="shared" ref="J1459:J1479" si="541">+$L$3</f>
        <v>0.25069999999999998</v>
      </c>
      <c r="K1459" s="302">
        <f t="shared" ref="K1459:K1464" si="542">TRUNC(H1459 * (1 + J1459), 2)</f>
        <v>28.55</v>
      </c>
      <c r="L1459" s="301">
        <f t="shared" ref="L1459:L1464" si="543">TRUNC(G1459 * K1459, 2)</f>
        <v>133098.95000000001</v>
      </c>
    </row>
    <row r="1460" spans="2:12" ht="12.75" customHeight="1" x14ac:dyDescent="0.25">
      <c r="B1460" s="307" t="s">
        <v>3929</v>
      </c>
      <c r="C1460" s="305" t="s">
        <v>2209</v>
      </c>
      <c r="D1460" s="305" t="s">
        <v>1336</v>
      </c>
      <c r="E1460" s="306" t="s">
        <v>2210</v>
      </c>
      <c r="F1460" s="305" t="s">
        <v>131</v>
      </c>
      <c r="G1460" s="304">
        <v>9868.0300000000007</v>
      </c>
      <c r="H1460" s="303">
        <v>2.42</v>
      </c>
      <c r="I1460" s="280">
        <f t="shared" ref="I1460:I1461" si="544">TRUNC(G1460 * H1460, 2)</f>
        <v>23880.63</v>
      </c>
      <c r="J1460" s="409">
        <f t="shared" si="541"/>
        <v>0.25069999999999998</v>
      </c>
      <c r="K1460" s="302">
        <f t="shared" ref="K1460:K1461" si="545">TRUNC(H1460 * (1 + J1460), 2)</f>
        <v>3.02</v>
      </c>
      <c r="L1460" s="301">
        <f t="shared" ref="L1460:L1461" si="546">TRUNC(G1460 * K1460, 2)</f>
        <v>29801.45</v>
      </c>
    </row>
    <row r="1461" spans="2:12" x14ac:dyDescent="0.25">
      <c r="B1461" s="307" t="s">
        <v>3930</v>
      </c>
      <c r="C1461" s="305" t="s">
        <v>1351</v>
      </c>
      <c r="D1461" s="305" t="s">
        <v>1336</v>
      </c>
      <c r="E1461" s="306" t="s">
        <v>1350</v>
      </c>
      <c r="F1461" s="305" t="s">
        <v>131</v>
      </c>
      <c r="G1461" s="304">
        <v>9478.3799999999992</v>
      </c>
      <c r="H1461" s="303">
        <v>14.99</v>
      </c>
      <c r="I1461" s="280">
        <f t="shared" si="544"/>
        <v>142080.91</v>
      </c>
      <c r="J1461" s="409">
        <f t="shared" si="541"/>
        <v>0.25069999999999998</v>
      </c>
      <c r="K1461" s="302">
        <f t="shared" si="545"/>
        <v>18.739999999999998</v>
      </c>
      <c r="L1461" s="301">
        <f t="shared" si="546"/>
        <v>177624.84</v>
      </c>
    </row>
    <row r="1462" spans="2:12" ht="12.75" customHeight="1" x14ac:dyDescent="0.25">
      <c r="B1462" s="307" t="s">
        <v>3931</v>
      </c>
      <c r="C1462" s="305" t="s">
        <v>736</v>
      </c>
      <c r="D1462" s="305" t="s">
        <v>1336</v>
      </c>
      <c r="E1462" s="306" t="s">
        <v>2203</v>
      </c>
      <c r="F1462" s="305" t="s">
        <v>131</v>
      </c>
      <c r="G1462" s="304">
        <v>389.65</v>
      </c>
      <c r="H1462" s="303">
        <v>17.149999999999999</v>
      </c>
      <c r="I1462" s="280">
        <f t="shared" si="540"/>
        <v>6682.49</v>
      </c>
      <c r="J1462" s="409">
        <f t="shared" si="541"/>
        <v>0.25069999999999998</v>
      </c>
      <c r="K1462" s="302">
        <f t="shared" si="542"/>
        <v>21.44</v>
      </c>
      <c r="L1462" s="301">
        <f t="shared" si="543"/>
        <v>8354.09</v>
      </c>
    </row>
    <row r="1463" spans="2:12" x14ac:dyDescent="0.25">
      <c r="B1463" s="307" t="s">
        <v>3932</v>
      </c>
      <c r="C1463" s="305" t="s">
        <v>2194</v>
      </c>
      <c r="D1463" s="305" t="s">
        <v>1336</v>
      </c>
      <c r="E1463" s="306" t="s">
        <v>2195</v>
      </c>
      <c r="F1463" s="305" t="s">
        <v>131</v>
      </c>
      <c r="G1463" s="304">
        <v>3162.19</v>
      </c>
      <c r="H1463" s="303">
        <v>2.46</v>
      </c>
      <c r="I1463" s="280">
        <f t="shared" si="540"/>
        <v>7778.98</v>
      </c>
      <c r="J1463" s="409">
        <f t="shared" si="541"/>
        <v>0.25069999999999998</v>
      </c>
      <c r="K1463" s="302">
        <f t="shared" si="542"/>
        <v>3.07</v>
      </c>
      <c r="L1463" s="301">
        <f t="shared" si="543"/>
        <v>9707.92</v>
      </c>
    </row>
    <row r="1464" spans="2:12" x14ac:dyDescent="0.25">
      <c r="B1464" s="307" t="s">
        <v>3933</v>
      </c>
      <c r="C1464" s="305" t="s">
        <v>2197</v>
      </c>
      <c r="D1464" s="305" t="s">
        <v>1336</v>
      </c>
      <c r="E1464" s="306" t="s">
        <v>2198</v>
      </c>
      <c r="F1464" s="305" t="s">
        <v>131</v>
      </c>
      <c r="G1464" s="304">
        <v>3162.19</v>
      </c>
      <c r="H1464" s="303">
        <v>14.96</v>
      </c>
      <c r="I1464" s="280">
        <f t="shared" si="540"/>
        <v>47306.36</v>
      </c>
      <c r="J1464" s="409">
        <f t="shared" si="541"/>
        <v>0.25069999999999998</v>
      </c>
      <c r="K1464" s="302">
        <f t="shared" si="542"/>
        <v>18.71</v>
      </c>
      <c r="L1464" s="301">
        <f t="shared" si="543"/>
        <v>59164.57</v>
      </c>
    </row>
    <row r="1465" spans="2:12" x14ac:dyDescent="0.25">
      <c r="B1465" s="314" t="s">
        <v>3907</v>
      </c>
      <c r="C1465" s="311" t="s">
        <v>379</v>
      </c>
      <c r="D1465" s="311"/>
      <c r="E1465" s="312" t="s">
        <v>967</v>
      </c>
      <c r="F1465" s="311"/>
      <c r="G1465" s="313"/>
      <c r="H1465" s="312" t="s">
        <v>73</v>
      </c>
      <c r="I1465" s="311">
        <f>SUBTOTAL(9,I1466:I1466)</f>
        <v>27444.46</v>
      </c>
      <c r="J1465" s="310"/>
      <c r="K1465" s="309"/>
      <c r="L1465" s="308">
        <f>SUBTOTAL(9,L1466:L1466)</f>
        <v>34324.01</v>
      </c>
    </row>
    <row r="1466" spans="2:12" x14ac:dyDescent="0.25">
      <c r="B1466" s="307" t="s">
        <v>3908</v>
      </c>
      <c r="C1466" s="305" t="s">
        <v>2206</v>
      </c>
      <c r="D1466" s="305" t="s">
        <v>1336</v>
      </c>
      <c r="E1466" s="306" t="s">
        <v>2207</v>
      </c>
      <c r="F1466" s="305" t="s">
        <v>131</v>
      </c>
      <c r="G1466" s="304">
        <v>2456.98</v>
      </c>
      <c r="H1466" s="303">
        <v>11.17</v>
      </c>
      <c r="I1466" s="280">
        <f t="shared" ref="I1466:I1468" si="547">TRUNC(G1466 * H1466, 2)</f>
        <v>27444.46</v>
      </c>
      <c r="J1466" s="409">
        <f t="shared" si="541"/>
        <v>0.25069999999999998</v>
      </c>
      <c r="K1466" s="302">
        <f t="shared" ref="K1466:K1468" si="548">TRUNC(H1466 * (1 + J1466), 2)</f>
        <v>13.97</v>
      </c>
      <c r="L1466" s="301">
        <f t="shared" ref="L1466:L1468" si="549">TRUNC(G1466 * K1466, 2)</f>
        <v>34324.01</v>
      </c>
    </row>
    <row r="1467" spans="2:12" ht="12.75" customHeight="1" x14ac:dyDescent="0.25">
      <c r="B1467" s="307" t="s">
        <v>3909</v>
      </c>
      <c r="C1467" s="305" t="s">
        <v>2209</v>
      </c>
      <c r="D1467" s="305" t="s">
        <v>1336</v>
      </c>
      <c r="E1467" s="306" t="s">
        <v>2210</v>
      </c>
      <c r="F1467" s="305" t="s">
        <v>131</v>
      </c>
      <c r="G1467" s="304">
        <v>2750.77</v>
      </c>
      <c r="H1467" s="303">
        <v>2.42</v>
      </c>
      <c r="I1467" s="280">
        <f t="shared" si="547"/>
        <v>6656.86</v>
      </c>
      <c r="J1467" s="409">
        <f t="shared" si="541"/>
        <v>0.25069999999999998</v>
      </c>
      <c r="K1467" s="302">
        <f t="shared" si="548"/>
        <v>3.02</v>
      </c>
      <c r="L1467" s="301">
        <f t="shared" si="549"/>
        <v>8307.32</v>
      </c>
    </row>
    <row r="1468" spans="2:12" x14ac:dyDescent="0.25">
      <c r="B1468" s="307" t="s">
        <v>3910</v>
      </c>
      <c r="C1468" s="305" t="s">
        <v>2212</v>
      </c>
      <c r="D1468" s="305" t="s">
        <v>1336</v>
      </c>
      <c r="E1468" s="306" t="s">
        <v>2213</v>
      </c>
      <c r="F1468" s="305" t="s">
        <v>131</v>
      </c>
      <c r="G1468" s="304">
        <v>2750.77</v>
      </c>
      <c r="H1468" s="303">
        <v>7.21</v>
      </c>
      <c r="I1468" s="280">
        <f t="shared" si="547"/>
        <v>19833.05</v>
      </c>
      <c r="J1468" s="409">
        <f t="shared" si="541"/>
        <v>0.25069999999999998</v>
      </c>
      <c r="K1468" s="302">
        <f t="shared" si="548"/>
        <v>9.01</v>
      </c>
      <c r="L1468" s="301">
        <f t="shared" si="549"/>
        <v>24784.43</v>
      </c>
    </row>
    <row r="1469" spans="2:12" x14ac:dyDescent="0.25">
      <c r="B1469" s="314" t="s">
        <v>3911</v>
      </c>
      <c r="C1469" s="311" t="s">
        <v>379</v>
      </c>
      <c r="D1469" s="311"/>
      <c r="E1469" s="312" t="s">
        <v>3912</v>
      </c>
      <c r="F1469" s="311"/>
      <c r="G1469" s="313"/>
      <c r="H1469" s="312" t="s">
        <v>73</v>
      </c>
      <c r="I1469" s="311">
        <f>SUBTOTAL(9,I1470:I1470)</f>
        <v>23003.98</v>
      </c>
      <c r="J1469" s="310"/>
      <c r="K1469" s="309"/>
      <c r="L1469" s="308">
        <f>SUBTOTAL(9,L1470:L1470)</f>
        <v>28759.79</v>
      </c>
    </row>
    <row r="1470" spans="2:12" ht="25.5" x14ac:dyDescent="0.25">
      <c r="B1470" s="307" t="s">
        <v>3913</v>
      </c>
      <c r="C1470" s="305" t="s">
        <v>2200</v>
      </c>
      <c r="D1470" s="305" t="s">
        <v>164</v>
      </c>
      <c r="E1470" s="306" t="s">
        <v>2201</v>
      </c>
      <c r="F1470" s="305" t="s">
        <v>131</v>
      </c>
      <c r="G1470" s="304">
        <v>1925.02</v>
      </c>
      <c r="H1470" s="303">
        <v>11.95</v>
      </c>
      <c r="I1470" s="280">
        <f t="shared" ref="I1470:I1471" si="550">TRUNC(G1470 * H1470, 2)</f>
        <v>23003.98</v>
      </c>
      <c r="J1470" s="409">
        <f t="shared" si="541"/>
        <v>0.25069999999999998</v>
      </c>
      <c r="K1470" s="302">
        <f t="shared" ref="K1470:K1471" si="551">TRUNC(H1470 * (1 + J1470), 2)</f>
        <v>14.94</v>
      </c>
      <c r="L1470" s="301">
        <f t="shared" ref="L1470:L1471" si="552">TRUNC(G1470 * K1470, 2)</f>
        <v>28759.79</v>
      </c>
    </row>
    <row r="1471" spans="2:12" ht="12.75" customHeight="1" x14ac:dyDescent="0.25">
      <c r="B1471" s="307" t="s">
        <v>3914</v>
      </c>
      <c r="C1471" s="305" t="s">
        <v>736</v>
      </c>
      <c r="D1471" s="305" t="s">
        <v>1336</v>
      </c>
      <c r="E1471" s="306" t="s">
        <v>2203</v>
      </c>
      <c r="F1471" s="305" t="s">
        <v>131</v>
      </c>
      <c r="G1471" s="304">
        <v>1925.02</v>
      </c>
      <c r="H1471" s="303">
        <v>17.149999999999999</v>
      </c>
      <c r="I1471" s="280">
        <f t="shared" si="550"/>
        <v>33014.089999999997</v>
      </c>
      <c r="J1471" s="409">
        <f t="shared" si="541"/>
        <v>0.25069999999999998</v>
      </c>
      <c r="K1471" s="302">
        <f t="shared" si="551"/>
        <v>21.44</v>
      </c>
      <c r="L1471" s="301">
        <f t="shared" si="552"/>
        <v>41272.42</v>
      </c>
    </row>
    <row r="1472" spans="2:12" x14ac:dyDescent="0.25">
      <c r="B1472" s="314" t="s">
        <v>3915</v>
      </c>
      <c r="C1472" s="311" t="s">
        <v>379</v>
      </c>
      <c r="D1472" s="311"/>
      <c r="E1472" s="312" t="s">
        <v>2215</v>
      </c>
      <c r="F1472" s="311"/>
      <c r="G1472" s="313"/>
      <c r="H1472" s="312" t="s">
        <v>73</v>
      </c>
      <c r="I1472" s="311">
        <f>SUBTOTAL(9,I1473:I1476)</f>
        <v>38812.380000000005</v>
      </c>
      <c r="J1472" s="310"/>
      <c r="K1472" s="309"/>
      <c r="L1472" s="308">
        <f>SUBTOTAL(9,L1473:L1476)</f>
        <v>48535.68</v>
      </c>
    </row>
    <row r="1473" spans="2:13" x14ac:dyDescent="0.25">
      <c r="B1473" s="307" t="s">
        <v>3916</v>
      </c>
      <c r="C1473" s="305" t="s">
        <v>3007</v>
      </c>
      <c r="D1473" s="305" t="s">
        <v>1336</v>
      </c>
      <c r="E1473" s="306" t="s">
        <v>3008</v>
      </c>
      <c r="F1473" s="305" t="s">
        <v>131</v>
      </c>
      <c r="G1473" s="304">
        <v>684.18</v>
      </c>
      <c r="H1473" s="303">
        <v>25.37</v>
      </c>
      <c r="I1473" s="280">
        <f t="shared" ref="I1473:I1476" si="553">TRUNC(G1473 * H1473, 2)</f>
        <v>17357.64</v>
      </c>
      <c r="J1473" s="409">
        <f t="shared" si="541"/>
        <v>0.25069999999999998</v>
      </c>
      <c r="K1473" s="302">
        <f t="shared" ref="K1473:K1476" si="554">TRUNC(H1473 * (1 + J1473), 2)</f>
        <v>31.73</v>
      </c>
      <c r="L1473" s="301">
        <f t="shared" ref="L1473:L1476" si="555">TRUNC(G1473 * K1473, 2)</f>
        <v>21709.03</v>
      </c>
    </row>
    <row r="1474" spans="2:13" ht="12.75" customHeight="1" x14ac:dyDescent="0.25">
      <c r="B1474" s="307" t="s">
        <v>3917</v>
      </c>
      <c r="C1474" s="305" t="s">
        <v>2217</v>
      </c>
      <c r="D1474" s="305" t="s">
        <v>1336</v>
      </c>
      <c r="E1474" s="306" t="s">
        <v>2218</v>
      </c>
      <c r="F1474" s="305" t="s">
        <v>131</v>
      </c>
      <c r="G1474" s="304">
        <v>69.290000000000006</v>
      </c>
      <c r="H1474" s="303">
        <v>21.14</v>
      </c>
      <c r="I1474" s="280">
        <f t="shared" si="553"/>
        <v>1464.79</v>
      </c>
      <c r="J1474" s="409">
        <f t="shared" si="541"/>
        <v>0.25069999999999998</v>
      </c>
      <c r="K1474" s="302">
        <f t="shared" si="554"/>
        <v>26.43</v>
      </c>
      <c r="L1474" s="301">
        <f t="shared" si="555"/>
        <v>1831.33</v>
      </c>
    </row>
    <row r="1475" spans="2:13" ht="12.75" customHeight="1" x14ac:dyDescent="0.25">
      <c r="B1475" s="307" t="s">
        <v>3918</v>
      </c>
      <c r="C1475" s="305" t="s">
        <v>2220</v>
      </c>
      <c r="D1475" s="305" t="s">
        <v>1336</v>
      </c>
      <c r="E1475" s="306" t="s">
        <v>2221</v>
      </c>
      <c r="F1475" s="305" t="s">
        <v>131</v>
      </c>
      <c r="G1475" s="304">
        <v>69.290000000000006</v>
      </c>
      <c r="H1475" s="303">
        <v>21.5</v>
      </c>
      <c r="I1475" s="280">
        <f t="shared" si="553"/>
        <v>1489.73</v>
      </c>
      <c r="J1475" s="409">
        <f t="shared" si="541"/>
        <v>0.25069999999999998</v>
      </c>
      <c r="K1475" s="302">
        <f t="shared" si="554"/>
        <v>26.89</v>
      </c>
      <c r="L1475" s="301">
        <f t="shared" si="555"/>
        <v>1863.2</v>
      </c>
    </row>
    <row r="1476" spans="2:13" ht="12.75" customHeight="1" x14ac:dyDescent="0.25">
      <c r="B1476" s="307" t="s">
        <v>3919</v>
      </c>
      <c r="C1476" s="305" t="s">
        <v>3012</v>
      </c>
      <c r="D1476" s="305" t="s">
        <v>1336</v>
      </c>
      <c r="E1476" s="306" t="s">
        <v>3013</v>
      </c>
      <c r="F1476" s="305" t="s">
        <v>131</v>
      </c>
      <c r="G1476" s="304">
        <v>684.18</v>
      </c>
      <c r="H1476" s="303">
        <v>27.04</v>
      </c>
      <c r="I1476" s="280">
        <f t="shared" si="553"/>
        <v>18500.22</v>
      </c>
      <c r="J1476" s="409">
        <f t="shared" si="541"/>
        <v>0.25069999999999998</v>
      </c>
      <c r="K1476" s="302">
        <f t="shared" si="554"/>
        <v>33.81</v>
      </c>
      <c r="L1476" s="301">
        <f t="shared" si="555"/>
        <v>23132.12</v>
      </c>
    </row>
    <row r="1477" spans="2:13" x14ac:dyDescent="0.25">
      <c r="B1477" s="314" t="s">
        <v>3920</v>
      </c>
      <c r="C1477" s="311" t="s">
        <v>379</v>
      </c>
      <c r="D1477" s="311"/>
      <c r="E1477" s="312" t="s">
        <v>3015</v>
      </c>
      <c r="F1477" s="311"/>
      <c r="G1477" s="313"/>
      <c r="H1477" s="312" t="s">
        <v>73</v>
      </c>
      <c r="I1477" s="311">
        <f>SUBTOTAL(9,I1478:I1479)</f>
        <v>154041.39000000001</v>
      </c>
      <c r="J1477" s="310"/>
      <c r="K1477" s="309"/>
      <c r="L1477" s="308">
        <f>SUBTOTAL(9,L1478:L1479)</f>
        <v>192645.06</v>
      </c>
    </row>
    <row r="1478" spans="2:13" x14ac:dyDescent="0.25">
      <c r="B1478" s="307" t="s">
        <v>3921</v>
      </c>
      <c r="C1478" s="305" t="s">
        <v>3017</v>
      </c>
      <c r="D1478" s="305" t="s">
        <v>1336</v>
      </c>
      <c r="E1478" s="306" t="s">
        <v>3018</v>
      </c>
      <c r="F1478" s="305" t="s">
        <v>131</v>
      </c>
      <c r="G1478" s="304">
        <v>1509.16</v>
      </c>
      <c r="H1478" s="303">
        <v>14.51</v>
      </c>
      <c r="I1478" s="280">
        <f t="shared" ref="I1478:I1479" si="556">TRUNC(G1478 * H1478, 2)</f>
        <v>21897.91</v>
      </c>
      <c r="J1478" s="409">
        <f t="shared" si="541"/>
        <v>0.25069999999999998</v>
      </c>
      <c r="K1478" s="302">
        <f t="shared" ref="K1478:K1479" si="557">TRUNC(H1478 * (1 + J1478), 2)</f>
        <v>18.14</v>
      </c>
      <c r="L1478" s="301">
        <f t="shared" ref="L1478:L1479" si="558">TRUNC(G1478 * K1478, 2)</f>
        <v>27376.16</v>
      </c>
    </row>
    <row r="1479" spans="2:13" ht="12.75" customHeight="1" x14ac:dyDescent="0.25">
      <c r="B1479" s="307" t="s">
        <v>3922</v>
      </c>
      <c r="C1479" s="305" t="s">
        <v>3020</v>
      </c>
      <c r="D1479" s="305" t="s">
        <v>969</v>
      </c>
      <c r="E1479" s="306" t="s">
        <v>3021</v>
      </c>
      <c r="F1479" s="305" t="s">
        <v>131</v>
      </c>
      <c r="G1479" s="304">
        <v>942.67</v>
      </c>
      <c r="H1479" s="303">
        <v>140.18</v>
      </c>
      <c r="I1479" s="280">
        <f t="shared" si="556"/>
        <v>132143.48000000001</v>
      </c>
      <c r="J1479" s="409">
        <f t="shared" si="541"/>
        <v>0.25069999999999998</v>
      </c>
      <c r="K1479" s="302">
        <f t="shared" si="557"/>
        <v>175.32</v>
      </c>
      <c r="L1479" s="301">
        <f t="shared" si="558"/>
        <v>165268.9</v>
      </c>
    </row>
    <row r="1480" spans="2:13" x14ac:dyDescent="0.25">
      <c r="B1480" s="314" t="s">
        <v>3923</v>
      </c>
      <c r="C1480" s="311" t="s">
        <v>379</v>
      </c>
      <c r="D1480" s="311"/>
      <c r="E1480" s="312" t="s">
        <v>32</v>
      </c>
      <c r="F1480" s="311"/>
      <c r="G1480" s="313"/>
      <c r="H1480" s="312" t="s">
        <v>73</v>
      </c>
      <c r="I1480" s="311">
        <f>SUBTOTAL(9,I1481:I1482)</f>
        <v>26007.550000000003</v>
      </c>
      <c r="J1480" s="310"/>
      <c r="K1480" s="309"/>
      <c r="L1480" s="308">
        <f>SUBTOTAL(9,L1481:L1482)</f>
        <v>32498.559999999998</v>
      </c>
    </row>
    <row r="1481" spans="2:13" x14ac:dyDescent="0.25">
      <c r="B1481" s="307" t="s">
        <v>3924</v>
      </c>
      <c r="C1481" s="305" t="s">
        <v>3024</v>
      </c>
      <c r="D1481" s="305" t="s">
        <v>1336</v>
      </c>
      <c r="E1481" s="306" t="s">
        <v>3025</v>
      </c>
      <c r="F1481" s="305" t="s">
        <v>131</v>
      </c>
      <c r="G1481" s="304">
        <v>5194.97</v>
      </c>
      <c r="H1481" s="303">
        <v>4.41</v>
      </c>
      <c r="I1481" s="280">
        <f t="shared" ref="I1481:I1482" si="559">TRUNC(G1481 * H1481, 2)</f>
        <v>22909.81</v>
      </c>
      <c r="J1481" s="409">
        <f t="shared" ref="J1481:J1482" si="560">+$L$3</f>
        <v>0.25069999999999998</v>
      </c>
      <c r="K1481" s="302">
        <f t="shared" ref="K1481:K1482" si="561">TRUNC(H1481 * (1 + J1481), 2)</f>
        <v>5.51</v>
      </c>
      <c r="L1481" s="301">
        <f t="shared" ref="L1481:L1482" si="562">TRUNC(G1481 * K1481, 2)</f>
        <v>28624.28</v>
      </c>
    </row>
    <row r="1482" spans="2:13" x14ac:dyDescent="0.25">
      <c r="B1482" s="307" t="s">
        <v>3925</v>
      </c>
      <c r="C1482" s="305" t="s">
        <v>2283</v>
      </c>
      <c r="D1482" s="305" t="s">
        <v>142</v>
      </c>
      <c r="E1482" s="306" t="s">
        <v>2284</v>
      </c>
      <c r="F1482" s="305" t="s">
        <v>131</v>
      </c>
      <c r="G1482" s="304">
        <v>10.62</v>
      </c>
      <c r="H1482" s="303">
        <v>291.69</v>
      </c>
      <c r="I1482" s="280">
        <f t="shared" si="559"/>
        <v>3097.74</v>
      </c>
      <c r="J1482" s="409">
        <f t="shared" si="560"/>
        <v>0.25069999999999998</v>
      </c>
      <c r="K1482" s="302">
        <f t="shared" si="561"/>
        <v>364.81</v>
      </c>
      <c r="L1482" s="301">
        <f t="shared" si="562"/>
        <v>3874.28</v>
      </c>
    </row>
    <row r="1483" spans="2:13" x14ac:dyDescent="0.25">
      <c r="B1483" s="434"/>
      <c r="C1483" s="435"/>
      <c r="D1483" s="434"/>
      <c r="E1483" s="434"/>
      <c r="F1483" s="436"/>
      <c r="G1483" s="435"/>
      <c r="H1483" s="437"/>
      <c r="I1483" s="300"/>
      <c r="J1483" s="438"/>
      <c r="K1483" s="439"/>
      <c r="L1483" s="242"/>
      <c r="M1483" s="242"/>
    </row>
    <row r="1484" spans="2:13" ht="13.5" thickBot="1" x14ac:dyDescent="0.3">
      <c r="B1484" s="434"/>
      <c r="C1484" s="435"/>
      <c r="D1484" s="434"/>
      <c r="E1484" s="434"/>
      <c r="F1484" s="436"/>
      <c r="G1484" s="435"/>
      <c r="H1484" s="437"/>
      <c r="I1484" s="300"/>
      <c r="J1484" s="438"/>
      <c r="K1484" s="439"/>
      <c r="L1484" s="242"/>
      <c r="M1484" s="242"/>
    </row>
    <row r="1485" spans="2:13" ht="12.75" customHeight="1" x14ac:dyDescent="0.25">
      <c r="B1485" s="533" t="s">
        <v>61</v>
      </c>
      <c r="C1485" s="539" t="str">
        <f>'DADOS DA OBRA'!$B$30</f>
        <v>SINAPI - 02/2026 - Goiás / SICRO3 - 10/2025 - Goiás / ORSE - 02/2026 - Sergipe / SEDOP - 03/2026 - Pará / SEINFRA - 028 - Ceará / SETOP - 01/2026 - Minas Gerais / IOPES - 12/2025 - Espírito Santo / SIURB - 07/2025 - São Paulo / SUDECAP - 10/2025 - Minas Gerais / CPOS/CDHU - 01/2026 - São Paulo / FDE - 01/2026 - São Paulo / AGESUL - 01/2026 - Mato Grosso do Sul / AGETOP CIVIL - 12/2025 - Goiás / AGETOP RODOVIARIA - 12/2025 - Goiás / EMBASA - 06/2025 - sem_encargos / EMOP - 02/2026 - Rio de Janeiro</v>
      </c>
      <c r="D1485" s="539"/>
      <c r="E1485" s="539"/>
      <c r="F1485" s="539"/>
      <c r="G1485" s="539"/>
      <c r="H1485" s="539"/>
      <c r="I1485" s="539"/>
      <c r="K1485" s="299" t="s">
        <v>57</v>
      </c>
      <c r="L1485" s="298">
        <f>SUBTOTAL(9,I11:I1483)</f>
        <v>25762829.919999987</v>
      </c>
    </row>
    <row r="1486" spans="2:13" x14ac:dyDescent="0.25">
      <c r="B1486" s="533"/>
      <c r="C1486" s="539"/>
      <c r="D1486" s="539"/>
      <c r="E1486" s="539"/>
      <c r="F1486" s="539"/>
      <c r="G1486" s="539"/>
      <c r="H1486" s="539"/>
      <c r="I1486" s="539"/>
      <c r="K1486" s="297" t="s">
        <v>58</v>
      </c>
      <c r="L1486" s="296">
        <f>+L1487-L1485</f>
        <v>6218784.8800000101</v>
      </c>
    </row>
    <row r="1487" spans="2:13" ht="13.5" thickBot="1" x14ac:dyDescent="0.3">
      <c r="B1487" s="295"/>
      <c r="C1487" s="539"/>
      <c r="D1487" s="539"/>
      <c r="E1487" s="539"/>
      <c r="F1487" s="539"/>
      <c r="G1487" s="539"/>
      <c r="H1487" s="539"/>
      <c r="I1487" s="539"/>
      <c r="K1487" s="294" t="s">
        <v>59</v>
      </c>
      <c r="L1487" s="293">
        <f>SUBTOTAL(9,L11:L1483)</f>
        <v>31981614.799999997</v>
      </c>
    </row>
    <row r="1488" spans="2:13" ht="15.75" customHeight="1" x14ac:dyDescent="0.25">
      <c r="C1488" s="122"/>
      <c r="D1488" s="122"/>
      <c r="E1488" s="107"/>
      <c r="F1488" s="122"/>
      <c r="G1488" s="153"/>
      <c r="H1488" s="292"/>
      <c r="I1488" s="122"/>
    </row>
    <row r="1489" spans="2:12" x14ac:dyDescent="0.25">
      <c r="C1489" s="122"/>
      <c r="D1489" s="122"/>
      <c r="E1489" s="107"/>
      <c r="F1489" s="122"/>
      <c r="G1489" s="153"/>
      <c r="H1489" s="367"/>
      <c r="I1489" s="122"/>
      <c r="K1489" s="368"/>
    </row>
    <row r="1490" spans="2:12" x14ac:dyDescent="0.25">
      <c r="C1490" s="122"/>
      <c r="D1490" s="122"/>
      <c r="E1490" s="107"/>
      <c r="F1490" s="122"/>
      <c r="G1490" s="153"/>
      <c r="H1490" s="367"/>
      <c r="I1490" s="122"/>
      <c r="K1490" s="368"/>
    </row>
    <row r="1491" spans="2:12" x14ac:dyDescent="0.25">
      <c r="C1491" s="122"/>
      <c r="D1491" s="122"/>
      <c r="E1491" s="107"/>
      <c r="F1491" s="122"/>
      <c r="G1491" s="153"/>
      <c r="H1491" s="367"/>
      <c r="I1491" s="122"/>
      <c r="K1491" s="368"/>
    </row>
    <row r="1492" spans="2:12" x14ac:dyDescent="0.25">
      <c r="C1492" s="122"/>
      <c r="D1492" s="122"/>
      <c r="E1492" s="107"/>
      <c r="F1492" s="122"/>
      <c r="G1492" s="153"/>
      <c r="H1492" s="367"/>
      <c r="I1492" s="122"/>
      <c r="K1492" s="368"/>
    </row>
    <row r="1493" spans="2:12" x14ac:dyDescent="0.25">
      <c r="C1493" s="122"/>
      <c r="D1493" s="122"/>
      <c r="E1493" s="107"/>
      <c r="F1493" s="122"/>
      <c r="G1493" s="153"/>
      <c r="H1493" s="367"/>
      <c r="I1493" s="122"/>
      <c r="K1493" s="368"/>
    </row>
    <row r="1494" spans="2:12" x14ac:dyDescent="0.25">
      <c r="C1494" s="122"/>
      <c r="D1494" s="122"/>
      <c r="E1494" s="107"/>
      <c r="F1494" s="122"/>
      <c r="G1494" s="153"/>
      <c r="H1494" s="367"/>
      <c r="I1494" s="122"/>
      <c r="K1494" s="368"/>
    </row>
    <row r="1495" spans="2:12" x14ac:dyDescent="0.25">
      <c r="C1495" s="122"/>
      <c r="D1495" s="122"/>
      <c r="E1495" s="107"/>
      <c r="F1495" s="122"/>
      <c r="G1495" s="153"/>
      <c r="H1495" s="367"/>
      <c r="I1495" s="122"/>
      <c r="K1495" s="368"/>
    </row>
    <row r="1496" spans="2:12" x14ac:dyDescent="0.25">
      <c r="C1496" s="122"/>
      <c r="D1496" s="122"/>
      <c r="E1496" s="107"/>
      <c r="F1496" s="122"/>
      <c r="G1496" s="153"/>
      <c r="H1496" s="367"/>
      <c r="I1496" s="122"/>
      <c r="K1496" s="368"/>
    </row>
    <row r="1497" spans="2:12" x14ac:dyDescent="0.25">
      <c r="C1497" s="122"/>
      <c r="D1497" s="122"/>
      <c r="E1497" s="107"/>
      <c r="F1497" s="122"/>
      <c r="G1497" s="153"/>
      <c r="H1497" s="367"/>
      <c r="I1497" s="122"/>
      <c r="K1497" s="368"/>
    </row>
    <row r="1498" spans="2:12" x14ac:dyDescent="0.25">
      <c r="C1498" s="122"/>
      <c r="D1498" s="122"/>
      <c r="E1498" s="107"/>
      <c r="F1498" s="122"/>
      <c r="G1498" s="153"/>
      <c r="H1498" s="367"/>
      <c r="I1498" s="122"/>
      <c r="K1498" s="368"/>
    </row>
    <row r="1499" spans="2:12" ht="15" customHeight="1" x14ac:dyDescent="0.25">
      <c r="B1499" s="534"/>
      <c r="C1499" s="534"/>
      <c r="D1499" s="534"/>
      <c r="E1499" s="534"/>
      <c r="F1499" s="534"/>
      <c r="G1499" s="534"/>
      <c r="H1499" s="534"/>
      <c r="I1499" s="534"/>
      <c r="J1499" s="534"/>
      <c r="K1499" s="534"/>
      <c r="L1499" s="534"/>
    </row>
    <row r="1500" spans="2:12" ht="15" customHeight="1" x14ac:dyDescent="0.25">
      <c r="B1500" s="535"/>
      <c r="C1500" s="535"/>
      <c r="D1500" s="535"/>
      <c r="E1500" s="535"/>
      <c r="F1500" s="535"/>
      <c r="G1500" s="535"/>
      <c r="H1500" s="535"/>
      <c r="I1500" s="535"/>
      <c r="J1500" s="535"/>
      <c r="K1500" s="535"/>
      <c r="L1500" s="535"/>
    </row>
    <row r="1501" spans="2:12" ht="15" customHeight="1" x14ac:dyDescent="0.25">
      <c r="B1501" s="536"/>
      <c r="C1501" s="536"/>
      <c r="D1501" s="536"/>
      <c r="E1501" s="536"/>
      <c r="F1501" s="536"/>
      <c r="G1501" s="536"/>
      <c r="H1501" s="536"/>
      <c r="I1501" s="536"/>
      <c r="J1501" s="536"/>
      <c r="K1501" s="536"/>
      <c r="L1501" s="536"/>
    </row>
    <row r="1502" spans="2:12" x14ac:dyDescent="0.25">
      <c r="C1502" s="122"/>
      <c r="E1502" s="107"/>
      <c r="F1502" s="122"/>
      <c r="G1502" s="153"/>
      <c r="H1502" s="292"/>
      <c r="I1502" s="122"/>
    </row>
    <row r="1503" spans="2:12" x14ac:dyDescent="0.25">
      <c r="E1503" s="291"/>
      <c r="G1503" s="111"/>
      <c r="H1503" s="284"/>
      <c r="I1503" s="110"/>
      <c r="K1503" s="110"/>
    </row>
    <row r="1504" spans="2:12" x14ac:dyDescent="0.25">
      <c r="E1504" s="291"/>
      <c r="F1504" s="290"/>
      <c r="G1504" s="290"/>
      <c r="H1504" s="289"/>
      <c r="I1504" s="217"/>
      <c r="J1504" s="217"/>
      <c r="K1504" s="217"/>
      <c r="L1504" s="217"/>
    </row>
    <row r="1505" spans="5:11" x14ac:dyDescent="0.25">
      <c r="E1505" s="288"/>
      <c r="G1505" s="111"/>
      <c r="H1505" s="284"/>
      <c r="I1505" s="110"/>
      <c r="K1505" s="110"/>
    </row>
  </sheetData>
  <mergeCells count="8">
    <mergeCell ref="B1499:L1499"/>
    <mergeCell ref="B1500:L1500"/>
    <mergeCell ref="B1501:L1501"/>
    <mergeCell ref="B1485:B1486"/>
    <mergeCell ref="B1:L1"/>
    <mergeCell ref="C4:E4"/>
    <mergeCell ref="C1485:I1487"/>
    <mergeCell ref="C3:E3"/>
  </mergeCells>
  <phoneticPr fontId="43" type="noConversion"/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56" fitToHeight="0" orientation="landscape" r:id="rId1"/>
  <headerFooter>
    <oddHeader>&amp;L
      &amp;G</oddHeader>
    <oddFooter>&amp;L&amp;"Arial Narrow,Normal"&amp;10        &amp;A
        &amp;F</oddFooter>
  </headerFooter>
  <ignoredErrors>
    <ignoredError sqref="I11:K11 I19:K19 I12:K12 I18:K18 I25:K25 I22:K22 I23:K23 I24:K24 I35:K35 I26:K26 I27:K27 I28:K28 I29:K29 I30:K30 I36:K36 I37:K37 I38:K38 I39:K39 I40:K40 I41:K41 I42:K42 I43:K43 J34:K34 I21:K21 J20:K20" numberStoredAsText="1"/>
  </ignoredErrors>
  <drawing r:id="rId2"/>
  <legacyDrawingHF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ACE41-CCF5-4FBD-B721-BB3116986ED7}">
  <sheetPr codeName="Planilha8"/>
  <dimension ref="B1:U500"/>
  <sheetViews>
    <sheetView showGridLines="0" showZeros="0" view="pageBreakPreview" zoomScaleNormal="100" zoomScaleSheetLayoutView="100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1" style="24" customWidth="1"/>
    <col min="4" max="4" width="9.7109375" style="24" bestFit="1" customWidth="1"/>
    <col min="5" max="14" width="10.7109375" style="24" customWidth="1"/>
    <col min="15" max="15" width="10.7109375" style="26" customWidth="1"/>
    <col min="16" max="16" width="1.7109375" style="24" customWidth="1"/>
    <col min="17" max="17" width="9.140625" style="24" customWidth="1"/>
    <col min="18" max="16384" width="9.140625" style="24"/>
  </cols>
  <sheetData>
    <row r="1" spans="2:21" s="16" customFormat="1" ht="20.100000000000001" customHeight="1" x14ac:dyDescent="0.25"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</row>
    <row r="2" spans="2:21" s="16" customFormat="1" ht="20.100000000000001" customHeight="1" x14ac:dyDescent="0.25"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7"/>
    </row>
    <row r="3" spans="2:21" s="16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8"/>
      <c r="S4" s="8"/>
      <c r="T4" s="9"/>
      <c r="U4" s="9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0"/>
      <c r="N7" s="3"/>
      <c r="O7" s="14"/>
    </row>
    <row r="8" spans="2:21" s="15" customFormat="1" ht="20.100000000000001" customHeight="1" x14ac:dyDescent="0.25">
      <c r="B8" s="12"/>
      <c r="C8" s="13"/>
      <c r="D8" s="6"/>
      <c r="E8" s="6"/>
      <c r="F8" s="6"/>
      <c r="G8" s="7"/>
      <c r="H8" s="7"/>
      <c r="I8" s="7"/>
      <c r="J8" s="7"/>
      <c r="K8" s="6"/>
      <c r="M8" s="7"/>
      <c r="N8" s="7"/>
    </row>
    <row r="9" spans="2:21" ht="20.100000000000001" customHeight="1" x14ac:dyDescent="0.25">
      <c r="B9" s="34"/>
      <c r="O9" s="25"/>
    </row>
    <row r="10" spans="2:21" ht="20.100000000000001" customHeight="1" x14ac:dyDescent="0.25">
      <c r="B10" s="34"/>
      <c r="O10" s="25"/>
    </row>
    <row r="11" spans="2:21" ht="20.100000000000001" customHeight="1" x14ac:dyDescent="0.25">
      <c r="B11" s="34"/>
      <c r="C11" s="34"/>
      <c r="D11" s="37"/>
      <c r="E11" s="36"/>
      <c r="F11" s="34"/>
      <c r="G11" s="34"/>
      <c r="H11" s="34"/>
      <c r="I11" s="34"/>
      <c r="J11" s="34"/>
      <c r="K11" s="34"/>
      <c r="L11" s="37"/>
      <c r="M11" s="36"/>
      <c r="N11" s="34"/>
      <c r="O11" s="25"/>
    </row>
    <row r="12" spans="2:21" ht="20.100000000000001" customHeight="1" x14ac:dyDescent="0.25">
      <c r="B12" s="34"/>
      <c r="O12" s="25"/>
    </row>
    <row r="13" spans="2:21" ht="20.100000000000001" customHeight="1" x14ac:dyDescent="0.25">
      <c r="B13" s="34"/>
      <c r="C13" s="540" t="s">
        <v>332</v>
      </c>
      <c r="D13" s="540"/>
      <c r="E13" s="540"/>
      <c r="F13" s="540"/>
      <c r="G13" s="540"/>
      <c r="H13" s="540"/>
      <c r="I13" s="540"/>
      <c r="J13" s="540"/>
      <c r="K13" s="540"/>
      <c r="L13" s="540"/>
      <c r="M13" s="540"/>
      <c r="N13" s="540"/>
      <c r="O13" s="25"/>
    </row>
    <row r="14" spans="2:21" ht="20.100000000000001" customHeight="1" x14ac:dyDescent="0.25">
      <c r="B14" s="34"/>
      <c r="C14" s="540"/>
      <c r="D14" s="540"/>
      <c r="E14" s="540"/>
      <c r="F14" s="540"/>
      <c r="G14" s="540"/>
      <c r="H14" s="540"/>
      <c r="I14" s="540"/>
      <c r="J14" s="540"/>
      <c r="K14" s="540"/>
      <c r="L14" s="540"/>
      <c r="M14" s="540"/>
      <c r="N14" s="540"/>
      <c r="O14" s="25"/>
    </row>
    <row r="15" spans="2:21" ht="20.100000000000001" customHeight="1" x14ac:dyDescent="0.25">
      <c r="B15" s="34"/>
      <c r="C15" s="540"/>
      <c r="D15" s="540"/>
      <c r="E15" s="540"/>
      <c r="F15" s="540"/>
      <c r="G15" s="540"/>
      <c r="H15" s="540"/>
      <c r="I15" s="540"/>
      <c r="J15" s="540"/>
      <c r="K15" s="540"/>
      <c r="L15" s="540"/>
      <c r="M15" s="540"/>
      <c r="N15" s="540"/>
      <c r="O15" s="25"/>
    </row>
    <row r="16" spans="2:21" s="15" customFormat="1" ht="20.100000000000001" customHeight="1" x14ac:dyDescent="0.25">
      <c r="B16" s="12"/>
      <c r="C16" s="13"/>
      <c r="D16" s="6"/>
      <c r="E16" s="6"/>
      <c r="F16" s="6"/>
      <c r="G16" s="7"/>
      <c r="H16" s="7"/>
      <c r="I16" s="7"/>
      <c r="J16" s="7"/>
      <c r="K16" s="6"/>
      <c r="M16" s="7"/>
      <c r="N16" s="7"/>
    </row>
    <row r="17" spans="2:15" ht="20.100000000000001" customHeight="1" x14ac:dyDescent="0.25">
      <c r="B17" s="34"/>
      <c r="C17" s="35"/>
      <c r="D17" s="34"/>
      <c r="E17" s="34"/>
      <c r="F17" s="34"/>
      <c r="G17" s="34"/>
      <c r="H17" s="34"/>
      <c r="I17" s="34"/>
      <c r="J17" s="34"/>
      <c r="K17" s="31"/>
      <c r="L17" s="34"/>
      <c r="M17" s="34"/>
      <c r="N17" s="34"/>
      <c r="O17" s="25"/>
    </row>
    <row r="18" spans="2:15" ht="20.100000000000001" customHeight="1" x14ac:dyDescent="0.25">
      <c r="B18" s="34"/>
      <c r="C18" s="34"/>
      <c r="D18" s="37"/>
      <c r="E18" s="36"/>
      <c r="F18" s="34"/>
      <c r="G18" s="34"/>
      <c r="H18" s="34"/>
      <c r="I18" s="34"/>
      <c r="J18" s="34"/>
      <c r="K18" s="34"/>
      <c r="L18" s="37"/>
      <c r="M18" s="36"/>
      <c r="N18" s="34"/>
      <c r="O18" s="25"/>
    </row>
    <row r="19" spans="2:15" ht="20.100000000000001" customHeight="1" x14ac:dyDescent="0.25">
      <c r="B19" s="34"/>
      <c r="C19" s="34"/>
      <c r="D19" s="37"/>
      <c r="E19" s="36"/>
      <c r="F19" s="34"/>
      <c r="G19" s="34"/>
      <c r="H19" s="34"/>
      <c r="I19" s="34"/>
      <c r="J19" s="34"/>
      <c r="K19" s="34"/>
      <c r="L19" s="37"/>
      <c r="M19" s="36"/>
      <c r="N19" s="34"/>
      <c r="O19" s="25"/>
    </row>
    <row r="20" spans="2:15" ht="20.100000000000001" customHeight="1" x14ac:dyDescent="0.25">
      <c r="B20" s="34"/>
      <c r="C20" s="34"/>
      <c r="D20" s="37"/>
      <c r="E20" s="36"/>
      <c r="F20" s="34"/>
      <c r="G20" s="34"/>
      <c r="H20" s="34"/>
      <c r="I20" s="34"/>
      <c r="J20" s="34"/>
      <c r="K20" s="34"/>
      <c r="L20" s="37"/>
      <c r="M20" s="36"/>
      <c r="N20" s="34"/>
      <c r="O20" s="25"/>
    </row>
    <row r="21" spans="2:15" ht="20.100000000000001" customHeight="1" x14ac:dyDescent="0.25">
      <c r="B21" s="34"/>
      <c r="C21" s="34"/>
      <c r="D21" s="37"/>
      <c r="E21" s="36"/>
      <c r="F21" s="34"/>
      <c r="G21" s="34"/>
      <c r="H21" s="34"/>
      <c r="I21" s="34"/>
      <c r="J21" s="34"/>
      <c r="K21" s="34"/>
      <c r="L21" s="37"/>
      <c r="M21" s="36"/>
      <c r="N21" s="34"/>
      <c r="O21" s="25"/>
    </row>
    <row r="22" spans="2:15" ht="20.100000000000001" customHeight="1" x14ac:dyDescent="0.25">
      <c r="B22" s="34"/>
      <c r="C22" s="34"/>
      <c r="D22" s="37"/>
      <c r="E22" s="36"/>
      <c r="F22" s="34"/>
      <c r="G22" s="34"/>
      <c r="H22" s="34"/>
      <c r="I22" s="34"/>
      <c r="J22" s="34"/>
      <c r="K22" s="34"/>
      <c r="L22" s="37"/>
      <c r="M22" s="36"/>
      <c r="N22" s="34"/>
      <c r="O22" s="25"/>
    </row>
    <row r="23" spans="2:15" ht="20.100000000000001" customHeight="1" x14ac:dyDescent="0.25">
      <c r="B23" s="34"/>
      <c r="C23" s="33"/>
      <c r="D23" s="38"/>
      <c r="E23" s="39"/>
      <c r="F23" s="33"/>
      <c r="G23" s="34"/>
      <c r="H23" s="34"/>
      <c r="I23" s="34"/>
      <c r="J23" s="34"/>
      <c r="K23" s="33"/>
      <c r="L23" s="38"/>
      <c r="M23" s="39"/>
      <c r="N23" s="33"/>
      <c r="O23" s="25"/>
    </row>
    <row r="24" spans="2:15" s="15" customFormat="1" ht="20.100000000000001" customHeight="1" x14ac:dyDescent="0.25">
      <c r="B24" s="12"/>
      <c r="C24" s="13"/>
      <c r="D24" s="6"/>
      <c r="E24" s="6"/>
      <c r="F24" s="6"/>
      <c r="G24" s="7"/>
      <c r="H24" s="7"/>
      <c r="I24" s="7"/>
      <c r="J24" s="7"/>
      <c r="K24" s="6"/>
      <c r="M24" s="7"/>
      <c r="N24" s="7"/>
    </row>
    <row r="25" spans="2:15" ht="20.100000000000001" customHeight="1" x14ac:dyDescent="0.25">
      <c r="B25" s="34"/>
      <c r="C25" s="35"/>
      <c r="D25" s="34"/>
      <c r="E25" s="34"/>
      <c r="F25" s="34"/>
      <c r="G25" s="34"/>
      <c r="H25" s="34"/>
      <c r="I25" s="34"/>
      <c r="J25" s="34"/>
      <c r="K25" s="31"/>
      <c r="L25" s="34"/>
      <c r="M25" s="34"/>
      <c r="N25" s="34"/>
      <c r="O25" s="25"/>
    </row>
    <row r="26" spans="2:15" ht="20.100000000000001" customHeight="1" x14ac:dyDescent="0.25">
      <c r="B26" s="34"/>
      <c r="C26" s="34"/>
      <c r="D26" s="37"/>
      <c r="E26" s="36"/>
      <c r="F26" s="34"/>
      <c r="G26" s="34"/>
      <c r="H26" s="34"/>
      <c r="I26" s="34"/>
      <c r="J26" s="34"/>
      <c r="K26" s="34"/>
      <c r="L26" s="37"/>
      <c r="M26" s="36"/>
      <c r="N26" s="34"/>
      <c r="O26" s="25"/>
    </row>
    <row r="27" spans="2:15" ht="20.100000000000001" customHeight="1" x14ac:dyDescent="0.25">
      <c r="B27" s="34"/>
      <c r="C27" s="33"/>
      <c r="D27" s="38"/>
      <c r="E27" s="39"/>
      <c r="F27" s="33"/>
      <c r="G27" s="34"/>
      <c r="H27" s="34"/>
      <c r="I27" s="34"/>
      <c r="J27" s="34"/>
      <c r="K27" s="33"/>
      <c r="L27" s="38"/>
      <c r="M27" s="39"/>
      <c r="N27" s="33"/>
      <c r="O27" s="25"/>
    </row>
    <row r="500" spans="2:2" x14ac:dyDescent="0.25">
      <c r="B500" s="24" t="s">
        <v>265</v>
      </c>
    </row>
  </sheetData>
  <mergeCells count="2">
    <mergeCell ref="B1:P2"/>
    <mergeCell ref="C13:N15"/>
  </mergeCells>
  <printOptions horizontalCentered="1" vertic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 alignWithMargins="0">
    <oddHeader>&amp;L
&amp;G</oddHeader>
    <oddFooter>&amp;L&amp;"Arial Narrow,Normal"&amp;10&amp;A
&amp;F</oddFooter>
  </headerFooter>
  <colBreaks count="1" manualBreakCount="1">
    <brk id="17" max="1048575" man="1"/>
  </colBreaks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8258A-4F23-4097-BC62-CDD63438E56E}">
  <sheetPr codeName="Planilha9"/>
  <dimension ref="A1:S8245"/>
  <sheetViews>
    <sheetView showGridLines="0" view="pageBreakPreview" topLeftCell="A7895" zoomScale="70" zoomScaleNormal="100" zoomScaleSheetLayoutView="70" zoomScalePageLayoutView="55" workbookViewId="0">
      <selection activeCell="B1" sqref="B1:AB2"/>
    </sheetView>
  </sheetViews>
  <sheetFormatPr defaultColWidth="9.140625" defaultRowHeight="12.75" x14ac:dyDescent="0.25"/>
  <cols>
    <col min="1" max="1" width="1.7109375" style="16" customWidth="1"/>
    <col min="2" max="2" width="11.85546875" style="30" customWidth="1"/>
    <col min="3" max="3" width="9.28515625" style="30" customWidth="1"/>
    <col min="4" max="4" width="14.42578125" style="30" bestFit="1" customWidth="1"/>
    <col min="5" max="5" width="62.5703125" style="80" customWidth="1"/>
    <col min="6" max="6" width="11.42578125" style="30" bestFit="1" customWidth="1"/>
    <col min="7" max="7" width="9.42578125" style="30" bestFit="1" customWidth="1"/>
    <col min="8" max="9" width="15.140625" style="278" bestFit="1" customWidth="1"/>
    <col min="10" max="11" width="21" style="340" customWidth="1"/>
    <col min="12" max="12" width="21" style="278" customWidth="1"/>
    <col min="13" max="13" width="1.7109375" style="16" customWidth="1"/>
    <col min="14" max="14" width="12" style="16" bestFit="1" customWidth="1"/>
    <col min="15" max="15" width="14.7109375" style="16" customWidth="1"/>
    <col min="16" max="16384" width="9.140625" style="16"/>
  </cols>
  <sheetData>
    <row r="1" spans="2:15" s="115" customFormat="1" ht="52.5" customHeight="1" x14ac:dyDescent="0.25">
      <c r="B1" s="537" t="s">
        <v>375</v>
      </c>
      <c r="C1" s="537"/>
      <c r="D1" s="537"/>
      <c r="E1" s="537"/>
      <c r="F1" s="537"/>
      <c r="G1" s="537"/>
      <c r="H1" s="537"/>
      <c r="I1" s="537"/>
      <c r="J1" s="537"/>
      <c r="K1" s="537"/>
      <c r="L1" s="537"/>
    </row>
    <row r="2" spans="2:15" s="60" customFormat="1" ht="16.5" x14ac:dyDescent="0.25">
      <c r="B2" s="84" t="s">
        <v>11</v>
      </c>
      <c r="C2" s="89" t="str">
        <f>'DADOS DA OBRA'!B12</f>
        <v>CONCLUSÃO DO REMANESCENTE DA OBRA DE REFORMA E AMPLIAÇÃO DA EFG EM ARTES BASILEU FRANÇA, LOCALIZADA EM GOIÂNIA-GO.</v>
      </c>
      <c r="D2" s="88"/>
      <c r="E2" s="88"/>
      <c r="F2" s="150"/>
      <c r="G2" s="85" t="s">
        <v>22</v>
      </c>
      <c r="H2" s="204" t="str">
        <f>'DADOS DA OBRA'!$J$21</f>
        <v>10/04/2026</v>
      </c>
      <c r="I2" s="150"/>
      <c r="K2" s="338" t="s">
        <v>60</v>
      </c>
      <c r="L2" s="87">
        <f>'BDI NORMAL (SD) '!$J$25/100</f>
        <v>0.25069999999999998</v>
      </c>
      <c r="M2" s="32"/>
    </row>
    <row r="3" spans="2:15" s="61" customFormat="1" ht="15" customHeight="1" x14ac:dyDescent="0.25">
      <c r="B3" s="84" t="s">
        <v>13</v>
      </c>
      <c r="C3" s="89" t="str">
        <f>'DADOS DA OBRA'!$B$15&amp;", "&amp;'DADOS DA OBRA'!$B$18&amp;""</f>
        <v>AVENIDA UNIVERSITÁRIA, N. 1750, SETOR UNIVERSITÁRIO</v>
      </c>
      <c r="D3" s="84"/>
      <c r="E3" s="84"/>
      <c r="F3" s="85"/>
      <c r="G3" s="85" t="s">
        <v>12</v>
      </c>
      <c r="H3" s="204" t="str">
        <f>'CAPA - ORÇAMENTO'!$D$18</f>
        <v>00</v>
      </c>
      <c r="I3" s="194"/>
      <c r="K3" s="338" t="s">
        <v>62</v>
      </c>
      <c r="L3" s="87">
        <f>'BDI DIFERENCIADO (SD)  '!$J$25/100</f>
        <v>0.20860000000000001</v>
      </c>
      <c r="M3" s="64"/>
    </row>
    <row r="4" spans="2:15" s="61" customFormat="1" ht="15" customHeight="1" x14ac:dyDescent="0.25">
      <c r="B4" s="84" t="s">
        <v>262</v>
      </c>
      <c r="C4" s="151" t="str">
        <f>'DADOS DA OBRA'!$J$18 &amp; "-" &amp; 'DADOS DA OBRA'!$M$18</f>
        <v>GOIÂNIA-GO</v>
      </c>
      <c r="D4" s="90"/>
      <c r="E4" s="88"/>
      <c r="F4" s="85"/>
      <c r="G4" s="85" t="s">
        <v>108</v>
      </c>
      <c r="H4" s="205" t="str">
        <f>'DADOS DA OBRA'!$B$24</f>
        <v>6 MESES</v>
      </c>
      <c r="K4" s="215" t="s">
        <v>235</v>
      </c>
      <c r="L4" s="123">
        <f>'ORÇAMENTO RESUMO (SD)'!$L$5</f>
        <v>0</v>
      </c>
    </row>
    <row r="5" spans="2:15" s="61" customFormat="1" ht="13.5" x14ac:dyDescent="0.25">
      <c r="F5" s="85"/>
      <c r="G5" s="194"/>
      <c r="H5" s="194"/>
      <c r="I5" s="194"/>
      <c r="K5" s="215" t="s">
        <v>1111</v>
      </c>
      <c r="L5" s="123">
        <f>'ORÇAMENTO RESUMO (SD)'!$L$6</f>
        <v>0</v>
      </c>
    </row>
    <row r="6" spans="2:15" s="61" customFormat="1" ht="13.5" x14ac:dyDescent="0.25">
      <c r="B6" s="85"/>
      <c r="C6" s="276"/>
      <c r="D6" s="90"/>
      <c r="E6" s="88"/>
      <c r="F6" s="85"/>
      <c r="G6" s="194"/>
      <c r="H6" s="194"/>
      <c r="I6" s="194"/>
      <c r="K6" s="215" t="s">
        <v>230</v>
      </c>
      <c r="L6" s="123">
        <f>'ORÇAMENTO RESUMO (SD)'!$L$7</f>
        <v>0</v>
      </c>
    </row>
    <row r="7" spans="2:15" s="61" customFormat="1" ht="13.5" x14ac:dyDescent="0.25">
      <c r="B7" s="85"/>
      <c r="C7" s="90"/>
      <c r="D7" s="90"/>
      <c r="E7" s="89"/>
      <c r="F7" s="85"/>
      <c r="G7" s="277"/>
      <c r="H7" s="194"/>
      <c r="I7" s="194"/>
      <c r="J7" s="339"/>
      <c r="K7" s="339"/>
      <c r="L7" s="194"/>
    </row>
    <row r="8" spans="2:15" s="61" customFormat="1" ht="15" x14ac:dyDescent="0.25">
      <c r="B8" s="551" t="s">
        <v>3945</v>
      </c>
      <c r="C8" s="552"/>
      <c r="D8" s="552"/>
      <c r="E8" s="552"/>
      <c r="F8" s="552"/>
      <c r="G8" s="552"/>
      <c r="H8" s="552"/>
      <c r="I8" s="552"/>
      <c r="J8" s="552"/>
      <c r="K8" s="552"/>
      <c r="L8" s="552"/>
    </row>
    <row r="9" spans="2:15" s="61" customFormat="1" ht="15" x14ac:dyDescent="0.25">
      <c r="B9" s="388" t="s">
        <v>127</v>
      </c>
      <c r="C9" s="440" t="s">
        <v>15</v>
      </c>
      <c r="D9" s="388" t="s">
        <v>33</v>
      </c>
      <c r="E9" s="388" t="s">
        <v>30</v>
      </c>
      <c r="F9" s="544" t="s">
        <v>199</v>
      </c>
      <c r="G9" s="544"/>
      <c r="H9" s="389" t="s">
        <v>24</v>
      </c>
      <c r="I9" s="440" t="s">
        <v>26</v>
      </c>
      <c r="J9" s="440" t="s">
        <v>585</v>
      </c>
      <c r="K9" s="440" t="s">
        <v>54</v>
      </c>
      <c r="L9" s="440" t="s">
        <v>25</v>
      </c>
    </row>
    <row r="10" spans="2:15" s="61" customFormat="1" x14ac:dyDescent="0.25">
      <c r="B10" s="390" t="s">
        <v>382</v>
      </c>
      <c r="C10" s="391" t="s">
        <v>654</v>
      </c>
      <c r="D10" s="390" t="s">
        <v>1336</v>
      </c>
      <c r="E10" s="390" t="s">
        <v>129</v>
      </c>
      <c r="F10" s="541">
        <v>2501</v>
      </c>
      <c r="G10" s="541"/>
      <c r="H10" s="392" t="s">
        <v>899</v>
      </c>
      <c r="I10" s="443">
        <v>1</v>
      </c>
      <c r="J10" s="393"/>
      <c r="K10" s="393">
        <v>24998.87</v>
      </c>
      <c r="L10" s="393">
        <v>24998.87</v>
      </c>
    </row>
    <row r="11" spans="2:15" s="67" customFormat="1" x14ac:dyDescent="0.25">
      <c r="B11" s="394" t="s">
        <v>383</v>
      </c>
      <c r="C11" s="444" t="s">
        <v>655</v>
      </c>
      <c r="D11" s="394" t="s">
        <v>1336</v>
      </c>
      <c r="E11" s="394" t="s">
        <v>241</v>
      </c>
      <c r="F11" s="542" t="s">
        <v>384</v>
      </c>
      <c r="G11" s="542"/>
      <c r="H11" s="395" t="s">
        <v>385</v>
      </c>
      <c r="I11" s="445">
        <v>1</v>
      </c>
      <c r="J11" s="445">
        <v>0</v>
      </c>
      <c r="K11" s="446">
        <v>24998.87</v>
      </c>
      <c r="L11" s="446">
        <v>24998.87</v>
      </c>
      <c r="M11" s="69"/>
    </row>
    <row r="12" spans="2:15" ht="12.75" customHeight="1" x14ac:dyDescent="0.25">
      <c r="B12" s="399"/>
      <c r="C12" s="399"/>
      <c r="D12" s="399"/>
      <c r="E12" s="399"/>
      <c r="F12" s="399"/>
      <c r="G12" s="399" t="s">
        <v>386</v>
      </c>
      <c r="H12" s="447">
        <v>24998.87</v>
      </c>
      <c r="I12" s="399" t="s">
        <v>387</v>
      </c>
      <c r="J12" s="447">
        <v>0</v>
      </c>
      <c r="K12" s="399" t="s">
        <v>388</v>
      </c>
      <c r="L12" s="447">
        <v>24998.87</v>
      </c>
    </row>
    <row r="13" spans="2:15" ht="26.25" thickBot="1" x14ac:dyDescent="0.3">
      <c r="B13" s="399"/>
      <c r="C13" s="399"/>
      <c r="D13" s="399"/>
      <c r="E13" s="399"/>
      <c r="F13" s="399"/>
      <c r="G13" s="399" t="s">
        <v>389</v>
      </c>
      <c r="H13" s="447">
        <v>0</v>
      </c>
      <c r="I13" s="543"/>
      <c r="J13" s="543" t="s">
        <v>474</v>
      </c>
      <c r="K13" s="399"/>
      <c r="L13" s="447">
        <v>24998.87</v>
      </c>
    </row>
    <row r="14" spans="2:15" ht="13.5" thickTop="1" x14ac:dyDescent="0.25">
      <c r="B14" s="396"/>
      <c r="C14" s="396"/>
      <c r="D14" s="396"/>
      <c r="E14" s="396"/>
      <c r="F14" s="396"/>
      <c r="G14" s="396"/>
      <c r="H14" s="396"/>
      <c r="I14" s="396"/>
      <c r="J14" s="396"/>
      <c r="K14" s="396"/>
      <c r="L14" s="396"/>
      <c r="N14" s="92"/>
      <c r="O14" s="92"/>
    </row>
    <row r="15" spans="2:15" ht="15" x14ac:dyDescent="0.25">
      <c r="B15" s="388" t="s">
        <v>128</v>
      </c>
      <c r="C15" s="440" t="s">
        <v>15</v>
      </c>
      <c r="D15" s="388" t="s">
        <v>33</v>
      </c>
      <c r="E15" s="388" t="s">
        <v>30</v>
      </c>
      <c r="F15" s="544" t="s">
        <v>199</v>
      </c>
      <c r="G15" s="544"/>
      <c r="H15" s="389" t="s">
        <v>24</v>
      </c>
      <c r="I15" s="440" t="s">
        <v>26</v>
      </c>
      <c r="J15" s="440" t="s">
        <v>585</v>
      </c>
      <c r="K15" s="440" t="s">
        <v>54</v>
      </c>
      <c r="L15" s="440" t="s">
        <v>25</v>
      </c>
      <c r="N15" s="93"/>
    </row>
    <row r="16" spans="2:15" x14ac:dyDescent="0.25">
      <c r="B16" s="390" t="s">
        <v>382</v>
      </c>
      <c r="C16" s="391" t="s">
        <v>900</v>
      </c>
      <c r="D16" s="390" t="s">
        <v>1336</v>
      </c>
      <c r="E16" s="390" t="s">
        <v>901</v>
      </c>
      <c r="F16" s="541">
        <v>2501</v>
      </c>
      <c r="G16" s="541"/>
      <c r="H16" s="392" t="s">
        <v>899</v>
      </c>
      <c r="I16" s="443">
        <v>1</v>
      </c>
      <c r="J16" s="393"/>
      <c r="K16" s="393">
        <v>12985.9</v>
      </c>
      <c r="L16" s="393">
        <v>12985.9</v>
      </c>
      <c r="N16" s="93"/>
    </row>
    <row r="17" spans="2:14" x14ac:dyDescent="0.25">
      <c r="B17" s="394" t="s">
        <v>383</v>
      </c>
      <c r="C17" s="444" t="s">
        <v>1112</v>
      </c>
      <c r="D17" s="394" t="s">
        <v>1336</v>
      </c>
      <c r="E17" s="394" t="s">
        <v>272</v>
      </c>
      <c r="F17" s="542" t="s">
        <v>384</v>
      </c>
      <c r="G17" s="542"/>
      <c r="H17" s="395" t="s">
        <v>385</v>
      </c>
      <c r="I17" s="445">
        <v>1</v>
      </c>
      <c r="J17" s="445">
        <v>0</v>
      </c>
      <c r="K17" s="446">
        <v>12985.9</v>
      </c>
      <c r="L17" s="446">
        <v>12985.9</v>
      </c>
      <c r="N17" s="93"/>
    </row>
    <row r="18" spans="2:14" ht="25.5" x14ac:dyDescent="0.25">
      <c r="B18" s="399"/>
      <c r="C18" s="399"/>
      <c r="D18" s="399"/>
      <c r="E18" s="399"/>
      <c r="F18" s="399"/>
      <c r="G18" s="399" t="s">
        <v>386</v>
      </c>
      <c r="H18" s="447">
        <v>12985.9</v>
      </c>
      <c r="I18" s="399" t="s">
        <v>387</v>
      </c>
      <c r="J18" s="447">
        <v>0</v>
      </c>
      <c r="K18" s="399" t="s">
        <v>388</v>
      </c>
      <c r="L18" s="447">
        <v>12985.9</v>
      </c>
      <c r="N18" s="93"/>
    </row>
    <row r="19" spans="2:14" ht="12.75" customHeight="1" thickBot="1" x14ac:dyDescent="0.3">
      <c r="B19" s="399"/>
      <c r="C19" s="399"/>
      <c r="D19" s="399"/>
      <c r="E19" s="399"/>
      <c r="F19" s="399"/>
      <c r="G19" s="399" t="s">
        <v>389</v>
      </c>
      <c r="H19" s="447">
        <v>0</v>
      </c>
      <c r="I19" s="543"/>
      <c r="J19" s="543" t="s">
        <v>474</v>
      </c>
      <c r="K19" s="399"/>
      <c r="L19" s="447">
        <v>12985.9</v>
      </c>
      <c r="N19" s="93"/>
    </row>
    <row r="20" spans="2:14" ht="13.5" thickTop="1" x14ac:dyDescent="0.25">
      <c r="B20" s="396"/>
      <c r="C20" s="396"/>
      <c r="D20" s="396"/>
      <c r="E20" s="396"/>
      <c r="F20" s="396"/>
      <c r="G20" s="396"/>
      <c r="H20" s="396"/>
      <c r="I20" s="396"/>
      <c r="J20" s="396"/>
      <c r="K20" s="396"/>
      <c r="L20" s="396"/>
      <c r="N20" s="93"/>
    </row>
    <row r="21" spans="2:14" ht="15" x14ac:dyDescent="0.25">
      <c r="B21" s="388" t="s">
        <v>902</v>
      </c>
      <c r="C21" s="440" t="s">
        <v>15</v>
      </c>
      <c r="D21" s="388" t="s">
        <v>33</v>
      </c>
      <c r="E21" s="388" t="s">
        <v>30</v>
      </c>
      <c r="F21" s="544" t="s">
        <v>199</v>
      </c>
      <c r="G21" s="544"/>
      <c r="H21" s="389" t="s">
        <v>24</v>
      </c>
      <c r="I21" s="440" t="s">
        <v>26</v>
      </c>
      <c r="J21" s="440" t="s">
        <v>585</v>
      </c>
      <c r="K21" s="440" t="s">
        <v>54</v>
      </c>
      <c r="L21" s="440" t="s">
        <v>25</v>
      </c>
      <c r="N21" s="93"/>
    </row>
    <row r="22" spans="2:14" x14ac:dyDescent="0.25">
      <c r="B22" s="390" t="s">
        <v>382</v>
      </c>
      <c r="C22" s="391" t="s">
        <v>1352</v>
      </c>
      <c r="D22" s="390" t="s">
        <v>1336</v>
      </c>
      <c r="E22" s="390" t="s">
        <v>1353</v>
      </c>
      <c r="F22" s="541">
        <v>2501</v>
      </c>
      <c r="G22" s="541"/>
      <c r="H22" s="392" t="s">
        <v>899</v>
      </c>
      <c r="I22" s="443">
        <v>1</v>
      </c>
      <c r="J22" s="393"/>
      <c r="K22" s="393">
        <v>7069.47</v>
      </c>
      <c r="L22" s="393">
        <v>7069.47</v>
      </c>
      <c r="N22" s="93"/>
    </row>
    <row r="23" spans="2:14" x14ac:dyDescent="0.25">
      <c r="B23" s="394" t="s">
        <v>383</v>
      </c>
      <c r="C23" s="444" t="s">
        <v>3946</v>
      </c>
      <c r="D23" s="394" t="s">
        <v>1336</v>
      </c>
      <c r="E23" s="394" t="s">
        <v>238</v>
      </c>
      <c r="F23" s="542" t="s">
        <v>384</v>
      </c>
      <c r="G23" s="542"/>
      <c r="H23" s="395" t="s">
        <v>385</v>
      </c>
      <c r="I23" s="445">
        <v>1</v>
      </c>
      <c r="J23" s="445">
        <v>0</v>
      </c>
      <c r="K23" s="446">
        <v>7069.47</v>
      </c>
      <c r="L23" s="446">
        <v>7069.47</v>
      </c>
      <c r="N23" s="93"/>
    </row>
    <row r="24" spans="2:14" ht="25.5" x14ac:dyDescent="0.25">
      <c r="B24" s="399"/>
      <c r="C24" s="399"/>
      <c r="D24" s="399"/>
      <c r="E24" s="399"/>
      <c r="F24" s="399"/>
      <c r="G24" s="399" t="s">
        <v>386</v>
      </c>
      <c r="H24" s="447">
        <v>7069.47</v>
      </c>
      <c r="I24" s="399" t="s">
        <v>387</v>
      </c>
      <c r="J24" s="447">
        <v>0</v>
      </c>
      <c r="K24" s="399" t="s">
        <v>388</v>
      </c>
      <c r="L24" s="447">
        <v>7069.47</v>
      </c>
      <c r="N24" s="93"/>
    </row>
    <row r="25" spans="2:14" ht="12.75" customHeight="1" thickBot="1" x14ac:dyDescent="0.3">
      <c r="B25" s="399"/>
      <c r="C25" s="399"/>
      <c r="D25" s="399"/>
      <c r="E25" s="399"/>
      <c r="F25" s="399"/>
      <c r="G25" s="399" t="s">
        <v>389</v>
      </c>
      <c r="H25" s="447">
        <v>0</v>
      </c>
      <c r="I25" s="543"/>
      <c r="J25" s="543" t="s">
        <v>474</v>
      </c>
      <c r="K25" s="399"/>
      <c r="L25" s="447">
        <v>7069.47</v>
      </c>
      <c r="N25" s="93"/>
    </row>
    <row r="26" spans="2:14" ht="13.5" thickTop="1" x14ac:dyDescent="0.25">
      <c r="B26" s="396"/>
      <c r="C26" s="396"/>
      <c r="D26" s="396"/>
      <c r="E26" s="396"/>
      <c r="F26" s="396"/>
      <c r="G26" s="396"/>
      <c r="H26" s="396"/>
      <c r="I26" s="396"/>
      <c r="J26" s="396"/>
      <c r="K26" s="396"/>
      <c r="L26" s="396"/>
      <c r="N26" s="93"/>
    </row>
    <row r="27" spans="2:14" ht="15" x14ac:dyDescent="0.25">
      <c r="B27" s="388" t="s">
        <v>1354</v>
      </c>
      <c r="C27" s="440" t="s">
        <v>15</v>
      </c>
      <c r="D27" s="388" t="s">
        <v>33</v>
      </c>
      <c r="E27" s="388" t="s">
        <v>30</v>
      </c>
      <c r="F27" s="544" t="s">
        <v>199</v>
      </c>
      <c r="G27" s="544"/>
      <c r="H27" s="389" t="s">
        <v>24</v>
      </c>
      <c r="I27" s="440" t="s">
        <v>26</v>
      </c>
      <c r="J27" s="440" t="s">
        <v>585</v>
      </c>
      <c r="K27" s="440" t="s">
        <v>54</v>
      </c>
      <c r="L27" s="440" t="s">
        <v>25</v>
      </c>
      <c r="N27" s="93"/>
    </row>
    <row r="28" spans="2:14" x14ac:dyDescent="0.25">
      <c r="B28" s="390" t="s">
        <v>382</v>
      </c>
      <c r="C28" s="391" t="s">
        <v>1355</v>
      </c>
      <c r="D28" s="390" t="s">
        <v>1336</v>
      </c>
      <c r="E28" s="390" t="s">
        <v>1356</v>
      </c>
      <c r="F28" s="541">
        <v>2501</v>
      </c>
      <c r="G28" s="541"/>
      <c r="H28" s="392" t="s">
        <v>899</v>
      </c>
      <c r="I28" s="443">
        <v>1</v>
      </c>
      <c r="J28" s="393"/>
      <c r="K28" s="393">
        <v>5372.51</v>
      </c>
      <c r="L28" s="393">
        <v>5372.51</v>
      </c>
      <c r="N28" s="93"/>
    </row>
    <row r="29" spans="2:14" x14ac:dyDescent="0.25">
      <c r="B29" s="394" t="s">
        <v>383</v>
      </c>
      <c r="C29" s="444" t="s">
        <v>3947</v>
      </c>
      <c r="D29" s="394" t="s">
        <v>1336</v>
      </c>
      <c r="E29" s="394" t="s">
        <v>274</v>
      </c>
      <c r="F29" s="542" t="s">
        <v>384</v>
      </c>
      <c r="G29" s="542"/>
      <c r="H29" s="395" t="s">
        <v>385</v>
      </c>
      <c r="I29" s="445">
        <v>1</v>
      </c>
      <c r="J29" s="445">
        <v>0</v>
      </c>
      <c r="K29" s="446">
        <v>5372.51</v>
      </c>
      <c r="L29" s="446">
        <v>5372.51</v>
      </c>
      <c r="N29" s="93"/>
    </row>
    <row r="30" spans="2:14" ht="25.5" x14ac:dyDescent="0.25">
      <c r="B30" s="399"/>
      <c r="C30" s="399"/>
      <c r="D30" s="399"/>
      <c r="E30" s="399"/>
      <c r="F30" s="399"/>
      <c r="G30" s="399" t="s">
        <v>386</v>
      </c>
      <c r="H30" s="447">
        <v>5372.51</v>
      </c>
      <c r="I30" s="399" t="s">
        <v>387</v>
      </c>
      <c r="J30" s="447">
        <v>0</v>
      </c>
      <c r="K30" s="399" t="s">
        <v>388</v>
      </c>
      <c r="L30" s="447">
        <v>5372.51</v>
      </c>
      <c r="N30" s="93"/>
    </row>
    <row r="31" spans="2:14" ht="26.25" thickBot="1" x14ac:dyDescent="0.3">
      <c r="B31" s="399"/>
      <c r="C31" s="399"/>
      <c r="D31" s="399"/>
      <c r="E31" s="399"/>
      <c r="F31" s="399"/>
      <c r="G31" s="399" t="s">
        <v>389</v>
      </c>
      <c r="H31" s="447">
        <v>0</v>
      </c>
      <c r="I31" s="543"/>
      <c r="J31" s="543" t="s">
        <v>474</v>
      </c>
      <c r="K31" s="399"/>
      <c r="L31" s="447">
        <v>5372.51</v>
      </c>
      <c r="N31" s="93"/>
    </row>
    <row r="32" spans="2:14" ht="13.5" thickTop="1" x14ac:dyDescent="0.25">
      <c r="B32" s="396"/>
      <c r="C32" s="396"/>
      <c r="D32" s="396"/>
      <c r="E32" s="396"/>
      <c r="F32" s="396"/>
      <c r="G32" s="396"/>
      <c r="H32" s="396"/>
      <c r="I32" s="396"/>
      <c r="J32" s="396"/>
      <c r="K32" s="396"/>
      <c r="L32" s="396"/>
      <c r="N32" s="93"/>
    </row>
    <row r="33" spans="2:14" ht="15" x14ac:dyDescent="0.25">
      <c r="B33" s="388" t="s">
        <v>1357</v>
      </c>
      <c r="C33" s="440" t="s">
        <v>15</v>
      </c>
      <c r="D33" s="388" t="s">
        <v>33</v>
      </c>
      <c r="E33" s="388" t="s">
        <v>30</v>
      </c>
      <c r="F33" s="544" t="s">
        <v>199</v>
      </c>
      <c r="G33" s="544"/>
      <c r="H33" s="389" t="s">
        <v>24</v>
      </c>
      <c r="I33" s="440" t="s">
        <v>26</v>
      </c>
      <c r="J33" s="440" t="s">
        <v>585</v>
      </c>
      <c r="K33" s="440" t="s">
        <v>54</v>
      </c>
      <c r="L33" s="440" t="s">
        <v>25</v>
      </c>
      <c r="N33" s="92"/>
    </row>
    <row r="34" spans="2:14" x14ac:dyDescent="0.25">
      <c r="B34" s="390" t="s">
        <v>382</v>
      </c>
      <c r="C34" s="391" t="s">
        <v>1358</v>
      </c>
      <c r="D34" s="390" t="s">
        <v>1336</v>
      </c>
      <c r="E34" s="390" t="s">
        <v>1359</v>
      </c>
      <c r="F34" s="541">
        <v>2501</v>
      </c>
      <c r="G34" s="541"/>
      <c r="H34" s="392" t="s">
        <v>899</v>
      </c>
      <c r="I34" s="443">
        <v>1</v>
      </c>
      <c r="J34" s="393"/>
      <c r="K34" s="393">
        <v>6301.56</v>
      </c>
      <c r="L34" s="393">
        <v>6301.56</v>
      </c>
      <c r="N34" s="93"/>
    </row>
    <row r="35" spans="2:14" x14ac:dyDescent="0.25">
      <c r="B35" s="394" t="s">
        <v>383</v>
      </c>
      <c r="C35" s="444" t="s">
        <v>3948</v>
      </c>
      <c r="D35" s="394" t="s">
        <v>1336</v>
      </c>
      <c r="E35" s="394" t="s">
        <v>279</v>
      </c>
      <c r="F35" s="542" t="s">
        <v>384</v>
      </c>
      <c r="G35" s="542"/>
      <c r="H35" s="395" t="s">
        <v>385</v>
      </c>
      <c r="I35" s="445">
        <v>1</v>
      </c>
      <c r="J35" s="445">
        <v>0</v>
      </c>
      <c r="K35" s="446">
        <v>6301.56</v>
      </c>
      <c r="L35" s="446">
        <v>6301.56</v>
      </c>
      <c r="N35" s="93"/>
    </row>
    <row r="36" spans="2:14" ht="25.5" x14ac:dyDescent="0.25">
      <c r="B36" s="399"/>
      <c r="C36" s="399"/>
      <c r="D36" s="399"/>
      <c r="E36" s="399"/>
      <c r="F36" s="399"/>
      <c r="G36" s="399" t="s">
        <v>386</v>
      </c>
      <c r="H36" s="447">
        <v>6301.56</v>
      </c>
      <c r="I36" s="399" t="s">
        <v>387</v>
      </c>
      <c r="J36" s="447">
        <v>0</v>
      </c>
      <c r="K36" s="399" t="s">
        <v>388</v>
      </c>
      <c r="L36" s="447">
        <v>6301.56</v>
      </c>
      <c r="N36" s="93"/>
    </row>
    <row r="37" spans="2:14" ht="26.25" thickBot="1" x14ac:dyDescent="0.3">
      <c r="B37" s="399"/>
      <c r="C37" s="399"/>
      <c r="D37" s="399"/>
      <c r="E37" s="399"/>
      <c r="F37" s="399"/>
      <c r="G37" s="399" t="s">
        <v>389</v>
      </c>
      <c r="H37" s="447">
        <v>0</v>
      </c>
      <c r="I37" s="543"/>
      <c r="J37" s="543" t="s">
        <v>474</v>
      </c>
      <c r="K37" s="399"/>
      <c r="L37" s="447">
        <v>6301.56</v>
      </c>
      <c r="N37" s="93"/>
    </row>
    <row r="38" spans="2:14" ht="13.5" thickTop="1" x14ac:dyDescent="0.25">
      <c r="B38" s="396"/>
      <c r="C38" s="396"/>
      <c r="D38" s="396"/>
      <c r="E38" s="396"/>
      <c r="F38" s="396"/>
      <c r="G38" s="396"/>
      <c r="H38" s="396"/>
      <c r="I38" s="396"/>
      <c r="J38" s="396"/>
      <c r="K38" s="396"/>
      <c r="L38" s="396"/>
    </row>
    <row r="39" spans="2:14" ht="15" x14ac:dyDescent="0.25">
      <c r="B39" s="388" t="s">
        <v>1360</v>
      </c>
      <c r="C39" s="440" t="s">
        <v>15</v>
      </c>
      <c r="D39" s="388" t="s">
        <v>33</v>
      </c>
      <c r="E39" s="388" t="s">
        <v>30</v>
      </c>
      <c r="F39" s="544" t="s">
        <v>199</v>
      </c>
      <c r="G39" s="544"/>
      <c r="H39" s="389" t="s">
        <v>24</v>
      </c>
      <c r="I39" s="440" t="s">
        <v>26</v>
      </c>
      <c r="J39" s="440" t="s">
        <v>585</v>
      </c>
      <c r="K39" s="440" t="s">
        <v>54</v>
      </c>
      <c r="L39" s="440" t="s">
        <v>25</v>
      </c>
    </row>
    <row r="40" spans="2:14" x14ac:dyDescent="0.25">
      <c r="B40" s="390" t="s">
        <v>382</v>
      </c>
      <c r="C40" s="391" t="s">
        <v>1361</v>
      </c>
      <c r="D40" s="390" t="s">
        <v>1336</v>
      </c>
      <c r="E40" s="390" t="s">
        <v>1362</v>
      </c>
      <c r="F40" s="541">
        <v>2501</v>
      </c>
      <c r="G40" s="541"/>
      <c r="H40" s="392" t="s">
        <v>899</v>
      </c>
      <c r="I40" s="443">
        <v>1</v>
      </c>
      <c r="J40" s="393"/>
      <c r="K40" s="393">
        <v>5372.51</v>
      </c>
      <c r="L40" s="393">
        <v>5372.51</v>
      </c>
    </row>
    <row r="41" spans="2:14" x14ac:dyDescent="0.25">
      <c r="B41" s="394" t="s">
        <v>383</v>
      </c>
      <c r="C41" s="444" t="s">
        <v>3947</v>
      </c>
      <c r="D41" s="394" t="s">
        <v>1336</v>
      </c>
      <c r="E41" s="394" t="s">
        <v>274</v>
      </c>
      <c r="F41" s="542" t="s">
        <v>384</v>
      </c>
      <c r="G41" s="542"/>
      <c r="H41" s="395" t="s">
        <v>385</v>
      </c>
      <c r="I41" s="445">
        <v>1</v>
      </c>
      <c r="J41" s="445">
        <v>0</v>
      </c>
      <c r="K41" s="446">
        <v>5372.51</v>
      </c>
      <c r="L41" s="446">
        <v>5372.51</v>
      </c>
    </row>
    <row r="42" spans="2:14" ht="25.5" x14ac:dyDescent="0.25">
      <c r="B42" s="399"/>
      <c r="C42" s="399"/>
      <c r="D42" s="399"/>
      <c r="E42" s="399"/>
      <c r="F42" s="399"/>
      <c r="G42" s="399" t="s">
        <v>386</v>
      </c>
      <c r="H42" s="447">
        <v>5372.51</v>
      </c>
      <c r="I42" s="399" t="s">
        <v>387</v>
      </c>
      <c r="J42" s="447">
        <v>0</v>
      </c>
      <c r="K42" s="399" t="s">
        <v>388</v>
      </c>
      <c r="L42" s="447">
        <v>5372.51</v>
      </c>
    </row>
    <row r="43" spans="2:14" ht="26.25" thickBot="1" x14ac:dyDescent="0.3">
      <c r="B43" s="399"/>
      <c r="C43" s="399"/>
      <c r="D43" s="399"/>
      <c r="E43" s="399"/>
      <c r="F43" s="399"/>
      <c r="G43" s="399" t="s">
        <v>389</v>
      </c>
      <c r="H43" s="447">
        <v>0</v>
      </c>
      <c r="I43" s="543"/>
      <c r="J43" s="543" t="s">
        <v>474</v>
      </c>
      <c r="K43" s="399"/>
      <c r="L43" s="447">
        <v>5372.51</v>
      </c>
    </row>
    <row r="44" spans="2:14" ht="13.5" thickTop="1" x14ac:dyDescent="0.25">
      <c r="B44" s="396"/>
      <c r="C44" s="396"/>
      <c r="D44" s="396"/>
      <c r="E44" s="396"/>
      <c r="F44" s="396"/>
      <c r="G44" s="396"/>
      <c r="H44" s="396"/>
      <c r="I44" s="396"/>
      <c r="J44" s="396"/>
      <c r="K44" s="396"/>
      <c r="L44" s="396"/>
    </row>
    <row r="45" spans="2:14" ht="15" x14ac:dyDescent="0.25">
      <c r="B45" s="388" t="s">
        <v>1363</v>
      </c>
      <c r="C45" s="440" t="s">
        <v>15</v>
      </c>
      <c r="D45" s="388" t="s">
        <v>33</v>
      </c>
      <c r="E45" s="388" t="s">
        <v>30</v>
      </c>
      <c r="F45" s="544" t="s">
        <v>199</v>
      </c>
      <c r="G45" s="544"/>
      <c r="H45" s="389" t="s">
        <v>24</v>
      </c>
      <c r="I45" s="440" t="s">
        <v>26</v>
      </c>
      <c r="J45" s="440" t="s">
        <v>585</v>
      </c>
      <c r="K45" s="440" t="s">
        <v>54</v>
      </c>
      <c r="L45" s="440" t="s">
        <v>25</v>
      </c>
    </row>
    <row r="46" spans="2:14" x14ac:dyDescent="0.25">
      <c r="B46" s="390" t="s">
        <v>382</v>
      </c>
      <c r="C46" s="391" t="s">
        <v>1364</v>
      </c>
      <c r="D46" s="390" t="s">
        <v>1336</v>
      </c>
      <c r="E46" s="390" t="s">
        <v>1365</v>
      </c>
      <c r="F46" s="541">
        <v>2501</v>
      </c>
      <c r="G46" s="541"/>
      <c r="H46" s="392" t="s">
        <v>899</v>
      </c>
      <c r="I46" s="443">
        <v>1</v>
      </c>
      <c r="J46" s="393"/>
      <c r="K46" s="393">
        <v>6881.96</v>
      </c>
      <c r="L46" s="393">
        <v>6881.96</v>
      </c>
    </row>
    <row r="47" spans="2:14" x14ac:dyDescent="0.25">
      <c r="B47" s="394" t="s">
        <v>383</v>
      </c>
      <c r="C47" s="444" t="s">
        <v>3949</v>
      </c>
      <c r="D47" s="394" t="s">
        <v>1336</v>
      </c>
      <c r="E47" s="394" t="s">
        <v>280</v>
      </c>
      <c r="F47" s="542" t="s">
        <v>384</v>
      </c>
      <c r="G47" s="542"/>
      <c r="H47" s="395" t="s">
        <v>385</v>
      </c>
      <c r="I47" s="445">
        <v>1</v>
      </c>
      <c r="J47" s="445">
        <v>0</v>
      </c>
      <c r="K47" s="446">
        <v>6881.96</v>
      </c>
      <c r="L47" s="446">
        <v>6881.96</v>
      </c>
    </row>
    <row r="48" spans="2:14" ht="25.5" x14ac:dyDescent="0.25">
      <c r="B48" s="399"/>
      <c r="C48" s="399"/>
      <c r="D48" s="399"/>
      <c r="E48" s="399"/>
      <c r="F48" s="399"/>
      <c r="G48" s="399" t="s">
        <v>386</v>
      </c>
      <c r="H48" s="447">
        <v>6881.96</v>
      </c>
      <c r="I48" s="399" t="s">
        <v>387</v>
      </c>
      <c r="J48" s="447">
        <v>0</v>
      </c>
      <c r="K48" s="399" t="s">
        <v>388</v>
      </c>
      <c r="L48" s="447">
        <v>6881.96</v>
      </c>
    </row>
    <row r="49" spans="2:15" ht="26.25" thickBot="1" x14ac:dyDescent="0.3">
      <c r="B49" s="399"/>
      <c r="C49" s="399"/>
      <c r="D49" s="399"/>
      <c r="E49" s="399"/>
      <c r="F49" s="399"/>
      <c r="G49" s="399" t="s">
        <v>389</v>
      </c>
      <c r="H49" s="447">
        <v>0</v>
      </c>
      <c r="I49" s="543"/>
      <c r="J49" s="543" t="s">
        <v>474</v>
      </c>
      <c r="K49" s="399"/>
      <c r="L49" s="447">
        <v>6881.96</v>
      </c>
    </row>
    <row r="50" spans="2:15" ht="13.5" thickTop="1" x14ac:dyDescent="0.25">
      <c r="B50" s="396"/>
      <c r="C50" s="396"/>
      <c r="D50" s="396"/>
      <c r="E50" s="396"/>
      <c r="F50" s="396"/>
      <c r="G50" s="396"/>
      <c r="H50" s="396"/>
      <c r="I50" s="396"/>
      <c r="J50" s="396"/>
      <c r="K50" s="396"/>
      <c r="L50" s="396"/>
    </row>
    <row r="51" spans="2:15" ht="15" x14ac:dyDescent="0.25">
      <c r="B51" s="388" t="s">
        <v>1366</v>
      </c>
      <c r="C51" s="440" t="s">
        <v>15</v>
      </c>
      <c r="D51" s="388" t="s">
        <v>33</v>
      </c>
      <c r="E51" s="388" t="s">
        <v>30</v>
      </c>
      <c r="F51" s="544" t="s">
        <v>199</v>
      </c>
      <c r="G51" s="544"/>
      <c r="H51" s="389" t="s">
        <v>24</v>
      </c>
      <c r="I51" s="440" t="s">
        <v>26</v>
      </c>
      <c r="J51" s="440" t="s">
        <v>585</v>
      </c>
      <c r="K51" s="440" t="s">
        <v>54</v>
      </c>
      <c r="L51" s="440" t="s">
        <v>25</v>
      </c>
    </row>
    <row r="52" spans="2:15" x14ac:dyDescent="0.25">
      <c r="B52" s="390" t="s">
        <v>382</v>
      </c>
      <c r="C52" s="391" t="s">
        <v>1367</v>
      </c>
      <c r="D52" s="390" t="s">
        <v>1336</v>
      </c>
      <c r="E52" s="390" t="s">
        <v>1368</v>
      </c>
      <c r="F52" s="541">
        <v>2501</v>
      </c>
      <c r="G52" s="541"/>
      <c r="H52" s="392" t="s">
        <v>899</v>
      </c>
      <c r="I52" s="443">
        <v>1</v>
      </c>
      <c r="J52" s="393"/>
      <c r="K52" s="393">
        <v>3773.65</v>
      </c>
      <c r="L52" s="393">
        <v>3773.65</v>
      </c>
    </row>
    <row r="53" spans="2:15" x14ac:dyDescent="0.25">
      <c r="B53" s="394" t="s">
        <v>383</v>
      </c>
      <c r="C53" s="444" t="s">
        <v>3950</v>
      </c>
      <c r="D53" s="394" t="s">
        <v>1336</v>
      </c>
      <c r="E53" s="394" t="s">
        <v>472</v>
      </c>
      <c r="F53" s="542" t="s">
        <v>384</v>
      </c>
      <c r="G53" s="542"/>
      <c r="H53" s="395" t="s">
        <v>385</v>
      </c>
      <c r="I53" s="445">
        <v>1</v>
      </c>
      <c r="J53" s="445">
        <v>0</v>
      </c>
      <c r="K53" s="446">
        <v>3773.65</v>
      </c>
      <c r="L53" s="446">
        <v>3773.65</v>
      </c>
    </row>
    <row r="54" spans="2:15" ht="25.5" x14ac:dyDescent="0.25">
      <c r="B54" s="399"/>
      <c r="C54" s="399"/>
      <c r="D54" s="399"/>
      <c r="E54" s="399"/>
      <c r="F54" s="399"/>
      <c r="G54" s="399" t="s">
        <v>386</v>
      </c>
      <c r="H54" s="447">
        <v>3773.65</v>
      </c>
      <c r="I54" s="399" t="s">
        <v>387</v>
      </c>
      <c r="J54" s="447">
        <v>0</v>
      </c>
      <c r="K54" s="399" t="s">
        <v>388</v>
      </c>
      <c r="L54" s="447">
        <v>3773.65</v>
      </c>
    </row>
    <row r="55" spans="2:15" s="61" customFormat="1" ht="26.25" thickBot="1" x14ac:dyDescent="0.3">
      <c r="B55" s="399"/>
      <c r="C55" s="399"/>
      <c r="D55" s="399"/>
      <c r="E55" s="399"/>
      <c r="F55" s="399"/>
      <c r="G55" s="399" t="s">
        <v>389</v>
      </c>
      <c r="H55" s="447">
        <v>0</v>
      </c>
      <c r="I55" s="543"/>
      <c r="J55" s="543" t="s">
        <v>474</v>
      </c>
      <c r="K55" s="399"/>
      <c r="L55" s="447">
        <v>3773.65</v>
      </c>
    </row>
    <row r="56" spans="2:15" s="61" customFormat="1" ht="13.5" thickTop="1" x14ac:dyDescent="0.25">
      <c r="B56" s="396"/>
      <c r="C56" s="396"/>
      <c r="D56" s="396"/>
      <c r="E56" s="396"/>
      <c r="F56" s="396"/>
      <c r="G56" s="396"/>
      <c r="H56" s="396"/>
      <c r="I56" s="396"/>
      <c r="J56" s="396"/>
      <c r="K56" s="396"/>
      <c r="L56" s="396"/>
    </row>
    <row r="57" spans="2:15" s="67" customFormat="1" ht="12.75" customHeight="1" x14ac:dyDescent="0.25">
      <c r="B57" s="388" t="s">
        <v>132</v>
      </c>
      <c r="C57" s="440" t="s">
        <v>15</v>
      </c>
      <c r="D57" s="388" t="s">
        <v>33</v>
      </c>
      <c r="E57" s="388" t="s">
        <v>30</v>
      </c>
      <c r="F57" s="544" t="s">
        <v>199</v>
      </c>
      <c r="G57" s="544"/>
      <c r="H57" s="389" t="s">
        <v>24</v>
      </c>
      <c r="I57" s="440" t="s">
        <v>26</v>
      </c>
      <c r="J57" s="440" t="s">
        <v>585</v>
      </c>
      <c r="K57" s="440" t="s">
        <v>54</v>
      </c>
      <c r="L57" s="440" t="s">
        <v>25</v>
      </c>
      <c r="M57" s="69"/>
    </row>
    <row r="58" spans="2:15" ht="38.25" x14ac:dyDescent="0.25">
      <c r="B58" s="390" t="s">
        <v>382</v>
      </c>
      <c r="C58" s="391" t="s">
        <v>697</v>
      </c>
      <c r="D58" s="390" t="s">
        <v>1336</v>
      </c>
      <c r="E58" s="390" t="s">
        <v>338</v>
      </c>
      <c r="F58" s="541">
        <v>207</v>
      </c>
      <c r="G58" s="541"/>
      <c r="H58" s="392" t="s">
        <v>131</v>
      </c>
      <c r="I58" s="443">
        <v>1</v>
      </c>
      <c r="J58" s="393"/>
      <c r="K58" s="393">
        <v>6.15</v>
      </c>
      <c r="L58" s="393">
        <v>6.15</v>
      </c>
    </row>
    <row r="59" spans="2:15" x14ac:dyDescent="0.25">
      <c r="B59" s="394" t="s">
        <v>383</v>
      </c>
      <c r="C59" s="444" t="s">
        <v>698</v>
      </c>
      <c r="D59" s="394" t="s">
        <v>1336</v>
      </c>
      <c r="E59" s="394" t="s">
        <v>439</v>
      </c>
      <c r="F59" s="542" t="s">
        <v>390</v>
      </c>
      <c r="G59" s="542"/>
      <c r="H59" s="395" t="s">
        <v>156</v>
      </c>
      <c r="I59" s="445">
        <v>2.3999999999999998E-3</v>
      </c>
      <c r="J59" s="445">
        <v>0</v>
      </c>
      <c r="K59" s="446">
        <v>13.41</v>
      </c>
      <c r="L59" s="446">
        <v>3.2183999999999997E-2</v>
      </c>
    </row>
    <row r="60" spans="2:15" x14ac:dyDescent="0.25">
      <c r="B60" s="394" t="s">
        <v>383</v>
      </c>
      <c r="C60" s="444" t="s">
        <v>673</v>
      </c>
      <c r="D60" s="394" t="s">
        <v>1336</v>
      </c>
      <c r="E60" s="394" t="s">
        <v>247</v>
      </c>
      <c r="F60" s="542" t="s">
        <v>384</v>
      </c>
      <c r="G60" s="542"/>
      <c r="H60" s="395" t="s">
        <v>340</v>
      </c>
      <c r="I60" s="445">
        <v>3.73E-2</v>
      </c>
      <c r="J60" s="445">
        <v>0</v>
      </c>
      <c r="K60" s="446">
        <v>29.12</v>
      </c>
      <c r="L60" s="446">
        <v>1.086176</v>
      </c>
      <c r="N60" s="92"/>
      <c r="O60" s="92"/>
    </row>
    <row r="61" spans="2:15" ht="12.75" customHeight="1" x14ac:dyDescent="0.25">
      <c r="B61" s="394" t="s">
        <v>383</v>
      </c>
      <c r="C61" s="444" t="s">
        <v>666</v>
      </c>
      <c r="D61" s="394" t="s">
        <v>1336</v>
      </c>
      <c r="E61" s="394" t="s">
        <v>403</v>
      </c>
      <c r="F61" s="542" t="s">
        <v>390</v>
      </c>
      <c r="G61" s="542"/>
      <c r="H61" s="395" t="s">
        <v>141</v>
      </c>
      <c r="I61" s="445">
        <v>0.21160000000000001</v>
      </c>
      <c r="J61" s="445">
        <v>0</v>
      </c>
      <c r="K61" s="446">
        <v>10.54</v>
      </c>
      <c r="L61" s="446">
        <v>2.230264</v>
      </c>
      <c r="N61" s="93"/>
    </row>
    <row r="62" spans="2:15" x14ac:dyDescent="0.25">
      <c r="B62" s="394" t="s">
        <v>383</v>
      </c>
      <c r="C62" s="444" t="s">
        <v>687</v>
      </c>
      <c r="D62" s="394" t="s">
        <v>1336</v>
      </c>
      <c r="E62" s="394" t="s">
        <v>430</v>
      </c>
      <c r="F62" s="542" t="s">
        <v>390</v>
      </c>
      <c r="G62" s="542"/>
      <c r="H62" s="395" t="s">
        <v>156</v>
      </c>
      <c r="I62" s="445">
        <v>5.7999999999999996E-3</v>
      </c>
      <c r="J62" s="445">
        <v>0</v>
      </c>
      <c r="K62" s="446">
        <v>16.95</v>
      </c>
      <c r="L62" s="446">
        <v>9.8309999999999995E-2</v>
      </c>
      <c r="N62" s="93"/>
    </row>
    <row r="63" spans="2:15" x14ac:dyDescent="0.25">
      <c r="B63" s="394" t="s">
        <v>383</v>
      </c>
      <c r="C63" s="444" t="s">
        <v>690</v>
      </c>
      <c r="D63" s="394" t="s">
        <v>1336</v>
      </c>
      <c r="E63" s="394" t="s">
        <v>202</v>
      </c>
      <c r="F63" s="542" t="s">
        <v>384</v>
      </c>
      <c r="G63" s="542"/>
      <c r="H63" s="395" t="s">
        <v>340</v>
      </c>
      <c r="I63" s="445">
        <v>5.8299999999999998E-2</v>
      </c>
      <c r="J63" s="445">
        <v>0</v>
      </c>
      <c r="K63" s="446">
        <v>20.37</v>
      </c>
      <c r="L63" s="446">
        <v>1.1875709999999999</v>
      </c>
      <c r="N63" s="93"/>
    </row>
    <row r="64" spans="2:15" x14ac:dyDescent="0.25">
      <c r="B64" s="394" t="s">
        <v>383</v>
      </c>
      <c r="C64" s="444" t="s">
        <v>665</v>
      </c>
      <c r="D64" s="394" t="s">
        <v>1336</v>
      </c>
      <c r="E64" s="394" t="s">
        <v>402</v>
      </c>
      <c r="F64" s="542" t="s">
        <v>390</v>
      </c>
      <c r="G64" s="542"/>
      <c r="H64" s="395" t="s">
        <v>141</v>
      </c>
      <c r="I64" s="445">
        <v>0.21160000000000001</v>
      </c>
      <c r="J64" s="445">
        <v>0</v>
      </c>
      <c r="K64" s="446">
        <v>7.04</v>
      </c>
      <c r="L64" s="446">
        <v>1.4896640000000001</v>
      </c>
      <c r="N64" s="93"/>
    </row>
    <row r="65" spans="2:14" x14ac:dyDescent="0.25">
      <c r="B65" s="394" t="s">
        <v>383</v>
      </c>
      <c r="C65" s="444" t="s">
        <v>661</v>
      </c>
      <c r="D65" s="394" t="s">
        <v>1336</v>
      </c>
      <c r="E65" s="394" t="s">
        <v>397</v>
      </c>
      <c r="F65" s="542" t="s">
        <v>390</v>
      </c>
      <c r="G65" s="542"/>
      <c r="H65" s="395" t="s">
        <v>395</v>
      </c>
      <c r="I65" s="445">
        <v>5.1999999999999998E-3</v>
      </c>
      <c r="J65" s="445">
        <v>0</v>
      </c>
      <c r="K65" s="446">
        <v>12.66</v>
      </c>
      <c r="L65" s="446">
        <v>6.5832000000000002E-2</v>
      </c>
      <c r="N65" s="93"/>
    </row>
    <row r="66" spans="2:14" ht="25.5" x14ac:dyDescent="0.25">
      <c r="B66" s="399"/>
      <c r="C66" s="399"/>
      <c r="D66" s="399"/>
      <c r="E66" s="399"/>
      <c r="F66" s="399"/>
      <c r="G66" s="399" t="s">
        <v>386</v>
      </c>
      <c r="H66" s="447">
        <v>2.2599999999999998</v>
      </c>
      <c r="I66" s="399" t="s">
        <v>387</v>
      </c>
      <c r="J66" s="447">
        <v>0</v>
      </c>
      <c r="K66" s="399" t="s">
        <v>388</v>
      </c>
      <c r="L66" s="447">
        <v>2.2599999999999998</v>
      </c>
      <c r="N66" s="93"/>
    </row>
    <row r="67" spans="2:14" ht="26.25" thickBot="1" x14ac:dyDescent="0.3">
      <c r="B67" s="399"/>
      <c r="C67" s="399"/>
      <c r="D67" s="399"/>
      <c r="E67" s="399"/>
      <c r="F67" s="399"/>
      <c r="G67" s="399" t="s">
        <v>389</v>
      </c>
      <c r="H67" s="447">
        <v>0</v>
      </c>
      <c r="I67" s="543"/>
      <c r="J67" s="543" t="s">
        <v>474</v>
      </c>
      <c r="K67" s="399"/>
      <c r="L67" s="447">
        <v>6.15</v>
      </c>
      <c r="N67" s="93"/>
    </row>
    <row r="68" spans="2:14" ht="13.5" thickTop="1" x14ac:dyDescent="0.25">
      <c r="B68" s="396"/>
      <c r="C68" s="396"/>
      <c r="D68" s="396"/>
      <c r="E68" s="396"/>
      <c r="F68" s="396"/>
      <c r="G68" s="396"/>
      <c r="H68" s="396"/>
      <c r="I68" s="396"/>
      <c r="J68" s="396"/>
      <c r="K68" s="396"/>
      <c r="L68" s="396"/>
      <c r="N68" s="93"/>
    </row>
    <row r="69" spans="2:14" ht="15" x14ac:dyDescent="0.25">
      <c r="B69" s="388" t="s">
        <v>133</v>
      </c>
      <c r="C69" s="440" t="s">
        <v>15</v>
      </c>
      <c r="D69" s="388" t="s">
        <v>33</v>
      </c>
      <c r="E69" s="388" t="s">
        <v>30</v>
      </c>
      <c r="F69" s="544" t="s">
        <v>199</v>
      </c>
      <c r="G69" s="544"/>
      <c r="H69" s="389" t="s">
        <v>24</v>
      </c>
      <c r="I69" s="440" t="s">
        <v>26</v>
      </c>
      <c r="J69" s="440" t="s">
        <v>585</v>
      </c>
      <c r="K69" s="440" t="s">
        <v>54</v>
      </c>
      <c r="L69" s="440" t="s">
        <v>25</v>
      </c>
      <c r="N69" s="93"/>
    </row>
    <row r="70" spans="2:14" x14ac:dyDescent="0.25">
      <c r="B70" s="390" t="s">
        <v>382</v>
      </c>
      <c r="C70" s="391" t="s">
        <v>1371</v>
      </c>
      <c r="D70" s="390" t="s">
        <v>160</v>
      </c>
      <c r="E70" s="390" t="s">
        <v>1372</v>
      </c>
      <c r="F70" s="541" t="s">
        <v>3951</v>
      </c>
      <c r="G70" s="541"/>
      <c r="H70" s="392" t="s">
        <v>131</v>
      </c>
      <c r="I70" s="443">
        <v>1</v>
      </c>
      <c r="J70" s="393"/>
      <c r="K70" s="393">
        <v>102.69</v>
      </c>
      <c r="L70" s="393">
        <v>102.69</v>
      </c>
      <c r="N70" s="93"/>
    </row>
    <row r="71" spans="2:14" ht="25.5" x14ac:dyDescent="0.25">
      <c r="B71" s="397" t="s">
        <v>471</v>
      </c>
      <c r="C71" s="448" t="s">
        <v>3952</v>
      </c>
      <c r="D71" s="397" t="s">
        <v>1336</v>
      </c>
      <c r="E71" s="397" t="s">
        <v>3953</v>
      </c>
      <c r="F71" s="545">
        <v>605</v>
      </c>
      <c r="G71" s="545"/>
      <c r="H71" s="398" t="s">
        <v>138</v>
      </c>
      <c r="I71" s="449">
        <v>6.1000000000000004E-3</v>
      </c>
      <c r="J71" s="449">
        <v>0</v>
      </c>
      <c r="K71" s="450">
        <v>637.6</v>
      </c>
      <c r="L71" s="450">
        <v>3.88</v>
      </c>
      <c r="N71" s="93"/>
    </row>
    <row r="72" spans="2:14" x14ac:dyDescent="0.25">
      <c r="B72" s="394" t="s">
        <v>383</v>
      </c>
      <c r="C72" s="444" t="s">
        <v>3954</v>
      </c>
      <c r="D72" s="394" t="s">
        <v>1336</v>
      </c>
      <c r="E72" s="394" t="s">
        <v>3955</v>
      </c>
      <c r="F72" s="542" t="s">
        <v>390</v>
      </c>
      <c r="G72" s="542"/>
      <c r="H72" s="395" t="s">
        <v>131</v>
      </c>
      <c r="I72" s="445">
        <v>0.58530000000000004</v>
      </c>
      <c r="J72" s="445">
        <v>0</v>
      </c>
      <c r="K72" s="446">
        <v>45.26</v>
      </c>
      <c r="L72" s="446">
        <v>26.490677999999999</v>
      </c>
      <c r="N72" s="93"/>
    </row>
    <row r="73" spans="2:14" x14ac:dyDescent="0.25">
      <c r="B73" s="394" t="s">
        <v>383</v>
      </c>
      <c r="C73" s="444" t="s">
        <v>666</v>
      </c>
      <c r="D73" s="394" t="s">
        <v>1336</v>
      </c>
      <c r="E73" s="394" t="s">
        <v>403</v>
      </c>
      <c r="F73" s="542" t="s">
        <v>390</v>
      </c>
      <c r="G73" s="542"/>
      <c r="H73" s="395" t="s">
        <v>141</v>
      </c>
      <c r="I73" s="445">
        <v>1.2273000000000001</v>
      </c>
      <c r="J73" s="445">
        <v>0</v>
      </c>
      <c r="K73" s="446">
        <v>10.54</v>
      </c>
      <c r="L73" s="446">
        <v>12.935741999999999</v>
      </c>
      <c r="N73" s="93"/>
    </row>
    <row r="74" spans="2:14" x14ac:dyDescent="0.25">
      <c r="B74" s="394" t="s">
        <v>383</v>
      </c>
      <c r="C74" s="444" t="s">
        <v>662</v>
      </c>
      <c r="D74" s="394" t="s">
        <v>1336</v>
      </c>
      <c r="E74" s="394" t="s">
        <v>240</v>
      </c>
      <c r="F74" s="542" t="s">
        <v>384</v>
      </c>
      <c r="G74" s="542"/>
      <c r="H74" s="395" t="s">
        <v>340</v>
      </c>
      <c r="I74" s="445">
        <v>0.73499999999999999</v>
      </c>
      <c r="J74" s="445">
        <v>0</v>
      </c>
      <c r="K74" s="446">
        <v>29.14</v>
      </c>
      <c r="L74" s="446">
        <v>21.417899999999999</v>
      </c>
      <c r="N74" s="93"/>
    </row>
    <row r="75" spans="2:14" x14ac:dyDescent="0.25">
      <c r="B75" s="394" t="s">
        <v>383</v>
      </c>
      <c r="C75" s="444" t="s">
        <v>3956</v>
      </c>
      <c r="D75" s="394" t="s">
        <v>1336</v>
      </c>
      <c r="E75" s="394" t="s">
        <v>250</v>
      </c>
      <c r="F75" s="542" t="s">
        <v>384</v>
      </c>
      <c r="G75" s="542"/>
      <c r="H75" s="395" t="s">
        <v>340</v>
      </c>
      <c r="I75" s="445">
        <v>0.49199999999999999</v>
      </c>
      <c r="J75" s="445">
        <v>0</v>
      </c>
      <c r="K75" s="446">
        <v>22.31</v>
      </c>
      <c r="L75" s="446">
        <v>10.976520000000001</v>
      </c>
      <c r="N75" s="93"/>
    </row>
    <row r="76" spans="2:14" x14ac:dyDescent="0.25">
      <c r="B76" s="394" t="s">
        <v>383</v>
      </c>
      <c r="C76" s="444" t="s">
        <v>687</v>
      </c>
      <c r="D76" s="394" t="s">
        <v>1336</v>
      </c>
      <c r="E76" s="394" t="s">
        <v>430</v>
      </c>
      <c r="F76" s="542" t="s">
        <v>390</v>
      </c>
      <c r="G76" s="542"/>
      <c r="H76" s="395" t="s">
        <v>156</v>
      </c>
      <c r="I76" s="445">
        <v>6.8000000000000005E-2</v>
      </c>
      <c r="J76" s="445">
        <v>0</v>
      </c>
      <c r="K76" s="446">
        <v>16.95</v>
      </c>
      <c r="L76" s="446">
        <v>1.1526000000000001</v>
      </c>
      <c r="N76" s="93"/>
    </row>
    <row r="77" spans="2:14" ht="12.75" customHeight="1" x14ac:dyDescent="0.25">
      <c r="B77" s="394" t="s">
        <v>383</v>
      </c>
      <c r="C77" s="444" t="s">
        <v>667</v>
      </c>
      <c r="D77" s="394" t="s">
        <v>1336</v>
      </c>
      <c r="E77" s="394" t="s">
        <v>407</v>
      </c>
      <c r="F77" s="542" t="s">
        <v>390</v>
      </c>
      <c r="G77" s="542"/>
      <c r="H77" s="395" t="s">
        <v>141</v>
      </c>
      <c r="I77" s="445">
        <v>2</v>
      </c>
      <c r="J77" s="445">
        <v>0</v>
      </c>
      <c r="K77" s="446">
        <v>12.93</v>
      </c>
      <c r="L77" s="446">
        <v>25.86</v>
      </c>
      <c r="N77" s="93"/>
    </row>
    <row r="78" spans="2:14" ht="12.75" customHeight="1" x14ac:dyDescent="0.25">
      <c r="B78" s="399"/>
      <c r="C78" s="399"/>
      <c r="D78" s="399"/>
      <c r="E78" s="399"/>
      <c r="F78" s="399"/>
      <c r="G78" s="399" t="s">
        <v>386</v>
      </c>
      <c r="H78" s="447">
        <v>33.619999999999997</v>
      </c>
      <c r="I78" s="399" t="s">
        <v>387</v>
      </c>
      <c r="J78" s="447">
        <v>0</v>
      </c>
      <c r="K78" s="399" t="s">
        <v>388</v>
      </c>
      <c r="L78" s="447">
        <v>33.619999999999997</v>
      </c>
      <c r="N78" s="93"/>
    </row>
    <row r="79" spans="2:14" ht="26.25" thickBot="1" x14ac:dyDescent="0.3">
      <c r="B79" s="399"/>
      <c r="C79" s="399"/>
      <c r="D79" s="399"/>
      <c r="E79" s="399"/>
      <c r="F79" s="399"/>
      <c r="G79" s="399" t="s">
        <v>389</v>
      </c>
      <c r="H79" s="447">
        <v>0</v>
      </c>
      <c r="I79" s="543"/>
      <c r="J79" s="543" t="s">
        <v>474</v>
      </c>
      <c r="K79" s="399"/>
      <c r="L79" s="447">
        <v>102.69</v>
      </c>
      <c r="N79" s="92"/>
    </row>
    <row r="80" spans="2:14" ht="13.5" thickTop="1" x14ac:dyDescent="0.25">
      <c r="B80" s="396"/>
      <c r="C80" s="396"/>
      <c r="D80" s="396"/>
      <c r="E80" s="396"/>
      <c r="F80" s="396"/>
      <c r="G80" s="396"/>
      <c r="H80" s="396"/>
      <c r="I80" s="396"/>
      <c r="J80" s="396"/>
      <c r="K80" s="396"/>
      <c r="L80" s="396"/>
      <c r="N80" s="93"/>
    </row>
    <row r="81" spans="2:14" ht="15" x14ac:dyDescent="0.25">
      <c r="B81" s="388" t="s">
        <v>134</v>
      </c>
      <c r="C81" s="440" t="s">
        <v>15</v>
      </c>
      <c r="D81" s="388" t="s">
        <v>33</v>
      </c>
      <c r="E81" s="388" t="s">
        <v>30</v>
      </c>
      <c r="F81" s="544" t="s">
        <v>199</v>
      </c>
      <c r="G81" s="544"/>
      <c r="H81" s="389" t="s">
        <v>24</v>
      </c>
      <c r="I81" s="440" t="s">
        <v>26</v>
      </c>
      <c r="J81" s="440" t="s">
        <v>585</v>
      </c>
      <c r="K81" s="440" t="s">
        <v>54</v>
      </c>
      <c r="L81" s="440" t="s">
        <v>25</v>
      </c>
      <c r="N81" s="93"/>
    </row>
    <row r="82" spans="2:14" x14ac:dyDescent="0.25">
      <c r="B82" s="390" t="s">
        <v>382</v>
      </c>
      <c r="C82" s="391" t="s">
        <v>1373</v>
      </c>
      <c r="D82" s="390" t="s">
        <v>1336</v>
      </c>
      <c r="E82" s="390" t="s">
        <v>1374</v>
      </c>
      <c r="F82" s="541">
        <v>1803</v>
      </c>
      <c r="G82" s="541"/>
      <c r="H82" s="392" t="s">
        <v>131</v>
      </c>
      <c r="I82" s="443">
        <v>1</v>
      </c>
      <c r="J82" s="393"/>
      <c r="K82" s="393">
        <v>493.98</v>
      </c>
      <c r="L82" s="393">
        <v>493.98</v>
      </c>
      <c r="N82" s="93"/>
    </row>
    <row r="83" spans="2:14" ht="25.5" x14ac:dyDescent="0.25">
      <c r="B83" s="394" t="s">
        <v>383</v>
      </c>
      <c r="C83" s="444" t="s">
        <v>1238</v>
      </c>
      <c r="D83" s="394" t="s">
        <v>1336</v>
      </c>
      <c r="E83" s="394" t="s">
        <v>1239</v>
      </c>
      <c r="F83" s="542" t="s">
        <v>390</v>
      </c>
      <c r="G83" s="542"/>
      <c r="H83" s="395" t="s">
        <v>136</v>
      </c>
      <c r="I83" s="445">
        <v>0.37040000000000001</v>
      </c>
      <c r="J83" s="445">
        <v>0</v>
      </c>
      <c r="K83" s="446">
        <v>8.9</v>
      </c>
      <c r="L83" s="446">
        <v>3.2965599999999999</v>
      </c>
      <c r="N83" s="93"/>
    </row>
    <row r="84" spans="2:14" x14ac:dyDescent="0.25">
      <c r="B84" s="394" t="s">
        <v>383</v>
      </c>
      <c r="C84" s="444" t="s">
        <v>3957</v>
      </c>
      <c r="D84" s="394" t="s">
        <v>1336</v>
      </c>
      <c r="E84" s="394" t="s">
        <v>3958</v>
      </c>
      <c r="F84" s="542" t="s">
        <v>390</v>
      </c>
      <c r="G84" s="542"/>
      <c r="H84" s="395" t="s">
        <v>156</v>
      </c>
      <c r="I84" s="445">
        <v>8.5</v>
      </c>
      <c r="J84" s="445">
        <v>0</v>
      </c>
      <c r="K84" s="446">
        <v>8.73</v>
      </c>
      <c r="L84" s="446">
        <v>74.204999999999998</v>
      </c>
    </row>
    <row r="85" spans="2:14" x14ac:dyDescent="0.25">
      <c r="B85" s="394" t="s">
        <v>383</v>
      </c>
      <c r="C85" s="444" t="s">
        <v>806</v>
      </c>
      <c r="D85" s="394" t="s">
        <v>1336</v>
      </c>
      <c r="E85" s="394" t="s">
        <v>496</v>
      </c>
      <c r="F85" s="542" t="s">
        <v>390</v>
      </c>
      <c r="G85" s="542"/>
      <c r="H85" s="395" t="s">
        <v>156</v>
      </c>
      <c r="I85" s="445">
        <v>0.1409</v>
      </c>
      <c r="J85" s="445">
        <v>0</v>
      </c>
      <c r="K85" s="446">
        <v>28.25</v>
      </c>
      <c r="L85" s="446">
        <v>3.9804249999999999</v>
      </c>
    </row>
    <row r="86" spans="2:14" x14ac:dyDescent="0.25">
      <c r="B86" s="394" t="s">
        <v>383</v>
      </c>
      <c r="C86" s="444" t="s">
        <v>693</v>
      </c>
      <c r="D86" s="394" t="s">
        <v>1336</v>
      </c>
      <c r="E86" s="394" t="s">
        <v>435</v>
      </c>
      <c r="F86" s="542" t="s">
        <v>390</v>
      </c>
      <c r="G86" s="542"/>
      <c r="H86" s="395" t="s">
        <v>136</v>
      </c>
      <c r="I86" s="445">
        <v>0.37040000000000001</v>
      </c>
      <c r="J86" s="445">
        <v>0</v>
      </c>
      <c r="K86" s="446">
        <v>22.24</v>
      </c>
      <c r="L86" s="446">
        <v>8.2376959999999997</v>
      </c>
    </row>
    <row r="87" spans="2:14" x14ac:dyDescent="0.25">
      <c r="B87" s="394" t="s">
        <v>383</v>
      </c>
      <c r="C87" s="444" t="s">
        <v>805</v>
      </c>
      <c r="D87" s="394" t="s">
        <v>1336</v>
      </c>
      <c r="E87" s="394" t="s">
        <v>495</v>
      </c>
      <c r="F87" s="542" t="s">
        <v>390</v>
      </c>
      <c r="G87" s="542"/>
      <c r="H87" s="395" t="s">
        <v>136</v>
      </c>
      <c r="I87" s="445">
        <v>3.32E-2</v>
      </c>
      <c r="J87" s="445">
        <v>0</v>
      </c>
      <c r="K87" s="446">
        <v>11.8</v>
      </c>
      <c r="L87" s="446">
        <v>0.39176</v>
      </c>
    </row>
    <row r="88" spans="2:14" x14ac:dyDescent="0.25">
      <c r="B88" s="394" t="s">
        <v>383</v>
      </c>
      <c r="C88" s="444" t="s">
        <v>3959</v>
      </c>
      <c r="D88" s="394" t="s">
        <v>1336</v>
      </c>
      <c r="E88" s="394" t="s">
        <v>3960</v>
      </c>
      <c r="F88" s="542" t="s">
        <v>390</v>
      </c>
      <c r="G88" s="542"/>
      <c r="H88" s="395" t="s">
        <v>136</v>
      </c>
      <c r="I88" s="445">
        <v>0.74070000000000003</v>
      </c>
      <c r="J88" s="445">
        <v>0</v>
      </c>
      <c r="K88" s="446">
        <v>26.99</v>
      </c>
      <c r="L88" s="446">
        <v>19.991492999999998</v>
      </c>
    </row>
    <row r="89" spans="2:14" x14ac:dyDescent="0.25">
      <c r="B89" s="394" t="s">
        <v>383</v>
      </c>
      <c r="C89" s="444" t="s">
        <v>807</v>
      </c>
      <c r="D89" s="394" t="s">
        <v>1336</v>
      </c>
      <c r="E89" s="394" t="s">
        <v>492</v>
      </c>
      <c r="F89" s="542" t="s">
        <v>390</v>
      </c>
      <c r="G89" s="542"/>
      <c r="H89" s="395" t="s">
        <v>156</v>
      </c>
      <c r="I89" s="445">
        <v>0.23810000000000001</v>
      </c>
      <c r="J89" s="445">
        <v>0</v>
      </c>
      <c r="K89" s="446">
        <v>35.56</v>
      </c>
      <c r="L89" s="446">
        <v>8.4668360000000007</v>
      </c>
    </row>
    <row r="90" spans="2:14" x14ac:dyDescent="0.25">
      <c r="B90" s="394" t="s">
        <v>383</v>
      </c>
      <c r="C90" s="444" t="s">
        <v>3961</v>
      </c>
      <c r="D90" s="394" t="s">
        <v>1336</v>
      </c>
      <c r="E90" s="394" t="s">
        <v>494</v>
      </c>
      <c r="F90" s="542" t="s">
        <v>390</v>
      </c>
      <c r="G90" s="542"/>
      <c r="H90" s="395" t="s">
        <v>136</v>
      </c>
      <c r="I90" s="445">
        <v>1</v>
      </c>
      <c r="J90" s="445">
        <v>0</v>
      </c>
      <c r="K90" s="446">
        <v>122.06</v>
      </c>
      <c r="L90" s="446">
        <v>122.06</v>
      </c>
    </row>
    <row r="91" spans="2:14" x14ac:dyDescent="0.25">
      <c r="B91" s="394" t="s">
        <v>383</v>
      </c>
      <c r="C91" s="444" t="s">
        <v>804</v>
      </c>
      <c r="D91" s="394" t="s">
        <v>1336</v>
      </c>
      <c r="E91" s="394" t="s">
        <v>493</v>
      </c>
      <c r="F91" s="542" t="s">
        <v>390</v>
      </c>
      <c r="G91" s="542"/>
      <c r="H91" s="395" t="s">
        <v>136</v>
      </c>
      <c r="I91" s="445">
        <v>5.9499999999999997E-2</v>
      </c>
      <c r="J91" s="445">
        <v>0</v>
      </c>
      <c r="K91" s="446">
        <v>13.09</v>
      </c>
      <c r="L91" s="446">
        <v>0.77885499999999996</v>
      </c>
    </row>
    <row r="92" spans="2:14" x14ac:dyDescent="0.25">
      <c r="B92" s="394" t="s">
        <v>383</v>
      </c>
      <c r="C92" s="444" t="s">
        <v>3962</v>
      </c>
      <c r="D92" s="394" t="s">
        <v>1336</v>
      </c>
      <c r="E92" s="394" t="s">
        <v>3963</v>
      </c>
      <c r="F92" s="542" t="s">
        <v>390</v>
      </c>
      <c r="G92" s="542"/>
      <c r="H92" s="395" t="s">
        <v>156</v>
      </c>
      <c r="I92" s="445">
        <v>14.4063</v>
      </c>
      <c r="J92" s="445">
        <v>0</v>
      </c>
      <c r="K92" s="446">
        <v>11.98</v>
      </c>
      <c r="L92" s="446">
        <v>172.58747399999999</v>
      </c>
    </row>
    <row r="93" spans="2:14" x14ac:dyDescent="0.25">
      <c r="B93" s="394" t="s">
        <v>383</v>
      </c>
      <c r="C93" s="444" t="s">
        <v>690</v>
      </c>
      <c r="D93" s="394" t="s">
        <v>1336</v>
      </c>
      <c r="E93" s="394" t="s">
        <v>202</v>
      </c>
      <c r="F93" s="542" t="s">
        <v>384</v>
      </c>
      <c r="G93" s="542"/>
      <c r="H93" s="395" t="s">
        <v>340</v>
      </c>
      <c r="I93" s="445">
        <v>1.2831999999999999</v>
      </c>
      <c r="J93" s="445">
        <v>0</v>
      </c>
      <c r="K93" s="446">
        <v>20.37</v>
      </c>
      <c r="L93" s="446">
        <v>26.138784000000001</v>
      </c>
    </row>
    <row r="94" spans="2:14" x14ac:dyDescent="0.25">
      <c r="B94" s="394" t="s">
        <v>383</v>
      </c>
      <c r="C94" s="444" t="s">
        <v>701</v>
      </c>
      <c r="D94" s="394" t="s">
        <v>1336</v>
      </c>
      <c r="E94" s="394" t="s">
        <v>447</v>
      </c>
      <c r="F94" s="542" t="s">
        <v>390</v>
      </c>
      <c r="G94" s="542"/>
      <c r="H94" s="395" t="s">
        <v>136</v>
      </c>
      <c r="I94" s="445">
        <v>0.29759999999999998</v>
      </c>
      <c r="J94" s="445">
        <v>0</v>
      </c>
      <c r="K94" s="446">
        <v>3.65</v>
      </c>
      <c r="L94" s="446">
        <v>1.0862400000000001</v>
      </c>
    </row>
    <row r="95" spans="2:14" x14ac:dyDescent="0.25">
      <c r="B95" s="394" t="s">
        <v>383</v>
      </c>
      <c r="C95" s="444" t="s">
        <v>685</v>
      </c>
      <c r="D95" s="394" t="s">
        <v>1336</v>
      </c>
      <c r="E95" s="394" t="s">
        <v>236</v>
      </c>
      <c r="F95" s="542" t="s">
        <v>384</v>
      </c>
      <c r="G95" s="542"/>
      <c r="H95" s="395" t="s">
        <v>340</v>
      </c>
      <c r="I95" s="445">
        <v>1.1979</v>
      </c>
      <c r="J95" s="445">
        <v>0</v>
      </c>
      <c r="K95" s="446">
        <v>29.12</v>
      </c>
      <c r="L95" s="446">
        <v>34.882848000000003</v>
      </c>
    </row>
    <row r="96" spans="2:14" x14ac:dyDescent="0.25">
      <c r="B96" s="394" t="s">
        <v>383</v>
      </c>
      <c r="C96" s="444" t="s">
        <v>3964</v>
      </c>
      <c r="D96" s="394" t="s">
        <v>1336</v>
      </c>
      <c r="E96" s="394" t="s">
        <v>3965</v>
      </c>
      <c r="F96" s="542" t="s">
        <v>390</v>
      </c>
      <c r="G96" s="542"/>
      <c r="H96" s="395" t="s">
        <v>156</v>
      </c>
      <c r="I96" s="445">
        <v>1.8073999999999999</v>
      </c>
      <c r="J96" s="445">
        <v>0</v>
      </c>
      <c r="K96" s="446">
        <v>9.93</v>
      </c>
      <c r="L96" s="446">
        <v>17.947482000000001</v>
      </c>
    </row>
    <row r="97" spans="2:12" ht="25.5" x14ac:dyDescent="0.25">
      <c r="B97" s="399"/>
      <c r="C97" s="399"/>
      <c r="D97" s="399"/>
      <c r="E97" s="399"/>
      <c r="F97" s="399"/>
      <c r="G97" s="399" t="s">
        <v>386</v>
      </c>
      <c r="H97" s="447">
        <v>61.01</v>
      </c>
      <c r="I97" s="399" t="s">
        <v>387</v>
      </c>
      <c r="J97" s="447">
        <v>0</v>
      </c>
      <c r="K97" s="399" t="s">
        <v>388</v>
      </c>
      <c r="L97" s="447">
        <v>61.01</v>
      </c>
    </row>
    <row r="98" spans="2:12" ht="26.25" thickBot="1" x14ac:dyDescent="0.3">
      <c r="B98" s="399"/>
      <c r="C98" s="399"/>
      <c r="D98" s="399"/>
      <c r="E98" s="399"/>
      <c r="F98" s="399"/>
      <c r="G98" s="399" t="s">
        <v>389</v>
      </c>
      <c r="H98" s="447">
        <v>0</v>
      </c>
      <c r="I98" s="543"/>
      <c r="J98" s="543" t="s">
        <v>474</v>
      </c>
      <c r="K98" s="399"/>
      <c r="L98" s="447">
        <v>493.98</v>
      </c>
    </row>
    <row r="99" spans="2:12" ht="13.5" thickTop="1" x14ac:dyDescent="0.25">
      <c r="B99" s="396"/>
      <c r="C99" s="396"/>
      <c r="D99" s="396"/>
      <c r="E99" s="396"/>
      <c r="F99" s="396"/>
      <c r="G99" s="396"/>
      <c r="H99" s="396"/>
      <c r="I99" s="396"/>
      <c r="J99" s="396"/>
      <c r="K99" s="396"/>
      <c r="L99" s="396"/>
    </row>
    <row r="100" spans="2:12" ht="15" x14ac:dyDescent="0.25">
      <c r="B100" s="388" t="s">
        <v>144</v>
      </c>
      <c r="C100" s="440" t="s">
        <v>15</v>
      </c>
      <c r="D100" s="388" t="s">
        <v>33</v>
      </c>
      <c r="E100" s="388" t="s">
        <v>30</v>
      </c>
      <c r="F100" s="544" t="s">
        <v>199</v>
      </c>
      <c r="G100" s="544"/>
      <c r="H100" s="389" t="s">
        <v>24</v>
      </c>
      <c r="I100" s="440" t="s">
        <v>26</v>
      </c>
      <c r="J100" s="440" t="s">
        <v>585</v>
      </c>
      <c r="K100" s="440" t="s">
        <v>54</v>
      </c>
      <c r="L100" s="440" t="s">
        <v>25</v>
      </c>
    </row>
    <row r="101" spans="2:12" x14ac:dyDescent="0.25">
      <c r="B101" s="390" t="s">
        <v>382</v>
      </c>
      <c r="C101" s="391" t="s">
        <v>722</v>
      </c>
      <c r="D101" s="390" t="s">
        <v>1336</v>
      </c>
      <c r="E101" s="390" t="s">
        <v>149</v>
      </c>
      <c r="F101" s="541">
        <v>401</v>
      </c>
      <c r="G101" s="541"/>
      <c r="H101" s="392" t="s">
        <v>138</v>
      </c>
      <c r="I101" s="443">
        <v>1</v>
      </c>
      <c r="J101" s="393"/>
      <c r="K101" s="393">
        <v>52.26</v>
      </c>
      <c r="L101" s="393">
        <v>52.26</v>
      </c>
    </row>
    <row r="102" spans="2:12" x14ac:dyDescent="0.25">
      <c r="B102" s="394" t="s">
        <v>383</v>
      </c>
      <c r="C102" s="444" t="s">
        <v>690</v>
      </c>
      <c r="D102" s="394" t="s">
        <v>1336</v>
      </c>
      <c r="E102" s="394" t="s">
        <v>202</v>
      </c>
      <c r="F102" s="542" t="s">
        <v>384</v>
      </c>
      <c r="G102" s="542"/>
      <c r="H102" s="395" t="s">
        <v>340</v>
      </c>
      <c r="I102" s="445">
        <v>2.5659999999999998</v>
      </c>
      <c r="J102" s="445">
        <v>0</v>
      </c>
      <c r="K102" s="446">
        <v>20.37</v>
      </c>
      <c r="L102" s="446">
        <v>52.269419999999997</v>
      </c>
    </row>
    <row r="103" spans="2:12" ht="25.5" x14ac:dyDescent="0.25">
      <c r="B103" s="399"/>
      <c r="C103" s="399"/>
      <c r="D103" s="399"/>
      <c r="E103" s="399"/>
      <c r="F103" s="399"/>
      <c r="G103" s="399" t="s">
        <v>386</v>
      </c>
      <c r="H103" s="447">
        <v>52.26</v>
      </c>
      <c r="I103" s="399" t="s">
        <v>387</v>
      </c>
      <c r="J103" s="447">
        <v>0</v>
      </c>
      <c r="K103" s="399" t="s">
        <v>388</v>
      </c>
      <c r="L103" s="447">
        <v>52.26</v>
      </c>
    </row>
    <row r="104" spans="2:12" ht="26.25" thickBot="1" x14ac:dyDescent="0.3">
      <c r="B104" s="399"/>
      <c r="C104" s="399"/>
      <c r="D104" s="399"/>
      <c r="E104" s="399"/>
      <c r="F104" s="399"/>
      <c r="G104" s="399" t="s">
        <v>389</v>
      </c>
      <c r="H104" s="447">
        <v>0</v>
      </c>
      <c r="I104" s="543"/>
      <c r="J104" s="543" t="s">
        <v>474</v>
      </c>
      <c r="K104" s="399"/>
      <c r="L104" s="447">
        <v>52.26</v>
      </c>
    </row>
    <row r="105" spans="2:12" ht="13.5" thickTop="1" x14ac:dyDescent="0.25">
      <c r="B105" s="396"/>
      <c r="C105" s="396"/>
      <c r="D105" s="396"/>
      <c r="E105" s="396"/>
      <c r="F105" s="396"/>
      <c r="G105" s="396"/>
      <c r="H105" s="396"/>
      <c r="I105" s="396"/>
      <c r="J105" s="396"/>
      <c r="K105" s="396"/>
      <c r="L105" s="396"/>
    </row>
    <row r="106" spans="2:12" ht="15" x14ac:dyDescent="0.25">
      <c r="B106" s="388" t="s">
        <v>145</v>
      </c>
      <c r="C106" s="440" t="s">
        <v>15</v>
      </c>
      <c r="D106" s="388" t="s">
        <v>33</v>
      </c>
      <c r="E106" s="388" t="s">
        <v>30</v>
      </c>
      <c r="F106" s="544" t="s">
        <v>199</v>
      </c>
      <c r="G106" s="544"/>
      <c r="H106" s="389" t="s">
        <v>24</v>
      </c>
      <c r="I106" s="440" t="s">
        <v>26</v>
      </c>
      <c r="J106" s="440" t="s">
        <v>585</v>
      </c>
      <c r="K106" s="440" t="s">
        <v>54</v>
      </c>
      <c r="L106" s="440" t="s">
        <v>25</v>
      </c>
    </row>
    <row r="107" spans="2:12" x14ac:dyDescent="0.25">
      <c r="B107" s="390" t="s">
        <v>382</v>
      </c>
      <c r="C107" s="391" t="s">
        <v>791</v>
      </c>
      <c r="D107" s="390" t="s">
        <v>1336</v>
      </c>
      <c r="E107" s="390" t="s">
        <v>226</v>
      </c>
      <c r="F107" s="541">
        <v>409</v>
      </c>
      <c r="G107" s="541"/>
      <c r="H107" s="392" t="s">
        <v>138</v>
      </c>
      <c r="I107" s="443">
        <v>1</v>
      </c>
      <c r="J107" s="393"/>
      <c r="K107" s="393">
        <v>5.49</v>
      </c>
      <c r="L107" s="393">
        <v>5.49</v>
      </c>
    </row>
    <row r="108" spans="2:12" ht="25.5" x14ac:dyDescent="0.25">
      <c r="B108" s="394" t="s">
        <v>383</v>
      </c>
      <c r="C108" s="444" t="s">
        <v>668</v>
      </c>
      <c r="D108" s="394" t="s">
        <v>1336</v>
      </c>
      <c r="E108" s="394" t="s">
        <v>408</v>
      </c>
      <c r="F108" s="542" t="s">
        <v>390</v>
      </c>
      <c r="G108" s="542"/>
      <c r="H108" s="395" t="s">
        <v>239</v>
      </c>
      <c r="I108" s="445">
        <v>1.2500000000000001E-2</v>
      </c>
      <c r="J108" s="445">
        <v>0</v>
      </c>
      <c r="K108" s="446">
        <v>7.06</v>
      </c>
      <c r="L108" s="446">
        <v>8.8249999999999995E-2</v>
      </c>
    </row>
    <row r="109" spans="2:12" x14ac:dyDescent="0.25">
      <c r="B109" s="394" t="s">
        <v>383</v>
      </c>
      <c r="C109" s="444" t="s">
        <v>690</v>
      </c>
      <c r="D109" s="394" t="s">
        <v>1336</v>
      </c>
      <c r="E109" s="394" t="s">
        <v>202</v>
      </c>
      <c r="F109" s="542" t="s">
        <v>384</v>
      </c>
      <c r="G109" s="542"/>
      <c r="H109" s="395" t="s">
        <v>340</v>
      </c>
      <c r="I109" s="445">
        <v>0.24249999999999999</v>
      </c>
      <c r="J109" s="445">
        <v>0</v>
      </c>
      <c r="K109" s="446">
        <v>20.37</v>
      </c>
      <c r="L109" s="446">
        <v>4.9397250000000001</v>
      </c>
    </row>
    <row r="110" spans="2:12" x14ac:dyDescent="0.25">
      <c r="B110" s="394" t="s">
        <v>383</v>
      </c>
      <c r="C110" s="444" t="s">
        <v>659</v>
      </c>
      <c r="D110" s="394" t="s">
        <v>1336</v>
      </c>
      <c r="E110" s="394" t="s">
        <v>394</v>
      </c>
      <c r="F110" s="542" t="s">
        <v>390</v>
      </c>
      <c r="G110" s="542"/>
      <c r="H110" s="395" t="s">
        <v>395</v>
      </c>
      <c r="I110" s="445">
        <v>9.3799999999999994E-2</v>
      </c>
      <c r="J110" s="445">
        <v>0</v>
      </c>
      <c r="K110" s="446">
        <v>5.16</v>
      </c>
      <c r="L110" s="446">
        <v>0.48400799999999999</v>
      </c>
    </row>
    <row r="111" spans="2:12" ht="12.75" customHeight="1" x14ac:dyDescent="0.25">
      <c r="B111" s="399"/>
      <c r="C111" s="399"/>
      <c r="D111" s="399"/>
      <c r="E111" s="399"/>
      <c r="F111" s="399"/>
      <c r="G111" s="399" t="s">
        <v>386</v>
      </c>
      <c r="H111" s="447">
        <v>4.93</v>
      </c>
      <c r="I111" s="399" t="s">
        <v>387</v>
      </c>
      <c r="J111" s="447">
        <v>0</v>
      </c>
      <c r="K111" s="399" t="s">
        <v>388</v>
      </c>
      <c r="L111" s="447">
        <v>4.93</v>
      </c>
    </row>
    <row r="112" spans="2:12" ht="26.25" thickBot="1" x14ac:dyDescent="0.3">
      <c r="B112" s="399"/>
      <c r="C112" s="399"/>
      <c r="D112" s="399"/>
      <c r="E112" s="399"/>
      <c r="F112" s="399"/>
      <c r="G112" s="399" t="s">
        <v>389</v>
      </c>
      <c r="H112" s="447">
        <v>0</v>
      </c>
      <c r="I112" s="543"/>
      <c r="J112" s="543" t="s">
        <v>474</v>
      </c>
      <c r="K112" s="399"/>
      <c r="L112" s="447">
        <v>5.49</v>
      </c>
    </row>
    <row r="113" spans="2:12" ht="13.5" thickTop="1" x14ac:dyDescent="0.25">
      <c r="B113" s="396"/>
      <c r="C113" s="396"/>
      <c r="D113" s="396"/>
      <c r="E113" s="396"/>
      <c r="F113" s="396"/>
      <c r="G113" s="396"/>
      <c r="H113" s="396"/>
      <c r="I113" s="396"/>
      <c r="J113" s="396"/>
      <c r="K113" s="396"/>
      <c r="L113" s="396"/>
    </row>
    <row r="114" spans="2:12" ht="15" x14ac:dyDescent="0.25">
      <c r="B114" s="388" t="s">
        <v>146</v>
      </c>
      <c r="C114" s="440" t="s">
        <v>15</v>
      </c>
      <c r="D114" s="388" t="s">
        <v>33</v>
      </c>
      <c r="E114" s="388" t="s">
        <v>30</v>
      </c>
      <c r="F114" s="544" t="s">
        <v>199</v>
      </c>
      <c r="G114" s="544"/>
      <c r="H114" s="389" t="s">
        <v>24</v>
      </c>
      <c r="I114" s="440" t="s">
        <v>26</v>
      </c>
      <c r="J114" s="440" t="s">
        <v>585</v>
      </c>
      <c r="K114" s="440" t="s">
        <v>54</v>
      </c>
      <c r="L114" s="440" t="s">
        <v>25</v>
      </c>
    </row>
    <row r="115" spans="2:12" x14ac:dyDescent="0.25">
      <c r="B115" s="390" t="s">
        <v>382</v>
      </c>
      <c r="C115" s="391" t="s">
        <v>904</v>
      </c>
      <c r="D115" s="390" t="s">
        <v>1336</v>
      </c>
      <c r="E115" s="390" t="s">
        <v>905</v>
      </c>
      <c r="F115" s="541">
        <v>410</v>
      </c>
      <c r="G115" s="541"/>
      <c r="H115" s="392" t="s">
        <v>138</v>
      </c>
      <c r="I115" s="443">
        <v>1</v>
      </c>
      <c r="J115" s="393"/>
      <c r="K115" s="393">
        <v>2.39</v>
      </c>
      <c r="L115" s="393">
        <v>2.39</v>
      </c>
    </row>
    <row r="116" spans="2:12" x14ac:dyDescent="0.25">
      <c r="B116" s="394" t="s">
        <v>383</v>
      </c>
      <c r="C116" s="444" t="s">
        <v>1113</v>
      </c>
      <c r="D116" s="394" t="s">
        <v>1336</v>
      </c>
      <c r="E116" s="394" t="s">
        <v>1114</v>
      </c>
      <c r="F116" s="542" t="s">
        <v>390</v>
      </c>
      <c r="G116" s="542"/>
      <c r="H116" s="395" t="s">
        <v>138</v>
      </c>
      <c r="I116" s="445">
        <v>1</v>
      </c>
      <c r="J116" s="445">
        <v>0</v>
      </c>
      <c r="K116" s="446">
        <v>2.39</v>
      </c>
      <c r="L116" s="446">
        <v>2.39</v>
      </c>
    </row>
    <row r="117" spans="2:12" ht="25.5" x14ac:dyDescent="0.25">
      <c r="B117" s="399"/>
      <c r="C117" s="399"/>
      <c r="D117" s="399"/>
      <c r="E117" s="399"/>
      <c r="F117" s="399"/>
      <c r="G117" s="399" t="s">
        <v>386</v>
      </c>
      <c r="H117" s="447">
        <v>0</v>
      </c>
      <c r="I117" s="399" t="s">
        <v>387</v>
      </c>
      <c r="J117" s="447">
        <v>0</v>
      </c>
      <c r="K117" s="399" t="s">
        <v>388</v>
      </c>
      <c r="L117" s="447">
        <v>0</v>
      </c>
    </row>
    <row r="118" spans="2:12" ht="26.25" thickBot="1" x14ac:dyDescent="0.3">
      <c r="B118" s="399"/>
      <c r="C118" s="399"/>
      <c r="D118" s="399"/>
      <c r="E118" s="399"/>
      <c r="F118" s="399"/>
      <c r="G118" s="399" t="s">
        <v>389</v>
      </c>
      <c r="H118" s="447">
        <v>0</v>
      </c>
      <c r="I118" s="543"/>
      <c r="J118" s="543" t="s">
        <v>474</v>
      </c>
      <c r="K118" s="399"/>
      <c r="L118" s="447">
        <v>2.39</v>
      </c>
    </row>
    <row r="119" spans="2:12" ht="13.5" thickTop="1" x14ac:dyDescent="0.25">
      <c r="B119" s="396"/>
      <c r="C119" s="396"/>
      <c r="D119" s="396"/>
      <c r="E119" s="396"/>
      <c r="F119" s="396"/>
      <c r="G119" s="396"/>
      <c r="H119" s="396"/>
      <c r="I119" s="396"/>
      <c r="J119" s="396"/>
      <c r="K119" s="396"/>
      <c r="L119" s="396"/>
    </row>
    <row r="120" spans="2:12" ht="15" x14ac:dyDescent="0.25">
      <c r="B120" s="388" t="s">
        <v>269</v>
      </c>
      <c r="C120" s="440" t="s">
        <v>15</v>
      </c>
      <c r="D120" s="388" t="s">
        <v>33</v>
      </c>
      <c r="E120" s="388" t="s">
        <v>30</v>
      </c>
      <c r="F120" s="544" t="s">
        <v>199</v>
      </c>
      <c r="G120" s="544"/>
      <c r="H120" s="389" t="s">
        <v>24</v>
      </c>
      <c r="I120" s="440" t="s">
        <v>26</v>
      </c>
      <c r="J120" s="440" t="s">
        <v>585</v>
      </c>
      <c r="K120" s="440" t="s">
        <v>54</v>
      </c>
      <c r="L120" s="440" t="s">
        <v>25</v>
      </c>
    </row>
    <row r="121" spans="2:12" x14ac:dyDescent="0.25">
      <c r="B121" s="390" t="s">
        <v>382</v>
      </c>
      <c r="C121" s="391" t="s">
        <v>739</v>
      </c>
      <c r="D121" s="390" t="s">
        <v>1336</v>
      </c>
      <c r="E121" s="390" t="s">
        <v>224</v>
      </c>
      <c r="F121" s="541">
        <v>409</v>
      </c>
      <c r="G121" s="541"/>
      <c r="H121" s="392" t="s">
        <v>131</v>
      </c>
      <c r="I121" s="443">
        <v>1</v>
      </c>
      <c r="J121" s="393"/>
      <c r="K121" s="393">
        <v>0.59</v>
      </c>
      <c r="L121" s="393">
        <v>0.59</v>
      </c>
    </row>
    <row r="122" spans="2:12" ht="12.75" customHeight="1" x14ac:dyDescent="0.25">
      <c r="B122" s="394" t="s">
        <v>383</v>
      </c>
      <c r="C122" s="444" t="s">
        <v>690</v>
      </c>
      <c r="D122" s="394" t="s">
        <v>1336</v>
      </c>
      <c r="E122" s="394" t="s">
        <v>202</v>
      </c>
      <c r="F122" s="542" t="s">
        <v>384</v>
      </c>
      <c r="G122" s="542"/>
      <c r="H122" s="395" t="s">
        <v>340</v>
      </c>
      <c r="I122" s="445">
        <v>2.4500000000000001E-2</v>
      </c>
      <c r="J122" s="445">
        <v>0</v>
      </c>
      <c r="K122" s="446">
        <v>20.37</v>
      </c>
      <c r="L122" s="446">
        <v>0.49906499999999998</v>
      </c>
    </row>
    <row r="123" spans="2:12" ht="25.5" x14ac:dyDescent="0.25">
      <c r="B123" s="394" t="s">
        <v>383</v>
      </c>
      <c r="C123" s="444" t="s">
        <v>668</v>
      </c>
      <c r="D123" s="394" t="s">
        <v>1336</v>
      </c>
      <c r="E123" s="394" t="s">
        <v>408</v>
      </c>
      <c r="F123" s="542" t="s">
        <v>390</v>
      </c>
      <c r="G123" s="542"/>
      <c r="H123" s="395" t="s">
        <v>239</v>
      </c>
      <c r="I123" s="445">
        <v>2.5000000000000001E-3</v>
      </c>
      <c r="J123" s="445">
        <v>0</v>
      </c>
      <c r="K123" s="446">
        <v>7.06</v>
      </c>
      <c r="L123" s="446">
        <v>1.7649999999999999E-2</v>
      </c>
    </row>
    <row r="124" spans="2:12" ht="12.75" customHeight="1" x14ac:dyDescent="0.25">
      <c r="B124" s="394" t="s">
        <v>383</v>
      </c>
      <c r="C124" s="444" t="s">
        <v>659</v>
      </c>
      <c r="D124" s="394" t="s">
        <v>1336</v>
      </c>
      <c r="E124" s="394" t="s">
        <v>394</v>
      </c>
      <c r="F124" s="542" t="s">
        <v>390</v>
      </c>
      <c r="G124" s="542"/>
      <c r="H124" s="395" t="s">
        <v>395</v>
      </c>
      <c r="I124" s="445">
        <v>1.8800000000000001E-2</v>
      </c>
      <c r="J124" s="445">
        <v>0</v>
      </c>
      <c r="K124" s="446">
        <v>5.16</v>
      </c>
      <c r="L124" s="446">
        <v>9.7007999999999997E-2</v>
      </c>
    </row>
    <row r="125" spans="2:12" ht="12.75" customHeight="1" x14ac:dyDescent="0.25">
      <c r="B125" s="399"/>
      <c r="C125" s="399"/>
      <c r="D125" s="399"/>
      <c r="E125" s="399"/>
      <c r="F125" s="399"/>
      <c r="G125" s="399" t="s">
        <v>386</v>
      </c>
      <c r="H125" s="447">
        <v>0.49</v>
      </c>
      <c r="I125" s="399" t="s">
        <v>387</v>
      </c>
      <c r="J125" s="447">
        <v>0</v>
      </c>
      <c r="K125" s="399" t="s">
        <v>388</v>
      </c>
      <c r="L125" s="447">
        <v>0.49</v>
      </c>
    </row>
    <row r="126" spans="2:12" ht="26.25" thickBot="1" x14ac:dyDescent="0.3">
      <c r="B126" s="399"/>
      <c r="C126" s="399"/>
      <c r="D126" s="399"/>
      <c r="E126" s="399"/>
      <c r="F126" s="399"/>
      <c r="G126" s="399" t="s">
        <v>389</v>
      </c>
      <c r="H126" s="447">
        <v>0</v>
      </c>
      <c r="I126" s="543"/>
      <c r="J126" s="543" t="s">
        <v>474</v>
      </c>
      <c r="K126" s="399"/>
      <c r="L126" s="447">
        <v>0.59</v>
      </c>
    </row>
    <row r="127" spans="2:12" ht="13.5" thickTop="1" x14ac:dyDescent="0.25">
      <c r="B127" s="396"/>
      <c r="C127" s="396"/>
      <c r="D127" s="396"/>
      <c r="E127" s="396"/>
      <c r="F127" s="396"/>
      <c r="G127" s="396"/>
      <c r="H127" s="396"/>
      <c r="I127" s="396"/>
      <c r="J127" s="396"/>
      <c r="K127" s="396"/>
      <c r="L127" s="396"/>
    </row>
    <row r="128" spans="2:12" ht="15" x14ac:dyDescent="0.25">
      <c r="B128" s="388" t="s">
        <v>903</v>
      </c>
      <c r="C128" s="440" t="s">
        <v>15</v>
      </c>
      <c r="D128" s="388" t="s">
        <v>33</v>
      </c>
      <c r="E128" s="388" t="s">
        <v>30</v>
      </c>
      <c r="F128" s="544" t="s">
        <v>199</v>
      </c>
      <c r="G128" s="544"/>
      <c r="H128" s="389" t="s">
        <v>24</v>
      </c>
      <c r="I128" s="440" t="s">
        <v>26</v>
      </c>
      <c r="J128" s="440" t="s">
        <v>585</v>
      </c>
      <c r="K128" s="440" t="s">
        <v>54</v>
      </c>
      <c r="L128" s="440" t="s">
        <v>25</v>
      </c>
    </row>
    <row r="129" spans="2:12" x14ac:dyDescent="0.25">
      <c r="B129" s="390" t="s">
        <v>382</v>
      </c>
      <c r="C129" s="391" t="s">
        <v>1376</v>
      </c>
      <c r="D129" s="390" t="s">
        <v>1336</v>
      </c>
      <c r="E129" s="390" t="s">
        <v>1377</v>
      </c>
      <c r="F129" s="541">
        <v>410</v>
      </c>
      <c r="G129" s="541"/>
      <c r="H129" s="392" t="s">
        <v>138</v>
      </c>
      <c r="I129" s="443">
        <v>1</v>
      </c>
      <c r="J129" s="393"/>
      <c r="K129" s="393">
        <v>1.5</v>
      </c>
      <c r="L129" s="393">
        <v>1.5</v>
      </c>
    </row>
    <row r="130" spans="2:12" x14ac:dyDescent="0.25">
      <c r="B130" s="394" t="s">
        <v>383</v>
      </c>
      <c r="C130" s="444" t="s">
        <v>3966</v>
      </c>
      <c r="D130" s="394" t="s">
        <v>1336</v>
      </c>
      <c r="E130" s="394" t="s">
        <v>3967</v>
      </c>
      <c r="F130" s="542" t="s">
        <v>390</v>
      </c>
      <c r="G130" s="542"/>
      <c r="H130" s="395" t="s">
        <v>138</v>
      </c>
      <c r="I130" s="445">
        <v>1</v>
      </c>
      <c r="J130" s="445">
        <v>0</v>
      </c>
      <c r="K130" s="446">
        <v>1.5</v>
      </c>
      <c r="L130" s="446">
        <v>1.5</v>
      </c>
    </row>
    <row r="131" spans="2:12" ht="25.5" x14ac:dyDescent="0.25">
      <c r="B131" s="399"/>
      <c r="C131" s="399"/>
      <c r="D131" s="399"/>
      <c r="E131" s="399"/>
      <c r="F131" s="399"/>
      <c r="G131" s="399" t="s">
        <v>386</v>
      </c>
      <c r="H131" s="447">
        <v>0</v>
      </c>
      <c r="I131" s="399" t="s">
        <v>387</v>
      </c>
      <c r="J131" s="447">
        <v>0</v>
      </c>
      <c r="K131" s="399" t="s">
        <v>388</v>
      </c>
      <c r="L131" s="447">
        <v>0</v>
      </c>
    </row>
    <row r="132" spans="2:12" ht="26.25" thickBot="1" x14ac:dyDescent="0.3">
      <c r="B132" s="399"/>
      <c r="C132" s="399"/>
      <c r="D132" s="399"/>
      <c r="E132" s="399"/>
      <c r="F132" s="399"/>
      <c r="G132" s="399" t="s">
        <v>389</v>
      </c>
      <c r="H132" s="447">
        <v>0</v>
      </c>
      <c r="I132" s="543"/>
      <c r="J132" s="543" t="s">
        <v>474</v>
      </c>
      <c r="K132" s="399"/>
      <c r="L132" s="447">
        <v>1.5</v>
      </c>
    </row>
    <row r="133" spans="2:12" ht="13.5" thickTop="1" x14ac:dyDescent="0.25">
      <c r="B133" s="396"/>
      <c r="C133" s="396"/>
      <c r="D133" s="396"/>
      <c r="E133" s="396"/>
      <c r="F133" s="396"/>
      <c r="G133" s="396"/>
      <c r="H133" s="396"/>
      <c r="I133" s="396"/>
      <c r="J133" s="396"/>
      <c r="K133" s="396"/>
      <c r="L133" s="396"/>
    </row>
    <row r="134" spans="2:12" ht="15" x14ac:dyDescent="0.25">
      <c r="B134" s="388" t="s">
        <v>1380</v>
      </c>
      <c r="C134" s="440" t="s">
        <v>15</v>
      </c>
      <c r="D134" s="388" t="s">
        <v>33</v>
      </c>
      <c r="E134" s="388" t="s">
        <v>30</v>
      </c>
      <c r="F134" s="544" t="s">
        <v>199</v>
      </c>
      <c r="G134" s="544"/>
      <c r="H134" s="389" t="s">
        <v>24</v>
      </c>
      <c r="I134" s="440" t="s">
        <v>26</v>
      </c>
      <c r="J134" s="440" t="s">
        <v>585</v>
      </c>
      <c r="K134" s="440" t="s">
        <v>54</v>
      </c>
      <c r="L134" s="440" t="s">
        <v>25</v>
      </c>
    </row>
    <row r="135" spans="2:12" ht="25.5" x14ac:dyDescent="0.25">
      <c r="B135" s="390" t="s">
        <v>382</v>
      </c>
      <c r="C135" s="391" t="s">
        <v>1381</v>
      </c>
      <c r="D135" s="390" t="s">
        <v>1336</v>
      </c>
      <c r="E135" s="390" t="s">
        <v>1382</v>
      </c>
      <c r="F135" s="541">
        <v>301</v>
      </c>
      <c r="G135" s="541"/>
      <c r="H135" s="392" t="s">
        <v>138</v>
      </c>
      <c r="I135" s="443">
        <v>1</v>
      </c>
      <c r="J135" s="393"/>
      <c r="K135" s="393">
        <v>111.24</v>
      </c>
      <c r="L135" s="393">
        <v>111.24</v>
      </c>
    </row>
    <row r="136" spans="2:12" x14ac:dyDescent="0.25">
      <c r="B136" s="394" t="s">
        <v>383</v>
      </c>
      <c r="C136" s="444" t="s">
        <v>3968</v>
      </c>
      <c r="D136" s="394" t="s">
        <v>1336</v>
      </c>
      <c r="E136" s="394" t="s">
        <v>3969</v>
      </c>
      <c r="F136" s="542" t="s">
        <v>390</v>
      </c>
      <c r="G136" s="542"/>
      <c r="H136" s="395" t="s">
        <v>138</v>
      </c>
      <c r="I136" s="445">
        <v>1</v>
      </c>
      <c r="J136" s="445">
        <v>0</v>
      </c>
      <c r="K136" s="446">
        <v>98</v>
      </c>
      <c r="L136" s="446">
        <v>98</v>
      </c>
    </row>
    <row r="137" spans="2:12" x14ac:dyDescent="0.25">
      <c r="B137" s="394" t="s">
        <v>383</v>
      </c>
      <c r="C137" s="444" t="s">
        <v>690</v>
      </c>
      <c r="D137" s="394" t="s">
        <v>1336</v>
      </c>
      <c r="E137" s="394" t="s">
        <v>202</v>
      </c>
      <c r="F137" s="542" t="s">
        <v>384</v>
      </c>
      <c r="G137" s="542"/>
      <c r="H137" s="395" t="s">
        <v>340</v>
      </c>
      <c r="I137" s="445">
        <v>0.65</v>
      </c>
      <c r="J137" s="445">
        <v>0</v>
      </c>
      <c r="K137" s="446">
        <v>20.37</v>
      </c>
      <c r="L137" s="446">
        <v>13.240500000000001</v>
      </c>
    </row>
    <row r="138" spans="2:12" ht="25.5" x14ac:dyDescent="0.25">
      <c r="B138" s="399"/>
      <c r="C138" s="399"/>
      <c r="D138" s="399"/>
      <c r="E138" s="399"/>
      <c r="F138" s="399"/>
      <c r="G138" s="399" t="s">
        <v>386</v>
      </c>
      <c r="H138" s="447">
        <v>13.24</v>
      </c>
      <c r="I138" s="399" t="s">
        <v>387</v>
      </c>
      <c r="J138" s="447">
        <v>0</v>
      </c>
      <c r="K138" s="399" t="s">
        <v>388</v>
      </c>
      <c r="L138" s="447">
        <v>13.24</v>
      </c>
    </row>
    <row r="139" spans="2:12" ht="26.25" thickBot="1" x14ac:dyDescent="0.3">
      <c r="B139" s="399"/>
      <c r="C139" s="399"/>
      <c r="D139" s="399"/>
      <c r="E139" s="399"/>
      <c r="F139" s="399"/>
      <c r="G139" s="399" t="s">
        <v>389</v>
      </c>
      <c r="H139" s="447">
        <v>0</v>
      </c>
      <c r="I139" s="543"/>
      <c r="J139" s="543" t="s">
        <v>474</v>
      </c>
      <c r="K139" s="399"/>
      <c r="L139" s="447">
        <v>111.24</v>
      </c>
    </row>
    <row r="140" spans="2:12" ht="13.5" thickTop="1" x14ac:dyDescent="0.25">
      <c r="B140" s="396"/>
      <c r="C140" s="396"/>
      <c r="D140" s="396"/>
      <c r="E140" s="396"/>
      <c r="F140" s="396"/>
      <c r="G140" s="396"/>
      <c r="H140" s="396"/>
      <c r="I140" s="396"/>
      <c r="J140" s="396"/>
      <c r="K140" s="396"/>
      <c r="L140" s="396"/>
    </row>
    <row r="141" spans="2:12" ht="15" x14ac:dyDescent="0.25">
      <c r="B141" s="388" t="s">
        <v>1383</v>
      </c>
      <c r="C141" s="440" t="s">
        <v>15</v>
      </c>
      <c r="D141" s="388" t="s">
        <v>33</v>
      </c>
      <c r="E141" s="388" t="s">
        <v>30</v>
      </c>
      <c r="F141" s="544" t="s">
        <v>199</v>
      </c>
      <c r="G141" s="544"/>
      <c r="H141" s="389" t="s">
        <v>24</v>
      </c>
      <c r="I141" s="440" t="s">
        <v>26</v>
      </c>
      <c r="J141" s="440" t="s">
        <v>585</v>
      </c>
      <c r="K141" s="440" t="s">
        <v>54</v>
      </c>
      <c r="L141" s="440" t="s">
        <v>25</v>
      </c>
    </row>
    <row r="142" spans="2:12" x14ac:dyDescent="0.25">
      <c r="B142" s="390" t="s">
        <v>382</v>
      </c>
      <c r="C142" s="391" t="s">
        <v>908</v>
      </c>
      <c r="D142" s="390" t="s">
        <v>1336</v>
      </c>
      <c r="E142" s="390" t="s">
        <v>909</v>
      </c>
      <c r="F142" s="541">
        <v>410</v>
      </c>
      <c r="G142" s="541"/>
      <c r="H142" s="392" t="s">
        <v>910</v>
      </c>
      <c r="I142" s="443">
        <v>1</v>
      </c>
      <c r="J142" s="393"/>
      <c r="K142" s="393">
        <v>2.63</v>
      </c>
      <c r="L142" s="393">
        <v>2.63</v>
      </c>
    </row>
    <row r="143" spans="2:12" ht="25.5" x14ac:dyDescent="0.25">
      <c r="B143" s="394" t="s">
        <v>383</v>
      </c>
      <c r="C143" s="444" t="s">
        <v>1117</v>
      </c>
      <c r="D143" s="394" t="s">
        <v>1336</v>
      </c>
      <c r="E143" s="394" t="s">
        <v>1118</v>
      </c>
      <c r="F143" s="542" t="s">
        <v>390</v>
      </c>
      <c r="G143" s="542"/>
      <c r="H143" s="395" t="s">
        <v>910</v>
      </c>
      <c r="I143" s="445">
        <v>1</v>
      </c>
      <c r="J143" s="445">
        <v>0</v>
      </c>
      <c r="K143" s="446">
        <v>2.63</v>
      </c>
      <c r="L143" s="446">
        <v>2.63</v>
      </c>
    </row>
    <row r="144" spans="2:12" ht="25.5" x14ac:dyDescent="0.25">
      <c r="B144" s="399"/>
      <c r="C144" s="399"/>
      <c r="D144" s="399"/>
      <c r="E144" s="399"/>
      <c r="F144" s="399"/>
      <c r="G144" s="399" t="s">
        <v>386</v>
      </c>
      <c r="H144" s="447">
        <v>0</v>
      </c>
      <c r="I144" s="399" t="s">
        <v>387</v>
      </c>
      <c r="J144" s="447">
        <v>0</v>
      </c>
      <c r="K144" s="399" t="s">
        <v>388</v>
      </c>
      <c r="L144" s="447">
        <v>0</v>
      </c>
    </row>
    <row r="145" spans="2:12" ht="26.25" thickBot="1" x14ac:dyDescent="0.3">
      <c r="B145" s="399"/>
      <c r="C145" s="399"/>
      <c r="D145" s="399"/>
      <c r="E145" s="399"/>
      <c r="F145" s="399"/>
      <c r="G145" s="399" t="s">
        <v>389</v>
      </c>
      <c r="H145" s="447">
        <v>0</v>
      </c>
      <c r="I145" s="543"/>
      <c r="J145" s="543" t="s">
        <v>474</v>
      </c>
      <c r="K145" s="399"/>
      <c r="L145" s="447">
        <v>2.63</v>
      </c>
    </row>
    <row r="146" spans="2:12" ht="13.5" thickTop="1" x14ac:dyDescent="0.25">
      <c r="B146" s="396"/>
      <c r="C146" s="396"/>
      <c r="D146" s="396"/>
      <c r="E146" s="396"/>
      <c r="F146" s="396"/>
      <c r="G146" s="396"/>
      <c r="H146" s="396"/>
      <c r="I146" s="396"/>
      <c r="J146" s="396"/>
      <c r="K146" s="396"/>
      <c r="L146" s="396"/>
    </row>
    <row r="147" spans="2:12" ht="15" x14ac:dyDescent="0.25">
      <c r="B147" s="388" t="s">
        <v>1387</v>
      </c>
      <c r="C147" s="440" t="s">
        <v>15</v>
      </c>
      <c r="D147" s="388" t="s">
        <v>33</v>
      </c>
      <c r="E147" s="388" t="s">
        <v>30</v>
      </c>
      <c r="F147" s="544" t="s">
        <v>199</v>
      </c>
      <c r="G147" s="544"/>
      <c r="H147" s="389" t="s">
        <v>24</v>
      </c>
      <c r="I147" s="440" t="s">
        <v>26</v>
      </c>
      <c r="J147" s="440" t="s">
        <v>585</v>
      </c>
      <c r="K147" s="440" t="s">
        <v>54</v>
      </c>
      <c r="L147" s="440" t="s">
        <v>25</v>
      </c>
    </row>
    <row r="148" spans="2:12" ht="38.25" x14ac:dyDescent="0.25">
      <c r="B148" s="390" t="s">
        <v>382</v>
      </c>
      <c r="C148" s="391" t="s">
        <v>1388</v>
      </c>
      <c r="D148" s="390" t="s">
        <v>130</v>
      </c>
      <c r="E148" s="390" t="s">
        <v>1389</v>
      </c>
      <c r="F148" s="541">
        <v>2.02</v>
      </c>
      <c r="G148" s="541"/>
      <c r="H148" s="392" t="s">
        <v>188</v>
      </c>
      <c r="I148" s="443">
        <v>1</v>
      </c>
      <c r="J148" s="393"/>
      <c r="K148" s="393">
        <v>22.79</v>
      </c>
      <c r="L148" s="393">
        <v>22.79</v>
      </c>
    </row>
    <row r="149" spans="2:12" x14ac:dyDescent="0.25">
      <c r="B149" s="394" t="s">
        <v>383</v>
      </c>
      <c r="C149" s="444" t="s">
        <v>690</v>
      </c>
      <c r="D149" s="394" t="s">
        <v>1336</v>
      </c>
      <c r="E149" s="394" t="s">
        <v>202</v>
      </c>
      <c r="F149" s="542" t="s">
        <v>384</v>
      </c>
      <c r="G149" s="542"/>
      <c r="H149" s="395" t="s">
        <v>340</v>
      </c>
      <c r="I149" s="445">
        <v>0.10559</v>
      </c>
      <c r="J149" s="445">
        <v>0</v>
      </c>
      <c r="K149" s="446">
        <v>20.37</v>
      </c>
      <c r="L149" s="446">
        <v>2.1508683</v>
      </c>
    </row>
    <row r="150" spans="2:12" x14ac:dyDescent="0.25">
      <c r="B150" s="394" t="s">
        <v>383</v>
      </c>
      <c r="C150" s="444" t="s">
        <v>3970</v>
      </c>
      <c r="D150" s="394" t="s">
        <v>969</v>
      </c>
      <c r="E150" s="394" t="s">
        <v>3971</v>
      </c>
      <c r="F150" s="542" t="s">
        <v>390</v>
      </c>
      <c r="G150" s="542"/>
      <c r="H150" s="395" t="s">
        <v>188</v>
      </c>
      <c r="I150" s="445">
        <v>1</v>
      </c>
      <c r="J150" s="445">
        <v>0</v>
      </c>
      <c r="K150" s="446">
        <v>20.64</v>
      </c>
      <c r="L150" s="446">
        <v>20.64</v>
      </c>
    </row>
    <row r="151" spans="2:12" ht="25.5" x14ac:dyDescent="0.25">
      <c r="B151" s="399"/>
      <c r="C151" s="399"/>
      <c r="D151" s="399"/>
      <c r="E151" s="399"/>
      <c r="F151" s="399"/>
      <c r="G151" s="399" t="s">
        <v>386</v>
      </c>
      <c r="H151" s="447">
        <v>2.15</v>
      </c>
      <c r="I151" s="399" t="s">
        <v>387</v>
      </c>
      <c r="J151" s="447">
        <v>0</v>
      </c>
      <c r="K151" s="399" t="s">
        <v>388</v>
      </c>
      <c r="L151" s="447">
        <v>2.15</v>
      </c>
    </row>
    <row r="152" spans="2:12" ht="26.25" thickBot="1" x14ac:dyDescent="0.3">
      <c r="B152" s="399"/>
      <c r="C152" s="399"/>
      <c r="D152" s="399"/>
      <c r="E152" s="399"/>
      <c r="F152" s="399"/>
      <c r="G152" s="399" t="s">
        <v>389</v>
      </c>
      <c r="H152" s="447">
        <v>0</v>
      </c>
      <c r="I152" s="543"/>
      <c r="J152" s="543" t="s">
        <v>474</v>
      </c>
      <c r="K152" s="399"/>
      <c r="L152" s="447">
        <v>22.79</v>
      </c>
    </row>
    <row r="153" spans="2:12" ht="13.5" thickTop="1" x14ac:dyDescent="0.25">
      <c r="B153" s="396"/>
      <c r="C153" s="396"/>
      <c r="D153" s="396"/>
      <c r="E153" s="396"/>
      <c r="F153" s="396"/>
      <c r="G153" s="396"/>
      <c r="H153" s="396"/>
      <c r="I153" s="396"/>
      <c r="J153" s="396"/>
      <c r="K153" s="396"/>
      <c r="L153" s="396"/>
    </row>
    <row r="154" spans="2:12" ht="15" x14ac:dyDescent="0.25">
      <c r="B154" s="388" t="s">
        <v>1390</v>
      </c>
      <c r="C154" s="440" t="s">
        <v>15</v>
      </c>
      <c r="D154" s="388" t="s">
        <v>33</v>
      </c>
      <c r="E154" s="388" t="s">
        <v>30</v>
      </c>
      <c r="F154" s="544" t="s">
        <v>199</v>
      </c>
      <c r="G154" s="544"/>
      <c r="H154" s="389" t="s">
        <v>24</v>
      </c>
      <c r="I154" s="440" t="s">
        <v>26</v>
      </c>
      <c r="J154" s="440" t="s">
        <v>585</v>
      </c>
      <c r="K154" s="440" t="s">
        <v>54</v>
      </c>
      <c r="L154" s="440" t="s">
        <v>25</v>
      </c>
    </row>
    <row r="155" spans="2:12" x14ac:dyDescent="0.25">
      <c r="B155" s="390" t="s">
        <v>382</v>
      </c>
      <c r="C155" s="391" t="s">
        <v>732</v>
      </c>
      <c r="D155" s="390" t="s">
        <v>1336</v>
      </c>
      <c r="E155" s="390" t="s">
        <v>1391</v>
      </c>
      <c r="F155" s="541">
        <v>520</v>
      </c>
      <c r="G155" s="541"/>
      <c r="H155" s="392" t="s">
        <v>156</v>
      </c>
      <c r="I155" s="443">
        <v>1</v>
      </c>
      <c r="J155" s="393"/>
      <c r="K155" s="393">
        <v>12.13</v>
      </c>
      <c r="L155" s="393">
        <v>12.13</v>
      </c>
    </row>
    <row r="156" spans="2:12" ht="12.75" customHeight="1" x14ac:dyDescent="0.25">
      <c r="B156" s="394" t="s">
        <v>383</v>
      </c>
      <c r="C156" s="444" t="s">
        <v>733</v>
      </c>
      <c r="D156" s="394" t="s">
        <v>1336</v>
      </c>
      <c r="E156" s="394" t="s">
        <v>487</v>
      </c>
      <c r="F156" s="542" t="s">
        <v>390</v>
      </c>
      <c r="G156" s="542"/>
      <c r="H156" s="395" t="s">
        <v>156</v>
      </c>
      <c r="I156" s="445">
        <v>1.1000000000000001</v>
      </c>
      <c r="J156" s="445">
        <v>0</v>
      </c>
      <c r="K156" s="446">
        <v>7.06</v>
      </c>
      <c r="L156" s="446">
        <v>7.766</v>
      </c>
    </row>
    <row r="157" spans="2:12" x14ac:dyDescent="0.25">
      <c r="B157" s="394" t="s">
        <v>383</v>
      </c>
      <c r="C157" s="444" t="s">
        <v>705</v>
      </c>
      <c r="D157" s="394" t="s">
        <v>1336</v>
      </c>
      <c r="E157" s="394" t="s">
        <v>245</v>
      </c>
      <c r="F157" s="542" t="s">
        <v>384</v>
      </c>
      <c r="G157" s="542"/>
      <c r="H157" s="395" t="s">
        <v>340</v>
      </c>
      <c r="I157" s="445">
        <v>0.08</v>
      </c>
      <c r="J157" s="445">
        <v>0</v>
      </c>
      <c r="K157" s="446">
        <v>29.18</v>
      </c>
      <c r="L157" s="446">
        <v>2.3344</v>
      </c>
    </row>
    <row r="158" spans="2:12" ht="12.75" customHeight="1" x14ac:dyDescent="0.25">
      <c r="B158" s="394" t="s">
        <v>383</v>
      </c>
      <c r="C158" s="444" t="s">
        <v>698</v>
      </c>
      <c r="D158" s="394" t="s">
        <v>1336</v>
      </c>
      <c r="E158" s="394" t="s">
        <v>439</v>
      </c>
      <c r="F158" s="542" t="s">
        <v>390</v>
      </c>
      <c r="G158" s="542"/>
      <c r="H158" s="395" t="s">
        <v>156</v>
      </c>
      <c r="I158" s="445">
        <v>0.02</v>
      </c>
      <c r="J158" s="445">
        <v>0</v>
      </c>
      <c r="K158" s="446">
        <v>13.41</v>
      </c>
      <c r="L158" s="446">
        <v>0.26819999999999999</v>
      </c>
    </row>
    <row r="159" spans="2:12" x14ac:dyDescent="0.25">
      <c r="B159" s="394" t="s">
        <v>383</v>
      </c>
      <c r="C159" s="444" t="s">
        <v>674</v>
      </c>
      <c r="D159" s="394" t="s">
        <v>1336</v>
      </c>
      <c r="E159" s="394" t="s">
        <v>237</v>
      </c>
      <c r="F159" s="542" t="s">
        <v>384</v>
      </c>
      <c r="G159" s="542"/>
      <c r="H159" s="395" t="s">
        <v>340</v>
      </c>
      <c r="I159" s="445">
        <v>0.08</v>
      </c>
      <c r="J159" s="445">
        <v>0</v>
      </c>
      <c r="K159" s="446">
        <v>22.31</v>
      </c>
      <c r="L159" s="446">
        <v>1.7847999999999999</v>
      </c>
    </row>
    <row r="160" spans="2:12" ht="25.5" x14ac:dyDescent="0.25">
      <c r="B160" s="399"/>
      <c r="C160" s="399"/>
      <c r="D160" s="399"/>
      <c r="E160" s="399"/>
      <c r="F160" s="399"/>
      <c r="G160" s="399" t="s">
        <v>386</v>
      </c>
      <c r="H160" s="447">
        <v>4.1100000000000003</v>
      </c>
      <c r="I160" s="399" t="s">
        <v>387</v>
      </c>
      <c r="J160" s="447">
        <v>0</v>
      </c>
      <c r="K160" s="399" t="s">
        <v>388</v>
      </c>
      <c r="L160" s="447">
        <v>4.1100000000000003</v>
      </c>
    </row>
    <row r="161" spans="2:12" ht="26.25" thickBot="1" x14ac:dyDescent="0.3">
      <c r="B161" s="399"/>
      <c r="C161" s="399"/>
      <c r="D161" s="399"/>
      <c r="E161" s="399"/>
      <c r="F161" s="399"/>
      <c r="G161" s="399" t="s">
        <v>389</v>
      </c>
      <c r="H161" s="447">
        <v>0</v>
      </c>
      <c r="I161" s="543"/>
      <c r="J161" s="543" t="s">
        <v>474</v>
      </c>
      <c r="K161" s="399"/>
      <c r="L161" s="447">
        <v>12.13</v>
      </c>
    </row>
    <row r="162" spans="2:12" ht="13.5" thickTop="1" x14ac:dyDescent="0.25">
      <c r="B162" s="396"/>
      <c r="C162" s="396"/>
      <c r="D162" s="396"/>
      <c r="E162" s="396"/>
      <c r="F162" s="396"/>
      <c r="G162" s="396"/>
      <c r="H162" s="396"/>
      <c r="I162" s="396"/>
      <c r="J162" s="396"/>
      <c r="K162" s="396"/>
      <c r="L162" s="396"/>
    </row>
    <row r="163" spans="2:12" ht="15" x14ac:dyDescent="0.25">
      <c r="B163" s="388" t="s">
        <v>1392</v>
      </c>
      <c r="C163" s="440" t="s">
        <v>15</v>
      </c>
      <c r="D163" s="388" t="s">
        <v>33</v>
      </c>
      <c r="E163" s="388" t="s">
        <v>30</v>
      </c>
      <c r="F163" s="544" t="s">
        <v>199</v>
      </c>
      <c r="G163" s="544"/>
      <c r="H163" s="389" t="s">
        <v>24</v>
      </c>
      <c r="I163" s="440" t="s">
        <v>26</v>
      </c>
      <c r="J163" s="440" t="s">
        <v>585</v>
      </c>
      <c r="K163" s="440" t="s">
        <v>54</v>
      </c>
      <c r="L163" s="440" t="s">
        <v>25</v>
      </c>
    </row>
    <row r="164" spans="2:12" x14ac:dyDescent="0.25">
      <c r="B164" s="390" t="s">
        <v>382</v>
      </c>
      <c r="C164" s="391" t="s">
        <v>734</v>
      </c>
      <c r="D164" s="390" t="s">
        <v>1336</v>
      </c>
      <c r="E164" s="390" t="s">
        <v>1393</v>
      </c>
      <c r="F164" s="541">
        <v>520</v>
      </c>
      <c r="G164" s="541"/>
      <c r="H164" s="392" t="s">
        <v>156</v>
      </c>
      <c r="I164" s="443">
        <v>1</v>
      </c>
      <c r="J164" s="393"/>
      <c r="K164" s="393">
        <v>11.86</v>
      </c>
      <c r="L164" s="393">
        <v>11.86</v>
      </c>
    </row>
    <row r="165" spans="2:12" x14ac:dyDescent="0.25">
      <c r="B165" s="394" t="s">
        <v>383</v>
      </c>
      <c r="C165" s="444" t="s">
        <v>705</v>
      </c>
      <c r="D165" s="394" t="s">
        <v>1336</v>
      </c>
      <c r="E165" s="394" t="s">
        <v>245</v>
      </c>
      <c r="F165" s="542" t="s">
        <v>384</v>
      </c>
      <c r="G165" s="542"/>
      <c r="H165" s="395" t="s">
        <v>340</v>
      </c>
      <c r="I165" s="445">
        <v>0.08</v>
      </c>
      <c r="J165" s="445">
        <v>0</v>
      </c>
      <c r="K165" s="446">
        <v>29.18</v>
      </c>
      <c r="L165" s="446">
        <v>2.3344</v>
      </c>
    </row>
    <row r="166" spans="2:12" x14ac:dyDescent="0.25">
      <c r="B166" s="394" t="s">
        <v>383</v>
      </c>
      <c r="C166" s="444" t="s">
        <v>674</v>
      </c>
      <c r="D166" s="394" t="s">
        <v>1336</v>
      </c>
      <c r="E166" s="394" t="s">
        <v>237</v>
      </c>
      <c r="F166" s="542" t="s">
        <v>384</v>
      </c>
      <c r="G166" s="542"/>
      <c r="H166" s="395" t="s">
        <v>340</v>
      </c>
      <c r="I166" s="445">
        <v>0.08</v>
      </c>
      <c r="J166" s="445">
        <v>0</v>
      </c>
      <c r="K166" s="446">
        <v>22.31</v>
      </c>
      <c r="L166" s="446">
        <v>1.7847999999999999</v>
      </c>
    </row>
    <row r="167" spans="2:12" ht="12.75" customHeight="1" x14ac:dyDescent="0.25">
      <c r="B167" s="394" t="s">
        <v>383</v>
      </c>
      <c r="C167" s="444" t="s">
        <v>698</v>
      </c>
      <c r="D167" s="394" t="s">
        <v>1336</v>
      </c>
      <c r="E167" s="394" t="s">
        <v>439</v>
      </c>
      <c r="F167" s="542" t="s">
        <v>390</v>
      </c>
      <c r="G167" s="542"/>
      <c r="H167" s="395" t="s">
        <v>156</v>
      </c>
      <c r="I167" s="445">
        <v>0.02</v>
      </c>
      <c r="J167" s="445">
        <v>0</v>
      </c>
      <c r="K167" s="446">
        <v>13.41</v>
      </c>
      <c r="L167" s="446">
        <v>0.26819999999999999</v>
      </c>
    </row>
    <row r="168" spans="2:12" x14ac:dyDescent="0.25">
      <c r="B168" s="394" t="s">
        <v>383</v>
      </c>
      <c r="C168" s="444" t="s">
        <v>727</v>
      </c>
      <c r="D168" s="394" t="s">
        <v>1336</v>
      </c>
      <c r="E168" s="394" t="s">
        <v>484</v>
      </c>
      <c r="F168" s="542" t="s">
        <v>390</v>
      </c>
      <c r="G168" s="542"/>
      <c r="H168" s="395" t="s">
        <v>156</v>
      </c>
      <c r="I168" s="445">
        <v>1.1000000000000001</v>
      </c>
      <c r="J168" s="445">
        <v>0</v>
      </c>
      <c r="K168" s="446">
        <v>6.81</v>
      </c>
      <c r="L168" s="446">
        <v>7.4909999999999997</v>
      </c>
    </row>
    <row r="169" spans="2:12" ht="25.5" x14ac:dyDescent="0.25">
      <c r="B169" s="399"/>
      <c r="C169" s="399"/>
      <c r="D169" s="399"/>
      <c r="E169" s="399"/>
      <c r="F169" s="399"/>
      <c r="G169" s="399" t="s">
        <v>386</v>
      </c>
      <c r="H169" s="447">
        <v>4.1100000000000003</v>
      </c>
      <c r="I169" s="399" t="s">
        <v>387</v>
      </c>
      <c r="J169" s="447">
        <v>0</v>
      </c>
      <c r="K169" s="399" t="s">
        <v>388</v>
      </c>
      <c r="L169" s="447">
        <v>4.1100000000000003</v>
      </c>
    </row>
    <row r="170" spans="2:12" ht="26.25" thickBot="1" x14ac:dyDescent="0.3">
      <c r="B170" s="399"/>
      <c r="C170" s="399"/>
      <c r="D170" s="399"/>
      <c r="E170" s="399"/>
      <c r="F170" s="399"/>
      <c r="G170" s="399" t="s">
        <v>389</v>
      </c>
      <c r="H170" s="447">
        <v>0</v>
      </c>
      <c r="I170" s="543"/>
      <c r="J170" s="543" t="s">
        <v>474</v>
      </c>
      <c r="K170" s="399"/>
      <c r="L170" s="447">
        <v>11.86</v>
      </c>
    </row>
    <row r="171" spans="2:12" ht="13.5" thickTop="1" x14ac:dyDescent="0.25">
      <c r="B171" s="396"/>
      <c r="C171" s="396"/>
      <c r="D171" s="396"/>
      <c r="E171" s="396"/>
      <c r="F171" s="396"/>
      <c r="G171" s="396"/>
      <c r="H171" s="396"/>
      <c r="I171" s="396"/>
      <c r="J171" s="396"/>
      <c r="K171" s="396"/>
      <c r="L171" s="396"/>
    </row>
    <row r="172" spans="2:12" ht="15" x14ac:dyDescent="0.25">
      <c r="B172" s="388" t="s">
        <v>1394</v>
      </c>
      <c r="C172" s="440" t="s">
        <v>15</v>
      </c>
      <c r="D172" s="388" t="s">
        <v>33</v>
      </c>
      <c r="E172" s="388" t="s">
        <v>30</v>
      </c>
      <c r="F172" s="544" t="s">
        <v>199</v>
      </c>
      <c r="G172" s="544"/>
      <c r="H172" s="389" t="s">
        <v>24</v>
      </c>
      <c r="I172" s="440" t="s">
        <v>26</v>
      </c>
      <c r="J172" s="440" t="s">
        <v>585</v>
      </c>
      <c r="K172" s="440" t="s">
        <v>54</v>
      </c>
      <c r="L172" s="440" t="s">
        <v>25</v>
      </c>
    </row>
    <row r="173" spans="2:12" x14ac:dyDescent="0.25">
      <c r="B173" s="390" t="s">
        <v>382</v>
      </c>
      <c r="C173" s="391" t="s">
        <v>729</v>
      </c>
      <c r="D173" s="390" t="s">
        <v>1336</v>
      </c>
      <c r="E173" s="390" t="s">
        <v>155</v>
      </c>
      <c r="F173" s="541">
        <v>520</v>
      </c>
      <c r="G173" s="541"/>
      <c r="H173" s="392" t="s">
        <v>156</v>
      </c>
      <c r="I173" s="443">
        <v>1</v>
      </c>
      <c r="J173" s="393"/>
      <c r="K173" s="393">
        <v>12.11</v>
      </c>
      <c r="L173" s="393">
        <v>12.11</v>
      </c>
    </row>
    <row r="174" spans="2:12" x14ac:dyDescent="0.25">
      <c r="B174" s="394" t="s">
        <v>383</v>
      </c>
      <c r="C174" s="444" t="s">
        <v>730</v>
      </c>
      <c r="D174" s="394" t="s">
        <v>1336</v>
      </c>
      <c r="E174" s="394" t="s">
        <v>485</v>
      </c>
      <c r="F174" s="542" t="s">
        <v>390</v>
      </c>
      <c r="G174" s="542"/>
      <c r="H174" s="395" t="s">
        <v>156</v>
      </c>
      <c r="I174" s="445">
        <v>1.1000000000000001</v>
      </c>
      <c r="J174" s="445">
        <v>0</v>
      </c>
      <c r="K174" s="446">
        <v>7.5</v>
      </c>
      <c r="L174" s="446">
        <v>8.25</v>
      </c>
    </row>
    <row r="175" spans="2:12" x14ac:dyDescent="0.25">
      <c r="B175" s="394" t="s">
        <v>383</v>
      </c>
      <c r="C175" s="444" t="s">
        <v>705</v>
      </c>
      <c r="D175" s="394" t="s">
        <v>1336</v>
      </c>
      <c r="E175" s="394" t="s">
        <v>245</v>
      </c>
      <c r="F175" s="542" t="s">
        <v>384</v>
      </c>
      <c r="G175" s="542"/>
      <c r="H175" s="395" t="s">
        <v>340</v>
      </c>
      <c r="I175" s="445">
        <v>7.0000000000000007E-2</v>
      </c>
      <c r="J175" s="445">
        <v>0</v>
      </c>
      <c r="K175" s="446">
        <v>29.18</v>
      </c>
      <c r="L175" s="446">
        <v>2.0426000000000002</v>
      </c>
    </row>
    <row r="176" spans="2:12" x14ac:dyDescent="0.25">
      <c r="B176" s="394" t="s">
        <v>383</v>
      </c>
      <c r="C176" s="444" t="s">
        <v>698</v>
      </c>
      <c r="D176" s="394" t="s">
        <v>1336</v>
      </c>
      <c r="E176" s="394" t="s">
        <v>439</v>
      </c>
      <c r="F176" s="542" t="s">
        <v>390</v>
      </c>
      <c r="G176" s="542"/>
      <c r="H176" s="395" t="s">
        <v>156</v>
      </c>
      <c r="I176" s="445">
        <v>0.02</v>
      </c>
      <c r="J176" s="445">
        <v>0</v>
      </c>
      <c r="K176" s="446">
        <v>13.41</v>
      </c>
      <c r="L176" s="446">
        <v>0.26819999999999999</v>
      </c>
    </row>
    <row r="177" spans="2:12" x14ac:dyDescent="0.25">
      <c r="B177" s="394" t="s">
        <v>383</v>
      </c>
      <c r="C177" s="444" t="s">
        <v>674</v>
      </c>
      <c r="D177" s="394" t="s">
        <v>1336</v>
      </c>
      <c r="E177" s="394" t="s">
        <v>237</v>
      </c>
      <c r="F177" s="542" t="s">
        <v>384</v>
      </c>
      <c r="G177" s="542"/>
      <c r="H177" s="395" t="s">
        <v>340</v>
      </c>
      <c r="I177" s="445">
        <v>7.0000000000000007E-2</v>
      </c>
      <c r="J177" s="445">
        <v>0</v>
      </c>
      <c r="K177" s="446">
        <v>22.31</v>
      </c>
      <c r="L177" s="446">
        <v>1.5617000000000001</v>
      </c>
    </row>
    <row r="178" spans="2:12" ht="25.5" x14ac:dyDescent="0.25">
      <c r="B178" s="399"/>
      <c r="C178" s="399"/>
      <c r="D178" s="399"/>
      <c r="E178" s="399"/>
      <c r="F178" s="399"/>
      <c r="G178" s="399" t="s">
        <v>386</v>
      </c>
      <c r="H178" s="447">
        <v>3.6</v>
      </c>
      <c r="I178" s="399" t="s">
        <v>387</v>
      </c>
      <c r="J178" s="447">
        <v>0</v>
      </c>
      <c r="K178" s="399" t="s">
        <v>388</v>
      </c>
      <c r="L178" s="447">
        <v>3.6</v>
      </c>
    </row>
    <row r="179" spans="2:12" ht="26.25" thickBot="1" x14ac:dyDescent="0.3">
      <c r="B179" s="399"/>
      <c r="C179" s="399"/>
      <c r="D179" s="399"/>
      <c r="E179" s="399"/>
      <c r="F179" s="399"/>
      <c r="G179" s="399" t="s">
        <v>389</v>
      </c>
      <c r="H179" s="447">
        <v>0</v>
      </c>
      <c r="I179" s="543"/>
      <c r="J179" s="543" t="s">
        <v>474</v>
      </c>
      <c r="K179" s="399"/>
      <c r="L179" s="447">
        <v>12.11</v>
      </c>
    </row>
    <row r="180" spans="2:12" ht="13.5" thickTop="1" x14ac:dyDescent="0.25">
      <c r="B180" s="396"/>
      <c r="C180" s="396"/>
      <c r="D180" s="396"/>
      <c r="E180" s="396"/>
      <c r="F180" s="396"/>
      <c r="G180" s="396"/>
      <c r="H180" s="396"/>
      <c r="I180" s="396"/>
      <c r="J180" s="396"/>
      <c r="K180" s="396"/>
      <c r="L180" s="396"/>
    </row>
    <row r="181" spans="2:12" ht="15" x14ac:dyDescent="0.25">
      <c r="B181" s="388" t="s">
        <v>1395</v>
      </c>
      <c r="C181" s="440" t="s">
        <v>15</v>
      </c>
      <c r="D181" s="388" t="s">
        <v>33</v>
      </c>
      <c r="E181" s="388" t="s">
        <v>30</v>
      </c>
      <c r="F181" s="544" t="s">
        <v>199</v>
      </c>
      <c r="G181" s="544"/>
      <c r="H181" s="389" t="s">
        <v>24</v>
      </c>
      <c r="I181" s="440" t="s">
        <v>26</v>
      </c>
      <c r="J181" s="440" t="s">
        <v>585</v>
      </c>
      <c r="K181" s="440" t="s">
        <v>54</v>
      </c>
      <c r="L181" s="440" t="s">
        <v>25</v>
      </c>
    </row>
    <row r="182" spans="2:12" x14ac:dyDescent="0.25">
      <c r="B182" s="390" t="s">
        <v>382</v>
      </c>
      <c r="C182" s="391" t="s">
        <v>1396</v>
      </c>
      <c r="D182" s="390" t="s">
        <v>1336</v>
      </c>
      <c r="E182" s="390" t="s">
        <v>1397</v>
      </c>
      <c r="F182" s="541">
        <v>605</v>
      </c>
      <c r="G182" s="541"/>
      <c r="H182" s="392" t="s">
        <v>138</v>
      </c>
      <c r="I182" s="443">
        <v>1</v>
      </c>
      <c r="J182" s="393"/>
      <c r="K182" s="393">
        <v>604.6</v>
      </c>
      <c r="L182" s="393">
        <v>604.6</v>
      </c>
    </row>
    <row r="183" spans="2:12" x14ac:dyDescent="0.25">
      <c r="B183" s="394" t="s">
        <v>383</v>
      </c>
      <c r="C183" s="444" t="s">
        <v>3972</v>
      </c>
      <c r="D183" s="394" t="s">
        <v>1336</v>
      </c>
      <c r="E183" s="394" t="s">
        <v>3973</v>
      </c>
      <c r="F183" s="542" t="s">
        <v>390</v>
      </c>
      <c r="G183" s="542"/>
      <c r="H183" s="395" t="s">
        <v>138</v>
      </c>
      <c r="I183" s="445">
        <v>1.02</v>
      </c>
      <c r="J183" s="445">
        <v>0</v>
      </c>
      <c r="K183" s="446">
        <v>592.75</v>
      </c>
      <c r="L183" s="446">
        <v>604.60500000000002</v>
      </c>
    </row>
    <row r="184" spans="2:12" ht="25.5" x14ac:dyDescent="0.25">
      <c r="B184" s="399"/>
      <c r="C184" s="399"/>
      <c r="D184" s="399"/>
      <c r="E184" s="399"/>
      <c r="F184" s="399"/>
      <c r="G184" s="399" t="s">
        <v>386</v>
      </c>
      <c r="H184" s="447">
        <v>0</v>
      </c>
      <c r="I184" s="399" t="s">
        <v>387</v>
      </c>
      <c r="J184" s="447">
        <v>0</v>
      </c>
      <c r="K184" s="399" t="s">
        <v>388</v>
      </c>
      <c r="L184" s="447">
        <v>0</v>
      </c>
    </row>
    <row r="185" spans="2:12" ht="26.25" thickBot="1" x14ac:dyDescent="0.3">
      <c r="B185" s="399"/>
      <c r="C185" s="399"/>
      <c r="D185" s="399"/>
      <c r="E185" s="399"/>
      <c r="F185" s="399"/>
      <c r="G185" s="399" t="s">
        <v>389</v>
      </c>
      <c r="H185" s="447">
        <v>0</v>
      </c>
      <c r="I185" s="543"/>
      <c r="J185" s="543" t="s">
        <v>474</v>
      </c>
      <c r="K185" s="399"/>
      <c r="L185" s="447">
        <v>604.6</v>
      </c>
    </row>
    <row r="186" spans="2:12" ht="13.5" thickTop="1" x14ac:dyDescent="0.25">
      <c r="B186" s="396"/>
      <c r="C186" s="396"/>
      <c r="D186" s="396"/>
      <c r="E186" s="396"/>
      <c r="F186" s="396"/>
      <c r="G186" s="396"/>
      <c r="H186" s="396"/>
      <c r="I186" s="396"/>
      <c r="J186" s="396"/>
      <c r="K186" s="396"/>
      <c r="L186" s="396"/>
    </row>
    <row r="187" spans="2:12" ht="15" x14ac:dyDescent="0.25">
      <c r="B187" s="388" t="s">
        <v>1398</v>
      </c>
      <c r="C187" s="440" t="s">
        <v>15</v>
      </c>
      <c r="D187" s="388" t="s">
        <v>33</v>
      </c>
      <c r="E187" s="388" t="s">
        <v>30</v>
      </c>
      <c r="F187" s="544" t="s">
        <v>199</v>
      </c>
      <c r="G187" s="544"/>
      <c r="H187" s="389" t="s">
        <v>24</v>
      </c>
      <c r="I187" s="440" t="s">
        <v>26</v>
      </c>
      <c r="J187" s="440" t="s">
        <v>585</v>
      </c>
      <c r="K187" s="440" t="s">
        <v>54</v>
      </c>
      <c r="L187" s="440" t="s">
        <v>25</v>
      </c>
    </row>
    <row r="188" spans="2:12" x14ac:dyDescent="0.25">
      <c r="B188" s="390" t="s">
        <v>382</v>
      </c>
      <c r="C188" s="391" t="s">
        <v>1399</v>
      </c>
      <c r="D188" s="390" t="s">
        <v>1336</v>
      </c>
      <c r="E188" s="390" t="s">
        <v>1400</v>
      </c>
      <c r="F188" s="541">
        <v>510</v>
      </c>
      <c r="G188" s="541"/>
      <c r="H188" s="392" t="s">
        <v>138</v>
      </c>
      <c r="I188" s="443">
        <v>1</v>
      </c>
      <c r="J188" s="393"/>
      <c r="K188" s="393">
        <v>56.67</v>
      </c>
      <c r="L188" s="393">
        <v>56.67</v>
      </c>
    </row>
    <row r="189" spans="2:12" ht="12.75" customHeight="1" x14ac:dyDescent="0.25">
      <c r="B189" s="394" t="s">
        <v>383</v>
      </c>
      <c r="C189" s="444" t="s">
        <v>3974</v>
      </c>
      <c r="D189" s="394" t="s">
        <v>1336</v>
      </c>
      <c r="E189" s="394" t="s">
        <v>3975</v>
      </c>
      <c r="F189" s="542" t="s">
        <v>390</v>
      </c>
      <c r="G189" s="542"/>
      <c r="H189" s="395" t="s">
        <v>138</v>
      </c>
      <c r="I189" s="445">
        <v>1</v>
      </c>
      <c r="J189" s="445">
        <v>0</v>
      </c>
      <c r="K189" s="446">
        <v>56.67</v>
      </c>
      <c r="L189" s="446">
        <v>56.67</v>
      </c>
    </row>
    <row r="190" spans="2:12" ht="25.5" x14ac:dyDescent="0.25">
      <c r="B190" s="399"/>
      <c r="C190" s="399"/>
      <c r="D190" s="399"/>
      <c r="E190" s="399"/>
      <c r="F190" s="399"/>
      <c r="G190" s="399" t="s">
        <v>386</v>
      </c>
      <c r="H190" s="447">
        <v>0</v>
      </c>
      <c r="I190" s="399" t="s">
        <v>387</v>
      </c>
      <c r="J190" s="447">
        <v>0</v>
      </c>
      <c r="K190" s="399" t="s">
        <v>388</v>
      </c>
      <c r="L190" s="447">
        <v>0</v>
      </c>
    </row>
    <row r="191" spans="2:12" ht="26.25" thickBot="1" x14ac:dyDescent="0.3">
      <c r="B191" s="399"/>
      <c r="C191" s="399"/>
      <c r="D191" s="399"/>
      <c r="E191" s="399"/>
      <c r="F191" s="399"/>
      <c r="G191" s="399" t="s">
        <v>389</v>
      </c>
      <c r="H191" s="447">
        <v>0</v>
      </c>
      <c r="I191" s="543"/>
      <c r="J191" s="543" t="s">
        <v>474</v>
      </c>
      <c r="K191" s="399"/>
      <c r="L191" s="447">
        <v>56.67</v>
      </c>
    </row>
    <row r="192" spans="2:12" ht="13.5" thickTop="1" x14ac:dyDescent="0.25">
      <c r="B192" s="396"/>
      <c r="C192" s="396"/>
      <c r="D192" s="396"/>
      <c r="E192" s="396"/>
      <c r="F192" s="396"/>
      <c r="G192" s="396"/>
      <c r="H192" s="396"/>
      <c r="I192" s="396"/>
      <c r="J192" s="396"/>
      <c r="K192" s="396"/>
      <c r="L192" s="396"/>
    </row>
    <row r="193" spans="2:12" ht="15" x14ac:dyDescent="0.25">
      <c r="B193" s="388" t="s">
        <v>1401</v>
      </c>
      <c r="C193" s="440" t="s">
        <v>15</v>
      </c>
      <c r="D193" s="388" t="s">
        <v>33</v>
      </c>
      <c r="E193" s="388" t="s">
        <v>30</v>
      </c>
      <c r="F193" s="544" t="s">
        <v>199</v>
      </c>
      <c r="G193" s="544"/>
      <c r="H193" s="389" t="s">
        <v>24</v>
      </c>
      <c r="I193" s="440" t="s">
        <v>26</v>
      </c>
      <c r="J193" s="440" t="s">
        <v>585</v>
      </c>
      <c r="K193" s="440" t="s">
        <v>54</v>
      </c>
      <c r="L193" s="440" t="s">
        <v>25</v>
      </c>
    </row>
    <row r="194" spans="2:12" ht="25.5" x14ac:dyDescent="0.25">
      <c r="B194" s="390" t="s">
        <v>382</v>
      </c>
      <c r="C194" s="391" t="s">
        <v>1042</v>
      </c>
      <c r="D194" s="390" t="s">
        <v>1336</v>
      </c>
      <c r="E194" s="390" t="s">
        <v>1043</v>
      </c>
      <c r="F194" s="541">
        <v>510</v>
      </c>
      <c r="G194" s="541"/>
      <c r="H194" s="392" t="s">
        <v>138</v>
      </c>
      <c r="I194" s="443">
        <v>1</v>
      </c>
      <c r="J194" s="393"/>
      <c r="K194" s="393">
        <v>58.3</v>
      </c>
      <c r="L194" s="393">
        <v>58.3</v>
      </c>
    </row>
    <row r="195" spans="2:12" x14ac:dyDescent="0.25">
      <c r="B195" s="394" t="s">
        <v>383</v>
      </c>
      <c r="C195" s="444" t="s">
        <v>690</v>
      </c>
      <c r="D195" s="394" t="s">
        <v>1336</v>
      </c>
      <c r="E195" s="394" t="s">
        <v>202</v>
      </c>
      <c r="F195" s="542" t="s">
        <v>384</v>
      </c>
      <c r="G195" s="542"/>
      <c r="H195" s="395" t="s">
        <v>340</v>
      </c>
      <c r="I195" s="445">
        <v>1.9348000000000001</v>
      </c>
      <c r="J195" s="445">
        <v>0</v>
      </c>
      <c r="K195" s="446">
        <v>20.37</v>
      </c>
      <c r="L195" s="446">
        <v>39.411875999999999</v>
      </c>
    </row>
    <row r="196" spans="2:12" x14ac:dyDescent="0.25">
      <c r="B196" s="394" t="s">
        <v>383</v>
      </c>
      <c r="C196" s="444" t="s">
        <v>673</v>
      </c>
      <c r="D196" s="394" t="s">
        <v>1336</v>
      </c>
      <c r="E196" s="394" t="s">
        <v>247</v>
      </c>
      <c r="F196" s="542" t="s">
        <v>384</v>
      </c>
      <c r="G196" s="542"/>
      <c r="H196" s="395" t="s">
        <v>340</v>
      </c>
      <c r="I196" s="445">
        <v>0.64459999999999995</v>
      </c>
      <c r="J196" s="445">
        <v>0</v>
      </c>
      <c r="K196" s="446">
        <v>29.12</v>
      </c>
      <c r="L196" s="446">
        <v>18.770752000000002</v>
      </c>
    </row>
    <row r="197" spans="2:12" ht="38.25" x14ac:dyDescent="0.25">
      <c r="B197" s="394" t="s">
        <v>383</v>
      </c>
      <c r="C197" s="444" t="s">
        <v>781</v>
      </c>
      <c r="D197" s="394" t="s">
        <v>1336</v>
      </c>
      <c r="E197" s="394" t="s">
        <v>506</v>
      </c>
      <c r="F197" s="542" t="s">
        <v>390</v>
      </c>
      <c r="G197" s="542"/>
      <c r="H197" s="395" t="s">
        <v>136</v>
      </c>
      <c r="I197" s="445">
        <v>4.6800000000000001E-2</v>
      </c>
      <c r="J197" s="445">
        <v>0</v>
      </c>
      <c r="K197" s="446">
        <v>2.7</v>
      </c>
      <c r="L197" s="446">
        <v>0.12636</v>
      </c>
    </row>
    <row r="198" spans="2:12" ht="25.5" x14ac:dyDescent="0.25">
      <c r="B198" s="399"/>
      <c r="C198" s="399"/>
      <c r="D198" s="399"/>
      <c r="E198" s="399"/>
      <c r="F198" s="399"/>
      <c r="G198" s="399" t="s">
        <v>386</v>
      </c>
      <c r="H198" s="447">
        <v>58.18</v>
      </c>
      <c r="I198" s="399" t="s">
        <v>387</v>
      </c>
      <c r="J198" s="447">
        <v>0</v>
      </c>
      <c r="K198" s="399" t="s">
        <v>388</v>
      </c>
      <c r="L198" s="447">
        <v>58.18</v>
      </c>
    </row>
    <row r="199" spans="2:12" ht="26.25" thickBot="1" x14ac:dyDescent="0.3">
      <c r="B199" s="399"/>
      <c r="C199" s="399"/>
      <c r="D199" s="399"/>
      <c r="E199" s="399"/>
      <c r="F199" s="399"/>
      <c r="G199" s="399" t="s">
        <v>389</v>
      </c>
      <c r="H199" s="447">
        <v>0</v>
      </c>
      <c r="I199" s="543"/>
      <c r="J199" s="543" t="s">
        <v>474</v>
      </c>
      <c r="K199" s="399"/>
      <c r="L199" s="447">
        <v>58.3</v>
      </c>
    </row>
    <row r="200" spans="2:12" ht="13.5" thickTop="1" x14ac:dyDescent="0.25">
      <c r="B200" s="396"/>
      <c r="C200" s="396"/>
      <c r="D200" s="396"/>
      <c r="E200" s="396"/>
      <c r="F200" s="396"/>
      <c r="G200" s="396"/>
      <c r="H200" s="396"/>
      <c r="I200" s="396"/>
      <c r="J200" s="396"/>
      <c r="K200" s="396"/>
      <c r="L200" s="396"/>
    </row>
    <row r="201" spans="2:12" ht="15" x14ac:dyDescent="0.25">
      <c r="B201" s="388" t="s">
        <v>1402</v>
      </c>
      <c r="C201" s="440" t="s">
        <v>15</v>
      </c>
      <c r="D201" s="388" t="s">
        <v>33</v>
      </c>
      <c r="E201" s="388" t="s">
        <v>30</v>
      </c>
      <c r="F201" s="544" t="s">
        <v>199</v>
      </c>
      <c r="G201" s="544"/>
      <c r="H201" s="389" t="s">
        <v>24</v>
      </c>
      <c r="I201" s="440" t="s">
        <v>26</v>
      </c>
      <c r="J201" s="440" t="s">
        <v>585</v>
      </c>
      <c r="K201" s="440" t="s">
        <v>54</v>
      </c>
      <c r="L201" s="440" t="s">
        <v>25</v>
      </c>
    </row>
    <row r="202" spans="2:12" x14ac:dyDescent="0.25">
      <c r="B202" s="390" t="s">
        <v>382</v>
      </c>
      <c r="C202" s="391" t="s">
        <v>789</v>
      </c>
      <c r="D202" s="390" t="s">
        <v>1336</v>
      </c>
      <c r="E202" s="390" t="s">
        <v>154</v>
      </c>
      <c r="F202" s="541">
        <v>502</v>
      </c>
      <c r="G202" s="541"/>
      <c r="H202" s="392" t="s">
        <v>137</v>
      </c>
      <c r="I202" s="443">
        <v>1</v>
      </c>
      <c r="J202" s="393"/>
      <c r="K202" s="393">
        <v>16.75</v>
      </c>
      <c r="L202" s="393">
        <v>16.75</v>
      </c>
    </row>
    <row r="203" spans="2:12" x14ac:dyDescent="0.25">
      <c r="B203" s="394" t="s">
        <v>383</v>
      </c>
      <c r="C203" s="444" t="s">
        <v>790</v>
      </c>
      <c r="D203" s="394" t="s">
        <v>1336</v>
      </c>
      <c r="E203" s="394" t="s">
        <v>154</v>
      </c>
      <c r="F203" s="542" t="s">
        <v>390</v>
      </c>
      <c r="G203" s="542"/>
      <c r="H203" s="395" t="s">
        <v>136</v>
      </c>
      <c r="I203" s="445">
        <v>1</v>
      </c>
      <c r="J203" s="445">
        <v>0</v>
      </c>
      <c r="K203" s="446">
        <v>16.75</v>
      </c>
      <c r="L203" s="446">
        <v>16.75</v>
      </c>
    </row>
    <row r="204" spans="2:12" ht="25.5" x14ac:dyDescent="0.25">
      <c r="B204" s="399"/>
      <c r="C204" s="399"/>
      <c r="D204" s="399"/>
      <c r="E204" s="399"/>
      <c r="F204" s="399"/>
      <c r="G204" s="399" t="s">
        <v>386</v>
      </c>
      <c r="H204" s="447">
        <v>0</v>
      </c>
      <c r="I204" s="399" t="s">
        <v>387</v>
      </c>
      <c r="J204" s="447">
        <v>0</v>
      </c>
      <c r="K204" s="399" t="s">
        <v>388</v>
      </c>
      <c r="L204" s="447">
        <v>0</v>
      </c>
    </row>
    <row r="205" spans="2:12" ht="26.25" thickBot="1" x14ac:dyDescent="0.3">
      <c r="B205" s="399"/>
      <c r="C205" s="399"/>
      <c r="D205" s="399"/>
      <c r="E205" s="399"/>
      <c r="F205" s="399"/>
      <c r="G205" s="399" t="s">
        <v>389</v>
      </c>
      <c r="H205" s="447">
        <v>0</v>
      </c>
      <c r="I205" s="543"/>
      <c r="J205" s="543" t="s">
        <v>474</v>
      </c>
      <c r="K205" s="399"/>
      <c r="L205" s="447">
        <v>16.75</v>
      </c>
    </row>
    <row r="206" spans="2:12" ht="13.5" thickTop="1" x14ac:dyDescent="0.25">
      <c r="B206" s="396"/>
      <c r="C206" s="396"/>
      <c r="D206" s="396"/>
      <c r="E206" s="396"/>
      <c r="F206" s="396"/>
      <c r="G206" s="396"/>
      <c r="H206" s="396"/>
      <c r="I206" s="396"/>
      <c r="J206" s="396"/>
      <c r="K206" s="396"/>
      <c r="L206" s="396"/>
    </row>
    <row r="207" spans="2:12" ht="15" x14ac:dyDescent="0.25">
      <c r="B207" s="388" t="s">
        <v>1405</v>
      </c>
      <c r="C207" s="440" t="s">
        <v>15</v>
      </c>
      <c r="D207" s="388" t="s">
        <v>33</v>
      </c>
      <c r="E207" s="388" t="s">
        <v>30</v>
      </c>
      <c r="F207" s="544" t="s">
        <v>199</v>
      </c>
      <c r="G207" s="544"/>
      <c r="H207" s="389" t="s">
        <v>24</v>
      </c>
      <c r="I207" s="440" t="s">
        <v>26</v>
      </c>
      <c r="J207" s="440" t="s">
        <v>585</v>
      </c>
      <c r="K207" s="440" t="s">
        <v>54</v>
      </c>
      <c r="L207" s="440" t="s">
        <v>25</v>
      </c>
    </row>
    <row r="208" spans="2:12" ht="25.5" x14ac:dyDescent="0.25">
      <c r="B208" s="390" t="s">
        <v>382</v>
      </c>
      <c r="C208" s="391" t="s">
        <v>1406</v>
      </c>
      <c r="D208" s="390" t="s">
        <v>1336</v>
      </c>
      <c r="E208" s="390" t="s">
        <v>1407</v>
      </c>
      <c r="F208" s="541">
        <v>510</v>
      </c>
      <c r="G208" s="541"/>
      <c r="H208" s="392" t="s">
        <v>138</v>
      </c>
      <c r="I208" s="443">
        <v>1</v>
      </c>
      <c r="J208" s="393"/>
      <c r="K208" s="393">
        <v>522.25</v>
      </c>
      <c r="L208" s="393">
        <v>522.25</v>
      </c>
    </row>
    <row r="209" spans="2:12" x14ac:dyDescent="0.25">
      <c r="B209" s="394" t="s">
        <v>383</v>
      </c>
      <c r="C209" s="444" t="s">
        <v>660</v>
      </c>
      <c r="D209" s="394" t="s">
        <v>1336</v>
      </c>
      <c r="E209" s="394" t="s">
        <v>396</v>
      </c>
      <c r="F209" s="542" t="s">
        <v>390</v>
      </c>
      <c r="G209" s="542"/>
      <c r="H209" s="395" t="s">
        <v>138</v>
      </c>
      <c r="I209" s="445">
        <v>0.61499999999999999</v>
      </c>
      <c r="J209" s="445">
        <v>0</v>
      </c>
      <c r="K209" s="446">
        <v>167.91</v>
      </c>
      <c r="L209" s="446">
        <v>103.26465</v>
      </c>
    </row>
    <row r="210" spans="2:12" x14ac:dyDescent="0.25">
      <c r="B210" s="394" t="s">
        <v>383</v>
      </c>
      <c r="C210" s="444" t="s">
        <v>690</v>
      </c>
      <c r="D210" s="394" t="s">
        <v>1336</v>
      </c>
      <c r="E210" s="394" t="s">
        <v>202</v>
      </c>
      <c r="F210" s="542" t="s">
        <v>384</v>
      </c>
      <c r="G210" s="542"/>
      <c r="H210" s="395" t="s">
        <v>340</v>
      </c>
      <c r="I210" s="445">
        <v>5.1585999999999999</v>
      </c>
      <c r="J210" s="445">
        <v>0</v>
      </c>
      <c r="K210" s="446">
        <v>20.37</v>
      </c>
      <c r="L210" s="446">
        <v>105.080682</v>
      </c>
    </row>
    <row r="211" spans="2:12" x14ac:dyDescent="0.25">
      <c r="B211" s="394" t="s">
        <v>383</v>
      </c>
      <c r="C211" s="444" t="s">
        <v>670</v>
      </c>
      <c r="D211" s="394" t="s">
        <v>1336</v>
      </c>
      <c r="E211" s="394" t="s">
        <v>415</v>
      </c>
      <c r="F211" s="542" t="s">
        <v>390</v>
      </c>
      <c r="G211" s="542"/>
      <c r="H211" s="395" t="s">
        <v>156</v>
      </c>
      <c r="I211" s="445">
        <v>220</v>
      </c>
      <c r="J211" s="445">
        <v>0</v>
      </c>
      <c r="K211" s="446">
        <v>0.64</v>
      </c>
      <c r="L211" s="446">
        <v>140.80000000000001</v>
      </c>
    </row>
    <row r="212" spans="2:12" x14ac:dyDescent="0.25">
      <c r="B212" s="394" t="s">
        <v>383</v>
      </c>
      <c r="C212" s="444" t="s">
        <v>678</v>
      </c>
      <c r="D212" s="394" t="s">
        <v>1336</v>
      </c>
      <c r="E212" s="394" t="s">
        <v>249</v>
      </c>
      <c r="F212" s="542" t="s">
        <v>384</v>
      </c>
      <c r="G212" s="542"/>
      <c r="H212" s="395" t="s">
        <v>340</v>
      </c>
      <c r="I212" s="445">
        <v>0.64480000000000004</v>
      </c>
      <c r="J212" s="445">
        <v>0</v>
      </c>
      <c r="K212" s="446">
        <v>23.34</v>
      </c>
      <c r="L212" s="446">
        <v>15.049632000000001</v>
      </c>
    </row>
    <row r="213" spans="2:12" x14ac:dyDescent="0.25">
      <c r="B213" s="394" t="s">
        <v>383</v>
      </c>
      <c r="C213" s="444" t="s">
        <v>677</v>
      </c>
      <c r="D213" s="394" t="s">
        <v>1336</v>
      </c>
      <c r="E213" s="394" t="s">
        <v>421</v>
      </c>
      <c r="F213" s="542" t="s">
        <v>390</v>
      </c>
      <c r="G213" s="542"/>
      <c r="H213" s="395" t="s">
        <v>138</v>
      </c>
      <c r="I213" s="445">
        <v>0.26300000000000001</v>
      </c>
      <c r="J213" s="445">
        <v>0</v>
      </c>
      <c r="K213" s="446">
        <v>168.38</v>
      </c>
      <c r="L213" s="446">
        <v>44.283940000000001</v>
      </c>
    </row>
    <row r="214" spans="2:12" x14ac:dyDescent="0.25">
      <c r="B214" s="394" t="s">
        <v>383</v>
      </c>
      <c r="C214" s="444" t="s">
        <v>695</v>
      </c>
      <c r="D214" s="394" t="s">
        <v>1336</v>
      </c>
      <c r="E214" s="394" t="s">
        <v>437</v>
      </c>
      <c r="F214" s="542" t="s">
        <v>390</v>
      </c>
      <c r="G214" s="542"/>
      <c r="H214" s="395" t="s">
        <v>138</v>
      </c>
      <c r="I214" s="445">
        <v>0.67700000000000005</v>
      </c>
      <c r="J214" s="445">
        <v>0</v>
      </c>
      <c r="K214" s="446">
        <v>168.09</v>
      </c>
      <c r="L214" s="446">
        <v>113.79693</v>
      </c>
    </row>
    <row r="215" spans="2:12" ht="25.5" x14ac:dyDescent="0.25">
      <c r="B215" s="399"/>
      <c r="C215" s="399"/>
      <c r="D215" s="399"/>
      <c r="E215" s="399"/>
      <c r="F215" s="399"/>
      <c r="G215" s="399" t="s">
        <v>386</v>
      </c>
      <c r="H215" s="447">
        <v>120.12</v>
      </c>
      <c r="I215" s="399" t="s">
        <v>387</v>
      </c>
      <c r="J215" s="447">
        <v>0</v>
      </c>
      <c r="K215" s="399" t="s">
        <v>388</v>
      </c>
      <c r="L215" s="447">
        <v>120.12</v>
      </c>
    </row>
    <row r="216" spans="2:12" ht="26.25" thickBot="1" x14ac:dyDescent="0.3">
      <c r="B216" s="399"/>
      <c r="C216" s="399"/>
      <c r="D216" s="399"/>
      <c r="E216" s="399"/>
      <c r="F216" s="399"/>
      <c r="G216" s="399" t="s">
        <v>389</v>
      </c>
      <c r="H216" s="447">
        <v>0</v>
      </c>
      <c r="I216" s="543"/>
      <c r="J216" s="543" t="s">
        <v>474</v>
      </c>
      <c r="K216" s="399"/>
      <c r="L216" s="447">
        <v>522.25</v>
      </c>
    </row>
    <row r="217" spans="2:12" ht="13.5" thickTop="1" x14ac:dyDescent="0.25">
      <c r="B217" s="396"/>
      <c r="C217" s="396"/>
      <c r="D217" s="396"/>
      <c r="E217" s="396"/>
      <c r="F217" s="396"/>
      <c r="G217" s="396"/>
      <c r="H217" s="396"/>
      <c r="I217" s="396"/>
      <c r="J217" s="396"/>
      <c r="K217" s="396"/>
      <c r="L217" s="396"/>
    </row>
    <row r="218" spans="2:12" ht="15" x14ac:dyDescent="0.25">
      <c r="B218" s="388" t="s">
        <v>1408</v>
      </c>
      <c r="C218" s="440" t="s">
        <v>15</v>
      </c>
      <c r="D218" s="388" t="s">
        <v>33</v>
      </c>
      <c r="E218" s="388" t="s">
        <v>30</v>
      </c>
      <c r="F218" s="544" t="s">
        <v>199</v>
      </c>
      <c r="G218" s="544"/>
      <c r="H218" s="389" t="s">
        <v>24</v>
      </c>
      <c r="I218" s="440" t="s">
        <v>26</v>
      </c>
      <c r="J218" s="440" t="s">
        <v>585</v>
      </c>
      <c r="K218" s="440" t="s">
        <v>54</v>
      </c>
      <c r="L218" s="440" t="s">
        <v>25</v>
      </c>
    </row>
    <row r="219" spans="2:12" ht="25.5" x14ac:dyDescent="0.25">
      <c r="B219" s="390" t="s">
        <v>382</v>
      </c>
      <c r="C219" s="391" t="s">
        <v>1248</v>
      </c>
      <c r="D219" s="390" t="s">
        <v>1336</v>
      </c>
      <c r="E219" s="390" t="s">
        <v>1249</v>
      </c>
      <c r="F219" s="541">
        <v>510</v>
      </c>
      <c r="G219" s="541"/>
      <c r="H219" s="392" t="s">
        <v>138</v>
      </c>
      <c r="I219" s="443">
        <v>1</v>
      </c>
      <c r="J219" s="393"/>
      <c r="K219" s="393">
        <v>69.81</v>
      </c>
      <c r="L219" s="393">
        <v>69.81</v>
      </c>
    </row>
    <row r="220" spans="2:12" x14ac:dyDescent="0.25">
      <c r="B220" s="394" t="s">
        <v>383</v>
      </c>
      <c r="C220" s="444" t="s">
        <v>673</v>
      </c>
      <c r="D220" s="394" t="s">
        <v>1336</v>
      </c>
      <c r="E220" s="394" t="s">
        <v>247</v>
      </c>
      <c r="F220" s="542" t="s">
        <v>384</v>
      </c>
      <c r="G220" s="542"/>
      <c r="H220" s="395" t="s">
        <v>340</v>
      </c>
      <c r="I220" s="445">
        <v>0.77349999999999997</v>
      </c>
      <c r="J220" s="445">
        <v>0</v>
      </c>
      <c r="K220" s="446">
        <v>29.12</v>
      </c>
      <c r="L220" s="446">
        <v>22.524319999999999</v>
      </c>
    </row>
    <row r="221" spans="2:12" x14ac:dyDescent="0.25">
      <c r="B221" s="394" t="s">
        <v>383</v>
      </c>
      <c r="C221" s="444" t="s">
        <v>690</v>
      </c>
      <c r="D221" s="394" t="s">
        <v>1336</v>
      </c>
      <c r="E221" s="394" t="s">
        <v>202</v>
      </c>
      <c r="F221" s="542" t="s">
        <v>384</v>
      </c>
      <c r="G221" s="542"/>
      <c r="H221" s="395" t="s">
        <v>340</v>
      </c>
      <c r="I221" s="445">
        <v>2.3218000000000001</v>
      </c>
      <c r="J221" s="445">
        <v>0</v>
      </c>
      <c r="K221" s="446">
        <v>20.37</v>
      </c>
      <c r="L221" s="446">
        <v>47.295065999999998</v>
      </c>
    </row>
    <row r="222" spans="2:12" ht="25.5" x14ac:dyDescent="0.25">
      <c r="B222" s="399"/>
      <c r="C222" s="399"/>
      <c r="D222" s="399"/>
      <c r="E222" s="399"/>
      <c r="F222" s="399"/>
      <c r="G222" s="399" t="s">
        <v>386</v>
      </c>
      <c r="H222" s="447">
        <v>69.81</v>
      </c>
      <c r="I222" s="399" t="s">
        <v>387</v>
      </c>
      <c r="J222" s="447">
        <v>0</v>
      </c>
      <c r="K222" s="399" t="s">
        <v>388</v>
      </c>
      <c r="L222" s="447">
        <v>69.81</v>
      </c>
    </row>
    <row r="223" spans="2:12" ht="26.25" thickBot="1" x14ac:dyDescent="0.3">
      <c r="B223" s="399"/>
      <c r="C223" s="399"/>
      <c r="D223" s="399"/>
      <c r="E223" s="399"/>
      <c r="F223" s="399"/>
      <c r="G223" s="399" t="s">
        <v>389</v>
      </c>
      <c r="H223" s="447">
        <v>0</v>
      </c>
      <c r="I223" s="543"/>
      <c r="J223" s="543" t="s">
        <v>474</v>
      </c>
      <c r="K223" s="399"/>
      <c r="L223" s="447">
        <v>69.81</v>
      </c>
    </row>
    <row r="224" spans="2:12" ht="13.5" thickTop="1" x14ac:dyDescent="0.25">
      <c r="B224" s="396"/>
      <c r="C224" s="396"/>
      <c r="D224" s="396"/>
      <c r="E224" s="396"/>
      <c r="F224" s="396"/>
      <c r="G224" s="396"/>
      <c r="H224" s="396"/>
      <c r="I224" s="396"/>
      <c r="J224" s="396"/>
      <c r="K224" s="396"/>
      <c r="L224" s="396"/>
    </row>
    <row r="225" spans="2:12" ht="15" x14ac:dyDescent="0.25">
      <c r="B225" s="388" t="s">
        <v>1409</v>
      </c>
      <c r="C225" s="440" t="s">
        <v>15</v>
      </c>
      <c r="D225" s="388" t="s">
        <v>33</v>
      </c>
      <c r="E225" s="388" t="s">
        <v>30</v>
      </c>
      <c r="F225" s="544" t="s">
        <v>199</v>
      </c>
      <c r="G225" s="544"/>
      <c r="H225" s="389" t="s">
        <v>24</v>
      </c>
      <c r="I225" s="440" t="s">
        <v>26</v>
      </c>
      <c r="J225" s="440" t="s">
        <v>585</v>
      </c>
      <c r="K225" s="440" t="s">
        <v>54</v>
      </c>
      <c r="L225" s="440" t="s">
        <v>25</v>
      </c>
    </row>
    <row r="226" spans="2:12" ht="25.5" x14ac:dyDescent="0.25">
      <c r="B226" s="390" t="s">
        <v>382</v>
      </c>
      <c r="C226" s="391" t="s">
        <v>1410</v>
      </c>
      <c r="D226" s="390" t="s">
        <v>1336</v>
      </c>
      <c r="E226" s="390" t="s">
        <v>1411</v>
      </c>
      <c r="F226" s="541">
        <v>602</v>
      </c>
      <c r="G226" s="541"/>
      <c r="H226" s="392" t="s">
        <v>131</v>
      </c>
      <c r="I226" s="443">
        <v>1</v>
      </c>
      <c r="J226" s="393"/>
      <c r="K226" s="393">
        <v>148.94999999999999</v>
      </c>
      <c r="L226" s="393">
        <v>148.94999999999999</v>
      </c>
    </row>
    <row r="227" spans="2:12" x14ac:dyDescent="0.25">
      <c r="B227" s="394" t="s">
        <v>383</v>
      </c>
      <c r="C227" s="444" t="s">
        <v>725</v>
      </c>
      <c r="D227" s="394" t="s">
        <v>1336</v>
      </c>
      <c r="E227" s="394" t="s">
        <v>483</v>
      </c>
      <c r="F227" s="542" t="s">
        <v>390</v>
      </c>
      <c r="G227" s="542"/>
      <c r="H227" s="395" t="s">
        <v>395</v>
      </c>
      <c r="I227" s="445">
        <v>0.17</v>
      </c>
      <c r="J227" s="445">
        <v>0</v>
      </c>
      <c r="K227" s="446">
        <v>11.18</v>
      </c>
      <c r="L227" s="446">
        <v>1.9006000000000001</v>
      </c>
    </row>
    <row r="228" spans="2:12" x14ac:dyDescent="0.25">
      <c r="B228" s="394" t="s">
        <v>383</v>
      </c>
      <c r="C228" s="444" t="s">
        <v>666</v>
      </c>
      <c r="D228" s="394" t="s">
        <v>1336</v>
      </c>
      <c r="E228" s="394" t="s">
        <v>403</v>
      </c>
      <c r="F228" s="542" t="s">
        <v>390</v>
      </c>
      <c r="G228" s="542"/>
      <c r="H228" s="395" t="s">
        <v>141</v>
      </c>
      <c r="I228" s="445">
        <v>3</v>
      </c>
      <c r="J228" s="445">
        <v>0</v>
      </c>
      <c r="K228" s="446">
        <v>10.54</v>
      </c>
      <c r="L228" s="446">
        <v>31.62</v>
      </c>
    </row>
    <row r="229" spans="2:12" x14ac:dyDescent="0.25">
      <c r="B229" s="394" t="s">
        <v>383</v>
      </c>
      <c r="C229" s="444" t="s">
        <v>690</v>
      </c>
      <c r="D229" s="394" t="s">
        <v>1336</v>
      </c>
      <c r="E229" s="394" t="s">
        <v>202</v>
      </c>
      <c r="F229" s="542" t="s">
        <v>384</v>
      </c>
      <c r="G229" s="542"/>
      <c r="H229" s="395" t="s">
        <v>340</v>
      </c>
      <c r="I229" s="445">
        <v>1.5</v>
      </c>
      <c r="J229" s="445">
        <v>0</v>
      </c>
      <c r="K229" s="446">
        <v>20.37</v>
      </c>
      <c r="L229" s="446">
        <v>30.555</v>
      </c>
    </row>
    <row r="230" spans="2:12" x14ac:dyDescent="0.25">
      <c r="B230" s="394" t="s">
        <v>383</v>
      </c>
      <c r="C230" s="444" t="s">
        <v>663</v>
      </c>
      <c r="D230" s="394" t="s">
        <v>1336</v>
      </c>
      <c r="E230" s="394" t="s">
        <v>400</v>
      </c>
      <c r="F230" s="542" t="s">
        <v>390</v>
      </c>
      <c r="G230" s="542"/>
      <c r="H230" s="395" t="s">
        <v>141</v>
      </c>
      <c r="I230" s="445">
        <v>1.53</v>
      </c>
      <c r="J230" s="445">
        <v>0</v>
      </c>
      <c r="K230" s="446">
        <v>6.36</v>
      </c>
      <c r="L230" s="446">
        <v>9.7308000000000003</v>
      </c>
    </row>
    <row r="231" spans="2:12" x14ac:dyDescent="0.25">
      <c r="B231" s="394" t="s">
        <v>383</v>
      </c>
      <c r="C231" s="444" t="s">
        <v>667</v>
      </c>
      <c r="D231" s="394" t="s">
        <v>1336</v>
      </c>
      <c r="E231" s="394" t="s">
        <v>407</v>
      </c>
      <c r="F231" s="542" t="s">
        <v>390</v>
      </c>
      <c r="G231" s="542"/>
      <c r="H231" s="395" t="s">
        <v>141</v>
      </c>
      <c r="I231" s="445">
        <v>2.17</v>
      </c>
      <c r="J231" s="445">
        <v>0</v>
      </c>
      <c r="K231" s="446">
        <v>12.93</v>
      </c>
      <c r="L231" s="446">
        <v>28.0581</v>
      </c>
    </row>
    <row r="232" spans="2:12" x14ac:dyDescent="0.25">
      <c r="B232" s="394" t="s">
        <v>383</v>
      </c>
      <c r="C232" s="444" t="s">
        <v>662</v>
      </c>
      <c r="D232" s="394" t="s">
        <v>1336</v>
      </c>
      <c r="E232" s="394" t="s">
        <v>240</v>
      </c>
      <c r="F232" s="542" t="s">
        <v>384</v>
      </c>
      <c r="G232" s="542"/>
      <c r="H232" s="395" t="s">
        <v>340</v>
      </c>
      <c r="I232" s="445">
        <v>1.5</v>
      </c>
      <c r="J232" s="445">
        <v>0</v>
      </c>
      <c r="K232" s="446">
        <v>29.14</v>
      </c>
      <c r="L232" s="446">
        <v>43.71</v>
      </c>
    </row>
    <row r="233" spans="2:12" x14ac:dyDescent="0.25">
      <c r="B233" s="394" t="s">
        <v>383</v>
      </c>
      <c r="C233" s="444" t="s">
        <v>687</v>
      </c>
      <c r="D233" s="394" t="s">
        <v>1336</v>
      </c>
      <c r="E233" s="394" t="s">
        <v>430</v>
      </c>
      <c r="F233" s="542" t="s">
        <v>390</v>
      </c>
      <c r="G233" s="542"/>
      <c r="H233" s="395" t="s">
        <v>156</v>
      </c>
      <c r="I233" s="445">
        <v>0.2</v>
      </c>
      <c r="J233" s="445">
        <v>0</v>
      </c>
      <c r="K233" s="446">
        <v>16.95</v>
      </c>
      <c r="L233" s="446">
        <v>3.39</v>
      </c>
    </row>
    <row r="234" spans="2:12" ht="25.5" x14ac:dyDescent="0.25">
      <c r="B234" s="399"/>
      <c r="C234" s="399"/>
      <c r="D234" s="399"/>
      <c r="E234" s="399"/>
      <c r="F234" s="399"/>
      <c r="G234" s="399" t="s">
        <v>386</v>
      </c>
      <c r="H234" s="447">
        <v>74.260000000000005</v>
      </c>
      <c r="I234" s="399" t="s">
        <v>387</v>
      </c>
      <c r="J234" s="447">
        <v>0</v>
      </c>
      <c r="K234" s="399" t="s">
        <v>388</v>
      </c>
      <c r="L234" s="447">
        <v>74.260000000000005</v>
      </c>
    </row>
    <row r="235" spans="2:12" ht="26.25" thickBot="1" x14ac:dyDescent="0.3">
      <c r="B235" s="399"/>
      <c r="C235" s="399"/>
      <c r="D235" s="399"/>
      <c r="E235" s="399"/>
      <c r="F235" s="399"/>
      <c r="G235" s="399" t="s">
        <v>389</v>
      </c>
      <c r="H235" s="447">
        <v>0</v>
      </c>
      <c r="I235" s="543"/>
      <c r="J235" s="543" t="s">
        <v>474</v>
      </c>
      <c r="K235" s="399"/>
      <c r="L235" s="447">
        <v>148.94999999999999</v>
      </c>
    </row>
    <row r="236" spans="2:12" ht="13.5" thickTop="1" x14ac:dyDescent="0.25">
      <c r="B236" s="396"/>
      <c r="C236" s="396"/>
      <c r="D236" s="396"/>
      <c r="E236" s="396"/>
      <c r="F236" s="396"/>
      <c r="G236" s="396"/>
      <c r="H236" s="396"/>
      <c r="I236" s="396"/>
      <c r="J236" s="396"/>
      <c r="K236" s="396"/>
      <c r="L236" s="396"/>
    </row>
    <row r="237" spans="2:12" ht="15" x14ac:dyDescent="0.25">
      <c r="B237" s="388" t="s">
        <v>1414</v>
      </c>
      <c r="C237" s="440" t="s">
        <v>15</v>
      </c>
      <c r="D237" s="388" t="s">
        <v>33</v>
      </c>
      <c r="E237" s="388" t="s">
        <v>30</v>
      </c>
      <c r="F237" s="544" t="s">
        <v>199</v>
      </c>
      <c r="G237" s="544"/>
      <c r="H237" s="389" t="s">
        <v>24</v>
      </c>
      <c r="I237" s="440" t="s">
        <v>26</v>
      </c>
      <c r="J237" s="440" t="s">
        <v>585</v>
      </c>
      <c r="K237" s="440" t="s">
        <v>54</v>
      </c>
      <c r="L237" s="440" t="s">
        <v>25</v>
      </c>
    </row>
    <row r="238" spans="2:12" x14ac:dyDescent="0.25">
      <c r="B238" s="390" t="s">
        <v>382</v>
      </c>
      <c r="C238" s="391" t="s">
        <v>779</v>
      </c>
      <c r="D238" s="390" t="s">
        <v>1336</v>
      </c>
      <c r="E238" s="390" t="s">
        <v>1415</v>
      </c>
      <c r="F238" s="541">
        <v>520</v>
      </c>
      <c r="G238" s="541"/>
      <c r="H238" s="392" t="s">
        <v>156</v>
      </c>
      <c r="I238" s="443">
        <v>1</v>
      </c>
      <c r="J238" s="393"/>
      <c r="K238" s="393">
        <v>12.69</v>
      </c>
      <c r="L238" s="393">
        <v>12.69</v>
      </c>
    </row>
    <row r="239" spans="2:12" x14ac:dyDescent="0.25">
      <c r="B239" s="394" t="s">
        <v>383</v>
      </c>
      <c r="C239" s="444" t="s">
        <v>792</v>
      </c>
      <c r="D239" s="394" t="s">
        <v>1336</v>
      </c>
      <c r="E239" s="394" t="s">
        <v>581</v>
      </c>
      <c r="F239" s="542" t="s">
        <v>390</v>
      </c>
      <c r="G239" s="542"/>
      <c r="H239" s="395" t="s">
        <v>156</v>
      </c>
      <c r="I239" s="445">
        <v>1.1000000000000001</v>
      </c>
      <c r="J239" s="445">
        <v>0</v>
      </c>
      <c r="K239" s="446">
        <v>6.5</v>
      </c>
      <c r="L239" s="446">
        <v>7.15</v>
      </c>
    </row>
    <row r="240" spans="2:12" x14ac:dyDescent="0.25">
      <c r="B240" s="394" t="s">
        <v>383</v>
      </c>
      <c r="C240" s="444" t="s">
        <v>705</v>
      </c>
      <c r="D240" s="394" t="s">
        <v>1336</v>
      </c>
      <c r="E240" s="394" t="s">
        <v>245</v>
      </c>
      <c r="F240" s="542" t="s">
        <v>384</v>
      </c>
      <c r="G240" s="542"/>
      <c r="H240" s="395" t="s">
        <v>340</v>
      </c>
      <c r="I240" s="445">
        <v>0.1</v>
      </c>
      <c r="J240" s="445">
        <v>0</v>
      </c>
      <c r="K240" s="446">
        <v>29.18</v>
      </c>
      <c r="L240" s="446">
        <v>2.9180000000000001</v>
      </c>
    </row>
    <row r="241" spans="2:12" x14ac:dyDescent="0.25">
      <c r="B241" s="394" t="s">
        <v>383</v>
      </c>
      <c r="C241" s="444" t="s">
        <v>698</v>
      </c>
      <c r="D241" s="394" t="s">
        <v>1336</v>
      </c>
      <c r="E241" s="394" t="s">
        <v>439</v>
      </c>
      <c r="F241" s="542" t="s">
        <v>390</v>
      </c>
      <c r="G241" s="542"/>
      <c r="H241" s="395" t="s">
        <v>156</v>
      </c>
      <c r="I241" s="445">
        <v>0.03</v>
      </c>
      <c r="J241" s="445">
        <v>0</v>
      </c>
      <c r="K241" s="446">
        <v>13.41</v>
      </c>
      <c r="L241" s="446">
        <v>0.40229999999999999</v>
      </c>
    </row>
    <row r="242" spans="2:12" x14ac:dyDescent="0.25">
      <c r="B242" s="394" t="s">
        <v>383</v>
      </c>
      <c r="C242" s="444" t="s">
        <v>674</v>
      </c>
      <c r="D242" s="394" t="s">
        <v>1336</v>
      </c>
      <c r="E242" s="394" t="s">
        <v>237</v>
      </c>
      <c r="F242" s="542" t="s">
        <v>384</v>
      </c>
      <c r="G242" s="542"/>
      <c r="H242" s="395" t="s">
        <v>340</v>
      </c>
      <c r="I242" s="445">
        <v>0.1</v>
      </c>
      <c r="J242" s="445">
        <v>0</v>
      </c>
      <c r="K242" s="446">
        <v>22.31</v>
      </c>
      <c r="L242" s="446">
        <v>2.2309999999999999</v>
      </c>
    </row>
    <row r="243" spans="2:12" ht="25.5" x14ac:dyDescent="0.25">
      <c r="B243" s="399"/>
      <c r="C243" s="399"/>
      <c r="D243" s="399"/>
      <c r="E243" s="399"/>
      <c r="F243" s="399"/>
      <c r="G243" s="399" t="s">
        <v>386</v>
      </c>
      <c r="H243" s="447">
        <v>5.14</v>
      </c>
      <c r="I243" s="399" t="s">
        <v>387</v>
      </c>
      <c r="J243" s="447">
        <v>0</v>
      </c>
      <c r="K243" s="399" t="s">
        <v>388</v>
      </c>
      <c r="L243" s="447">
        <v>5.14</v>
      </c>
    </row>
    <row r="244" spans="2:12" ht="26.25" thickBot="1" x14ac:dyDescent="0.3">
      <c r="B244" s="399"/>
      <c r="C244" s="399"/>
      <c r="D244" s="399"/>
      <c r="E244" s="399"/>
      <c r="F244" s="399"/>
      <c r="G244" s="399" t="s">
        <v>389</v>
      </c>
      <c r="H244" s="447">
        <v>0</v>
      </c>
      <c r="I244" s="543"/>
      <c r="J244" s="543" t="s">
        <v>474</v>
      </c>
      <c r="K244" s="399"/>
      <c r="L244" s="447">
        <v>12.69</v>
      </c>
    </row>
    <row r="245" spans="2:12" ht="13.5" thickTop="1" x14ac:dyDescent="0.25">
      <c r="B245" s="396"/>
      <c r="C245" s="396"/>
      <c r="D245" s="396"/>
      <c r="E245" s="396"/>
      <c r="F245" s="396"/>
      <c r="G245" s="396"/>
      <c r="H245" s="396"/>
      <c r="I245" s="396"/>
      <c r="J245" s="396"/>
      <c r="K245" s="396"/>
      <c r="L245" s="396"/>
    </row>
    <row r="246" spans="2:12" ht="15" x14ac:dyDescent="0.25">
      <c r="B246" s="388" t="s">
        <v>1429</v>
      </c>
      <c r="C246" s="440" t="s">
        <v>15</v>
      </c>
      <c r="D246" s="388" t="s">
        <v>33</v>
      </c>
      <c r="E246" s="388" t="s">
        <v>30</v>
      </c>
      <c r="F246" s="544" t="s">
        <v>199</v>
      </c>
      <c r="G246" s="544"/>
      <c r="H246" s="389" t="s">
        <v>24</v>
      </c>
      <c r="I246" s="440" t="s">
        <v>26</v>
      </c>
      <c r="J246" s="440" t="s">
        <v>585</v>
      </c>
      <c r="K246" s="440" t="s">
        <v>54</v>
      </c>
      <c r="L246" s="440" t="s">
        <v>25</v>
      </c>
    </row>
    <row r="247" spans="2:12" ht="12.75" customHeight="1" x14ac:dyDescent="0.25">
      <c r="B247" s="390" t="s">
        <v>382</v>
      </c>
      <c r="C247" s="391" t="s">
        <v>1430</v>
      </c>
      <c r="D247" s="390" t="s">
        <v>130</v>
      </c>
      <c r="E247" s="390" t="s">
        <v>1431</v>
      </c>
      <c r="F247" s="541">
        <v>605</v>
      </c>
      <c r="G247" s="541"/>
      <c r="H247" s="392" t="s">
        <v>138</v>
      </c>
      <c r="I247" s="443">
        <v>1</v>
      </c>
      <c r="J247" s="393"/>
      <c r="K247" s="393">
        <v>768.94</v>
      </c>
      <c r="L247" s="393">
        <v>768.94</v>
      </c>
    </row>
    <row r="248" spans="2:12" ht="38.25" x14ac:dyDescent="0.25">
      <c r="B248" s="394" t="s">
        <v>383</v>
      </c>
      <c r="C248" s="444" t="s">
        <v>3976</v>
      </c>
      <c r="D248" s="394" t="s">
        <v>160</v>
      </c>
      <c r="E248" s="394" t="s">
        <v>3977</v>
      </c>
      <c r="F248" s="542" t="s">
        <v>390</v>
      </c>
      <c r="G248" s="542"/>
      <c r="H248" s="395" t="s">
        <v>138</v>
      </c>
      <c r="I248" s="445">
        <v>1.02</v>
      </c>
      <c r="J248" s="445">
        <v>0</v>
      </c>
      <c r="K248" s="446">
        <v>753.87</v>
      </c>
      <c r="L248" s="446">
        <v>768.94740000000002</v>
      </c>
    </row>
    <row r="249" spans="2:12" ht="25.5" x14ac:dyDescent="0.25">
      <c r="B249" s="399"/>
      <c r="C249" s="399"/>
      <c r="D249" s="399"/>
      <c r="E249" s="399"/>
      <c r="F249" s="399"/>
      <c r="G249" s="399" t="s">
        <v>386</v>
      </c>
      <c r="H249" s="447">
        <v>0</v>
      </c>
      <c r="I249" s="399" t="s">
        <v>387</v>
      </c>
      <c r="J249" s="447">
        <v>0</v>
      </c>
      <c r="K249" s="399" t="s">
        <v>388</v>
      </c>
      <c r="L249" s="447">
        <v>0</v>
      </c>
    </row>
    <row r="250" spans="2:12" ht="26.25" thickBot="1" x14ac:dyDescent="0.3">
      <c r="B250" s="399"/>
      <c r="C250" s="399"/>
      <c r="D250" s="399"/>
      <c r="E250" s="399"/>
      <c r="F250" s="399"/>
      <c r="G250" s="399" t="s">
        <v>389</v>
      </c>
      <c r="H250" s="447">
        <v>0</v>
      </c>
      <c r="I250" s="543"/>
      <c r="J250" s="543" t="s">
        <v>474</v>
      </c>
      <c r="K250" s="399"/>
      <c r="L250" s="447">
        <v>768.94</v>
      </c>
    </row>
    <row r="251" spans="2:12" ht="13.5" thickTop="1" x14ac:dyDescent="0.25">
      <c r="B251" s="396"/>
      <c r="C251" s="396"/>
      <c r="D251" s="396"/>
      <c r="E251" s="396"/>
      <c r="F251" s="396"/>
      <c r="G251" s="396"/>
      <c r="H251" s="396"/>
      <c r="I251" s="396"/>
      <c r="J251" s="396"/>
      <c r="K251" s="396"/>
      <c r="L251" s="396"/>
    </row>
    <row r="252" spans="2:12" ht="15" x14ac:dyDescent="0.25">
      <c r="B252" s="388" t="s">
        <v>1439</v>
      </c>
      <c r="C252" s="440" t="s">
        <v>15</v>
      </c>
      <c r="D252" s="388" t="s">
        <v>33</v>
      </c>
      <c r="E252" s="388" t="s">
        <v>30</v>
      </c>
      <c r="F252" s="544" t="s">
        <v>199</v>
      </c>
      <c r="G252" s="544"/>
      <c r="H252" s="389" t="s">
        <v>24</v>
      </c>
      <c r="I252" s="440" t="s">
        <v>26</v>
      </c>
      <c r="J252" s="440" t="s">
        <v>585</v>
      </c>
      <c r="K252" s="440" t="s">
        <v>54</v>
      </c>
      <c r="L252" s="440" t="s">
        <v>25</v>
      </c>
    </row>
    <row r="253" spans="2:12" x14ac:dyDescent="0.25">
      <c r="B253" s="390" t="s">
        <v>382</v>
      </c>
      <c r="C253" s="391" t="s">
        <v>731</v>
      </c>
      <c r="D253" s="390" t="s">
        <v>1336</v>
      </c>
      <c r="E253" s="390" t="s">
        <v>913</v>
      </c>
      <c r="F253" s="541">
        <v>520</v>
      </c>
      <c r="G253" s="541"/>
      <c r="H253" s="392" t="s">
        <v>156</v>
      </c>
      <c r="I253" s="443">
        <v>1</v>
      </c>
      <c r="J253" s="393"/>
      <c r="K253" s="393">
        <v>12.29</v>
      </c>
      <c r="L253" s="393">
        <v>12.29</v>
      </c>
    </row>
    <row r="254" spans="2:12" ht="12.75" customHeight="1" x14ac:dyDescent="0.25">
      <c r="B254" s="394" t="s">
        <v>383</v>
      </c>
      <c r="C254" s="444" t="s">
        <v>707</v>
      </c>
      <c r="D254" s="394" t="s">
        <v>1336</v>
      </c>
      <c r="E254" s="394" t="s">
        <v>456</v>
      </c>
      <c r="F254" s="542" t="s">
        <v>390</v>
      </c>
      <c r="G254" s="542"/>
      <c r="H254" s="395" t="s">
        <v>156</v>
      </c>
      <c r="I254" s="445">
        <v>1.1000000000000001</v>
      </c>
      <c r="J254" s="445">
        <v>0</v>
      </c>
      <c r="K254" s="446">
        <v>7.2</v>
      </c>
      <c r="L254" s="446">
        <v>7.92</v>
      </c>
    </row>
    <row r="255" spans="2:12" x14ac:dyDescent="0.25">
      <c r="B255" s="394" t="s">
        <v>383</v>
      </c>
      <c r="C255" s="444" t="s">
        <v>705</v>
      </c>
      <c r="D255" s="394" t="s">
        <v>1336</v>
      </c>
      <c r="E255" s="394" t="s">
        <v>245</v>
      </c>
      <c r="F255" s="542" t="s">
        <v>384</v>
      </c>
      <c r="G255" s="542"/>
      <c r="H255" s="395" t="s">
        <v>340</v>
      </c>
      <c r="I255" s="445">
        <v>0.08</v>
      </c>
      <c r="J255" s="445">
        <v>0</v>
      </c>
      <c r="K255" s="446">
        <v>29.18</v>
      </c>
      <c r="L255" s="446">
        <v>2.3344</v>
      </c>
    </row>
    <row r="256" spans="2:12" x14ac:dyDescent="0.25">
      <c r="B256" s="394" t="s">
        <v>383</v>
      </c>
      <c r="C256" s="444" t="s">
        <v>674</v>
      </c>
      <c r="D256" s="394" t="s">
        <v>1336</v>
      </c>
      <c r="E256" s="394" t="s">
        <v>237</v>
      </c>
      <c r="F256" s="542" t="s">
        <v>384</v>
      </c>
      <c r="G256" s="542"/>
      <c r="H256" s="395" t="s">
        <v>340</v>
      </c>
      <c r="I256" s="445">
        <v>0.08</v>
      </c>
      <c r="J256" s="445">
        <v>0</v>
      </c>
      <c r="K256" s="446">
        <v>22.31</v>
      </c>
      <c r="L256" s="446">
        <v>1.7847999999999999</v>
      </c>
    </row>
    <row r="257" spans="2:12" x14ac:dyDescent="0.25">
      <c r="B257" s="394" t="s">
        <v>383</v>
      </c>
      <c r="C257" s="444" t="s">
        <v>698</v>
      </c>
      <c r="D257" s="394" t="s">
        <v>1336</v>
      </c>
      <c r="E257" s="394" t="s">
        <v>439</v>
      </c>
      <c r="F257" s="542" t="s">
        <v>390</v>
      </c>
      <c r="G257" s="542"/>
      <c r="H257" s="395" t="s">
        <v>156</v>
      </c>
      <c r="I257" s="445">
        <v>0.02</v>
      </c>
      <c r="J257" s="445">
        <v>0</v>
      </c>
      <c r="K257" s="446">
        <v>13.41</v>
      </c>
      <c r="L257" s="446">
        <v>0.26819999999999999</v>
      </c>
    </row>
    <row r="258" spans="2:12" ht="25.5" x14ac:dyDescent="0.25">
      <c r="B258" s="399"/>
      <c r="C258" s="399"/>
      <c r="D258" s="399"/>
      <c r="E258" s="399"/>
      <c r="F258" s="399"/>
      <c r="G258" s="399" t="s">
        <v>386</v>
      </c>
      <c r="H258" s="447">
        <v>4.1100000000000003</v>
      </c>
      <c r="I258" s="399" t="s">
        <v>387</v>
      </c>
      <c r="J258" s="447">
        <v>0</v>
      </c>
      <c r="K258" s="399" t="s">
        <v>388</v>
      </c>
      <c r="L258" s="447">
        <v>4.1100000000000003</v>
      </c>
    </row>
    <row r="259" spans="2:12" ht="26.25" thickBot="1" x14ac:dyDescent="0.3">
      <c r="B259" s="399"/>
      <c r="C259" s="399"/>
      <c r="D259" s="399"/>
      <c r="E259" s="399"/>
      <c r="F259" s="399"/>
      <c r="G259" s="399" t="s">
        <v>389</v>
      </c>
      <c r="H259" s="447">
        <v>0</v>
      </c>
      <c r="I259" s="543"/>
      <c r="J259" s="543" t="s">
        <v>474</v>
      </c>
      <c r="K259" s="399"/>
      <c r="L259" s="447">
        <v>12.29</v>
      </c>
    </row>
    <row r="260" spans="2:12" ht="13.5" thickTop="1" x14ac:dyDescent="0.25">
      <c r="B260" s="396"/>
      <c r="C260" s="396"/>
      <c r="D260" s="396"/>
      <c r="E260" s="396"/>
      <c r="F260" s="396"/>
      <c r="G260" s="396"/>
      <c r="H260" s="396"/>
      <c r="I260" s="396"/>
      <c r="J260" s="396"/>
      <c r="K260" s="396"/>
      <c r="L260" s="396"/>
    </row>
    <row r="261" spans="2:12" ht="12.75" customHeight="1" x14ac:dyDescent="0.25">
      <c r="B261" s="388" t="s">
        <v>1456</v>
      </c>
      <c r="C261" s="440" t="s">
        <v>15</v>
      </c>
      <c r="D261" s="388" t="s">
        <v>33</v>
      </c>
      <c r="E261" s="388" t="s">
        <v>30</v>
      </c>
      <c r="F261" s="544" t="s">
        <v>199</v>
      </c>
      <c r="G261" s="544"/>
      <c r="H261" s="389" t="s">
        <v>24</v>
      </c>
      <c r="I261" s="440" t="s">
        <v>26</v>
      </c>
      <c r="J261" s="440" t="s">
        <v>585</v>
      </c>
      <c r="K261" s="440" t="s">
        <v>54</v>
      </c>
      <c r="L261" s="440" t="s">
        <v>25</v>
      </c>
    </row>
    <row r="262" spans="2:12" x14ac:dyDescent="0.25">
      <c r="B262" s="390" t="s">
        <v>382</v>
      </c>
      <c r="C262" s="391" t="s">
        <v>1457</v>
      </c>
      <c r="D262" s="390" t="s">
        <v>1336</v>
      </c>
      <c r="E262" s="390" t="s">
        <v>1458</v>
      </c>
      <c r="F262" s="541">
        <v>520</v>
      </c>
      <c r="G262" s="541"/>
      <c r="H262" s="392" t="s">
        <v>156</v>
      </c>
      <c r="I262" s="443">
        <v>1</v>
      </c>
      <c r="J262" s="393"/>
      <c r="K262" s="393">
        <v>12.56</v>
      </c>
      <c r="L262" s="393">
        <v>12.56</v>
      </c>
    </row>
    <row r="263" spans="2:12" x14ac:dyDescent="0.25">
      <c r="B263" s="394" t="s">
        <v>383</v>
      </c>
      <c r="C263" s="444" t="s">
        <v>674</v>
      </c>
      <c r="D263" s="394" t="s">
        <v>1336</v>
      </c>
      <c r="E263" s="394" t="s">
        <v>237</v>
      </c>
      <c r="F263" s="542" t="s">
        <v>384</v>
      </c>
      <c r="G263" s="542"/>
      <c r="H263" s="395" t="s">
        <v>340</v>
      </c>
      <c r="I263" s="445">
        <v>0.1</v>
      </c>
      <c r="J263" s="445">
        <v>0</v>
      </c>
      <c r="K263" s="446">
        <v>22.31</v>
      </c>
      <c r="L263" s="446">
        <v>2.2309999999999999</v>
      </c>
    </row>
    <row r="264" spans="2:12" x14ac:dyDescent="0.25">
      <c r="B264" s="394" t="s">
        <v>383</v>
      </c>
      <c r="C264" s="444" t="s">
        <v>705</v>
      </c>
      <c r="D264" s="394" t="s">
        <v>1336</v>
      </c>
      <c r="E264" s="394" t="s">
        <v>245</v>
      </c>
      <c r="F264" s="542" t="s">
        <v>384</v>
      </c>
      <c r="G264" s="542"/>
      <c r="H264" s="395" t="s">
        <v>340</v>
      </c>
      <c r="I264" s="445">
        <v>0.1</v>
      </c>
      <c r="J264" s="445">
        <v>0</v>
      </c>
      <c r="K264" s="446">
        <v>29.18</v>
      </c>
      <c r="L264" s="446">
        <v>2.9180000000000001</v>
      </c>
    </row>
    <row r="265" spans="2:12" x14ac:dyDescent="0.25">
      <c r="B265" s="394" t="s">
        <v>383</v>
      </c>
      <c r="C265" s="444" t="s">
        <v>698</v>
      </c>
      <c r="D265" s="394" t="s">
        <v>1336</v>
      </c>
      <c r="E265" s="394" t="s">
        <v>439</v>
      </c>
      <c r="F265" s="542" t="s">
        <v>390</v>
      </c>
      <c r="G265" s="542"/>
      <c r="H265" s="395" t="s">
        <v>156</v>
      </c>
      <c r="I265" s="445">
        <v>0.03</v>
      </c>
      <c r="J265" s="445">
        <v>0</v>
      </c>
      <c r="K265" s="446">
        <v>13.41</v>
      </c>
      <c r="L265" s="446">
        <v>0.40229999999999999</v>
      </c>
    </row>
    <row r="266" spans="2:12" x14ac:dyDescent="0.25">
      <c r="B266" s="394" t="s">
        <v>383</v>
      </c>
      <c r="C266" s="444" t="s">
        <v>3978</v>
      </c>
      <c r="D266" s="394" t="s">
        <v>1336</v>
      </c>
      <c r="E266" s="394" t="s">
        <v>3979</v>
      </c>
      <c r="F266" s="542" t="s">
        <v>390</v>
      </c>
      <c r="G266" s="542"/>
      <c r="H266" s="395" t="s">
        <v>156</v>
      </c>
      <c r="I266" s="445">
        <v>1.1000000000000001</v>
      </c>
      <c r="J266" s="445">
        <v>0</v>
      </c>
      <c r="K266" s="446">
        <v>6.39</v>
      </c>
      <c r="L266" s="446">
        <v>7.0289999999999999</v>
      </c>
    </row>
    <row r="267" spans="2:12" ht="25.5" x14ac:dyDescent="0.25">
      <c r="B267" s="399"/>
      <c r="C267" s="399"/>
      <c r="D267" s="399"/>
      <c r="E267" s="399"/>
      <c r="F267" s="399"/>
      <c r="G267" s="399" t="s">
        <v>386</v>
      </c>
      <c r="H267" s="447">
        <v>5.14</v>
      </c>
      <c r="I267" s="399" t="s">
        <v>387</v>
      </c>
      <c r="J267" s="447">
        <v>0</v>
      </c>
      <c r="K267" s="399" t="s">
        <v>388</v>
      </c>
      <c r="L267" s="447">
        <v>5.14</v>
      </c>
    </row>
    <row r="268" spans="2:12" ht="26.25" thickBot="1" x14ac:dyDescent="0.3">
      <c r="B268" s="399"/>
      <c r="C268" s="399"/>
      <c r="D268" s="399"/>
      <c r="E268" s="399"/>
      <c r="F268" s="399"/>
      <c r="G268" s="399" t="s">
        <v>389</v>
      </c>
      <c r="H268" s="447">
        <v>0</v>
      </c>
      <c r="I268" s="543"/>
      <c r="J268" s="543" t="s">
        <v>474</v>
      </c>
      <c r="K268" s="399"/>
      <c r="L268" s="447">
        <v>12.56</v>
      </c>
    </row>
    <row r="269" spans="2:12" ht="13.5" thickTop="1" x14ac:dyDescent="0.25">
      <c r="B269" s="396"/>
      <c r="C269" s="396"/>
      <c r="D269" s="396"/>
      <c r="E269" s="396"/>
      <c r="F269" s="396"/>
      <c r="G269" s="396"/>
      <c r="H269" s="396"/>
      <c r="I269" s="396"/>
      <c r="J269" s="396"/>
      <c r="K269" s="396"/>
      <c r="L269" s="396"/>
    </row>
    <row r="270" spans="2:12" ht="12.75" customHeight="1" x14ac:dyDescent="0.25">
      <c r="B270" s="388" t="s">
        <v>1459</v>
      </c>
      <c r="C270" s="440" t="s">
        <v>15</v>
      </c>
      <c r="D270" s="388" t="s">
        <v>33</v>
      </c>
      <c r="E270" s="388" t="s">
        <v>30</v>
      </c>
      <c r="F270" s="544" t="s">
        <v>199</v>
      </c>
      <c r="G270" s="544"/>
      <c r="H270" s="389" t="s">
        <v>24</v>
      </c>
      <c r="I270" s="440" t="s">
        <v>26</v>
      </c>
      <c r="J270" s="440" t="s">
        <v>585</v>
      </c>
      <c r="K270" s="440" t="s">
        <v>54</v>
      </c>
      <c r="L270" s="440" t="s">
        <v>25</v>
      </c>
    </row>
    <row r="271" spans="2:12" x14ac:dyDescent="0.25">
      <c r="B271" s="390" t="s">
        <v>382</v>
      </c>
      <c r="C271" s="391" t="s">
        <v>1460</v>
      </c>
      <c r="D271" s="390" t="s">
        <v>1336</v>
      </c>
      <c r="E271" s="390" t="s">
        <v>1461</v>
      </c>
      <c r="F271" s="541">
        <v>520</v>
      </c>
      <c r="G271" s="541"/>
      <c r="H271" s="392" t="s">
        <v>156</v>
      </c>
      <c r="I271" s="443">
        <v>1</v>
      </c>
      <c r="J271" s="393"/>
      <c r="K271" s="393">
        <v>13.8</v>
      </c>
      <c r="L271" s="393">
        <v>13.8</v>
      </c>
    </row>
    <row r="272" spans="2:12" x14ac:dyDescent="0.25">
      <c r="B272" s="394" t="s">
        <v>383</v>
      </c>
      <c r="C272" s="444" t="s">
        <v>698</v>
      </c>
      <c r="D272" s="394" t="s">
        <v>1336</v>
      </c>
      <c r="E272" s="394" t="s">
        <v>439</v>
      </c>
      <c r="F272" s="542" t="s">
        <v>390</v>
      </c>
      <c r="G272" s="542"/>
      <c r="H272" s="395" t="s">
        <v>156</v>
      </c>
      <c r="I272" s="445">
        <v>0.02</v>
      </c>
      <c r="J272" s="445">
        <v>0</v>
      </c>
      <c r="K272" s="446">
        <v>13.41</v>
      </c>
      <c r="L272" s="446">
        <v>0.26819999999999999</v>
      </c>
    </row>
    <row r="273" spans="2:12" x14ac:dyDescent="0.25">
      <c r="B273" s="394" t="s">
        <v>383</v>
      </c>
      <c r="C273" s="444" t="s">
        <v>705</v>
      </c>
      <c r="D273" s="394" t="s">
        <v>1336</v>
      </c>
      <c r="E273" s="394" t="s">
        <v>245</v>
      </c>
      <c r="F273" s="542" t="s">
        <v>384</v>
      </c>
      <c r="G273" s="542"/>
      <c r="H273" s="395" t="s">
        <v>340</v>
      </c>
      <c r="I273" s="445">
        <v>7.0000000000000007E-2</v>
      </c>
      <c r="J273" s="445">
        <v>0</v>
      </c>
      <c r="K273" s="446">
        <v>29.18</v>
      </c>
      <c r="L273" s="446">
        <v>2.0426000000000002</v>
      </c>
    </row>
    <row r="274" spans="2:12" x14ac:dyDescent="0.25">
      <c r="B274" s="394" t="s">
        <v>383</v>
      </c>
      <c r="C274" s="444" t="s">
        <v>674</v>
      </c>
      <c r="D274" s="394" t="s">
        <v>1336</v>
      </c>
      <c r="E274" s="394" t="s">
        <v>237</v>
      </c>
      <c r="F274" s="542" t="s">
        <v>384</v>
      </c>
      <c r="G274" s="542"/>
      <c r="H274" s="395" t="s">
        <v>340</v>
      </c>
      <c r="I274" s="445">
        <v>7.0000000000000007E-2</v>
      </c>
      <c r="J274" s="445">
        <v>0</v>
      </c>
      <c r="K274" s="446">
        <v>22.31</v>
      </c>
      <c r="L274" s="446">
        <v>1.5617000000000001</v>
      </c>
    </row>
    <row r="275" spans="2:12" x14ac:dyDescent="0.25">
      <c r="B275" s="394" t="s">
        <v>383</v>
      </c>
      <c r="C275" s="444" t="s">
        <v>3980</v>
      </c>
      <c r="D275" s="394" t="s">
        <v>1336</v>
      </c>
      <c r="E275" s="394" t="s">
        <v>3981</v>
      </c>
      <c r="F275" s="542" t="s">
        <v>390</v>
      </c>
      <c r="G275" s="542"/>
      <c r="H275" s="395" t="s">
        <v>156</v>
      </c>
      <c r="I275" s="445">
        <v>1.1000000000000001</v>
      </c>
      <c r="J275" s="445">
        <v>0</v>
      </c>
      <c r="K275" s="446">
        <v>9.0399999999999991</v>
      </c>
      <c r="L275" s="446">
        <v>9.9440000000000008</v>
      </c>
    </row>
    <row r="276" spans="2:12" ht="25.5" x14ac:dyDescent="0.25">
      <c r="B276" s="399"/>
      <c r="C276" s="399"/>
      <c r="D276" s="399"/>
      <c r="E276" s="399"/>
      <c r="F276" s="399"/>
      <c r="G276" s="399" t="s">
        <v>386</v>
      </c>
      <c r="H276" s="447">
        <v>3.6</v>
      </c>
      <c r="I276" s="399" t="s">
        <v>387</v>
      </c>
      <c r="J276" s="447">
        <v>0</v>
      </c>
      <c r="K276" s="399" t="s">
        <v>388</v>
      </c>
      <c r="L276" s="447">
        <v>3.6</v>
      </c>
    </row>
    <row r="277" spans="2:12" ht="26.25" thickBot="1" x14ac:dyDescent="0.3">
      <c r="B277" s="399"/>
      <c r="C277" s="399"/>
      <c r="D277" s="399"/>
      <c r="E277" s="399"/>
      <c r="F277" s="399"/>
      <c r="G277" s="399" t="s">
        <v>389</v>
      </c>
      <c r="H277" s="447">
        <v>0</v>
      </c>
      <c r="I277" s="543"/>
      <c r="J277" s="543" t="s">
        <v>474</v>
      </c>
      <c r="K277" s="399"/>
      <c r="L277" s="447">
        <v>13.8</v>
      </c>
    </row>
    <row r="278" spans="2:12" ht="13.5" thickTop="1" x14ac:dyDescent="0.25">
      <c r="B278" s="396"/>
      <c r="C278" s="396"/>
      <c r="D278" s="396"/>
      <c r="E278" s="396"/>
      <c r="F278" s="396"/>
      <c r="G278" s="396"/>
      <c r="H278" s="396"/>
      <c r="I278" s="396"/>
      <c r="J278" s="396"/>
      <c r="K278" s="396"/>
      <c r="L278" s="396"/>
    </row>
    <row r="279" spans="2:12" ht="15" x14ac:dyDescent="0.25">
      <c r="B279" s="388" t="s">
        <v>1471</v>
      </c>
      <c r="C279" s="440" t="s">
        <v>15</v>
      </c>
      <c r="D279" s="388" t="s">
        <v>33</v>
      </c>
      <c r="E279" s="388" t="s">
        <v>30</v>
      </c>
      <c r="F279" s="544" t="s">
        <v>199</v>
      </c>
      <c r="G279" s="544"/>
      <c r="H279" s="389" t="s">
        <v>24</v>
      </c>
      <c r="I279" s="440" t="s">
        <v>26</v>
      </c>
      <c r="J279" s="440" t="s">
        <v>585</v>
      </c>
      <c r="K279" s="440" t="s">
        <v>54</v>
      </c>
      <c r="L279" s="440" t="s">
        <v>25</v>
      </c>
    </row>
    <row r="280" spans="2:12" ht="15" customHeight="1" x14ac:dyDescent="0.25">
      <c r="B280" s="390" t="s">
        <v>382</v>
      </c>
      <c r="C280" s="391" t="s">
        <v>1472</v>
      </c>
      <c r="D280" s="390" t="s">
        <v>1336</v>
      </c>
      <c r="E280" s="390" t="s">
        <v>1473</v>
      </c>
      <c r="F280" s="541">
        <v>602</v>
      </c>
      <c r="G280" s="541"/>
      <c r="H280" s="392" t="s">
        <v>131</v>
      </c>
      <c r="I280" s="443">
        <v>1</v>
      </c>
      <c r="J280" s="393"/>
      <c r="K280" s="393">
        <v>148.53</v>
      </c>
      <c r="L280" s="393">
        <v>148.53</v>
      </c>
    </row>
    <row r="281" spans="2:12" ht="15" customHeight="1" x14ac:dyDescent="0.25">
      <c r="B281" s="394" t="s">
        <v>383</v>
      </c>
      <c r="C281" s="444" t="s">
        <v>725</v>
      </c>
      <c r="D281" s="394" t="s">
        <v>1336</v>
      </c>
      <c r="E281" s="394" t="s">
        <v>483</v>
      </c>
      <c r="F281" s="542" t="s">
        <v>390</v>
      </c>
      <c r="G281" s="542"/>
      <c r="H281" s="395" t="s">
        <v>395</v>
      </c>
      <c r="I281" s="445">
        <v>0.15</v>
      </c>
      <c r="J281" s="445">
        <v>0</v>
      </c>
      <c r="K281" s="446">
        <v>11.18</v>
      </c>
      <c r="L281" s="446">
        <v>1.677</v>
      </c>
    </row>
    <row r="282" spans="2:12" ht="15" customHeight="1" x14ac:dyDescent="0.25">
      <c r="B282" s="394" t="s">
        <v>383</v>
      </c>
      <c r="C282" s="444" t="s">
        <v>696</v>
      </c>
      <c r="D282" s="394" t="s">
        <v>1336</v>
      </c>
      <c r="E282" s="394" t="s">
        <v>438</v>
      </c>
      <c r="F282" s="542" t="s">
        <v>390</v>
      </c>
      <c r="G282" s="542"/>
      <c r="H282" s="395" t="s">
        <v>141</v>
      </c>
      <c r="I282" s="445">
        <v>6.5000000000000002E-2</v>
      </c>
      <c r="J282" s="445">
        <v>0</v>
      </c>
      <c r="K282" s="446">
        <v>30.22</v>
      </c>
      <c r="L282" s="446">
        <v>1.9642999999999999</v>
      </c>
    </row>
    <row r="283" spans="2:12" ht="15" customHeight="1" x14ac:dyDescent="0.25">
      <c r="B283" s="394" t="s">
        <v>383</v>
      </c>
      <c r="C283" s="444" t="s">
        <v>690</v>
      </c>
      <c r="D283" s="394" t="s">
        <v>1336</v>
      </c>
      <c r="E283" s="394" t="s">
        <v>202</v>
      </c>
      <c r="F283" s="542" t="s">
        <v>384</v>
      </c>
      <c r="G283" s="542"/>
      <c r="H283" s="395" t="s">
        <v>340</v>
      </c>
      <c r="I283" s="445">
        <v>1.35</v>
      </c>
      <c r="J283" s="445">
        <v>0</v>
      </c>
      <c r="K283" s="446">
        <v>20.37</v>
      </c>
      <c r="L283" s="446">
        <v>27.499500000000001</v>
      </c>
    </row>
    <row r="284" spans="2:12" ht="15" customHeight="1" x14ac:dyDescent="0.25">
      <c r="B284" s="394" t="s">
        <v>383</v>
      </c>
      <c r="C284" s="444" t="s">
        <v>662</v>
      </c>
      <c r="D284" s="394" t="s">
        <v>1336</v>
      </c>
      <c r="E284" s="394" t="s">
        <v>240</v>
      </c>
      <c r="F284" s="542" t="s">
        <v>384</v>
      </c>
      <c r="G284" s="542"/>
      <c r="H284" s="395" t="s">
        <v>340</v>
      </c>
      <c r="I284" s="445">
        <v>1.43</v>
      </c>
      <c r="J284" s="445">
        <v>0</v>
      </c>
      <c r="K284" s="446">
        <v>29.14</v>
      </c>
      <c r="L284" s="446">
        <v>41.670200000000001</v>
      </c>
    </row>
    <row r="285" spans="2:12" x14ac:dyDescent="0.25">
      <c r="B285" s="394" t="s">
        <v>383</v>
      </c>
      <c r="C285" s="444" t="s">
        <v>672</v>
      </c>
      <c r="D285" s="394" t="s">
        <v>1336</v>
      </c>
      <c r="E285" s="394" t="s">
        <v>417</v>
      </c>
      <c r="F285" s="542" t="s">
        <v>390</v>
      </c>
      <c r="G285" s="542"/>
      <c r="H285" s="395" t="s">
        <v>141</v>
      </c>
      <c r="I285" s="445">
        <v>3.8</v>
      </c>
      <c r="J285" s="445">
        <v>0</v>
      </c>
      <c r="K285" s="446">
        <v>3.65</v>
      </c>
      <c r="L285" s="446">
        <v>13.87</v>
      </c>
    </row>
    <row r="286" spans="2:12" x14ac:dyDescent="0.25">
      <c r="B286" s="394" t="s">
        <v>383</v>
      </c>
      <c r="C286" s="444" t="s">
        <v>658</v>
      </c>
      <c r="D286" s="394" t="s">
        <v>1336</v>
      </c>
      <c r="E286" s="394" t="s">
        <v>393</v>
      </c>
      <c r="F286" s="542" t="s">
        <v>390</v>
      </c>
      <c r="G286" s="542"/>
      <c r="H286" s="395" t="s">
        <v>156</v>
      </c>
      <c r="I286" s="445">
        <v>0.36099999999999999</v>
      </c>
      <c r="J286" s="445">
        <v>0</v>
      </c>
      <c r="K286" s="446">
        <v>17.79</v>
      </c>
      <c r="L286" s="446">
        <v>6.4221899999999996</v>
      </c>
    </row>
    <row r="287" spans="2:12" x14ac:dyDescent="0.25">
      <c r="B287" s="394" t="s">
        <v>383</v>
      </c>
      <c r="C287" s="444" t="s">
        <v>727</v>
      </c>
      <c r="D287" s="394" t="s">
        <v>1336</v>
      </c>
      <c r="E287" s="394" t="s">
        <v>484</v>
      </c>
      <c r="F287" s="542" t="s">
        <v>390</v>
      </c>
      <c r="G287" s="542"/>
      <c r="H287" s="395" t="s">
        <v>156</v>
      </c>
      <c r="I287" s="445">
        <v>0.70799999999999996</v>
      </c>
      <c r="J287" s="445">
        <v>0</v>
      </c>
      <c r="K287" s="446">
        <v>6.81</v>
      </c>
      <c r="L287" s="446">
        <v>4.8214800000000002</v>
      </c>
    </row>
    <row r="288" spans="2:12" x14ac:dyDescent="0.25">
      <c r="B288" s="394" t="s">
        <v>383</v>
      </c>
      <c r="C288" s="444" t="s">
        <v>3982</v>
      </c>
      <c r="D288" s="394" t="s">
        <v>1336</v>
      </c>
      <c r="E288" s="394" t="s">
        <v>3983</v>
      </c>
      <c r="F288" s="542" t="s">
        <v>390</v>
      </c>
      <c r="G288" s="542"/>
      <c r="H288" s="395" t="s">
        <v>131</v>
      </c>
      <c r="I288" s="445">
        <v>0.65</v>
      </c>
      <c r="J288" s="445">
        <v>0</v>
      </c>
      <c r="K288" s="446">
        <v>49.38</v>
      </c>
      <c r="L288" s="446">
        <v>32.097000000000001</v>
      </c>
    </row>
    <row r="289" spans="1:12" x14ac:dyDescent="0.25">
      <c r="B289" s="394" t="s">
        <v>383</v>
      </c>
      <c r="C289" s="444" t="s">
        <v>726</v>
      </c>
      <c r="D289" s="394" t="s">
        <v>1336</v>
      </c>
      <c r="E289" s="394" t="s">
        <v>486</v>
      </c>
      <c r="F289" s="542" t="s">
        <v>390</v>
      </c>
      <c r="G289" s="542"/>
      <c r="H289" s="395" t="s">
        <v>156</v>
      </c>
      <c r="I289" s="445">
        <v>3.3000000000000002E-2</v>
      </c>
      <c r="J289" s="445">
        <v>0</v>
      </c>
      <c r="K289" s="446">
        <v>19.97</v>
      </c>
      <c r="L289" s="446">
        <v>0.65900999999999998</v>
      </c>
    </row>
    <row r="290" spans="1:12" x14ac:dyDescent="0.25">
      <c r="B290" s="394" t="s">
        <v>383</v>
      </c>
      <c r="C290" s="444" t="s">
        <v>667</v>
      </c>
      <c r="D290" s="394" t="s">
        <v>1336</v>
      </c>
      <c r="E290" s="394" t="s">
        <v>407</v>
      </c>
      <c r="F290" s="542" t="s">
        <v>390</v>
      </c>
      <c r="G290" s="542"/>
      <c r="H290" s="395" t="s">
        <v>141</v>
      </c>
      <c r="I290" s="445">
        <v>1.3839999999999999</v>
      </c>
      <c r="J290" s="445">
        <v>0</v>
      </c>
      <c r="K290" s="446">
        <v>12.93</v>
      </c>
      <c r="L290" s="446">
        <v>17.895119999999999</v>
      </c>
    </row>
    <row r="291" spans="1:12" ht="25.5" x14ac:dyDescent="0.25">
      <c r="B291" s="399"/>
      <c r="C291" s="399"/>
      <c r="D291" s="399"/>
      <c r="E291" s="399"/>
      <c r="F291" s="399"/>
      <c r="G291" s="399" t="s">
        <v>386</v>
      </c>
      <c r="H291" s="447">
        <v>69.16</v>
      </c>
      <c r="I291" s="399" t="s">
        <v>387</v>
      </c>
      <c r="J291" s="447">
        <v>0</v>
      </c>
      <c r="K291" s="399" t="s">
        <v>388</v>
      </c>
      <c r="L291" s="447">
        <v>69.16</v>
      </c>
    </row>
    <row r="292" spans="1:12" ht="26.25" thickBot="1" x14ac:dyDescent="0.3">
      <c r="A292" s="100"/>
      <c r="B292" s="399"/>
      <c r="C292" s="399"/>
      <c r="D292" s="399"/>
      <c r="E292" s="399"/>
      <c r="F292" s="399"/>
      <c r="G292" s="399" t="s">
        <v>389</v>
      </c>
      <c r="H292" s="447">
        <v>0</v>
      </c>
      <c r="I292" s="543"/>
      <c r="J292" s="543" t="s">
        <v>474</v>
      </c>
      <c r="K292" s="399"/>
      <c r="L292" s="447">
        <v>148.53</v>
      </c>
    </row>
    <row r="293" spans="1:12" ht="13.5" thickTop="1" x14ac:dyDescent="0.25">
      <c r="A293" s="100"/>
      <c r="B293" s="396"/>
      <c r="C293" s="396"/>
      <c r="D293" s="396"/>
      <c r="E293" s="396"/>
      <c r="F293" s="396"/>
      <c r="G293" s="396"/>
      <c r="H293" s="396"/>
      <c r="I293" s="396"/>
      <c r="J293" s="396"/>
      <c r="K293" s="396"/>
      <c r="L293" s="396"/>
    </row>
    <row r="294" spans="1:12" ht="76.5" customHeight="1" x14ac:dyDescent="0.25">
      <c r="A294" s="100"/>
      <c r="B294" s="388" t="s">
        <v>1474</v>
      </c>
      <c r="C294" s="440" t="s">
        <v>15</v>
      </c>
      <c r="D294" s="388" t="s">
        <v>33</v>
      </c>
      <c r="E294" s="388" t="s">
        <v>30</v>
      </c>
      <c r="F294" s="544" t="s">
        <v>199</v>
      </c>
      <c r="G294" s="544"/>
      <c r="H294" s="389" t="s">
        <v>24</v>
      </c>
      <c r="I294" s="440" t="s">
        <v>26</v>
      </c>
      <c r="J294" s="440" t="s">
        <v>585</v>
      </c>
      <c r="K294" s="440" t="s">
        <v>54</v>
      </c>
      <c r="L294" s="440" t="s">
        <v>25</v>
      </c>
    </row>
    <row r="295" spans="1:12" ht="76.5" customHeight="1" x14ac:dyDescent="0.25">
      <c r="A295" s="100"/>
      <c r="B295" s="390" t="s">
        <v>382</v>
      </c>
      <c r="C295" s="391" t="s">
        <v>1475</v>
      </c>
      <c r="D295" s="390" t="s">
        <v>931</v>
      </c>
      <c r="E295" s="390" t="s">
        <v>3085</v>
      </c>
      <c r="F295" s="541">
        <v>11</v>
      </c>
      <c r="G295" s="541"/>
      <c r="H295" s="392" t="s">
        <v>1477</v>
      </c>
      <c r="I295" s="443">
        <v>1</v>
      </c>
      <c r="J295" s="393"/>
      <c r="K295" s="393">
        <v>27</v>
      </c>
      <c r="L295" s="393">
        <v>27</v>
      </c>
    </row>
    <row r="296" spans="1:12" ht="12.75" customHeight="1" x14ac:dyDescent="0.25">
      <c r="B296" s="394" t="s">
        <v>383</v>
      </c>
      <c r="C296" s="444" t="s">
        <v>3984</v>
      </c>
      <c r="D296" s="394" t="s">
        <v>931</v>
      </c>
      <c r="E296" s="394" t="s">
        <v>3985</v>
      </c>
      <c r="F296" s="542" t="s">
        <v>390</v>
      </c>
      <c r="G296" s="542"/>
      <c r="H296" s="395" t="s">
        <v>1477</v>
      </c>
      <c r="I296" s="445">
        <v>1</v>
      </c>
      <c r="J296" s="445">
        <v>0</v>
      </c>
      <c r="K296" s="446">
        <v>27</v>
      </c>
      <c r="L296" s="446">
        <v>27</v>
      </c>
    </row>
    <row r="297" spans="1:12" ht="25.5" x14ac:dyDescent="0.25">
      <c r="B297" s="399"/>
      <c r="C297" s="399"/>
      <c r="D297" s="399"/>
      <c r="E297" s="399"/>
      <c r="F297" s="399"/>
      <c r="G297" s="399" t="s">
        <v>386</v>
      </c>
      <c r="H297" s="447">
        <v>0</v>
      </c>
      <c r="I297" s="399" t="s">
        <v>387</v>
      </c>
      <c r="J297" s="447">
        <v>0</v>
      </c>
      <c r="K297" s="399" t="s">
        <v>388</v>
      </c>
      <c r="L297" s="447">
        <v>0</v>
      </c>
    </row>
    <row r="298" spans="1:12" ht="26.25" thickBot="1" x14ac:dyDescent="0.3">
      <c r="B298" s="399"/>
      <c r="C298" s="399"/>
      <c r="D298" s="399"/>
      <c r="E298" s="399"/>
      <c r="F298" s="399"/>
      <c r="G298" s="399" t="s">
        <v>389</v>
      </c>
      <c r="H298" s="447">
        <v>0</v>
      </c>
      <c r="I298" s="543"/>
      <c r="J298" s="543" t="s">
        <v>474</v>
      </c>
      <c r="K298" s="399"/>
      <c r="L298" s="447">
        <v>27</v>
      </c>
    </row>
    <row r="299" spans="1:12" ht="13.5" thickTop="1" x14ac:dyDescent="0.25">
      <c r="B299" s="396"/>
      <c r="C299" s="396"/>
      <c r="D299" s="396"/>
      <c r="E299" s="396"/>
      <c r="F299" s="396"/>
      <c r="G299" s="396"/>
      <c r="H299" s="396"/>
      <c r="I299" s="396"/>
      <c r="J299" s="396"/>
      <c r="K299" s="396"/>
      <c r="L299" s="396"/>
    </row>
    <row r="300" spans="1:12" ht="15" x14ac:dyDescent="0.25">
      <c r="B300" s="388" t="s">
        <v>1478</v>
      </c>
      <c r="C300" s="440" t="s">
        <v>15</v>
      </c>
      <c r="D300" s="388" t="s">
        <v>33</v>
      </c>
      <c r="E300" s="388" t="s">
        <v>30</v>
      </c>
      <c r="F300" s="544" t="s">
        <v>199</v>
      </c>
      <c r="G300" s="544"/>
      <c r="H300" s="389" t="s">
        <v>24</v>
      </c>
      <c r="I300" s="440" t="s">
        <v>26</v>
      </c>
      <c r="J300" s="440" t="s">
        <v>585</v>
      </c>
      <c r="K300" s="440" t="s">
        <v>54</v>
      </c>
      <c r="L300" s="440" t="s">
        <v>25</v>
      </c>
    </row>
    <row r="301" spans="1:12" ht="89.25" x14ac:dyDescent="0.25">
      <c r="B301" s="390" t="s">
        <v>382</v>
      </c>
      <c r="C301" s="391" t="s">
        <v>1479</v>
      </c>
      <c r="D301" s="390" t="s">
        <v>931</v>
      </c>
      <c r="E301" s="390" t="s">
        <v>1480</v>
      </c>
      <c r="F301" s="541">
        <v>11</v>
      </c>
      <c r="G301" s="541"/>
      <c r="H301" s="392" t="s">
        <v>138</v>
      </c>
      <c r="I301" s="443">
        <v>1</v>
      </c>
      <c r="J301" s="393"/>
      <c r="K301" s="393">
        <v>15.09</v>
      </c>
      <c r="L301" s="393">
        <v>15.09</v>
      </c>
    </row>
    <row r="302" spans="1:12" ht="63.75" x14ac:dyDescent="0.25">
      <c r="B302" s="397" t="s">
        <v>471</v>
      </c>
      <c r="C302" s="448" t="s">
        <v>3986</v>
      </c>
      <c r="D302" s="397" t="s">
        <v>160</v>
      </c>
      <c r="E302" s="397" t="s">
        <v>3987</v>
      </c>
      <c r="F302" s="545" t="s">
        <v>503</v>
      </c>
      <c r="G302" s="545"/>
      <c r="H302" s="398" t="s">
        <v>505</v>
      </c>
      <c r="I302" s="449">
        <v>0.01</v>
      </c>
      <c r="J302" s="449">
        <v>0</v>
      </c>
      <c r="K302" s="450">
        <v>249.07</v>
      </c>
      <c r="L302" s="450">
        <v>2.4900000000000002</v>
      </c>
    </row>
    <row r="303" spans="1:12" ht="63.75" x14ac:dyDescent="0.25">
      <c r="B303" s="397" t="s">
        <v>471</v>
      </c>
      <c r="C303" s="448" t="s">
        <v>3988</v>
      </c>
      <c r="D303" s="397" t="s">
        <v>160</v>
      </c>
      <c r="E303" s="397" t="s">
        <v>3989</v>
      </c>
      <c r="F303" s="545" t="s">
        <v>503</v>
      </c>
      <c r="G303" s="545"/>
      <c r="H303" s="398" t="s">
        <v>504</v>
      </c>
      <c r="I303" s="449">
        <v>0.02</v>
      </c>
      <c r="J303" s="449">
        <v>0</v>
      </c>
      <c r="K303" s="450">
        <v>60.51</v>
      </c>
      <c r="L303" s="450">
        <v>1.21</v>
      </c>
    </row>
    <row r="304" spans="1:12" ht="12.75" customHeight="1" x14ac:dyDescent="0.25">
      <c r="B304" s="394" t="s">
        <v>383</v>
      </c>
      <c r="C304" s="444" t="s">
        <v>690</v>
      </c>
      <c r="D304" s="394" t="s">
        <v>1336</v>
      </c>
      <c r="E304" s="394" t="s">
        <v>202</v>
      </c>
      <c r="F304" s="542" t="s">
        <v>384</v>
      </c>
      <c r="G304" s="542"/>
      <c r="H304" s="395" t="s">
        <v>340</v>
      </c>
      <c r="I304" s="445">
        <v>0.4</v>
      </c>
      <c r="J304" s="445">
        <v>3</v>
      </c>
      <c r="K304" s="446">
        <v>20.37</v>
      </c>
      <c r="L304" s="446">
        <v>8.3924400000000006</v>
      </c>
    </row>
    <row r="305" spans="2:12" x14ac:dyDescent="0.25">
      <c r="B305" s="394" t="s">
        <v>383</v>
      </c>
      <c r="C305" s="444" t="s">
        <v>662</v>
      </c>
      <c r="D305" s="394" t="s">
        <v>1336</v>
      </c>
      <c r="E305" s="394" t="s">
        <v>240</v>
      </c>
      <c r="F305" s="542" t="s">
        <v>384</v>
      </c>
      <c r="G305" s="542"/>
      <c r="H305" s="395" t="s">
        <v>340</v>
      </c>
      <c r="I305" s="445">
        <v>0.1</v>
      </c>
      <c r="J305" s="445">
        <v>3</v>
      </c>
      <c r="K305" s="446">
        <v>29.14</v>
      </c>
      <c r="L305" s="446">
        <v>3.00142</v>
      </c>
    </row>
    <row r="306" spans="2:12" ht="25.5" x14ac:dyDescent="0.25">
      <c r="B306" s="399"/>
      <c r="C306" s="399"/>
      <c r="D306" s="399"/>
      <c r="E306" s="399"/>
      <c r="F306" s="399"/>
      <c r="G306" s="399" t="s">
        <v>386</v>
      </c>
      <c r="H306" s="447">
        <v>12.26</v>
      </c>
      <c r="I306" s="399" t="s">
        <v>387</v>
      </c>
      <c r="J306" s="447">
        <v>0</v>
      </c>
      <c r="K306" s="399" t="s">
        <v>388</v>
      </c>
      <c r="L306" s="447">
        <v>12.26</v>
      </c>
    </row>
    <row r="307" spans="2:12" ht="26.25" thickBot="1" x14ac:dyDescent="0.3">
      <c r="B307" s="399"/>
      <c r="C307" s="399"/>
      <c r="D307" s="399"/>
      <c r="E307" s="399"/>
      <c r="F307" s="399"/>
      <c r="G307" s="399" t="s">
        <v>389</v>
      </c>
      <c r="H307" s="447">
        <v>0</v>
      </c>
      <c r="I307" s="543"/>
      <c r="J307" s="543" t="s">
        <v>474</v>
      </c>
      <c r="K307" s="399"/>
      <c r="L307" s="447">
        <v>15.09</v>
      </c>
    </row>
    <row r="308" spans="2:12" ht="13.5" thickTop="1" x14ac:dyDescent="0.25">
      <c r="B308" s="396"/>
      <c r="C308" s="396"/>
      <c r="D308" s="396"/>
      <c r="E308" s="396"/>
      <c r="F308" s="396"/>
      <c r="G308" s="396"/>
      <c r="H308" s="396"/>
      <c r="I308" s="396"/>
      <c r="J308" s="396"/>
      <c r="K308" s="396"/>
      <c r="L308" s="396"/>
    </row>
    <row r="309" spans="2:12" ht="15" x14ac:dyDescent="0.25">
      <c r="B309" s="388" t="s">
        <v>1483</v>
      </c>
      <c r="C309" s="440" t="s">
        <v>15</v>
      </c>
      <c r="D309" s="388" t="s">
        <v>33</v>
      </c>
      <c r="E309" s="388" t="s">
        <v>30</v>
      </c>
      <c r="F309" s="544" t="s">
        <v>199</v>
      </c>
      <c r="G309" s="544"/>
      <c r="H309" s="389" t="s">
        <v>24</v>
      </c>
      <c r="I309" s="440" t="s">
        <v>26</v>
      </c>
      <c r="J309" s="440" t="s">
        <v>585</v>
      </c>
      <c r="K309" s="440" t="s">
        <v>54</v>
      </c>
      <c r="L309" s="440" t="s">
        <v>25</v>
      </c>
    </row>
    <row r="310" spans="2:12" x14ac:dyDescent="0.25">
      <c r="B310" s="390" t="s">
        <v>382</v>
      </c>
      <c r="C310" s="391" t="s">
        <v>915</v>
      </c>
      <c r="D310" s="390" t="s">
        <v>1336</v>
      </c>
      <c r="E310" s="390" t="s">
        <v>913</v>
      </c>
      <c r="F310" s="541">
        <v>603</v>
      </c>
      <c r="G310" s="541"/>
      <c r="H310" s="392" t="s">
        <v>156</v>
      </c>
      <c r="I310" s="443">
        <v>1</v>
      </c>
      <c r="J310" s="393"/>
      <c r="K310" s="393">
        <v>12.29</v>
      </c>
      <c r="L310" s="393">
        <v>12.29</v>
      </c>
    </row>
    <row r="311" spans="2:12" x14ac:dyDescent="0.25">
      <c r="B311" s="394" t="s">
        <v>383</v>
      </c>
      <c r="C311" s="444" t="s">
        <v>698</v>
      </c>
      <c r="D311" s="394" t="s">
        <v>1336</v>
      </c>
      <c r="E311" s="394" t="s">
        <v>439</v>
      </c>
      <c r="F311" s="542" t="s">
        <v>390</v>
      </c>
      <c r="G311" s="542"/>
      <c r="H311" s="395" t="s">
        <v>156</v>
      </c>
      <c r="I311" s="445">
        <v>0.02</v>
      </c>
      <c r="J311" s="445">
        <v>0</v>
      </c>
      <c r="K311" s="446">
        <v>13.41</v>
      </c>
      <c r="L311" s="446">
        <v>0.26819999999999999</v>
      </c>
    </row>
    <row r="312" spans="2:12" ht="12.75" customHeight="1" x14ac:dyDescent="0.25">
      <c r="B312" s="394" t="s">
        <v>383</v>
      </c>
      <c r="C312" s="444" t="s">
        <v>674</v>
      </c>
      <c r="D312" s="394" t="s">
        <v>1336</v>
      </c>
      <c r="E312" s="394" t="s">
        <v>237</v>
      </c>
      <c r="F312" s="542" t="s">
        <v>384</v>
      </c>
      <c r="G312" s="542"/>
      <c r="H312" s="395" t="s">
        <v>340</v>
      </c>
      <c r="I312" s="445">
        <v>0.08</v>
      </c>
      <c r="J312" s="445">
        <v>0</v>
      </c>
      <c r="K312" s="446">
        <v>22.31</v>
      </c>
      <c r="L312" s="446">
        <v>1.7847999999999999</v>
      </c>
    </row>
    <row r="313" spans="2:12" x14ac:dyDescent="0.25">
      <c r="B313" s="394" t="s">
        <v>383</v>
      </c>
      <c r="C313" s="444" t="s">
        <v>707</v>
      </c>
      <c r="D313" s="394" t="s">
        <v>1336</v>
      </c>
      <c r="E313" s="394" t="s">
        <v>456</v>
      </c>
      <c r="F313" s="542" t="s">
        <v>390</v>
      </c>
      <c r="G313" s="542"/>
      <c r="H313" s="395" t="s">
        <v>156</v>
      </c>
      <c r="I313" s="445">
        <v>1.1000000000000001</v>
      </c>
      <c r="J313" s="445">
        <v>0</v>
      </c>
      <c r="K313" s="446">
        <v>7.2</v>
      </c>
      <c r="L313" s="446">
        <v>7.92</v>
      </c>
    </row>
    <row r="314" spans="2:12" x14ac:dyDescent="0.25">
      <c r="B314" s="394" t="s">
        <v>383</v>
      </c>
      <c r="C314" s="444" t="s">
        <v>705</v>
      </c>
      <c r="D314" s="394" t="s">
        <v>1336</v>
      </c>
      <c r="E314" s="394" t="s">
        <v>245</v>
      </c>
      <c r="F314" s="542" t="s">
        <v>384</v>
      </c>
      <c r="G314" s="542"/>
      <c r="H314" s="395" t="s">
        <v>340</v>
      </c>
      <c r="I314" s="445">
        <v>0.08</v>
      </c>
      <c r="J314" s="445">
        <v>0</v>
      </c>
      <c r="K314" s="446">
        <v>29.18</v>
      </c>
      <c r="L314" s="446">
        <v>2.3344</v>
      </c>
    </row>
    <row r="315" spans="2:12" ht="12.75" customHeight="1" x14ac:dyDescent="0.25">
      <c r="B315" s="399"/>
      <c r="C315" s="399"/>
      <c r="D315" s="399"/>
      <c r="E315" s="399"/>
      <c r="F315" s="399"/>
      <c r="G315" s="399" t="s">
        <v>386</v>
      </c>
      <c r="H315" s="447">
        <v>4.1100000000000003</v>
      </c>
      <c r="I315" s="399" t="s">
        <v>387</v>
      </c>
      <c r="J315" s="447">
        <v>0</v>
      </c>
      <c r="K315" s="399" t="s">
        <v>388</v>
      </c>
      <c r="L315" s="447">
        <v>4.1100000000000003</v>
      </c>
    </row>
    <row r="316" spans="2:12" ht="26.25" thickBot="1" x14ac:dyDescent="0.3">
      <c r="B316" s="399"/>
      <c r="C316" s="399"/>
      <c r="D316" s="399"/>
      <c r="E316" s="399"/>
      <c r="F316" s="399"/>
      <c r="G316" s="399" t="s">
        <v>389</v>
      </c>
      <c r="H316" s="447">
        <v>0</v>
      </c>
      <c r="I316" s="543"/>
      <c r="J316" s="543" t="s">
        <v>474</v>
      </c>
      <c r="K316" s="399"/>
      <c r="L316" s="447">
        <v>12.29</v>
      </c>
    </row>
    <row r="317" spans="2:12" ht="13.5" thickTop="1" x14ac:dyDescent="0.25">
      <c r="B317" s="396"/>
      <c r="C317" s="396"/>
      <c r="D317" s="396"/>
      <c r="E317" s="396"/>
      <c r="F317" s="396"/>
      <c r="G317" s="396"/>
      <c r="H317" s="396"/>
      <c r="I317" s="396"/>
      <c r="J317" s="396"/>
      <c r="K317" s="396"/>
      <c r="L317" s="396"/>
    </row>
    <row r="318" spans="2:12" ht="15" x14ac:dyDescent="0.25">
      <c r="B318" s="388" t="s">
        <v>1484</v>
      </c>
      <c r="C318" s="440" t="s">
        <v>15</v>
      </c>
      <c r="D318" s="388" t="s">
        <v>33</v>
      </c>
      <c r="E318" s="388" t="s">
        <v>30</v>
      </c>
      <c r="F318" s="544" t="s">
        <v>199</v>
      </c>
      <c r="G318" s="544"/>
      <c r="H318" s="389" t="s">
        <v>24</v>
      </c>
      <c r="I318" s="440" t="s">
        <v>26</v>
      </c>
      <c r="J318" s="440" t="s">
        <v>585</v>
      </c>
      <c r="K318" s="440" t="s">
        <v>54</v>
      </c>
      <c r="L318" s="440" t="s">
        <v>25</v>
      </c>
    </row>
    <row r="319" spans="2:12" x14ac:dyDescent="0.25">
      <c r="B319" s="390" t="s">
        <v>382</v>
      </c>
      <c r="C319" s="391" t="s">
        <v>916</v>
      </c>
      <c r="D319" s="390" t="s">
        <v>1336</v>
      </c>
      <c r="E319" s="390" t="s">
        <v>1391</v>
      </c>
      <c r="F319" s="541">
        <v>603</v>
      </c>
      <c r="G319" s="541"/>
      <c r="H319" s="392" t="s">
        <v>156</v>
      </c>
      <c r="I319" s="443">
        <v>1</v>
      </c>
      <c r="J319" s="393"/>
      <c r="K319" s="393">
        <v>12.13</v>
      </c>
      <c r="L319" s="393">
        <v>12.13</v>
      </c>
    </row>
    <row r="320" spans="2:12" x14ac:dyDescent="0.25">
      <c r="B320" s="394" t="s">
        <v>383</v>
      </c>
      <c r="C320" s="444" t="s">
        <v>705</v>
      </c>
      <c r="D320" s="394" t="s">
        <v>1336</v>
      </c>
      <c r="E320" s="394" t="s">
        <v>245</v>
      </c>
      <c r="F320" s="542" t="s">
        <v>384</v>
      </c>
      <c r="G320" s="542"/>
      <c r="H320" s="395" t="s">
        <v>340</v>
      </c>
      <c r="I320" s="445">
        <v>0.08</v>
      </c>
      <c r="J320" s="445">
        <v>0</v>
      </c>
      <c r="K320" s="446">
        <v>29.18</v>
      </c>
      <c r="L320" s="446">
        <v>2.3344</v>
      </c>
    </row>
    <row r="321" spans="2:12" x14ac:dyDescent="0.25">
      <c r="B321" s="394" t="s">
        <v>383</v>
      </c>
      <c r="C321" s="444" t="s">
        <v>733</v>
      </c>
      <c r="D321" s="394" t="s">
        <v>1336</v>
      </c>
      <c r="E321" s="394" t="s">
        <v>487</v>
      </c>
      <c r="F321" s="542" t="s">
        <v>390</v>
      </c>
      <c r="G321" s="542"/>
      <c r="H321" s="395" t="s">
        <v>156</v>
      </c>
      <c r="I321" s="445">
        <v>1.1000000000000001</v>
      </c>
      <c r="J321" s="445">
        <v>0</v>
      </c>
      <c r="K321" s="446">
        <v>7.06</v>
      </c>
      <c r="L321" s="446">
        <v>7.766</v>
      </c>
    </row>
    <row r="322" spans="2:12" x14ac:dyDescent="0.25">
      <c r="B322" s="394" t="s">
        <v>383</v>
      </c>
      <c r="C322" s="444" t="s">
        <v>674</v>
      </c>
      <c r="D322" s="394" t="s">
        <v>1336</v>
      </c>
      <c r="E322" s="394" t="s">
        <v>237</v>
      </c>
      <c r="F322" s="542" t="s">
        <v>384</v>
      </c>
      <c r="G322" s="542"/>
      <c r="H322" s="395" t="s">
        <v>340</v>
      </c>
      <c r="I322" s="445">
        <v>0.08</v>
      </c>
      <c r="J322" s="445">
        <v>0</v>
      </c>
      <c r="K322" s="446">
        <v>22.31</v>
      </c>
      <c r="L322" s="446">
        <v>1.7847999999999999</v>
      </c>
    </row>
    <row r="323" spans="2:12" x14ac:dyDescent="0.25">
      <c r="B323" s="394" t="s">
        <v>383</v>
      </c>
      <c r="C323" s="444" t="s">
        <v>698</v>
      </c>
      <c r="D323" s="394" t="s">
        <v>1336</v>
      </c>
      <c r="E323" s="394" t="s">
        <v>439</v>
      </c>
      <c r="F323" s="542" t="s">
        <v>390</v>
      </c>
      <c r="G323" s="542"/>
      <c r="H323" s="395" t="s">
        <v>156</v>
      </c>
      <c r="I323" s="445">
        <v>0.02</v>
      </c>
      <c r="J323" s="445">
        <v>0</v>
      </c>
      <c r="K323" s="446">
        <v>13.41</v>
      </c>
      <c r="L323" s="446">
        <v>0.26819999999999999</v>
      </c>
    </row>
    <row r="324" spans="2:12" ht="12.75" customHeight="1" x14ac:dyDescent="0.25">
      <c r="B324" s="399"/>
      <c r="C324" s="399"/>
      <c r="D324" s="399"/>
      <c r="E324" s="399"/>
      <c r="F324" s="399"/>
      <c r="G324" s="399" t="s">
        <v>386</v>
      </c>
      <c r="H324" s="447">
        <v>4.1100000000000003</v>
      </c>
      <c r="I324" s="399" t="s">
        <v>387</v>
      </c>
      <c r="J324" s="447">
        <v>0</v>
      </c>
      <c r="K324" s="399" t="s">
        <v>388</v>
      </c>
      <c r="L324" s="447">
        <v>4.1100000000000003</v>
      </c>
    </row>
    <row r="325" spans="2:12" ht="12.75" customHeight="1" thickBot="1" x14ac:dyDescent="0.3">
      <c r="B325" s="399"/>
      <c r="C325" s="399"/>
      <c r="D325" s="399"/>
      <c r="E325" s="399"/>
      <c r="F325" s="399"/>
      <c r="G325" s="399" t="s">
        <v>389</v>
      </c>
      <c r="H325" s="447">
        <v>0</v>
      </c>
      <c r="I325" s="543"/>
      <c r="J325" s="543" t="s">
        <v>474</v>
      </c>
      <c r="K325" s="399"/>
      <c r="L325" s="447">
        <v>12.13</v>
      </c>
    </row>
    <row r="326" spans="2:12" ht="13.5" thickTop="1" x14ac:dyDescent="0.25">
      <c r="B326" s="396"/>
      <c r="C326" s="396"/>
      <c r="D326" s="396"/>
      <c r="E326" s="396"/>
      <c r="F326" s="396"/>
      <c r="G326" s="396"/>
      <c r="H326" s="396"/>
      <c r="I326" s="396"/>
      <c r="J326" s="396"/>
      <c r="K326" s="396"/>
      <c r="L326" s="396"/>
    </row>
    <row r="327" spans="2:12" ht="15" x14ac:dyDescent="0.25">
      <c r="B327" s="388" t="s">
        <v>1485</v>
      </c>
      <c r="C327" s="440" t="s">
        <v>15</v>
      </c>
      <c r="D327" s="388" t="s">
        <v>33</v>
      </c>
      <c r="E327" s="388" t="s">
        <v>30</v>
      </c>
      <c r="F327" s="544" t="s">
        <v>199</v>
      </c>
      <c r="G327" s="544"/>
      <c r="H327" s="389" t="s">
        <v>24</v>
      </c>
      <c r="I327" s="440" t="s">
        <v>26</v>
      </c>
      <c r="J327" s="440" t="s">
        <v>585</v>
      </c>
      <c r="K327" s="440" t="s">
        <v>54</v>
      </c>
      <c r="L327" s="440" t="s">
        <v>25</v>
      </c>
    </row>
    <row r="328" spans="2:12" x14ac:dyDescent="0.25">
      <c r="B328" s="390" t="s">
        <v>382</v>
      </c>
      <c r="C328" s="391" t="s">
        <v>917</v>
      </c>
      <c r="D328" s="390" t="s">
        <v>1336</v>
      </c>
      <c r="E328" s="390" t="s">
        <v>1393</v>
      </c>
      <c r="F328" s="541">
        <v>603</v>
      </c>
      <c r="G328" s="541"/>
      <c r="H328" s="392" t="s">
        <v>156</v>
      </c>
      <c r="I328" s="443">
        <v>1</v>
      </c>
      <c r="J328" s="393"/>
      <c r="K328" s="393">
        <v>11.86</v>
      </c>
      <c r="L328" s="393">
        <v>11.86</v>
      </c>
    </row>
    <row r="329" spans="2:12" x14ac:dyDescent="0.25">
      <c r="B329" s="394" t="s">
        <v>383</v>
      </c>
      <c r="C329" s="444" t="s">
        <v>727</v>
      </c>
      <c r="D329" s="394" t="s">
        <v>1336</v>
      </c>
      <c r="E329" s="394" t="s">
        <v>484</v>
      </c>
      <c r="F329" s="542" t="s">
        <v>390</v>
      </c>
      <c r="G329" s="542"/>
      <c r="H329" s="395" t="s">
        <v>156</v>
      </c>
      <c r="I329" s="445">
        <v>1.1000000000000001</v>
      </c>
      <c r="J329" s="445">
        <v>0</v>
      </c>
      <c r="K329" s="446">
        <v>6.81</v>
      </c>
      <c r="L329" s="446">
        <v>7.4909999999999997</v>
      </c>
    </row>
    <row r="330" spans="2:12" x14ac:dyDescent="0.25">
      <c r="B330" s="394" t="s">
        <v>383</v>
      </c>
      <c r="C330" s="444" t="s">
        <v>674</v>
      </c>
      <c r="D330" s="394" t="s">
        <v>1336</v>
      </c>
      <c r="E330" s="394" t="s">
        <v>237</v>
      </c>
      <c r="F330" s="542" t="s">
        <v>384</v>
      </c>
      <c r="G330" s="542"/>
      <c r="H330" s="395" t="s">
        <v>340</v>
      </c>
      <c r="I330" s="445">
        <v>0.08</v>
      </c>
      <c r="J330" s="445">
        <v>0</v>
      </c>
      <c r="K330" s="446">
        <v>22.31</v>
      </c>
      <c r="L330" s="446">
        <v>1.7847999999999999</v>
      </c>
    </row>
    <row r="331" spans="2:12" x14ac:dyDescent="0.25">
      <c r="B331" s="394" t="s">
        <v>383</v>
      </c>
      <c r="C331" s="444" t="s">
        <v>698</v>
      </c>
      <c r="D331" s="394" t="s">
        <v>1336</v>
      </c>
      <c r="E331" s="394" t="s">
        <v>439</v>
      </c>
      <c r="F331" s="542" t="s">
        <v>390</v>
      </c>
      <c r="G331" s="542"/>
      <c r="H331" s="395" t="s">
        <v>156</v>
      </c>
      <c r="I331" s="445">
        <v>0.02</v>
      </c>
      <c r="J331" s="445">
        <v>0</v>
      </c>
      <c r="K331" s="446">
        <v>13.41</v>
      </c>
      <c r="L331" s="446">
        <v>0.26819999999999999</v>
      </c>
    </row>
    <row r="332" spans="2:12" ht="12.75" customHeight="1" x14ac:dyDescent="0.25">
      <c r="B332" s="394" t="s">
        <v>383</v>
      </c>
      <c r="C332" s="444" t="s">
        <v>705</v>
      </c>
      <c r="D332" s="394" t="s">
        <v>1336</v>
      </c>
      <c r="E332" s="394" t="s">
        <v>245</v>
      </c>
      <c r="F332" s="542" t="s">
        <v>384</v>
      </c>
      <c r="G332" s="542"/>
      <c r="H332" s="395" t="s">
        <v>340</v>
      </c>
      <c r="I332" s="445">
        <v>0.08</v>
      </c>
      <c r="J332" s="445">
        <v>0</v>
      </c>
      <c r="K332" s="446">
        <v>29.18</v>
      </c>
      <c r="L332" s="446">
        <v>2.3344</v>
      </c>
    </row>
    <row r="333" spans="2:12" ht="25.5" x14ac:dyDescent="0.25">
      <c r="B333" s="399"/>
      <c r="C333" s="399"/>
      <c r="D333" s="399"/>
      <c r="E333" s="399"/>
      <c r="F333" s="399"/>
      <c r="G333" s="399" t="s">
        <v>386</v>
      </c>
      <c r="H333" s="447">
        <v>4.1100000000000003</v>
      </c>
      <c r="I333" s="399" t="s">
        <v>387</v>
      </c>
      <c r="J333" s="447">
        <v>0</v>
      </c>
      <c r="K333" s="399" t="s">
        <v>388</v>
      </c>
      <c r="L333" s="447">
        <v>4.1100000000000003</v>
      </c>
    </row>
    <row r="334" spans="2:12" ht="26.25" thickBot="1" x14ac:dyDescent="0.3">
      <c r="B334" s="399"/>
      <c r="C334" s="399"/>
      <c r="D334" s="399"/>
      <c r="E334" s="399"/>
      <c r="F334" s="399"/>
      <c r="G334" s="399" t="s">
        <v>389</v>
      </c>
      <c r="H334" s="447">
        <v>0</v>
      </c>
      <c r="I334" s="543"/>
      <c r="J334" s="543" t="s">
        <v>474</v>
      </c>
      <c r="K334" s="399"/>
      <c r="L334" s="447">
        <v>11.86</v>
      </c>
    </row>
    <row r="335" spans="2:12" ht="12.75" customHeight="1" thickTop="1" x14ac:dyDescent="0.25">
      <c r="B335" s="396"/>
      <c r="C335" s="396"/>
      <c r="D335" s="396"/>
      <c r="E335" s="396"/>
      <c r="F335" s="396"/>
      <c r="G335" s="396"/>
      <c r="H335" s="396"/>
      <c r="I335" s="396"/>
      <c r="J335" s="396"/>
      <c r="K335" s="396"/>
      <c r="L335" s="396"/>
    </row>
    <row r="336" spans="2:12" ht="15" x14ac:dyDescent="0.25">
      <c r="B336" s="388" t="s">
        <v>1486</v>
      </c>
      <c r="C336" s="440" t="s">
        <v>15</v>
      </c>
      <c r="D336" s="388" t="s">
        <v>33</v>
      </c>
      <c r="E336" s="388" t="s">
        <v>30</v>
      </c>
      <c r="F336" s="544" t="s">
        <v>199</v>
      </c>
      <c r="G336" s="544"/>
      <c r="H336" s="389" t="s">
        <v>24</v>
      </c>
      <c r="I336" s="440" t="s">
        <v>26</v>
      </c>
      <c r="J336" s="440" t="s">
        <v>585</v>
      </c>
      <c r="K336" s="440" t="s">
        <v>54</v>
      </c>
      <c r="L336" s="440" t="s">
        <v>25</v>
      </c>
    </row>
    <row r="337" spans="2:19" x14ac:dyDescent="0.25">
      <c r="B337" s="390" t="s">
        <v>382</v>
      </c>
      <c r="C337" s="391" t="s">
        <v>918</v>
      </c>
      <c r="D337" s="390" t="s">
        <v>1336</v>
      </c>
      <c r="E337" s="390" t="s">
        <v>1415</v>
      </c>
      <c r="F337" s="541">
        <v>603</v>
      </c>
      <c r="G337" s="541"/>
      <c r="H337" s="392" t="s">
        <v>156</v>
      </c>
      <c r="I337" s="443">
        <v>1</v>
      </c>
      <c r="J337" s="393"/>
      <c r="K337" s="393">
        <v>12.69</v>
      </c>
      <c r="L337" s="393">
        <v>12.69</v>
      </c>
    </row>
    <row r="338" spans="2:19" x14ac:dyDescent="0.25">
      <c r="B338" s="394" t="s">
        <v>383</v>
      </c>
      <c r="C338" s="444" t="s">
        <v>705</v>
      </c>
      <c r="D338" s="394" t="s">
        <v>1336</v>
      </c>
      <c r="E338" s="394" t="s">
        <v>245</v>
      </c>
      <c r="F338" s="542" t="s">
        <v>384</v>
      </c>
      <c r="G338" s="542"/>
      <c r="H338" s="395" t="s">
        <v>340</v>
      </c>
      <c r="I338" s="445">
        <v>0.1</v>
      </c>
      <c r="J338" s="445">
        <v>0</v>
      </c>
      <c r="K338" s="446">
        <v>29.18</v>
      </c>
      <c r="L338" s="446">
        <v>2.9180000000000001</v>
      </c>
    </row>
    <row r="339" spans="2:19" x14ac:dyDescent="0.25">
      <c r="B339" s="394" t="s">
        <v>383</v>
      </c>
      <c r="C339" s="444" t="s">
        <v>698</v>
      </c>
      <c r="D339" s="394" t="s">
        <v>1336</v>
      </c>
      <c r="E339" s="394" t="s">
        <v>439</v>
      </c>
      <c r="F339" s="542" t="s">
        <v>390</v>
      </c>
      <c r="G339" s="542"/>
      <c r="H339" s="395" t="s">
        <v>156</v>
      </c>
      <c r="I339" s="445">
        <v>0.03</v>
      </c>
      <c r="J339" s="445">
        <v>0</v>
      </c>
      <c r="K339" s="446">
        <v>13.41</v>
      </c>
      <c r="L339" s="446">
        <v>0.40229999999999999</v>
      </c>
    </row>
    <row r="340" spans="2:19" x14ac:dyDescent="0.25">
      <c r="B340" s="394" t="s">
        <v>383</v>
      </c>
      <c r="C340" s="444" t="s">
        <v>674</v>
      </c>
      <c r="D340" s="394" t="s">
        <v>1336</v>
      </c>
      <c r="E340" s="394" t="s">
        <v>237</v>
      </c>
      <c r="F340" s="542" t="s">
        <v>384</v>
      </c>
      <c r="G340" s="542"/>
      <c r="H340" s="395" t="s">
        <v>340</v>
      </c>
      <c r="I340" s="445">
        <v>0.1</v>
      </c>
      <c r="J340" s="445">
        <v>0</v>
      </c>
      <c r="K340" s="446">
        <v>22.31</v>
      </c>
      <c r="L340" s="446">
        <v>2.2309999999999999</v>
      </c>
    </row>
    <row r="341" spans="2:19" x14ac:dyDescent="0.25">
      <c r="B341" s="394" t="s">
        <v>383</v>
      </c>
      <c r="C341" s="444" t="s">
        <v>792</v>
      </c>
      <c r="D341" s="394" t="s">
        <v>1336</v>
      </c>
      <c r="E341" s="394" t="s">
        <v>581</v>
      </c>
      <c r="F341" s="542" t="s">
        <v>390</v>
      </c>
      <c r="G341" s="542"/>
      <c r="H341" s="395" t="s">
        <v>156</v>
      </c>
      <c r="I341" s="445">
        <v>1.1000000000000001</v>
      </c>
      <c r="J341" s="445">
        <v>0</v>
      </c>
      <c r="K341" s="446">
        <v>6.5</v>
      </c>
      <c r="L341" s="446">
        <v>7.15</v>
      </c>
    </row>
    <row r="342" spans="2:19" ht="25.5" x14ac:dyDescent="0.25">
      <c r="B342" s="399"/>
      <c r="C342" s="399"/>
      <c r="D342" s="399"/>
      <c r="E342" s="399"/>
      <c r="F342" s="399"/>
      <c r="G342" s="399" t="s">
        <v>386</v>
      </c>
      <c r="H342" s="447">
        <v>5.14</v>
      </c>
      <c r="I342" s="399" t="s">
        <v>387</v>
      </c>
      <c r="J342" s="447">
        <v>0</v>
      </c>
      <c r="K342" s="399" t="s">
        <v>388</v>
      </c>
      <c r="L342" s="447">
        <v>5.14</v>
      </c>
    </row>
    <row r="343" spans="2:19" ht="12.75" customHeight="1" thickBot="1" x14ac:dyDescent="0.3">
      <c r="B343" s="399"/>
      <c r="C343" s="399"/>
      <c r="D343" s="399"/>
      <c r="E343" s="399"/>
      <c r="F343" s="399"/>
      <c r="G343" s="399" t="s">
        <v>389</v>
      </c>
      <c r="H343" s="447">
        <v>0</v>
      </c>
      <c r="I343" s="543"/>
      <c r="J343" s="543" t="s">
        <v>474</v>
      </c>
      <c r="K343" s="399"/>
      <c r="L343" s="447">
        <v>12.69</v>
      </c>
    </row>
    <row r="344" spans="2:19" ht="12.75" customHeight="1" thickTop="1" x14ac:dyDescent="0.25">
      <c r="B344" s="396"/>
      <c r="C344" s="396"/>
      <c r="D344" s="396"/>
      <c r="E344" s="396"/>
      <c r="F344" s="396"/>
      <c r="G344" s="396"/>
      <c r="H344" s="396"/>
      <c r="I344" s="396"/>
      <c r="J344" s="396"/>
      <c r="K344" s="396"/>
      <c r="L344" s="396"/>
    </row>
    <row r="345" spans="2:19" ht="15" x14ac:dyDescent="0.25">
      <c r="B345" s="388" t="s">
        <v>1487</v>
      </c>
      <c r="C345" s="440" t="s">
        <v>15</v>
      </c>
      <c r="D345" s="388" t="s">
        <v>33</v>
      </c>
      <c r="E345" s="388" t="s">
        <v>30</v>
      </c>
      <c r="F345" s="544" t="s">
        <v>199</v>
      </c>
      <c r="G345" s="544"/>
      <c r="H345" s="389" t="s">
        <v>24</v>
      </c>
      <c r="I345" s="440" t="s">
        <v>26</v>
      </c>
      <c r="J345" s="440" t="s">
        <v>585</v>
      </c>
      <c r="K345" s="440" t="s">
        <v>54</v>
      </c>
      <c r="L345" s="440" t="s">
        <v>25</v>
      </c>
      <c r="M345" s="101"/>
      <c r="N345" s="94"/>
      <c r="O345" s="94"/>
      <c r="P345" s="94"/>
      <c r="Q345" s="83"/>
      <c r="R345" s="94"/>
    </row>
    <row r="346" spans="2:19" x14ac:dyDescent="0.25">
      <c r="B346" s="390" t="s">
        <v>382</v>
      </c>
      <c r="C346" s="391" t="s">
        <v>1488</v>
      </c>
      <c r="D346" s="390" t="s">
        <v>1336</v>
      </c>
      <c r="E346" s="390" t="s">
        <v>1458</v>
      </c>
      <c r="F346" s="541">
        <v>603</v>
      </c>
      <c r="G346" s="541"/>
      <c r="H346" s="392" t="s">
        <v>156</v>
      </c>
      <c r="I346" s="443">
        <v>1</v>
      </c>
      <c r="J346" s="393"/>
      <c r="K346" s="393">
        <v>12.56</v>
      </c>
      <c r="L346" s="393">
        <v>12.56</v>
      </c>
      <c r="S346" s="94"/>
    </row>
    <row r="347" spans="2:19" x14ac:dyDescent="0.25">
      <c r="B347" s="394" t="s">
        <v>383</v>
      </c>
      <c r="C347" s="444" t="s">
        <v>698</v>
      </c>
      <c r="D347" s="394" t="s">
        <v>1336</v>
      </c>
      <c r="E347" s="394" t="s">
        <v>439</v>
      </c>
      <c r="F347" s="542" t="s">
        <v>390</v>
      </c>
      <c r="G347" s="542"/>
      <c r="H347" s="395" t="s">
        <v>156</v>
      </c>
      <c r="I347" s="445">
        <v>0.03</v>
      </c>
      <c r="J347" s="445">
        <v>0</v>
      </c>
      <c r="K347" s="446">
        <v>13.41</v>
      </c>
      <c r="L347" s="446">
        <v>0.40229999999999999</v>
      </c>
    </row>
    <row r="348" spans="2:19" x14ac:dyDescent="0.25">
      <c r="B348" s="394" t="s">
        <v>383</v>
      </c>
      <c r="C348" s="444" t="s">
        <v>3978</v>
      </c>
      <c r="D348" s="394" t="s">
        <v>1336</v>
      </c>
      <c r="E348" s="394" t="s">
        <v>3979</v>
      </c>
      <c r="F348" s="542" t="s">
        <v>390</v>
      </c>
      <c r="G348" s="542"/>
      <c r="H348" s="395" t="s">
        <v>156</v>
      </c>
      <c r="I348" s="445">
        <v>1.1000000000000001</v>
      </c>
      <c r="J348" s="445">
        <v>0</v>
      </c>
      <c r="K348" s="446">
        <v>6.39</v>
      </c>
      <c r="L348" s="446">
        <v>7.0289999999999999</v>
      </c>
    </row>
    <row r="349" spans="2:19" x14ac:dyDescent="0.25">
      <c r="B349" s="394" t="s">
        <v>383</v>
      </c>
      <c r="C349" s="444" t="s">
        <v>705</v>
      </c>
      <c r="D349" s="394" t="s">
        <v>1336</v>
      </c>
      <c r="E349" s="394" t="s">
        <v>245</v>
      </c>
      <c r="F349" s="542" t="s">
        <v>384</v>
      </c>
      <c r="G349" s="542"/>
      <c r="H349" s="395" t="s">
        <v>340</v>
      </c>
      <c r="I349" s="445">
        <v>0.1</v>
      </c>
      <c r="J349" s="445">
        <v>0</v>
      </c>
      <c r="K349" s="446">
        <v>29.18</v>
      </c>
      <c r="L349" s="446">
        <v>2.9180000000000001</v>
      </c>
    </row>
    <row r="350" spans="2:19" x14ac:dyDescent="0.25">
      <c r="B350" s="394" t="s">
        <v>383</v>
      </c>
      <c r="C350" s="444" t="s">
        <v>674</v>
      </c>
      <c r="D350" s="394" t="s">
        <v>1336</v>
      </c>
      <c r="E350" s="394" t="s">
        <v>237</v>
      </c>
      <c r="F350" s="542" t="s">
        <v>384</v>
      </c>
      <c r="G350" s="542"/>
      <c r="H350" s="395" t="s">
        <v>340</v>
      </c>
      <c r="I350" s="445">
        <v>0.1</v>
      </c>
      <c r="J350" s="445">
        <v>0</v>
      </c>
      <c r="K350" s="446">
        <v>22.31</v>
      </c>
      <c r="L350" s="446">
        <v>2.2309999999999999</v>
      </c>
    </row>
    <row r="351" spans="2:19" ht="25.5" x14ac:dyDescent="0.25">
      <c r="B351" s="399"/>
      <c r="C351" s="399"/>
      <c r="D351" s="399"/>
      <c r="E351" s="399"/>
      <c r="F351" s="399"/>
      <c r="G351" s="399" t="s">
        <v>386</v>
      </c>
      <c r="H351" s="447">
        <v>5.14</v>
      </c>
      <c r="I351" s="399" t="s">
        <v>387</v>
      </c>
      <c r="J351" s="447">
        <v>0</v>
      </c>
      <c r="K351" s="399" t="s">
        <v>388</v>
      </c>
      <c r="L351" s="447">
        <v>5.14</v>
      </c>
    </row>
    <row r="352" spans="2:19" ht="15" customHeight="1" thickBot="1" x14ac:dyDescent="0.3">
      <c r="B352" s="399"/>
      <c r="C352" s="399"/>
      <c r="D352" s="399"/>
      <c r="E352" s="399"/>
      <c r="F352" s="399"/>
      <c r="G352" s="399" t="s">
        <v>389</v>
      </c>
      <c r="H352" s="447">
        <v>0</v>
      </c>
      <c r="I352" s="543"/>
      <c r="J352" s="543" t="s">
        <v>474</v>
      </c>
      <c r="K352" s="399"/>
      <c r="L352" s="447">
        <v>12.56</v>
      </c>
    </row>
    <row r="353" spans="2:12" ht="13.5" thickTop="1" x14ac:dyDescent="0.25">
      <c r="B353" s="396"/>
      <c r="C353" s="396"/>
      <c r="D353" s="396"/>
      <c r="E353" s="396"/>
      <c r="F353" s="396"/>
      <c r="G353" s="396"/>
      <c r="H353" s="396"/>
      <c r="I353" s="396"/>
      <c r="J353" s="396"/>
      <c r="K353" s="396"/>
      <c r="L353" s="396"/>
    </row>
    <row r="354" spans="2:12" ht="15" x14ac:dyDescent="0.25">
      <c r="B354" s="388" t="s">
        <v>1489</v>
      </c>
      <c r="C354" s="440" t="s">
        <v>15</v>
      </c>
      <c r="D354" s="388" t="s">
        <v>33</v>
      </c>
      <c r="E354" s="388" t="s">
        <v>30</v>
      </c>
      <c r="F354" s="544" t="s">
        <v>199</v>
      </c>
      <c r="G354" s="544"/>
      <c r="H354" s="389" t="s">
        <v>24</v>
      </c>
      <c r="I354" s="440" t="s">
        <v>26</v>
      </c>
      <c r="J354" s="440" t="s">
        <v>585</v>
      </c>
      <c r="K354" s="440" t="s">
        <v>54</v>
      </c>
      <c r="L354" s="440" t="s">
        <v>25</v>
      </c>
    </row>
    <row r="355" spans="2:12" x14ac:dyDescent="0.25">
      <c r="B355" s="390" t="s">
        <v>382</v>
      </c>
      <c r="C355" s="391" t="s">
        <v>914</v>
      </c>
      <c r="D355" s="390" t="s">
        <v>1336</v>
      </c>
      <c r="E355" s="390" t="s">
        <v>155</v>
      </c>
      <c r="F355" s="541">
        <v>603</v>
      </c>
      <c r="G355" s="541"/>
      <c r="H355" s="392" t="s">
        <v>156</v>
      </c>
      <c r="I355" s="443">
        <v>1</v>
      </c>
      <c r="J355" s="393"/>
      <c r="K355" s="393">
        <v>12.11</v>
      </c>
      <c r="L355" s="393">
        <v>12.11</v>
      </c>
    </row>
    <row r="356" spans="2:12" x14ac:dyDescent="0.25">
      <c r="B356" s="394" t="s">
        <v>383</v>
      </c>
      <c r="C356" s="444" t="s">
        <v>730</v>
      </c>
      <c r="D356" s="394" t="s">
        <v>1336</v>
      </c>
      <c r="E356" s="394" t="s">
        <v>485</v>
      </c>
      <c r="F356" s="542" t="s">
        <v>390</v>
      </c>
      <c r="G356" s="542"/>
      <c r="H356" s="395" t="s">
        <v>156</v>
      </c>
      <c r="I356" s="445">
        <v>1.1000000000000001</v>
      </c>
      <c r="J356" s="445">
        <v>0</v>
      </c>
      <c r="K356" s="446">
        <v>7.5</v>
      </c>
      <c r="L356" s="446">
        <v>8.25</v>
      </c>
    </row>
    <row r="357" spans="2:12" ht="15" customHeight="1" x14ac:dyDescent="0.25">
      <c r="B357" s="394" t="s">
        <v>383</v>
      </c>
      <c r="C357" s="444" t="s">
        <v>698</v>
      </c>
      <c r="D357" s="394" t="s">
        <v>1336</v>
      </c>
      <c r="E357" s="394" t="s">
        <v>439</v>
      </c>
      <c r="F357" s="542" t="s">
        <v>390</v>
      </c>
      <c r="G357" s="542"/>
      <c r="H357" s="395" t="s">
        <v>156</v>
      </c>
      <c r="I357" s="445">
        <v>0.02</v>
      </c>
      <c r="J357" s="445">
        <v>0</v>
      </c>
      <c r="K357" s="446">
        <v>13.41</v>
      </c>
      <c r="L357" s="446">
        <v>0.26819999999999999</v>
      </c>
    </row>
    <row r="358" spans="2:12" x14ac:dyDescent="0.25">
      <c r="B358" s="394" t="s">
        <v>383</v>
      </c>
      <c r="C358" s="444" t="s">
        <v>705</v>
      </c>
      <c r="D358" s="394" t="s">
        <v>1336</v>
      </c>
      <c r="E358" s="394" t="s">
        <v>245</v>
      </c>
      <c r="F358" s="542" t="s">
        <v>384</v>
      </c>
      <c r="G358" s="542"/>
      <c r="H358" s="395" t="s">
        <v>340</v>
      </c>
      <c r="I358" s="445">
        <v>7.0000000000000007E-2</v>
      </c>
      <c r="J358" s="445">
        <v>0</v>
      </c>
      <c r="K358" s="446">
        <v>29.18</v>
      </c>
      <c r="L358" s="446">
        <v>2.0426000000000002</v>
      </c>
    </row>
    <row r="359" spans="2:12" x14ac:dyDescent="0.25">
      <c r="B359" s="394" t="s">
        <v>383</v>
      </c>
      <c r="C359" s="444" t="s">
        <v>674</v>
      </c>
      <c r="D359" s="394" t="s">
        <v>1336</v>
      </c>
      <c r="E359" s="394" t="s">
        <v>237</v>
      </c>
      <c r="F359" s="542" t="s">
        <v>384</v>
      </c>
      <c r="G359" s="542"/>
      <c r="H359" s="395" t="s">
        <v>340</v>
      </c>
      <c r="I359" s="445">
        <v>7.0000000000000007E-2</v>
      </c>
      <c r="J359" s="445">
        <v>0</v>
      </c>
      <c r="K359" s="446">
        <v>22.31</v>
      </c>
      <c r="L359" s="446">
        <v>1.5617000000000001</v>
      </c>
    </row>
    <row r="360" spans="2:12" ht="25.5" x14ac:dyDescent="0.25">
      <c r="B360" s="399"/>
      <c r="C360" s="399"/>
      <c r="D360" s="399"/>
      <c r="E360" s="399"/>
      <c r="F360" s="399"/>
      <c r="G360" s="399" t="s">
        <v>386</v>
      </c>
      <c r="H360" s="447">
        <v>3.6</v>
      </c>
      <c r="I360" s="399" t="s">
        <v>387</v>
      </c>
      <c r="J360" s="447">
        <v>0</v>
      </c>
      <c r="K360" s="399" t="s">
        <v>388</v>
      </c>
      <c r="L360" s="447">
        <v>3.6</v>
      </c>
    </row>
    <row r="361" spans="2:12" ht="15" customHeight="1" thickBot="1" x14ac:dyDescent="0.3">
      <c r="B361" s="399"/>
      <c r="C361" s="399"/>
      <c r="D361" s="399"/>
      <c r="E361" s="399"/>
      <c r="F361" s="399"/>
      <c r="G361" s="399" t="s">
        <v>389</v>
      </c>
      <c r="H361" s="447">
        <v>0</v>
      </c>
      <c r="I361" s="543"/>
      <c r="J361" s="543" t="s">
        <v>474</v>
      </c>
      <c r="K361" s="399"/>
      <c r="L361" s="447">
        <v>12.11</v>
      </c>
    </row>
    <row r="362" spans="2:12" ht="15" customHeight="1" thickTop="1" x14ac:dyDescent="0.25">
      <c r="B362" s="396"/>
      <c r="C362" s="396"/>
      <c r="D362" s="396"/>
      <c r="E362" s="396"/>
      <c r="F362" s="396"/>
      <c r="G362" s="396"/>
      <c r="H362" s="396"/>
      <c r="I362" s="396"/>
      <c r="J362" s="396"/>
      <c r="K362" s="396"/>
      <c r="L362" s="396"/>
    </row>
    <row r="363" spans="2:12" ht="15" customHeight="1" x14ac:dyDescent="0.25">
      <c r="B363" s="388" t="s">
        <v>1493</v>
      </c>
      <c r="C363" s="440" t="s">
        <v>15</v>
      </c>
      <c r="D363" s="388" t="s">
        <v>33</v>
      </c>
      <c r="E363" s="388" t="s">
        <v>30</v>
      </c>
      <c r="F363" s="544" t="s">
        <v>199</v>
      </c>
      <c r="G363" s="544"/>
      <c r="H363" s="389" t="s">
        <v>24</v>
      </c>
      <c r="I363" s="440" t="s">
        <v>26</v>
      </c>
      <c r="J363" s="440" t="s">
        <v>585</v>
      </c>
      <c r="K363" s="440" t="s">
        <v>54</v>
      </c>
      <c r="L363" s="440" t="s">
        <v>25</v>
      </c>
    </row>
    <row r="364" spans="2:12" ht="15" customHeight="1" x14ac:dyDescent="0.25">
      <c r="B364" s="390" t="s">
        <v>382</v>
      </c>
      <c r="C364" s="391" t="s">
        <v>1494</v>
      </c>
      <c r="D364" s="390" t="s">
        <v>1336</v>
      </c>
      <c r="E364" s="390" t="s">
        <v>1495</v>
      </c>
      <c r="F364" s="541">
        <v>608</v>
      </c>
      <c r="G364" s="541"/>
      <c r="H364" s="392" t="s">
        <v>138</v>
      </c>
      <c r="I364" s="443">
        <v>1</v>
      </c>
      <c r="J364" s="393"/>
      <c r="K364" s="393">
        <v>56.67</v>
      </c>
      <c r="L364" s="393">
        <v>56.67</v>
      </c>
    </row>
    <row r="365" spans="2:12" ht="15" customHeight="1" x14ac:dyDescent="0.25">
      <c r="B365" s="394" t="s">
        <v>383</v>
      </c>
      <c r="C365" s="444" t="s">
        <v>3974</v>
      </c>
      <c r="D365" s="394" t="s">
        <v>1336</v>
      </c>
      <c r="E365" s="394" t="s">
        <v>3975</v>
      </c>
      <c r="F365" s="542" t="s">
        <v>390</v>
      </c>
      <c r="G365" s="542"/>
      <c r="H365" s="395" t="s">
        <v>138</v>
      </c>
      <c r="I365" s="445">
        <v>1</v>
      </c>
      <c r="J365" s="445">
        <v>0</v>
      </c>
      <c r="K365" s="446">
        <v>56.67</v>
      </c>
      <c r="L365" s="446">
        <v>56.67</v>
      </c>
    </row>
    <row r="366" spans="2:12" ht="25.5" x14ac:dyDescent="0.25">
      <c r="B366" s="399"/>
      <c r="C366" s="399"/>
      <c r="D366" s="399"/>
      <c r="E366" s="399"/>
      <c r="F366" s="399"/>
      <c r="G366" s="399" t="s">
        <v>386</v>
      </c>
      <c r="H366" s="447">
        <v>0</v>
      </c>
      <c r="I366" s="399" t="s">
        <v>387</v>
      </c>
      <c r="J366" s="447">
        <v>0</v>
      </c>
      <c r="K366" s="399" t="s">
        <v>388</v>
      </c>
      <c r="L366" s="447">
        <v>0</v>
      </c>
    </row>
    <row r="367" spans="2:12" ht="26.25" thickBot="1" x14ac:dyDescent="0.3">
      <c r="B367" s="399"/>
      <c r="C367" s="399"/>
      <c r="D367" s="399"/>
      <c r="E367" s="399"/>
      <c r="F367" s="399"/>
      <c r="G367" s="399" t="s">
        <v>389</v>
      </c>
      <c r="H367" s="447">
        <v>0</v>
      </c>
      <c r="I367" s="543"/>
      <c r="J367" s="543" t="s">
        <v>474</v>
      </c>
      <c r="K367" s="399"/>
      <c r="L367" s="447">
        <v>56.67</v>
      </c>
    </row>
    <row r="368" spans="2:12" ht="13.5" thickTop="1" x14ac:dyDescent="0.25">
      <c r="B368" s="396"/>
      <c r="C368" s="396"/>
      <c r="D368" s="396"/>
      <c r="E368" s="396"/>
      <c r="F368" s="396"/>
      <c r="G368" s="396"/>
      <c r="H368" s="396"/>
      <c r="I368" s="396"/>
      <c r="J368" s="396"/>
      <c r="K368" s="396"/>
      <c r="L368" s="396"/>
    </row>
    <row r="369" spans="2:12" ht="15" x14ac:dyDescent="0.25">
      <c r="B369" s="388" t="s">
        <v>1496</v>
      </c>
      <c r="C369" s="440" t="s">
        <v>15</v>
      </c>
      <c r="D369" s="388" t="s">
        <v>33</v>
      </c>
      <c r="E369" s="388" t="s">
        <v>30</v>
      </c>
      <c r="F369" s="544" t="s">
        <v>199</v>
      </c>
      <c r="G369" s="544"/>
      <c r="H369" s="389" t="s">
        <v>24</v>
      </c>
      <c r="I369" s="440" t="s">
        <v>26</v>
      </c>
      <c r="J369" s="440" t="s">
        <v>585</v>
      </c>
      <c r="K369" s="440" t="s">
        <v>54</v>
      </c>
      <c r="L369" s="440" t="s">
        <v>25</v>
      </c>
    </row>
    <row r="370" spans="2:12" ht="25.5" x14ac:dyDescent="0.25">
      <c r="B370" s="390" t="s">
        <v>382</v>
      </c>
      <c r="C370" s="391" t="s">
        <v>778</v>
      </c>
      <c r="D370" s="390" t="s">
        <v>1336</v>
      </c>
      <c r="E370" s="390" t="s">
        <v>227</v>
      </c>
      <c r="F370" s="541">
        <v>608</v>
      </c>
      <c r="G370" s="541"/>
      <c r="H370" s="392" t="s">
        <v>138</v>
      </c>
      <c r="I370" s="443">
        <v>1</v>
      </c>
      <c r="J370" s="393"/>
      <c r="K370" s="393">
        <v>69.59</v>
      </c>
      <c r="L370" s="393">
        <v>69.59</v>
      </c>
    </row>
    <row r="371" spans="2:12" x14ac:dyDescent="0.25">
      <c r="B371" s="394" t="s">
        <v>383</v>
      </c>
      <c r="C371" s="444" t="s">
        <v>690</v>
      </c>
      <c r="D371" s="394" t="s">
        <v>1336</v>
      </c>
      <c r="E371" s="394" t="s">
        <v>202</v>
      </c>
      <c r="F371" s="542" t="s">
        <v>384</v>
      </c>
      <c r="G371" s="542"/>
      <c r="H371" s="395" t="s">
        <v>340</v>
      </c>
      <c r="I371" s="445">
        <v>0.64459999999999995</v>
      </c>
      <c r="J371" s="445">
        <v>0</v>
      </c>
      <c r="K371" s="446">
        <v>20.37</v>
      </c>
      <c r="L371" s="446">
        <v>13.130502</v>
      </c>
    </row>
    <row r="372" spans="2:12" x14ac:dyDescent="0.25">
      <c r="B372" s="394" t="s">
        <v>383</v>
      </c>
      <c r="C372" s="444" t="s">
        <v>673</v>
      </c>
      <c r="D372" s="394" t="s">
        <v>1336</v>
      </c>
      <c r="E372" s="394" t="s">
        <v>247</v>
      </c>
      <c r="F372" s="542" t="s">
        <v>384</v>
      </c>
      <c r="G372" s="542"/>
      <c r="H372" s="395" t="s">
        <v>340</v>
      </c>
      <c r="I372" s="445">
        <v>1.9348000000000001</v>
      </c>
      <c r="J372" s="445">
        <v>0</v>
      </c>
      <c r="K372" s="446">
        <v>29.12</v>
      </c>
      <c r="L372" s="446">
        <v>56.341375999999997</v>
      </c>
    </row>
    <row r="373" spans="2:12" ht="38.25" x14ac:dyDescent="0.25">
      <c r="B373" s="394" t="s">
        <v>383</v>
      </c>
      <c r="C373" s="444" t="s">
        <v>781</v>
      </c>
      <c r="D373" s="394" t="s">
        <v>1336</v>
      </c>
      <c r="E373" s="394" t="s">
        <v>506</v>
      </c>
      <c r="F373" s="542" t="s">
        <v>390</v>
      </c>
      <c r="G373" s="542"/>
      <c r="H373" s="395" t="s">
        <v>136</v>
      </c>
      <c r="I373" s="445">
        <v>4.6800000000000001E-2</v>
      </c>
      <c r="J373" s="445">
        <v>0</v>
      </c>
      <c r="K373" s="446">
        <v>2.7</v>
      </c>
      <c r="L373" s="446">
        <v>0.12636</v>
      </c>
    </row>
    <row r="374" spans="2:12" ht="25.5" x14ac:dyDescent="0.25">
      <c r="B374" s="399"/>
      <c r="C374" s="399"/>
      <c r="D374" s="399"/>
      <c r="E374" s="399"/>
      <c r="F374" s="399"/>
      <c r="G374" s="399" t="s">
        <v>386</v>
      </c>
      <c r="H374" s="447">
        <v>69.47</v>
      </c>
      <c r="I374" s="399" t="s">
        <v>387</v>
      </c>
      <c r="J374" s="447">
        <v>0</v>
      </c>
      <c r="K374" s="399" t="s">
        <v>388</v>
      </c>
      <c r="L374" s="447">
        <v>69.47</v>
      </c>
    </row>
    <row r="375" spans="2:12" ht="26.25" thickBot="1" x14ac:dyDescent="0.3">
      <c r="B375" s="399"/>
      <c r="C375" s="399"/>
      <c r="D375" s="399"/>
      <c r="E375" s="399"/>
      <c r="F375" s="399"/>
      <c r="G375" s="399" t="s">
        <v>389</v>
      </c>
      <c r="H375" s="447">
        <v>0</v>
      </c>
      <c r="I375" s="543"/>
      <c r="J375" s="543" t="s">
        <v>474</v>
      </c>
      <c r="K375" s="399"/>
      <c r="L375" s="447">
        <v>69.59</v>
      </c>
    </row>
    <row r="376" spans="2:12" ht="13.5" thickTop="1" x14ac:dyDescent="0.25">
      <c r="B376" s="396"/>
      <c r="C376" s="396"/>
      <c r="D376" s="396"/>
      <c r="E376" s="396"/>
      <c r="F376" s="396"/>
      <c r="G376" s="396"/>
      <c r="H376" s="396"/>
      <c r="I376" s="396"/>
      <c r="J376" s="396"/>
      <c r="K376" s="396"/>
      <c r="L376" s="396"/>
    </row>
    <row r="377" spans="2:12" ht="15" x14ac:dyDescent="0.25">
      <c r="B377" s="388" t="s">
        <v>1500</v>
      </c>
      <c r="C377" s="440" t="s">
        <v>15</v>
      </c>
      <c r="D377" s="388" t="s">
        <v>33</v>
      </c>
      <c r="E377" s="388" t="s">
        <v>30</v>
      </c>
      <c r="F377" s="544" t="s">
        <v>199</v>
      </c>
      <c r="G377" s="544"/>
      <c r="H377" s="389" t="s">
        <v>24</v>
      </c>
      <c r="I377" s="440" t="s">
        <v>26</v>
      </c>
      <c r="J377" s="440" t="s">
        <v>585</v>
      </c>
      <c r="K377" s="440" t="s">
        <v>54</v>
      </c>
      <c r="L377" s="440" t="s">
        <v>25</v>
      </c>
    </row>
    <row r="378" spans="2:12" ht="51" x14ac:dyDescent="0.25">
      <c r="B378" s="390" t="s">
        <v>382</v>
      </c>
      <c r="C378" s="391" t="s">
        <v>1501</v>
      </c>
      <c r="D378" s="390" t="s">
        <v>142</v>
      </c>
      <c r="E378" s="390" t="s">
        <v>1502</v>
      </c>
      <c r="F378" s="541">
        <v>13.01</v>
      </c>
      <c r="G378" s="541"/>
      <c r="H378" s="392" t="s">
        <v>131</v>
      </c>
      <c r="I378" s="443">
        <v>1</v>
      </c>
      <c r="J378" s="393"/>
      <c r="K378" s="393">
        <v>127.55</v>
      </c>
      <c r="L378" s="393">
        <v>127.55</v>
      </c>
    </row>
    <row r="379" spans="2:12" x14ac:dyDescent="0.25">
      <c r="B379" s="394" t="s">
        <v>383</v>
      </c>
      <c r="C379" s="444" t="s">
        <v>663</v>
      </c>
      <c r="D379" s="394" t="s">
        <v>1336</v>
      </c>
      <c r="E379" s="394" t="s">
        <v>400</v>
      </c>
      <c r="F379" s="542" t="s">
        <v>390</v>
      </c>
      <c r="G379" s="542"/>
      <c r="H379" s="395" t="s">
        <v>141</v>
      </c>
      <c r="I379" s="445">
        <v>0.74</v>
      </c>
      <c r="J379" s="445">
        <v>0</v>
      </c>
      <c r="K379" s="446">
        <v>6.36</v>
      </c>
      <c r="L379" s="446">
        <v>4.7064000000000004</v>
      </c>
    </row>
    <row r="380" spans="2:12" ht="12.75" customHeight="1" x14ac:dyDescent="0.25">
      <c r="B380" s="394" t="s">
        <v>383</v>
      </c>
      <c r="C380" s="444" t="s">
        <v>3990</v>
      </c>
      <c r="D380" s="394" t="s">
        <v>142</v>
      </c>
      <c r="E380" s="394" t="s">
        <v>3991</v>
      </c>
      <c r="F380" s="542" t="s">
        <v>390</v>
      </c>
      <c r="G380" s="542"/>
      <c r="H380" s="395" t="s">
        <v>131</v>
      </c>
      <c r="I380" s="445">
        <v>1</v>
      </c>
      <c r="J380" s="445">
        <v>0</v>
      </c>
      <c r="K380" s="446">
        <v>64.87</v>
      </c>
      <c r="L380" s="446">
        <v>64.87</v>
      </c>
    </row>
    <row r="381" spans="2:12" x14ac:dyDescent="0.25">
      <c r="B381" s="394" t="s">
        <v>383</v>
      </c>
      <c r="C381" s="444" t="s">
        <v>666</v>
      </c>
      <c r="D381" s="394" t="s">
        <v>1336</v>
      </c>
      <c r="E381" s="394" t="s">
        <v>403</v>
      </c>
      <c r="F381" s="542" t="s">
        <v>390</v>
      </c>
      <c r="G381" s="542"/>
      <c r="H381" s="395" t="s">
        <v>141</v>
      </c>
      <c r="I381" s="445">
        <v>1.01</v>
      </c>
      <c r="J381" s="445">
        <v>0</v>
      </c>
      <c r="K381" s="446">
        <v>10.54</v>
      </c>
      <c r="L381" s="446">
        <v>10.6454</v>
      </c>
    </row>
    <row r="382" spans="2:12" x14ac:dyDescent="0.25">
      <c r="B382" s="394" t="s">
        <v>383</v>
      </c>
      <c r="C382" s="444" t="s">
        <v>662</v>
      </c>
      <c r="D382" s="394" t="s">
        <v>1336</v>
      </c>
      <c r="E382" s="394" t="s">
        <v>240</v>
      </c>
      <c r="F382" s="542" t="s">
        <v>384</v>
      </c>
      <c r="G382" s="542"/>
      <c r="H382" s="395" t="s">
        <v>340</v>
      </c>
      <c r="I382" s="445">
        <v>0.22</v>
      </c>
      <c r="J382" s="445">
        <v>0</v>
      </c>
      <c r="K382" s="446">
        <v>29.14</v>
      </c>
      <c r="L382" s="446">
        <v>6.4108000000000001</v>
      </c>
    </row>
    <row r="383" spans="2:12" x14ac:dyDescent="0.25">
      <c r="B383" s="394" t="s">
        <v>383</v>
      </c>
      <c r="C383" s="444" t="s">
        <v>667</v>
      </c>
      <c r="D383" s="394" t="s">
        <v>1336</v>
      </c>
      <c r="E383" s="394" t="s">
        <v>407</v>
      </c>
      <c r="F383" s="542" t="s">
        <v>390</v>
      </c>
      <c r="G383" s="542"/>
      <c r="H383" s="395" t="s">
        <v>141</v>
      </c>
      <c r="I383" s="445">
        <v>0.6</v>
      </c>
      <c r="J383" s="445">
        <v>0</v>
      </c>
      <c r="K383" s="446">
        <v>12.93</v>
      </c>
      <c r="L383" s="446">
        <v>7.758</v>
      </c>
    </row>
    <row r="384" spans="2:12" x14ac:dyDescent="0.25">
      <c r="B384" s="394" t="s">
        <v>383</v>
      </c>
      <c r="C384" s="444" t="s">
        <v>3956</v>
      </c>
      <c r="D384" s="394" t="s">
        <v>1336</v>
      </c>
      <c r="E384" s="394" t="s">
        <v>250</v>
      </c>
      <c r="F384" s="542" t="s">
        <v>384</v>
      </c>
      <c r="G384" s="542"/>
      <c r="H384" s="395" t="s">
        <v>340</v>
      </c>
      <c r="I384" s="445">
        <v>0.22</v>
      </c>
      <c r="J384" s="445">
        <v>0</v>
      </c>
      <c r="K384" s="446">
        <v>22.31</v>
      </c>
      <c r="L384" s="446">
        <v>4.9081999999999999</v>
      </c>
    </row>
    <row r="385" spans="2:12" x14ac:dyDescent="0.25">
      <c r="B385" s="394" t="s">
        <v>383</v>
      </c>
      <c r="C385" s="444" t="s">
        <v>690</v>
      </c>
      <c r="D385" s="394" t="s">
        <v>1336</v>
      </c>
      <c r="E385" s="394" t="s">
        <v>202</v>
      </c>
      <c r="F385" s="542" t="s">
        <v>384</v>
      </c>
      <c r="G385" s="542"/>
      <c r="H385" s="395" t="s">
        <v>340</v>
      </c>
      <c r="I385" s="445">
        <v>0.8</v>
      </c>
      <c r="J385" s="445">
        <v>0</v>
      </c>
      <c r="K385" s="446">
        <v>20.37</v>
      </c>
      <c r="L385" s="446">
        <v>16.295999999999999</v>
      </c>
    </row>
    <row r="386" spans="2:12" x14ac:dyDescent="0.25">
      <c r="B386" s="394" t="s">
        <v>383</v>
      </c>
      <c r="C386" s="444" t="s">
        <v>658</v>
      </c>
      <c r="D386" s="394" t="s">
        <v>1336</v>
      </c>
      <c r="E386" s="394" t="s">
        <v>393</v>
      </c>
      <c r="F386" s="542" t="s">
        <v>390</v>
      </c>
      <c r="G386" s="542"/>
      <c r="H386" s="395" t="s">
        <v>156</v>
      </c>
      <c r="I386" s="445">
        <v>0.02</v>
      </c>
      <c r="J386" s="445">
        <v>0</v>
      </c>
      <c r="K386" s="446">
        <v>17.79</v>
      </c>
      <c r="L386" s="446">
        <v>0.35580000000000001</v>
      </c>
    </row>
    <row r="387" spans="2:12" ht="12.75" customHeight="1" x14ac:dyDescent="0.25">
      <c r="B387" s="394" t="s">
        <v>383</v>
      </c>
      <c r="C387" s="444" t="s">
        <v>685</v>
      </c>
      <c r="D387" s="394" t="s">
        <v>1336</v>
      </c>
      <c r="E387" s="394" t="s">
        <v>236</v>
      </c>
      <c r="F387" s="542" t="s">
        <v>384</v>
      </c>
      <c r="G387" s="542"/>
      <c r="H387" s="395" t="s">
        <v>340</v>
      </c>
      <c r="I387" s="445">
        <v>0.4</v>
      </c>
      <c r="J387" s="445">
        <v>0</v>
      </c>
      <c r="K387" s="446">
        <v>29.12</v>
      </c>
      <c r="L387" s="446">
        <v>11.648</v>
      </c>
    </row>
    <row r="388" spans="2:12" ht="25.5" x14ac:dyDescent="0.25">
      <c r="B388" s="399"/>
      <c r="C388" s="399"/>
      <c r="D388" s="399"/>
      <c r="E388" s="399"/>
      <c r="F388" s="399"/>
      <c r="G388" s="399" t="s">
        <v>386</v>
      </c>
      <c r="H388" s="447">
        <v>39.24</v>
      </c>
      <c r="I388" s="399" t="s">
        <v>387</v>
      </c>
      <c r="J388" s="447">
        <v>0</v>
      </c>
      <c r="K388" s="399" t="s">
        <v>388</v>
      </c>
      <c r="L388" s="447">
        <v>39.24</v>
      </c>
    </row>
    <row r="389" spans="2:12" ht="12.75" customHeight="1" thickBot="1" x14ac:dyDescent="0.3">
      <c r="B389" s="399"/>
      <c r="C389" s="399"/>
      <c r="D389" s="399"/>
      <c r="E389" s="399"/>
      <c r="F389" s="399"/>
      <c r="G389" s="399" t="s">
        <v>389</v>
      </c>
      <c r="H389" s="447">
        <v>0</v>
      </c>
      <c r="I389" s="543"/>
      <c r="J389" s="543" t="s">
        <v>474</v>
      </c>
      <c r="K389" s="399"/>
      <c r="L389" s="447">
        <v>127.55</v>
      </c>
    </row>
    <row r="390" spans="2:12" ht="12.75" customHeight="1" thickTop="1" x14ac:dyDescent="0.25">
      <c r="B390" s="396"/>
      <c r="C390" s="396"/>
      <c r="D390" s="396"/>
      <c r="E390" s="396"/>
      <c r="F390" s="396"/>
      <c r="G390" s="396"/>
      <c r="H390" s="396"/>
      <c r="I390" s="396"/>
      <c r="J390" s="396"/>
      <c r="K390" s="396"/>
      <c r="L390" s="396"/>
    </row>
    <row r="391" spans="2:12" ht="15" x14ac:dyDescent="0.25">
      <c r="B391" s="388" t="s">
        <v>1507</v>
      </c>
      <c r="C391" s="440" t="s">
        <v>15</v>
      </c>
      <c r="D391" s="388" t="s">
        <v>33</v>
      </c>
      <c r="E391" s="388" t="s">
        <v>30</v>
      </c>
      <c r="F391" s="544" t="s">
        <v>199</v>
      </c>
      <c r="G391" s="544"/>
      <c r="H391" s="389" t="s">
        <v>24</v>
      </c>
      <c r="I391" s="440" t="s">
        <v>26</v>
      </c>
      <c r="J391" s="440" t="s">
        <v>585</v>
      </c>
      <c r="K391" s="440" t="s">
        <v>54</v>
      </c>
      <c r="L391" s="440" t="s">
        <v>25</v>
      </c>
    </row>
    <row r="392" spans="2:12" x14ac:dyDescent="0.25">
      <c r="B392" s="390" t="s">
        <v>382</v>
      </c>
      <c r="C392" s="391" t="s">
        <v>1508</v>
      </c>
      <c r="D392" s="390" t="s">
        <v>1336</v>
      </c>
      <c r="E392" s="390" t="s">
        <v>1509</v>
      </c>
      <c r="F392" s="541">
        <v>705</v>
      </c>
      <c r="G392" s="541"/>
      <c r="H392" s="392" t="s">
        <v>188</v>
      </c>
      <c r="I392" s="443">
        <v>1</v>
      </c>
      <c r="J392" s="393"/>
      <c r="K392" s="393">
        <v>103.98</v>
      </c>
      <c r="L392" s="393">
        <v>103.98</v>
      </c>
    </row>
    <row r="393" spans="2:12" x14ac:dyDescent="0.25">
      <c r="B393" s="394" t="s">
        <v>383</v>
      </c>
      <c r="C393" s="444" t="s">
        <v>3992</v>
      </c>
      <c r="D393" s="394" t="s">
        <v>1336</v>
      </c>
      <c r="E393" s="394" t="s">
        <v>3993</v>
      </c>
      <c r="F393" s="542" t="s">
        <v>390</v>
      </c>
      <c r="G393" s="542"/>
      <c r="H393" s="395" t="s">
        <v>141</v>
      </c>
      <c r="I393" s="445">
        <v>1.02</v>
      </c>
      <c r="J393" s="445">
        <v>0</v>
      </c>
      <c r="K393" s="446">
        <v>92.82</v>
      </c>
      <c r="L393" s="446">
        <v>94.676400000000001</v>
      </c>
    </row>
    <row r="394" spans="2:12" x14ac:dyDescent="0.25">
      <c r="B394" s="394" t="s">
        <v>383</v>
      </c>
      <c r="C394" s="444" t="s">
        <v>674</v>
      </c>
      <c r="D394" s="394" t="s">
        <v>1336</v>
      </c>
      <c r="E394" s="394" t="s">
        <v>237</v>
      </c>
      <c r="F394" s="542" t="s">
        <v>384</v>
      </c>
      <c r="G394" s="542"/>
      <c r="H394" s="395" t="s">
        <v>340</v>
      </c>
      <c r="I394" s="445">
        <v>0.18</v>
      </c>
      <c r="J394" s="445">
        <v>0</v>
      </c>
      <c r="K394" s="446">
        <v>22.31</v>
      </c>
      <c r="L394" s="446">
        <v>4.0157999999999996</v>
      </c>
    </row>
    <row r="395" spans="2:12" x14ac:dyDescent="0.25">
      <c r="B395" s="394" t="s">
        <v>383</v>
      </c>
      <c r="C395" s="444" t="s">
        <v>682</v>
      </c>
      <c r="D395" s="394" t="s">
        <v>1336</v>
      </c>
      <c r="E395" s="394" t="s">
        <v>244</v>
      </c>
      <c r="F395" s="542" t="s">
        <v>384</v>
      </c>
      <c r="G395" s="542"/>
      <c r="H395" s="395" t="s">
        <v>340</v>
      </c>
      <c r="I395" s="445">
        <v>0.18</v>
      </c>
      <c r="J395" s="445">
        <v>0</v>
      </c>
      <c r="K395" s="446">
        <v>29.48</v>
      </c>
      <c r="L395" s="446">
        <v>5.3064</v>
      </c>
    </row>
    <row r="396" spans="2:12" ht="25.5" x14ac:dyDescent="0.25">
      <c r="B396" s="399"/>
      <c r="C396" s="399"/>
      <c r="D396" s="399"/>
      <c r="E396" s="399"/>
      <c r="F396" s="399"/>
      <c r="G396" s="399" t="s">
        <v>386</v>
      </c>
      <c r="H396" s="447">
        <v>9.31</v>
      </c>
      <c r="I396" s="399" t="s">
        <v>387</v>
      </c>
      <c r="J396" s="447">
        <v>0</v>
      </c>
      <c r="K396" s="399" t="s">
        <v>388</v>
      </c>
      <c r="L396" s="447">
        <v>9.31</v>
      </c>
    </row>
    <row r="397" spans="2:12" ht="26.25" thickBot="1" x14ac:dyDescent="0.3">
      <c r="B397" s="399"/>
      <c r="C397" s="399"/>
      <c r="D397" s="399"/>
      <c r="E397" s="399"/>
      <c r="F397" s="399"/>
      <c r="G397" s="399" t="s">
        <v>389</v>
      </c>
      <c r="H397" s="447">
        <v>0</v>
      </c>
      <c r="I397" s="543"/>
      <c r="J397" s="543" t="s">
        <v>474</v>
      </c>
      <c r="K397" s="399"/>
      <c r="L397" s="447">
        <v>103.98</v>
      </c>
    </row>
    <row r="398" spans="2:12" ht="13.5" thickTop="1" x14ac:dyDescent="0.25">
      <c r="B398" s="396"/>
      <c r="C398" s="396"/>
      <c r="D398" s="396"/>
      <c r="E398" s="396"/>
      <c r="F398" s="396"/>
      <c r="G398" s="396"/>
      <c r="H398" s="396"/>
      <c r="I398" s="396"/>
      <c r="J398" s="396"/>
      <c r="K398" s="396"/>
      <c r="L398" s="396"/>
    </row>
    <row r="399" spans="2:12" ht="15" x14ac:dyDescent="0.25">
      <c r="B399" s="388" t="s">
        <v>1510</v>
      </c>
      <c r="C399" s="440" t="s">
        <v>15</v>
      </c>
      <c r="D399" s="388" t="s">
        <v>33</v>
      </c>
      <c r="E399" s="388" t="s">
        <v>30</v>
      </c>
      <c r="F399" s="544" t="s">
        <v>199</v>
      </c>
      <c r="G399" s="544"/>
      <c r="H399" s="389" t="s">
        <v>24</v>
      </c>
      <c r="I399" s="440" t="s">
        <v>26</v>
      </c>
      <c r="J399" s="440" t="s">
        <v>585</v>
      </c>
      <c r="K399" s="440" t="s">
        <v>54</v>
      </c>
      <c r="L399" s="440" t="s">
        <v>25</v>
      </c>
    </row>
    <row r="400" spans="2:12" ht="12.75" customHeight="1" x14ac:dyDescent="0.25">
      <c r="B400" s="390" t="s">
        <v>382</v>
      </c>
      <c r="C400" s="391" t="s">
        <v>1511</v>
      </c>
      <c r="D400" s="390" t="s">
        <v>1336</v>
      </c>
      <c r="E400" s="390" t="s">
        <v>1512</v>
      </c>
      <c r="F400" s="541">
        <v>705</v>
      </c>
      <c r="G400" s="541"/>
      <c r="H400" s="392" t="s">
        <v>188</v>
      </c>
      <c r="I400" s="443">
        <v>1</v>
      </c>
      <c r="J400" s="393"/>
      <c r="K400" s="393">
        <v>87.64</v>
      </c>
      <c r="L400" s="393">
        <v>87.64</v>
      </c>
    </row>
    <row r="401" spans="2:12" x14ac:dyDescent="0.25">
      <c r="B401" s="394" t="s">
        <v>383</v>
      </c>
      <c r="C401" s="444" t="s">
        <v>3994</v>
      </c>
      <c r="D401" s="394" t="s">
        <v>1336</v>
      </c>
      <c r="E401" s="394" t="s">
        <v>3995</v>
      </c>
      <c r="F401" s="542" t="s">
        <v>390</v>
      </c>
      <c r="G401" s="542"/>
      <c r="H401" s="395" t="s">
        <v>141</v>
      </c>
      <c r="I401" s="445">
        <v>1.02</v>
      </c>
      <c r="J401" s="445">
        <v>0</v>
      </c>
      <c r="K401" s="446">
        <v>77.3</v>
      </c>
      <c r="L401" s="446">
        <v>78.846000000000004</v>
      </c>
    </row>
    <row r="402" spans="2:12" x14ac:dyDescent="0.25">
      <c r="B402" s="394" t="s">
        <v>383</v>
      </c>
      <c r="C402" s="444" t="s">
        <v>682</v>
      </c>
      <c r="D402" s="394" t="s">
        <v>1336</v>
      </c>
      <c r="E402" s="394" t="s">
        <v>244</v>
      </c>
      <c r="F402" s="542" t="s">
        <v>384</v>
      </c>
      <c r="G402" s="542"/>
      <c r="H402" s="395" t="s">
        <v>340</v>
      </c>
      <c r="I402" s="445">
        <v>0.17</v>
      </c>
      <c r="J402" s="445">
        <v>0</v>
      </c>
      <c r="K402" s="446">
        <v>29.48</v>
      </c>
      <c r="L402" s="446">
        <v>5.0115999999999996</v>
      </c>
    </row>
    <row r="403" spans="2:12" x14ac:dyDescent="0.25">
      <c r="B403" s="394" t="s">
        <v>383</v>
      </c>
      <c r="C403" s="444" t="s">
        <v>674</v>
      </c>
      <c r="D403" s="394" t="s">
        <v>1336</v>
      </c>
      <c r="E403" s="394" t="s">
        <v>237</v>
      </c>
      <c r="F403" s="542" t="s">
        <v>384</v>
      </c>
      <c r="G403" s="542"/>
      <c r="H403" s="395" t="s">
        <v>340</v>
      </c>
      <c r="I403" s="445">
        <v>0.17</v>
      </c>
      <c r="J403" s="445">
        <v>0</v>
      </c>
      <c r="K403" s="446">
        <v>22.31</v>
      </c>
      <c r="L403" s="446">
        <v>3.7927</v>
      </c>
    </row>
    <row r="404" spans="2:12" ht="25.5" x14ac:dyDescent="0.25">
      <c r="B404" s="399"/>
      <c r="C404" s="399"/>
      <c r="D404" s="399"/>
      <c r="E404" s="399"/>
      <c r="F404" s="399"/>
      <c r="G404" s="399" t="s">
        <v>386</v>
      </c>
      <c r="H404" s="447">
        <v>8.8000000000000007</v>
      </c>
      <c r="I404" s="399" t="s">
        <v>387</v>
      </c>
      <c r="J404" s="447">
        <v>0</v>
      </c>
      <c r="K404" s="399" t="s">
        <v>388</v>
      </c>
      <c r="L404" s="447">
        <v>8.8000000000000007</v>
      </c>
    </row>
    <row r="405" spans="2:12" ht="26.25" thickBot="1" x14ac:dyDescent="0.3">
      <c r="B405" s="399"/>
      <c r="C405" s="399"/>
      <c r="D405" s="399"/>
      <c r="E405" s="399"/>
      <c r="F405" s="399"/>
      <c r="G405" s="399" t="s">
        <v>389</v>
      </c>
      <c r="H405" s="447">
        <v>0</v>
      </c>
      <c r="I405" s="543"/>
      <c r="J405" s="543" t="s">
        <v>474</v>
      </c>
      <c r="K405" s="399"/>
      <c r="L405" s="447">
        <v>87.64</v>
      </c>
    </row>
    <row r="406" spans="2:12" ht="13.5" thickTop="1" x14ac:dyDescent="0.25">
      <c r="B406" s="396"/>
      <c r="C406" s="396"/>
      <c r="D406" s="396"/>
      <c r="E406" s="396"/>
      <c r="F406" s="396"/>
      <c r="G406" s="396"/>
      <c r="H406" s="396"/>
      <c r="I406" s="396"/>
      <c r="J406" s="396"/>
      <c r="K406" s="396"/>
      <c r="L406" s="396"/>
    </row>
    <row r="407" spans="2:12" ht="15" x14ac:dyDescent="0.25">
      <c r="B407" s="388" t="s">
        <v>1513</v>
      </c>
      <c r="C407" s="440" t="s">
        <v>15</v>
      </c>
      <c r="D407" s="388" t="s">
        <v>33</v>
      </c>
      <c r="E407" s="388" t="s">
        <v>30</v>
      </c>
      <c r="F407" s="544" t="s">
        <v>199</v>
      </c>
      <c r="G407" s="544"/>
      <c r="H407" s="389" t="s">
        <v>24</v>
      </c>
      <c r="I407" s="440" t="s">
        <v>26</v>
      </c>
      <c r="J407" s="440" t="s">
        <v>585</v>
      </c>
      <c r="K407" s="440" t="s">
        <v>54</v>
      </c>
      <c r="L407" s="440" t="s">
        <v>25</v>
      </c>
    </row>
    <row r="408" spans="2:12" x14ac:dyDescent="0.25">
      <c r="B408" s="390" t="s">
        <v>382</v>
      </c>
      <c r="C408" s="391" t="s">
        <v>1514</v>
      </c>
      <c r="D408" s="390" t="s">
        <v>1336</v>
      </c>
      <c r="E408" s="390" t="s">
        <v>1515</v>
      </c>
      <c r="F408" s="541">
        <v>705</v>
      </c>
      <c r="G408" s="541"/>
      <c r="H408" s="392" t="s">
        <v>188</v>
      </c>
      <c r="I408" s="443">
        <v>1</v>
      </c>
      <c r="J408" s="393"/>
      <c r="K408" s="393">
        <v>58.48</v>
      </c>
      <c r="L408" s="393">
        <v>58.48</v>
      </c>
    </row>
    <row r="409" spans="2:12" x14ac:dyDescent="0.25">
      <c r="B409" s="394" t="s">
        <v>383</v>
      </c>
      <c r="C409" s="444" t="s">
        <v>682</v>
      </c>
      <c r="D409" s="394" t="s">
        <v>1336</v>
      </c>
      <c r="E409" s="394" t="s">
        <v>244</v>
      </c>
      <c r="F409" s="542" t="s">
        <v>384</v>
      </c>
      <c r="G409" s="542"/>
      <c r="H409" s="395" t="s">
        <v>340</v>
      </c>
      <c r="I409" s="445">
        <v>0.155</v>
      </c>
      <c r="J409" s="445">
        <v>0</v>
      </c>
      <c r="K409" s="446">
        <v>29.48</v>
      </c>
      <c r="L409" s="446">
        <v>4.5693999999999999</v>
      </c>
    </row>
    <row r="410" spans="2:12" x14ac:dyDescent="0.25">
      <c r="B410" s="394" t="s">
        <v>383</v>
      </c>
      <c r="C410" s="444" t="s">
        <v>674</v>
      </c>
      <c r="D410" s="394" t="s">
        <v>1336</v>
      </c>
      <c r="E410" s="394" t="s">
        <v>237</v>
      </c>
      <c r="F410" s="542" t="s">
        <v>384</v>
      </c>
      <c r="G410" s="542"/>
      <c r="H410" s="395" t="s">
        <v>340</v>
      </c>
      <c r="I410" s="445">
        <v>0.155</v>
      </c>
      <c r="J410" s="445">
        <v>0</v>
      </c>
      <c r="K410" s="446">
        <v>22.31</v>
      </c>
      <c r="L410" s="446">
        <v>3.4580500000000001</v>
      </c>
    </row>
    <row r="411" spans="2:12" ht="12.75" customHeight="1" x14ac:dyDescent="0.25">
      <c r="B411" s="394" t="s">
        <v>383</v>
      </c>
      <c r="C411" s="444" t="s">
        <v>3996</v>
      </c>
      <c r="D411" s="394" t="s">
        <v>1336</v>
      </c>
      <c r="E411" s="394" t="s">
        <v>3997</v>
      </c>
      <c r="F411" s="542" t="s">
        <v>390</v>
      </c>
      <c r="G411" s="542"/>
      <c r="H411" s="395" t="s">
        <v>141</v>
      </c>
      <c r="I411" s="445">
        <v>1.02</v>
      </c>
      <c r="J411" s="445">
        <v>0</v>
      </c>
      <c r="K411" s="446">
        <v>49.49</v>
      </c>
      <c r="L411" s="446">
        <v>50.479799999999997</v>
      </c>
    </row>
    <row r="412" spans="2:12" ht="12.75" customHeight="1" x14ac:dyDescent="0.25">
      <c r="B412" s="399"/>
      <c r="C412" s="399"/>
      <c r="D412" s="399"/>
      <c r="E412" s="399"/>
      <c r="F412" s="399"/>
      <c r="G412" s="399" t="s">
        <v>386</v>
      </c>
      <c r="H412" s="447">
        <v>8.01</v>
      </c>
      <c r="I412" s="399" t="s">
        <v>387</v>
      </c>
      <c r="J412" s="447">
        <v>0</v>
      </c>
      <c r="K412" s="399" t="s">
        <v>388</v>
      </c>
      <c r="L412" s="447">
        <v>8.01</v>
      </c>
    </row>
    <row r="413" spans="2:12" ht="26.25" thickBot="1" x14ac:dyDescent="0.3">
      <c r="B413" s="399"/>
      <c r="C413" s="399"/>
      <c r="D413" s="399"/>
      <c r="E413" s="399"/>
      <c r="F413" s="399"/>
      <c r="G413" s="399" t="s">
        <v>389</v>
      </c>
      <c r="H413" s="447">
        <v>0</v>
      </c>
      <c r="I413" s="543"/>
      <c r="J413" s="543" t="s">
        <v>474</v>
      </c>
      <c r="K413" s="399"/>
      <c r="L413" s="447">
        <v>58.48</v>
      </c>
    </row>
    <row r="414" spans="2:12" ht="13.5" thickTop="1" x14ac:dyDescent="0.25">
      <c r="B414" s="396"/>
      <c r="C414" s="396"/>
      <c r="D414" s="396"/>
      <c r="E414" s="396"/>
      <c r="F414" s="396"/>
      <c r="G414" s="396"/>
      <c r="H414" s="396"/>
      <c r="I414" s="396"/>
      <c r="J414" s="396"/>
      <c r="K414" s="396"/>
      <c r="L414" s="396"/>
    </row>
    <row r="415" spans="2:12" ht="15" x14ac:dyDescent="0.25">
      <c r="B415" s="388" t="s">
        <v>1516</v>
      </c>
      <c r="C415" s="440" t="s">
        <v>15</v>
      </c>
      <c r="D415" s="388" t="s">
        <v>33</v>
      </c>
      <c r="E415" s="388" t="s">
        <v>30</v>
      </c>
      <c r="F415" s="544" t="s">
        <v>199</v>
      </c>
      <c r="G415" s="544"/>
      <c r="H415" s="389" t="s">
        <v>24</v>
      </c>
      <c r="I415" s="440" t="s">
        <v>26</v>
      </c>
      <c r="J415" s="440" t="s">
        <v>585</v>
      </c>
      <c r="K415" s="440" t="s">
        <v>54</v>
      </c>
      <c r="L415" s="440" t="s">
        <v>25</v>
      </c>
    </row>
    <row r="416" spans="2:12" x14ac:dyDescent="0.25">
      <c r="B416" s="390" t="s">
        <v>382</v>
      </c>
      <c r="C416" s="391" t="s">
        <v>1085</v>
      </c>
      <c r="D416" s="390" t="s">
        <v>1336</v>
      </c>
      <c r="E416" s="390" t="s">
        <v>1086</v>
      </c>
      <c r="F416" s="541">
        <v>705</v>
      </c>
      <c r="G416" s="541"/>
      <c r="H416" s="392" t="s">
        <v>188</v>
      </c>
      <c r="I416" s="443">
        <v>1</v>
      </c>
      <c r="J416" s="393"/>
      <c r="K416" s="393">
        <v>14.43</v>
      </c>
      <c r="L416" s="393">
        <v>14.43</v>
      </c>
    </row>
    <row r="417" spans="2:12" x14ac:dyDescent="0.25">
      <c r="B417" s="394" t="s">
        <v>383</v>
      </c>
      <c r="C417" s="444" t="s">
        <v>674</v>
      </c>
      <c r="D417" s="394" t="s">
        <v>1336</v>
      </c>
      <c r="E417" s="394" t="s">
        <v>237</v>
      </c>
      <c r="F417" s="542" t="s">
        <v>384</v>
      </c>
      <c r="G417" s="542"/>
      <c r="H417" s="395" t="s">
        <v>340</v>
      </c>
      <c r="I417" s="445">
        <v>7.0000000000000007E-2</v>
      </c>
      <c r="J417" s="445">
        <v>0</v>
      </c>
      <c r="K417" s="446">
        <v>22.31</v>
      </c>
      <c r="L417" s="446">
        <v>1.5617000000000001</v>
      </c>
    </row>
    <row r="418" spans="2:12" x14ac:dyDescent="0.25">
      <c r="B418" s="394" t="s">
        <v>383</v>
      </c>
      <c r="C418" s="444" t="s">
        <v>682</v>
      </c>
      <c r="D418" s="394" t="s">
        <v>1336</v>
      </c>
      <c r="E418" s="394" t="s">
        <v>244</v>
      </c>
      <c r="F418" s="542" t="s">
        <v>384</v>
      </c>
      <c r="G418" s="542"/>
      <c r="H418" s="395" t="s">
        <v>340</v>
      </c>
      <c r="I418" s="445">
        <v>7.0000000000000007E-2</v>
      </c>
      <c r="J418" s="445">
        <v>0</v>
      </c>
      <c r="K418" s="446">
        <v>29.48</v>
      </c>
      <c r="L418" s="446">
        <v>2.0636000000000001</v>
      </c>
    </row>
    <row r="419" spans="2:12" x14ac:dyDescent="0.25">
      <c r="B419" s="394" t="s">
        <v>383</v>
      </c>
      <c r="C419" s="444" t="s">
        <v>1280</v>
      </c>
      <c r="D419" s="394" t="s">
        <v>1336</v>
      </c>
      <c r="E419" s="394" t="s">
        <v>1281</v>
      </c>
      <c r="F419" s="542" t="s">
        <v>390</v>
      </c>
      <c r="G419" s="542"/>
      <c r="H419" s="395" t="s">
        <v>141</v>
      </c>
      <c r="I419" s="445">
        <v>1.02</v>
      </c>
      <c r="J419" s="445">
        <v>0</v>
      </c>
      <c r="K419" s="446">
        <v>10.6</v>
      </c>
      <c r="L419" s="446">
        <v>10.811999999999999</v>
      </c>
    </row>
    <row r="420" spans="2:12" ht="25.5" x14ac:dyDescent="0.25">
      <c r="B420" s="399"/>
      <c r="C420" s="399"/>
      <c r="D420" s="399"/>
      <c r="E420" s="399"/>
      <c r="F420" s="399"/>
      <c r="G420" s="399" t="s">
        <v>386</v>
      </c>
      <c r="H420" s="447">
        <v>3.62</v>
      </c>
      <c r="I420" s="399" t="s">
        <v>387</v>
      </c>
      <c r="J420" s="447">
        <v>0</v>
      </c>
      <c r="K420" s="399" t="s">
        <v>388</v>
      </c>
      <c r="L420" s="447">
        <v>3.62</v>
      </c>
    </row>
    <row r="421" spans="2:12" ht="12.75" customHeight="1" thickBot="1" x14ac:dyDescent="0.3">
      <c r="B421" s="399"/>
      <c r="C421" s="399"/>
      <c r="D421" s="399"/>
      <c r="E421" s="399"/>
      <c r="F421" s="399"/>
      <c r="G421" s="399" t="s">
        <v>389</v>
      </c>
      <c r="H421" s="447">
        <v>0</v>
      </c>
      <c r="I421" s="543"/>
      <c r="J421" s="543" t="s">
        <v>474</v>
      </c>
      <c r="K421" s="399"/>
      <c r="L421" s="447">
        <v>14.43</v>
      </c>
    </row>
    <row r="422" spans="2:12" ht="13.5" thickTop="1" x14ac:dyDescent="0.25">
      <c r="B422" s="396"/>
      <c r="C422" s="396"/>
      <c r="D422" s="396"/>
      <c r="E422" s="396"/>
      <c r="F422" s="396"/>
      <c r="G422" s="396"/>
      <c r="H422" s="396"/>
      <c r="I422" s="396"/>
      <c r="J422" s="396"/>
      <c r="K422" s="396"/>
      <c r="L422" s="396"/>
    </row>
    <row r="423" spans="2:12" ht="15" x14ac:dyDescent="0.25">
      <c r="B423" s="388" t="s">
        <v>1517</v>
      </c>
      <c r="C423" s="440" t="s">
        <v>15</v>
      </c>
      <c r="D423" s="388" t="s">
        <v>33</v>
      </c>
      <c r="E423" s="388" t="s">
        <v>30</v>
      </c>
      <c r="F423" s="544" t="s">
        <v>199</v>
      </c>
      <c r="G423" s="544"/>
      <c r="H423" s="389" t="s">
        <v>24</v>
      </c>
      <c r="I423" s="440" t="s">
        <v>26</v>
      </c>
      <c r="J423" s="440" t="s">
        <v>585</v>
      </c>
      <c r="K423" s="440" t="s">
        <v>54</v>
      </c>
      <c r="L423" s="440" t="s">
        <v>25</v>
      </c>
    </row>
    <row r="424" spans="2:12" ht="12.75" customHeight="1" x14ac:dyDescent="0.25">
      <c r="B424" s="390" t="s">
        <v>382</v>
      </c>
      <c r="C424" s="391" t="s">
        <v>1087</v>
      </c>
      <c r="D424" s="390" t="s">
        <v>1336</v>
      </c>
      <c r="E424" s="390" t="s">
        <v>1088</v>
      </c>
      <c r="F424" s="541">
        <v>705</v>
      </c>
      <c r="G424" s="541"/>
      <c r="H424" s="392" t="s">
        <v>188</v>
      </c>
      <c r="I424" s="443">
        <v>1</v>
      </c>
      <c r="J424" s="393"/>
      <c r="K424" s="393">
        <v>8.92</v>
      </c>
      <c r="L424" s="393">
        <v>8.92</v>
      </c>
    </row>
    <row r="425" spans="2:12" x14ac:dyDescent="0.25">
      <c r="B425" s="394" t="s">
        <v>383</v>
      </c>
      <c r="C425" s="444" t="s">
        <v>1282</v>
      </c>
      <c r="D425" s="394" t="s">
        <v>1336</v>
      </c>
      <c r="E425" s="394" t="s">
        <v>1283</v>
      </c>
      <c r="F425" s="542" t="s">
        <v>390</v>
      </c>
      <c r="G425" s="542"/>
      <c r="H425" s="395" t="s">
        <v>141</v>
      </c>
      <c r="I425" s="445">
        <v>1.02</v>
      </c>
      <c r="J425" s="445">
        <v>0</v>
      </c>
      <c r="K425" s="446">
        <v>5.46</v>
      </c>
      <c r="L425" s="446">
        <v>5.5692000000000004</v>
      </c>
    </row>
    <row r="426" spans="2:12" x14ac:dyDescent="0.25">
      <c r="B426" s="394" t="s">
        <v>383</v>
      </c>
      <c r="C426" s="444" t="s">
        <v>674</v>
      </c>
      <c r="D426" s="394" t="s">
        <v>1336</v>
      </c>
      <c r="E426" s="394" t="s">
        <v>237</v>
      </c>
      <c r="F426" s="542" t="s">
        <v>384</v>
      </c>
      <c r="G426" s="542"/>
      <c r="H426" s="395" t="s">
        <v>340</v>
      </c>
      <c r="I426" s="445">
        <v>6.5000000000000002E-2</v>
      </c>
      <c r="J426" s="445">
        <v>0</v>
      </c>
      <c r="K426" s="446">
        <v>22.31</v>
      </c>
      <c r="L426" s="446">
        <v>1.4501500000000001</v>
      </c>
    </row>
    <row r="427" spans="2:12" x14ac:dyDescent="0.25">
      <c r="B427" s="394" t="s">
        <v>383</v>
      </c>
      <c r="C427" s="444" t="s">
        <v>682</v>
      </c>
      <c r="D427" s="394" t="s">
        <v>1336</v>
      </c>
      <c r="E427" s="394" t="s">
        <v>244</v>
      </c>
      <c r="F427" s="542" t="s">
        <v>384</v>
      </c>
      <c r="G427" s="542"/>
      <c r="H427" s="395" t="s">
        <v>340</v>
      </c>
      <c r="I427" s="445">
        <v>6.5000000000000002E-2</v>
      </c>
      <c r="J427" s="445">
        <v>0</v>
      </c>
      <c r="K427" s="446">
        <v>29.48</v>
      </c>
      <c r="L427" s="446">
        <v>1.9161999999999999</v>
      </c>
    </row>
    <row r="428" spans="2:12" ht="25.5" x14ac:dyDescent="0.25">
      <c r="B428" s="399"/>
      <c r="C428" s="399"/>
      <c r="D428" s="399"/>
      <c r="E428" s="399"/>
      <c r="F428" s="399"/>
      <c r="G428" s="399" t="s">
        <v>386</v>
      </c>
      <c r="H428" s="447">
        <v>3.36</v>
      </c>
      <c r="I428" s="399" t="s">
        <v>387</v>
      </c>
      <c r="J428" s="447">
        <v>0</v>
      </c>
      <c r="K428" s="399" t="s">
        <v>388</v>
      </c>
      <c r="L428" s="447">
        <v>3.36</v>
      </c>
    </row>
    <row r="429" spans="2:12" ht="26.25" thickBot="1" x14ac:dyDescent="0.3">
      <c r="B429" s="399"/>
      <c r="C429" s="399"/>
      <c r="D429" s="399"/>
      <c r="E429" s="399"/>
      <c r="F429" s="399"/>
      <c r="G429" s="399" t="s">
        <v>389</v>
      </c>
      <c r="H429" s="447">
        <v>0</v>
      </c>
      <c r="I429" s="543"/>
      <c r="J429" s="543" t="s">
        <v>474</v>
      </c>
      <c r="K429" s="399"/>
      <c r="L429" s="447">
        <v>8.92</v>
      </c>
    </row>
    <row r="430" spans="2:12" ht="13.5" thickTop="1" x14ac:dyDescent="0.25">
      <c r="B430" s="396"/>
      <c r="C430" s="396"/>
      <c r="D430" s="396"/>
      <c r="E430" s="396"/>
      <c r="F430" s="396"/>
      <c r="G430" s="396"/>
      <c r="H430" s="396"/>
      <c r="I430" s="396"/>
      <c r="J430" s="396"/>
      <c r="K430" s="396"/>
      <c r="L430" s="396"/>
    </row>
    <row r="431" spans="2:12" ht="15" x14ac:dyDescent="0.25">
      <c r="B431" s="388" t="s">
        <v>1518</v>
      </c>
      <c r="C431" s="440" t="s">
        <v>15</v>
      </c>
      <c r="D431" s="388" t="s">
        <v>33</v>
      </c>
      <c r="E431" s="388" t="s">
        <v>30</v>
      </c>
      <c r="F431" s="544" t="s">
        <v>199</v>
      </c>
      <c r="G431" s="544"/>
      <c r="H431" s="389" t="s">
        <v>24</v>
      </c>
      <c r="I431" s="440" t="s">
        <v>26</v>
      </c>
      <c r="J431" s="440" t="s">
        <v>585</v>
      </c>
      <c r="K431" s="440" t="s">
        <v>54</v>
      </c>
      <c r="L431" s="440" t="s">
        <v>25</v>
      </c>
    </row>
    <row r="432" spans="2:12" ht="12.75" customHeight="1" x14ac:dyDescent="0.25">
      <c r="B432" s="390" t="s">
        <v>382</v>
      </c>
      <c r="C432" s="391" t="s">
        <v>1519</v>
      </c>
      <c r="D432" s="390" t="s">
        <v>1336</v>
      </c>
      <c r="E432" s="390" t="s">
        <v>1520</v>
      </c>
      <c r="F432" s="541">
        <v>712</v>
      </c>
      <c r="G432" s="541"/>
      <c r="H432" s="392" t="s">
        <v>188</v>
      </c>
      <c r="I432" s="443">
        <v>1</v>
      </c>
      <c r="J432" s="393"/>
      <c r="K432" s="393">
        <v>31.68</v>
      </c>
      <c r="L432" s="393">
        <v>31.68</v>
      </c>
    </row>
    <row r="433" spans="2:12" x14ac:dyDescent="0.25">
      <c r="B433" s="394" t="s">
        <v>383</v>
      </c>
      <c r="C433" s="444" t="s">
        <v>682</v>
      </c>
      <c r="D433" s="394" t="s">
        <v>1336</v>
      </c>
      <c r="E433" s="394" t="s">
        <v>244</v>
      </c>
      <c r="F433" s="542" t="s">
        <v>384</v>
      </c>
      <c r="G433" s="542"/>
      <c r="H433" s="395" t="s">
        <v>340</v>
      </c>
      <c r="I433" s="445">
        <v>0.4</v>
      </c>
      <c r="J433" s="445">
        <v>0</v>
      </c>
      <c r="K433" s="446">
        <v>29.48</v>
      </c>
      <c r="L433" s="446">
        <v>11.792</v>
      </c>
    </row>
    <row r="434" spans="2:12" ht="12.75" customHeight="1" x14ac:dyDescent="0.25">
      <c r="B434" s="394" t="s">
        <v>383</v>
      </c>
      <c r="C434" s="444" t="s">
        <v>3998</v>
      </c>
      <c r="D434" s="394" t="s">
        <v>1336</v>
      </c>
      <c r="E434" s="394" t="s">
        <v>3999</v>
      </c>
      <c r="F434" s="542" t="s">
        <v>390</v>
      </c>
      <c r="G434" s="542"/>
      <c r="H434" s="395" t="s">
        <v>141</v>
      </c>
      <c r="I434" s="445">
        <v>1</v>
      </c>
      <c r="J434" s="445">
        <v>0</v>
      </c>
      <c r="K434" s="446">
        <v>10.97</v>
      </c>
      <c r="L434" s="446">
        <v>10.97</v>
      </c>
    </row>
    <row r="435" spans="2:12" x14ac:dyDescent="0.25">
      <c r="B435" s="394" t="s">
        <v>383</v>
      </c>
      <c r="C435" s="444" t="s">
        <v>674</v>
      </c>
      <c r="D435" s="394" t="s">
        <v>1336</v>
      </c>
      <c r="E435" s="394" t="s">
        <v>237</v>
      </c>
      <c r="F435" s="542" t="s">
        <v>384</v>
      </c>
      <c r="G435" s="542"/>
      <c r="H435" s="395" t="s">
        <v>340</v>
      </c>
      <c r="I435" s="445">
        <v>0.4</v>
      </c>
      <c r="J435" s="445">
        <v>0</v>
      </c>
      <c r="K435" s="446">
        <v>22.31</v>
      </c>
      <c r="L435" s="446">
        <v>8.9239999999999995</v>
      </c>
    </row>
    <row r="436" spans="2:12" ht="25.5" x14ac:dyDescent="0.25">
      <c r="B436" s="399"/>
      <c r="C436" s="399"/>
      <c r="D436" s="399"/>
      <c r="E436" s="399"/>
      <c r="F436" s="399"/>
      <c r="G436" s="399" t="s">
        <v>386</v>
      </c>
      <c r="H436" s="447">
        <v>20.71</v>
      </c>
      <c r="I436" s="399" t="s">
        <v>387</v>
      </c>
      <c r="J436" s="447">
        <v>0</v>
      </c>
      <c r="K436" s="399" t="s">
        <v>388</v>
      </c>
      <c r="L436" s="447">
        <v>20.71</v>
      </c>
    </row>
    <row r="437" spans="2:12" ht="26.25" thickBot="1" x14ac:dyDescent="0.3">
      <c r="B437" s="399"/>
      <c r="C437" s="399"/>
      <c r="D437" s="399"/>
      <c r="E437" s="399"/>
      <c r="F437" s="399"/>
      <c r="G437" s="399" t="s">
        <v>389</v>
      </c>
      <c r="H437" s="447">
        <v>0</v>
      </c>
      <c r="I437" s="543"/>
      <c r="J437" s="543" t="s">
        <v>474</v>
      </c>
      <c r="K437" s="399"/>
      <c r="L437" s="447">
        <v>31.68</v>
      </c>
    </row>
    <row r="438" spans="2:12" ht="13.5" thickTop="1" x14ac:dyDescent="0.25">
      <c r="B438" s="396"/>
      <c r="C438" s="396"/>
      <c r="D438" s="396"/>
      <c r="E438" s="396"/>
      <c r="F438" s="396"/>
      <c r="G438" s="396"/>
      <c r="H438" s="396"/>
      <c r="I438" s="396"/>
      <c r="J438" s="396"/>
      <c r="K438" s="396"/>
      <c r="L438" s="396"/>
    </row>
    <row r="439" spans="2:12" ht="15" x14ac:dyDescent="0.25">
      <c r="B439" s="388" t="s">
        <v>1521</v>
      </c>
      <c r="C439" s="440" t="s">
        <v>15</v>
      </c>
      <c r="D439" s="388" t="s">
        <v>33</v>
      </c>
      <c r="E439" s="388" t="s">
        <v>30</v>
      </c>
      <c r="F439" s="544" t="s">
        <v>199</v>
      </c>
      <c r="G439" s="544"/>
      <c r="H439" s="389" t="s">
        <v>24</v>
      </c>
      <c r="I439" s="440" t="s">
        <v>26</v>
      </c>
      <c r="J439" s="440" t="s">
        <v>585</v>
      </c>
      <c r="K439" s="440" t="s">
        <v>54</v>
      </c>
      <c r="L439" s="440" t="s">
        <v>25</v>
      </c>
    </row>
    <row r="440" spans="2:12" x14ac:dyDescent="0.25">
      <c r="B440" s="390" t="s">
        <v>382</v>
      </c>
      <c r="C440" s="391" t="s">
        <v>1522</v>
      </c>
      <c r="D440" s="390" t="s">
        <v>1336</v>
      </c>
      <c r="E440" s="390" t="s">
        <v>1523</v>
      </c>
      <c r="F440" s="541">
        <v>712</v>
      </c>
      <c r="G440" s="541"/>
      <c r="H440" s="392" t="s">
        <v>188</v>
      </c>
      <c r="I440" s="443">
        <v>1</v>
      </c>
      <c r="J440" s="393"/>
      <c r="K440" s="393">
        <v>62.03</v>
      </c>
      <c r="L440" s="393">
        <v>62.03</v>
      </c>
    </row>
    <row r="441" spans="2:12" ht="12.75" customHeight="1" x14ac:dyDescent="0.25">
      <c r="B441" s="394" t="s">
        <v>383</v>
      </c>
      <c r="C441" s="444" t="s">
        <v>682</v>
      </c>
      <c r="D441" s="394" t="s">
        <v>1336</v>
      </c>
      <c r="E441" s="394" t="s">
        <v>244</v>
      </c>
      <c r="F441" s="542" t="s">
        <v>384</v>
      </c>
      <c r="G441" s="542"/>
      <c r="H441" s="395" t="s">
        <v>340</v>
      </c>
      <c r="I441" s="445">
        <v>0.8</v>
      </c>
      <c r="J441" s="445">
        <v>0</v>
      </c>
      <c r="K441" s="446">
        <v>29.48</v>
      </c>
      <c r="L441" s="446">
        <v>23.584</v>
      </c>
    </row>
    <row r="442" spans="2:12" x14ac:dyDescent="0.25">
      <c r="B442" s="394" t="s">
        <v>383</v>
      </c>
      <c r="C442" s="444" t="s">
        <v>4000</v>
      </c>
      <c r="D442" s="394" t="s">
        <v>1336</v>
      </c>
      <c r="E442" s="394" t="s">
        <v>4001</v>
      </c>
      <c r="F442" s="542" t="s">
        <v>390</v>
      </c>
      <c r="G442" s="542"/>
      <c r="H442" s="395" t="s">
        <v>141</v>
      </c>
      <c r="I442" s="445">
        <v>1</v>
      </c>
      <c r="J442" s="445">
        <v>0</v>
      </c>
      <c r="K442" s="446">
        <v>20.61</v>
      </c>
      <c r="L442" s="446">
        <v>20.61</v>
      </c>
    </row>
    <row r="443" spans="2:12" x14ac:dyDescent="0.25">
      <c r="B443" s="394" t="s">
        <v>383</v>
      </c>
      <c r="C443" s="444" t="s">
        <v>674</v>
      </c>
      <c r="D443" s="394" t="s">
        <v>1336</v>
      </c>
      <c r="E443" s="394" t="s">
        <v>237</v>
      </c>
      <c r="F443" s="542" t="s">
        <v>384</v>
      </c>
      <c r="G443" s="542"/>
      <c r="H443" s="395" t="s">
        <v>340</v>
      </c>
      <c r="I443" s="445">
        <v>0.8</v>
      </c>
      <c r="J443" s="445">
        <v>0</v>
      </c>
      <c r="K443" s="446">
        <v>22.31</v>
      </c>
      <c r="L443" s="446">
        <v>17.847999999999999</v>
      </c>
    </row>
    <row r="444" spans="2:12" ht="12.75" customHeight="1" x14ac:dyDescent="0.25">
      <c r="B444" s="399"/>
      <c r="C444" s="399"/>
      <c r="D444" s="399"/>
      <c r="E444" s="399"/>
      <c r="F444" s="399"/>
      <c r="G444" s="399" t="s">
        <v>386</v>
      </c>
      <c r="H444" s="447">
        <v>41.42</v>
      </c>
      <c r="I444" s="399" t="s">
        <v>387</v>
      </c>
      <c r="J444" s="447">
        <v>0</v>
      </c>
      <c r="K444" s="399" t="s">
        <v>388</v>
      </c>
      <c r="L444" s="447">
        <v>41.42</v>
      </c>
    </row>
    <row r="445" spans="2:12" ht="26.25" thickBot="1" x14ac:dyDescent="0.3">
      <c r="B445" s="399"/>
      <c r="C445" s="399"/>
      <c r="D445" s="399"/>
      <c r="E445" s="399"/>
      <c r="F445" s="399"/>
      <c r="G445" s="399" t="s">
        <v>389</v>
      </c>
      <c r="H445" s="447">
        <v>0</v>
      </c>
      <c r="I445" s="543"/>
      <c r="J445" s="543" t="s">
        <v>474</v>
      </c>
      <c r="K445" s="399"/>
      <c r="L445" s="447">
        <v>62.03</v>
      </c>
    </row>
    <row r="446" spans="2:12" ht="13.5" thickTop="1" x14ac:dyDescent="0.25">
      <c r="B446" s="396"/>
      <c r="C446" s="396"/>
      <c r="D446" s="396"/>
      <c r="E446" s="396"/>
      <c r="F446" s="396"/>
      <c r="G446" s="396"/>
      <c r="H446" s="396"/>
      <c r="I446" s="396"/>
      <c r="J446" s="396"/>
      <c r="K446" s="396"/>
      <c r="L446" s="396"/>
    </row>
    <row r="447" spans="2:12" ht="15" x14ac:dyDescent="0.25">
      <c r="B447" s="388" t="s">
        <v>1524</v>
      </c>
      <c r="C447" s="440" t="s">
        <v>15</v>
      </c>
      <c r="D447" s="388" t="s">
        <v>33</v>
      </c>
      <c r="E447" s="388" t="s">
        <v>30</v>
      </c>
      <c r="F447" s="544" t="s">
        <v>199</v>
      </c>
      <c r="G447" s="544"/>
      <c r="H447" s="389" t="s">
        <v>24</v>
      </c>
      <c r="I447" s="440" t="s">
        <v>26</v>
      </c>
      <c r="J447" s="440" t="s">
        <v>585</v>
      </c>
      <c r="K447" s="440" t="s">
        <v>54</v>
      </c>
      <c r="L447" s="440" t="s">
        <v>25</v>
      </c>
    </row>
    <row r="448" spans="2:12" x14ac:dyDescent="0.25">
      <c r="B448" s="390" t="s">
        <v>382</v>
      </c>
      <c r="C448" s="391" t="s">
        <v>1525</v>
      </c>
      <c r="D448" s="390" t="s">
        <v>1336</v>
      </c>
      <c r="E448" s="390" t="s">
        <v>1526</v>
      </c>
      <c r="F448" s="541">
        <v>703</v>
      </c>
      <c r="G448" s="541"/>
      <c r="H448" s="392" t="s">
        <v>137</v>
      </c>
      <c r="I448" s="443">
        <v>1</v>
      </c>
      <c r="J448" s="393"/>
      <c r="K448" s="393">
        <v>1.59</v>
      </c>
      <c r="L448" s="393">
        <v>1.59</v>
      </c>
    </row>
    <row r="449" spans="2:12" x14ac:dyDescent="0.25">
      <c r="B449" s="394" t="s">
        <v>383</v>
      </c>
      <c r="C449" s="444" t="s">
        <v>674</v>
      </c>
      <c r="D449" s="394" t="s">
        <v>1336</v>
      </c>
      <c r="E449" s="394" t="s">
        <v>237</v>
      </c>
      <c r="F449" s="542" t="s">
        <v>384</v>
      </c>
      <c r="G449" s="542"/>
      <c r="H449" s="395" t="s">
        <v>340</v>
      </c>
      <c r="I449" s="445">
        <v>0.01</v>
      </c>
      <c r="J449" s="445">
        <v>0</v>
      </c>
      <c r="K449" s="446">
        <v>22.31</v>
      </c>
      <c r="L449" s="446">
        <v>0.22309999999999999</v>
      </c>
    </row>
    <row r="450" spans="2:12" x14ac:dyDescent="0.25">
      <c r="B450" s="394" t="s">
        <v>383</v>
      </c>
      <c r="C450" s="444" t="s">
        <v>4002</v>
      </c>
      <c r="D450" s="394" t="s">
        <v>1336</v>
      </c>
      <c r="E450" s="394" t="s">
        <v>4003</v>
      </c>
      <c r="F450" s="542" t="s">
        <v>390</v>
      </c>
      <c r="G450" s="542"/>
      <c r="H450" s="395" t="s">
        <v>136</v>
      </c>
      <c r="I450" s="445">
        <v>1</v>
      </c>
      <c r="J450" s="445">
        <v>0</v>
      </c>
      <c r="K450" s="446">
        <v>1.08</v>
      </c>
      <c r="L450" s="446">
        <v>1.08</v>
      </c>
    </row>
    <row r="451" spans="2:12" x14ac:dyDescent="0.25">
      <c r="B451" s="394" t="s">
        <v>383</v>
      </c>
      <c r="C451" s="444" t="s">
        <v>682</v>
      </c>
      <c r="D451" s="394" t="s">
        <v>1336</v>
      </c>
      <c r="E451" s="394" t="s">
        <v>244</v>
      </c>
      <c r="F451" s="542" t="s">
        <v>384</v>
      </c>
      <c r="G451" s="542"/>
      <c r="H451" s="395" t="s">
        <v>340</v>
      </c>
      <c r="I451" s="445">
        <v>0.01</v>
      </c>
      <c r="J451" s="445">
        <v>0</v>
      </c>
      <c r="K451" s="446">
        <v>29.48</v>
      </c>
      <c r="L451" s="446">
        <v>0.29480000000000001</v>
      </c>
    </row>
    <row r="452" spans="2:12" ht="12.75" customHeight="1" x14ac:dyDescent="0.25">
      <c r="B452" s="399"/>
      <c r="C452" s="399"/>
      <c r="D452" s="399"/>
      <c r="E452" s="399"/>
      <c r="F452" s="399"/>
      <c r="G452" s="399" t="s">
        <v>386</v>
      </c>
      <c r="H452" s="447">
        <v>0.51</v>
      </c>
      <c r="I452" s="399" t="s">
        <v>387</v>
      </c>
      <c r="J452" s="447">
        <v>0</v>
      </c>
      <c r="K452" s="399" t="s">
        <v>388</v>
      </c>
      <c r="L452" s="447">
        <v>0.51</v>
      </c>
    </row>
    <row r="453" spans="2:12" ht="12.75" customHeight="1" thickBot="1" x14ac:dyDescent="0.3">
      <c r="B453" s="399"/>
      <c r="C453" s="399"/>
      <c r="D453" s="399"/>
      <c r="E453" s="399"/>
      <c r="F453" s="399"/>
      <c r="G453" s="399" t="s">
        <v>389</v>
      </c>
      <c r="H453" s="447">
        <v>0</v>
      </c>
      <c r="I453" s="543"/>
      <c r="J453" s="543" t="s">
        <v>474</v>
      </c>
      <c r="K453" s="399"/>
      <c r="L453" s="447">
        <v>1.59</v>
      </c>
    </row>
    <row r="454" spans="2:12" ht="13.5" thickTop="1" x14ac:dyDescent="0.25">
      <c r="B454" s="396"/>
      <c r="C454" s="396"/>
      <c r="D454" s="396"/>
      <c r="E454" s="396"/>
      <c r="F454" s="396"/>
      <c r="G454" s="396"/>
      <c r="H454" s="396"/>
      <c r="I454" s="396"/>
      <c r="J454" s="396"/>
      <c r="K454" s="396"/>
      <c r="L454" s="396"/>
    </row>
    <row r="455" spans="2:12" ht="15" x14ac:dyDescent="0.25">
      <c r="B455" s="388" t="s">
        <v>1527</v>
      </c>
      <c r="C455" s="440" t="s">
        <v>15</v>
      </c>
      <c r="D455" s="388" t="s">
        <v>33</v>
      </c>
      <c r="E455" s="388" t="s">
        <v>30</v>
      </c>
      <c r="F455" s="544" t="s">
        <v>199</v>
      </c>
      <c r="G455" s="544"/>
      <c r="H455" s="389" t="s">
        <v>24</v>
      </c>
      <c r="I455" s="440" t="s">
        <v>26</v>
      </c>
      <c r="J455" s="440" t="s">
        <v>585</v>
      </c>
      <c r="K455" s="440" t="s">
        <v>54</v>
      </c>
      <c r="L455" s="440" t="s">
        <v>25</v>
      </c>
    </row>
    <row r="456" spans="2:12" x14ac:dyDescent="0.25">
      <c r="B456" s="390" t="s">
        <v>382</v>
      </c>
      <c r="C456" s="391" t="s">
        <v>1528</v>
      </c>
      <c r="D456" s="390" t="s">
        <v>1336</v>
      </c>
      <c r="E456" s="390" t="s">
        <v>1529</v>
      </c>
      <c r="F456" s="541">
        <v>721</v>
      </c>
      <c r="G456" s="541"/>
      <c r="H456" s="392" t="s">
        <v>137</v>
      </c>
      <c r="I456" s="443">
        <v>1</v>
      </c>
      <c r="J456" s="393"/>
      <c r="K456" s="393">
        <v>183.82</v>
      </c>
      <c r="L456" s="393">
        <v>183.82</v>
      </c>
    </row>
    <row r="457" spans="2:12" x14ac:dyDescent="0.25">
      <c r="B457" s="394" t="s">
        <v>383</v>
      </c>
      <c r="C457" s="444" t="s">
        <v>674</v>
      </c>
      <c r="D457" s="394" t="s">
        <v>1336</v>
      </c>
      <c r="E457" s="394" t="s">
        <v>237</v>
      </c>
      <c r="F457" s="542" t="s">
        <v>384</v>
      </c>
      <c r="G457" s="542"/>
      <c r="H457" s="395" t="s">
        <v>340</v>
      </c>
      <c r="I457" s="445">
        <v>1.5</v>
      </c>
      <c r="J457" s="445">
        <v>0</v>
      </c>
      <c r="K457" s="446">
        <v>22.31</v>
      </c>
      <c r="L457" s="446">
        <v>33.465000000000003</v>
      </c>
    </row>
    <row r="458" spans="2:12" x14ac:dyDescent="0.25">
      <c r="B458" s="394" t="s">
        <v>383</v>
      </c>
      <c r="C458" s="444" t="s">
        <v>710</v>
      </c>
      <c r="D458" s="394" t="s">
        <v>1336</v>
      </c>
      <c r="E458" s="394" t="s">
        <v>461</v>
      </c>
      <c r="F458" s="542" t="s">
        <v>390</v>
      </c>
      <c r="G458" s="542"/>
      <c r="H458" s="395" t="s">
        <v>136</v>
      </c>
      <c r="I458" s="445">
        <v>1</v>
      </c>
      <c r="J458" s="445">
        <v>0</v>
      </c>
      <c r="K458" s="446">
        <v>106.14</v>
      </c>
      <c r="L458" s="446">
        <v>106.14</v>
      </c>
    </row>
    <row r="459" spans="2:12" x14ac:dyDescent="0.25">
      <c r="B459" s="394" t="s">
        <v>383</v>
      </c>
      <c r="C459" s="444" t="s">
        <v>682</v>
      </c>
      <c r="D459" s="394" t="s">
        <v>1336</v>
      </c>
      <c r="E459" s="394" t="s">
        <v>244</v>
      </c>
      <c r="F459" s="542" t="s">
        <v>384</v>
      </c>
      <c r="G459" s="542"/>
      <c r="H459" s="395" t="s">
        <v>340</v>
      </c>
      <c r="I459" s="445">
        <v>1.5</v>
      </c>
      <c r="J459" s="445">
        <v>0</v>
      </c>
      <c r="K459" s="446">
        <v>29.48</v>
      </c>
      <c r="L459" s="446">
        <v>44.22</v>
      </c>
    </row>
    <row r="460" spans="2:12" ht="25.5" x14ac:dyDescent="0.25">
      <c r="B460" s="399"/>
      <c r="C460" s="399"/>
      <c r="D460" s="399"/>
      <c r="E460" s="399"/>
      <c r="F460" s="399"/>
      <c r="G460" s="399" t="s">
        <v>386</v>
      </c>
      <c r="H460" s="447">
        <v>77.680000000000007</v>
      </c>
      <c r="I460" s="399" t="s">
        <v>387</v>
      </c>
      <c r="J460" s="447">
        <v>0</v>
      </c>
      <c r="K460" s="399" t="s">
        <v>388</v>
      </c>
      <c r="L460" s="447">
        <v>77.680000000000007</v>
      </c>
    </row>
    <row r="461" spans="2:12" ht="26.25" thickBot="1" x14ac:dyDescent="0.3">
      <c r="B461" s="399"/>
      <c r="C461" s="399"/>
      <c r="D461" s="399"/>
      <c r="E461" s="399"/>
      <c r="F461" s="399"/>
      <c r="G461" s="399" t="s">
        <v>389</v>
      </c>
      <c r="H461" s="447">
        <v>0</v>
      </c>
      <c r="I461" s="543"/>
      <c r="J461" s="543" t="s">
        <v>474</v>
      </c>
      <c r="K461" s="399"/>
      <c r="L461" s="447">
        <v>183.82</v>
      </c>
    </row>
    <row r="462" spans="2:12" ht="13.5" thickTop="1" x14ac:dyDescent="0.25">
      <c r="B462" s="396"/>
      <c r="C462" s="396"/>
      <c r="D462" s="396"/>
      <c r="E462" s="396"/>
      <c r="F462" s="396"/>
      <c r="G462" s="396"/>
      <c r="H462" s="396"/>
      <c r="I462" s="396"/>
      <c r="J462" s="396"/>
      <c r="K462" s="396"/>
      <c r="L462" s="396"/>
    </row>
    <row r="463" spans="2:12" ht="12.75" customHeight="1" x14ac:dyDescent="0.25">
      <c r="B463" s="388" t="s">
        <v>1530</v>
      </c>
      <c r="C463" s="440" t="s">
        <v>15</v>
      </c>
      <c r="D463" s="388" t="s">
        <v>33</v>
      </c>
      <c r="E463" s="388" t="s">
        <v>30</v>
      </c>
      <c r="F463" s="544" t="s">
        <v>199</v>
      </c>
      <c r="G463" s="544"/>
      <c r="H463" s="389" t="s">
        <v>24</v>
      </c>
      <c r="I463" s="440" t="s">
        <v>26</v>
      </c>
      <c r="J463" s="440" t="s">
        <v>585</v>
      </c>
      <c r="K463" s="440" t="s">
        <v>54</v>
      </c>
      <c r="L463" s="440" t="s">
        <v>25</v>
      </c>
    </row>
    <row r="464" spans="2:12" x14ac:dyDescent="0.25">
      <c r="B464" s="390" t="s">
        <v>382</v>
      </c>
      <c r="C464" s="391" t="s">
        <v>1531</v>
      </c>
      <c r="D464" s="390" t="s">
        <v>1336</v>
      </c>
      <c r="E464" s="390" t="s">
        <v>1532</v>
      </c>
      <c r="F464" s="541">
        <v>705</v>
      </c>
      <c r="G464" s="541"/>
      <c r="H464" s="392" t="s">
        <v>188</v>
      </c>
      <c r="I464" s="443">
        <v>1</v>
      </c>
      <c r="J464" s="393"/>
      <c r="K464" s="393">
        <v>39.18</v>
      </c>
      <c r="L464" s="393">
        <v>39.18</v>
      </c>
    </row>
    <row r="465" spans="2:12" x14ac:dyDescent="0.25">
      <c r="B465" s="394" t="s">
        <v>383</v>
      </c>
      <c r="C465" s="444" t="s">
        <v>4004</v>
      </c>
      <c r="D465" s="394" t="s">
        <v>1336</v>
      </c>
      <c r="E465" s="394" t="s">
        <v>4005</v>
      </c>
      <c r="F465" s="542" t="s">
        <v>390</v>
      </c>
      <c r="G465" s="542"/>
      <c r="H465" s="395" t="s">
        <v>141</v>
      </c>
      <c r="I465" s="445">
        <v>1.02</v>
      </c>
      <c r="J465" s="445">
        <v>0</v>
      </c>
      <c r="K465" s="446">
        <v>30.31</v>
      </c>
      <c r="L465" s="446">
        <v>30.9162</v>
      </c>
    </row>
    <row r="466" spans="2:12" x14ac:dyDescent="0.25">
      <c r="B466" s="394" t="s">
        <v>383</v>
      </c>
      <c r="C466" s="444" t="s">
        <v>682</v>
      </c>
      <c r="D466" s="394" t="s">
        <v>1336</v>
      </c>
      <c r="E466" s="394" t="s">
        <v>244</v>
      </c>
      <c r="F466" s="542" t="s">
        <v>384</v>
      </c>
      <c r="G466" s="542"/>
      <c r="H466" s="395" t="s">
        <v>340</v>
      </c>
      <c r="I466" s="445">
        <v>0.16</v>
      </c>
      <c r="J466" s="445">
        <v>0</v>
      </c>
      <c r="K466" s="446">
        <v>29.48</v>
      </c>
      <c r="L466" s="446">
        <v>4.7168000000000001</v>
      </c>
    </row>
    <row r="467" spans="2:12" x14ac:dyDescent="0.25">
      <c r="B467" s="394" t="s">
        <v>383</v>
      </c>
      <c r="C467" s="444" t="s">
        <v>674</v>
      </c>
      <c r="D467" s="394" t="s">
        <v>1336</v>
      </c>
      <c r="E467" s="394" t="s">
        <v>237</v>
      </c>
      <c r="F467" s="542" t="s">
        <v>384</v>
      </c>
      <c r="G467" s="542"/>
      <c r="H467" s="395" t="s">
        <v>340</v>
      </c>
      <c r="I467" s="445">
        <v>0.16</v>
      </c>
      <c r="J467" s="445">
        <v>0</v>
      </c>
      <c r="K467" s="446">
        <v>22.31</v>
      </c>
      <c r="L467" s="446">
        <v>3.5695999999999999</v>
      </c>
    </row>
    <row r="468" spans="2:12" ht="25.5" x14ac:dyDescent="0.25">
      <c r="B468" s="399"/>
      <c r="C468" s="399"/>
      <c r="D468" s="399"/>
      <c r="E468" s="399"/>
      <c r="F468" s="399"/>
      <c r="G468" s="399" t="s">
        <v>386</v>
      </c>
      <c r="H468" s="447">
        <v>8.27</v>
      </c>
      <c r="I468" s="399" t="s">
        <v>387</v>
      </c>
      <c r="J468" s="447">
        <v>0</v>
      </c>
      <c r="K468" s="399" t="s">
        <v>388</v>
      </c>
      <c r="L468" s="447">
        <v>8.27</v>
      </c>
    </row>
    <row r="469" spans="2:12" ht="26.25" thickBot="1" x14ac:dyDescent="0.3">
      <c r="B469" s="399"/>
      <c r="C469" s="399"/>
      <c r="D469" s="399"/>
      <c r="E469" s="399"/>
      <c r="F469" s="399"/>
      <c r="G469" s="399" t="s">
        <v>389</v>
      </c>
      <c r="H469" s="447">
        <v>0</v>
      </c>
      <c r="I469" s="543"/>
      <c r="J469" s="543" t="s">
        <v>474</v>
      </c>
      <c r="K469" s="399"/>
      <c r="L469" s="447">
        <v>39.18</v>
      </c>
    </row>
    <row r="470" spans="2:12" ht="13.5" thickTop="1" x14ac:dyDescent="0.25">
      <c r="B470" s="396"/>
      <c r="C470" s="396"/>
      <c r="D470" s="396"/>
      <c r="E470" s="396"/>
      <c r="F470" s="396"/>
      <c r="G470" s="396"/>
      <c r="H470" s="396"/>
      <c r="I470" s="396"/>
      <c r="J470" s="396"/>
      <c r="K470" s="396"/>
      <c r="L470" s="396"/>
    </row>
    <row r="471" spans="2:12" ht="15" x14ac:dyDescent="0.25">
      <c r="B471" s="388" t="s">
        <v>1533</v>
      </c>
      <c r="C471" s="440" t="s">
        <v>15</v>
      </c>
      <c r="D471" s="388" t="s">
        <v>33</v>
      </c>
      <c r="E471" s="388" t="s">
        <v>30</v>
      </c>
      <c r="F471" s="544" t="s">
        <v>199</v>
      </c>
      <c r="G471" s="544"/>
      <c r="H471" s="389" t="s">
        <v>24</v>
      </c>
      <c r="I471" s="440" t="s">
        <v>26</v>
      </c>
      <c r="J471" s="440" t="s">
        <v>585</v>
      </c>
      <c r="K471" s="440" t="s">
        <v>54</v>
      </c>
      <c r="L471" s="440" t="s">
        <v>25</v>
      </c>
    </row>
    <row r="472" spans="2:12" ht="25.5" x14ac:dyDescent="0.25">
      <c r="B472" s="390" t="s">
        <v>382</v>
      </c>
      <c r="C472" s="391" t="s">
        <v>1534</v>
      </c>
      <c r="D472" s="390" t="s">
        <v>1336</v>
      </c>
      <c r="E472" s="390" t="s">
        <v>1535</v>
      </c>
      <c r="F472" s="541">
        <v>711</v>
      </c>
      <c r="G472" s="541"/>
      <c r="H472" s="392" t="s">
        <v>137</v>
      </c>
      <c r="I472" s="443">
        <v>1</v>
      </c>
      <c r="J472" s="393"/>
      <c r="K472" s="393">
        <v>110.99</v>
      </c>
      <c r="L472" s="393">
        <v>110.99</v>
      </c>
    </row>
    <row r="473" spans="2:12" x14ac:dyDescent="0.25">
      <c r="B473" s="394" t="s">
        <v>383</v>
      </c>
      <c r="C473" s="444" t="s">
        <v>674</v>
      </c>
      <c r="D473" s="394" t="s">
        <v>1336</v>
      </c>
      <c r="E473" s="394" t="s">
        <v>237</v>
      </c>
      <c r="F473" s="542" t="s">
        <v>384</v>
      </c>
      <c r="G473" s="542"/>
      <c r="H473" s="395" t="s">
        <v>340</v>
      </c>
      <c r="I473" s="445">
        <v>1</v>
      </c>
      <c r="J473" s="445">
        <v>0</v>
      </c>
      <c r="K473" s="446">
        <v>22.31</v>
      </c>
      <c r="L473" s="446">
        <v>22.31</v>
      </c>
    </row>
    <row r="474" spans="2:12" ht="25.5" x14ac:dyDescent="0.25">
      <c r="B474" s="394" t="s">
        <v>383</v>
      </c>
      <c r="C474" s="444" t="s">
        <v>714</v>
      </c>
      <c r="D474" s="394" t="s">
        <v>1336</v>
      </c>
      <c r="E474" s="394" t="s">
        <v>464</v>
      </c>
      <c r="F474" s="542" t="s">
        <v>390</v>
      </c>
      <c r="G474" s="542"/>
      <c r="H474" s="395" t="s">
        <v>136</v>
      </c>
      <c r="I474" s="445">
        <v>1</v>
      </c>
      <c r="J474" s="445">
        <v>0</v>
      </c>
      <c r="K474" s="446">
        <v>59.2</v>
      </c>
      <c r="L474" s="446">
        <v>59.2</v>
      </c>
    </row>
    <row r="475" spans="2:12" x14ac:dyDescent="0.25">
      <c r="B475" s="394" t="s">
        <v>383</v>
      </c>
      <c r="C475" s="444" t="s">
        <v>682</v>
      </c>
      <c r="D475" s="394" t="s">
        <v>1336</v>
      </c>
      <c r="E475" s="394" t="s">
        <v>244</v>
      </c>
      <c r="F475" s="542" t="s">
        <v>384</v>
      </c>
      <c r="G475" s="542"/>
      <c r="H475" s="395" t="s">
        <v>340</v>
      </c>
      <c r="I475" s="445">
        <v>1</v>
      </c>
      <c r="J475" s="445">
        <v>0</v>
      </c>
      <c r="K475" s="446">
        <v>29.48</v>
      </c>
      <c r="L475" s="446">
        <v>29.48</v>
      </c>
    </row>
    <row r="476" spans="2:12" ht="25.5" x14ac:dyDescent="0.25">
      <c r="B476" s="399"/>
      <c r="C476" s="399"/>
      <c r="D476" s="399"/>
      <c r="E476" s="399"/>
      <c r="F476" s="399"/>
      <c r="G476" s="399" t="s">
        <v>386</v>
      </c>
      <c r="H476" s="447">
        <v>51.79</v>
      </c>
      <c r="I476" s="399" t="s">
        <v>387</v>
      </c>
      <c r="J476" s="447">
        <v>0</v>
      </c>
      <c r="K476" s="399" t="s">
        <v>388</v>
      </c>
      <c r="L476" s="447">
        <v>51.79</v>
      </c>
    </row>
    <row r="477" spans="2:12" ht="26.25" thickBot="1" x14ac:dyDescent="0.3">
      <c r="B477" s="399"/>
      <c r="C477" s="399"/>
      <c r="D477" s="399"/>
      <c r="E477" s="399"/>
      <c r="F477" s="399"/>
      <c r="G477" s="399" t="s">
        <v>389</v>
      </c>
      <c r="H477" s="447">
        <v>0</v>
      </c>
      <c r="I477" s="543"/>
      <c r="J477" s="543" t="s">
        <v>474</v>
      </c>
      <c r="K477" s="399"/>
      <c r="L477" s="447">
        <v>110.99</v>
      </c>
    </row>
    <row r="478" spans="2:12" ht="12.75" customHeight="1" thickTop="1" x14ac:dyDescent="0.25">
      <c r="B478" s="396"/>
      <c r="C478" s="396"/>
      <c r="D478" s="396"/>
      <c r="E478" s="396"/>
      <c r="F478" s="396"/>
      <c r="G478" s="396"/>
      <c r="H478" s="396"/>
      <c r="I478" s="396"/>
      <c r="J478" s="396"/>
      <c r="K478" s="396"/>
      <c r="L478" s="396"/>
    </row>
    <row r="479" spans="2:12" ht="15" x14ac:dyDescent="0.25">
      <c r="B479" s="388" t="s">
        <v>1536</v>
      </c>
      <c r="C479" s="440" t="s">
        <v>15</v>
      </c>
      <c r="D479" s="388" t="s">
        <v>33</v>
      </c>
      <c r="E479" s="388" t="s">
        <v>30</v>
      </c>
      <c r="F479" s="544" t="s">
        <v>199</v>
      </c>
      <c r="G479" s="544"/>
      <c r="H479" s="389" t="s">
        <v>24</v>
      </c>
      <c r="I479" s="440" t="s">
        <v>26</v>
      </c>
      <c r="J479" s="440" t="s">
        <v>585</v>
      </c>
      <c r="K479" s="440" t="s">
        <v>54</v>
      </c>
      <c r="L479" s="440" t="s">
        <v>25</v>
      </c>
    </row>
    <row r="480" spans="2:12" ht="51" x14ac:dyDescent="0.25">
      <c r="B480" s="390" t="s">
        <v>382</v>
      </c>
      <c r="C480" s="391" t="s">
        <v>1537</v>
      </c>
      <c r="D480" s="390" t="s">
        <v>160</v>
      </c>
      <c r="E480" s="390" t="s">
        <v>1538</v>
      </c>
      <c r="F480" s="541" t="s">
        <v>4006</v>
      </c>
      <c r="G480" s="541"/>
      <c r="H480" s="392" t="s">
        <v>159</v>
      </c>
      <c r="I480" s="443">
        <v>1</v>
      </c>
      <c r="J480" s="393"/>
      <c r="K480" s="393">
        <v>395.41</v>
      </c>
      <c r="L480" s="393">
        <v>395.41</v>
      </c>
    </row>
    <row r="481" spans="2:12" ht="25.5" x14ac:dyDescent="0.25">
      <c r="B481" s="397" t="s">
        <v>471</v>
      </c>
      <c r="C481" s="448" t="s">
        <v>4007</v>
      </c>
      <c r="D481" s="397" t="s">
        <v>160</v>
      </c>
      <c r="E481" s="397" t="s">
        <v>4008</v>
      </c>
      <c r="F481" s="545" t="s">
        <v>4009</v>
      </c>
      <c r="G481" s="545"/>
      <c r="H481" s="398" t="s">
        <v>138</v>
      </c>
      <c r="I481" s="449">
        <v>8.1000000000000003E-2</v>
      </c>
      <c r="J481" s="449">
        <v>0</v>
      </c>
      <c r="K481" s="450">
        <v>335.18</v>
      </c>
      <c r="L481" s="450">
        <v>27.14</v>
      </c>
    </row>
    <row r="482" spans="2:12" ht="38.25" x14ac:dyDescent="0.25">
      <c r="B482" s="397" t="s">
        <v>471</v>
      </c>
      <c r="C482" s="448" t="s">
        <v>753</v>
      </c>
      <c r="D482" s="397" t="s">
        <v>160</v>
      </c>
      <c r="E482" s="397" t="s">
        <v>4010</v>
      </c>
      <c r="F482" s="545" t="s">
        <v>475</v>
      </c>
      <c r="G482" s="545"/>
      <c r="H482" s="398" t="s">
        <v>138</v>
      </c>
      <c r="I482" s="449">
        <v>5.7500000000000002E-2</v>
      </c>
      <c r="J482" s="449">
        <v>0</v>
      </c>
      <c r="K482" s="450">
        <v>718.02</v>
      </c>
      <c r="L482" s="450">
        <v>41.28</v>
      </c>
    </row>
    <row r="483" spans="2:12" ht="76.5" x14ac:dyDescent="0.25">
      <c r="B483" s="397" t="s">
        <v>471</v>
      </c>
      <c r="C483" s="448" t="s">
        <v>4011</v>
      </c>
      <c r="D483" s="397" t="s">
        <v>160</v>
      </c>
      <c r="E483" s="397" t="s">
        <v>4012</v>
      </c>
      <c r="F483" s="545" t="s">
        <v>4013</v>
      </c>
      <c r="G483" s="545"/>
      <c r="H483" s="398" t="s">
        <v>505</v>
      </c>
      <c r="I483" s="449">
        <v>8.6999999999999994E-3</v>
      </c>
      <c r="J483" s="449">
        <v>0</v>
      </c>
      <c r="K483" s="450">
        <v>142.66</v>
      </c>
      <c r="L483" s="450">
        <v>1.24</v>
      </c>
    </row>
    <row r="484" spans="2:12" ht="38.25" x14ac:dyDescent="0.25">
      <c r="B484" s="397" t="s">
        <v>471</v>
      </c>
      <c r="C484" s="448" t="s">
        <v>4014</v>
      </c>
      <c r="D484" s="397" t="s">
        <v>160</v>
      </c>
      <c r="E484" s="397" t="s">
        <v>4015</v>
      </c>
      <c r="F484" s="545" t="s">
        <v>475</v>
      </c>
      <c r="G484" s="545"/>
      <c r="H484" s="398" t="s">
        <v>138</v>
      </c>
      <c r="I484" s="449">
        <v>1.3599999999999999E-2</v>
      </c>
      <c r="J484" s="449">
        <v>0</v>
      </c>
      <c r="K484" s="450">
        <v>488.27</v>
      </c>
      <c r="L484" s="450">
        <v>6.64</v>
      </c>
    </row>
    <row r="485" spans="2:12" ht="12.75" customHeight="1" x14ac:dyDescent="0.25">
      <c r="B485" s="397" t="s">
        <v>471</v>
      </c>
      <c r="C485" s="448" t="s">
        <v>4016</v>
      </c>
      <c r="D485" s="397" t="s">
        <v>160</v>
      </c>
      <c r="E485" s="397" t="s">
        <v>4017</v>
      </c>
      <c r="F485" s="545" t="s">
        <v>4013</v>
      </c>
      <c r="G485" s="545"/>
      <c r="H485" s="398" t="s">
        <v>504</v>
      </c>
      <c r="I485" s="449">
        <v>1.78E-2</v>
      </c>
      <c r="J485" s="449">
        <v>0</v>
      </c>
      <c r="K485" s="450">
        <v>61.21</v>
      </c>
      <c r="L485" s="450">
        <v>1.08</v>
      </c>
    </row>
    <row r="486" spans="2:12" ht="38.25" x14ac:dyDescent="0.25">
      <c r="B486" s="397" t="s">
        <v>471</v>
      </c>
      <c r="C486" s="448" t="s">
        <v>4018</v>
      </c>
      <c r="D486" s="397" t="s">
        <v>160</v>
      </c>
      <c r="E486" s="397" t="s">
        <v>4019</v>
      </c>
      <c r="F486" s="545" t="s">
        <v>4020</v>
      </c>
      <c r="G486" s="545"/>
      <c r="H486" s="398" t="s">
        <v>138</v>
      </c>
      <c r="I486" s="449">
        <v>4.48E-2</v>
      </c>
      <c r="J486" s="449">
        <v>0</v>
      </c>
      <c r="K486" s="450">
        <v>2463.15</v>
      </c>
      <c r="L486" s="450">
        <v>110.34</v>
      </c>
    </row>
    <row r="487" spans="2:12" ht="12.75" customHeight="1" x14ac:dyDescent="0.25">
      <c r="B487" s="394" t="s">
        <v>383</v>
      </c>
      <c r="C487" s="444" t="s">
        <v>690</v>
      </c>
      <c r="D487" s="394" t="s">
        <v>1336</v>
      </c>
      <c r="E487" s="394" t="s">
        <v>202</v>
      </c>
      <c r="F487" s="542" t="s">
        <v>384</v>
      </c>
      <c r="G487" s="542"/>
      <c r="H487" s="395" t="s">
        <v>340</v>
      </c>
      <c r="I487" s="445">
        <v>2.3416000000000001</v>
      </c>
      <c r="J487" s="445">
        <v>0</v>
      </c>
      <c r="K487" s="446">
        <v>20.37</v>
      </c>
      <c r="L487" s="446">
        <v>47.698391999999998</v>
      </c>
    </row>
    <row r="488" spans="2:12" ht="12.75" customHeight="1" x14ac:dyDescent="0.25">
      <c r="B488" s="394" t="s">
        <v>383</v>
      </c>
      <c r="C488" s="444" t="s">
        <v>4021</v>
      </c>
      <c r="D488" s="394" t="s">
        <v>160</v>
      </c>
      <c r="E488" s="394" t="s">
        <v>4022</v>
      </c>
      <c r="F488" s="542" t="s">
        <v>390</v>
      </c>
      <c r="G488" s="542"/>
      <c r="H488" s="395" t="s">
        <v>159</v>
      </c>
      <c r="I488" s="445">
        <v>21.225300000000001</v>
      </c>
      <c r="J488" s="445">
        <v>0</v>
      </c>
      <c r="K488" s="446">
        <v>3.45</v>
      </c>
      <c r="L488" s="446">
        <v>73.227284999999995</v>
      </c>
    </row>
    <row r="489" spans="2:12" x14ac:dyDescent="0.25">
      <c r="B489" s="394" t="s">
        <v>383</v>
      </c>
      <c r="C489" s="444" t="s">
        <v>685</v>
      </c>
      <c r="D489" s="394" t="s">
        <v>1336</v>
      </c>
      <c r="E489" s="394" t="s">
        <v>236</v>
      </c>
      <c r="F489" s="542" t="s">
        <v>384</v>
      </c>
      <c r="G489" s="542"/>
      <c r="H489" s="395" t="s">
        <v>340</v>
      </c>
      <c r="I489" s="445">
        <v>2.9802</v>
      </c>
      <c r="J489" s="445">
        <v>0</v>
      </c>
      <c r="K489" s="446">
        <v>29.12</v>
      </c>
      <c r="L489" s="446">
        <v>86.783423999999997</v>
      </c>
    </row>
    <row r="490" spans="2:12" ht="25.5" x14ac:dyDescent="0.25">
      <c r="B490" s="399"/>
      <c r="C490" s="399"/>
      <c r="D490" s="399"/>
      <c r="E490" s="399"/>
      <c r="F490" s="399"/>
      <c r="G490" s="399" t="s">
        <v>386</v>
      </c>
      <c r="H490" s="447">
        <v>221.21</v>
      </c>
      <c r="I490" s="399" t="s">
        <v>387</v>
      </c>
      <c r="J490" s="447">
        <v>0</v>
      </c>
      <c r="K490" s="399" t="s">
        <v>388</v>
      </c>
      <c r="L490" s="447">
        <v>221.21</v>
      </c>
    </row>
    <row r="491" spans="2:12" ht="26.25" thickBot="1" x14ac:dyDescent="0.3">
      <c r="B491" s="399"/>
      <c r="C491" s="399"/>
      <c r="D491" s="399"/>
      <c r="E491" s="399"/>
      <c r="F491" s="399"/>
      <c r="G491" s="399" t="s">
        <v>389</v>
      </c>
      <c r="H491" s="447">
        <v>0</v>
      </c>
      <c r="I491" s="543"/>
      <c r="J491" s="543" t="s">
        <v>474</v>
      </c>
      <c r="K491" s="399"/>
      <c r="L491" s="447">
        <v>395.41</v>
      </c>
    </row>
    <row r="492" spans="2:12" ht="13.5" thickTop="1" x14ac:dyDescent="0.25">
      <c r="B492" s="396"/>
      <c r="C492" s="396"/>
      <c r="D492" s="396"/>
      <c r="E492" s="396"/>
      <c r="F492" s="396"/>
      <c r="G492" s="396"/>
      <c r="H492" s="396"/>
      <c r="I492" s="396"/>
      <c r="J492" s="396"/>
      <c r="K492" s="396"/>
      <c r="L492" s="396"/>
    </row>
    <row r="493" spans="2:12" ht="15" x14ac:dyDescent="0.25">
      <c r="B493" s="388" t="s">
        <v>1539</v>
      </c>
      <c r="C493" s="440" t="s">
        <v>15</v>
      </c>
      <c r="D493" s="388" t="s">
        <v>33</v>
      </c>
      <c r="E493" s="388" t="s">
        <v>30</v>
      </c>
      <c r="F493" s="544" t="s">
        <v>199</v>
      </c>
      <c r="G493" s="544"/>
      <c r="H493" s="389" t="s">
        <v>24</v>
      </c>
      <c r="I493" s="440" t="s">
        <v>26</v>
      </c>
      <c r="J493" s="440" t="s">
        <v>585</v>
      </c>
      <c r="K493" s="440" t="s">
        <v>54</v>
      </c>
      <c r="L493" s="440" t="s">
        <v>25</v>
      </c>
    </row>
    <row r="494" spans="2:12" x14ac:dyDescent="0.25">
      <c r="B494" s="390" t="s">
        <v>382</v>
      </c>
      <c r="C494" s="391" t="s">
        <v>1540</v>
      </c>
      <c r="D494" s="390" t="s">
        <v>1336</v>
      </c>
      <c r="E494" s="390" t="s">
        <v>1541</v>
      </c>
      <c r="F494" s="541">
        <v>725</v>
      </c>
      <c r="G494" s="541"/>
      <c r="H494" s="392" t="s">
        <v>137</v>
      </c>
      <c r="I494" s="443">
        <v>1</v>
      </c>
      <c r="J494" s="393"/>
      <c r="K494" s="393">
        <v>25.29</v>
      </c>
      <c r="L494" s="393">
        <v>25.29</v>
      </c>
    </row>
    <row r="495" spans="2:12" ht="25.5" x14ac:dyDescent="0.25">
      <c r="B495" s="394" t="s">
        <v>383</v>
      </c>
      <c r="C495" s="444" t="s">
        <v>4023</v>
      </c>
      <c r="D495" s="394" t="s">
        <v>1336</v>
      </c>
      <c r="E495" s="394" t="s">
        <v>4024</v>
      </c>
      <c r="F495" s="542" t="s">
        <v>390</v>
      </c>
      <c r="G495" s="542"/>
      <c r="H495" s="395" t="s">
        <v>136</v>
      </c>
      <c r="I495" s="445">
        <v>1</v>
      </c>
      <c r="J495" s="445">
        <v>0</v>
      </c>
      <c r="K495" s="446">
        <v>10.29</v>
      </c>
      <c r="L495" s="446">
        <v>10.29</v>
      </c>
    </row>
    <row r="496" spans="2:12" x14ac:dyDescent="0.25">
      <c r="B496" s="394" t="s">
        <v>383</v>
      </c>
      <c r="C496" s="444" t="s">
        <v>674</v>
      </c>
      <c r="D496" s="394" t="s">
        <v>1336</v>
      </c>
      <c r="E496" s="394" t="s">
        <v>237</v>
      </c>
      <c r="F496" s="542" t="s">
        <v>384</v>
      </c>
      <c r="G496" s="542"/>
      <c r="H496" s="395" t="s">
        <v>340</v>
      </c>
      <c r="I496" s="445">
        <v>0.28999999999999998</v>
      </c>
      <c r="J496" s="445">
        <v>0</v>
      </c>
      <c r="K496" s="446">
        <v>22.31</v>
      </c>
      <c r="L496" s="446">
        <v>6.4699</v>
      </c>
    </row>
    <row r="497" spans="2:12" x14ac:dyDescent="0.25">
      <c r="B497" s="394" t="s">
        <v>383</v>
      </c>
      <c r="C497" s="444" t="s">
        <v>682</v>
      </c>
      <c r="D497" s="394" t="s">
        <v>1336</v>
      </c>
      <c r="E497" s="394" t="s">
        <v>244</v>
      </c>
      <c r="F497" s="542" t="s">
        <v>384</v>
      </c>
      <c r="G497" s="542"/>
      <c r="H497" s="395" t="s">
        <v>340</v>
      </c>
      <c r="I497" s="445">
        <v>0.28999999999999998</v>
      </c>
      <c r="J497" s="445">
        <v>0</v>
      </c>
      <c r="K497" s="446">
        <v>29.48</v>
      </c>
      <c r="L497" s="446">
        <v>8.5492000000000008</v>
      </c>
    </row>
    <row r="498" spans="2:12" ht="25.5" x14ac:dyDescent="0.25">
      <c r="B498" s="399"/>
      <c r="C498" s="399"/>
      <c r="D498" s="399"/>
      <c r="E498" s="399"/>
      <c r="F498" s="399"/>
      <c r="G498" s="399" t="s">
        <v>386</v>
      </c>
      <c r="H498" s="447">
        <v>15</v>
      </c>
      <c r="I498" s="399" t="s">
        <v>387</v>
      </c>
      <c r="J498" s="447">
        <v>0</v>
      </c>
      <c r="K498" s="399" t="s">
        <v>388</v>
      </c>
      <c r="L498" s="447">
        <v>15</v>
      </c>
    </row>
    <row r="499" spans="2:12" ht="12.75" customHeight="1" thickBot="1" x14ac:dyDescent="0.3">
      <c r="B499" s="399"/>
      <c r="C499" s="399"/>
      <c r="D499" s="399"/>
      <c r="E499" s="399"/>
      <c r="F499" s="399"/>
      <c r="G499" s="399" t="s">
        <v>389</v>
      </c>
      <c r="H499" s="447">
        <v>0</v>
      </c>
      <c r="I499" s="543"/>
      <c r="J499" s="543" t="s">
        <v>474</v>
      </c>
      <c r="K499" s="399"/>
      <c r="L499" s="447">
        <v>25.29</v>
      </c>
    </row>
    <row r="500" spans="2:12" ht="13.5" thickTop="1" x14ac:dyDescent="0.25">
      <c r="B500" s="396"/>
      <c r="C500" s="396"/>
      <c r="D500" s="396"/>
      <c r="E500" s="396"/>
      <c r="F500" s="396"/>
      <c r="G500" s="396"/>
      <c r="H500" s="396"/>
      <c r="I500" s="396"/>
      <c r="J500" s="396"/>
      <c r="K500" s="396"/>
      <c r="L500" s="396"/>
    </row>
    <row r="501" spans="2:12" ht="15" x14ac:dyDescent="0.25">
      <c r="B501" s="388" t="s">
        <v>1542</v>
      </c>
      <c r="C501" s="440" t="s">
        <v>15</v>
      </c>
      <c r="D501" s="388" t="s">
        <v>33</v>
      </c>
      <c r="E501" s="388" t="s">
        <v>30</v>
      </c>
      <c r="F501" s="544" t="s">
        <v>199</v>
      </c>
      <c r="G501" s="544"/>
      <c r="H501" s="389" t="s">
        <v>24</v>
      </c>
      <c r="I501" s="440" t="s">
        <v>26</v>
      </c>
      <c r="J501" s="440" t="s">
        <v>585</v>
      </c>
      <c r="K501" s="440" t="s">
        <v>54</v>
      </c>
      <c r="L501" s="440" t="s">
        <v>25</v>
      </c>
    </row>
    <row r="502" spans="2:12" x14ac:dyDescent="0.25">
      <c r="B502" s="390" t="s">
        <v>382</v>
      </c>
      <c r="C502" s="391" t="s">
        <v>765</v>
      </c>
      <c r="D502" s="390" t="s">
        <v>1336</v>
      </c>
      <c r="E502" s="390" t="s">
        <v>603</v>
      </c>
      <c r="F502" s="541">
        <v>712</v>
      </c>
      <c r="G502" s="541"/>
      <c r="H502" s="392" t="s">
        <v>188</v>
      </c>
      <c r="I502" s="443">
        <v>1</v>
      </c>
      <c r="J502" s="393"/>
      <c r="K502" s="393">
        <v>17.11</v>
      </c>
      <c r="L502" s="393">
        <v>17.11</v>
      </c>
    </row>
    <row r="503" spans="2:12" x14ac:dyDescent="0.25">
      <c r="B503" s="394" t="s">
        <v>383</v>
      </c>
      <c r="C503" s="444" t="s">
        <v>674</v>
      </c>
      <c r="D503" s="394" t="s">
        <v>1336</v>
      </c>
      <c r="E503" s="394" t="s">
        <v>237</v>
      </c>
      <c r="F503" s="542" t="s">
        <v>384</v>
      </c>
      <c r="G503" s="542"/>
      <c r="H503" s="395" t="s">
        <v>340</v>
      </c>
      <c r="I503" s="445">
        <v>0.2</v>
      </c>
      <c r="J503" s="445">
        <v>0</v>
      </c>
      <c r="K503" s="446">
        <v>22.31</v>
      </c>
      <c r="L503" s="446">
        <v>4.4619999999999997</v>
      </c>
    </row>
    <row r="504" spans="2:12" x14ac:dyDescent="0.25">
      <c r="B504" s="394" t="s">
        <v>383</v>
      </c>
      <c r="C504" s="444" t="s">
        <v>766</v>
      </c>
      <c r="D504" s="394" t="s">
        <v>1336</v>
      </c>
      <c r="E504" s="394" t="s">
        <v>603</v>
      </c>
      <c r="F504" s="542" t="s">
        <v>390</v>
      </c>
      <c r="G504" s="542"/>
      <c r="H504" s="395" t="s">
        <v>141</v>
      </c>
      <c r="I504" s="445">
        <v>1</v>
      </c>
      <c r="J504" s="445">
        <v>0</v>
      </c>
      <c r="K504" s="446">
        <v>6.76</v>
      </c>
      <c r="L504" s="446">
        <v>6.76</v>
      </c>
    </row>
    <row r="505" spans="2:12" x14ac:dyDescent="0.25">
      <c r="B505" s="394" t="s">
        <v>383</v>
      </c>
      <c r="C505" s="444" t="s">
        <v>682</v>
      </c>
      <c r="D505" s="394" t="s">
        <v>1336</v>
      </c>
      <c r="E505" s="394" t="s">
        <v>244</v>
      </c>
      <c r="F505" s="542" t="s">
        <v>384</v>
      </c>
      <c r="G505" s="542"/>
      <c r="H505" s="395" t="s">
        <v>340</v>
      </c>
      <c r="I505" s="445">
        <v>0.2</v>
      </c>
      <c r="J505" s="445">
        <v>0</v>
      </c>
      <c r="K505" s="446">
        <v>29.48</v>
      </c>
      <c r="L505" s="446">
        <v>5.8959999999999999</v>
      </c>
    </row>
    <row r="506" spans="2:12" ht="25.5" x14ac:dyDescent="0.25">
      <c r="B506" s="399"/>
      <c r="C506" s="399"/>
      <c r="D506" s="399"/>
      <c r="E506" s="399"/>
      <c r="F506" s="399"/>
      <c r="G506" s="399" t="s">
        <v>386</v>
      </c>
      <c r="H506" s="447">
        <v>10.35</v>
      </c>
      <c r="I506" s="399" t="s">
        <v>387</v>
      </c>
      <c r="J506" s="447">
        <v>0</v>
      </c>
      <c r="K506" s="399" t="s">
        <v>388</v>
      </c>
      <c r="L506" s="447">
        <v>10.35</v>
      </c>
    </row>
    <row r="507" spans="2:12" ht="26.25" thickBot="1" x14ac:dyDescent="0.3">
      <c r="B507" s="399"/>
      <c r="C507" s="399"/>
      <c r="D507" s="399"/>
      <c r="E507" s="399"/>
      <c r="F507" s="399"/>
      <c r="G507" s="399" t="s">
        <v>389</v>
      </c>
      <c r="H507" s="447">
        <v>0</v>
      </c>
      <c r="I507" s="543"/>
      <c r="J507" s="543" t="s">
        <v>474</v>
      </c>
      <c r="K507" s="399"/>
      <c r="L507" s="447">
        <v>17.11</v>
      </c>
    </row>
    <row r="508" spans="2:12" ht="13.5" thickTop="1" x14ac:dyDescent="0.25">
      <c r="B508" s="396"/>
      <c r="C508" s="396"/>
      <c r="D508" s="396"/>
      <c r="E508" s="396"/>
      <c r="F508" s="396"/>
      <c r="G508" s="396"/>
      <c r="H508" s="396"/>
      <c r="I508" s="396"/>
      <c r="J508" s="396"/>
      <c r="K508" s="396"/>
      <c r="L508" s="396"/>
    </row>
    <row r="509" spans="2:12" ht="12.75" customHeight="1" x14ac:dyDescent="0.25">
      <c r="B509" s="388" t="s">
        <v>1543</v>
      </c>
      <c r="C509" s="440" t="s">
        <v>15</v>
      </c>
      <c r="D509" s="388" t="s">
        <v>33</v>
      </c>
      <c r="E509" s="388" t="s">
        <v>30</v>
      </c>
      <c r="F509" s="544" t="s">
        <v>199</v>
      </c>
      <c r="G509" s="544"/>
      <c r="H509" s="389" t="s">
        <v>24</v>
      </c>
      <c r="I509" s="440" t="s">
        <v>26</v>
      </c>
      <c r="J509" s="440" t="s">
        <v>585</v>
      </c>
      <c r="K509" s="440" t="s">
        <v>54</v>
      </c>
      <c r="L509" s="440" t="s">
        <v>25</v>
      </c>
    </row>
    <row r="510" spans="2:12" ht="12.75" customHeight="1" x14ac:dyDescent="0.25">
      <c r="B510" s="390" t="s">
        <v>382</v>
      </c>
      <c r="C510" s="391" t="s">
        <v>1544</v>
      </c>
      <c r="D510" s="390" t="s">
        <v>160</v>
      </c>
      <c r="E510" s="390" t="s">
        <v>1545</v>
      </c>
      <c r="F510" s="541" t="s">
        <v>4025</v>
      </c>
      <c r="G510" s="541"/>
      <c r="H510" s="392" t="s">
        <v>188</v>
      </c>
      <c r="I510" s="443">
        <v>1</v>
      </c>
      <c r="J510" s="393"/>
      <c r="K510" s="393">
        <v>7.33</v>
      </c>
      <c r="L510" s="393">
        <v>7.33</v>
      </c>
    </row>
    <row r="511" spans="2:12" x14ac:dyDescent="0.25">
      <c r="B511" s="394" t="s">
        <v>383</v>
      </c>
      <c r="C511" s="444" t="s">
        <v>682</v>
      </c>
      <c r="D511" s="394" t="s">
        <v>1336</v>
      </c>
      <c r="E511" s="394" t="s">
        <v>244</v>
      </c>
      <c r="F511" s="542" t="s">
        <v>384</v>
      </c>
      <c r="G511" s="542"/>
      <c r="H511" s="395" t="s">
        <v>340</v>
      </c>
      <c r="I511" s="445">
        <v>6.7199999999999996E-2</v>
      </c>
      <c r="J511" s="445">
        <v>0</v>
      </c>
      <c r="K511" s="446">
        <v>29.48</v>
      </c>
      <c r="L511" s="446">
        <v>1.9810559999999999</v>
      </c>
    </row>
    <row r="512" spans="2:12" x14ac:dyDescent="0.25">
      <c r="B512" s="394" t="s">
        <v>383</v>
      </c>
      <c r="C512" s="444" t="s">
        <v>674</v>
      </c>
      <c r="D512" s="394" t="s">
        <v>1336</v>
      </c>
      <c r="E512" s="394" t="s">
        <v>237</v>
      </c>
      <c r="F512" s="542" t="s">
        <v>384</v>
      </c>
      <c r="G512" s="542"/>
      <c r="H512" s="395" t="s">
        <v>340</v>
      </c>
      <c r="I512" s="445">
        <v>6.7199999999999996E-2</v>
      </c>
      <c r="J512" s="445">
        <v>0</v>
      </c>
      <c r="K512" s="446">
        <v>22.31</v>
      </c>
      <c r="L512" s="446">
        <v>1.4992319999999999</v>
      </c>
    </row>
    <row r="513" spans="2:12" ht="38.25" x14ac:dyDescent="0.25">
      <c r="B513" s="394" t="s">
        <v>383</v>
      </c>
      <c r="C513" s="444" t="s">
        <v>4026</v>
      </c>
      <c r="D513" s="394" t="s">
        <v>160</v>
      </c>
      <c r="E513" s="394" t="s">
        <v>4027</v>
      </c>
      <c r="F513" s="542" t="s">
        <v>390</v>
      </c>
      <c r="G513" s="542"/>
      <c r="H513" s="395" t="s">
        <v>188</v>
      </c>
      <c r="I513" s="445">
        <v>1.1000000000000001</v>
      </c>
      <c r="J513" s="445">
        <v>0</v>
      </c>
      <c r="K513" s="446">
        <v>3.51</v>
      </c>
      <c r="L513" s="446">
        <v>3.8610000000000002</v>
      </c>
    </row>
    <row r="514" spans="2:12" ht="25.5" x14ac:dyDescent="0.25">
      <c r="B514" s="399"/>
      <c r="C514" s="399"/>
      <c r="D514" s="399"/>
      <c r="E514" s="399"/>
      <c r="F514" s="399"/>
      <c r="G514" s="399" t="s">
        <v>386</v>
      </c>
      <c r="H514" s="447">
        <v>3.47</v>
      </c>
      <c r="I514" s="399" t="s">
        <v>387</v>
      </c>
      <c r="J514" s="447">
        <v>0</v>
      </c>
      <c r="K514" s="399" t="s">
        <v>388</v>
      </c>
      <c r="L514" s="447">
        <v>3.47</v>
      </c>
    </row>
    <row r="515" spans="2:12" ht="26.25" thickBot="1" x14ac:dyDescent="0.3">
      <c r="B515" s="399"/>
      <c r="C515" s="399"/>
      <c r="D515" s="399"/>
      <c r="E515" s="399"/>
      <c r="F515" s="399"/>
      <c r="G515" s="399" t="s">
        <v>389</v>
      </c>
      <c r="H515" s="447">
        <v>0</v>
      </c>
      <c r="I515" s="543"/>
      <c r="J515" s="543" t="s">
        <v>474</v>
      </c>
      <c r="K515" s="399"/>
      <c r="L515" s="447">
        <v>7.33</v>
      </c>
    </row>
    <row r="516" spans="2:12" ht="13.5" thickTop="1" x14ac:dyDescent="0.25">
      <c r="B516" s="396"/>
      <c r="C516" s="396"/>
      <c r="D516" s="396"/>
      <c r="E516" s="396"/>
      <c r="F516" s="396"/>
      <c r="G516" s="396"/>
      <c r="H516" s="396"/>
      <c r="I516" s="396"/>
      <c r="J516" s="396"/>
      <c r="K516" s="396"/>
      <c r="L516" s="396"/>
    </row>
    <row r="517" spans="2:12" ht="15" x14ac:dyDescent="0.25">
      <c r="B517" s="388" t="s">
        <v>1546</v>
      </c>
      <c r="C517" s="440" t="s">
        <v>15</v>
      </c>
      <c r="D517" s="388" t="s">
        <v>33</v>
      </c>
      <c r="E517" s="388" t="s">
        <v>30</v>
      </c>
      <c r="F517" s="544" t="s">
        <v>199</v>
      </c>
      <c r="G517" s="544"/>
      <c r="H517" s="389" t="s">
        <v>24</v>
      </c>
      <c r="I517" s="440" t="s">
        <v>26</v>
      </c>
      <c r="J517" s="440" t="s">
        <v>585</v>
      </c>
      <c r="K517" s="440" t="s">
        <v>54</v>
      </c>
      <c r="L517" s="440" t="s">
        <v>25</v>
      </c>
    </row>
    <row r="518" spans="2:12" x14ac:dyDescent="0.25">
      <c r="B518" s="390" t="s">
        <v>382</v>
      </c>
      <c r="C518" s="391" t="s">
        <v>1547</v>
      </c>
      <c r="D518" s="390" t="s">
        <v>1336</v>
      </c>
      <c r="E518" s="390" t="s">
        <v>1548</v>
      </c>
      <c r="F518" s="541">
        <v>709</v>
      </c>
      <c r="G518" s="541"/>
      <c r="H518" s="392" t="s">
        <v>136</v>
      </c>
      <c r="I518" s="443">
        <v>1</v>
      </c>
      <c r="J518" s="393"/>
      <c r="K518" s="393">
        <v>25.78</v>
      </c>
      <c r="L518" s="393">
        <v>25.78</v>
      </c>
    </row>
    <row r="519" spans="2:12" ht="12.75" customHeight="1" x14ac:dyDescent="0.25">
      <c r="B519" s="394" t="s">
        <v>383</v>
      </c>
      <c r="C519" s="444" t="s">
        <v>674</v>
      </c>
      <c r="D519" s="394" t="s">
        <v>1336</v>
      </c>
      <c r="E519" s="394" t="s">
        <v>237</v>
      </c>
      <c r="F519" s="542" t="s">
        <v>384</v>
      </c>
      <c r="G519" s="542"/>
      <c r="H519" s="395" t="s">
        <v>340</v>
      </c>
      <c r="I519" s="445">
        <v>0.34</v>
      </c>
      <c r="J519" s="445">
        <v>0</v>
      </c>
      <c r="K519" s="446">
        <v>22.31</v>
      </c>
      <c r="L519" s="446">
        <v>7.5853999999999999</v>
      </c>
    </row>
    <row r="520" spans="2:12" x14ac:dyDescent="0.25">
      <c r="B520" s="394" t="s">
        <v>383</v>
      </c>
      <c r="C520" s="444" t="s">
        <v>682</v>
      </c>
      <c r="D520" s="394" t="s">
        <v>1336</v>
      </c>
      <c r="E520" s="394" t="s">
        <v>244</v>
      </c>
      <c r="F520" s="542" t="s">
        <v>384</v>
      </c>
      <c r="G520" s="542"/>
      <c r="H520" s="395" t="s">
        <v>340</v>
      </c>
      <c r="I520" s="445">
        <v>0.34</v>
      </c>
      <c r="J520" s="445">
        <v>0</v>
      </c>
      <c r="K520" s="446">
        <v>29.48</v>
      </c>
      <c r="L520" s="446">
        <v>10.023199999999999</v>
      </c>
    </row>
    <row r="521" spans="2:12" x14ac:dyDescent="0.25">
      <c r="B521" s="394" t="s">
        <v>383</v>
      </c>
      <c r="C521" s="444" t="s">
        <v>4028</v>
      </c>
      <c r="D521" s="394" t="s">
        <v>1336</v>
      </c>
      <c r="E521" s="394" t="s">
        <v>1548</v>
      </c>
      <c r="F521" s="542" t="s">
        <v>390</v>
      </c>
      <c r="G521" s="542"/>
      <c r="H521" s="395" t="s">
        <v>136</v>
      </c>
      <c r="I521" s="445">
        <v>1</v>
      </c>
      <c r="J521" s="445">
        <v>0</v>
      </c>
      <c r="K521" s="446">
        <v>8.18</v>
      </c>
      <c r="L521" s="446">
        <v>8.18</v>
      </c>
    </row>
    <row r="522" spans="2:12" ht="12.75" customHeight="1" x14ac:dyDescent="0.25">
      <c r="B522" s="399"/>
      <c r="C522" s="399"/>
      <c r="D522" s="399"/>
      <c r="E522" s="399"/>
      <c r="F522" s="399"/>
      <c r="G522" s="399" t="s">
        <v>386</v>
      </c>
      <c r="H522" s="447">
        <v>17.600000000000001</v>
      </c>
      <c r="I522" s="399" t="s">
        <v>387</v>
      </c>
      <c r="J522" s="447">
        <v>0</v>
      </c>
      <c r="K522" s="399" t="s">
        <v>388</v>
      </c>
      <c r="L522" s="447">
        <v>17.600000000000001</v>
      </c>
    </row>
    <row r="523" spans="2:12" ht="26.25" thickBot="1" x14ac:dyDescent="0.3">
      <c r="B523" s="399"/>
      <c r="C523" s="399"/>
      <c r="D523" s="399"/>
      <c r="E523" s="399"/>
      <c r="F523" s="399"/>
      <c r="G523" s="399" t="s">
        <v>389</v>
      </c>
      <c r="H523" s="447">
        <v>0</v>
      </c>
      <c r="I523" s="543"/>
      <c r="J523" s="543" t="s">
        <v>474</v>
      </c>
      <c r="K523" s="399"/>
      <c r="L523" s="447">
        <v>25.78</v>
      </c>
    </row>
    <row r="524" spans="2:12" ht="13.5" thickTop="1" x14ac:dyDescent="0.25">
      <c r="B524" s="396"/>
      <c r="C524" s="396"/>
      <c r="D524" s="396"/>
      <c r="E524" s="396"/>
      <c r="F524" s="396"/>
      <c r="G524" s="396"/>
      <c r="H524" s="396"/>
      <c r="I524" s="396"/>
      <c r="J524" s="396"/>
      <c r="K524" s="396"/>
      <c r="L524" s="396"/>
    </row>
    <row r="525" spans="2:12" ht="15" x14ac:dyDescent="0.25">
      <c r="B525" s="388" t="s">
        <v>1549</v>
      </c>
      <c r="C525" s="440" t="s">
        <v>15</v>
      </c>
      <c r="D525" s="388" t="s">
        <v>33</v>
      </c>
      <c r="E525" s="388" t="s">
        <v>30</v>
      </c>
      <c r="F525" s="544" t="s">
        <v>199</v>
      </c>
      <c r="G525" s="544"/>
      <c r="H525" s="389" t="s">
        <v>24</v>
      </c>
      <c r="I525" s="440" t="s">
        <v>26</v>
      </c>
      <c r="J525" s="440" t="s">
        <v>585</v>
      </c>
      <c r="K525" s="440" t="s">
        <v>54</v>
      </c>
      <c r="L525" s="440" t="s">
        <v>25</v>
      </c>
    </row>
    <row r="526" spans="2:12" ht="63.75" x14ac:dyDescent="0.25">
      <c r="B526" s="390" t="s">
        <v>382</v>
      </c>
      <c r="C526" s="391" t="s">
        <v>1550</v>
      </c>
      <c r="D526" s="390" t="s">
        <v>130</v>
      </c>
      <c r="E526" s="390" t="s">
        <v>1551</v>
      </c>
      <c r="F526" s="541" t="s">
        <v>4029</v>
      </c>
      <c r="G526" s="541"/>
      <c r="H526" s="392" t="s">
        <v>159</v>
      </c>
      <c r="I526" s="443">
        <v>1</v>
      </c>
      <c r="J526" s="393"/>
      <c r="K526" s="393">
        <v>447.01</v>
      </c>
      <c r="L526" s="393">
        <v>447.01</v>
      </c>
    </row>
    <row r="527" spans="2:12" x14ac:dyDescent="0.25">
      <c r="B527" s="394" t="s">
        <v>383</v>
      </c>
      <c r="C527" s="444" t="s">
        <v>682</v>
      </c>
      <c r="D527" s="394" t="s">
        <v>1336</v>
      </c>
      <c r="E527" s="394" t="s">
        <v>244</v>
      </c>
      <c r="F527" s="542" t="s">
        <v>384</v>
      </c>
      <c r="G527" s="542"/>
      <c r="H527" s="395" t="s">
        <v>340</v>
      </c>
      <c r="I527" s="445">
        <v>1.5233000000000001</v>
      </c>
      <c r="J527" s="445">
        <v>0</v>
      </c>
      <c r="K527" s="446">
        <v>29.48</v>
      </c>
      <c r="L527" s="446">
        <v>44.906883999999998</v>
      </c>
    </row>
    <row r="528" spans="2:12" ht="38.25" x14ac:dyDescent="0.25">
      <c r="B528" s="394" t="s">
        <v>383</v>
      </c>
      <c r="C528" s="444" t="s">
        <v>4030</v>
      </c>
      <c r="D528" s="394" t="s">
        <v>931</v>
      </c>
      <c r="E528" s="394" t="s">
        <v>4031</v>
      </c>
      <c r="F528" s="542" t="s">
        <v>390</v>
      </c>
      <c r="G528" s="542"/>
      <c r="H528" s="395" t="s">
        <v>159</v>
      </c>
      <c r="I528" s="445">
        <v>1</v>
      </c>
      <c r="J528" s="445">
        <v>0</v>
      </c>
      <c r="K528" s="446">
        <v>368.13</v>
      </c>
      <c r="L528" s="446">
        <v>368.13</v>
      </c>
    </row>
    <row r="529" spans="2:12" x14ac:dyDescent="0.25">
      <c r="B529" s="394" t="s">
        <v>383</v>
      </c>
      <c r="C529" s="444" t="s">
        <v>674</v>
      </c>
      <c r="D529" s="394" t="s">
        <v>1336</v>
      </c>
      <c r="E529" s="394" t="s">
        <v>237</v>
      </c>
      <c r="F529" s="542" t="s">
        <v>384</v>
      </c>
      <c r="G529" s="542"/>
      <c r="H529" s="395" t="s">
        <v>340</v>
      </c>
      <c r="I529" s="445">
        <v>1.5233000000000001</v>
      </c>
      <c r="J529" s="445">
        <v>0</v>
      </c>
      <c r="K529" s="446">
        <v>22.31</v>
      </c>
      <c r="L529" s="446">
        <v>33.984822999999999</v>
      </c>
    </row>
    <row r="530" spans="2:12" ht="25.5" x14ac:dyDescent="0.25">
      <c r="B530" s="399"/>
      <c r="C530" s="399"/>
      <c r="D530" s="399"/>
      <c r="E530" s="399"/>
      <c r="F530" s="399"/>
      <c r="G530" s="399" t="s">
        <v>386</v>
      </c>
      <c r="H530" s="447">
        <v>78.88</v>
      </c>
      <c r="I530" s="399" t="s">
        <v>387</v>
      </c>
      <c r="J530" s="447">
        <v>0</v>
      </c>
      <c r="K530" s="399" t="s">
        <v>388</v>
      </c>
      <c r="L530" s="447">
        <v>78.88</v>
      </c>
    </row>
    <row r="531" spans="2:12" ht="12.75" customHeight="1" thickBot="1" x14ac:dyDescent="0.3">
      <c r="B531" s="399"/>
      <c r="C531" s="399"/>
      <c r="D531" s="399"/>
      <c r="E531" s="399"/>
      <c r="F531" s="399"/>
      <c r="G531" s="399" t="s">
        <v>389</v>
      </c>
      <c r="H531" s="447">
        <v>0</v>
      </c>
      <c r="I531" s="543"/>
      <c r="J531" s="543" t="s">
        <v>474</v>
      </c>
      <c r="K531" s="399"/>
      <c r="L531" s="447">
        <v>447.01</v>
      </c>
    </row>
    <row r="532" spans="2:12" ht="12.75" customHeight="1" thickTop="1" x14ac:dyDescent="0.25">
      <c r="B532" s="396"/>
      <c r="C532" s="396"/>
      <c r="D532" s="396"/>
      <c r="E532" s="396"/>
      <c r="F532" s="396"/>
      <c r="G532" s="396"/>
      <c r="H532" s="396"/>
      <c r="I532" s="396"/>
      <c r="J532" s="396"/>
      <c r="K532" s="396"/>
      <c r="L532" s="396"/>
    </row>
    <row r="533" spans="2:12" ht="15" x14ac:dyDescent="0.25">
      <c r="B533" s="388" t="s">
        <v>1552</v>
      </c>
      <c r="C533" s="440" t="s">
        <v>15</v>
      </c>
      <c r="D533" s="388" t="s">
        <v>33</v>
      </c>
      <c r="E533" s="388" t="s">
        <v>30</v>
      </c>
      <c r="F533" s="544" t="s">
        <v>199</v>
      </c>
      <c r="G533" s="544"/>
      <c r="H533" s="389" t="s">
        <v>24</v>
      </c>
      <c r="I533" s="440" t="s">
        <v>26</v>
      </c>
      <c r="J533" s="440" t="s">
        <v>585</v>
      </c>
      <c r="K533" s="440" t="s">
        <v>54</v>
      </c>
      <c r="L533" s="440" t="s">
        <v>25</v>
      </c>
    </row>
    <row r="534" spans="2:12" ht="51" x14ac:dyDescent="0.25">
      <c r="B534" s="390" t="s">
        <v>382</v>
      </c>
      <c r="C534" s="391" t="s">
        <v>1553</v>
      </c>
      <c r="D534" s="390" t="s">
        <v>130</v>
      </c>
      <c r="E534" s="390" t="s">
        <v>4032</v>
      </c>
      <c r="F534" s="541" t="s">
        <v>4033</v>
      </c>
      <c r="G534" s="541"/>
      <c r="H534" s="392" t="s">
        <v>159</v>
      </c>
      <c r="I534" s="443">
        <v>1</v>
      </c>
      <c r="J534" s="393"/>
      <c r="K534" s="393">
        <v>731.1</v>
      </c>
      <c r="L534" s="393">
        <v>731.1</v>
      </c>
    </row>
    <row r="535" spans="2:12" x14ac:dyDescent="0.25">
      <c r="B535" s="394" t="s">
        <v>383</v>
      </c>
      <c r="C535" s="444" t="s">
        <v>682</v>
      </c>
      <c r="D535" s="394" t="s">
        <v>1336</v>
      </c>
      <c r="E535" s="394" t="s">
        <v>244</v>
      </c>
      <c r="F535" s="542" t="s">
        <v>384</v>
      </c>
      <c r="G535" s="542"/>
      <c r="H535" s="395" t="s">
        <v>340</v>
      </c>
      <c r="I535" s="445">
        <v>1.5233000000000001</v>
      </c>
      <c r="J535" s="445">
        <v>0</v>
      </c>
      <c r="K535" s="446">
        <v>29.48</v>
      </c>
      <c r="L535" s="446">
        <v>44.906883999999998</v>
      </c>
    </row>
    <row r="536" spans="2:12" x14ac:dyDescent="0.25">
      <c r="B536" s="394" t="s">
        <v>383</v>
      </c>
      <c r="C536" s="444" t="s">
        <v>674</v>
      </c>
      <c r="D536" s="394" t="s">
        <v>1336</v>
      </c>
      <c r="E536" s="394" t="s">
        <v>237</v>
      </c>
      <c r="F536" s="542" t="s">
        <v>384</v>
      </c>
      <c r="G536" s="542"/>
      <c r="H536" s="395" t="s">
        <v>340</v>
      </c>
      <c r="I536" s="445">
        <v>1.5233000000000001</v>
      </c>
      <c r="J536" s="445">
        <v>0</v>
      </c>
      <c r="K536" s="446">
        <v>22.31</v>
      </c>
      <c r="L536" s="446">
        <v>33.984822999999999</v>
      </c>
    </row>
    <row r="537" spans="2:12" ht="38.25" x14ac:dyDescent="0.25">
      <c r="B537" s="394" t="s">
        <v>383</v>
      </c>
      <c r="C537" s="444" t="s">
        <v>4034</v>
      </c>
      <c r="D537" s="394" t="s">
        <v>160</v>
      </c>
      <c r="E537" s="394" t="s">
        <v>4035</v>
      </c>
      <c r="F537" s="542" t="s">
        <v>390</v>
      </c>
      <c r="G537" s="542"/>
      <c r="H537" s="395" t="s">
        <v>159</v>
      </c>
      <c r="I537" s="445">
        <v>1</v>
      </c>
      <c r="J537" s="445">
        <v>0</v>
      </c>
      <c r="K537" s="446">
        <v>652.22</v>
      </c>
      <c r="L537" s="446">
        <v>652.22</v>
      </c>
    </row>
    <row r="538" spans="2:12" ht="25.5" x14ac:dyDescent="0.25">
      <c r="B538" s="399"/>
      <c r="C538" s="399"/>
      <c r="D538" s="399"/>
      <c r="E538" s="399"/>
      <c r="F538" s="399"/>
      <c r="G538" s="399" t="s">
        <v>386</v>
      </c>
      <c r="H538" s="447">
        <v>78.88</v>
      </c>
      <c r="I538" s="399" t="s">
        <v>387</v>
      </c>
      <c r="J538" s="447">
        <v>0</v>
      </c>
      <c r="K538" s="399" t="s">
        <v>388</v>
      </c>
      <c r="L538" s="447">
        <v>78.88</v>
      </c>
    </row>
    <row r="539" spans="2:12" ht="26.25" thickBot="1" x14ac:dyDescent="0.3">
      <c r="B539" s="399"/>
      <c r="C539" s="399"/>
      <c r="D539" s="399"/>
      <c r="E539" s="399"/>
      <c r="F539" s="399"/>
      <c r="G539" s="399" t="s">
        <v>389</v>
      </c>
      <c r="H539" s="447">
        <v>0</v>
      </c>
      <c r="I539" s="543"/>
      <c r="J539" s="543" t="s">
        <v>474</v>
      </c>
      <c r="K539" s="399"/>
      <c r="L539" s="447">
        <v>731.1</v>
      </c>
    </row>
    <row r="540" spans="2:12" ht="12.75" customHeight="1" thickTop="1" x14ac:dyDescent="0.25">
      <c r="B540" s="396"/>
      <c r="C540" s="396"/>
      <c r="D540" s="396"/>
      <c r="E540" s="396"/>
      <c r="F540" s="396"/>
      <c r="G540" s="396"/>
      <c r="H540" s="396"/>
      <c r="I540" s="396"/>
      <c r="J540" s="396"/>
      <c r="K540" s="396"/>
      <c r="L540" s="396"/>
    </row>
    <row r="541" spans="2:12" ht="15" x14ac:dyDescent="0.25">
      <c r="B541" s="388" t="s">
        <v>1555</v>
      </c>
      <c r="C541" s="440" t="s">
        <v>15</v>
      </c>
      <c r="D541" s="388" t="s">
        <v>33</v>
      </c>
      <c r="E541" s="388" t="s">
        <v>30</v>
      </c>
      <c r="F541" s="544" t="s">
        <v>199</v>
      </c>
      <c r="G541" s="544"/>
      <c r="H541" s="389" t="s">
        <v>24</v>
      </c>
      <c r="I541" s="440" t="s">
        <v>26</v>
      </c>
      <c r="J541" s="440" t="s">
        <v>585</v>
      </c>
      <c r="K541" s="440" t="s">
        <v>54</v>
      </c>
      <c r="L541" s="440" t="s">
        <v>25</v>
      </c>
    </row>
    <row r="542" spans="2:12" ht="12.75" customHeight="1" x14ac:dyDescent="0.25">
      <c r="B542" s="390" t="s">
        <v>382</v>
      </c>
      <c r="C542" s="391" t="s">
        <v>1556</v>
      </c>
      <c r="D542" s="390" t="s">
        <v>1336</v>
      </c>
      <c r="E542" s="390" t="s">
        <v>462</v>
      </c>
      <c r="F542" s="541">
        <v>711</v>
      </c>
      <c r="G542" s="541"/>
      <c r="H542" s="392" t="s">
        <v>137</v>
      </c>
      <c r="I542" s="443">
        <v>1</v>
      </c>
      <c r="J542" s="393"/>
      <c r="K542" s="393">
        <v>286.26</v>
      </c>
      <c r="L542" s="393">
        <v>286.26</v>
      </c>
    </row>
    <row r="543" spans="2:12" x14ac:dyDescent="0.25">
      <c r="B543" s="394" t="s">
        <v>383</v>
      </c>
      <c r="C543" s="444" t="s">
        <v>682</v>
      </c>
      <c r="D543" s="394" t="s">
        <v>1336</v>
      </c>
      <c r="E543" s="394" t="s">
        <v>244</v>
      </c>
      <c r="F543" s="542" t="s">
        <v>384</v>
      </c>
      <c r="G543" s="542"/>
      <c r="H543" s="395" t="s">
        <v>340</v>
      </c>
      <c r="I543" s="445">
        <v>0.9</v>
      </c>
      <c r="J543" s="445">
        <v>0</v>
      </c>
      <c r="K543" s="446">
        <v>29.48</v>
      </c>
      <c r="L543" s="446">
        <v>26.532</v>
      </c>
    </row>
    <row r="544" spans="2:12" x14ac:dyDescent="0.25">
      <c r="B544" s="394" t="s">
        <v>383</v>
      </c>
      <c r="C544" s="444" t="s">
        <v>674</v>
      </c>
      <c r="D544" s="394" t="s">
        <v>1336</v>
      </c>
      <c r="E544" s="394" t="s">
        <v>237</v>
      </c>
      <c r="F544" s="542" t="s">
        <v>384</v>
      </c>
      <c r="G544" s="542"/>
      <c r="H544" s="395" t="s">
        <v>340</v>
      </c>
      <c r="I544" s="445">
        <v>0.9</v>
      </c>
      <c r="J544" s="445">
        <v>0</v>
      </c>
      <c r="K544" s="446">
        <v>22.31</v>
      </c>
      <c r="L544" s="446">
        <v>20.079000000000001</v>
      </c>
    </row>
    <row r="545" spans="2:12" x14ac:dyDescent="0.25">
      <c r="B545" s="394" t="s">
        <v>383</v>
      </c>
      <c r="C545" s="444" t="s">
        <v>712</v>
      </c>
      <c r="D545" s="394" t="s">
        <v>1336</v>
      </c>
      <c r="E545" s="394" t="s">
        <v>462</v>
      </c>
      <c r="F545" s="542" t="s">
        <v>390</v>
      </c>
      <c r="G545" s="542"/>
      <c r="H545" s="395" t="s">
        <v>136</v>
      </c>
      <c r="I545" s="445">
        <v>1</v>
      </c>
      <c r="J545" s="445">
        <v>0</v>
      </c>
      <c r="K545" s="446">
        <v>239.66</v>
      </c>
      <c r="L545" s="446">
        <v>239.66</v>
      </c>
    </row>
    <row r="546" spans="2:12" ht="25.5" x14ac:dyDescent="0.25">
      <c r="B546" s="399"/>
      <c r="C546" s="399"/>
      <c r="D546" s="399"/>
      <c r="E546" s="399"/>
      <c r="F546" s="399"/>
      <c r="G546" s="399" t="s">
        <v>386</v>
      </c>
      <c r="H546" s="447">
        <v>46.6</v>
      </c>
      <c r="I546" s="399" t="s">
        <v>387</v>
      </c>
      <c r="J546" s="447">
        <v>0</v>
      </c>
      <c r="K546" s="399" t="s">
        <v>388</v>
      </c>
      <c r="L546" s="447">
        <v>46.6</v>
      </c>
    </row>
    <row r="547" spans="2:12" ht="26.25" thickBot="1" x14ac:dyDescent="0.3">
      <c r="B547" s="399"/>
      <c r="C547" s="399"/>
      <c r="D547" s="399"/>
      <c r="E547" s="399"/>
      <c r="F547" s="399"/>
      <c r="G547" s="399" t="s">
        <v>389</v>
      </c>
      <c r="H547" s="447">
        <v>0</v>
      </c>
      <c r="I547" s="543"/>
      <c r="J547" s="543" t="s">
        <v>474</v>
      </c>
      <c r="K547" s="399"/>
      <c r="L547" s="447">
        <v>286.26</v>
      </c>
    </row>
    <row r="548" spans="2:12" ht="13.5" thickTop="1" x14ac:dyDescent="0.25">
      <c r="B548" s="396"/>
      <c r="C548" s="396"/>
      <c r="D548" s="396"/>
      <c r="E548" s="396"/>
      <c r="F548" s="396"/>
      <c r="G548" s="396"/>
      <c r="H548" s="396"/>
      <c r="I548" s="396"/>
      <c r="J548" s="396"/>
      <c r="K548" s="396"/>
      <c r="L548" s="396"/>
    </row>
    <row r="549" spans="2:12" ht="12.75" customHeight="1" x14ac:dyDescent="0.25">
      <c r="B549" s="388" t="s">
        <v>1557</v>
      </c>
      <c r="C549" s="440" t="s">
        <v>15</v>
      </c>
      <c r="D549" s="388" t="s">
        <v>33</v>
      </c>
      <c r="E549" s="388" t="s">
        <v>30</v>
      </c>
      <c r="F549" s="544" t="s">
        <v>199</v>
      </c>
      <c r="G549" s="544"/>
      <c r="H549" s="389" t="s">
        <v>24</v>
      </c>
      <c r="I549" s="440" t="s">
        <v>26</v>
      </c>
      <c r="J549" s="440" t="s">
        <v>585</v>
      </c>
      <c r="K549" s="440" t="s">
        <v>54</v>
      </c>
      <c r="L549" s="440" t="s">
        <v>25</v>
      </c>
    </row>
    <row r="550" spans="2:12" ht="12.75" customHeight="1" x14ac:dyDescent="0.25">
      <c r="B550" s="390" t="s">
        <v>382</v>
      </c>
      <c r="C550" s="391" t="s">
        <v>1102</v>
      </c>
      <c r="D550" s="390" t="s">
        <v>1336</v>
      </c>
      <c r="E550" s="390" t="s">
        <v>253</v>
      </c>
      <c r="F550" s="541">
        <v>711</v>
      </c>
      <c r="G550" s="541"/>
      <c r="H550" s="392" t="s">
        <v>137</v>
      </c>
      <c r="I550" s="443">
        <v>1</v>
      </c>
      <c r="J550" s="393"/>
      <c r="K550" s="393">
        <v>97.45</v>
      </c>
      <c r="L550" s="393">
        <v>97.45</v>
      </c>
    </row>
    <row r="551" spans="2:12" x14ac:dyDescent="0.25">
      <c r="B551" s="394" t="s">
        <v>383</v>
      </c>
      <c r="C551" s="444" t="s">
        <v>674</v>
      </c>
      <c r="D551" s="394" t="s">
        <v>1336</v>
      </c>
      <c r="E551" s="394" t="s">
        <v>237</v>
      </c>
      <c r="F551" s="542" t="s">
        <v>384</v>
      </c>
      <c r="G551" s="542"/>
      <c r="H551" s="395" t="s">
        <v>340</v>
      </c>
      <c r="I551" s="445">
        <v>0.9</v>
      </c>
      <c r="J551" s="445">
        <v>0</v>
      </c>
      <c r="K551" s="446">
        <v>22.31</v>
      </c>
      <c r="L551" s="446">
        <v>20.079000000000001</v>
      </c>
    </row>
    <row r="552" spans="2:12" x14ac:dyDescent="0.25">
      <c r="B552" s="394" t="s">
        <v>383</v>
      </c>
      <c r="C552" s="444" t="s">
        <v>711</v>
      </c>
      <c r="D552" s="394" t="s">
        <v>1336</v>
      </c>
      <c r="E552" s="394" t="s">
        <v>253</v>
      </c>
      <c r="F552" s="542" t="s">
        <v>390</v>
      </c>
      <c r="G552" s="542"/>
      <c r="H552" s="395" t="s">
        <v>136</v>
      </c>
      <c r="I552" s="445">
        <v>1</v>
      </c>
      <c r="J552" s="445">
        <v>0</v>
      </c>
      <c r="K552" s="446">
        <v>50.85</v>
      </c>
      <c r="L552" s="446">
        <v>50.85</v>
      </c>
    </row>
    <row r="553" spans="2:12" x14ac:dyDescent="0.25">
      <c r="B553" s="394" t="s">
        <v>383</v>
      </c>
      <c r="C553" s="444" t="s">
        <v>682</v>
      </c>
      <c r="D553" s="394" t="s">
        <v>1336</v>
      </c>
      <c r="E553" s="394" t="s">
        <v>244</v>
      </c>
      <c r="F553" s="542" t="s">
        <v>384</v>
      </c>
      <c r="G553" s="542"/>
      <c r="H553" s="395" t="s">
        <v>340</v>
      </c>
      <c r="I553" s="445">
        <v>0.9</v>
      </c>
      <c r="J553" s="445">
        <v>0</v>
      </c>
      <c r="K553" s="446">
        <v>29.48</v>
      </c>
      <c r="L553" s="446">
        <v>26.532</v>
      </c>
    </row>
    <row r="554" spans="2:12" ht="25.5" x14ac:dyDescent="0.25">
      <c r="B554" s="399"/>
      <c r="C554" s="399"/>
      <c r="D554" s="399"/>
      <c r="E554" s="399"/>
      <c r="F554" s="399"/>
      <c r="G554" s="399" t="s">
        <v>386</v>
      </c>
      <c r="H554" s="447">
        <v>46.6</v>
      </c>
      <c r="I554" s="399" t="s">
        <v>387</v>
      </c>
      <c r="J554" s="447">
        <v>0</v>
      </c>
      <c r="K554" s="399" t="s">
        <v>388</v>
      </c>
      <c r="L554" s="447">
        <v>46.6</v>
      </c>
    </row>
    <row r="555" spans="2:12" ht="26.25" thickBot="1" x14ac:dyDescent="0.3">
      <c r="B555" s="399"/>
      <c r="C555" s="399"/>
      <c r="D555" s="399"/>
      <c r="E555" s="399"/>
      <c r="F555" s="399"/>
      <c r="G555" s="399" t="s">
        <v>389</v>
      </c>
      <c r="H555" s="447">
        <v>0</v>
      </c>
      <c r="I555" s="543"/>
      <c r="J555" s="543" t="s">
        <v>474</v>
      </c>
      <c r="K555" s="399"/>
      <c r="L555" s="447">
        <v>97.45</v>
      </c>
    </row>
    <row r="556" spans="2:12" ht="13.5" thickTop="1" x14ac:dyDescent="0.25">
      <c r="B556" s="396"/>
      <c r="C556" s="396"/>
      <c r="D556" s="396"/>
      <c r="E556" s="396"/>
      <c r="F556" s="396"/>
      <c r="G556" s="396"/>
      <c r="H556" s="396"/>
      <c r="I556" s="396"/>
      <c r="J556" s="396"/>
      <c r="K556" s="396"/>
      <c r="L556" s="396"/>
    </row>
    <row r="557" spans="2:12" ht="15" x14ac:dyDescent="0.25">
      <c r="B557" s="388" t="s">
        <v>1558</v>
      </c>
      <c r="C557" s="440" t="s">
        <v>15</v>
      </c>
      <c r="D557" s="388" t="s">
        <v>33</v>
      </c>
      <c r="E557" s="388" t="s">
        <v>30</v>
      </c>
      <c r="F557" s="544" t="s">
        <v>199</v>
      </c>
      <c r="G557" s="544"/>
      <c r="H557" s="389" t="s">
        <v>24</v>
      </c>
      <c r="I557" s="440" t="s">
        <v>26</v>
      </c>
      <c r="J557" s="440" t="s">
        <v>585</v>
      </c>
      <c r="K557" s="440" t="s">
        <v>54</v>
      </c>
      <c r="L557" s="440" t="s">
        <v>25</v>
      </c>
    </row>
    <row r="558" spans="2:12" ht="12.75" customHeight="1" x14ac:dyDescent="0.25">
      <c r="B558" s="390" t="s">
        <v>382</v>
      </c>
      <c r="C558" s="391" t="s">
        <v>877</v>
      </c>
      <c r="D558" s="390" t="s">
        <v>1336</v>
      </c>
      <c r="E558" s="390" t="s">
        <v>195</v>
      </c>
      <c r="F558" s="541">
        <v>711</v>
      </c>
      <c r="G558" s="541"/>
      <c r="H558" s="392" t="s">
        <v>137</v>
      </c>
      <c r="I558" s="443">
        <v>1</v>
      </c>
      <c r="J558" s="393"/>
      <c r="K558" s="393">
        <v>26.82</v>
      </c>
      <c r="L558" s="393">
        <v>26.82</v>
      </c>
    </row>
    <row r="559" spans="2:12" x14ac:dyDescent="0.25">
      <c r="B559" s="394" t="s">
        <v>383</v>
      </c>
      <c r="C559" s="444" t="s">
        <v>684</v>
      </c>
      <c r="D559" s="394" t="s">
        <v>1336</v>
      </c>
      <c r="E559" s="394" t="s">
        <v>195</v>
      </c>
      <c r="F559" s="542" t="s">
        <v>390</v>
      </c>
      <c r="G559" s="542"/>
      <c r="H559" s="395" t="s">
        <v>136</v>
      </c>
      <c r="I559" s="445">
        <v>1</v>
      </c>
      <c r="J559" s="445">
        <v>0</v>
      </c>
      <c r="K559" s="446">
        <v>11.29</v>
      </c>
      <c r="L559" s="446">
        <v>11.29</v>
      </c>
    </row>
    <row r="560" spans="2:12" x14ac:dyDescent="0.25">
      <c r="B560" s="394" t="s">
        <v>383</v>
      </c>
      <c r="C560" s="444" t="s">
        <v>682</v>
      </c>
      <c r="D560" s="394" t="s">
        <v>1336</v>
      </c>
      <c r="E560" s="394" t="s">
        <v>244</v>
      </c>
      <c r="F560" s="542" t="s">
        <v>384</v>
      </c>
      <c r="G560" s="542"/>
      <c r="H560" s="395" t="s">
        <v>340</v>
      </c>
      <c r="I560" s="445">
        <v>0.3</v>
      </c>
      <c r="J560" s="445">
        <v>0</v>
      </c>
      <c r="K560" s="446">
        <v>29.48</v>
      </c>
      <c r="L560" s="446">
        <v>8.8439999999999994</v>
      </c>
    </row>
    <row r="561" spans="2:12" ht="12.75" customHeight="1" x14ac:dyDescent="0.25">
      <c r="B561" s="394" t="s">
        <v>383</v>
      </c>
      <c r="C561" s="444" t="s">
        <v>674</v>
      </c>
      <c r="D561" s="394" t="s">
        <v>1336</v>
      </c>
      <c r="E561" s="394" t="s">
        <v>237</v>
      </c>
      <c r="F561" s="542" t="s">
        <v>384</v>
      </c>
      <c r="G561" s="542"/>
      <c r="H561" s="395" t="s">
        <v>340</v>
      </c>
      <c r="I561" s="445">
        <v>0.3</v>
      </c>
      <c r="J561" s="445">
        <v>0</v>
      </c>
      <c r="K561" s="446">
        <v>22.31</v>
      </c>
      <c r="L561" s="446">
        <v>6.6929999999999996</v>
      </c>
    </row>
    <row r="562" spans="2:12" ht="25.5" x14ac:dyDescent="0.25">
      <c r="B562" s="399"/>
      <c r="C562" s="399"/>
      <c r="D562" s="399"/>
      <c r="E562" s="399"/>
      <c r="F562" s="399"/>
      <c r="G562" s="399" t="s">
        <v>386</v>
      </c>
      <c r="H562" s="447">
        <v>15.53</v>
      </c>
      <c r="I562" s="399" t="s">
        <v>387</v>
      </c>
      <c r="J562" s="447">
        <v>0</v>
      </c>
      <c r="K562" s="399" t="s">
        <v>388</v>
      </c>
      <c r="L562" s="447">
        <v>15.53</v>
      </c>
    </row>
    <row r="563" spans="2:12" ht="26.25" thickBot="1" x14ac:dyDescent="0.3">
      <c r="B563" s="399"/>
      <c r="C563" s="399"/>
      <c r="D563" s="399"/>
      <c r="E563" s="399"/>
      <c r="F563" s="399"/>
      <c r="G563" s="399" t="s">
        <v>389</v>
      </c>
      <c r="H563" s="447">
        <v>0</v>
      </c>
      <c r="I563" s="543"/>
      <c r="J563" s="543" t="s">
        <v>474</v>
      </c>
      <c r="K563" s="399"/>
      <c r="L563" s="447">
        <v>26.82</v>
      </c>
    </row>
    <row r="564" spans="2:12" ht="13.5" thickTop="1" x14ac:dyDescent="0.25">
      <c r="B564" s="396"/>
      <c r="C564" s="396"/>
      <c r="D564" s="396"/>
      <c r="E564" s="396"/>
      <c r="F564" s="396"/>
      <c r="G564" s="396"/>
      <c r="H564" s="396"/>
      <c r="I564" s="396"/>
      <c r="J564" s="396"/>
      <c r="K564" s="396"/>
      <c r="L564" s="396"/>
    </row>
    <row r="565" spans="2:12" ht="15" x14ac:dyDescent="0.25">
      <c r="B565" s="388" t="s">
        <v>1559</v>
      </c>
      <c r="C565" s="440" t="s">
        <v>15</v>
      </c>
      <c r="D565" s="388" t="s">
        <v>33</v>
      </c>
      <c r="E565" s="388" t="s">
        <v>30</v>
      </c>
      <c r="F565" s="544" t="s">
        <v>199</v>
      </c>
      <c r="G565" s="544"/>
      <c r="H565" s="389" t="s">
        <v>24</v>
      </c>
      <c r="I565" s="440" t="s">
        <v>26</v>
      </c>
      <c r="J565" s="440" t="s">
        <v>585</v>
      </c>
      <c r="K565" s="440" t="s">
        <v>54</v>
      </c>
      <c r="L565" s="440" t="s">
        <v>25</v>
      </c>
    </row>
    <row r="566" spans="2:12" ht="25.5" x14ac:dyDescent="0.25">
      <c r="B566" s="390" t="s">
        <v>382</v>
      </c>
      <c r="C566" s="391" t="s">
        <v>776</v>
      </c>
      <c r="D566" s="390" t="s">
        <v>1336</v>
      </c>
      <c r="E566" s="390" t="s">
        <v>225</v>
      </c>
      <c r="F566" s="541">
        <v>711</v>
      </c>
      <c r="G566" s="541"/>
      <c r="H566" s="392" t="s">
        <v>188</v>
      </c>
      <c r="I566" s="443">
        <v>1</v>
      </c>
      <c r="J566" s="393"/>
      <c r="K566" s="393">
        <v>13.06</v>
      </c>
      <c r="L566" s="393">
        <v>13.06</v>
      </c>
    </row>
    <row r="567" spans="2:12" x14ac:dyDescent="0.25">
      <c r="B567" s="394" t="s">
        <v>383</v>
      </c>
      <c r="C567" s="444" t="s">
        <v>682</v>
      </c>
      <c r="D567" s="394" t="s">
        <v>1336</v>
      </c>
      <c r="E567" s="394" t="s">
        <v>244</v>
      </c>
      <c r="F567" s="542" t="s">
        <v>384</v>
      </c>
      <c r="G567" s="542"/>
      <c r="H567" s="395" t="s">
        <v>340</v>
      </c>
      <c r="I567" s="445">
        <v>0.2</v>
      </c>
      <c r="J567" s="445">
        <v>0</v>
      </c>
      <c r="K567" s="446">
        <v>29.48</v>
      </c>
      <c r="L567" s="446">
        <v>5.8959999999999999</v>
      </c>
    </row>
    <row r="568" spans="2:12" x14ac:dyDescent="0.25">
      <c r="B568" s="394" t="s">
        <v>383</v>
      </c>
      <c r="C568" s="444" t="s">
        <v>674</v>
      </c>
      <c r="D568" s="394" t="s">
        <v>1336</v>
      </c>
      <c r="E568" s="394" t="s">
        <v>237</v>
      </c>
      <c r="F568" s="542" t="s">
        <v>384</v>
      </c>
      <c r="G568" s="542"/>
      <c r="H568" s="395" t="s">
        <v>340</v>
      </c>
      <c r="I568" s="445">
        <v>0.2</v>
      </c>
      <c r="J568" s="445">
        <v>0</v>
      </c>
      <c r="K568" s="446">
        <v>22.31</v>
      </c>
      <c r="L568" s="446">
        <v>4.4619999999999997</v>
      </c>
    </row>
    <row r="569" spans="2:12" ht="25.5" x14ac:dyDescent="0.25">
      <c r="B569" s="394" t="s">
        <v>383</v>
      </c>
      <c r="C569" s="444" t="s">
        <v>777</v>
      </c>
      <c r="D569" s="394" t="s">
        <v>1336</v>
      </c>
      <c r="E569" s="394" t="s">
        <v>574</v>
      </c>
      <c r="F569" s="542" t="s">
        <v>390</v>
      </c>
      <c r="G569" s="542"/>
      <c r="H569" s="395" t="s">
        <v>141</v>
      </c>
      <c r="I569" s="445">
        <v>1</v>
      </c>
      <c r="J569" s="445">
        <v>0</v>
      </c>
      <c r="K569" s="446">
        <v>2.71</v>
      </c>
      <c r="L569" s="446">
        <v>2.71</v>
      </c>
    </row>
    <row r="570" spans="2:12" ht="25.5" x14ac:dyDescent="0.25">
      <c r="B570" s="399"/>
      <c r="C570" s="399"/>
      <c r="D570" s="399"/>
      <c r="E570" s="399"/>
      <c r="F570" s="399"/>
      <c r="G570" s="399" t="s">
        <v>386</v>
      </c>
      <c r="H570" s="447">
        <v>10.35</v>
      </c>
      <c r="I570" s="399" t="s">
        <v>387</v>
      </c>
      <c r="J570" s="447">
        <v>0</v>
      </c>
      <c r="K570" s="399" t="s">
        <v>388</v>
      </c>
      <c r="L570" s="447">
        <v>10.35</v>
      </c>
    </row>
    <row r="571" spans="2:12" ht="12.75" customHeight="1" thickBot="1" x14ac:dyDescent="0.3">
      <c r="B571" s="399"/>
      <c r="C571" s="399"/>
      <c r="D571" s="399"/>
      <c r="E571" s="399"/>
      <c r="F571" s="399"/>
      <c r="G571" s="399" t="s">
        <v>389</v>
      </c>
      <c r="H571" s="447">
        <v>0</v>
      </c>
      <c r="I571" s="543"/>
      <c r="J571" s="543" t="s">
        <v>474</v>
      </c>
      <c r="K571" s="399"/>
      <c r="L571" s="447">
        <v>13.06</v>
      </c>
    </row>
    <row r="572" spans="2:12" ht="13.5" thickTop="1" x14ac:dyDescent="0.25">
      <c r="B572" s="396"/>
      <c r="C572" s="396"/>
      <c r="D572" s="396"/>
      <c r="E572" s="396"/>
      <c r="F572" s="396"/>
      <c r="G572" s="396"/>
      <c r="H572" s="396"/>
      <c r="I572" s="396"/>
      <c r="J572" s="396"/>
      <c r="K572" s="396"/>
      <c r="L572" s="396"/>
    </row>
    <row r="573" spans="2:12" ht="15" x14ac:dyDescent="0.25">
      <c r="B573" s="388" t="s">
        <v>1560</v>
      </c>
      <c r="C573" s="440" t="s">
        <v>15</v>
      </c>
      <c r="D573" s="388" t="s">
        <v>33</v>
      </c>
      <c r="E573" s="388" t="s">
        <v>30</v>
      </c>
      <c r="F573" s="544" t="s">
        <v>199</v>
      </c>
      <c r="G573" s="544"/>
      <c r="H573" s="389" t="s">
        <v>24</v>
      </c>
      <c r="I573" s="440" t="s">
        <v>26</v>
      </c>
      <c r="J573" s="440" t="s">
        <v>585</v>
      </c>
      <c r="K573" s="440" t="s">
        <v>54</v>
      </c>
      <c r="L573" s="440" t="s">
        <v>25</v>
      </c>
    </row>
    <row r="574" spans="2:12" x14ac:dyDescent="0.25">
      <c r="B574" s="390" t="s">
        <v>382</v>
      </c>
      <c r="C574" s="391" t="s">
        <v>1561</v>
      </c>
      <c r="D574" s="390" t="s">
        <v>1336</v>
      </c>
      <c r="E574" s="390" t="s">
        <v>1562</v>
      </c>
      <c r="F574" s="541">
        <v>718</v>
      </c>
      <c r="G574" s="541"/>
      <c r="H574" s="392" t="s">
        <v>137</v>
      </c>
      <c r="I574" s="443">
        <v>1</v>
      </c>
      <c r="J574" s="393"/>
      <c r="K574" s="393">
        <v>1.3</v>
      </c>
      <c r="L574" s="393">
        <v>1.3</v>
      </c>
    </row>
    <row r="575" spans="2:12" x14ac:dyDescent="0.25">
      <c r="B575" s="394" t="s">
        <v>383</v>
      </c>
      <c r="C575" s="444" t="s">
        <v>682</v>
      </c>
      <c r="D575" s="394" t="s">
        <v>1336</v>
      </c>
      <c r="E575" s="394" t="s">
        <v>244</v>
      </c>
      <c r="F575" s="542" t="s">
        <v>384</v>
      </c>
      <c r="G575" s="542"/>
      <c r="H575" s="395" t="s">
        <v>340</v>
      </c>
      <c r="I575" s="445">
        <v>1.8200000000000001E-2</v>
      </c>
      <c r="J575" s="445">
        <v>0</v>
      </c>
      <c r="K575" s="446">
        <v>29.48</v>
      </c>
      <c r="L575" s="446">
        <v>0.53653600000000001</v>
      </c>
    </row>
    <row r="576" spans="2:12" x14ac:dyDescent="0.25">
      <c r="B576" s="394" t="s">
        <v>383</v>
      </c>
      <c r="C576" s="444" t="s">
        <v>674</v>
      </c>
      <c r="D576" s="394" t="s">
        <v>1336</v>
      </c>
      <c r="E576" s="394" t="s">
        <v>237</v>
      </c>
      <c r="F576" s="542" t="s">
        <v>384</v>
      </c>
      <c r="G576" s="542"/>
      <c r="H576" s="395" t="s">
        <v>340</v>
      </c>
      <c r="I576" s="445">
        <v>1.8200000000000001E-2</v>
      </c>
      <c r="J576" s="445">
        <v>0</v>
      </c>
      <c r="K576" s="446">
        <v>22.31</v>
      </c>
      <c r="L576" s="446">
        <v>0.40604200000000001</v>
      </c>
    </row>
    <row r="577" spans="2:12" x14ac:dyDescent="0.25">
      <c r="B577" s="394" t="s">
        <v>383</v>
      </c>
      <c r="C577" s="444" t="s">
        <v>4036</v>
      </c>
      <c r="D577" s="394" t="s">
        <v>1336</v>
      </c>
      <c r="E577" s="394" t="s">
        <v>1562</v>
      </c>
      <c r="F577" s="542" t="s">
        <v>390</v>
      </c>
      <c r="G577" s="542"/>
      <c r="H577" s="395" t="s">
        <v>136</v>
      </c>
      <c r="I577" s="445">
        <v>1</v>
      </c>
      <c r="J577" s="445">
        <v>0</v>
      </c>
      <c r="K577" s="446">
        <v>0.37</v>
      </c>
      <c r="L577" s="446">
        <v>0.37</v>
      </c>
    </row>
    <row r="578" spans="2:12" ht="25.5" x14ac:dyDescent="0.25">
      <c r="B578" s="399"/>
      <c r="C578" s="399"/>
      <c r="D578" s="399"/>
      <c r="E578" s="399"/>
      <c r="F578" s="399"/>
      <c r="G578" s="399" t="s">
        <v>386</v>
      </c>
      <c r="H578" s="447">
        <v>0.93</v>
      </c>
      <c r="I578" s="399" t="s">
        <v>387</v>
      </c>
      <c r="J578" s="447">
        <v>0</v>
      </c>
      <c r="K578" s="399" t="s">
        <v>388</v>
      </c>
      <c r="L578" s="447">
        <v>0.93</v>
      </c>
    </row>
    <row r="579" spans="2:12" ht="26.25" thickBot="1" x14ac:dyDescent="0.3">
      <c r="B579" s="399"/>
      <c r="C579" s="399"/>
      <c r="D579" s="399"/>
      <c r="E579" s="399"/>
      <c r="F579" s="399"/>
      <c r="G579" s="399" t="s">
        <v>389</v>
      </c>
      <c r="H579" s="447">
        <v>0</v>
      </c>
      <c r="I579" s="543"/>
      <c r="J579" s="543" t="s">
        <v>474</v>
      </c>
      <c r="K579" s="399"/>
      <c r="L579" s="447">
        <v>1.3</v>
      </c>
    </row>
    <row r="580" spans="2:12" ht="13.5" thickTop="1" x14ac:dyDescent="0.25">
      <c r="B580" s="396"/>
      <c r="C580" s="396"/>
      <c r="D580" s="396"/>
      <c r="E580" s="396"/>
      <c r="F580" s="396"/>
      <c r="G580" s="396"/>
      <c r="H580" s="396"/>
      <c r="I580" s="396"/>
      <c r="J580" s="396"/>
      <c r="K580" s="396"/>
      <c r="L580" s="396"/>
    </row>
    <row r="581" spans="2:12" ht="15" x14ac:dyDescent="0.25">
      <c r="B581" s="388" t="s">
        <v>1563</v>
      </c>
      <c r="C581" s="440" t="s">
        <v>15</v>
      </c>
      <c r="D581" s="388" t="s">
        <v>33</v>
      </c>
      <c r="E581" s="388" t="s">
        <v>30</v>
      </c>
      <c r="F581" s="544" t="s">
        <v>199</v>
      </c>
      <c r="G581" s="544"/>
      <c r="H581" s="389" t="s">
        <v>24</v>
      </c>
      <c r="I581" s="440" t="s">
        <v>26</v>
      </c>
      <c r="J581" s="440" t="s">
        <v>585</v>
      </c>
      <c r="K581" s="440" t="s">
        <v>54</v>
      </c>
      <c r="L581" s="440" t="s">
        <v>25</v>
      </c>
    </row>
    <row r="582" spans="2:12" x14ac:dyDescent="0.25">
      <c r="B582" s="390" t="s">
        <v>382</v>
      </c>
      <c r="C582" s="391" t="s">
        <v>1564</v>
      </c>
      <c r="D582" s="390" t="s">
        <v>1336</v>
      </c>
      <c r="E582" s="390" t="s">
        <v>1565</v>
      </c>
      <c r="F582" s="541">
        <v>703</v>
      </c>
      <c r="G582" s="541"/>
      <c r="H582" s="392" t="s">
        <v>137</v>
      </c>
      <c r="I582" s="443">
        <v>1</v>
      </c>
      <c r="J582" s="393"/>
      <c r="K582" s="393">
        <v>1.07</v>
      </c>
      <c r="L582" s="393">
        <v>1.07</v>
      </c>
    </row>
    <row r="583" spans="2:12" x14ac:dyDescent="0.25">
      <c r="B583" s="394" t="s">
        <v>383</v>
      </c>
      <c r="C583" s="444" t="s">
        <v>682</v>
      </c>
      <c r="D583" s="394" t="s">
        <v>1336</v>
      </c>
      <c r="E583" s="394" t="s">
        <v>244</v>
      </c>
      <c r="F583" s="542" t="s">
        <v>384</v>
      </c>
      <c r="G583" s="542"/>
      <c r="H583" s="395" t="s">
        <v>340</v>
      </c>
      <c r="I583" s="445">
        <v>1.6E-2</v>
      </c>
      <c r="J583" s="445">
        <v>0</v>
      </c>
      <c r="K583" s="446">
        <v>29.48</v>
      </c>
      <c r="L583" s="446">
        <v>0.47167999999999999</v>
      </c>
    </row>
    <row r="584" spans="2:12" x14ac:dyDescent="0.25">
      <c r="B584" s="394" t="s">
        <v>383</v>
      </c>
      <c r="C584" s="444" t="s">
        <v>674</v>
      </c>
      <c r="D584" s="394" t="s">
        <v>1336</v>
      </c>
      <c r="E584" s="394" t="s">
        <v>237</v>
      </c>
      <c r="F584" s="542" t="s">
        <v>384</v>
      </c>
      <c r="G584" s="542"/>
      <c r="H584" s="395" t="s">
        <v>340</v>
      </c>
      <c r="I584" s="445">
        <v>1.6E-2</v>
      </c>
      <c r="J584" s="445">
        <v>0</v>
      </c>
      <c r="K584" s="446">
        <v>22.31</v>
      </c>
      <c r="L584" s="446">
        <v>0.35696</v>
      </c>
    </row>
    <row r="585" spans="2:12" x14ac:dyDescent="0.25">
      <c r="B585" s="394" t="s">
        <v>383</v>
      </c>
      <c r="C585" s="444" t="s">
        <v>4037</v>
      </c>
      <c r="D585" s="394" t="s">
        <v>1336</v>
      </c>
      <c r="E585" s="394" t="s">
        <v>1565</v>
      </c>
      <c r="F585" s="542" t="s">
        <v>390</v>
      </c>
      <c r="G585" s="542"/>
      <c r="H585" s="395" t="s">
        <v>136</v>
      </c>
      <c r="I585" s="445">
        <v>1</v>
      </c>
      <c r="J585" s="445">
        <v>0</v>
      </c>
      <c r="K585" s="446">
        <v>0.25</v>
      </c>
      <c r="L585" s="446">
        <v>0.25</v>
      </c>
    </row>
    <row r="586" spans="2:12" ht="25.5" x14ac:dyDescent="0.25">
      <c r="B586" s="399"/>
      <c r="C586" s="399"/>
      <c r="D586" s="399"/>
      <c r="E586" s="399"/>
      <c r="F586" s="399"/>
      <c r="G586" s="399" t="s">
        <v>386</v>
      </c>
      <c r="H586" s="447">
        <v>0.82</v>
      </c>
      <c r="I586" s="399" t="s">
        <v>387</v>
      </c>
      <c r="J586" s="447">
        <v>0</v>
      </c>
      <c r="K586" s="399" t="s">
        <v>388</v>
      </c>
      <c r="L586" s="447">
        <v>0.82</v>
      </c>
    </row>
    <row r="587" spans="2:12" ht="12.75" customHeight="1" thickBot="1" x14ac:dyDescent="0.3">
      <c r="B587" s="399"/>
      <c r="C587" s="399"/>
      <c r="D587" s="399"/>
      <c r="E587" s="399"/>
      <c r="F587" s="399"/>
      <c r="G587" s="399" t="s">
        <v>389</v>
      </c>
      <c r="H587" s="447">
        <v>0</v>
      </c>
      <c r="I587" s="543"/>
      <c r="J587" s="543" t="s">
        <v>474</v>
      </c>
      <c r="K587" s="399"/>
      <c r="L587" s="447">
        <v>1.07</v>
      </c>
    </row>
    <row r="588" spans="2:12" ht="13.5" thickTop="1" x14ac:dyDescent="0.25">
      <c r="B588" s="396"/>
      <c r="C588" s="396"/>
      <c r="D588" s="396"/>
      <c r="E588" s="396"/>
      <c r="F588" s="396"/>
      <c r="G588" s="396"/>
      <c r="H588" s="396"/>
      <c r="I588" s="396"/>
      <c r="J588" s="396"/>
      <c r="K588" s="396"/>
      <c r="L588" s="396"/>
    </row>
    <row r="589" spans="2:12" ht="12.75" customHeight="1" x14ac:dyDescent="0.25">
      <c r="B589" s="388" t="s">
        <v>1566</v>
      </c>
      <c r="C589" s="440" t="s">
        <v>15</v>
      </c>
      <c r="D589" s="388" t="s">
        <v>33</v>
      </c>
      <c r="E589" s="388" t="s">
        <v>30</v>
      </c>
      <c r="F589" s="544" t="s">
        <v>199</v>
      </c>
      <c r="G589" s="544"/>
      <c r="H589" s="389" t="s">
        <v>24</v>
      </c>
      <c r="I589" s="440" t="s">
        <v>26</v>
      </c>
      <c r="J589" s="440" t="s">
        <v>585</v>
      </c>
      <c r="K589" s="440" t="s">
        <v>54</v>
      </c>
      <c r="L589" s="440" t="s">
        <v>25</v>
      </c>
    </row>
    <row r="590" spans="2:12" x14ac:dyDescent="0.25">
      <c r="B590" s="390" t="s">
        <v>382</v>
      </c>
      <c r="C590" s="391" t="s">
        <v>1567</v>
      </c>
      <c r="D590" s="390" t="s">
        <v>1336</v>
      </c>
      <c r="E590" s="390" t="s">
        <v>1568</v>
      </c>
      <c r="F590" s="541">
        <v>705</v>
      </c>
      <c r="G590" s="541"/>
      <c r="H590" s="392" t="s">
        <v>188</v>
      </c>
      <c r="I590" s="443">
        <v>1</v>
      </c>
      <c r="J590" s="393"/>
      <c r="K590" s="393">
        <v>50.66</v>
      </c>
      <c r="L590" s="393">
        <v>50.66</v>
      </c>
    </row>
    <row r="591" spans="2:12" x14ac:dyDescent="0.25">
      <c r="B591" s="394" t="s">
        <v>383</v>
      </c>
      <c r="C591" s="444" t="s">
        <v>674</v>
      </c>
      <c r="D591" s="394" t="s">
        <v>1336</v>
      </c>
      <c r="E591" s="394" t="s">
        <v>237</v>
      </c>
      <c r="F591" s="542" t="s">
        <v>384</v>
      </c>
      <c r="G591" s="542"/>
      <c r="H591" s="395" t="s">
        <v>340</v>
      </c>
      <c r="I591" s="445">
        <v>0.17</v>
      </c>
      <c r="J591" s="445">
        <v>0</v>
      </c>
      <c r="K591" s="446">
        <v>22.31</v>
      </c>
      <c r="L591" s="446">
        <v>3.7927</v>
      </c>
    </row>
    <row r="592" spans="2:12" x14ac:dyDescent="0.25">
      <c r="B592" s="394" t="s">
        <v>383</v>
      </c>
      <c r="C592" s="444" t="s">
        <v>682</v>
      </c>
      <c r="D592" s="394" t="s">
        <v>1336</v>
      </c>
      <c r="E592" s="394" t="s">
        <v>244</v>
      </c>
      <c r="F592" s="542" t="s">
        <v>384</v>
      </c>
      <c r="G592" s="542"/>
      <c r="H592" s="395" t="s">
        <v>340</v>
      </c>
      <c r="I592" s="445">
        <v>0.17</v>
      </c>
      <c r="J592" s="445">
        <v>0</v>
      </c>
      <c r="K592" s="446">
        <v>29.48</v>
      </c>
      <c r="L592" s="446">
        <v>5.0115999999999996</v>
      </c>
    </row>
    <row r="593" spans="2:17" x14ac:dyDescent="0.25">
      <c r="B593" s="394" t="s">
        <v>383</v>
      </c>
      <c r="C593" s="444" t="s">
        <v>4038</v>
      </c>
      <c r="D593" s="394" t="s">
        <v>1336</v>
      </c>
      <c r="E593" s="394" t="s">
        <v>4039</v>
      </c>
      <c r="F593" s="542" t="s">
        <v>390</v>
      </c>
      <c r="G593" s="542"/>
      <c r="H593" s="395" t="s">
        <v>141</v>
      </c>
      <c r="I593" s="445">
        <v>1.02</v>
      </c>
      <c r="J593" s="445">
        <v>0</v>
      </c>
      <c r="K593" s="446">
        <v>41.04</v>
      </c>
      <c r="L593" s="446">
        <v>41.860799999999998</v>
      </c>
    </row>
    <row r="594" spans="2:17" ht="25.5" x14ac:dyDescent="0.25">
      <c r="B594" s="399"/>
      <c r="C594" s="399"/>
      <c r="D594" s="399"/>
      <c r="E594" s="399"/>
      <c r="F594" s="399"/>
      <c r="G594" s="399" t="s">
        <v>386</v>
      </c>
      <c r="H594" s="447">
        <v>8.8000000000000007</v>
      </c>
      <c r="I594" s="399" t="s">
        <v>387</v>
      </c>
      <c r="J594" s="447">
        <v>0</v>
      </c>
      <c r="K594" s="399" t="s">
        <v>388</v>
      </c>
      <c r="L594" s="447">
        <v>8.8000000000000007</v>
      </c>
      <c r="M594" s="95"/>
      <c r="N594" s="96"/>
      <c r="O594" s="95"/>
      <c r="P594" s="95"/>
      <c r="Q594" s="96"/>
    </row>
    <row r="595" spans="2:17" ht="26.25" thickBot="1" x14ac:dyDescent="0.3">
      <c r="B595" s="399"/>
      <c r="C595" s="399"/>
      <c r="D595" s="399"/>
      <c r="E595" s="399"/>
      <c r="F595" s="399"/>
      <c r="G595" s="399" t="s">
        <v>389</v>
      </c>
      <c r="H595" s="447">
        <v>0</v>
      </c>
      <c r="I595" s="543"/>
      <c r="J595" s="543" t="s">
        <v>474</v>
      </c>
      <c r="K595" s="399"/>
      <c r="L595" s="447">
        <v>50.66</v>
      </c>
    </row>
    <row r="596" spans="2:17" ht="12.75" customHeight="1" thickTop="1" x14ac:dyDescent="0.25">
      <c r="B596" s="396"/>
      <c r="C596" s="396"/>
      <c r="D596" s="396"/>
      <c r="E596" s="396"/>
      <c r="F596" s="396"/>
      <c r="G596" s="396"/>
      <c r="H596" s="396"/>
      <c r="I596" s="396"/>
      <c r="J596" s="396"/>
      <c r="K596" s="396"/>
      <c r="L596" s="396"/>
    </row>
    <row r="597" spans="2:17" ht="15" x14ac:dyDescent="0.25">
      <c r="B597" s="388" t="s">
        <v>1569</v>
      </c>
      <c r="C597" s="440" t="s">
        <v>15</v>
      </c>
      <c r="D597" s="388" t="s">
        <v>33</v>
      </c>
      <c r="E597" s="388" t="s">
        <v>30</v>
      </c>
      <c r="F597" s="544" t="s">
        <v>199</v>
      </c>
      <c r="G597" s="544"/>
      <c r="H597" s="389" t="s">
        <v>24</v>
      </c>
      <c r="I597" s="440" t="s">
        <v>26</v>
      </c>
      <c r="J597" s="440" t="s">
        <v>585</v>
      </c>
      <c r="K597" s="440" t="s">
        <v>54</v>
      </c>
      <c r="L597" s="440" t="s">
        <v>25</v>
      </c>
    </row>
    <row r="598" spans="2:17" x14ac:dyDescent="0.25">
      <c r="B598" s="390" t="s">
        <v>382</v>
      </c>
      <c r="C598" s="391" t="s">
        <v>1570</v>
      </c>
      <c r="D598" s="390" t="s">
        <v>1336</v>
      </c>
      <c r="E598" s="390" t="s">
        <v>1571</v>
      </c>
      <c r="F598" s="541">
        <v>709</v>
      </c>
      <c r="G598" s="541"/>
      <c r="H598" s="392" t="s">
        <v>136</v>
      </c>
      <c r="I598" s="443">
        <v>1</v>
      </c>
      <c r="J598" s="393"/>
      <c r="K598" s="393">
        <v>7.58</v>
      </c>
      <c r="L598" s="393">
        <v>7.58</v>
      </c>
    </row>
    <row r="599" spans="2:17" ht="12.75" customHeight="1" x14ac:dyDescent="0.25">
      <c r="B599" s="394" t="s">
        <v>383</v>
      </c>
      <c r="C599" s="444" t="s">
        <v>674</v>
      </c>
      <c r="D599" s="394" t="s">
        <v>1336</v>
      </c>
      <c r="E599" s="394" t="s">
        <v>237</v>
      </c>
      <c r="F599" s="542" t="s">
        <v>384</v>
      </c>
      <c r="G599" s="542"/>
      <c r="H599" s="395" t="s">
        <v>340</v>
      </c>
      <c r="I599" s="445">
        <v>0.08</v>
      </c>
      <c r="J599" s="445">
        <v>0</v>
      </c>
      <c r="K599" s="446">
        <v>22.31</v>
      </c>
      <c r="L599" s="446">
        <v>1.7847999999999999</v>
      </c>
    </row>
    <row r="600" spans="2:17" x14ac:dyDescent="0.25">
      <c r="B600" s="394" t="s">
        <v>383</v>
      </c>
      <c r="C600" s="444" t="s">
        <v>4040</v>
      </c>
      <c r="D600" s="394" t="s">
        <v>1336</v>
      </c>
      <c r="E600" s="394" t="s">
        <v>4041</v>
      </c>
      <c r="F600" s="542" t="s">
        <v>390</v>
      </c>
      <c r="G600" s="542"/>
      <c r="H600" s="395" t="s">
        <v>136</v>
      </c>
      <c r="I600" s="445">
        <v>1</v>
      </c>
      <c r="J600" s="445">
        <v>0</v>
      </c>
      <c r="K600" s="446">
        <v>3.45</v>
      </c>
      <c r="L600" s="446">
        <v>3.45</v>
      </c>
    </row>
    <row r="601" spans="2:17" x14ac:dyDescent="0.25">
      <c r="B601" s="394" t="s">
        <v>383</v>
      </c>
      <c r="C601" s="444" t="s">
        <v>682</v>
      </c>
      <c r="D601" s="394" t="s">
        <v>1336</v>
      </c>
      <c r="E601" s="394" t="s">
        <v>244</v>
      </c>
      <c r="F601" s="542" t="s">
        <v>384</v>
      </c>
      <c r="G601" s="542"/>
      <c r="H601" s="395" t="s">
        <v>340</v>
      </c>
      <c r="I601" s="445">
        <v>0.08</v>
      </c>
      <c r="J601" s="445">
        <v>0</v>
      </c>
      <c r="K601" s="446">
        <v>29.48</v>
      </c>
      <c r="L601" s="446">
        <v>2.3584000000000001</v>
      </c>
    </row>
    <row r="602" spans="2:17" ht="25.5" x14ac:dyDescent="0.25">
      <c r="B602" s="399"/>
      <c r="C602" s="399"/>
      <c r="D602" s="399"/>
      <c r="E602" s="399"/>
      <c r="F602" s="399"/>
      <c r="G602" s="399" t="s">
        <v>386</v>
      </c>
      <c r="H602" s="447">
        <v>4.13</v>
      </c>
      <c r="I602" s="399" t="s">
        <v>387</v>
      </c>
      <c r="J602" s="447">
        <v>0</v>
      </c>
      <c r="K602" s="399" t="s">
        <v>388</v>
      </c>
      <c r="L602" s="447">
        <v>4.13</v>
      </c>
    </row>
    <row r="603" spans="2:17" ht="26.25" thickBot="1" x14ac:dyDescent="0.3">
      <c r="B603" s="399"/>
      <c r="C603" s="399"/>
      <c r="D603" s="399"/>
      <c r="E603" s="399"/>
      <c r="F603" s="399"/>
      <c r="G603" s="399" t="s">
        <v>389</v>
      </c>
      <c r="H603" s="447">
        <v>0</v>
      </c>
      <c r="I603" s="543"/>
      <c r="J603" s="543" t="s">
        <v>474</v>
      </c>
      <c r="K603" s="399"/>
      <c r="L603" s="447">
        <v>7.58</v>
      </c>
    </row>
    <row r="604" spans="2:17" ht="13.5" thickTop="1" x14ac:dyDescent="0.25">
      <c r="B604" s="396"/>
      <c r="C604" s="396"/>
      <c r="D604" s="396"/>
      <c r="E604" s="396"/>
      <c r="F604" s="396"/>
      <c r="G604" s="396"/>
      <c r="H604" s="396"/>
      <c r="I604" s="396"/>
      <c r="J604" s="396"/>
      <c r="K604" s="396"/>
      <c r="L604" s="396"/>
    </row>
    <row r="605" spans="2:17" ht="15" x14ac:dyDescent="0.25">
      <c r="B605" s="388" t="s">
        <v>1572</v>
      </c>
      <c r="C605" s="440" t="s">
        <v>15</v>
      </c>
      <c r="D605" s="388" t="s">
        <v>33</v>
      </c>
      <c r="E605" s="388" t="s">
        <v>30</v>
      </c>
      <c r="F605" s="544" t="s">
        <v>199</v>
      </c>
      <c r="G605" s="544"/>
      <c r="H605" s="389" t="s">
        <v>24</v>
      </c>
      <c r="I605" s="440" t="s">
        <v>26</v>
      </c>
      <c r="J605" s="440" t="s">
        <v>585</v>
      </c>
      <c r="K605" s="440" t="s">
        <v>54</v>
      </c>
      <c r="L605" s="440" t="s">
        <v>25</v>
      </c>
    </row>
    <row r="606" spans="2:17" x14ac:dyDescent="0.25">
      <c r="B606" s="390" t="s">
        <v>382</v>
      </c>
      <c r="C606" s="391" t="s">
        <v>771</v>
      </c>
      <c r="D606" s="390" t="s">
        <v>1336</v>
      </c>
      <c r="E606" s="390" t="s">
        <v>368</v>
      </c>
      <c r="F606" s="541">
        <v>713</v>
      </c>
      <c r="G606" s="541"/>
      <c r="H606" s="392" t="s">
        <v>137</v>
      </c>
      <c r="I606" s="443">
        <v>1</v>
      </c>
      <c r="J606" s="393"/>
      <c r="K606" s="393">
        <v>172.37</v>
      </c>
      <c r="L606" s="393">
        <v>172.37</v>
      </c>
    </row>
    <row r="607" spans="2:17" x14ac:dyDescent="0.25">
      <c r="B607" s="394" t="s">
        <v>383</v>
      </c>
      <c r="C607" s="444" t="s">
        <v>772</v>
      </c>
      <c r="D607" s="394" t="s">
        <v>1336</v>
      </c>
      <c r="E607" s="394" t="s">
        <v>575</v>
      </c>
      <c r="F607" s="542" t="s">
        <v>390</v>
      </c>
      <c r="G607" s="542"/>
      <c r="H607" s="395" t="s">
        <v>136</v>
      </c>
      <c r="I607" s="445">
        <v>1</v>
      </c>
      <c r="J607" s="445">
        <v>0</v>
      </c>
      <c r="K607" s="446">
        <v>151.66</v>
      </c>
      <c r="L607" s="446">
        <v>151.66</v>
      </c>
    </row>
    <row r="608" spans="2:17" x14ac:dyDescent="0.25">
      <c r="B608" s="394" t="s">
        <v>383</v>
      </c>
      <c r="C608" s="444" t="s">
        <v>682</v>
      </c>
      <c r="D608" s="394" t="s">
        <v>1336</v>
      </c>
      <c r="E608" s="394" t="s">
        <v>244</v>
      </c>
      <c r="F608" s="542" t="s">
        <v>384</v>
      </c>
      <c r="G608" s="542"/>
      <c r="H608" s="395" t="s">
        <v>340</v>
      </c>
      <c r="I608" s="445">
        <v>0.4</v>
      </c>
      <c r="J608" s="445">
        <v>0</v>
      </c>
      <c r="K608" s="446">
        <v>29.48</v>
      </c>
      <c r="L608" s="446">
        <v>11.792</v>
      </c>
    </row>
    <row r="609" spans="2:12" x14ac:dyDescent="0.25">
      <c r="B609" s="394" t="s">
        <v>383</v>
      </c>
      <c r="C609" s="444" t="s">
        <v>674</v>
      </c>
      <c r="D609" s="394" t="s">
        <v>1336</v>
      </c>
      <c r="E609" s="394" t="s">
        <v>237</v>
      </c>
      <c r="F609" s="542" t="s">
        <v>384</v>
      </c>
      <c r="G609" s="542"/>
      <c r="H609" s="395" t="s">
        <v>340</v>
      </c>
      <c r="I609" s="445">
        <v>0.4</v>
      </c>
      <c r="J609" s="445">
        <v>0</v>
      </c>
      <c r="K609" s="446">
        <v>22.31</v>
      </c>
      <c r="L609" s="446">
        <v>8.9239999999999995</v>
      </c>
    </row>
    <row r="610" spans="2:12" ht="25.5" x14ac:dyDescent="0.25">
      <c r="B610" s="399"/>
      <c r="C610" s="399"/>
      <c r="D610" s="399"/>
      <c r="E610" s="399"/>
      <c r="F610" s="399"/>
      <c r="G610" s="399" t="s">
        <v>386</v>
      </c>
      <c r="H610" s="447">
        <v>20.71</v>
      </c>
      <c r="I610" s="399" t="s">
        <v>387</v>
      </c>
      <c r="J610" s="447">
        <v>0</v>
      </c>
      <c r="K610" s="399" t="s">
        <v>388</v>
      </c>
      <c r="L610" s="447">
        <v>20.71</v>
      </c>
    </row>
    <row r="611" spans="2:12" ht="26.25" thickBot="1" x14ac:dyDescent="0.3">
      <c r="B611" s="399"/>
      <c r="C611" s="399"/>
      <c r="D611" s="399"/>
      <c r="E611" s="399"/>
      <c r="F611" s="399"/>
      <c r="G611" s="399" t="s">
        <v>389</v>
      </c>
      <c r="H611" s="447">
        <v>0</v>
      </c>
      <c r="I611" s="543"/>
      <c r="J611" s="543" t="s">
        <v>474</v>
      </c>
      <c r="K611" s="399"/>
      <c r="L611" s="447">
        <v>172.37</v>
      </c>
    </row>
    <row r="612" spans="2:12" ht="13.5" thickTop="1" x14ac:dyDescent="0.25">
      <c r="B612" s="396"/>
      <c r="C612" s="396"/>
      <c r="D612" s="396"/>
      <c r="E612" s="396"/>
      <c r="F612" s="396"/>
      <c r="G612" s="396"/>
      <c r="H612" s="396"/>
      <c r="I612" s="396"/>
      <c r="J612" s="396"/>
      <c r="K612" s="396"/>
      <c r="L612" s="396"/>
    </row>
    <row r="613" spans="2:12" ht="15" x14ac:dyDescent="0.25">
      <c r="B613" s="388" t="s">
        <v>1573</v>
      </c>
      <c r="C613" s="440" t="s">
        <v>15</v>
      </c>
      <c r="D613" s="388" t="s">
        <v>33</v>
      </c>
      <c r="E613" s="388" t="s">
        <v>30</v>
      </c>
      <c r="F613" s="544" t="s">
        <v>199</v>
      </c>
      <c r="G613" s="544"/>
      <c r="H613" s="389" t="s">
        <v>24</v>
      </c>
      <c r="I613" s="440" t="s">
        <v>26</v>
      </c>
      <c r="J613" s="440" t="s">
        <v>585</v>
      </c>
      <c r="K613" s="440" t="s">
        <v>54</v>
      </c>
      <c r="L613" s="440" t="s">
        <v>25</v>
      </c>
    </row>
    <row r="614" spans="2:12" x14ac:dyDescent="0.25">
      <c r="B614" s="390" t="s">
        <v>382</v>
      </c>
      <c r="C614" s="391" t="s">
        <v>1574</v>
      </c>
      <c r="D614" s="390" t="s">
        <v>1336</v>
      </c>
      <c r="E614" s="390" t="s">
        <v>1575</v>
      </c>
      <c r="F614" s="541">
        <v>723</v>
      </c>
      <c r="G614" s="541"/>
      <c r="H614" s="392" t="s">
        <v>137</v>
      </c>
      <c r="I614" s="443">
        <v>1</v>
      </c>
      <c r="J614" s="393"/>
      <c r="K614" s="393">
        <v>5.82</v>
      </c>
      <c r="L614" s="393">
        <v>5.82</v>
      </c>
    </row>
    <row r="615" spans="2:12" ht="12.75" customHeight="1" x14ac:dyDescent="0.25">
      <c r="B615" s="394" t="s">
        <v>383</v>
      </c>
      <c r="C615" s="444" t="s">
        <v>4042</v>
      </c>
      <c r="D615" s="394" t="s">
        <v>1336</v>
      </c>
      <c r="E615" s="394" t="s">
        <v>1575</v>
      </c>
      <c r="F615" s="542" t="s">
        <v>390</v>
      </c>
      <c r="G615" s="542"/>
      <c r="H615" s="395" t="s">
        <v>136</v>
      </c>
      <c r="I615" s="445">
        <v>1</v>
      </c>
      <c r="J615" s="445">
        <v>0</v>
      </c>
      <c r="K615" s="446">
        <v>4.28</v>
      </c>
      <c r="L615" s="446">
        <v>4.28</v>
      </c>
    </row>
    <row r="616" spans="2:12" x14ac:dyDescent="0.25">
      <c r="B616" s="394" t="s">
        <v>383</v>
      </c>
      <c r="C616" s="444" t="s">
        <v>674</v>
      </c>
      <c r="D616" s="394" t="s">
        <v>1336</v>
      </c>
      <c r="E616" s="394" t="s">
        <v>237</v>
      </c>
      <c r="F616" s="542" t="s">
        <v>384</v>
      </c>
      <c r="G616" s="542"/>
      <c r="H616" s="395" t="s">
        <v>340</v>
      </c>
      <c r="I616" s="445">
        <v>0.03</v>
      </c>
      <c r="J616" s="445">
        <v>0</v>
      </c>
      <c r="K616" s="446">
        <v>22.31</v>
      </c>
      <c r="L616" s="446">
        <v>0.66930000000000001</v>
      </c>
    </row>
    <row r="617" spans="2:12" ht="12.75" customHeight="1" x14ac:dyDescent="0.25">
      <c r="B617" s="394" t="s">
        <v>383</v>
      </c>
      <c r="C617" s="444" t="s">
        <v>682</v>
      </c>
      <c r="D617" s="394" t="s">
        <v>1336</v>
      </c>
      <c r="E617" s="394" t="s">
        <v>244</v>
      </c>
      <c r="F617" s="542" t="s">
        <v>384</v>
      </c>
      <c r="G617" s="542"/>
      <c r="H617" s="395" t="s">
        <v>340</v>
      </c>
      <c r="I617" s="445">
        <v>0.03</v>
      </c>
      <c r="J617" s="445">
        <v>0</v>
      </c>
      <c r="K617" s="446">
        <v>29.48</v>
      </c>
      <c r="L617" s="446">
        <v>0.88439999999999996</v>
      </c>
    </row>
    <row r="618" spans="2:12" ht="25.5" x14ac:dyDescent="0.25">
      <c r="B618" s="399"/>
      <c r="C618" s="399"/>
      <c r="D618" s="399"/>
      <c r="E618" s="399"/>
      <c r="F618" s="399"/>
      <c r="G618" s="399" t="s">
        <v>386</v>
      </c>
      <c r="H618" s="447">
        <v>1.54</v>
      </c>
      <c r="I618" s="399" t="s">
        <v>387</v>
      </c>
      <c r="J618" s="447">
        <v>0</v>
      </c>
      <c r="K618" s="399" t="s">
        <v>388</v>
      </c>
      <c r="L618" s="447">
        <v>1.54</v>
      </c>
    </row>
    <row r="619" spans="2:12" ht="26.25" thickBot="1" x14ac:dyDescent="0.3">
      <c r="B619" s="399"/>
      <c r="C619" s="399"/>
      <c r="D619" s="399"/>
      <c r="E619" s="399"/>
      <c r="F619" s="399"/>
      <c r="G619" s="399" t="s">
        <v>389</v>
      </c>
      <c r="H619" s="447">
        <v>0</v>
      </c>
      <c r="I619" s="543"/>
      <c r="J619" s="543" t="s">
        <v>474</v>
      </c>
      <c r="K619" s="399"/>
      <c r="L619" s="447">
        <v>5.82</v>
      </c>
    </row>
    <row r="620" spans="2:12" ht="13.5" thickTop="1" x14ac:dyDescent="0.25">
      <c r="B620" s="396"/>
      <c r="C620" s="396"/>
      <c r="D620" s="396"/>
      <c r="E620" s="396"/>
      <c r="F620" s="396"/>
      <c r="G620" s="396"/>
      <c r="H620" s="396"/>
      <c r="I620" s="396"/>
      <c r="J620" s="396"/>
      <c r="K620" s="396"/>
      <c r="L620" s="396"/>
    </row>
    <row r="621" spans="2:12" ht="15" x14ac:dyDescent="0.25">
      <c r="B621" s="388" t="s">
        <v>1576</v>
      </c>
      <c r="C621" s="440" t="s">
        <v>15</v>
      </c>
      <c r="D621" s="388" t="s">
        <v>33</v>
      </c>
      <c r="E621" s="388" t="s">
        <v>30</v>
      </c>
      <c r="F621" s="544" t="s">
        <v>199</v>
      </c>
      <c r="G621" s="544"/>
      <c r="H621" s="389" t="s">
        <v>24</v>
      </c>
      <c r="I621" s="440" t="s">
        <v>26</v>
      </c>
      <c r="J621" s="440" t="s">
        <v>585</v>
      </c>
      <c r="K621" s="440" t="s">
        <v>54</v>
      </c>
      <c r="L621" s="440" t="s">
        <v>25</v>
      </c>
    </row>
    <row r="622" spans="2:12" x14ac:dyDescent="0.25">
      <c r="B622" s="390" t="s">
        <v>382</v>
      </c>
      <c r="C622" s="391" t="s">
        <v>1577</v>
      </c>
      <c r="D622" s="390" t="s">
        <v>1336</v>
      </c>
      <c r="E622" s="390" t="s">
        <v>1578</v>
      </c>
      <c r="F622" s="541">
        <v>712</v>
      </c>
      <c r="G622" s="541"/>
      <c r="H622" s="392" t="s">
        <v>188</v>
      </c>
      <c r="I622" s="443">
        <v>1</v>
      </c>
      <c r="J622" s="393"/>
      <c r="K622" s="393">
        <v>32.94</v>
      </c>
      <c r="L622" s="393">
        <v>32.94</v>
      </c>
    </row>
    <row r="623" spans="2:12" x14ac:dyDescent="0.25">
      <c r="B623" s="394" t="s">
        <v>383</v>
      </c>
      <c r="C623" s="444" t="s">
        <v>4043</v>
      </c>
      <c r="D623" s="394" t="s">
        <v>1336</v>
      </c>
      <c r="E623" s="394" t="s">
        <v>1578</v>
      </c>
      <c r="F623" s="542" t="s">
        <v>390</v>
      </c>
      <c r="G623" s="542"/>
      <c r="H623" s="395" t="s">
        <v>141</v>
      </c>
      <c r="I623" s="445">
        <v>1</v>
      </c>
      <c r="J623" s="445">
        <v>0</v>
      </c>
      <c r="K623" s="446">
        <v>13.79</v>
      </c>
      <c r="L623" s="446">
        <v>13.79</v>
      </c>
    </row>
    <row r="624" spans="2:12" x14ac:dyDescent="0.25">
      <c r="B624" s="394" t="s">
        <v>383</v>
      </c>
      <c r="C624" s="444" t="s">
        <v>674</v>
      </c>
      <c r="D624" s="394" t="s">
        <v>1336</v>
      </c>
      <c r="E624" s="394" t="s">
        <v>237</v>
      </c>
      <c r="F624" s="542" t="s">
        <v>384</v>
      </c>
      <c r="G624" s="542"/>
      <c r="H624" s="395" t="s">
        <v>340</v>
      </c>
      <c r="I624" s="445">
        <v>0.37</v>
      </c>
      <c r="J624" s="445">
        <v>0</v>
      </c>
      <c r="K624" s="446">
        <v>22.31</v>
      </c>
      <c r="L624" s="446">
        <v>8.2546999999999997</v>
      </c>
    </row>
    <row r="625" spans="2:12" x14ac:dyDescent="0.25">
      <c r="B625" s="394" t="s">
        <v>383</v>
      </c>
      <c r="C625" s="444" t="s">
        <v>682</v>
      </c>
      <c r="D625" s="394" t="s">
        <v>1336</v>
      </c>
      <c r="E625" s="394" t="s">
        <v>244</v>
      </c>
      <c r="F625" s="542" t="s">
        <v>384</v>
      </c>
      <c r="G625" s="542"/>
      <c r="H625" s="395" t="s">
        <v>340</v>
      </c>
      <c r="I625" s="445">
        <v>0.37</v>
      </c>
      <c r="J625" s="445">
        <v>0</v>
      </c>
      <c r="K625" s="446">
        <v>29.48</v>
      </c>
      <c r="L625" s="446">
        <v>10.9076</v>
      </c>
    </row>
    <row r="626" spans="2:12" ht="25.5" x14ac:dyDescent="0.25">
      <c r="B626" s="399"/>
      <c r="C626" s="399"/>
      <c r="D626" s="399"/>
      <c r="E626" s="399"/>
      <c r="F626" s="399"/>
      <c r="G626" s="399" t="s">
        <v>386</v>
      </c>
      <c r="H626" s="447">
        <v>19.149999999999999</v>
      </c>
      <c r="I626" s="399" t="s">
        <v>387</v>
      </c>
      <c r="J626" s="447">
        <v>0</v>
      </c>
      <c r="K626" s="399" t="s">
        <v>388</v>
      </c>
      <c r="L626" s="447">
        <v>19.149999999999999</v>
      </c>
    </row>
    <row r="627" spans="2:12" ht="26.25" thickBot="1" x14ac:dyDescent="0.3">
      <c r="B627" s="399"/>
      <c r="C627" s="399"/>
      <c r="D627" s="399"/>
      <c r="E627" s="399"/>
      <c r="F627" s="399"/>
      <c r="G627" s="399" t="s">
        <v>389</v>
      </c>
      <c r="H627" s="447">
        <v>0</v>
      </c>
      <c r="I627" s="543"/>
      <c r="J627" s="543" t="s">
        <v>474</v>
      </c>
      <c r="K627" s="399"/>
      <c r="L627" s="447">
        <v>32.94</v>
      </c>
    </row>
    <row r="628" spans="2:12" ht="13.5" thickTop="1" x14ac:dyDescent="0.25">
      <c r="B628" s="396"/>
      <c r="C628" s="396"/>
      <c r="D628" s="396"/>
      <c r="E628" s="396"/>
      <c r="F628" s="396"/>
      <c r="G628" s="396"/>
      <c r="H628" s="396"/>
      <c r="I628" s="396"/>
      <c r="J628" s="396"/>
      <c r="K628" s="396"/>
      <c r="L628" s="396"/>
    </row>
    <row r="629" spans="2:12" ht="15" x14ac:dyDescent="0.25">
      <c r="B629" s="388" t="s">
        <v>1579</v>
      </c>
      <c r="C629" s="440" t="s">
        <v>15</v>
      </c>
      <c r="D629" s="388" t="s">
        <v>33</v>
      </c>
      <c r="E629" s="388" t="s">
        <v>30</v>
      </c>
      <c r="F629" s="544" t="s">
        <v>199</v>
      </c>
      <c r="G629" s="544"/>
      <c r="H629" s="389" t="s">
        <v>24</v>
      </c>
      <c r="I629" s="440" t="s">
        <v>26</v>
      </c>
      <c r="J629" s="440" t="s">
        <v>585</v>
      </c>
      <c r="K629" s="440" t="s">
        <v>54</v>
      </c>
      <c r="L629" s="440" t="s">
        <v>25</v>
      </c>
    </row>
    <row r="630" spans="2:12" ht="12.75" customHeight="1" x14ac:dyDescent="0.25">
      <c r="B630" s="390" t="s">
        <v>382</v>
      </c>
      <c r="C630" s="391" t="s">
        <v>1580</v>
      </c>
      <c r="D630" s="390" t="s">
        <v>1336</v>
      </c>
      <c r="E630" s="390" t="s">
        <v>1581</v>
      </c>
      <c r="F630" s="541">
        <v>712</v>
      </c>
      <c r="G630" s="541"/>
      <c r="H630" s="392" t="s">
        <v>188</v>
      </c>
      <c r="I630" s="443">
        <v>1</v>
      </c>
      <c r="J630" s="393"/>
      <c r="K630" s="393">
        <v>55.88</v>
      </c>
      <c r="L630" s="393">
        <v>55.88</v>
      </c>
    </row>
    <row r="631" spans="2:12" x14ac:dyDescent="0.25">
      <c r="B631" s="394" t="s">
        <v>383</v>
      </c>
      <c r="C631" s="444" t="s">
        <v>674</v>
      </c>
      <c r="D631" s="394" t="s">
        <v>1336</v>
      </c>
      <c r="E631" s="394" t="s">
        <v>237</v>
      </c>
      <c r="F631" s="542" t="s">
        <v>384</v>
      </c>
      <c r="G631" s="542"/>
      <c r="H631" s="395" t="s">
        <v>340</v>
      </c>
      <c r="I631" s="445">
        <v>0.67</v>
      </c>
      <c r="J631" s="445">
        <v>0</v>
      </c>
      <c r="K631" s="446">
        <v>22.31</v>
      </c>
      <c r="L631" s="446">
        <v>14.947699999999999</v>
      </c>
    </row>
    <row r="632" spans="2:12" x14ac:dyDescent="0.25">
      <c r="B632" s="394" t="s">
        <v>383</v>
      </c>
      <c r="C632" s="444" t="s">
        <v>4044</v>
      </c>
      <c r="D632" s="394" t="s">
        <v>1336</v>
      </c>
      <c r="E632" s="394" t="s">
        <v>1581</v>
      </c>
      <c r="F632" s="542" t="s">
        <v>390</v>
      </c>
      <c r="G632" s="542"/>
      <c r="H632" s="395" t="s">
        <v>141</v>
      </c>
      <c r="I632" s="445">
        <v>1</v>
      </c>
      <c r="J632" s="445">
        <v>0</v>
      </c>
      <c r="K632" s="446">
        <v>21.19</v>
      </c>
      <c r="L632" s="446">
        <v>21.19</v>
      </c>
    </row>
    <row r="633" spans="2:12" ht="12.75" customHeight="1" x14ac:dyDescent="0.25">
      <c r="B633" s="394" t="s">
        <v>383</v>
      </c>
      <c r="C633" s="444" t="s">
        <v>682</v>
      </c>
      <c r="D633" s="394" t="s">
        <v>1336</v>
      </c>
      <c r="E633" s="394" t="s">
        <v>244</v>
      </c>
      <c r="F633" s="542" t="s">
        <v>384</v>
      </c>
      <c r="G633" s="542"/>
      <c r="H633" s="395" t="s">
        <v>340</v>
      </c>
      <c r="I633" s="445">
        <v>0.67</v>
      </c>
      <c r="J633" s="445">
        <v>0</v>
      </c>
      <c r="K633" s="446">
        <v>29.48</v>
      </c>
      <c r="L633" s="446">
        <v>19.7516</v>
      </c>
    </row>
    <row r="634" spans="2:12" ht="25.5" x14ac:dyDescent="0.25">
      <c r="B634" s="399"/>
      <c r="C634" s="399"/>
      <c r="D634" s="399"/>
      <c r="E634" s="399"/>
      <c r="F634" s="399"/>
      <c r="G634" s="399" t="s">
        <v>386</v>
      </c>
      <c r="H634" s="447">
        <v>34.69</v>
      </c>
      <c r="I634" s="399" t="s">
        <v>387</v>
      </c>
      <c r="J634" s="447">
        <v>0</v>
      </c>
      <c r="K634" s="399" t="s">
        <v>388</v>
      </c>
      <c r="L634" s="447">
        <v>34.69</v>
      </c>
    </row>
    <row r="635" spans="2:12" ht="26.25" thickBot="1" x14ac:dyDescent="0.3">
      <c r="B635" s="399"/>
      <c r="C635" s="399"/>
      <c r="D635" s="399"/>
      <c r="E635" s="399"/>
      <c r="F635" s="399"/>
      <c r="G635" s="399" t="s">
        <v>389</v>
      </c>
      <c r="H635" s="447">
        <v>0</v>
      </c>
      <c r="I635" s="543"/>
      <c r="J635" s="543" t="s">
        <v>474</v>
      </c>
      <c r="K635" s="399"/>
      <c r="L635" s="447">
        <v>55.88</v>
      </c>
    </row>
    <row r="636" spans="2:12" ht="13.5" thickTop="1" x14ac:dyDescent="0.25">
      <c r="B636" s="396"/>
      <c r="C636" s="396"/>
      <c r="D636" s="396"/>
      <c r="E636" s="396"/>
      <c r="F636" s="396"/>
      <c r="G636" s="396"/>
      <c r="H636" s="396"/>
      <c r="I636" s="396"/>
      <c r="J636" s="396"/>
      <c r="K636" s="396"/>
      <c r="L636" s="396"/>
    </row>
    <row r="637" spans="2:12" ht="15" x14ac:dyDescent="0.25">
      <c r="B637" s="388" t="s">
        <v>1582</v>
      </c>
      <c r="C637" s="440" t="s">
        <v>15</v>
      </c>
      <c r="D637" s="388" t="s">
        <v>33</v>
      </c>
      <c r="E637" s="388" t="s">
        <v>30</v>
      </c>
      <c r="F637" s="544" t="s">
        <v>199</v>
      </c>
      <c r="G637" s="544"/>
      <c r="H637" s="389" t="s">
        <v>24</v>
      </c>
      <c r="I637" s="440" t="s">
        <v>26</v>
      </c>
      <c r="J637" s="440" t="s">
        <v>585</v>
      </c>
      <c r="K637" s="440" t="s">
        <v>54</v>
      </c>
      <c r="L637" s="440" t="s">
        <v>25</v>
      </c>
    </row>
    <row r="638" spans="2:12" x14ac:dyDescent="0.25">
      <c r="B638" s="390" t="s">
        <v>382</v>
      </c>
      <c r="C638" s="391" t="s">
        <v>1583</v>
      </c>
      <c r="D638" s="390" t="s">
        <v>1336</v>
      </c>
      <c r="E638" s="390" t="s">
        <v>1584</v>
      </c>
      <c r="F638" s="541">
        <v>712</v>
      </c>
      <c r="G638" s="541"/>
      <c r="H638" s="392" t="s">
        <v>188</v>
      </c>
      <c r="I638" s="443">
        <v>1</v>
      </c>
      <c r="J638" s="393"/>
      <c r="K638" s="393">
        <v>92</v>
      </c>
      <c r="L638" s="393">
        <v>92</v>
      </c>
    </row>
    <row r="639" spans="2:12" x14ac:dyDescent="0.25">
      <c r="B639" s="394" t="s">
        <v>383</v>
      </c>
      <c r="C639" s="444" t="s">
        <v>4045</v>
      </c>
      <c r="D639" s="394" t="s">
        <v>1336</v>
      </c>
      <c r="E639" s="394" t="s">
        <v>1584</v>
      </c>
      <c r="F639" s="542" t="s">
        <v>390</v>
      </c>
      <c r="G639" s="542"/>
      <c r="H639" s="395" t="s">
        <v>141</v>
      </c>
      <c r="I639" s="445">
        <v>1</v>
      </c>
      <c r="J639" s="445">
        <v>0</v>
      </c>
      <c r="K639" s="446">
        <v>40.21</v>
      </c>
      <c r="L639" s="446">
        <v>40.21</v>
      </c>
    </row>
    <row r="640" spans="2:12" ht="12.75" customHeight="1" x14ac:dyDescent="0.25">
      <c r="B640" s="394" t="s">
        <v>383</v>
      </c>
      <c r="C640" s="444" t="s">
        <v>674</v>
      </c>
      <c r="D640" s="394" t="s">
        <v>1336</v>
      </c>
      <c r="E640" s="394" t="s">
        <v>237</v>
      </c>
      <c r="F640" s="542" t="s">
        <v>384</v>
      </c>
      <c r="G640" s="542"/>
      <c r="H640" s="395" t="s">
        <v>340</v>
      </c>
      <c r="I640" s="445">
        <v>1</v>
      </c>
      <c r="J640" s="445">
        <v>0</v>
      </c>
      <c r="K640" s="446">
        <v>22.31</v>
      </c>
      <c r="L640" s="446">
        <v>22.31</v>
      </c>
    </row>
    <row r="641" spans="2:12" ht="12.75" customHeight="1" x14ac:dyDescent="0.25">
      <c r="B641" s="394" t="s">
        <v>383</v>
      </c>
      <c r="C641" s="444" t="s">
        <v>682</v>
      </c>
      <c r="D641" s="394" t="s">
        <v>1336</v>
      </c>
      <c r="E641" s="394" t="s">
        <v>244</v>
      </c>
      <c r="F641" s="542" t="s">
        <v>384</v>
      </c>
      <c r="G641" s="542"/>
      <c r="H641" s="395" t="s">
        <v>340</v>
      </c>
      <c r="I641" s="445">
        <v>1</v>
      </c>
      <c r="J641" s="445">
        <v>0</v>
      </c>
      <c r="K641" s="446">
        <v>29.48</v>
      </c>
      <c r="L641" s="446">
        <v>29.48</v>
      </c>
    </row>
    <row r="642" spans="2:12" ht="25.5" x14ac:dyDescent="0.25">
      <c r="B642" s="399"/>
      <c r="C642" s="399"/>
      <c r="D642" s="399"/>
      <c r="E642" s="399"/>
      <c r="F642" s="399"/>
      <c r="G642" s="399" t="s">
        <v>386</v>
      </c>
      <c r="H642" s="447">
        <v>51.79</v>
      </c>
      <c r="I642" s="399" t="s">
        <v>387</v>
      </c>
      <c r="J642" s="447">
        <v>0</v>
      </c>
      <c r="K642" s="399" t="s">
        <v>388</v>
      </c>
      <c r="L642" s="447">
        <v>51.79</v>
      </c>
    </row>
    <row r="643" spans="2:12" ht="26.25" thickBot="1" x14ac:dyDescent="0.3">
      <c r="B643" s="399"/>
      <c r="C643" s="399"/>
      <c r="D643" s="399"/>
      <c r="E643" s="399"/>
      <c r="F643" s="399"/>
      <c r="G643" s="399" t="s">
        <v>389</v>
      </c>
      <c r="H643" s="447">
        <v>0</v>
      </c>
      <c r="I643" s="543"/>
      <c r="J643" s="543" t="s">
        <v>474</v>
      </c>
      <c r="K643" s="399"/>
      <c r="L643" s="447">
        <v>92</v>
      </c>
    </row>
    <row r="644" spans="2:12" ht="13.5" thickTop="1" x14ac:dyDescent="0.25">
      <c r="B644" s="396"/>
      <c r="C644" s="396"/>
      <c r="D644" s="396"/>
      <c r="E644" s="396"/>
      <c r="F644" s="396"/>
      <c r="G644" s="396"/>
      <c r="H644" s="396"/>
      <c r="I644" s="396"/>
      <c r="J644" s="396"/>
      <c r="K644" s="396"/>
      <c r="L644" s="396"/>
    </row>
    <row r="645" spans="2:12" ht="15" x14ac:dyDescent="0.25">
      <c r="B645" s="388" t="s">
        <v>1585</v>
      </c>
      <c r="C645" s="440" t="s">
        <v>15</v>
      </c>
      <c r="D645" s="388" t="s">
        <v>33</v>
      </c>
      <c r="E645" s="388" t="s">
        <v>30</v>
      </c>
      <c r="F645" s="544" t="s">
        <v>199</v>
      </c>
      <c r="G645" s="544"/>
      <c r="H645" s="389" t="s">
        <v>24</v>
      </c>
      <c r="I645" s="440" t="s">
        <v>26</v>
      </c>
      <c r="J645" s="440" t="s">
        <v>585</v>
      </c>
      <c r="K645" s="440" t="s">
        <v>54</v>
      </c>
      <c r="L645" s="440" t="s">
        <v>25</v>
      </c>
    </row>
    <row r="646" spans="2:12" ht="25.5" x14ac:dyDescent="0.25">
      <c r="B646" s="390" t="s">
        <v>382</v>
      </c>
      <c r="C646" s="391" t="s">
        <v>1586</v>
      </c>
      <c r="D646" s="390" t="s">
        <v>1336</v>
      </c>
      <c r="E646" s="390" t="s">
        <v>1587</v>
      </c>
      <c r="F646" s="541">
        <v>711</v>
      </c>
      <c r="G646" s="541"/>
      <c r="H646" s="392" t="s">
        <v>188</v>
      </c>
      <c r="I646" s="443">
        <v>1</v>
      </c>
      <c r="J646" s="393"/>
      <c r="K646" s="393">
        <v>48.32</v>
      </c>
      <c r="L646" s="393">
        <v>48.32</v>
      </c>
    </row>
    <row r="647" spans="2:12" ht="25.5" x14ac:dyDescent="0.25">
      <c r="B647" s="394" t="s">
        <v>383</v>
      </c>
      <c r="C647" s="444" t="s">
        <v>4046</v>
      </c>
      <c r="D647" s="394" t="s">
        <v>1336</v>
      </c>
      <c r="E647" s="394" t="s">
        <v>4047</v>
      </c>
      <c r="F647" s="542" t="s">
        <v>390</v>
      </c>
      <c r="G647" s="542"/>
      <c r="H647" s="395" t="s">
        <v>141</v>
      </c>
      <c r="I647" s="445">
        <v>1</v>
      </c>
      <c r="J647" s="445">
        <v>0</v>
      </c>
      <c r="K647" s="446">
        <v>6.9</v>
      </c>
      <c r="L647" s="446">
        <v>6.9</v>
      </c>
    </row>
    <row r="648" spans="2:12" x14ac:dyDescent="0.25">
      <c r="B648" s="394" t="s">
        <v>383</v>
      </c>
      <c r="C648" s="444" t="s">
        <v>682</v>
      </c>
      <c r="D648" s="394" t="s">
        <v>1336</v>
      </c>
      <c r="E648" s="394" t="s">
        <v>244</v>
      </c>
      <c r="F648" s="542" t="s">
        <v>384</v>
      </c>
      <c r="G648" s="542"/>
      <c r="H648" s="395" t="s">
        <v>340</v>
      </c>
      <c r="I648" s="445">
        <v>0.8</v>
      </c>
      <c r="J648" s="445">
        <v>0</v>
      </c>
      <c r="K648" s="446">
        <v>29.48</v>
      </c>
      <c r="L648" s="446">
        <v>23.584</v>
      </c>
    </row>
    <row r="649" spans="2:12" x14ac:dyDescent="0.25">
      <c r="B649" s="394" t="s">
        <v>383</v>
      </c>
      <c r="C649" s="444" t="s">
        <v>674</v>
      </c>
      <c r="D649" s="394" t="s">
        <v>1336</v>
      </c>
      <c r="E649" s="394" t="s">
        <v>237</v>
      </c>
      <c r="F649" s="542" t="s">
        <v>384</v>
      </c>
      <c r="G649" s="542"/>
      <c r="H649" s="395" t="s">
        <v>340</v>
      </c>
      <c r="I649" s="445">
        <v>0.8</v>
      </c>
      <c r="J649" s="445">
        <v>0</v>
      </c>
      <c r="K649" s="446">
        <v>22.31</v>
      </c>
      <c r="L649" s="446">
        <v>17.847999999999999</v>
      </c>
    </row>
    <row r="650" spans="2:12" ht="25.5" x14ac:dyDescent="0.25">
      <c r="B650" s="399"/>
      <c r="C650" s="399"/>
      <c r="D650" s="399"/>
      <c r="E650" s="399"/>
      <c r="F650" s="399"/>
      <c r="G650" s="399" t="s">
        <v>386</v>
      </c>
      <c r="H650" s="447">
        <v>41.42</v>
      </c>
      <c r="I650" s="399" t="s">
        <v>387</v>
      </c>
      <c r="J650" s="447">
        <v>0</v>
      </c>
      <c r="K650" s="399" t="s">
        <v>388</v>
      </c>
      <c r="L650" s="447">
        <v>41.42</v>
      </c>
    </row>
    <row r="651" spans="2:12" ht="12.75" customHeight="1" thickBot="1" x14ac:dyDescent="0.3">
      <c r="B651" s="399"/>
      <c r="C651" s="399"/>
      <c r="D651" s="399"/>
      <c r="E651" s="399"/>
      <c r="F651" s="399"/>
      <c r="G651" s="399" t="s">
        <v>389</v>
      </c>
      <c r="H651" s="447">
        <v>0</v>
      </c>
      <c r="I651" s="543"/>
      <c r="J651" s="543" t="s">
        <v>474</v>
      </c>
      <c r="K651" s="399"/>
      <c r="L651" s="447">
        <v>48.32</v>
      </c>
    </row>
    <row r="652" spans="2:12" ht="13.5" thickTop="1" x14ac:dyDescent="0.25">
      <c r="B652" s="396"/>
      <c r="C652" s="396"/>
      <c r="D652" s="396"/>
      <c r="E652" s="396"/>
      <c r="F652" s="396"/>
      <c r="G652" s="396"/>
      <c r="H652" s="396"/>
      <c r="I652" s="396"/>
      <c r="J652" s="396"/>
      <c r="K652" s="396"/>
      <c r="L652" s="396"/>
    </row>
    <row r="653" spans="2:12" ht="12.75" customHeight="1" x14ac:dyDescent="0.25">
      <c r="B653" s="388" t="s">
        <v>1588</v>
      </c>
      <c r="C653" s="440" t="s">
        <v>15</v>
      </c>
      <c r="D653" s="388" t="s">
        <v>33</v>
      </c>
      <c r="E653" s="388" t="s">
        <v>30</v>
      </c>
      <c r="F653" s="544" t="s">
        <v>199</v>
      </c>
      <c r="G653" s="544"/>
      <c r="H653" s="389" t="s">
        <v>24</v>
      </c>
      <c r="I653" s="440" t="s">
        <v>26</v>
      </c>
      <c r="J653" s="440" t="s">
        <v>585</v>
      </c>
      <c r="K653" s="440" t="s">
        <v>54</v>
      </c>
      <c r="L653" s="440" t="s">
        <v>25</v>
      </c>
    </row>
    <row r="654" spans="2:12" x14ac:dyDescent="0.25">
      <c r="B654" s="390" t="s">
        <v>382</v>
      </c>
      <c r="C654" s="391" t="s">
        <v>1589</v>
      </c>
      <c r="D654" s="390" t="s">
        <v>1336</v>
      </c>
      <c r="E654" s="390" t="s">
        <v>1590</v>
      </c>
      <c r="F654" s="541">
        <v>705</v>
      </c>
      <c r="G654" s="541"/>
      <c r="H654" s="392" t="s">
        <v>188</v>
      </c>
      <c r="I654" s="443">
        <v>1</v>
      </c>
      <c r="J654" s="393"/>
      <c r="K654" s="393">
        <v>166.22</v>
      </c>
      <c r="L654" s="393">
        <v>166.22</v>
      </c>
    </row>
    <row r="655" spans="2:12" x14ac:dyDescent="0.25">
      <c r="B655" s="394" t="s">
        <v>383</v>
      </c>
      <c r="C655" s="444" t="s">
        <v>674</v>
      </c>
      <c r="D655" s="394" t="s">
        <v>1336</v>
      </c>
      <c r="E655" s="394" t="s">
        <v>237</v>
      </c>
      <c r="F655" s="542" t="s">
        <v>384</v>
      </c>
      <c r="G655" s="542"/>
      <c r="H655" s="395" t="s">
        <v>340</v>
      </c>
      <c r="I655" s="445">
        <v>0.28499999999999998</v>
      </c>
      <c r="J655" s="445">
        <v>0</v>
      </c>
      <c r="K655" s="446">
        <v>22.31</v>
      </c>
      <c r="L655" s="446">
        <v>6.3583499999999997</v>
      </c>
    </row>
    <row r="656" spans="2:12" x14ac:dyDescent="0.25">
      <c r="B656" s="394" t="s">
        <v>383</v>
      </c>
      <c r="C656" s="444" t="s">
        <v>682</v>
      </c>
      <c r="D656" s="394" t="s">
        <v>1336</v>
      </c>
      <c r="E656" s="394" t="s">
        <v>244</v>
      </c>
      <c r="F656" s="542" t="s">
        <v>384</v>
      </c>
      <c r="G656" s="542"/>
      <c r="H656" s="395" t="s">
        <v>340</v>
      </c>
      <c r="I656" s="445">
        <v>0.28499999999999998</v>
      </c>
      <c r="J656" s="445">
        <v>0</v>
      </c>
      <c r="K656" s="446">
        <v>29.48</v>
      </c>
      <c r="L656" s="446">
        <v>8.4017999999999997</v>
      </c>
    </row>
    <row r="657" spans="2:12" x14ac:dyDescent="0.25">
      <c r="B657" s="394" t="s">
        <v>383</v>
      </c>
      <c r="C657" s="444" t="s">
        <v>4048</v>
      </c>
      <c r="D657" s="394" t="s">
        <v>1336</v>
      </c>
      <c r="E657" s="394" t="s">
        <v>1590</v>
      </c>
      <c r="F657" s="542" t="s">
        <v>390</v>
      </c>
      <c r="G657" s="542"/>
      <c r="H657" s="395" t="s">
        <v>141</v>
      </c>
      <c r="I657" s="445">
        <v>1.02</v>
      </c>
      <c r="J657" s="445">
        <v>0</v>
      </c>
      <c r="K657" s="446">
        <v>148.5</v>
      </c>
      <c r="L657" s="446">
        <v>151.47</v>
      </c>
    </row>
    <row r="658" spans="2:12" ht="25.5" x14ac:dyDescent="0.25">
      <c r="B658" s="399"/>
      <c r="C658" s="399"/>
      <c r="D658" s="399"/>
      <c r="E658" s="399"/>
      <c r="F658" s="399"/>
      <c r="G658" s="399" t="s">
        <v>386</v>
      </c>
      <c r="H658" s="447">
        <v>14.75</v>
      </c>
      <c r="I658" s="399" t="s">
        <v>387</v>
      </c>
      <c r="J658" s="447">
        <v>0</v>
      </c>
      <c r="K658" s="399" t="s">
        <v>388</v>
      </c>
      <c r="L658" s="447">
        <v>14.75</v>
      </c>
    </row>
    <row r="659" spans="2:12" ht="26.25" thickBot="1" x14ac:dyDescent="0.3">
      <c r="B659" s="399"/>
      <c r="C659" s="399"/>
      <c r="D659" s="399"/>
      <c r="E659" s="399"/>
      <c r="F659" s="399"/>
      <c r="G659" s="399" t="s">
        <v>389</v>
      </c>
      <c r="H659" s="447">
        <v>0</v>
      </c>
      <c r="I659" s="543"/>
      <c r="J659" s="543" t="s">
        <v>474</v>
      </c>
      <c r="K659" s="399"/>
      <c r="L659" s="447">
        <v>166.22</v>
      </c>
    </row>
    <row r="660" spans="2:12" ht="12.75" customHeight="1" thickTop="1" x14ac:dyDescent="0.25">
      <c r="B660" s="396"/>
      <c r="C660" s="396"/>
      <c r="D660" s="396"/>
      <c r="E660" s="396"/>
      <c r="F660" s="396"/>
      <c r="G660" s="396"/>
      <c r="H660" s="396"/>
      <c r="I660" s="396"/>
      <c r="J660" s="396"/>
      <c r="K660" s="396"/>
      <c r="L660" s="396"/>
    </row>
    <row r="661" spans="2:12" ht="15" x14ac:dyDescent="0.25">
      <c r="B661" s="388" t="s">
        <v>1591</v>
      </c>
      <c r="C661" s="440" t="s">
        <v>15</v>
      </c>
      <c r="D661" s="388" t="s">
        <v>33</v>
      </c>
      <c r="E661" s="388" t="s">
        <v>30</v>
      </c>
      <c r="F661" s="544" t="s">
        <v>199</v>
      </c>
      <c r="G661" s="544"/>
      <c r="H661" s="389" t="s">
        <v>24</v>
      </c>
      <c r="I661" s="440" t="s">
        <v>26</v>
      </c>
      <c r="J661" s="440" t="s">
        <v>585</v>
      </c>
      <c r="K661" s="440" t="s">
        <v>54</v>
      </c>
      <c r="L661" s="440" t="s">
        <v>25</v>
      </c>
    </row>
    <row r="662" spans="2:12" x14ac:dyDescent="0.25">
      <c r="B662" s="390" t="s">
        <v>382</v>
      </c>
      <c r="C662" s="391" t="s">
        <v>1592</v>
      </c>
      <c r="D662" s="390" t="s">
        <v>1336</v>
      </c>
      <c r="E662" s="390" t="s">
        <v>1593</v>
      </c>
      <c r="F662" s="541">
        <v>705</v>
      </c>
      <c r="G662" s="541"/>
      <c r="H662" s="392" t="s">
        <v>188</v>
      </c>
      <c r="I662" s="443">
        <v>1</v>
      </c>
      <c r="J662" s="393"/>
      <c r="K662" s="393">
        <v>174.91</v>
      </c>
      <c r="L662" s="393">
        <v>174.91</v>
      </c>
    </row>
    <row r="663" spans="2:12" ht="12.75" customHeight="1" x14ac:dyDescent="0.25">
      <c r="B663" s="394" t="s">
        <v>383</v>
      </c>
      <c r="C663" s="444" t="s">
        <v>4049</v>
      </c>
      <c r="D663" s="394" t="s">
        <v>1336</v>
      </c>
      <c r="E663" s="394" t="s">
        <v>4050</v>
      </c>
      <c r="F663" s="542" t="s">
        <v>390</v>
      </c>
      <c r="G663" s="542"/>
      <c r="H663" s="395" t="s">
        <v>141</v>
      </c>
      <c r="I663" s="445">
        <v>1.02</v>
      </c>
      <c r="J663" s="445">
        <v>0</v>
      </c>
      <c r="K663" s="446">
        <v>154.99</v>
      </c>
      <c r="L663" s="446">
        <v>158.0898</v>
      </c>
    </row>
    <row r="664" spans="2:12" x14ac:dyDescent="0.25">
      <c r="B664" s="394" t="s">
        <v>383</v>
      </c>
      <c r="C664" s="444" t="s">
        <v>682</v>
      </c>
      <c r="D664" s="394" t="s">
        <v>1336</v>
      </c>
      <c r="E664" s="394" t="s">
        <v>244</v>
      </c>
      <c r="F664" s="542" t="s">
        <v>384</v>
      </c>
      <c r="G664" s="542"/>
      <c r="H664" s="395" t="s">
        <v>340</v>
      </c>
      <c r="I664" s="445">
        <v>0.32500000000000001</v>
      </c>
      <c r="J664" s="445">
        <v>0</v>
      </c>
      <c r="K664" s="446">
        <v>29.48</v>
      </c>
      <c r="L664" s="446">
        <v>9.5809999999999995</v>
      </c>
    </row>
    <row r="665" spans="2:12" x14ac:dyDescent="0.25">
      <c r="B665" s="394" t="s">
        <v>383</v>
      </c>
      <c r="C665" s="444" t="s">
        <v>674</v>
      </c>
      <c r="D665" s="394" t="s">
        <v>1336</v>
      </c>
      <c r="E665" s="394" t="s">
        <v>237</v>
      </c>
      <c r="F665" s="542" t="s">
        <v>384</v>
      </c>
      <c r="G665" s="542"/>
      <c r="H665" s="395" t="s">
        <v>340</v>
      </c>
      <c r="I665" s="445">
        <v>0.32500000000000001</v>
      </c>
      <c r="J665" s="445">
        <v>0</v>
      </c>
      <c r="K665" s="446">
        <v>22.31</v>
      </c>
      <c r="L665" s="446">
        <v>7.25075</v>
      </c>
    </row>
    <row r="666" spans="2:12" ht="25.5" x14ac:dyDescent="0.25">
      <c r="B666" s="399"/>
      <c r="C666" s="399"/>
      <c r="D666" s="399"/>
      <c r="E666" s="399"/>
      <c r="F666" s="399"/>
      <c r="G666" s="399" t="s">
        <v>386</v>
      </c>
      <c r="H666" s="447">
        <v>16.829999999999998</v>
      </c>
      <c r="I666" s="399" t="s">
        <v>387</v>
      </c>
      <c r="J666" s="447">
        <v>0</v>
      </c>
      <c r="K666" s="399" t="s">
        <v>388</v>
      </c>
      <c r="L666" s="447">
        <v>16.829999999999998</v>
      </c>
    </row>
    <row r="667" spans="2:12" ht="26.25" thickBot="1" x14ac:dyDescent="0.3">
      <c r="B667" s="399"/>
      <c r="C667" s="399"/>
      <c r="D667" s="399"/>
      <c r="E667" s="399"/>
      <c r="F667" s="399"/>
      <c r="G667" s="399" t="s">
        <v>389</v>
      </c>
      <c r="H667" s="447">
        <v>0</v>
      </c>
      <c r="I667" s="543"/>
      <c r="J667" s="543" t="s">
        <v>474</v>
      </c>
      <c r="K667" s="399"/>
      <c r="L667" s="447">
        <v>174.91</v>
      </c>
    </row>
    <row r="668" spans="2:12" ht="13.5" thickTop="1" x14ac:dyDescent="0.25">
      <c r="B668" s="396"/>
      <c r="C668" s="396"/>
      <c r="D668" s="396"/>
      <c r="E668" s="396"/>
      <c r="F668" s="396"/>
      <c r="G668" s="396"/>
      <c r="H668" s="396"/>
      <c r="I668" s="396"/>
      <c r="J668" s="396"/>
      <c r="K668" s="396"/>
      <c r="L668" s="396"/>
    </row>
    <row r="669" spans="2:12" ht="15" x14ac:dyDescent="0.25">
      <c r="B669" s="388" t="s">
        <v>1594</v>
      </c>
      <c r="C669" s="440" t="s">
        <v>15</v>
      </c>
      <c r="D669" s="388" t="s">
        <v>33</v>
      </c>
      <c r="E669" s="388" t="s">
        <v>30</v>
      </c>
      <c r="F669" s="544" t="s">
        <v>199</v>
      </c>
      <c r="G669" s="544"/>
      <c r="H669" s="389" t="s">
        <v>24</v>
      </c>
      <c r="I669" s="440" t="s">
        <v>26</v>
      </c>
      <c r="J669" s="440" t="s">
        <v>585</v>
      </c>
      <c r="K669" s="440" t="s">
        <v>54</v>
      </c>
      <c r="L669" s="440" t="s">
        <v>25</v>
      </c>
    </row>
    <row r="670" spans="2:12" ht="25.5" x14ac:dyDescent="0.25">
      <c r="B670" s="390" t="s">
        <v>382</v>
      </c>
      <c r="C670" s="391" t="s">
        <v>1091</v>
      </c>
      <c r="D670" s="390" t="s">
        <v>1336</v>
      </c>
      <c r="E670" s="390" t="s">
        <v>1092</v>
      </c>
      <c r="F670" s="541">
        <v>706</v>
      </c>
      <c r="G670" s="541"/>
      <c r="H670" s="392" t="s">
        <v>138</v>
      </c>
      <c r="I670" s="443">
        <v>1</v>
      </c>
      <c r="J670" s="393"/>
      <c r="K670" s="393">
        <v>69.03</v>
      </c>
      <c r="L670" s="393">
        <v>69.03</v>
      </c>
    </row>
    <row r="671" spans="2:12" x14ac:dyDescent="0.25">
      <c r="B671" s="394" t="s">
        <v>383</v>
      </c>
      <c r="C671" s="444" t="s">
        <v>690</v>
      </c>
      <c r="D671" s="394" t="s">
        <v>1336</v>
      </c>
      <c r="E671" s="394" t="s">
        <v>202</v>
      </c>
      <c r="F671" s="542" t="s">
        <v>384</v>
      </c>
      <c r="G671" s="542"/>
      <c r="H671" s="395" t="s">
        <v>340</v>
      </c>
      <c r="I671" s="445">
        <v>3.3889999999999998</v>
      </c>
      <c r="J671" s="445">
        <v>0</v>
      </c>
      <c r="K671" s="446">
        <v>20.37</v>
      </c>
      <c r="L671" s="446">
        <v>69.033929999999998</v>
      </c>
    </row>
    <row r="672" spans="2:12" ht="25.5" x14ac:dyDescent="0.25">
      <c r="B672" s="399"/>
      <c r="C672" s="399"/>
      <c r="D672" s="399"/>
      <c r="E672" s="399"/>
      <c r="F672" s="399"/>
      <c r="G672" s="399" t="s">
        <v>386</v>
      </c>
      <c r="H672" s="447">
        <v>69.03</v>
      </c>
      <c r="I672" s="399" t="s">
        <v>387</v>
      </c>
      <c r="J672" s="447">
        <v>0</v>
      </c>
      <c r="K672" s="399" t="s">
        <v>388</v>
      </c>
      <c r="L672" s="447">
        <v>69.03</v>
      </c>
    </row>
    <row r="673" spans="2:12" ht="26.25" thickBot="1" x14ac:dyDescent="0.3">
      <c r="B673" s="399"/>
      <c r="C673" s="399"/>
      <c r="D673" s="399"/>
      <c r="E673" s="399"/>
      <c r="F673" s="399"/>
      <c r="G673" s="399" t="s">
        <v>389</v>
      </c>
      <c r="H673" s="447">
        <v>0</v>
      </c>
      <c r="I673" s="543"/>
      <c r="J673" s="543" t="s">
        <v>474</v>
      </c>
      <c r="K673" s="399"/>
      <c r="L673" s="447">
        <v>69.03</v>
      </c>
    </row>
    <row r="674" spans="2:12" ht="13.5" thickTop="1" x14ac:dyDescent="0.25">
      <c r="B674" s="396"/>
      <c r="C674" s="396"/>
      <c r="D674" s="396"/>
      <c r="E674" s="396"/>
      <c r="F674" s="396"/>
      <c r="G674" s="396"/>
      <c r="H674" s="396"/>
      <c r="I674" s="396"/>
      <c r="J674" s="396"/>
      <c r="K674" s="396"/>
      <c r="L674" s="396"/>
    </row>
    <row r="675" spans="2:12" ht="15" x14ac:dyDescent="0.25">
      <c r="B675" s="388" t="s">
        <v>1595</v>
      </c>
      <c r="C675" s="440" t="s">
        <v>15</v>
      </c>
      <c r="D675" s="388" t="s">
        <v>33</v>
      </c>
      <c r="E675" s="388" t="s">
        <v>30</v>
      </c>
      <c r="F675" s="544" t="s">
        <v>199</v>
      </c>
      <c r="G675" s="544"/>
      <c r="H675" s="389" t="s">
        <v>24</v>
      </c>
      <c r="I675" s="440" t="s">
        <v>26</v>
      </c>
      <c r="J675" s="440" t="s">
        <v>585</v>
      </c>
      <c r="K675" s="440" t="s">
        <v>54</v>
      </c>
      <c r="L675" s="440" t="s">
        <v>25</v>
      </c>
    </row>
    <row r="676" spans="2:12" ht="25.5" x14ac:dyDescent="0.25">
      <c r="B676" s="390" t="s">
        <v>382</v>
      </c>
      <c r="C676" s="391" t="s">
        <v>1095</v>
      </c>
      <c r="D676" s="390" t="s">
        <v>1336</v>
      </c>
      <c r="E676" s="390" t="s">
        <v>1096</v>
      </c>
      <c r="F676" s="541">
        <v>706</v>
      </c>
      <c r="G676" s="541"/>
      <c r="H676" s="392" t="s">
        <v>131</v>
      </c>
      <c r="I676" s="443">
        <v>1</v>
      </c>
      <c r="J676" s="393"/>
      <c r="K676" s="393">
        <v>180.44</v>
      </c>
      <c r="L676" s="393">
        <v>180.44</v>
      </c>
    </row>
    <row r="677" spans="2:12" x14ac:dyDescent="0.25">
      <c r="B677" s="394" t="s">
        <v>383</v>
      </c>
      <c r="C677" s="444" t="s">
        <v>695</v>
      </c>
      <c r="D677" s="394" t="s">
        <v>1336</v>
      </c>
      <c r="E677" s="394" t="s">
        <v>437</v>
      </c>
      <c r="F677" s="542" t="s">
        <v>390</v>
      </c>
      <c r="G677" s="542"/>
      <c r="H677" s="395" t="s">
        <v>138</v>
      </c>
      <c r="I677" s="445">
        <v>5.7200000000000001E-2</v>
      </c>
      <c r="J677" s="445">
        <v>0</v>
      </c>
      <c r="K677" s="446">
        <v>168.09</v>
      </c>
      <c r="L677" s="446">
        <v>9.6147480000000005</v>
      </c>
    </row>
    <row r="678" spans="2:12" x14ac:dyDescent="0.25">
      <c r="B678" s="394" t="s">
        <v>383</v>
      </c>
      <c r="C678" s="444" t="s">
        <v>685</v>
      </c>
      <c r="D678" s="394" t="s">
        <v>1336</v>
      </c>
      <c r="E678" s="394" t="s">
        <v>236</v>
      </c>
      <c r="F678" s="542" t="s">
        <v>384</v>
      </c>
      <c r="G678" s="542"/>
      <c r="H678" s="395" t="s">
        <v>340</v>
      </c>
      <c r="I678" s="445">
        <v>2.4323999999999999</v>
      </c>
      <c r="J678" s="445">
        <v>0</v>
      </c>
      <c r="K678" s="446">
        <v>29.12</v>
      </c>
      <c r="L678" s="446">
        <v>70.831487999999993</v>
      </c>
    </row>
    <row r="679" spans="2:12" ht="12.75" customHeight="1" x14ac:dyDescent="0.25">
      <c r="B679" s="394" t="s">
        <v>383</v>
      </c>
      <c r="C679" s="444" t="s">
        <v>670</v>
      </c>
      <c r="D679" s="394" t="s">
        <v>1336</v>
      </c>
      <c r="E679" s="394" t="s">
        <v>415</v>
      </c>
      <c r="F679" s="542" t="s">
        <v>390</v>
      </c>
      <c r="G679" s="542"/>
      <c r="H679" s="395" t="s">
        <v>156</v>
      </c>
      <c r="I679" s="445">
        <v>6.7549999999999999</v>
      </c>
      <c r="J679" s="445">
        <v>0</v>
      </c>
      <c r="K679" s="446">
        <v>0.64</v>
      </c>
      <c r="L679" s="446">
        <v>4.3231999999999999</v>
      </c>
    </row>
    <row r="680" spans="2:12" x14ac:dyDescent="0.25">
      <c r="B680" s="394" t="s">
        <v>383</v>
      </c>
      <c r="C680" s="444" t="s">
        <v>699</v>
      </c>
      <c r="D680" s="394" t="s">
        <v>1336</v>
      </c>
      <c r="E680" s="394" t="s">
        <v>440</v>
      </c>
      <c r="F680" s="542" t="s">
        <v>390</v>
      </c>
      <c r="G680" s="542"/>
      <c r="H680" s="395" t="s">
        <v>136</v>
      </c>
      <c r="I680" s="445">
        <v>84</v>
      </c>
      <c r="J680" s="445">
        <v>0</v>
      </c>
      <c r="K680" s="446">
        <v>0.47</v>
      </c>
      <c r="L680" s="446">
        <v>39.479999999999997</v>
      </c>
    </row>
    <row r="681" spans="2:12" ht="12.75" customHeight="1" x14ac:dyDescent="0.25">
      <c r="B681" s="394" t="s">
        <v>383</v>
      </c>
      <c r="C681" s="444" t="s">
        <v>708</v>
      </c>
      <c r="D681" s="394" t="s">
        <v>1336</v>
      </c>
      <c r="E681" s="394" t="s">
        <v>457</v>
      </c>
      <c r="F681" s="542" t="s">
        <v>390</v>
      </c>
      <c r="G681" s="542"/>
      <c r="H681" s="395" t="s">
        <v>156</v>
      </c>
      <c r="I681" s="445">
        <v>8.5631000000000004</v>
      </c>
      <c r="J681" s="445">
        <v>0</v>
      </c>
      <c r="K681" s="446">
        <v>0.81</v>
      </c>
      <c r="L681" s="446">
        <v>6.9361110000000004</v>
      </c>
    </row>
    <row r="682" spans="2:12" x14ac:dyDescent="0.25">
      <c r="B682" s="394" t="s">
        <v>383</v>
      </c>
      <c r="C682" s="444" t="s">
        <v>690</v>
      </c>
      <c r="D682" s="394" t="s">
        <v>1336</v>
      </c>
      <c r="E682" s="394" t="s">
        <v>202</v>
      </c>
      <c r="F682" s="542" t="s">
        <v>384</v>
      </c>
      <c r="G682" s="542"/>
      <c r="H682" s="395" t="s">
        <v>340</v>
      </c>
      <c r="I682" s="445">
        <v>2.419</v>
      </c>
      <c r="J682" s="445">
        <v>0</v>
      </c>
      <c r="K682" s="446">
        <v>20.37</v>
      </c>
      <c r="L682" s="446">
        <v>49.275030000000001</v>
      </c>
    </row>
    <row r="683" spans="2:12" ht="25.5" x14ac:dyDescent="0.25">
      <c r="B683" s="399"/>
      <c r="C683" s="399"/>
      <c r="D683" s="399"/>
      <c r="E683" s="399"/>
      <c r="F683" s="399"/>
      <c r="G683" s="399" t="s">
        <v>386</v>
      </c>
      <c r="H683" s="447">
        <v>120.1</v>
      </c>
      <c r="I683" s="399" t="s">
        <v>387</v>
      </c>
      <c r="J683" s="447">
        <v>0</v>
      </c>
      <c r="K683" s="399" t="s">
        <v>388</v>
      </c>
      <c r="L683" s="447">
        <v>120.1</v>
      </c>
    </row>
    <row r="684" spans="2:12" ht="26.25" thickBot="1" x14ac:dyDescent="0.3">
      <c r="B684" s="399"/>
      <c r="C684" s="399"/>
      <c r="D684" s="399"/>
      <c r="E684" s="399"/>
      <c r="F684" s="399"/>
      <c r="G684" s="399" t="s">
        <v>389</v>
      </c>
      <c r="H684" s="447">
        <v>0</v>
      </c>
      <c r="I684" s="543"/>
      <c r="J684" s="543" t="s">
        <v>474</v>
      </c>
      <c r="K684" s="399"/>
      <c r="L684" s="447">
        <v>180.44</v>
      </c>
    </row>
    <row r="685" spans="2:12" ht="13.5" thickTop="1" x14ac:dyDescent="0.25">
      <c r="B685" s="396"/>
      <c r="C685" s="396"/>
      <c r="D685" s="396"/>
      <c r="E685" s="396"/>
      <c r="F685" s="396"/>
      <c r="G685" s="396"/>
      <c r="H685" s="396"/>
      <c r="I685" s="396"/>
      <c r="J685" s="396"/>
      <c r="K685" s="396"/>
      <c r="L685" s="396"/>
    </row>
    <row r="686" spans="2:12" ht="15" x14ac:dyDescent="0.25">
      <c r="B686" s="388" t="s">
        <v>1596</v>
      </c>
      <c r="C686" s="440" t="s">
        <v>15</v>
      </c>
      <c r="D686" s="388" t="s">
        <v>33</v>
      </c>
      <c r="E686" s="388" t="s">
        <v>30</v>
      </c>
      <c r="F686" s="544" t="s">
        <v>199</v>
      </c>
      <c r="G686" s="544"/>
      <c r="H686" s="389" t="s">
        <v>24</v>
      </c>
      <c r="I686" s="440" t="s">
        <v>26</v>
      </c>
      <c r="J686" s="440" t="s">
        <v>585</v>
      </c>
      <c r="K686" s="440" t="s">
        <v>54</v>
      </c>
      <c r="L686" s="440" t="s">
        <v>25</v>
      </c>
    </row>
    <row r="687" spans="2:12" x14ac:dyDescent="0.25">
      <c r="B687" s="390" t="s">
        <v>382</v>
      </c>
      <c r="C687" s="391" t="s">
        <v>1093</v>
      </c>
      <c r="D687" s="390" t="s">
        <v>1336</v>
      </c>
      <c r="E687" s="390" t="s">
        <v>1094</v>
      </c>
      <c r="F687" s="541">
        <v>706</v>
      </c>
      <c r="G687" s="541"/>
      <c r="H687" s="392" t="s">
        <v>138</v>
      </c>
      <c r="I687" s="443">
        <v>1</v>
      </c>
      <c r="J687" s="393"/>
      <c r="K687" s="393">
        <v>250.74</v>
      </c>
      <c r="L687" s="393">
        <v>250.74</v>
      </c>
    </row>
    <row r="688" spans="2:12" x14ac:dyDescent="0.25">
      <c r="B688" s="394" t="s">
        <v>383</v>
      </c>
      <c r="C688" s="444" t="s">
        <v>677</v>
      </c>
      <c r="D688" s="394" t="s">
        <v>1336</v>
      </c>
      <c r="E688" s="394" t="s">
        <v>421</v>
      </c>
      <c r="F688" s="542" t="s">
        <v>390</v>
      </c>
      <c r="G688" s="542"/>
      <c r="H688" s="395" t="s">
        <v>138</v>
      </c>
      <c r="I688" s="445">
        <v>0.6</v>
      </c>
      <c r="J688" s="445">
        <v>0</v>
      </c>
      <c r="K688" s="446">
        <v>168.38</v>
      </c>
      <c r="L688" s="446">
        <v>101.02800000000001</v>
      </c>
    </row>
    <row r="689" spans="2:12" x14ac:dyDescent="0.25">
      <c r="B689" s="394" t="s">
        <v>383</v>
      </c>
      <c r="C689" s="444" t="s">
        <v>690</v>
      </c>
      <c r="D689" s="394" t="s">
        <v>1336</v>
      </c>
      <c r="E689" s="394" t="s">
        <v>202</v>
      </c>
      <c r="F689" s="542" t="s">
        <v>384</v>
      </c>
      <c r="G689" s="542"/>
      <c r="H689" s="395" t="s">
        <v>340</v>
      </c>
      <c r="I689" s="445">
        <v>2</v>
      </c>
      <c r="J689" s="445">
        <v>0</v>
      </c>
      <c r="K689" s="446">
        <v>20.37</v>
      </c>
      <c r="L689" s="446">
        <v>40.74</v>
      </c>
    </row>
    <row r="690" spans="2:12" x14ac:dyDescent="0.25">
      <c r="B690" s="394" t="s">
        <v>383</v>
      </c>
      <c r="C690" s="444" t="s">
        <v>724</v>
      </c>
      <c r="D690" s="394" t="s">
        <v>1336</v>
      </c>
      <c r="E690" s="394" t="s">
        <v>477</v>
      </c>
      <c r="F690" s="542" t="s">
        <v>390</v>
      </c>
      <c r="G690" s="542"/>
      <c r="H690" s="395" t="s">
        <v>138</v>
      </c>
      <c r="I690" s="445">
        <v>0.6</v>
      </c>
      <c r="J690" s="445">
        <v>0</v>
      </c>
      <c r="K690" s="446">
        <v>181.64</v>
      </c>
      <c r="L690" s="446">
        <v>108.98399999999999</v>
      </c>
    </row>
    <row r="691" spans="2:12" ht="25.5" x14ac:dyDescent="0.25">
      <c r="B691" s="399"/>
      <c r="C691" s="399"/>
      <c r="D691" s="399"/>
      <c r="E691" s="399"/>
      <c r="F691" s="399"/>
      <c r="G691" s="399" t="s">
        <v>386</v>
      </c>
      <c r="H691" s="447">
        <v>40.74</v>
      </c>
      <c r="I691" s="399" t="s">
        <v>387</v>
      </c>
      <c r="J691" s="447">
        <v>0</v>
      </c>
      <c r="K691" s="399" t="s">
        <v>388</v>
      </c>
      <c r="L691" s="447">
        <v>40.74</v>
      </c>
    </row>
    <row r="692" spans="2:12" ht="26.25" thickBot="1" x14ac:dyDescent="0.3">
      <c r="B692" s="399"/>
      <c r="C692" s="399"/>
      <c r="D692" s="399"/>
      <c r="E692" s="399"/>
      <c r="F692" s="399"/>
      <c r="G692" s="399" t="s">
        <v>389</v>
      </c>
      <c r="H692" s="447">
        <v>0</v>
      </c>
      <c r="I692" s="543"/>
      <c r="J692" s="543" t="s">
        <v>474</v>
      </c>
      <c r="K692" s="399"/>
      <c r="L692" s="447">
        <v>250.74</v>
      </c>
    </row>
    <row r="693" spans="2:12" ht="13.5" thickTop="1" x14ac:dyDescent="0.25">
      <c r="B693" s="396"/>
      <c r="C693" s="396"/>
      <c r="D693" s="396"/>
      <c r="E693" s="396"/>
      <c r="F693" s="396"/>
      <c r="G693" s="396"/>
      <c r="H693" s="396"/>
      <c r="I693" s="396"/>
      <c r="J693" s="396"/>
      <c r="K693" s="396"/>
      <c r="L693" s="396"/>
    </row>
    <row r="694" spans="2:12" ht="15" x14ac:dyDescent="0.25">
      <c r="B694" s="388" t="s">
        <v>1597</v>
      </c>
      <c r="C694" s="440" t="s">
        <v>15</v>
      </c>
      <c r="D694" s="388" t="s">
        <v>33</v>
      </c>
      <c r="E694" s="388" t="s">
        <v>30</v>
      </c>
      <c r="F694" s="544" t="s">
        <v>199</v>
      </c>
      <c r="G694" s="544"/>
      <c r="H694" s="389" t="s">
        <v>24</v>
      </c>
      <c r="I694" s="440" t="s">
        <v>26</v>
      </c>
      <c r="J694" s="440" t="s">
        <v>585</v>
      </c>
      <c r="K694" s="440" t="s">
        <v>54</v>
      </c>
      <c r="L694" s="440" t="s">
        <v>25</v>
      </c>
    </row>
    <row r="695" spans="2:12" ht="25.5" x14ac:dyDescent="0.25">
      <c r="B695" s="390" t="s">
        <v>382</v>
      </c>
      <c r="C695" s="391" t="s">
        <v>1598</v>
      </c>
      <c r="D695" s="390" t="s">
        <v>1336</v>
      </c>
      <c r="E695" s="390" t="s">
        <v>1599</v>
      </c>
      <c r="F695" s="541">
        <v>818</v>
      </c>
      <c r="G695" s="541"/>
      <c r="H695" s="392" t="s">
        <v>137</v>
      </c>
      <c r="I695" s="443">
        <v>1</v>
      </c>
      <c r="J695" s="393"/>
      <c r="K695" s="393">
        <v>271.18</v>
      </c>
      <c r="L695" s="393">
        <v>271.18</v>
      </c>
    </row>
    <row r="696" spans="2:12" ht="12.75" customHeight="1" x14ac:dyDescent="0.25">
      <c r="B696" s="394" t="s">
        <v>383</v>
      </c>
      <c r="C696" s="444" t="s">
        <v>4051</v>
      </c>
      <c r="D696" s="394" t="s">
        <v>1336</v>
      </c>
      <c r="E696" s="394" t="s">
        <v>4052</v>
      </c>
      <c r="F696" s="542" t="s">
        <v>390</v>
      </c>
      <c r="G696" s="542"/>
      <c r="H696" s="395" t="s">
        <v>136</v>
      </c>
      <c r="I696" s="445">
        <v>1</v>
      </c>
      <c r="J696" s="445">
        <v>0</v>
      </c>
      <c r="K696" s="446">
        <v>201</v>
      </c>
      <c r="L696" s="446">
        <v>201</v>
      </c>
    </row>
    <row r="697" spans="2:12" ht="12.75" customHeight="1" x14ac:dyDescent="0.25">
      <c r="B697" s="394" t="s">
        <v>383</v>
      </c>
      <c r="C697" s="444" t="s">
        <v>694</v>
      </c>
      <c r="D697" s="394" t="s">
        <v>1336</v>
      </c>
      <c r="E697" s="394" t="s">
        <v>436</v>
      </c>
      <c r="F697" s="542" t="s">
        <v>390</v>
      </c>
      <c r="G697" s="542"/>
      <c r="H697" s="395" t="s">
        <v>131</v>
      </c>
      <c r="I697" s="445">
        <v>0.12089999999999999</v>
      </c>
      <c r="J697" s="445">
        <v>0</v>
      </c>
      <c r="K697" s="446">
        <v>34.69</v>
      </c>
      <c r="L697" s="446">
        <v>4.1940210000000002</v>
      </c>
    </row>
    <row r="698" spans="2:12" x14ac:dyDescent="0.25">
      <c r="B698" s="394" t="s">
        <v>383</v>
      </c>
      <c r="C698" s="444" t="s">
        <v>698</v>
      </c>
      <c r="D698" s="394" t="s">
        <v>1336</v>
      </c>
      <c r="E698" s="394" t="s">
        <v>439</v>
      </c>
      <c r="F698" s="542" t="s">
        <v>390</v>
      </c>
      <c r="G698" s="542"/>
      <c r="H698" s="395" t="s">
        <v>156</v>
      </c>
      <c r="I698" s="445">
        <v>4.3299999999999998E-2</v>
      </c>
      <c r="J698" s="445">
        <v>0</v>
      </c>
      <c r="K698" s="446">
        <v>13.41</v>
      </c>
      <c r="L698" s="446">
        <v>0.58065299999999997</v>
      </c>
    </row>
    <row r="699" spans="2:12" x14ac:dyDescent="0.25">
      <c r="B699" s="394" t="s">
        <v>383</v>
      </c>
      <c r="C699" s="444" t="s">
        <v>678</v>
      </c>
      <c r="D699" s="394" t="s">
        <v>1336</v>
      </c>
      <c r="E699" s="394" t="s">
        <v>249</v>
      </c>
      <c r="F699" s="542" t="s">
        <v>384</v>
      </c>
      <c r="G699" s="542"/>
      <c r="H699" s="395" t="s">
        <v>340</v>
      </c>
      <c r="I699" s="445">
        <v>1.8100000000000002E-2</v>
      </c>
      <c r="J699" s="445">
        <v>0</v>
      </c>
      <c r="K699" s="446">
        <v>23.34</v>
      </c>
      <c r="L699" s="446">
        <v>0.422454</v>
      </c>
    </row>
    <row r="700" spans="2:12" x14ac:dyDescent="0.25">
      <c r="B700" s="394" t="s">
        <v>383</v>
      </c>
      <c r="C700" s="444" t="s">
        <v>667</v>
      </c>
      <c r="D700" s="394" t="s">
        <v>1336</v>
      </c>
      <c r="E700" s="394" t="s">
        <v>407</v>
      </c>
      <c r="F700" s="542" t="s">
        <v>390</v>
      </c>
      <c r="G700" s="542"/>
      <c r="H700" s="395" t="s">
        <v>141</v>
      </c>
      <c r="I700" s="445">
        <v>0.1426</v>
      </c>
      <c r="J700" s="445">
        <v>0</v>
      </c>
      <c r="K700" s="446">
        <v>12.93</v>
      </c>
      <c r="L700" s="446">
        <v>1.843818</v>
      </c>
    </row>
    <row r="701" spans="2:12" x14ac:dyDescent="0.25">
      <c r="B701" s="394" t="s">
        <v>383</v>
      </c>
      <c r="C701" s="444" t="s">
        <v>680</v>
      </c>
      <c r="D701" s="394" t="s">
        <v>1336</v>
      </c>
      <c r="E701" s="394" t="s">
        <v>424</v>
      </c>
      <c r="F701" s="542" t="s">
        <v>390</v>
      </c>
      <c r="G701" s="542"/>
      <c r="H701" s="395" t="s">
        <v>138</v>
      </c>
      <c r="I701" s="445">
        <v>2.2800000000000001E-2</v>
      </c>
      <c r="J701" s="445">
        <v>0</v>
      </c>
      <c r="K701" s="446">
        <v>153.34</v>
      </c>
      <c r="L701" s="446">
        <v>3.4961519999999999</v>
      </c>
    </row>
    <row r="702" spans="2:12" x14ac:dyDescent="0.25">
      <c r="B702" s="394" t="s">
        <v>383</v>
      </c>
      <c r="C702" s="444" t="s">
        <v>677</v>
      </c>
      <c r="D702" s="394" t="s">
        <v>1336</v>
      </c>
      <c r="E702" s="394" t="s">
        <v>421</v>
      </c>
      <c r="F702" s="542" t="s">
        <v>390</v>
      </c>
      <c r="G702" s="542"/>
      <c r="H702" s="395" t="s">
        <v>138</v>
      </c>
      <c r="I702" s="445">
        <v>5.8999999999999999E-3</v>
      </c>
      <c r="J702" s="445">
        <v>0</v>
      </c>
      <c r="K702" s="446">
        <v>168.38</v>
      </c>
      <c r="L702" s="446">
        <v>0.99344200000000005</v>
      </c>
    </row>
    <row r="703" spans="2:12" x14ac:dyDescent="0.25">
      <c r="B703" s="394" t="s">
        <v>383</v>
      </c>
      <c r="C703" s="444" t="s">
        <v>660</v>
      </c>
      <c r="D703" s="394" t="s">
        <v>1336</v>
      </c>
      <c r="E703" s="394" t="s">
        <v>396</v>
      </c>
      <c r="F703" s="542" t="s">
        <v>390</v>
      </c>
      <c r="G703" s="542"/>
      <c r="H703" s="395" t="s">
        <v>138</v>
      </c>
      <c r="I703" s="445">
        <v>1.77E-2</v>
      </c>
      <c r="J703" s="445">
        <v>0</v>
      </c>
      <c r="K703" s="446">
        <v>167.91</v>
      </c>
      <c r="L703" s="446">
        <v>2.9720070000000001</v>
      </c>
    </row>
    <row r="704" spans="2:12" x14ac:dyDescent="0.25">
      <c r="B704" s="394" t="s">
        <v>383</v>
      </c>
      <c r="C704" s="444" t="s">
        <v>687</v>
      </c>
      <c r="D704" s="394" t="s">
        <v>1336</v>
      </c>
      <c r="E704" s="394" t="s">
        <v>430</v>
      </c>
      <c r="F704" s="542" t="s">
        <v>390</v>
      </c>
      <c r="G704" s="542"/>
      <c r="H704" s="395" t="s">
        <v>156</v>
      </c>
      <c r="I704" s="445">
        <v>7.0000000000000001E-3</v>
      </c>
      <c r="J704" s="445">
        <v>0</v>
      </c>
      <c r="K704" s="446">
        <v>16.95</v>
      </c>
      <c r="L704" s="446">
        <v>0.11865000000000001</v>
      </c>
    </row>
    <row r="705" spans="2:12" ht="12.75" customHeight="1" x14ac:dyDescent="0.25">
      <c r="B705" s="394" t="s">
        <v>383</v>
      </c>
      <c r="C705" s="444" t="s">
        <v>705</v>
      </c>
      <c r="D705" s="394" t="s">
        <v>1336</v>
      </c>
      <c r="E705" s="394" t="s">
        <v>245</v>
      </c>
      <c r="F705" s="542" t="s">
        <v>384</v>
      </c>
      <c r="G705" s="542"/>
      <c r="H705" s="395" t="s">
        <v>340</v>
      </c>
      <c r="I705" s="445">
        <v>0.13880000000000001</v>
      </c>
      <c r="J705" s="445">
        <v>0</v>
      </c>
      <c r="K705" s="446">
        <v>29.18</v>
      </c>
      <c r="L705" s="446">
        <v>4.0501839999999998</v>
      </c>
    </row>
    <row r="706" spans="2:12" x14ac:dyDescent="0.25">
      <c r="B706" s="394" t="s">
        <v>383</v>
      </c>
      <c r="C706" s="444" t="s">
        <v>662</v>
      </c>
      <c r="D706" s="394" t="s">
        <v>1336</v>
      </c>
      <c r="E706" s="394" t="s">
        <v>240</v>
      </c>
      <c r="F706" s="542" t="s">
        <v>384</v>
      </c>
      <c r="G706" s="542"/>
      <c r="H706" s="395" t="s">
        <v>340</v>
      </c>
      <c r="I706" s="445">
        <v>3.7400000000000003E-2</v>
      </c>
      <c r="J706" s="445">
        <v>0</v>
      </c>
      <c r="K706" s="446">
        <v>29.14</v>
      </c>
      <c r="L706" s="446">
        <v>1.089836</v>
      </c>
    </row>
    <row r="707" spans="2:12" ht="12.75" customHeight="1" x14ac:dyDescent="0.25">
      <c r="B707" s="394" t="s">
        <v>383</v>
      </c>
      <c r="C707" s="444" t="s">
        <v>690</v>
      </c>
      <c r="D707" s="394" t="s">
        <v>1336</v>
      </c>
      <c r="E707" s="394" t="s">
        <v>202</v>
      </c>
      <c r="F707" s="542" t="s">
        <v>384</v>
      </c>
      <c r="G707" s="542"/>
      <c r="H707" s="395" t="s">
        <v>340</v>
      </c>
      <c r="I707" s="445">
        <v>0.4496</v>
      </c>
      <c r="J707" s="445">
        <v>0</v>
      </c>
      <c r="K707" s="446">
        <v>20.37</v>
      </c>
      <c r="L707" s="446">
        <v>9.1583520000000007</v>
      </c>
    </row>
    <row r="708" spans="2:12" x14ac:dyDescent="0.25">
      <c r="B708" s="394" t="s">
        <v>383</v>
      </c>
      <c r="C708" s="444" t="s">
        <v>673</v>
      </c>
      <c r="D708" s="394" t="s">
        <v>1336</v>
      </c>
      <c r="E708" s="394" t="s">
        <v>247</v>
      </c>
      <c r="F708" s="542" t="s">
        <v>384</v>
      </c>
      <c r="G708" s="542"/>
      <c r="H708" s="395" t="s">
        <v>340</v>
      </c>
      <c r="I708" s="445">
        <v>1.8100000000000002E-2</v>
      </c>
      <c r="J708" s="445">
        <v>0</v>
      </c>
      <c r="K708" s="446">
        <v>29.12</v>
      </c>
      <c r="L708" s="446">
        <v>0.52707199999999998</v>
      </c>
    </row>
    <row r="709" spans="2:12" x14ac:dyDescent="0.25">
      <c r="B709" s="394" t="s">
        <v>383</v>
      </c>
      <c r="C709" s="444" t="s">
        <v>685</v>
      </c>
      <c r="D709" s="394" t="s">
        <v>1336</v>
      </c>
      <c r="E709" s="394" t="s">
        <v>236</v>
      </c>
      <c r="F709" s="542" t="s">
        <v>384</v>
      </c>
      <c r="G709" s="542"/>
      <c r="H709" s="395" t="s">
        <v>340</v>
      </c>
      <c r="I709" s="445">
        <v>0.5</v>
      </c>
      <c r="J709" s="445">
        <v>0</v>
      </c>
      <c r="K709" s="446">
        <v>29.12</v>
      </c>
      <c r="L709" s="446">
        <v>14.56</v>
      </c>
    </row>
    <row r="710" spans="2:12" x14ac:dyDescent="0.25">
      <c r="B710" s="394" t="s">
        <v>383</v>
      </c>
      <c r="C710" s="444" t="s">
        <v>674</v>
      </c>
      <c r="D710" s="394" t="s">
        <v>1336</v>
      </c>
      <c r="E710" s="394" t="s">
        <v>237</v>
      </c>
      <c r="F710" s="542" t="s">
        <v>384</v>
      </c>
      <c r="G710" s="542"/>
      <c r="H710" s="395" t="s">
        <v>340</v>
      </c>
      <c r="I710" s="445">
        <v>0.17780000000000001</v>
      </c>
      <c r="J710" s="445">
        <v>0</v>
      </c>
      <c r="K710" s="446">
        <v>22.31</v>
      </c>
      <c r="L710" s="446">
        <v>3.9667180000000002</v>
      </c>
    </row>
    <row r="711" spans="2:12" x14ac:dyDescent="0.25">
      <c r="B711" s="394" t="s">
        <v>383</v>
      </c>
      <c r="C711" s="444" t="s">
        <v>730</v>
      </c>
      <c r="D711" s="394" t="s">
        <v>1336</v>
      </c>
      <c r="E711" s="394" t="s">
        <v>485</v>
      </c>
      <c r="F711" s="542" t="s">
        <v>390</v>
      </c>
      <c r="G711" s="542"/>
      <c r="H711" s="395" t="s">
        <v>156</v>
      </c>
      <c r="I711" s="445">
        <v>2.2019000000000002</v>
      </c>
      <c r="J711" s="445">
        <v>0</v>
      </c>
      <c r="K711" s="446">
        <v>7.5</v>
      </c>
      <c r="L711" s="446">
        <v>16.514250000000001</v>
      </c>
    </row>
    <row r="712" spans="2:12" x14ac:dyDescent="0.25">
      <c r="B712" s="394" t="s">
        <v>383</v>
      </c>
      <c r="C712" s="444" t="s">
        <v>670</v>
      </c>
      <c r="D712" s="394" t="s">
        <v>1336</v>
      </c>
      <c r="E712" s="394" t="s">
        <v>415</v>
      </c>
      <c r="F712" s="542" t="s">
        <v>390</v>
      </c>
      <c r="G712" s="542"/>
      <c r="H712" s="395" t="s">
        <v>156</v>
      </c>
      <c r="I712" s="445">
        <v>9.0068000000000001</v>
      </c>
      <c r="J712" s="445">
        <v>0</v>
      </c>
      <c r="K712" s="446">
        <v>0.64</v>
      </c>
      <c r="L712" s="446">
        <v>5.7643519999999997</v>
      </c>
    </row>
    <row r="713" spans="2:12" ht="25.5" x14ac:dyDescent="0.25">
      <c r="B713" s="399"/>
      <c r="C713" s="399"/>
      <c r="D713" s="399"/>
      <c r="E713" s="399"/>
      <c r="F713" s="399"/>
      <c r="G713" s="399" t="s">
        <v>386</v>
      </c>
      <c r="H713" s="447">
        <v>33.74</v>
      </c>
      <c r="I713" s="399" t="s">
        <v>387</v>
      </c>
      <c r="J713" s="447">
        <v>0</v>
      </c>
      <c r="K713" s="399" t="s">
        <v>388</v>
      </c>
      <c r="L713" s="447">
        <v>33.74</v>
      </c>
    </row>
    <row r="714" spans="2:12" ht="26.25" thickBot="1" x14ac:dyDescent="0.3">
      <c r="B714" s="399"/>
      <c r="C714" s="399"/>
      <c r="D714" s="399"/>
      <c r="E714" s="399"/>
      <c r="F714" s="399"/>
      <c r="G714" s="399" t="s">
        <v>389</v>
      </c>
      <c r="H714" s="447">
        <v>0</v>
      </c>
      <c r="I714" s="543"/>
      <c r="J714" s="543" t="s">
        <v>474</v>
      </c>
      <c r="K714" s="399"/>
      <c r="L714" s="447">
        <v>271.18</v>
      </c>
    </row>
    <row r="715" spans="2:12" ht="13.5" thickTop="1" x14ac:dyDescent="0.25">
      <c r="B715" s="396"/>
      <c r="C715" s="396"/>
      <c r="D715" s="396"/>
      <c r="E715" s="396"/>
      <c r="F715" s="396"/>
      <c r="G715" s="396"/>
      <c r="H715" s="396"/>
      <c r="I715" s="396"/>
      <c r="J715" s="396"/>
      <c r="K715" s="396"/>
      <c r="L715" s="396"/>
    </row>
    <row r="716" spans="2:12" ht="12.75" customHeight="1" x14ac:dyDescent="0.25">
      <c r="B716" s="388" t="s">
        <v>1600</v>
      </c>
      <c r="C716" s="440" t="s">
        <v>15</v>
      </c>
      <c r="D716" s="388" t="s">
        <v>33</v>
      </c>
      <c r="E716" s="388" t="s">
        <v>30</v>
      </c>
      <c r="F716" s="544" t="s">
        <v>199</v>
      </c>
      <c r="G716" s="544"/>
      <c r="H716" s="389" t="s">
        <v>24</v>
      </c>
      <c r="I716" s="440" t="s">
        <v>26</v>
      </c>
      <c r="J716" s="440" t="s">
        <v>585</v>
      </c>
      <c r="K716" s="440" t="s">
        <v>54</v>
      </c>
      <c r="L716" s="440" t="s">
        <v>25</v>
      </c>
    </row>
    <row r="717" spans="2:12" ht="12.75" customHeight="1" x14ac:dyDescent="0.25">
      <c r="B717" s="390" t="s">
        <v>382</v>
      </c>
      <c r="C717" s="391" t="s">
        <v>1601</v>
      </c>
      <c r="D717" s="390" t="s">
        <v>1336</v>
      </c>
      <c r="E717" s="390" t="s">
        <v>1602</v>
      </c>
      <c r="F717" s="541">
        <v>711</v>
      </c>
      <c r="G717" s="541"/>
      <c r="H717" s="392" t="s">
        <v>137</v>
      </c>
      <c r="I717" s="443">
        <v>1</v>
      </c>
      <c r="J717" s="393"/>
      <c r="K717" s="393">
        <v>491.27</v>
      </c>
      <c r="L717" s="393">
        <v>491.27</v>
      </c>
    </row>
    <row r="718" spans="2:12" x14ac:dyDescent="0.25">
      <c r="B718" s="394" t="s">
        <v>383</v>
      </c>
      <c r="C718" s="444" t="s">
        <v>674</v>
      </c>
      <c r="D718" s="394" t="s">
        <v>1336</v>
      </c>
      <c r="E718" s="394" t="s">
        <v>237</v>
      </c>
      <c r="F718" s="542" t="s">
        <v>384</v>
      </c>
      <c r="G718" s="542"/>
      <c r="H718" s="395" t="s">
        <v>340</v>
      </c>
      <c r="I718" s="445">
        <v>0.9</v>
      </c>
      <c r="J718" s="445">
        <v>0</v>
      </c>
      <c r="K718" s="446">
        <v>22.31</v>
      </c>
      <c r="L718" s="446">
        <v>20.079000000000001</v>
      </c>
    </row>
    <row r="719" spans="2:12" x14ac:dyDescent="0.25">
      <c r="B719" s="394" t="s">
        <v>383</v>
      </c>
      <c r="C719" s="444" t="s">
        <v>682</v>
      </c>
      <c r="D719" s="394" t="s">
        <v>1336</v>
      </c>
      <c r="E719" s="394" t="s">
        <v>244</v>
      </c>
      <c r="F719" s="542" t="s">
        <v>384</v>
      </c>
      <c r="G719" s="542"/>
      <c r="H719" s="395" t="s">
        <v>340</v>
      </c>
      <c r="I719" s="445">
        <v>0.9</v>
      </c>
      <c r="J719" s="445">
        <v>0</v>
      </c>
      <c r="K719" s="446">
        <v>29.48</v>
      </c>
      <c r="L719" s="446">
        <v>26.532</v>
      </c>
    </row>
    <row r="720" spans="2:12" x14ac:dyDescent="0.25">
      <c r="B720" s="394" t="s">
        <v>383</v>
      </c>
      <c r="C720" s="444" t="s">
        <v>4053</v>
      </c>
      <c r="D720" s="394" t="s">
        <v>1336</v>
      </c>
      <c r="E720" s="394" t="s">
        <v>1602</v>
      </c>
      <c r="F720" s="542" t="s">
        <v>390</v>
      </c>
      <c r="G720" s="542"/>
      <c r="H720" s="395" t="s">
        <v>136</v>
      </c>
      <c r="I720" s="445">
        <v>1</v>
      </c>
      <c r="J720" s="445">
        <v>0</v>
      </c>
      <c r="K720" s="446">
        <v>444.67</v>
      </c>
      <c r="L720" s="446">
        <v>444.67</v>
      </c>
    </row>
    <row r="721" spans="2:12" ht="25.5" x14ac:dyDescent="0.25">
      <c r="B721" s="399"/>
      <c r="C721" s="399"/>
      <c r="D721" s="399"/>
      <c r="E721" s="399"/>
      <c r="F721" s="399"/>
      <c r="G721" s="399" t="s">
        <v>386</v>
      </c>
      <c r="H721" s="447">
        <v>46.6</v>
      </c>
      <c r="I721" s="399" t="s">
        <v>387</v>
      </c>
      <c r="J721" s="447">
        <v>0</v>
      </c>
      <c r="K721" s="399" t="s">
        <v>388</v>
      </c>
      <c r="L721" s="447">
        <v>46.6</v>
      </c>
    </row>
    <row r="722" spans="2:12" ht="26.25" thickBot="1" x14ac:dyDescent="0.3">
      <c r="B722" s="399"/>
      <c r="C722" s="399"/>
      <c r="D722" s="399"/>
      <c r="E722" s="399"/>
      <c r="F722" s="399"/>
      <c r="G722" s="399" t="s">
        <v>389</v>
      </c>
      <c r="H722" s="447">
        <v>0</v>
      </c>
      <c r="I722" s="543"/>
      <c r="J722" s="543" t="s">
        <v>474</v>
      </c>
      <c r="K722" s="399"/>
      <c r="L722" s="447">
        <v>491.27</v>
      </c>
    </row>
    <row r="723" spans="2:12" ht="13.5" thickTop="1" x14ac:dyDescent="0.25">
      <c r="B723" s="396"/>
      <c r="C723" s="396"/>
      <c r="D723" s="396"/>
      <c r="E723" s="396"/>
      <c r="F723" s="396"/>
      <c r="G723" s="396"/>
      <c r="H723" s="396"/>
      <c r="I723" s="396"/>
      <c r="J723" s="396"/>
      <c r="K723" s="396"/>
      <c r="L723" s="396"/>
    </row>
    <row r="724" spans="2:12" ht="12.75" customHeight="1" x14ac:dyDescent="0.25">
      <c r="B724" s="388" t="s">
        <v>1603</v>
      </c>
      <c r="C724" s="440" t="s">
        <v>15</v>
      </c>
      <c r="D724" s="388" t="s">
        <v>33</v>
      </c>
      <c r="E724" s="388" t="s">
        <v>30</v>
      </c>
      <c r="F724" s="544" t="s">
        <v>199</v>
      </c>
      <c r="G724" s="544"/>
      <c r="H724" s="389" t="s">
        <v>24</v>
      </c>
      <c r="I724" s="440" t="s">
        <v>26</v>
      </c>
      <c r="J724" s="440" t="s">
        <v>585</v>
      </c>
      <c r="K724" s="440" t="s">
        <v>54</v>
      </c>
      <c r="L724" s="440" t="s">
        <v>25</v>
      </c>
    </row>
    <row r="725" spans="2:12" ht="12.75" customHeight="1" x14ac:dyDescent="0.25">
      <c r="B725" s="390" t="s">
        <v>382</v>
      </c>
      <c r="C725" s="391" t="s">
        <v>1604</v>
      </c>
      <c r="D725" s="390" t="s">
        <v>1336</v>
      </c>
      <c r="E725" s="390" t="s">
        <v>1605</v>
      </c>
      <c r="F725" s="541">
        <v>711</v>
      </c>
      <c r="G725" s="541"/>
      <c r="H725" s="392" t="s">
        <v>137</v>
      </c>
      <c r="I725" s="443">
        <v>1</v>
      </c>
      <c r="J725" s="393"/>
      <c r="K725" s="393">
        <v>461.9</v>
      </c>
      <c r="L725" s="393">
        <v>461.9</v>
      </c>
    </row>
    <row r="726" spans="2:12" x14ac:dyDescent="0.25">
      <c r="B726" s="394" t="s">
        <v>383</v>
      </c>
      <c r="C726" s="444" t="s">
        <v>4054</v>
      </c>
      <c r="D726" s="394" t="s">
        <v>1336</v>
      </c>
      <c r="E726" s="394" t="s">
        <v>1605</v>
      </c>
      <c r="F726" s="542" t="s">
        <v>390</v>
      </c>
      <c r="G726" s="542"/>
      <c r="H726" s="395" t="s">
        <v>136</v>
      </c>
      <c r="I726" s="445">
        <v>1</v>
      </c>
      <c r="J726" s="445">
        <v>0</v>
      </c>
      <c r="K726" s="446">
        <v>415.3</v>
      </c>
      <c r="L726" s="446">
        <v>415.3</v>
      </c>
    </row>
    <row r="727" spans="2:12" x14ac:dyDescent="0.25">
      <c r="B727" s="394" t="s">
        <v>383</v>
      </c>
      <c r="C727" s="444" t="s">
        <v>674</v>
      </c>
      <c r="D727" s="394" t="s">
        <v>1336</v>
      </c>
      <c r="E727" s="394" t="s">
        <v>237</v>
      </c>
      <c r="F727" s="542" t="s">
        <v>384</v>
      </c>
      <c r="G727" s="542"/>
      <c r="H727" s="395" t="s">
        <v>340</v>
      </c>
      <c r="I727" s="445">
        <v>0.9</v>
      </c>
      <c r="J727" s="445">
        <v>0</v>
      </c>
      <c r="K727" s="446">
        <v>22.31</v>
      </c>
      <c r="L727" s="446">
        <v>20.079000000000001</v>
      </c>
    </row>
    <row r="728" spans="2:12" x14ac:dyDescent="0.25">
      <c r="B728" s="394" t="s">
        <v>383</v>
      </c>
      <c r="C728" s="444" t="s">
        <v>682</v>
      </c>
      <c r="D728" s="394" t="s">
        <v>1336</v>
      </c>
      <c r="E728" s="394" t="s">
        <v>244</v>
      </c>
      <c r="F728" s="542" t="s">
        <v>384</v>
      </c>
      <c r="G728" s="542"/>
      <c r="H728" s="395" t="s">
        <v>340</v>
      </c>
      <c r="I728" s="445">
        <v>0.9</v>
      </c>
      <c r="J728" s="445">
        <v>0</v>
      </c>
      <c r="K728" s="446">
        <v>29.48</v>
      </c>
      <c r="L728" s="446">
        <v>26.532</v>
      </c>
    </row>
    <row r="729" spans="2:12" ht="25.5" x14ac:dyDescent="0.25">
      <c r="B729" s="399"/>
      <c r="C729" s="399"/>
      <c r="D729" s="399"/>
      <c r="E729" s="399"/>
      <c r="F729" s="399"/>
      <c r="G729" s="399" t="s">
        <v>386</v>
      </c>
      <c r="H729" s="447">
        <v>46.6</v>
      </c>
      <c r="I729" s="399" t="s">
        <v>387</v>
      </c>
      <c r="J729" s="447">
        <v>0</v>
      </c>
      <c r="K729" s="399" t="s">
        <v>388</v>
      </c>
      <c r="L729" s="447">
        <v>46.6</v>
      </c>
    </row>
    <row r="730" spans="2:12" ht="26.25" thickBot="1" x14ac:dyDescent="0.3">
      <c r="B730" s="399"/>
      <c r="C730" s="399"/>
      <c r="D730" s="399"/>
      <c r="E730" s="399"/>
      <c r="F730" s="399"/>
      <c r="G730" s="399" t="s">
        <v>389</v>
      </c>
      <c r="H730" s="447">
        <v>0</v>
      </c>
      <c r="I730" s="543"/>
      <c r="J730" s="543" t="s">
        <v>474</v>
      </c>
      <c r="K730" s="399"/>
      <c r="L730" s="447">
        <v>461.9</v>
      </c>
    </row>
    <row r="731" spans="2:12" ht="13.5" thickTop="1" x14ac:dyDescent="0.25">
      <c r="B731" s="396"/>
      <c r="C731" s="396"/>
      <c r="D731" s="396"/>
      <c r="E731" s="396"/>
      <c r="F731" s="396"/>
      <c r="G731" s="396"/>
      <c r="H731" s="396"/>
      <c r="I731" s="396"/>
      <c r="J731" s="396"/>
      <c r="K731" s="396"/>
      <c r="L731" s="396"/>
    </row>
    <row r="732" spans="2:12" ht="15" x14ac:dyDescent="0.25">
      <c r="B732" s="388" t="s">
        <v>1606</v>
      </c>
      <c r="C732" s="440" t="s">
        <v>15</v>
      </c>
      <c r="D732" s="388" t="s">
        <v>33</v>
      </c>
      <c r="E732" s="388" t="s">
        <v>30</v>
      </c>
      <c r="F732" s="544" t="s">
        <v>199</v>
      </c>
      <c r="G732" s="544"/>
      <c r="H732" s="389" t="s">
        <v>24</v>
      </c>
      <c r="I732" s="440" t="s">
        <v>26</v>
      </c>
      <c r="J732" s="440" t="s">
        <v>585</v>
      </c>
      <c r="K732" s="440" t="s">
        <v>54</v>
      </c>
      <c r="L732" s="440" t="s">
        <v>25</v>
      </c>
    </row>
    <row r="733" spans="2:12" x14ac:dyDescent="0.25">
      <c r="B733" s="390" t="s">
        <v>382</v>
      </c>
      <c r="C733" s="391" t="s">
        <v>1607</v>
      </c>
      <c r="D733" s="390" t="s">
        <v>1336</v>
      </c>
      <c r="E733" s="390" t="s">
        <v>1608</v>
      </c>
      <c r="F733" s="541">
        <v>711</v>
      </c>
      <c r="G733" s="541"/>
      <c r="H733" s="392" t="s">
        <v>137</v>
      </c>
      <c r="I733" s="443">
        <v>1</v>
      </c>
      <c r="J733" s="393"/>
      <c r="K733" s="393">
        <v>1141.08</v>
      </c>
      <c r="L733" s="393">
        <v>1141.08</v>
      </c>
    </row>
    <row r="734" spans="2:12" ht="12.75" customHeight="1" x14ac:dyDescent="0.25">
      <c r="B734" s="394" t="s">
        <v>383</v>
      </c>
      <c r="C734" s="444" t="s">
        <v>4055</v>
      </c>
      <c r="D734" s="394" t="s">
        <v>1336</v>
      </c>
      <c r="E734" s="394" t="s">
        <v>1608</v>
      </c>
      <c r="F734" s="542" t="s">
        <v>390</v>
      </c>
      <c r="G734" s="542"/>
      <c r="H734" s="395" t="s">
        <v>136</v>
      </c>
      <c r="I734" s="445">
        <v>1</v>
      </c>
      <c r="J734" s="445">
        <v>0</v>
      </c>
      <c r="K734" s="446">
        <v>1094.48</v>
      </c>
      <c r="L734" s="446">
        <v>1094.48</v>
      </c>
    </row>
    <row r="735" spans="2:12" x14ac:dyDescent="0.25">
      <c r="B735" s="394" t="s">
        <v>383</v>
      </c>
      <c r="C735" s="444" t="s">
        <v>682</v>
      </c>
      <c r="D735" s="394" t="s">
        <v>1336</v>
      </c>
      <c r="E735" s="394" t="s">
        <v>244</v>
      </c>
      <c r="F735" s="542" t="s">
        <v>384</v>
      </c>
      <c r="G735" s="542"/>
      <c r="H735" s="395" t="s">
        <v>340</v>
      </c>
      <c r="I735" s="445">
        <v>0.9</v>
      </c>
      <c r="J735" s="445">
        <v>0</v>
      </c>
      <c r="K735" s="446">
        <v>29.48</v>
      </c>
      <c r="L735" s="446">
        <v>26.532</v>
      </c>
    </row>
    <row r="736" spans="2:12" x14ac:dyDescent="0.25">
      <c r="B736" s="394" t="s">
        <v>383</v>
      </c>
      <c r="C736" s="444" t="s">
        <v>674</v>
      </c>
      <c r="D736" s="394" t="s">
        <v>1336</v>
      </c>
      <c r="E736" s="394" t="s">
        <v>237</v>
      </c>
      <c r="F736" s="542" t="s">
        <v>384</v>
      </c>
      <c r="G736" s="542"/>
      <c r="H736" s="395" t="s">
        <v>340</v>
      </c>
      <c r="I736" s="445">
        <v>0.9</v>
      </c>
      <c r="J736" s="445">
        <v>0</v>
      </c>
      <c r="K736" s="446">
        <v>22.31</v>
      </c>
      <c r="L736" s="446">
        <v>20.079000000000001</v>
      </c>
    </row>
    <row r="737" spans="2:12" ht="12.75" customHeight="1" x14ac:dyDescent="0.25">
      <c r="B737" s="399"/>
      <c r="C737" s="399"/>
      <c r="D737" s="399"/>
      <c r="E737" s="399"/>
      <c r="F737" s="399"/>
      <c r="G737" s="399" t="s">
        <v>386</v>
      </c>
      <c r="H737" s="447">
        <v>46.6</v>
      </c>
      <c r="I737" s="399" t="s">
        <v>387</v>
      </c>
      <c r="J737" s="447">
        <v>0</v>
      </c>
      <c r="K737" s="399" t="s">
        <v>388</v>
      </c>
      <c r="L737" s="447">
        <v>46.6</v>
      </c>
    </row>
    <row r="738" spans="2:12" ht="26.25" thickBot="1" x14ac:dyDescent="0.3">
      <c r="B738" s="399"/>
      <c r="C738" s="399"/>
      <c r="D738" s="399"/>
      <c r="E738" s="399"/>
      <c r="F738" s="399"/>
      <c r="G738" s="399" t="s">
        <v>389</v>
      </c>
      <c r="H738" s="447">
        <v>0</v>
      </c>
      <c r="I738" s="543"/>
      <c r="J738" s="543" t="s">
        <v>474</v>
      </c>
      <c r="K738" s="399"/>
      <c r="L738" s="447">
        <v>1141.08</v>
      </c>
    </row>
    <row r="739" spans="2:12" ht="13.5" thickTop="1" x14ac:dyDescent="0.25">
      <c r="B739" s="396"/>
      <c r="C739" s="396"/>
      <c r="D739" s="396"/>
      <c r="E739" s="396"/>
      <c r="F739" s="396"/>
      <c r="G739" s="396"/>
      <c r="H739" s="396"/>
      <c r="I739" s="396"/>
      <c r="J739" s="396"/>
      <c r="K739" s="396"/>
      <c r="L739" s="396"/>
    </row>
    <row r="740" spans="2:12" ht="15" x14ac:dyDescent="0.25">
      <c r="B740" s="388" t="s">
        <v>1609</v>
      </c>
      <c r="C740" s="440" t="s">
        <v>15</v>
      </c>
      <c r="D740" s="388" t="s">
        <v>33</v>
      </c>
      <c r="E740" s="388" t="s">
        <v>30</v>
      </c>
      <c r="F740" s="544" t="s">
        <v>199</v>
      </c>
      <c r="G740" s="544"/>
      <c r="H740" s="389" t="s">
        <v>24</v>
      </c>
      <c r="I740" s="440" t="s">
        <v>26</v>
      </c>
      <c r="J740" s="440" t="s">
        <v>585</v>
      </c>
      <c r="K740" s="440" t="s">
        <v>54</v>
      </c>
      <c r="L740" s="440" t="s">
        <v>25</v>
      </c>
    </row>
    <row r="741" spans="2:12" ht="38.25" x14ac:dyDescent="0.25">
      <c r="B741" s="390" t="s">
        <v>382</v>
      </c>
      <c r="C741" s="391" t="s">
        <v>1610</v>
      </c>
      <c r="D741" s="390" t="s">
        <v>160</v>
      </c>
      <c r="E741" s="390" t="s">
        <v>1611</v>
      </c>
      <c r="F741" s="541" t="s">
        <v>4029</v>
      </c>
      <c r="G741" s="541"/>
      <c r="H741" s="392" t="s">
        <v>159</v>
      </c>
      <c r="I741" s="443">
        <v>1</v>
      </c>
      <c r="J741" s="393"/>
      <c r="K741" s="393">
        <v>1977.01</v>
      </c>
      <c r="L741" s="393">
        <v>1977.01</v>
      </c>
    </row>
    <row r="742" spans="2:12" ht="38.25" x14ac:dyDescent="0.25">
      <c r="B742" s="394" t="s">
        <v>383</v>
      </c>
      <c r="C742" s="444" t="s">
        <v>4056</v>
      </c>
      <c r="D742" s="394" t="s">
        <v>160</v>
      </c>
      <c r="E742" s="394" t="s">
        <v>4057</v>
      </c>
      <c r="F742" s="542" t="s">
        <v>390</v>
      </c>
      <c r="G742" s="542"/>
      <c r="H742" s="395" t="s">
        <v>159</v>
      </c>
      <c r="I742" s="445">
        <v>3</v>
      </c>
      <c r="J742" s="445">
        <v>0</v>
      </c>
      <c r="K742" s="446">
        <v>13.47</v>
      </c>
      <c r="L742" s="446">
        <v>40.409999999999997</v>
      </c>
    </row>
    <row r="743" spans="2:12" ht="25.5" x14ac:dyDescent="0.25">
      <c r="B743" s="394" t="s">
        <v>383</v>
      </c>
      <c r="C743" s="444" t="s">
        <v>4058</v>
      </c>
      <c r="D743" s="394" t="s">
        <v>160</v>
      </c>
      <c r="E743" s="394" t="s">
        <v>4059</v>
      </c>
      <c r="F743" s="542" t="s">
        <v>390</v>
      </c>
      <c r="G743" s="542"/>
      <c r="H743" s="395" t="s">
        <v>159</v>
      </c>
      <c r="I743" s="445">
        <v>1</v>
      </c>
      <c r="J743" s="445">
        <v>0</v>
      </c>
      <c r="K743" s="446">
        <v>1873.3</v>
      </c>
      <c r="L743" s="446">
        <v>1873.3</v>
      </c>
    </row>
    <row r="744" spans="2:12" x14ac:dyDescent="0.25">
      <c r="B744" s="394" t="s">
        <v>383</v>
      </c>
      <c r="C744" s="444" t="s">
        <v>682</v>
      </c>
      <c r="D744" s="394" t="s">
        <v>1336</v>
      </c>
      <c r="E744" s="394" t="s">
        <v>244</v>
      </c>
      <c r="F744" s="542" t="s">
        <v>384</v>
      </c>
      <c r="G744" s="542"/>
      <c r="H744" s="395" t="s">
        <v>340</v>
      </c>
      <c r="I744" s="445">
        <v>1.222415</v>
      </c>
      <c r="J744" s="445">
        <v>0</v>
      </c>
      <c r="K744" s="446">
        <v>29.48</v>
      </c>
      <c r="L744" s="446">
        <v>36.036794200000003</v>
      </c>
    </row>
    <row r="745" spans="2:12" ht="12.75" customHeight="1" x14ac:dyDescent="0.25">
      <c r="B745" s="394" t="s">
        <v>383</v>
      </c>
      <c r="C745" s="444" t="s">
        <v>674</v>
      </c>
      <c r="D745" s="394" t="s">
        <v>1336</v>
      </c>
      <c r="E745" s="394" t="s">
        <v>237</v>
      </c>
      <c r="F745" s="542" t="s">
        <v>384</v>
      </c>
      <c r="G745" s="542"/>
      <c r="H745" s="395" t="s">
        <v>340</v>
      </c>
      <c r="I745" s="445">
        <v>1.222415</v>
      </c>
      <c r="J745" s="445">
        <v>0</v>
      </c>
      <c r="K745" s="446">
        <v>22.31</v>
      </c>
      <c r="L745" s="446">
        <v>27.272078700000002</v>
      </c>
    </row>
    <row r="746" spans="2:12" ht="12.75" customHeight="1" x14ac:dyDescent="0.25">
      <c r="B746" s="399"/>
      <c r="C746" s="399"/>
      <c r="D746" s="399"/>
      <c r="E746" s="399"/>
      <c r="F746" s="399"/>
      <c r="G746" s="399" t="s">
        <v>386</v>
      </c>
      <c r="H746" s="447">
        <v>63.3</v>
      </c>
      <c r="I746" s="399" t="s">
        <v>387</v>
      </c>
      <c r="J746" s="447">
        <v>0</v>
      </c>
      <c r="K746" s="399" t="s">
        <v>388</v>
      </c>
      <c r="L746" s="447">
        <v>63.3</v>
      </c>
    </row>
    <row r="747" spans="2:12" ht="12.75" customHeight="1" thickBot="1" x14ac:dyDescent="0.3">
      <c r="B747" s="399"/>
      <c r="C747" s="399"/>
      <c r="D747" s="399"/>
      <c r="E747" s="399"/>
      <c r="F747" s="399"/>
      <c r="G747" s="399" t="s">
        <v>389</v>
      </c>
      <c r="H747" s="447">
        <v>0</v>
      </c>
      <c r="I747" s="543"/>
      <c r="J747" s="543" t="s">
        <v>474</v>
      </c>
      <c r="K747" s="399"/>
      <c r="L747" s="447">
        <v>1977.01</v>
      </c>
    </row>
    <row r="748" spans="2:12" ht="13.5" thickTop="1" x14ac:dyDescent="0.25">
      <c r="B748" s="396"/>
      <c r="C748" s="396"/>
      <c r="D748" s="396"/>
      <c r="E748" s="396"/>
      <c r="F748" s="396"/>
      <c r="G748" s="396"/>
      <c r="H748" s="396"/>
      <c r="I748" s="396"/>
      <c r="J748" s="396"/>
      <c r="K748" s="396"/>
      <c r="L748" s="396"/>
    </row>
    <row r="749" spans="2:12" ht="12.75" customHeight="1" x14ac:dyDescent="0.25">
      <c r="B749" s="388" t="s">
        <v>1612</v>
      </c>
      <c r="C749" s="440" t="s">
        <v>15</v>
      </c>
      <c r="D749" s="388" t="s">
        <v>33</v>
      </c>
      <c r="E749" s="388" t="s">
        <v>30</v>
      </c>
      <c r="F749" s="544" t="s">
        <v>199</v>
      </c>
      <c r="G749" s="544"/>
      <c r="H749" s="389" t="s">
        <v>24</v>
      </c>
      <c r="I749" s="440" t="s">
        <v>26</v>
      </c>
      <c r="J749" s="440" t="s">
        <v>585</v>
      </c>
      <c r="K749" s="440" t="s">
        <v>54</v>
      </c>
      <c r="L749" s="440" t="s">
        <v>25</v>
      </c>
    </row>
    <row r="750" spans="2:12" x14ac:dyDescent="0.25">
      <c r="B750" s="390" t="s">
        <v>382</v>
      </c>
      <c r="C750" s="391" t="s">
        <v>1613</v>
      </c>
      <c r="D750" s="390" t="s">
        <v>1336</v>
      </c>
      <c r="E750" s="390" t="s">
        <v>1614</v>
      </c>
      <c r="F750" s="541">
        <v>705</v>
      </c>
      <c r="G750" s="541"/>
      <c r="H750" s="392" t="s">
        <v>188</v>
      </c>
      <c r="I750" s="443">
        <v>1</v>
      </c>
      <c r="J750" s="393"/>
      <c r="K750" s="393">
        <v>6.34</v>
      </c>
      <c r="L750" s="393">
        <v>6.34</v>
      </c>
    </row>
    <row r="751" spans="2:12" x14ac:dyDescent="0.25">
      <c r="B751" s="394" t="s">
        <v>383</v>
      </c>
      <c r="C751" s="444" t="s">
        <v>4060</v>
      </c>
      <c r="D751" s="394" t="s">
        <v>1336</v>
      </c>
      <c r="E751" s="394" t="s">
        <v>4061</v>
      </c>
      <c r="F751" s="542" t="s">
        <v>390</v>
      </c>
      <c r="G751" s="542"/>
      <c r="H751" s="395" t="s">
        <v>141</v>
      </c>
      <c r="I751" s="445">
        <v>1.02</v>
      </c>
      <c r="J751" s="445">
        <v>0</v>
      </c>
      <c r="K751" s="446">
        <v>3.44</v>
      </c>
      <c r="L751" s="446">
        <v>3.5087999999999999</v>
      </c>
    </row>
    <row r="752" spans="2:12" ht="12.75" customHeight="1" x14ac:dyDescent="0.25">
      <c r="B752" s="394" t="s">
        <v>383</v>
      </c>
      <c r="C752" s="444" t="s">
        <v>682</v>
      </c>
      <c r="D752" s="394" t="s">
        <v>1336</v>
      </c>
      <c r="E752" s="394" t="s">
        <v>244</v>
      </c>
      <c r="F752" s="542" t="s">
        <v>384</v>
      </c>
      <c r="G752" s="542"/>
      <c r="H752" s="395" t="s">
        <v>340</v>
      </c>
      <c r="I752" s="445">
        <v>5.5E-2</v>
      </c>
      <c r="J752" s="445">
        <v>0</v>
      </c>
      <c r="K752" s="446">
        <v>29.48</v>
      </c>
      <c r="L752" s="446">
        <v>1.6214</v>
      </c>
    </row>
    <row r="753" spans="2:12" x14ac:dyDescent="0.25">
      <c r="B753" s="394" t="s">
        <v>383</v>
      </c>
      <c r="C753" s="444" t="s">
        <v>674</v>
      </c>
      <c r="D753" s="394" t="s">
        <v>1336</v>
      </c>
      <c r="E753" s="394" t="s">
        <v>237</v>
      </c>
      <c r="F753" s="542" t="s">
        <v>384</v>
      </c>
      <c r="G753" s="542"/>
      <c r="H753" s="395" t="s">
        <v>340</v>
      </c>
      <c r="I753" s="445">
        <v>5.5E-2</v>
      </c>
      <c r="J753" s="445">
        <v>0</v>
      </c>
      <c r="K753" s="446">
        <v>22.31</v>
      </c>
      <c r="L753" s="446">
        <v>1.22705</v>
      </c>
    </row>
    <row r="754" spans="2:12" ht="25.5" x14ac:dyDescent="0.25">
      <c r="B754" s="399"/>
      <c r="C754" s="399"/>
      <c r="D754" s="399"/>
      <c r="E754" s="399"/>
      <c r="F754" s="399"/>
      <c r="G754" s="399" t="s">
        <v>386</v>
      </c>
      <c r="H754" s="447">
        <v>2.84</v>
      </c>
      <c r="I754" s="399" t="s">
        <v>387</v>
      </c>
      <c r="J754" s="447">
        <v>0</v>
      </c>
      <c r="K754" s="399" t="s">
        <v>388</v>
      </c>
      <c r="L754" s="447">
        <v>2.84</v>
      </c>
    </row>
    <row r="755" spans="2:12" ht="26.25" thickBot="1" x14ac:dyDescent="0.3">
      <c r="B755" s="399"/>
      <c r="C755" s="399"/>
      <c r="D755" s="399"/>
      <c r="E755" s="399"/>
      <c r="F755" s="399"/>
      <c r="G755" s="399" t="s">
        <v>389</v>
      </c>
      <c r="H755" s="447">
        <v>0</v>
      </c>
      <c r="I755" s="543"/>
      <c r="J755" s="543" t="s">
        <v>474</v>
      </c>
      <c r="K755" s="399"/>
      <c r="L755" s="447">
        <v>6.34</v>
      </c>
    </row>
    <row r="756" spans="2:12" ht="13.5" thickTop="1" x14ac:dyDescent="0.25">
      <c r="B756" s="396"/>
      <c r="C756" s="396"/>
      <c r="D756" s="396"/>
      <c r="E756" s="396"/>
      <c r="F756" s="396"/>
      <c r="G756" s="396"/>
      <c r="H756" s="396"/>
      <c r="I756" s="396"/>
      <c r="J756" s="396"/>
      <c r="K756" s="396"/>
      <c r="L756" s="396"/>
    </row>
    <row r="757" spans="2:12" ht="15" x14ac:dyDescent="0.25">
      <c r="B757" s="388" t="s">
        <v>1615</v>
      </c>
      <c r="C757" s="440" t="s">
        <v>15</v>
      </c>
      <c r="D757" s="388" t="s">
        <v>33</v>
      </c>
      <c r="E757" s="388" t="s">
        <v>30</v>
      </c>
      <c r="F757" s="544" t="s">
        <v>199</v>
      </c>
      <c r="G757" s="544"/>
      <c r="H757" s="389" t="s">
        <v>24</v>
      </c>
      <c r="I757" s="440" t="s">
        <v>26</v>
      </c>
      <c r="J757" s="440" t="s">
        <v>585</v>
      </c>
      <c r="K757" s="440" t="s">
        <v>54</v>
      </c>
      <c r="L757" s="440" t="s">
        <v>25</v>
      </c>
    </row>
    <row r="758" spans="2:12" ht="25.5" x14ac:dyDescent="0.25">
      <c r="B758" s="390" t="s">
        <v>382</v>
      </c>
      <c r="C758" s="391" t="s">
        <v>1616</v>
      </c>
      <c r="D758" s="390" t="s">
        <v>1336</v>
      </c>
      <c r="E758" s="390" t="s">
        <v>1617</v>
      </c>
      <c r="F758" s="541">
        <v>702</v>
      </c>
      <c r="G758" s="541"/>
      <c r="H758" s="392" t="s">
        <v>137</v>
      </c>
      <c r="I758" s="443">
        <v>1</v>
      </c>
      <c r="J758" s="393"/>
      <c r="K758" s="393">
        <v>23.19</v>
      </c>
      <c r="L758" s="393">
        <v>23.19</v>
      </c>
    </row>
    <row r="759" spans="2:12" ht="12.75" customHeight="1" x14ac:dyDescent="0.25">
      <c r="B759" s="394" t="s">
        <v>383</v>
      </c>
      <c r="C759" s="444" t="s">
        <v>4062</v>
      </c>
      <c r="D759" s="394" t="s">
        <v>931</v>
      </c>
      <c r="E759" s="394" t="s">
        <v>4063</v>
      </c>
      <c r="F759" s="542" t="s">
        <v>390</v>
      </c>
      <c r="G759" s="542"/>
      <c r="H759" s="395" t="s">
        <v>159</v>
      </c>
      <c r="I759" s="445">
        <v>1</v>
      </c>
      <c r="J759" s="445">
        <v>0</v>
      </c>
      <c r="K759" s="446">
        <v>10.25</v>
      </c>
      <c r="L759" s="446">
        <v>10.25</v>
      </c>
    </row>
    <row r="760" spans="2:12" x14ac:dyDescent="0.25">
      <c r="B760" s="394" t="s">
        <v>383</v>
      </c>
      <c r="C760" s="444" t="s">
        <v>674</v>
      </c>
      <c r="D760" s="394" t="s">
        <v>1336</v>
      </c>
      <c r="E760" s="394" t="s">
        <v>237</v>
      </c>
      <c r="F760" s="542" t="s">
        <v>384</v>
      </c>
      <c r="G760" s="542"/>
      <c r="H760" s="395" t="s">
        <v>340</v>
      </c>
      <c r="I760" s="445">
        <v>0.25</v>
      </c>
      <c r="J760" s="445">
        <v>0</v>
      </c>
      <c r="K760" s="446">
        <v>22.31</v>
      </c>
      <c r="L760" s="446">
        <v>5.5774999999999997</v>
      </c>
    </row>
    <row r="761" spans="2:12" x14ac:dyDescent="0.25">
      <c r="B761" s="394" t="s">
        <v>383</v>
      </c>
      <c r="C761" s="444" t="s">
        <v>682</v>
      </c>
      <c r="D761" s="394" t="s">
        <v>1336</v>
      </c>
      <c r="E761" s="394" t="s">
        <v>244</v>
      </c>
      <c r="F761" s="542" t="s">
        <v>384</v>
      </c>
      <c r="G761" s="542"/>
      <c r="H761" s="395" t="s">
        <v>340</v>
      </c>
      <c r="I761" s="445">
        <v>0.25</v>
      </c>
      <c r="J761" s="445">
        <v>0</v>
      </c>
      <c r="K761" s="446">
        <v>29.48</v>
      </c>
      <c r="L761" s="446">
        <v>7.37</v>
      </c>
    </row>
    <row r="762" spans="2:12" ht="25.5" x14ac:dyDescent="0.25">
      <c r="B762" s="399"/>
      <c r="C762" s="399"/>
      <c r="D762" s="399"/>
      <c r="E762" s="399"/>
      <c r="F762" s="399"/>
      <c r="G762" s="399" t="s">
        <v>386</v>
      </c>
      <c r="H762" s="447">
        <v>12.94</v>
      </c>
      <c r="I762" s="399" t="s">
        <v>387</v>
      </c>
      <c r="J762" s="447">
        <v>0</v>
      </c>
      <c r="K762" s="399" t="s">
        <v>388</v>
      </c>
      <c r="L762" s="447">
        <v>12.94</v>
      </c>
    </row>
    <row r="763" spans="2:12" ht="26.25" thickBot="1" x14ac:dyDescent="0.3">
      <c r="B763" s="399"/>
      <c r="C763" s="399"/>
      <c r="D763" s="399"/>
      <c r="E763" s="399"/>
      <c r="F763" s="399"/>
      <c r="G763" s="399" t="s">
        <v>389</v>
      </c>
      <c r="H763" s="447">
        <v>0</v>
      </c>
      <c r="I763" s="543"/>
      <c r="J763" s="543" t="s">
        <v>474</v>
      </c>
      <c r="K763" s="399"/>
      <c r="L763" s="447">
        <v>23.19</v>
      </c>
    </row>
    <row r="764" spans="2:12" ht="13.5" thickTop="1" x14ac:dyDescent="0.25">
      <c r="B764" s="396"/>
      <c r="C764" s="396"/>
      <c r="D764" s="396"/>
      <c r="E764" s="396"/>
      <c r="F764" s="396"/>
      <c r="G764" s="396"/>
      <c r="H764" s="396"/>
      <c r="I764" s="396"/>
      <c r="J764" s="396"/>
      <c r="K764" s="396"/>
      <c r="L764" s="396"/>
    </row>
    <row r="765" spans="2:12" ht="15" x14ac:dyDescent="0.25">
      <c r="B765" s="388" t="s">
        <v>1618</v>
      </c>
      <c r="C765" s="440" t="s">
        <v>15</v>
      </c>
      <c r="D765" s="388" t="s">
        <v>33</v>
      </c>
      <c r="E765" s="388" t="s">
        <v>30</v>
      </c>
      <c r="F765" s="544" t="s">
        <v>199</v>
      </c>
      <c r="G765" s="544"/>
      <c r="H765" s="389" t="s">
        <v>24</v>
      </c>
      <c r="I765" s="440" t="s">
        <v>26</v>
      </c>
      <c r="J765" s="440" t="s">
        <v>585</v>
      </c>
      <c r="K765" s="440" t="s">
        <v>54</v>
      </c>
      <c r="L765" s="440" t="s">
        <v>25</v>
      </c>
    </row>
    <row r="766" spans="2:12" x14ac:dyDescent="0.25">
      <c r="B766" s="390" t="s">
        <v>382</v>
      </c>
      <c r="C766" s="391" t="s">
        <v>1619</v>
      </c>
      <c r="D766" s="390" t="s">
        <v>1336</v>
      </c>
      <c r="E766" s="390" t="s">
        <v>1620</v>
      </c>
      <c r="F766" s="541">
        <v>702</v>
      </c>
      <c r="G766" s="541"/>
      <c r="H766" s="392" t="s">
        <v>137</v>
      </c>
      <c r="I766" s="443">
        <v>1</v>
      </c>
      <c r="J766" s="393"/>
      <c r="K766" s="393">
        <v>0.23</v>
      </c>
      <c r="L766" s="393">
        <v>0.23</v>
      </c>
    </row>
    <row r="767" spans="2:12" ht="12.75" customHeight="1" x14ac:dyDescent="0.25">
      <c r="B767" s="394" t="s">
        <v>383</v>
      </c>
      <c r="C767" s="444" t="s">
        <v>4064</v>
      </c>
      <c r="D767" s="394" t="s">
        <v>1336</v>
      </c>
      <c r="E767" s="394" t="s">
        <v>4065</v>
      </c>
      <c r="F767" s="542" t="s">
        <v>390</v>
      </c>
      <c r="G767" s="542"/>
      <c r="H767" s="395" t="s">
        <v>136</v>
      </c>
      <c r="I767" s="445">
        <v>1</v>
      </c>
      <c r="J767" s="445">
        <v>0</v>
      </c>
      <c r="K767" s="446">
        <v>0.23</v>
      </c>
      <c r="L767" s="446">
        <v>0.23</v>
      </c>
    </row>
    <row r="768" spans="2:12" ht="25.5" x14ac:dyDescent="0.25">
      <c r="B768" s="399"/>
      <c r="C768" s="399"/>
      <c r="D768" s="399"/>
      <c r="E768" s="399"/>
      <c r="F768" s="399"/>
      <c r="G768" s="399" t="s">
        <v>386</v>
      </c>
      <c r="H768" s="447">
        <v>0</v>
      </c>
      <c r="I768" s="399" t="s">
        <v>387</v>
      </c>
      <c r="J768" s="447">
        <v>0</v>
      </c>
      <c r="K768" s="399" t="s">
        <v>388</v>
      </c>
      <c r="L768" s="447">
        <v>0</v>
      </c>
    </row>
    <row r="769" spans="2:12" ht="12.75" customHeight="1" thickBot="1" x14ac:dyDescent="0.3">
      <c r="B769" s="399"/>
      <c r="C769" s="399"/>
      <c r="D769" s="399"/>
      <c r="E769" s="399"/>
      <c r="F769" s="399"/>
      <c r="G769" s="399" t="s">
        <v>389</v>
      </c>
      <c r="H769" s="447">
        <v>0</v>
      </c>
      <c r="I769" s="543"/>
      <c r="J769" s="543" t="s">
        <v>474</v>
      </c>
      <c r="K769" s="399"/>
      <c r="L769" s="447">
        <v>0.23</v>
      </c>
    </row>
    <row r="770" spans="2:12" ht="13.5" thickTop="1" x14ac:dyDescent="0.25">
      <c r="B770" s="396"/>
      <c r="C770" s="396"/>
      <c r="D770" s="396"/>
      <c r="E770" s="396"/>
      <c r="F770" s="396"/>
      <c r="G770" s="396"/>
      <c r="H770" s="396"/>
      <c r="I770" s="396"/>
      <c r="J770" s="396"/>
      <c r="K770" s="396"/>
      <c r="L770" s="396"/>
    </row>
    <row r="771" spans="2:12" ht="15" x14ac:dyDescent="0.25">
      <c r="B771" s="388" t="s">
        <v>1621</v>
      </c>
      <c r="C771" s="440" t="s">
        <v>15</v>
      </c>
      <c r="D771" s="388" t="s">
        <v>33</v>
      </c>
      <c r="E771" s="388" t="s">
        <v>30</v>
      </c>
      <c r="F771" s="544" t="s">
        <v>199</v>
      </c>
      <c r="G771" s="544"/>
      <c r="H771" s="389" t="s">
        <v>24</v>
      </c>
      <c r="I771" s="440" t="s">
        <v>26</v>
      </c>
      <c r="J771" s="440" t="s">
        <v>54</v>
      </c>
      <c r="K771" s="440" t="s">
        <v>25</v>
      </c>
      <c r="L771"/>
    </row>
    <row r="772" spans="2:12" ht="25.5" x14ac:dyDescent="0.25">
      <c r="B772" s="390" t="s">
        <v>382</v>
      </c>
      <c r="C772" s="391" t="s">
        <v>1622</v>
      </c>
      <c r="D772" s="390" t="s">
        <v>164</v>
      </c>
      <c r="E772" s="390" t="s">
        <v>1623</v>
      </c>
      <c r="F772" s="541" t="s">
        <v>4066</v>
      </c>
      <c r="G772" s="541"/>
      <c r="H772" s="392" t="s">
        <v>141</v>
      </c>
      <c r="I772" s="443">
        <v>1</v>
      </c>
      <c r="J772" s="393">
        <v>32.619999999999997</v>
      </c>
      <c r="K772" s="393">
        <v>32.619999999999997</v>
      </c>
      <c r="L772"/>
    </row>
    <row r="773" spans="2:12" ht="15" x14ac:dyDescent="0.25">
      <c r="B773" s="388" t="s">
        <v>23</v>
      </c>
      <c r="C773" s="440" t="s">
        <v>15</v>
      </c>
      <c r="D773" s="388" t="s">
        <v>33</v>
      </c>
      <c r="E773" s="388" t="s">
        <v>30</v>
      </c>
      <c r="F773" s="544" t="s">
        <v>199</v>
      </c>
      <c r="G773" s="546"/>
      <c r="H773" s="389" t="s">
        <v>24</v>
      </c>
      <c r="I773" s="440" t="s">
        <v>26</v>
      </c>
      <c r="J773" s="440" t="s">
        <v>54</v>
      </c>
      <c r="K773" s="440" t="s">
        <v>25</v>
      </c>
      <c r="L773"/>
    </row>
    <row r="774" spans="2:12" ht="15" x14ac:dyDescent="0.25">
      <c r="B774" s="394" t="s">
        <v>383</v>
      </c>
      <c r="C774" s="444" t="s">
        <v>4067</v>
      </c>
      <c r="D774" s="394" t="s">
        <v>164</v>
      </c>
      <c r="E774" s="394" t="s">
        <v>4068</v>
      </c>
      <c r="F774" s="542" t="s">
        <v>390</v>
      </c>
      <c r="G774" s="542"/>
      <c r="H774" s="395" t="s">
        <v>141</v>
      </c>
      <c r="I774" s="445">
        <v>1</v>
      </c>
      <c r="J774" s="446">
        <v>7.7</v>
      </c>
      <c r="K774" s="451" t="s">
        <v>4069</v>
      </c>
      <c r="L774"/>
    </row>
    <row r="775" spans="2:12" ht="15" x14ac:dyDescent="0.25">
      <c r="B775" s="394" t="s">
        <v>383</v>
      </c>
      <c r="C775" s="444" t="s">
        <v>682</v>
      </c>
      <c r="D775" s="394" t="s">
        <v>1336</v>
      </c>
      <c r="E775" s="394" t="s">
        <v>244</v>
      </c>
      <c r="F775" s="542" t="s">
        <v>384</v>
      </c>
      <c r="G775" s="542"/>
      <c r="H775" s="395" t="s">
        <v>340</v>
      </c>
      <c r="I775" s="445">
        <v>0.5</v>
      </c>
      <c r="J775" s="446">
        <v>29.48</v>
      </c>
      <c r="K775" s="451" t="s">
        <v>4070</v>
      </c>
      <c r="L775"/>
    </row>
    <row r="776" spans="2:12" ht="12.75" customHeight="1" x14ac:dyDescent="0.25">
      <c r="B776" s="394" t="s">
        <v>383</v>
      </c>
      <c r="C776" s="444" t="s">
        <v>690</v>
      </c>
      <c r="D776" s="394" t="s">
        <v>1336</v>
      </c>
      <c r="E776" s="394" t="s">
        <v>202</v>
      </c>
      <c r="F776" s="542" t="s">
        <v>384</v>
      </c>
      <c r="G776" s="542"/>
      <c r="H776" s="395" t="s">
        <v>340</v>
      </c>
      <c r="I776" s="445">
        <v>0.5</v>
      </c>
      <c r="J776" s="446">
        <v>20.37</v>
      </c>
      <c r="K776" s="451" t="s">
        <v>4071</v>
      </c>
      <c r="L776"/>
    </row>
    <row r="777" spans="2:12" ht="15" x14ac:dyDescent="0.25">
      <c r="B777" s="549" t="s">
        <v>497</v>
      </c>
      <c r="C777" s="546"/>
      <c r="D777" s="546"/>
      <c r="E777" s="546"/>
      <c r="F777" s="546"/>
      <c r="G777" s="546"/>
      <c r="H777" s="546"/>
      <c r="I777" s="546"/>
      <c r="J777" s="546"/>
      <c r="K777" s="546"/>
      <c r="L777"/>
    </row>
    <row r="778" spans="2:12" ht="15" x14ac:dyDescent="0.25">
      <c r="B778" s="388" t="s">
        <v>23</v>
      </c>
      <c r="C778" s="440" t="s">
        <v>15</v>
      </c>
      <c r="D778" s="388" t="s">
        <v>33</v>
      </c>
      <c r="E778" s="388" t="s">
        <v>30</v>
      </c>
      <c r="F778" s="544" t="s">
        <v>199</v>
      </c>
      <c r="G778" s="546"/>
      <c r="H778" s="389" t="s">
        <v>24</v>
      </c>
      <c r="I778" s="440" t="s">
        <v>26</v>
      </c>
      <c r="J778" s="440" t="s">
        <v>54</v>
      </c>
      <c r="K778" s="440" t="s">
        <v>25</v>
      </c>
      <c r="L778"/>
    </row>
    <row r="779" spans="2:12" ht="12.75" customHeight="1" x14ac:dyDescent="0.25">
      <c r="B779" s="394" t="s">
        <v>383</v>
      </c>
      <c r="C779" s="444" t="s">
        <v>4067</v>
      </c>
      <c r="D779" s="394" t="s">
        <v>164</v>
      </c>
      <c r="E779" s="394" t="s">
        <v>4068</v>
      </c>
      <c r="F779" s="542" t="s">
        <v>390</v>
      </c>
      <c r="G779" s="542"/>
      <c r="H779" s="395" t="s">
        <v>141</v>
      </c>
      <c r="I779" s="445">
        <v>1</v>
      </c>
      <c r="J779" s="446">
        <v>7.7</v>
      </c>
      <c r="K779" s="451" t="s">
        <v>4069</v>
      </c>
      <c r="L779"/>
    </row>
    <row r="780" spans="2:12" ht="15" x14ac:dyDescent="0.25">
      <c r="B780" s="394" t="s">
        <v>383</v>
      </c>
      <c r="C780" s="444" t="s">
        <v>682</v>
      </c>
      <c r="D780" s="394" t="s">
        <v>1336</v>
      </c>
      <c r="E780" s="394" t="s">
        <v>244</v>
      </c>
      <c r="F780" s="542" t="s">
        <v>384</v>
      </c>
      <c r="G780" s="542"/>
      <c r="H780" s="395" t="s">
        <v>340</v>
      </c>
      <c r="I780" s="445">
        <v>0.5</v>
      </c>
      <c r="J780" s="446">
        <v>29.48</v>
      </c>
      <c r="K780" s="451" t="s">
        <v>4070</v>
      </c>
      <c r="L780"/>
    </row>
    <row r="781" spans="2:12" ht="15" x14ac:dyDescent="0.25">
      <c r="B781" s="394" t="s">
        <v>383</v>
      </c>
      <c r="C781" s="444" t="s">
        <v>690</v>
      </c>
      <c r="D781" s="394" t="s">
        <v>1336</v>
      </c>
      <c r="E781" s="394" t="s">
        <v>202</v>
      </c>
      <c r="F781" s="542" t="s">
        <v>384</v>
      </c>
      <c r="G781" s="542"/>
      <c r="H781" s="395" t="s">
        <v>340</v>
      </c>
      <c r="I781" s="445">
        <v>0.5</v>
      </c>
      <c r="J781" s="446">
        <v>20.37</v>
      </c>
      <c r="K781" s="451" t="s">
        <v>4071</v>
      </c>
      <c r="L781"/>
    </row>
    <row r="782" spans="2:12" ht="25.5" x14ac:dyDescent="0.25">
      <c r="B782" s="399"/>
      <c r="C782" s="399"/>
      <c r="D782" s="399"/>
      <c r="E782" s="399"/>
      <c r="F782" s="399" t="s">
        <v>386</v>
      </c>
      <c r="G782" s="447">
        <v>24.92</v>
      </c>
      <c r="H782" s="399" t="s">
        <v>387</v>
      </c>
      <c r="I782" s="447">
        <v>0</v>
      </c>
      <c r="J782" s="399" t="s">
        <v>388</v>
      </c>
      <c r="K782" s="447">
        <v>24.92</v>
      </c>
      <c r="L782"/>
    </row>
    <row r="783" spans="2:12" ht="26.25" thickBot="1" x14ac:dyDescent="0.3">
      <c r="B783" s="399"/>
      <c r="C783" s="399"/>
      <c r="D783" s="399"/>
      <c r="E783" s="399"/>
      <c r="F783" s="399" t="s">
        <v>389</v>
      </c>
      <c r="G783" s="447">
        <v>0</v>
      </c>
      <c r="H783" s="399"/>
      <c r="I783" s="543" t="s">
        <v>474</v>
      </c>
      <c r="J783" s="543"/>
      <c r="K783" s="447">
        <v>32.619999999999997</v>
      </c>
      <c r="L783"/>
    </row>
    <row r="784" spans="2:12" ht="13.5" thickTop="1" x14ac:dyDescent="0.25">
      <c r="B784" s="396"/>
      <c r="C784" s="396"/>
      <c r="D784" s="396"/>
      <c r="E784" s="396"/>
      <c r="F784" s="396"/>
      <c r="G784" s="396"/>
      <c r="H784" s="396"/>
      <c r="I784" s="396"/>
      <c r="J784" s="396"/>
      <c r="K784" s="396"/>
      <c r="L784" s="396"/>
    </row>
    <row r="785" spans="2:12" ht="15" x14ac:dyDescent="0.25">
      <c r="B785" s="388" t="s">
        <v>1624</v>
      </c>
      <c r="C785" s="440" t="s">
        <v>15</v>
      </c>
      <c r="D785" s="388" t="s">
        <v>33</v>
      </c>
      <c r="E785" s="388" t="s">
        <v>30</v>
      </c>
      <c r="F785" s="544" t="s">
        <v>199</v>
      </c>
      <c r="G785" s="544"/>
      <c r="H785" s="389" t="s">
        <v>24</v>
      </c>
      <c r="I785" s="440" t="s">
        <v>26</v>
      </c>
      <c r="J785" s="440" t="s">
        <v>585</v>
      </c>
      <c r="K785" s="440" t="s">
        <v>54</v>
      </c>
      <c r="L785" s="440" t="s">
        <v>25</v>
      </c>
    </row>
    <row r="786" spans="2:12" x14ac:dyDescent="0.25">
      <c r="B786" s="390" t="s">
        <v>382</v>
      </c>
      <c r="C786" s="391" t="s">
        <v>1625</v>
      </c>
      <c r="D786" s="390" t="s">
        <v>1336</v>
      </c>
      <c r="E786" s="390" t="s">
        <v>1626</v>
      </c>
      <c r="F786" s="541">
        <v>705</v>
      </c>
      <c r="G786" s="541"/>
      <c r="H786" s="392" t="s">
        <v>188</v>
      </c>
      <c r="I786" s="443">
        <v>1</v>
      </c>
      <c r="J786" s="393"/>
      <c r="K786" s="393">
        <v>25.5</v>
      </c>
      <c r="L786" s="393">
        <v>25.5</v>
      </c>
    </row>
    <row r="787" spans="2:12" x14ac:dyDescent="0.25">
      <c r="B787" s="394" t="s">
        <v>383</v>
      </c>
      <c r="C787" s="444" t="s">
        <v>674</v>
      </c>
      <c r="D787" s="394" t="s">
        <v>1336</v>
      </c>
      <c r="E787" s="394" t="s">
        <v>237</v>
      </c>
      <c r="F787" s="542" t="s">
        <v>384</v>
      </c>
      <c r="G787" s="542"/>
      <c r="H787" s="395" t="s">
        <v>340</v>
      </c>
      <c r="I787" s="445">
        <v>8.5000000000000006E-2</v>
      </c>
      <c r="J787" s="445">
        <v>0</v>
      </c>
      <c r="K787" s="446">
        <v>22.31</v>
      </c>
      <c r="L787" s="446">
        <v>1.89635</v>
      </c>
    </row>
    <row r="788" spans="2:12" x14ac:dyDescent="0.25">
      <c r="B788" s="394" t="s">
        <v>383</v>
      </c>
      <c r="C788" s="444" t="s">
        <v>4072</v>
      </c>
      <c r="D788" s="394" t="s">
        <v>1336</v>
      </c>
      <c r="E788" s="394" t="s">
        <v>4073</v>
      </c>
      <c r="F788" s="542" t="s">
        <v>390</v>
      </c>
      <c r="G788" s="542"/>
      <c r="H788" s="395" t="s">
        <v>141</v>
      </c>
      <c r="I788" s="445">
        <v>1.02</v>
      </c>
      <c r="J788" s="445">
        <v>0</v>
      </c>
      <c r="K788" s="446">
        <v>20.7</v>
      </c>
      <c r="L788" s="446">
        <v>21.114000000000001</v>
      </c>
    </row>
    <row r="789" spans="2:12" x14ac:dyDescent="0.25">
      <c r="B789" s="394" t="s">
        <v>383</v>
      </c>
      <c r="C789" s="444" t="s">
        <v>682</v>
      </c>
      <c r="D789" s="394" t="s">
        <v>1336</v>
      </c>
      <c r="E789" s="394" t="s">
        <v>244</v>
      </c>
      <c r="F789" s="542" t="s">
        <v>384</v>
      </c>
      <c r="G789" s="542"/>
      <c r="H789" s="395" t="s">
        <v>340</v>
      </c>
      <c r="I789" s="445">
        <v>8.5000000000000006E-2</v>
      </c>
      <c r="J789" s="445">
        <v>0</v>
      </c>
      <c r="K789" s="446">
        <v>29.48</v>
      </c>
      <c r="L789" s="446">
        <v>2.5057999999999998</v>
      </c>
    </row>
    <row r="790" spans="2:12" ht="25.5" x14ac:dyDescent="0.25">
      <c r="B790" s="399"/>
      <c r="C790" s="399"/>
      <c r="D790" s="399"/>
      <c r="E790" s="399"/>
      <c r="F790" s="399"/>
      <c r="G790" s="399" t="s">
        <v>386</v>
      </c>
      <c r="H790" s="447">
        <v>4.3899999999999997</v>
      </c>
      <c r="I790" s="399" t="s">
        <v>387</v>
      </c>
      <c r="J790" s="447">
        <v>0</v>
      </c>
      <c r="K790" s="399" t="s">
        <v>388</v>
      </c>
      <c r="L790" s="447">
        <v>4.3899999999999997</v>
      </c>
    </row>
    <row r="791" spans="2:12" ht="26.25" thickBot="1" x14ac:dyDescent="0.3">
      <c r="B791" s="399"/>
      <c r="C791" s="399"/>
      <c r="D791" s="399"/>
      <c r="E791" s="399"/>
      <c r="F791" s="399"/>
      <c r="G791" s="399" t="s">
        <v>389</v>
      </c>
      <c r="H791" s="447">
        <v>0</v>
      </c>
      <c r="I791" s="543"/>
      <c r="J791" s="543" t="s">
        <v>474</v>
      </c>
      <c r="K791" s="399"/>
      <c r="L791" s="447">
        <v>25.5</v>
      </c>
    </row>
    <row r="792" spans="2:12" ht="13.5" thickTop="1" x14ac:dyDescent="0.25">
      <c r="B792" s="396"/>
      <c r="C792" s="396"/>
      <c r="D792" s="396"/>
      <c r="E792" s="396"/>
      <c r="F792" s="396"/>
      <c r="G792" s="396"/>
      <c r="H792" s="396"/>
      <c r="I792" s="396"/>
      <c r="J792" s="396"/>
      <c r="K792" s="396"/>
      <c r="L792" s="396"/>
    </row>
    <row r="793" spans="2:12" ht="15" x14ac:dyDescent="0.25">
      <c r="B793" s="388" t="s">
        <v>1627</v>
      </c>
      <c r="C793" s="440" t="s">
        <v>15</v>
      </c>
      <c r="D793" s="388" t="s">
        <v>33</v>
      </c>
      <c r="E793" s="388" t="s">
        <v>30</v>
      </c>
      <c r="F793" s="544" t="s">
        <v>199</v>
      </c>
      <c r="G793" s="544"/>
      <c r="H793" s="389" t="s">
        <v>24</v>
      </c>
      <c r="I793" s="440" t="s">
        <v>26</v>
      </c>
      <c r="J793" s="440" t="s">
        <v>585</v>
      </c>
      <c r="K793" s="440" t="s">
        <v>54</v>
      </c>
      <c r="L793" s="440" t="s">
        <v>25</v>
      </c>
    </row>
    <row r="794" spans="2:12" ht="12.75" customHeight="1" x14ac:dyDescent="0.25">
      <c r="B794" s="390" t="s">
        <v>382</v>
      </c>
      <c r="C794" s="391" t="s">
        <v>1628</v>
      </c>
      <c r="D794" s="390" t="s">
        <v>1336</v>
      </c>
      <c r="E794" s="390" t="s">
        <v>1629</v>
      </c>
      <c r="F794" s="541">
        <v>7</v>
      </c>
      <c r="G794" s="541"/>
      <c r="H794" s="392" t="s">
        <v>141</v>
      </c>
      <c r="I794" s="443">
        <v>1</v>
      </c>
      <c r="J794" s="393"/>
      <c r="K794" s="393">
        <v>14.1</v>
      </c>
      <c r="L794" s="393">
        <v>14.1</v>
      </c>
    </row>
    <row r="795" spans="2:12" x14ac:dyDescent="0.25">
      <c r="B795" s="394" t="s">
        <v>383</v>
      </c>
      <c r="C795" s="444" t="s">
        <v>674</v>
      </c>
      <c r="D795" s="394" t="s">
        <v>1336</v>
      </c>
      <c r="E795" s="394" t="s">
        <v>237</v>
      </c>
      <c r="F795" s="542" t="s">
        <v>384</v>
      </c>
      <c r="G795" s="542"/>
      <c r="H795" s="395" t="s">
        <v>340</v>
      </c>
      <c r="I795" s="445">
        <v>6.5000000000000002E-2</v>
      </c>
      <c r="J795" s="445">
        <v>0</v>
      </c>
      <c r="K795" s="446">
        <v>22.31</v>
      </c>
      <c r="L795" s="446">
        <v>1.4501500000000001</v>
      </c>
    </row>
    <row r="796" spans="2:12" ht="25.5" x14ac:dyDescent="0.25">
      <c r="B796" s="394" t="s">
        <v>383</v>
      </c>
      <c r="C796" s="444" t="s">
        <v>4074</v>
      </c>
      <c r="D796" s="394" t="s">
        <v>160</v>
      </c>
      <c r="E796" s="394" t="s">
        <v>4075</v>
      </c>
      <c r="F796" s="542" t="s">
        <v>390</v>
      </c>
      <c r="G796" s="542"/>
      <c r="H796" s="395" t="s">
        <v>2175</v>
      </c>
      <c r="I796" s="445">
        <v>0.216</v>
      </c>
      <c r="J796" s="445">
        <v>1</v>
      </c>
      <c r="K796" s="446">
        <v>49.24</v>
      </c>
      <c r="L796" s="446">
        <v>10.742198399999999</v>
      </c>
    </row>
    <row r="797" spans="2:12" x14ac:dyDescent="0.25">
      <c r="B797" s="394" t="s">
        <v>383</v>
      </c>
      <c r="C797" s="444" t="s">
        <v>682</v>
      </c>
      <c r="D797" s="394" t="s">
        <v>1336</v>
      </c>
      <c r="E797" s="394" t="s">
        <v>244</v>
      </c>
      <c r="F797" s="542" t="s">
        <v>384</v>
      </c>
      <c r="G797" s="542"/>
      <c r="H797" s="395" t="s">
        <v>340</v>
      </c>
      <c r="I797" s="445">
        <v>6.5000000000000002E-2</v>
      </c>
      <c r="J797" s="445">
        <v>0</v>
      </c>
      <c r="K797" s="446">
        <v>29.48</v>
      </c>
      <c r="L797" s="446">
        <v>1.9161999999999999</v>
      </c>
    </row>
    <row r="798" spans="2:12" ht="25.5" x14ac:dyDescent="0.25">
      <c r="B798" s="399"/>
      <c r="C798" s="399"/>
      <c r="D798" s="399"/>
      <c r="E798" s="399"/>
      <c r="F798" s="399"/>
      <c r="G798" s="399" t="s">
        <v>386</v>
      </c>
      <c r="H798" s="447">
        <v>3.36</v>
      </c>
      <c r="I798" s="399" t="s">
        <v>387</v>
      </c>
      <c r="J798" s="447">
        <v>0</v>
      </c>
      <c r="K798" s="399" t="s">
        <v>388</v>
      </c>
      <c r="L798" s="447">
        <v>3.36</v>
      </c>
    </row>
    <row r="799" spans="2:12" ht="26.25" thickBot="1" x14ac:dyDescent="0.3">
      <c r="B799" s="399"/>
      <c r="C799" s="399"/>
      <c r="D799" s="399"/>
      <c r="E799" s="399"/>
      <c r="F799" s="399"/>
      <c r="G799" s="399" t="s">
        <v>389</v>
      </c>
      <c r="H799" s="447">
        <v>0</v>
      </c>
      <c r="I799" s="543"/>
      <c r="J799" s="543" t="s">
        <v>474</v>
      </c>
      <c r="K799" s="399"/>
      <c r="L799" s="447">
        <v>14.1</v>
      </c>
    </row>
    <row r="800" spans="2:12" ht="13.5" thickTop="1" x14ac:dyDescent="0.25">
      <c r="B800" s="396"/>
      <c r="C800" s="396"/>
      <c r="D800" s="396"/>
      <c r="E800" s="396"/>
      <c r="F800" s="396"/>
      <c r="G800" s="396"/>
      <c r="H800" s="396"/>
      <c r="I800" s="396"/>
      <c r="J800" s="396"/>
      <c r="K800" s="396"/>
      <c r="L800" s="396"/>
    </row>
    <row r="801" spans="2:12" ht="15" x14ac:dyDescent="0.25">
      <c r="B801" s="388" t="s">
        <v>1630</v>
      </c>
      <c r="C801" s="440" t="s">
        <v>15</v>
      </c>
      <c r="D801" s="388" t="s">
        <v>33</v>
      </c>
      <c r="E801" s="388" t="s">
        <v>30</v>
      </c>
      <c r="F801" s="544" t="s">
        <v>199</v>
      </c>
      <c r="G801" s="544"/>
      <c r="H801" s="389" t="s">
        <v>24</v>
      </c>
      <c r="I801" s="440" t="s">
        <v>26</v>
      </c>
      <c r="J801" s="440" t="s">
        <v>585</v>
      </c>
      <c r="K801" s="440" t="s">
        <v>54</v>
      </c>
      <c r="L801" s="440" t="s">
        <v>25</v>
      </c>
    </row>
    <row r="802" spans="2:12" ht="12.75" customHeight="1" x14ac:dyDescent="0.25">
      <c r="B802" s="390" t="s">
        <v>382</v>
      </c>
      <c r="C802" s="391" t="s">
        <v>1631</v>
      </c>
      <c r="D802" s="390" t="s">
        <v>142</v>
      </c>
      <c r="E802" s="390" t="s">
        <v>1632</v>
      </c>
      <c r="F802" s="541">
        <v>42.05</v>
      </c>
      <c r="G802" s="541"/>
      <c r="H802" s="392" t="s">
        <v>136</v>
      </c>
      <c r="I802" s="443">
        <v>1</v>
      </c>
      <c r="J802" s="393"/>
      <c r="K802" s="393">
        <v>343.29</v>
      </c>
      <c r="L802" s="393">
        <v>343.29</v>
      </c>
    </row>
    <row r="803" spans="2:12" ht="12.75" customHeight="1" x14ac:dyDescent="0.25">
      <c r="B803" s="394" t="s">
        <v>383</v>
      </c>
      <c r="C803" s="444" t="s">
        <v>4076</v>
      </c>
      <c r="D803" s="394" t="s">
        <v>142</v>
      </c>
      <c r="E803" s="394" t="s">
        <v>4077</v>
      </c>
      <c r="F803" s="542" t="s">
        <v>390</v>
      </c>
      <c r="G803" s="542"/>
      <c r="H803" s="395" t="s">
        <v>136</v>
      </c>
      <c r="I803" s="445">
        <v>1</v>
      </c>
      <c r="J803" s="445">
        <v>0</v>
      </c>
      <c r="K803" s="446">
        <v>293.44</v>
      </c>
      <c r="L803" s="446">
        <v>293.44</v>
      </c>
    </row>
    <row r="804" spans="2:12" x14ac:dyDescent="0.25">
      <c r="B804" s="394" t="s">
        <v>383</v>
      </c>
      <c r="C804" s="444" t="s">
        <v>682</v>
      </c>
      <c r="D804" s="394" t="s">
        <v>1336</v>
      </c>
      <c r="E804" s="394" t="s">
        <v>244</v>
      </c>
      <c r="F804" s="542" t="s">
        <v>384</v>
      </c>
      <c r="G804" s="542"/>
      <c r="H804" s="395" t="s">
        <v>340</v>
      </c>
      <c r="I804" s="445">
        <v>1</v>
      </c>
      <c r="J804" s="445">
        <v>0</v>
      </c>
      <c r="K804" s="446">
        <v>29.48</v>
      </c>
      <c r="L804" s="446">
        <v>29.48</v>
      </c>
    </row>
    <row r="805" spans="2:12" x14ac:dyDescent="0.25">
      <c r="B805" s="394" t="s">
        <v>383</v>
      </c>
      <c r="C805" s="444" t="s">
        <v>690</v>
      </c>
      <c r="D805" s="394" t="s">
        <v>1336</v>
      </c>
      <c r="E805" s="394" t="s">
        <v>202</v>
      </c>
      <c r="F805" s="542" t="s">
        <v>384</v>
      </c>
      <c r="G805" s="542"/>
      <c r="H805" s="395" t="s">
        <v>340</v>
      </c>
      <c r="I805" s="445">
        <v>1</v>
      </c>
      <c r="J805" s="445">
        <v>0</v>
      </c>
      <c r="K805" s="446">
        <v>20.37</v>
      </c>
      <c r="L805" s="446">
        <v>20.37</v>
      </c>
    </row>
    <row r="806" spans="2:12" ht="25.5" x14ac:dyDescent="0.25">
      <c r="B806" s="399"/>
      <c r="C806" s="399"/>
      <c r="D806" s="399"/>
      <c r="E806" s="399"/>
      <c r="F806" s="399"/>
      <c r="G806" s="399" t="s">
        <v>386</v>
      </c>
      <c r="H806" s="447">
        <v>49.85</v>
      </c>
      <c r="I806" s="399" t="s">
        <v>387</v>
      </c>
      <c r="J806" s="447">
        <v>0</v>
      </c>
      <c r="K806" s="399" t="s">
        <v>388</v>
      </c>
      <c r="L806" s="447">
        <v>49.85</v>
      </c>
    </row>
    <row r="807" spans="2:12" ht="26.25" thickBot="1" x14ac:dyDescent="0.3">
      <c r="B807" s="399"/>
      <c r="C807" s="399"/>
      <c r="D807" s="399"/>
      <c r="E807" s="399"/>
      <c r="F807" s="399"/>
      <c r="G807" s="399" t="s">
        <v>389</v>
      </c>
      <c r="H807" s="447">
        <v>0</v>
      </c>
      <c r="I807" s="543"/>
      <c r="J807" s="543" t="s">
        <v>474</v>
      </c>
      <c r="K807" s="399"/>
      <c r="L807" s="447">
        <v>343.29</v>
      </c>
    </row>
    <row r="808" spans="2:12" ht="13.5" thickTop="1" x14ac:dyDescent="0.25">
      <c r="B808" s="396"/>
      <c r="C808" s="396"/>
      <c r="D808" s="396"/>
      <c r="E808" s="396"/>
      <c r="F808" s="396"/>
      <c r="G808" s="396"/>
      <c r="H808" s="396"/>
      <c r="I808" s="396"/>
      <c r="J808" s="396"/>
      <c r="K808" s="396"/>
      <c r="L808" s="396"/>
    </row>
    <row r="809" spans="2:12" ht="15" x14ac:dyDescent="0.25">
      <c r="B809" s="388" t="s">
        <v>1633</v>
      </c>
      <c r="C809" s="440" t="s">
        <v>15</v>
      </c>
      <c r="D809" s="388" t="s">
        <v>33</v>
      </c>
      <c r="E809" s="388" t="s">
        <v>30</v>
      </c>
      <c r="F809" s="544" t="s">
        <v>199</v>
      </c>
      <c r="G809" s="544"/>
      <c r="H809" s="389" t="s">
        <v>24</v>
      </c>
      <c r="I809" s="440" t="s">
        <v>26</v>
      </c>
      <c r="J809" s="440" t="s">
        <v>585</v>
      </c>
      <c r="K809" s="440" t="s">
        <v>54</v>
      </c>
      <c r="L809" s="440" t="s">
        <v>25</v>
      </c>
    </row>
    <row r="810" spans="2:12" ht="38.25" x14ac:dyDescent="0.25">
      <c r="B810" s="390" t="s">
        <v>382</v>
      </c>
      <c r="C810" s="391" t="s">
        <v>1634</v>
      </c>
      <c r="D810" s="390" t="s">
        <v>1635</v>
      </c>
      <c r="E810" s="390" t="s">
        <v>1636</v>
      </c>
      <c r="F810" s="541">
        <v>60</v>
      </c>
      <c r="G810" s="541"/>
      <c r="H810" s="392" t="s">
        <v>159</v>
      </c>
      <c r="I810" s="443">
        <v>1</v>
      </c>
      <c r="J810" s="393"/>
      <c r="K810" s="393">
        <v>48.81</v>
      </c>
      <c r="L810" s="393">
        <v>48.81</v>
      </c>
    </row>
    <row r="811" spans="2:12" ht="25.5" x14ac:dyDescent="0.25">
      <c r="B811" s="397" t="s">
        <v>471</v>
      </c>
      <c r="C811" s="448" t="s">
        <v>4078</v>
      </c>
      <c r="D811" s="397" t="s">
        <v>1336</v>
      </c>
      <c r="E811" s="397" t="s">
        <v>4079</v>
      </c>
      <c r="F811" s="545">
        <v>301</v>
      </c>
      <c r="G811" s="545"/>
      <c r="H811" s="398" t="s">
        <v>138</v>
      </c>
      <c r="I811" s="449">
        <v>1.47E-2</v>
      </c>
      <c r="J811" s="449">
        <v>0</v>
      </c>
      <c r="K811" s="450">
        <v>98</v>
      </c>
      <c r="L811" s="450">
        <v>1.44</v>
      </c>
    </row>
    <row r="812" spans="2:12" ht="25.5" x14ac:dyDescent="0.25">
      <c r="B812" s="397" t="s">
        <v>471</v>
      </c>
      <c r="C812" s="448" t="s">
        <v>722</v>
      </c>
      <c r="D812" s="397" t="s">
        <v>1336</v>
      </c>
      <c r="E812" s="397" t="s">
        <v>149</v>
      </c>
      <c r="F812" s="545">
        <v>401</v>
      </c>
      <c r="G812" s="545"/>
      <c r="H812" s="398" t="s">
        <v>138</v>
      </c>
      <c r="I812" s="449">
        <v>1.47E-2</v>
      </c>
      <c r="J812" s="449">
        <v>0</v>
      </c>
      <c r="K812" s="450">
        <v>52.26</v>
      </c>
      <c r="L812" s="450">
        <v>0.76</v>
      </c>
    </row>
    <row r="813" spans="2:12" x14ac:dyDescent="0.25">
      <c r="B813" s="394" t="s">
        <v>383</v>
      </c>
      <c r="C813" s="444" t="s">
        <v>682</v>
      </c>
      <c r="D813" s="394" t="s">
        <v>1336</v>
      </c>
      <c r="E813" s="394" t="s">
        <v>244</v>
      </c>
      <c r="F813" s="542" t="s">
        <v>384</v>
      </c>
      <c r="G813" s="542"/>
      <c r="H813" s="395" t="s">
        <v>340</v>
      </c>
      <c r="I813" s="445">
        <v>0.2</v>
      </c>
      <c r="J813" s="445">
        <v>0</v>
      </c>
      <c r="K813" s="446">
        <v>29.48</v>
      </c>
      <c r="L813" s="446">
        <v>5.8959999999999999</v>
      </c>
    </row>
    <row r="814" spans="2:12" x14ac:dyDescent="0.25">
      <c r="B814" s="394" t="s">
        <v>383</v>
      </c>
      <c r="C814" s="444" t="s">
        <v>724</v>
      </c>
      <c r="D814" s="394" t="s">
        <v>1336</v>
      </c>
      <c r="E814" s="394" t="s">
        <v>477</v>
      </c>
      <c r="F814" s="542" t="s">
        <v>390</v>
      </c>
      <c r="G814" s="542"/>
      <c r="H814" s="395" t="s">
        <v>138</v>
      </c>
      <c r="I814" s="445">
        <v>2.5000000000000001E-3</v>
      </c>
      <c r="J814" s="445">
        <v>0</v>
      </c>
      <c r="K814" s="446">
        <v>181.64</v>
      </c>
      <c r="L814" s="446">
        <v>0.4541</v>
      </c>
    </row>
    <row r="815" spans="2:12" ht="38.25" x14ac:dyDescent="0.25">
      <c r="B815" s="394" t="s">
        <v>383</v>
      </c>
      <c r="C815" s="444" t="s">
        <v>4080</v>
      </c>
      <c r="D815" s="394" t="s">
        <v>1635</v>
      </c>
      <c r="E815" s="394" t="s">
        <v>4081</v>
      </c>
      <c r="F815" s="542" t="s">
        <v>390</v>
      </c>
      <c r="G815" s="542"/>
      <c r="H815" s="395" t="s">
        <v>159</v>
      </c>
      <c r="I815" s="445">
        <v>1</v>
      </c>
      <c r="J815" s="445">
        <v>0</v>
      </c>
      <c r="K815" s="446">
        <v>36.200000000000003</v>
      </c>
      <c r="L815" s="446">
        <v>36.200000000000003</v>
      </c>
    </row>
    <row r="816" spans="2:12" ht="12.75" customHeight="1" x14ac:dyDescent="0.25">
      <c r="B816" s="394" t="s">
        <v>383</v>
      </c>
      <c r="C816" s="444" t="s">
        <v>690</v>
      </c>
      <c r="D816" s="394" t="s">
        <v>1336</v>
      </c>
      <c r="E816" s="394" t="s">
        <v>202</v>
      </c>
      <c r="F816" s="542" t="s">
        <v>384</v>
      </c>
      <c r="G816" s="542"/>
      <c r="H816" s="395" t="s">
        <v>340</v>
      </c>
      <c r="I816" s="445">
        <v>0.2</v>
      </c>
      <c r="J816" s="445">
        <v>0</v>
      </c>
      <c r="K816" s="446">
        <v>20.37</v>
      </c>
      <c r="L816" s="446">
        <v>4.0739999999999998</v>
      </c>
    </row>
    <row r="817" spans="2:12" ht="12.75" customHeight="1" x14ac:dyDescent="0.25">
      <c r="B817" s="399"/>
      <c r="C817" s="399"/>
      <c r="D817" s="399"/>
      <c r="E817" s="399"/>
      <c r="F817" s="399"/>
      <c r="G817" s="399" t="s">
        <v>386</v>
      </c>
      <c r="H817" s="447">
        <v>10.72</v>
      </c>
      <c r="I817" s="399" t="s">
        <v>387</v>
      </c>
      <c r="J817" s="447">
        <v>0</v>
      </c>
      <c r="K817" s="399" t="s">
        <v>388</v>
      </c>
      <c r="L817" s="447">
        <v>10.72</v>
      </c>
    </row>
    <row r="818" spans="2:12" ht="26.25" thickBot="1" x14ac:dyDescent="0.3">
      <c r="B818" s="399"/>
      <c r="C818" s="399"/>
      <c r="D818" s="399"/>
      <c r="E818" s="399"/>
      <c r="F818" s="399"/>
      <c r="G818" s="399" t="s">
        <v>389</v>
      </c>
      <c r="H818" s="447">
        <v>0</v>
      </c>
      <c r="I818" s="543"/>
      <c r="J818" s="543" t="s">
        <v>474</v>
      </c>
      <c r="K818" s="399"/>
      <c r="L818" s="447">
        <v>48.81</v>
      </c>
    </row>
    <row r="819" spans="2:12" ht="13.5" thickTop="1" x14ac:dyDescent="0.25">
      <c r="B819" s="396"/>
      <c r="C819" s="396"/>
      <c r="D819" s="396"/>
      <c r="E819" s="396"/>
      <c r="F819" s="396"/>
      <c r="G819" s="396"/>
      <c r="H819" s="396"/>
      <c r="I819" s="396"/>
      <c r="J819" s="396"/>
      <c r="K819" s="396"/>
      <c r="L819" s="396"/>
    </row>
    <row r="820" spans="2:12" ht="15" x14ac:dyDescent="0.25">
      <c r="B820" s="388" t="s">
        <v>1637</v>
      </c>
      <c r="C820" s="440" t="s">
        <v>15</v>
      </c>
      <c r="D820" s="388" t="s">
        <v>33</v>
      </c>
      <c r="E820" s="388" t="s">
        <v>30</v>
      </c>
      <c r="F820" s="544" t="s">
        <v>199</v>
      </c>
      <c r="G820" s="544"/>
      <c r="H820" s="389" t="s">
        <v>24</v>
      </c>
      <c r="I820" s="440" t="s">
        <v>26</v>
      </c>
      <c r="J820" s="440" t="s">
        <v>54</v>
      </c>
      <c r="K820" s="440" t="s">
        <v>25</v>
      </c>
      <c r="L820"/>
    </row>
    <row r="821" spans="2:12" ht="38.25" x14ac:dyDescent="0.25">
      <c r="B821" s="390" t="s">
        <v>382</v>
      </c>
      <c r="C821" s="391" t="s">
        <v>1638</v>
      </c>
      <c r="D821" s="390" t="s">
        <v>164</v>
      </c>
      <c r="E821" s="390" t="s">
        <v>1639</v>
      </c>
      <c r="F821" s="541" t="s">
        <v>4082</v>
      </c>
      <c r="G821" s="541"/>
      <c r="H821" s="392" t="s">
        <v>136</v>
      </c>
      <c r="I821" s="443">
        <v>1</v>
      </c>
      <c r="J821" s="393">
        <v>2531.88</v>
      </c>
      <c r="K821" s="393">
        <v>2531.88</v>
      </c>
      <c r="L821"/>
    </row>
    <row r="822" spans="2:12" ht="15" x14ac:dyDescent="0.25">
      <c r="B822" s="388" t="s">
        <v>23</v>
      </c>
      <c r="C822" s="440" t="s">
        <v>15</v>
      </c>
      <c r="D822" s="388" t="s">
        <v>33</v>
      </c>
      <c r="E822" s="388" t="s">
        <v>30</v>
      </c>
      <c r="F822" s="544" t="s">
        <v>199</v>
      </c>
      <c r="G822" s="546"/>
      <c r="H822" s="389" t="s">
        <v>24</v>
      </c>
      <c r="I822" s="440" t="s">
        <v>26</v>
      </c>
      <c r="J822" s="440" t="s">
        <v>54</v>
      </c>
      <c r="K822" s="440" t="s">
        <v>25</v>
      </c>
      <c r="L822"/>
    </row>
    <row r="823" spans="2:12" ht="15" x14ac:dyDescent="0.25">
      <c r="B823" s="394" t="s">
        <v>383</v>
      </c>
      <c r="C823" s="444" t="s">
        <v>690</v>
      </c>
      <c r="D823" s="394" t="s">
        <v>1336</v>
      </c>
      <c r="E823" s="394" t="s">
        <v>202</v>
      </c>
      <c r="F823" s="542" t="s">
        <v>384</v>
      </c>
      <c r="G823" s="542"/>
      <c r="H823" s="395" t="s">
        <v>340</v>
      </c>
      <c r="I823" s="445">
        <v>3.5</v>
      </c>
      <c r="J823" s="446">
        <v>20.37</v>
      </c>
      <c r="K823" s="451" t="s">
        <v>4083</v>
      </c>
      <c r="L823"/>
    </row>
    <row r="824" spans="2:12" ht="15" x14ac:dyDescent="0.25">
      <c r="B824" s="394" t="s">
        <v>383</v>
      </c>
      <c r="C824" s="444" t="s">
        <v>682</v>
      </c>
      <c r="D824" s="394" t="s">
        <v>1336</v>
      </c>
      <c r="E824" s="394" t="s">
        <v>244</v>
      </c>
      <c r="F824" s="542" t="s">
        <v>384</v>
      </c>
      <c r="G824" s="542"/>
      <c r="H824" s="395" t="s">
        <v>340</v>
      </c>
      <c r="I824" s="445">
        <v>3.5</v>
      </c>
      <c r="J824" s="446">
        <v>29.48</v>
      </c>
      <c r="K824" s="451" t="s">
        <v>4084</v>
      </c>
      <c r="L824"/>
    </row>
    <row r="825" spans="2:12" ht="12.75" customHeight="1" x14ac:dyDescent="0.25">
      <c r="B825" s="394" t="s">
        <v>383</v>
      </c>
      <c r="C825" s="444" t="s">
        <v>4085</v>
      </c>
      <c r="D825" s="394" t="s">
        <v>164</v>
      </c>
      <c r="E825" s="394" t="s">
        <v>4086</v>
      </c>
      <c r="F825" s="542" t="s">
        <v>390</v>
      </c>
      <c r="G825" s="542"/>
      <c r="H825" s="395" t="s">
        <v>136</v>
      </c>
      <c r="I825" s="445">
        <v>1</v>
      </c>
      <c r="J825" s="446">
        <v>2357.41</v>
      </c>
      <c r="K825" s="451" t="s">
        <v>4087</v>
      </c>
      <c r="L825"/>
    </row>
    <row r="826" spans="2:12" ht="15" x14ac:dyDescent="0.25">
      <c r="B826" s="549" t="s">
        <v>497</v>
      </c>
      <c r="C826" s="546"/>
      <c r="D826" s="546"/>
      <c r="E826" s="546"/>
      <c r="F826" s="546"/>
      <c r="G826" s="546"/>
      <c r="H826" s="546"/>
      <c r="I826" s="546"/>
      <c r="J826" s="546"/>
      <c r="K826" s="546"/>
      <c r="L826"/>
    </row>
    <row r="827" spans="2:12" ht="12.75" customHeight="1" x14ac:dyDescent="0.25">
      <c r="B827" s="388" t="s">
        <v>23</v>
      </c>
      <c r="C827" s="440" t="s">
        <v>15</v>
      </c>
      <c r="D827" s="388" t="s">
        <v>33</v>
      </c>
      <c r="E827" s="388" t="s">
        <v>30</v>
      </c>
      <c r="F827" s="544" t="s">
        <v>199</v>
      </c>
      <c r="G827" s="546"/>
      <c r="H827" s="389" t="s">
        <v>24</v>
      </c>
      <c r="I827" s="440" t="s">
        <v>26</v>
      </c>
      <c r="J827" s="440" t="s">
        <v>54</v>
      </c>
      <c r="K827" s="440" t="s">
        <v>25</v>
      </c>
      <c r="L827"/>
    </row>
    <row r="828" spans="2:12" ht="15" x14ac:dyDescent="0.25">
      <c r="B828" s="394" t="s">
        <v>383</v>
      </c>
      <c r="C828" s="444" t="s">
        <v>690</v>
      </c>
      <c r="D828" s="394" t="s">
        <v>1336</v>
      </c>
      <c r="E828" s="394" t="s">
        <v>202</v>
      </c>
      <c r="F828" s="542" t="s">
        <v>384</v>
      </c>
      <c r="G828" s="542"/>
      <c r="H828" s="395" t="s">
        <v>340</v>
      </c>
      <c r="I828" s="445">
        <v>3.5</v>
      </c>
      <c r="J828" s="446">
        <v>20.37</v>
      </c>
      <c r="K828" s="451" t="s">
        <v>4083</v>
      </c>
      <c r="L828"/>
    </row>
    <row r="829" spans="2:12" ht="15" x14ac:dyDescent="0.25">
      <c r="B829" s="394" t="s">
        <v>383</v>
      </c>
      <c r="C829" s="444" t="s">
        <v>682</v>
      </c>
      <c r="D829" s="394" t="s">
        <v>1336</v>
      </c>
      <c r="E829" s="394" t="s">
        <v>244</v>
      </c>
      <c r="F829" s="542" t="s">
        <v>384</v>
      </c>
      <c r="G829" s="542"/>
      <c r="H829" s="395" t="s">
        <v>340</v>
      </c>
      <c r="I829" s="445">
        <v>3.5</v>
      </c>
      <c r="J829" s="446">
        <v>29.48</v>
      </c>
      <c r="K829" s="451" t="s">
        <v>4084</v>
      </c>
      <c r="L829"/>
    </row>
    <row r="830" spans="2:12" ht="25.5" x14ac:dyDescent="0.25">
      <c r="B830" s="394" t="s">
        <v>383</v>
      </c>
      <c r="C830" s="444" t="s">
        <v>4085</v>
      </c>
      <c r="D830" s="394" t="s">
        <v>164</v>
      </c>
      <c r="E830" s="394" t="s">
        <v>4086</v>
      </c>
      <c r="F830" s="542" t="s">
        <v>390</v>
      </c>
      <c r="G830" s="542"/>
      <c r="H830" s="395" t="s">
        <v>136</v>
      </c>
      <c r="I830" s="445">
        <v>1</v>
      </c>
      <c r="J830" s="446">
        <v>2357.41</v>
      </c>
      <c r="K830" s="451" t="s">
        <v>4087</v>
      </c>
      <c r="L830"/>
    </row>
    <row r="831" spans="2:12" ht="25.5" x14ac:dyDescent="0.25">
      <c r="B831" s="399"/>
      <c r="C831" s="399"/>
      <c r="D831" s="399"/>
      <c r="E831" s="399"/>
      <c r="F831" s="399" t="s">
        <v>386</v>
      </c>
      <c r="G831" s="447">
        <v>174.47</v>
      </c>
      <c r="H831" s="399" t="s">
        <v>387</v>
      </c>
      <c r="I831" s="447">
        <v>0</v>
      </c>
      <c r="J831" s="399" t="s">
        <v>388</v>
      </c>
      <c r="K831" s="447">
        <v>174.47</v>
      </c>
      <c r="L831"/>
    </row>
    <row r="832" spans="2:12" ht="26.25" thickBot="1" x14ac:dyDescent="0.3">
      <c r="B832" s="399"/>
      <c r="C832" s="399"/>
      <c r="D832" s="399"/>
      <c r="E832" s="399"/>
      <c r="F832" s="399" t="s">
        <v>389</v>
      </c>
      <c r="G832" s="447">
        <v>0</v>
      </c>
      <c r="H832" s="399"/>
      <c r="I832" s="543" t="s">
        <v>474</v>
      </c>
      <c r="J832" s="543"/>
      <c r="K832" s="447">
        <v>2531.88</v>
      </c>
      <c r="L832"/>
    </row>
    <row r="833" spans="2:12" ht="13.5" thickTop="1" x14ac:dyDescent="0.25">
      <c r="B833" s="396"/>
      <c r="C833" s="396"/>
      <c r="D833" s="396"/>
      <c r="E833" s="396"/>
      <c r="F833" s="396"/>
      <c r="G833" s="396"/>
      <c r="H833" s="396"/>
      <c r="I833" s="396"/>
      <c r="J833" s="396"/>
      <c r="K833" s="396"/>
      <c r="L833" s="396"/>
    </row>
    <row r="834" spans="2:12" ht="15" x14ac:dyDescent="0.25">
      <c r="B834" s="388" t="s">
        <v>1640</v>
      </c>
      <c r="C834" s="440" t="s">
        <v>15</v>
      </c>
      <c r="D834" s="388" t="s">
        <v>33</v>
      </c>
      <c r="E834" s="388" t="s">
        <v>30</v>
      </c>
      <c r="F834" s="544" t="s">
        <v>199</v>
      </c>
      <c r="G834" s="544"/>
      <c r="H834" s="389" t="s">
        <v>24</v>
      </c>
      <c r="I834" s="440" t="s">
        <v>26</v>
      </c>
      <c r="J834" s="440" t="s">
        <v>54</v>
      </c>
      <c r="K834" s="440" t="s">
        <v>25</v>
      </c>
      <c r="L834"/>
    </row>
    <row r="835" spans="2:12" ht="12.75" customHeight="1" x14ac:dyDescent="0.25">
      <c r="B835" s="390" t="s">
        <v>382</v>
      </c>
      <c r="C835" s="391" t="s">
        <v>1641</v>
      </c>
      <c r="D835" s="390" t="s">
        <v>164</v>
      </c>
      <c r="E835" s="390" t="s">
        <v>1642</v>
      </c>
      <c r="F835" s="541" t="s">
        <v>4066</v>
      </c>
      <c r="G835" s="541"/>
      <c r="H835" s="392" t="s">
        <v>136</v>
      </c>
      <c r="I835" s="443">
        <v>1</v>
      </c>
      <c r="J835" s="393">
        <v>35024.32</v>
      </c>
      <c r="K835" s="393">
        <v>35024.32</v>
      </c>
      <c r="L835"/>
    </row>
    <row r="836" spans="2:12" ht="15" x14ac:dyDescent="0.25">
      <c r="B836" s="388" t="s">
        <v>23</v>
      </c>
      <c r="C836" s="440" t="s">
        <v>15</v>
      </c>
      <c r="D836" s="388" t="s">
        <v>33</v>
      </c>
      <c r="E836" s="388" t="s">
        <v>30</v>
      </c>
      <c r="F836" s="544" t="s">
        <v>199</v>
      </c>
      <c r="G836" s="546"/>
      <c r="H836" s="389" t="s">
        <v>24</v>
      </c>
      <c r="I836" s="440" t="s">
        <v>26</v>
      </c>
      <c r="J836" s="440" t="s">
        <v>54</v>
      </c>
      <c r="K836" s="440" t="s">
        <v>25</v>
      </c>
      <c r="L836"/>
    </row>
    <row r="837" spans="2:12" ht="15" x14ac:dyDescent="0.25">
      <c r="B837" s="394" t="s">
        <v>383</v>
      </c>
      <c r="C837" s="444" t="s">
        <v>690</v>
      </c>
      <c r="D837" s="394" t="s">
        <v>1336</v>
      </c>
      <c r="E837" s="394" t="s">
        <v>202</v>
      </c>
      <c r="F837" s="542" t="s">
        <v>384</v>
      </c>
      <c r="G837" s="542"/>
      <c r="H837" s="395" t="s">
        <v>340</v>
      </c>
      <c r="I837" s="445">
        <v>15</v>
      </c>
      <c r="J837" s="446">
        <v>20.37</v>
      </c>
      <c r="K837" s="451" t="s">
        <v>4088</v>
      </c>
      <c r="L837"/>
    </row>
    <row r="838" spans="2:12" ht="51" x14ac:dyDescent="0.25">
      <c r="B838" s="394" t="s">
        <v>383</v>
      </c>
      <c r="C838" s="444" t="s">
        <v>4089</v>
      </c>
      <c r="D838" s="394" t="s">
        <v>164</v>
      </c>
      <c r="E838" s="394" t="s">
        <v>4090</v>
      </c>
      <c r="F838" s="542" t="s">
        <v>390</v>
      </c>
      <c r="G838" s="542"/>
      <c r="H838" s="395" t="s">
        <v>136</v>
      </c>
      <c r="I838" s="445">
        <v>1</v>
      </c>
      <c r="J838" s="446">
        <v>34276.57</v>
      </c>
      <c r="K838" s="451" t="s">
        <v>4091</v>
      </c>
      <c r="L838"/>
    </row>
    <row r="839" spans="2:12" ht="12.75" customHeight="1" x14ac:dyDescent="0.25">
      <c r="B839" s="394" t="s">
        <v>383</v>
      </c>
      <c r="C839" s="444" t="s">
        <v>682</v>
      </c>
      <c r="D839" s="394" t="s">
        <v>1336</v>
      </c>
      <c r="E839" s="394" t="s">
        <v>244</v>
      </c>
      <c r="F839" s="542" t="s">
        <v>384</v>
      </c>
      <c r="G839" s="542"/>
      <c r="H839" s="395" t="s">
        <v>340</v>
      </c>
      <c r="I839" s="445">
        <v>15</v>
      </c>
      <c r="J839" s="446">
        <v>29.48</v>
      </c>
      <c r="K839" s="451" t="s">
        <v>4092</v>
      </c>
      <c r="L839"/>
    </row>
    <row r="840" spans="2:12" ht="15" x14ac:dyDescent="0.25">
      <c r="B840" s="549" t="s">
        <v>497</v>
      </c>
      <c r="C840" s="546"/>
      <c r="D840" s="546"/>
      <c r="E840" s="546"/>
      <c r="F840" s="546"/>
      <c r="G840" s="546"/>
      <c r="H840" s="546"/>
      <c r="I840" s="546"/>
      <c r="J840" s="546"/>
      <c r="K840" s="546"/>
      <c r="L840"/>
    </row>
    <row r="841" spans="2:12" ht="15" x14ac:dyDescent="0.25">
      <c r="B841" s="388" t="s">
        <v>23</v>
      </c>
      <c r="C841" s="440" t="s">
        <v>15</v>
      </c>
      <c r="D841" s="388" t="s">
        <v>33</v>
      </c>
      <c r="E841" s="388" t="s">
        <v>30</v>
      </c>
      <c r="F841" s="544" t="s">
        <v>199</v>
      </c>
      <c r="G841" s="546"/>
      <c r="H841" s="389" t="s">
        <v>24</v>
      </c>
      <c r="I841" s="440" t="s">
        <v>26</v>
      </c>
      <c r="J841" s="440" t="s">
        <v>54</v>
      </c>
      <c r="K841" s="440" t="s">
        <v>25</v>
      </c>
      <c r="L841"/>
    </row>
    <row r="842" spans="2:12" ht="15" x14ac:dyDescent="0.25">
      <c r="B842" s="394" t="s">
        <v>383</v>
      </c>
      <c r="C842" s="444" t="s">
        <v>690</v>
      </c>
      <c r="D842" s="394" t="s">
        <v>1336</v>
      </c>
      <c r="E842" s="394" t="s">
        <v>202</v>
      </c>
      <c r="F842" s="542" t="s">
        <v>384</v>
      </c>
      <c r="G842" s="542"/>
      <c r="H842" s="395" t="s">
        <v>340</v>
      </c>
      <c r="I842" s="445">
        <v>15</v>
      </c>
      <c r="J842" s="446">
        <v>20.37</v>
      </c>
      <c r="K842" s="451" t="s">
        <v>4088</v>
      </c>
      <c r="L842"/>
    </row>
    <row r="843" spans="2:12" ht="51" x14ac:dyDescent="0.25">
      <c r="B843" s="394" t="s">
        <v>383</v>
      </c>
      <c r="C843" s="444" t="s">
        <v>4089</v>
      </c>
      <c r="D843" s="394" t="s">
        <v>164</v>
      </c>
      <c r="E843" s="394" t="s">
        <v>4090</v>
      </c>
      <c r="F843" s="542" t="s">
        <v>390</v>
      </c>
      <c r="G843" s="542"/>
      <c r="H843" s="395" t="s">
        <v>136</v>
      </c>
      <c r="I843" s="445">
        <v>1</v>
      </c>
      <c r="J843" s="446">
        <v>34276.57</v>
      </c>
      <c r="K843" s="451" t="s">
        <v>4091</v>
      </c>
      <c r="L843"/>
    </row>
    <row r="844" spans="2:12" ht="15" x14ac:dyDescent="0.25">
      <c r="B844" s="394" t="s">
        <v>383</v>
      </c>
      <c r="C844" s="444" t="s">
        <v>682</v>
      </c>
      <c r="D844" s="394" t="s">
        <v>1336</v>
      </c>
      <c r="E844" s="394" t="s">
        <v>244</v>
      </c>
      <c r="F844" s="542" t="s">
        <v>384</v>
      </c>
      <c r="G844" s="542"/>
      <c r="H844" s="395" t="s">
        <v>340</v>
      </c>
      <c r="I844" s="445">
        <v>15</v>
      </c>
      <c r="J844" s="446">
        <v>29.48</v>
      </c>
      <c r="K844" s="451" t="s">
        <v>4092</v>
      </c>
      <c r="L844"/>
    </row>
    <row r="845" spans="2:12" ht="25.5" x14ac:dyDescent="0.25">
      <c r="B845" s="399"/>
      <c r="C845" s="399"/>
      <c r="D845" s="399"/>
      <c r="E845" s="399"/>
      <c r="F845" s="399" t="s">
        <v>386</v>
      </c>
      <c r="G845" s="447">
        <v>747.75</v>
      </c>
      <c r="H845" s="399" t="s">
        <v>387</v>
      </c>
      <c r="I845" s="447">
        <v>0</v>
      </c>
      <c r="J845" s="399" t="s">
        <v>388</v>
      </c>
      <c r="K845" s="447">
        <v>747.75</v>
      </c>
      <c r="L845"/>
    </row>
    <row r="846" spans="2:12" ht="26.25" thickBot="1" x14ac:dyDescent="0.3">
      <c r="B846" s="399"/>
      <c r="C846" s="399"/>
      <c r="D846" s="399"/>
      <c r="E846" s="399"/>
      <c r="F846" s="399" t="s">
        <v>389</v>
      </c>
      <c r="G846" s="447">
        <v>0</v>
      </c>
      <c r="H846" s="399"/>
      <c r="I846" s="543" t="s">
        <v>474</v>
      </c>
      <c r="J846" s="543"/>
      <c r="K846" s="447">
        <v>35024.32</v>
      </c>
      <c r="L846"/>
    </row>
    <row r="847" spans="2:12" ht="13.5" thickTop="1" x14ac:dyDescent="0.25">
      <c r="B847" s="396"/>
      <c r="C847" s="396"/>
      <c r="D847" s="396"/>
      <c r="E847" s="396"/>
      <c r="F847" s="396"/>
      <c r="G847" s="396"/>
      <c r="H847" s="396"/>
      <c r="I847" s="396"/>
      <c r="J847" s="396"/>
      <c r="K847" s="396"/>
      <c r="L847" s="396"/>
    </row>
    <row r="848" spans="2:12" ht="12.75" customHeight="1" x14ac:dyDescent="0.25">
      <c r="B848" s="388" t="s">
        <v>1643</v>
      </c>
      <c r="C848" s="440" t="s">
        <v>15</v>
      </c>
      <c r="D848" s="388" t="s">
        <v>33</v>
      </c>
      <c r="E848" s="388" t="s">
        <v>30</v>
      </c>
      <c r="F848" s="544" t="s">
        <v>199</v>
      </c>
      <c r="G848" s="544"/>
      <c r="H848" s="389" t="s">
        <v>24</v>
      </c>
      <c r="I848" s="440" t="s">
        <v>26</v>
      </c>
      <c r="J848" s="440" t="s">
        <v>585</v>
      </c>
      <c r="K848" s="440" t="s">
        <v>54</v>
      </c>
      <c r="L848" s="440" t="s">
        <v>25</v>
      </c>
    </row>
    <row r="849" spans="2:12" ht="12.75" customHeight="1" x14ac:dyDescent="0.25">
      <c r="B849" s="390" t="s">
        <v>382</v>
      </c>
      <c r="C849" s="391" t="s">
        <v>1644</v>
      </c>
      <c r="D849" s="390" t="s">
        <v>1336</v>
      </c>
      <c r="E849" s="390" t="s">
        <v>1645</v>
      </c>
      <c r="F849" s="541">
        <v>712</v>
      </c>
      <c r="G849" s="541"/>
      <c r="H849" s="392" t="s">
        <v>188</v>
      </c>
      <c r="I849" s="443">
        <v>1</v>
      </c>
      <c r="J849" s="393"/>
      <c r="K849" s="393">
        <v>204.54</v>
      </c>
      <c r="L849" s="393">
        <v>204.54</v>
      </c>
    </row>
    <row r="850" spans="2:12" x14ac:dyDescent="0.25">
      <c r="B850" s="394" t="s">
        <v>383</v>
      </c>
      <c r="C850" s="444" t="s">
        <v>674</v>
      </c>
      <c r="D850" s="394" t="s">
        <v>1336</v>
      </c>
      <c r="E850" s="394" t="s">
        <v>237</v>
      </c>
      <c r="F850" s="542" t="s">
        <v>384</v>
      </c>
      <c r="G850" s="542"/>
      <c r="H850" s="395" t="s">
        <v>340</v>
      </c>
      <c r="I850" s="445">
        <v>2</v>
      </c>
      <c r="J850" s="445">
        <v>0</v>
      </c>
      <c r="K850" s="446">
        <v>22.31</v>
      </c>
      <c r="L850" s="446">
        <v>44.62</v>
      </c>
    </row>
    <row r="851" spans="2:12" x14ac:dyDescent="0.25">
      <c r="B851" s="394" t="s">
        <v>383</v>
      </c>
      <c r="C851" s="444" t="s">
        <v>4093</v>
      </c>
      <c r="D851" s="394" t="s">
        <v>1336</v>
      </c>
      <c r="E851" s="394" t="s">
        <v>4094</v>
      </c>
      <c r="F851" s="542" t="s">
        <v>390</v>
      </c>
      <c r="G851" s="542"/>
      <c r="H851" s="395" t="s">
        <v>141</v>
      </c>
      <c r="I851" s="445">
        <v>1</v>
      </c>
      <c r="J851" s="445">
        <v>0</v>
      </c>
      <c r="K851" s="446">
        <v>100.96</v>
      </c>
      <c r="L851" s="446">
        <v>100.96</v>
      </c>
    </row>
    <row r="852" spans="2:12" x14ac:dyDescent="0.25">
      <c r="B852" s="394" t="s">
        <v>383</v>
      </c>
      <c r="C852" s="444" t="s">
        <v>682</v>
      </c>
      <c r="D852" s="394" t="s">
        <v>1336</v>
      </c>
      <c r="E852" s="394" t="s">
        <v>244</v>
      </c>
      <c r="F852" s="542" t="s">
        <v>384</v>
      </c>
      <c r="G852" s="542"/>
      <c r="H852" s="395" t="s">
        <v>340</v>
      </c>
      <c r="I852" s="445">
        <v>2</v>
      </c>
      <c r="J852" s="445">
        <v>0</v>
      </c>
      <c r="K852" s="446">
        <v>29.48</v>
      </c>
      <c r="L852" s="446">
        <v>58.96</v>
      </c>
    </row>
    <row r="853" spans="2:12" ht="25.5" x14ac:dyDescent="0.25">
      <c r="B853" s="399"/>
      <c r="C853" s="399"/>
      <c r="D853" s="399"/>
      <c r="E853" s="399"/>
      <c r="F853" s="399"/>
      <c r="G853" s="399" t="s">
        <v>386</v>
      </c>
      <c r="H853" s="447">
        <v>103.58</v>
      </c>
      <c r="I853" s="399" t="s">
        <v>387</v>
      </c>
      <c r="J853" s="447">
        <v>0</v>
      </c>
      <c r="K853" s="399" t="s">
        <v>388</v>
      </c>
      <c r="L853" s="447">
        <v>103.58</v>
      </c>
    </row>
    <row r="854" spans="2:12" ht="26.25" thickBot="1" x14ac:dyDescent="0.3">
      <c r="B854" s="399"/>
      <c r="C854" s="399"/>
      <c r="D854" s="399"/>
      <c r="E854" s="399"/>
      <c r="F854" s="399"/>
      <c r="G854" s="399" t="s">
        <v>389</v>
      </c>
      <c r="H854" s="447">
        <v>0</v>
      </c>
      <c r="I854" s="543"/>
      <c r="J854" s="543" t="s">
        <v>474</v>
      </c>
      <c r="K854" s="399"/>
      <c r="L854" s="447">
        <v>204.54</v>
      </c>
    </row>
    <row r="855" spans="2:12" ht="13.5" thickTop="1" x14ac:dyDescent="0.25">
      <c r="B855" s="396"/>
      <c r="C855" s="396"/>
      <c r="D855" s="396"/>
      <c r="E855" s="396"/>
      <c r="F855" s="396"/>
      <c r="G855" s="396"/>
      <c r="H855" s="396"/>
      <c r="I855" s="396"/>
      <c r="J855" s="396"/>
      <c r="K855" s="396"/>
      <c r="L855" s="396"/>
    </row>
    <row r="856" spans="2:12" ht="15" x14ac:dyDescent="0.25">
      <c r="B856" s="388" t="s">
        <v>1646</v>
      </c>
      <c r="C856" s="440" t="s">
        <v>15</v>
      </c>
      <c r="D856" s="388" t="s">
        <v>33</v>
      </c>
      <c r="E856" s="388" t="s">
        <v>30</v>
      </c>
      <c r="F856" s="544" t="s">
        <v>199</v>
      </c>
      <c r="G856" s="544"/>
      <c r="H856" s="389" t="s">
        <v>24</v>
      </c>
      <c r="I856" s="440" t="s">
        <v>26</v>
      </c>
      <c r="J856" s="440" t="s">
        <v>585</v>
      </c>
      <c r="K856" s="440" t="s">
        <v>54</v>
      </c>
      <c r="L856" s="440" t="s">
        <v>25</v>
      </c>
    </row>
    <row r="857" spans="2:12" ht="25.5" x14ac:dyDescent="0.25">
      <c r="B857" s="390" t="s">
        <v>382</v>
      </c>
      <c r="C857" s="391" t="s">
        <v>1647</v>
      </c>
      <c r="D857" s="390" t="s">
        <v>1648</v>
      </c>
      <c r="E857" s="390" t="s">
        <v>1649</v>
      </c>
      <c r="F857" s="541" t="s">
        <v>4095</v>
      </c>
      <c r="G857" s="541"/>
      <c r="H857" s="392" t="s">
        <v>159</v>
      </c>
      <c r="I857" s="443">
        <v>1</v>
      </c>
      <c r="J857" s="393"/>
      <c r="K857" s="393">
        <v>5.79</v>
      </c>
      <c r="L857" s="393">
        <v>5.79</v>
      </c>
    </row>
    <row r="858" spans="2:12" x14ac:dyDescent="0.25">
      <c r="B858" s="394" t="s">
        <v>383</v>
      </c>
      <c r="C858" s="444" t="s">
        <v>674</v>
      </c>
      <c r="D858" s="394" t="s">
        <v>1336</v>
      </c>
      <c r="E858" s="394" t="s">
        <v>237</v>
      </c>
      <c r="F858" s="542" t="s">
        <v>384</v>
      </c>
      <c r="G858" s="542"/>
      <c r="H858" s="395" t="s">
        <v>340</v>
      </c>
      <c r="I858" s="445">
        <v>0.08</v>
      </c>
      <c r="J858" s="445">
        <v>0</v>
      </c>
      <c r="K858" s="446">
        <v>22.31</v>
      </c>
      <c r="L858" s="446">
        <v>1.7847999999999999</v>
      </c>
    </row>
    <row r="859" spans="2:12" x14ac:dyDescent="0.25">
      <c r="B859" s="394" t="s">
        <v>383</v>
      </c>
      <c r="C859" s="444" t="s">
        <v>682</v>
      </c>
      <c r="D859" s="394" t="s">
        <v>1336</v>
      </c>
      <c r="E859" s="394" t="s">
        <v>244</v>
      </c>
      <c r="F859" s="542" t="s">
        <v>384</v>
      </c>
      <c r="G859" s="542"/>
      <c r="H859" s="395" t="s">
        <v>340</v>
      </c>
      <c r="I859" s="445">
        <v>0.08</v>
      </c>
      <c r="J859" s="445">
        <v>0</v>
      </c>
      <c r="K859" s="446">
        <v>29.48</v>
      </c>
      <c r="L859" s="446">
        <v>2.3584000000000001</v>
      </c>
    </row>
    <row r="860" spans="2:12" ht="12.75" customHeight="1" x14ac:dyDescent="0.25">
      <c r="B860" s="394" t="s">
        <v>383</v>
      </c>
      <c r="C860" s="444" t="s">
        <v>4096</v>
      </c>
      <c r="D860" s="394" t="s">
        <v>1648</v>
      </c>
      <c r="E860" s="394" t="s">
        <v>4097</v>
      </c>
      <c r="F860" s="542" t="s">
        <v>390</v>
      </c>
      <c r="G860" s="542"/>
      <c r="H860" s="395" t="s">
        <v>159</v>
      </c>
      <c r="I860" s="445">
        <v>1</v>
      </c>
      <c r="J860" s="445">
        <v>0</v>
      </c>
      <c r="K860" s="446">
        <v>1.66</v>
      </c>
      <c r="L860" s="446">
        <v>1.66</v>
      </c>
    </row>
    <row r="861" spans="2:12" ht="12.75" customHeight="1" x14ac:dyDescent="0.25">
      <c r="B861" s="399"/>
      <c r="C861" s="399"/>
      <c r="D861" s="399"/>
      <c r="E861" s="399"/>
      <c r="F861" s="399"/>
      <c r="G861" s="399" t="s">
        <v>386</v>
      </c>
      <c r="H861" s="447">
        <v>4.13</v>
      </c>
      <c r="I861" s="399" t="s">
        <v>387</v>
      </c>
      <c r="J861" s="447">
        <v>0</v>
      </c>
      <c r="K861" s="399" t="s">
        <v>388</v>
      </c>
      <c r="L861" s="447">
        <v>4.13</v>
      </c>
    </row>
    <row r="862" spans="2:12" ht="26.25" thickBot="1" x14ac:dyDescent="0.3">
      <c r="B862" s="399"/>
      <c r="C862" s="399"/>
      <c r="D862" s="399"/>
      <c r="E862" s="399"/>
      <c r="F862" s="399"/>
      <c r="G862" s="399" t="s">
        <v>389</v>
      </c>
      <c r="H862" s="447">
        <v>0</v>
      </c>
      <c r="I862" s="543"/>
      <c r="J862" s="543" t="s">
        <v>474</v>
      </c>
      <c r="K862" s="399"/>
      <c r="L862" s="447">
        <v>5.79</v>
      </c>
    </row>
    <row r="863" spans="2:12" ht="13.5" thickTop="1" x14ac:dyDescent="0.25">
      <c r="B863" s="396"/>
      <c r="C863" s="396"/>
      <c r="D863" s="396"/>
      <c r="E863" s="396"/>
      <c r="F863" s="396"/>
      <c r="G863" s="396"/>
      <c r="H863" s="396"/>
      <c r="I863" s="396"/>
      <c r="J863" s="396"/>
      <c r="K863" s="396"/>
      <c r="L863" s="396"/>
    </row>
    <row r="864" spans="2:12" ht="15" x14ac:dyDescent="0.25">
      <c r="B864" s="388" t="s">
        <v>1650</v>
      </c>
      <c r="C864" s="440" t="s">
        <v>15</v>
      </c>
      <c r="D864" s="388" t="s">
        <v>33</v>
      </c>
      <c r="E864" s="388" t="s">
        <v>30</v>
      </c>
      <c r="F864" s="544" t="s">
        <v>199</v>
      </c>
      <c r="G864" s="544"/>
      <c r="H864" s="389" t="s">
        <v>24</v>
      </c>
      <c r="I864" s="440" t="s">
        <v>26</v>
      </c>
      <c r="J864" s="440" t="s">
        <v>585</v>
      </c>
      <c r="K864" s="440" t="s">
        <v>54</v>
      </c>
      <c r="L864" s="440" t="s">
        <v>25</v>
      </c>
    </row>
    <row r="865" spans="2:12" ht="25.5" x14ac:dyDescent="0.25">
      <c r="B865" s="390" t="s">
        <v>382</v>
      </c>
      <c r="C865" s="391" t="s">
        <v>1651</v>
      </c>
      <c r="D865" s="390" t="s">
        <v>1648</v>
      </c>
      <c r="E865" s="390" t="s">
        <v>1652</v>
      </c>
      <c r="F865" s="541" t="s">
        <v>4095</v>
      </c>
      <c r="G865" s="541"/>
      <c r="H865" s="392" t="s">
        <v>159</v>
      </c>
      <c r="I865" s="443">
        <v>1</v>
      </c>
      <c r="J865" s="393"/>
      <c r="K865" s="393">
        <v>7.12</v>
      </c>
      <c r="L865" s="393">
        <v>7.12</v>
      </c>
    </row>
    <row r="866" spans="2:12" x14ac:dyDescent="0.25">
      <c r="B866" s="394" t="s">
        <v>383</v>
      </c>
      <c r="C866" s="444" t="s">
        <v>4098</v>
      </c>
      <c r="D866" s="394" t="s">
        <v>1648</v>
      </c>
      <c r="E866" s="394" t="s">
        <v>4099</v>
      </c>
      <c r="F866" s="542" t="s">
        <v>390</v>
      </c>
      <c r="G866" s="542"/>
      <c r="H866" s="395" t="s">
        <v>159</v>
      </c>
      <c r="I866" s="445">
        <v>1</v>
      </c>
      <c r="J866" s="445">
        <v>0</v>
      </c>
      <c r="K866" s="446">
        <v>2.99</v>
      </c>
      <c r="L866" s="446">
        <v>2.99</v>
      </c>
    </row>
    <row r="867" spans="2:12" x14ac:dyDescent="0.25">
      <c r="B867" s="394" t="s">
        <v>383</v>
      </c>
      <c r="C867" s="444" t="s">
        <v>682</v>
      </c>
      <c r="D867" s="394" t="s">
        <v>1336</v>
      </c>
      <c r="E867" s="394" t="s">
        <v>244</v>
      </c>
      <c r="F867" s="542" t="s">
        <v>384</v>
      </c>
      <c r="G867" s="542"/>
      <c r="H867" s="395" t="s">
        <v>340</v>
      </c>
      <c r="I867" s="445">
        <v>0.08</v>
      </c>
      <c r="J867" s="445">
        <v>0</v>
      </c>
      <c r="K867" s="446">
        <v>29.48</v>
      </c>
      <c r="L867" s="446">
        <v>2.3584000000000001</v>
      </c>
    </row>
    <row r="868" spans="2:12" x14ac:dyDescent="0.25">
      <c r="B868" s="394" t="s">
        <v>383</v>
      </c>
      <c r="C868" s="444" t="s">
        <v>674</v>
      </c>
      <c r="D868" s="394" t="s">
        <v>1336</v>
      </c>
      <c r="E868" s="394" t="s">
        <v>237</v>
      </c>
      <c r="F868" s="542" t="s">
        <v>384</v>
      </c>
      <c r="G868" s="542"/>
      <c r="H868" s="395" t="s">
        <v>340</v>
      </c>
      <c r="I868" s="445">
        <v>0.08</v>
      </c>
      <c r="J868" s="445">
        <v>0</v>
      </c>
      <c r="K868" s="446">
        <v>22.31</v>
      </c>
      <c r="L868" s="446">
        <v>1.7847999999999999</v>
      </c>
    </row>
    <row r="869" spans="2:12" ht="25.5" x14ac:dyDescent="0.25">
      <c r="B869" s="399"/>
      <c r="C869" s="399"/>
      <c r="D869" s="399"/>
      <c r="E869" s="399"/>
      <c r="F869" s="399"/>
      <c r="G869" s="399" t="s">
        <v>386</v>
      </c>
      <c r="H869" s="447">
        <v>4.13</v>
      </c>
      <c r="I869" s="399" t="s">
        <v>387</v>
      </c>
      <c r="J869" s="447">
        <v>0</v>
      </c>
      <c r="K869" s="399" t="s">
        <v>388</v>
      </c>
      <c r="L869" s="447">
        <v>4.13</v>
      </c>
    </row>
    <row r="870" spans="2:12" ht="26.25" thickBot="1" x14ac:dyDescent="0.3">
      <c r="B870" s="399"/>
      <c r="C870" s="399"/>
      <c r="D870" s="399"/>
      <c r="E870" s="399"/>
      <c r="F870" s="399"/>
      <c r="G870" s="399" t="s">
        <v>389</v>
      </c>
      <c r="H870" s="447">
        <v>0</v>
      </c>
      <c r="I870" s="543"/>
      <c r="J870" s="543" t="s">
        <v>474</v>
      </c>
      <c r="K870" s="399"/>
      <c r="L870" s="447">
        <v>7.12</v>
      </c>
    </row>
    <row r="871" spans="2:12" ht="13.5" thickTop="1" x14ac:dyDescent="0.25">
      <c r="B871" s="396"/>
      <c r="C871" s="396"/>
      <c r="D871" s="396"/>
      <c r="E871" s="396"/>
      <c r="F871" s="396"/>
      <c r="G871" s="396"/>
      <c r="H871" s="396"/>
      <c r="I871" s="396"/>
      <c r="J871" s="396"/>
      <c r="K871" s="396"/>
      <c r="L871" s="396"/>
    </row>
    <row r="872" spans="2:12" ht="15" x14ac:dyDescent="0.25">
      <c r="B872" s="388" t="s">
        <v>1653</v>
      </c>
      <c r="C872" s="440" t="s">
        <v>15</v>
      </c>
      <c r="D872" s="388" t="s">
        <v>33</v>
      </c>
      <c r="E872" s="388" t="s">
        <v>30</v>
      </c>
      <c r="F872" s="544" t="s">
        <v>199</v>
      </c>
      <c r="G872" s="544"/>
      <c r="H872" s="389" t="s">
        <v>24</v>
      </c>
      <c r="I872" s="440" t="s">
        <v>26</v>
      </c>
      <c r="J872" s="440" t="s">
        <v>585</v>
      </c>
      <c r="K872" s="440" t="s">
        <v>54</v>
      </c>
      <c r="L872" s="440" t="s">
        <v>25</v>
      </c>
    </row>
    <row r="873" spans="2:12" x14ac:dyDescent="0.25">
      <c r="B873" s="390" t="s">
        <v>382</v>
      </c>
      <c r="C873" s="391" t="s">
        <v>1654</v>
      </c>
      <c r="D873" s="390" t="s">
        <v>1336</v>
      </c>
      <c r="E873" s="390" t="s">
        <v>1655</v>
      </c>
      <c r="F873" s="541">
        <v>710</v>
      </c>
      <c r="G873" s="541"/>
      <c r="H873" s="392" t="s">
        <v>137</v>
      </c>
      <c r="I873" s="443">
        <v>1</v>
      </c>
      <c r="J873" s="393"/>
      <c r="K873" s="393">
        <v>37.4</v>
      </c>
      <c r="L873" s="393">
        <v>37.4</v>
      </c>
    </row>
    <row r="874" spans="2:12" x14ac:dyDescent="0.25">
      <c r="B874" s="394" t="s">
        <v>383</v>
      </c>
      <c r="C874" s="444" t="s">
        <v>682</v>
      </c>
      <c r="D874" s="394" t="s">
        <v>1336</v>
      </c>
      <c r="E874" s="394" t="s">
        <v>244</v>
      </c>
      <c r="F874" s="542" t="s">
        <v>384</v>
      </c>
      <c r="G874" s="542"/>
      <c r="H874" s="395" t="s">
        <v>340</v>
      </c>
      <c r="I874" s="445">
        <v>0.4</v>
      </c>
      <c r="J874" s="445">
        <v>0</v>
      </c>
      <c r="K874" s="446">
        <v>29.48</v>
      </c>
      <c r="L874" s="446">
        <v>11.792</v>
      </c>
    </row>
    <row r="875" spans="2:12" x14ac:dyDescent="0.25">
      <c r="B875" s="394" t="s">
        <v>383</v>
      </c>
      <c r="C875" s="444" t="s">
        <v>4100</v>
      </c>
      <c r="D875" s="394" t="s">
        <v>1336</v>
      </c>
      <c r="E875" s="394" t="s">
        <v>1655</v>
      </c>
      <c r="F875" s="542" t="s">
        <v>390</v>
      </c>
      <c r="G875" s="542"/>
      <c r="H875" s="395" t="s">
        <v>136</v>
      </c>
      <c r="I875" s="445">
        <v>1</v>
      </c>
      <c r="J875" s="445">
        <v>0</v>
      </c>
      <c r="K875" s="446">
        <v>16.690000000000001</v>
      </c>
      <c r="L875" s="446">
        <v>16.690000000000001</v>
      </c>
    </row>
    <row r="876" spans="2:12" x14ac:dyDescent="0.25">
      <c r="B876" s="394" t="s">
        <v>383</v>
      </c>
      <c r="C876" s="444" t="s">
        <v>674</v>
      </c>
      <c r="D876" s="394" t="s">
        <v>1336</v>
      </c>
      <c r="E876" s="394" t="s">
        <v>237</v>
      </c>
      <c r="F876" s="542" t="s">
        <v>384</v>
      </c>
      <c r="G876" s="542"/>
      <c r="H876" s="395" t="s">
        <v>340</v>
      </c>
      <c r="I876" s="445">
        <v>0.4</v>
      </c>
      <c r="J876" s="445">
        <v>0</v>
      </c>
      <c r="K876" s="446">
        <v>22.31</v>
      </c>
      <c r="L876" s="446">
        <v>8.9239999999999995</v>
      </c>
    </row>
    <row r="877" spans="2:12" ht="15" customHeight="1" x14ac:dyDescent="0.25">
      <c r="B877" s="399"/>
      <c r="C877" s="399"/>
      <c r="D877" s="399"/>
      <c r="E877" s="399"/>
      <c r="F877" s="399"/>
      <c r="G877" s="399" t="s">
        <v>386</v>
      </c>
      <c r="H877" s="447">
        <v>20.71</v>
      </c>
      <c r="I877" s="399" t="s">
        <v>387</v>
      </c>
      <c r="J877" s="447">
        <v>0</v>
      </c>
      <c r="K877" s="399" t="s">
        <v>388</v>
      </c>
      <c r="L877" s="447">
        <v>20.71</v>
      </c>
    </row>
    <row r="878" spans="2:12" ht="26.25" thickBot="1" x14ac:dyDescent="0.3">
      <c r="B878" s="399"/>
      <c r="C878" s="399"/>
      <c r="D878" s="399"/>
      <c r="E878" s="399"/>
      <c r="F878" s="399"/>
      <c r="G878" s="399" t="s">
        <v>389</v>
      </c>
      <c r="H878" s="447">
        <v>0</v>
      </c>
      <c r="I878" s="543"/>
      <c r="J878" s="543" t="s">
        <v>474</v>
      </c>
      <c r="K878" s="399"/>
      <c r="L878" s="447">
        <v>37.4</v>
      </c>
    </row>
    <row r="879" spans="2:12" ht="15" customHeight="1" thickTop="1" x14ac:dyDescent="0.25">
      <c r="B879" s="396"/>
      <c r="C879" s="396"/>
      <c r="D879" s="396"/>
      <c r="E879" s="396"/>
      <c r="F879" s="396"/>
      <c r="G879" s="396"/>
      <c r="H879" s="396"/>
      <c r="I879" s="396"/>
      <c r="J879" s="396"/>
      <c r="K879" s="396"/>
      <c r="L879" s="396"/>
    </row>
    <row r="880" spans="2:12" ht="15" x14ac:dyDescent="0.25">
      <c r="B880" s="388" t="s">
        <v>1656</v>
      </c>
      <c r="C880" s="440" t="s">
        <v>15</v>
      </c>
      <c r="D880" s="388" t="s">
        <v>33</v>
      </c>
      <c r="E880" s="388" t="s">
        <v>30</v>
      </c>
      <c r="F880" s="544" t="s">
        <v>199</v>
      </c>
      <c r="G880" s="544"/>
      <c r="H880" s="389" t="s">
        <v>24</v>
      </c>
      <c r="I880" s="440" t="s">
        <v>26</v>
      </c>
      <c r="J880" s="440" t="s">
        <v>54</v>
      </c>
      <c r="K880" s="440" t="s">
        <v>25</v>
      </c>
      <c r="L880"/>
    </row>
    <row r="881" spans="1:12" ht="15" customHeight="1" x14ac:dyDescent="0.25">
      <c r="B881" s="390" t="s">
        <v>382</v>
      </c>
      <c r="C881" s="391" t="s">
        <v>1657</v>
      </c>
      <c r="D881" s="390" t="s">
        <v>164</v>
      </c>
      <c r="E881" s="390" t="s">
        <v>1658</v>
      </c>
      <c r="F881" s="541" t="s">
        <v>4101</v>
      </c>
      <c r="G881" s="541"/>
      <c r="H881" s="392" t="s">
        <v>136</v>
      </c>
      <c r="I881" s="443">
        <v>1</v>
      </c>
      <c r="J881" s="393">
        <v>281.45999999999998</v>
      </c>
      <c r="K881" s="393">
        <v>281.45999999999998</v>
      </c>
      <c r="L881"/>
    </row>
    <row r="882" spans="1:12" ht="15" x14ac:dyDescent="0.25">
      <c r="B882" s="388" t="s">
        <v>23</v>
      </c>
      <c r="C882" s="440" t="s">
        <v>15</v>
      </c>
      <c r="D882" s="388" t="s">
        <v>33</v>
      </c>
      <c r="E882" s="388" t="s">
        <v>30</v>
      </c>
      <c r="F882" s="544" t="s">
        <v>199</v>
      </c>
      <c r="G882" s="546"/>
      <c r="H882" s="389" t="s">
        <v>24</v>
      </c>
      <c r="I882" s="440" t="s">
        <v>26</v>
      </c>
      <c r="J882" s="440" t="s">
        <v>54</v>
      </c>
      <c r="K882" s="440" t="s">
        <v>25</v>
      </c>
      <c r="L882"/>
    </row>
    <row r="883" spans="1:12" ht="15" customHeight="1" x14ac:dyDescent="0.25">
      <c r="B883" s="394" t="s">
        <v>383</v>
      </c>
      <c r="C883" s="444" t="s">
        <v>4102</v>
      </c>
      <c r="D883" s="394" t="s">
        <v>164</v>
      </c>
      <c r="E883" s="394" t="s">
        <v>4103</v>
      </c>
      <c r="F883" s="542" t="s">
        <v>390</v>
      </c>
      <c r="G883" s="542"/>
      <c r="H883" s="395" t="s">
        <v>136</v>
      </c>
      <c r="I883" s="445">
        <v>1</v>
      </c>
      <c r="J883" s="446">
        <v>235</v>
      </c>
      <c r="K883" s="451" t="s">
        <v>4104</v>
      </c>
      <c r="L883"/>
    </row>
    <row r="884" spans="1:12" ht="15" x14ac:dyDescent="0.25">
      <c r="B884" s="394" t="s">
        <v>383</v>
      </c>
      <c r="C884" s="444" t="s">
        <v>690</v>
      </c>
      <c r="D884" s="394" t="s">
        <v>1336</v>
      </c>
      <c r="E884" s="394" t="s">
        <v>202</v>
      </c>
      <c r="F884" s="542" t="s">
        <v>384</v>
      </c>
      <c r="G884" s="542"/>
      <c r="H884" s="395" t="s">
        <v>340</v>
      </c>
      <c r="I884" s="445">
        <v>0.4</v>
      </c>
      <c r="J884" s="446">
        <v>20.37</v>
      </c>
      <c r="K884" s="451" t="s">
        <v>1285</v>
      </c>
      <c r="L884"/>
    </row>
    <row r="885" spans="1:12" ht="15" customHeight="1" x14ac:dyDescent="0.25">
      <c r="B885" s="394" t="s">
        <v>383</v>
      </c>
      <c r="C885" s="444" t="s">
        <v>682</v>
      </c>
      <c r="D885" s="394" t="s">
        <v>1336</v>
      </c>
      <c r="E885" s="394" t="s">
        <v>244</v>
      </c>
      <c r="F885" s="542" t="s">
        <v>384</v>
      </c>
      <c r="G885" s="542"/>
      <c r="H885" s="395" t="s">
        <v>340</v>
      </c>
      <c r="I885" s="445">
        <v>1.3</v>
      </c>
      <c r="J885" s="446">
        <v>29.48</v>
      </c>
      <c r="K885" s="451" t="s">
        <v>4105</v>
      </c>
      <c r="L885"/>
    </row>
    <row r="886" spans="1:12" ht="15" x14ac:dyDescent="0.25">
      <c r="B886" s="549" t="s">
        <v>497</v>
      </c>
      <c r="C886" s="546"/>
      <c r="D886" s="546"/>
      <c r="E886" s="546"/>
      <c r="F886" s="546"/>
      <c r="G886" s="546"/>
      <c r="H886" s="546"/>
      <c r="I886" s="546"/>
      <c r="J886" s="546"/>
      <c r="K886" s="546"/>
      <c r="L886"/>
    </row>
    <row r="887" spans="1:12" ht="15" x14ac:dyDescent="0.25">
      <c r="B887" s="388" t="s">
        <v>23</v>
      </c>
      <c r="C887" s="440" t="s">
        <v>15</v>
      </c>
      <c r="D887" s="388" t="s">
        <v>33</v>
      </c>
      <c r="E887" s="388" t="s">
        <v>30</v>
      </c>
      <c r="F887" s="544" t="s">
        <v>199</v>
      </c>
      <c r="G887" s="546"/>
      <c r="H887" s="389" t="s">
        <v>24</v>
      </c>
      <c r="I887" s="440" t="s">
        <v>26</v>
      </c>
      <c r="J887" s="440" t="s">
        <v>54</v>
      </c>
      <c r="K887" s="440" t="s">
        <v>25</v>
      </c>
      <c r="L887"/>
    </row>
    <row r="888" spans="1:12" ht="25.5" x14ac:dyDescent="0.25">
      <c r="B888" s="394" t="s">
        <v>383</v>
      </c>
      <c r="C888" s="444" t="s">
        <v>4102</v>
      </c>
      <c r="D888" s="394" t="s">
        <v>164</v>
      </c>
      <c r="E888" s="394" t="s">
        <v>4103</v>
      </c>
      <c r="F888" s="542" t="s">
        <v>390</v>
      </c>
      <c r="G888" s="542"/>
      <c r="H888" s="395" t="s">
        <v>136</v>
      </c>
      <c r="I888" s="445">
        <v>1</v>
      </c>
      <c r="J888" s="446">
        <v>235</v>
      </c>
      <c r="K888" s="451" t="s">
        <v>4104</v>
      </c>
      <c r="L888"/>
    </row>
    <row r="889" spans="1:12" ht="15" x14ac:dyDescent="0.25">
      <c r="B889" s="394" t="s">
        <v>383</v>
      </c>
      <c r="C889" s="444" t="s">
        <v>690</v>
      </c>
      <c r="D889" s="394" t="s">
        <v>1336</v>
      </c>
      <c r="E889" s="394" t="s">
        <v>202</v>
      </c>
      <c r="F889" s="542" t="s">
        <v>384</v>
      </c>
      <c r="G889" s="542"/>
      <c r="H889" s="395" t="s">
        <v>340</v>
      </c>
      <c r="I889" s="445">
        <v>0.4</v>
      </c>
      <c r="J889" s="446">
        <v>20.37</v>
      </c>
      <c r="K889" s="451" t="s">
        <v>1285</v>
      </c>
      <c r="L889"/>
    </row>
    <row r="890" spans="1:12" ht="15" x14ac:dyDescent="0.25">
      <c r="B890" s="394" t="s">
        <v>383</v>
      </c>
      <c r="C890" s="444" t="s">
        <v>682</v>
      </c>
      <c r="D890" s="394" t="s">
        <v>1336</v>
      </c>
      <c r="E890" s="394" t="s">
        <v>244</v>
      </c>
      <c r="F890" s="542" t="s">
        <v>384</v>
      </c>
      <c r="G890" s="542"/>
      <c r="H890" s="395" t="s">
        <v>340</v>
      </c>
      <c r="I890" s="445">
        <v>1.3</v>
      </c>
      <c r="J890" s="446">
        <v>29.48</v>
      </c>
      <c r="K890" s="451" t="s">
        <v>4105</v>
      </c>
      <c r="L890"/>
    </row>
    <row r="891" spans="1:12" ht="25.5" x14ac:dyDescent="0.25">
      <c r="B891" s="399"/>
      <c r="C891" s="399"/>
      <c r="D891" s="399"/>
      <c r="E891" s="399"/>
      <c r="F891" s="399" t="s">
        <v>386</v>
      </c>
      <c r="G891" s="447">
        <v>46.46</v>
      </c>
      <c r="H891" s="399" t="s">
        <v>387</v>
      </c>
      <c r="I891" s="447">
        <v>0</v>
      </c>
      <c r="J891" s="399" t="s">
        <v>388</v>
      </c>
      <c r="K891" s="447">
        <v>46.46</v>
      </c>
      <c r="L891"/>
    </row>
    <row r="892" spans="1:12" ht="38.25" customHeight="1" thickBot="1" x14ac:dyDescent="0.3">
      <c r="B892" s="399"/>
      <c r="C892" s="399"/>
      <c r="D892" s="399"/>
      <c r="E892" s="399"/>
      <c r="F892" s="399" t="s">
        <v>389</v>
      </c>
      <c r="G892" s="447">
        <v>0</v>
      </c>
      <c r="H892" s="399"/>
      <c r="I892" s="543" t="s">
        <v>474</v>
      </c>
      <c r="J892" s="543"/>
      <c r="K892" s="447">
        <v>281.45999999999998</v>
      </c>
      <c r="L892"/>
    </row>
    <row r="893" spans="1:12" ht="13.5" thickTop="1" x14ac:dyDescent="0.25">
      <c r="B893" s="396"/>
      <c r="C893" s="396"/>
      <c r="D893" s="396"/>
      <c r="E893" s="396"/>
      <c r="F893" s="396"/>
      <c r="G893" s="396"/>
      <c r="H893" s="396"/>
      <c r="I893" s="396"/>
      <c r="J893" s="396"/>
      <c r="K893" s="396"/>
      <c r="L893" s="396"/>
    </row>
    <row r="894" spans="1:12" ht="12.75" customHeight="1" x14ac:dyDescent="0.25">
      <c r="A894" s="100"/>
      <c r="B894" s="388" t="s">
        <v>1659</v>
      </c>
      <c r="C894" s="440" t="s">
        <v>15</v>
      </c>
      <c r="D894" s="388" t="s">
        <v>33</v>
      </c>
      <c r="E894" s="388" t="s">
        <v>30</v>
      </c>
      <c r="F894" s="544" t="s">
        <v>199</v>
      </c>
      <c r="G894" s="544"/>
      <c r="H894" s="389" t="s">
        <v>24</v>
      </c>
      <c r="I894" s="440" t="s">
        <v>26</v>
      </c>
      <c r="J894" s="440" t="s">
        <v>54</v>
      </c>
      <c r="K894" s="440" t="s">
        <v>25</v>
      </c>
      <c r="L894"/>
    </row>
    <row r="895" spans="1:12" ht="38.25" x14ac:dyDescent="0.25">
      <c r="A895" s="100"/>
      <c r="B895" s="390" t="s">
        <v>382</v>
      </c>
      <c r="C895" s="391" t="s">
        <v>1660</v>
      </c>
      <c r="D895" s="390" t="s">
        <v>164</v>
      </c>
      <c r="E895" s="390" t="s">
        <v>1661</v>
      </c>
      <c r="F895" s="541" t="s">
        <v>4106</v>
      </c>
      <c r="G895" s="541"/>
      <c r="H895" s="392" t="s">
        <v>137</v>
      </c>
      <c r="I895" s="443">
        <v>1</v>
      </c>
      <c r="J895" s="393">
        <v>886.51</v>
      </c>
      <c r="K895" s="393">
        <v>886.51</v>
      </c>
      <c r="L895"/>
    </row>
    <row r="896" spans="1:12" ht="15" x14ac:dyDescent="0.25">
      <c r="A896" s="100"/>
      <c r="B896" s="388" t="s">
        <v>23</v>
      </c>
      <c r="C896" s="440" t="s">
        <v>15</v>
      </c>
      <c r="D896" s="388" t="s">
        <v>33</v>
      </c>
      <c r="E896" s="388" t="s">
        <v>30</v>
      </c>
      <c r="F896" s="544" t="s">
        <v>199</v>
      </c>
      <c r="G896" s="546"/>
      <c r="H896" s="389" t="s">
        <v>24</v>
      </c>
      <c r="I896" s="440" t="s">
        <v>26</v>
      </c>
      <c r="J896" s="440" t="s">
        <v>54</v>
      </c>
      <c r="K896" s="440" t="s">
        <v>25</v>
      </c>
      <c r="L896"/>
    </row>
    <row r="897" spans="1:12" ht="15" x14ac:dyDescent="0.25">
      <c r="A897" s="100"/>
      <c r="B897" s="394" t="s">
        <v>383</v>
      </c>
      <c r="C897" s="444" t="s">
        <v>4107</v>
      </c>
      <c r="D897" s="394" t="s">
        <v>164</v>
      </c>
      <c r="E897" s="394" t="s">
        <v>4108</v>
      </c>
      <c r="F897" s="542" t="s">
        <v>390</v>
      </c>
      <c r="G897" s="542"/>
      <c r="H897" s="395" t="s">
        <v>136</v>
      </c>
      <c r="I897" s="445">
        <v>1</v>
      </c>
      <c r="J897" s="446">
        <v>414.5</v>
      </c>
      <c r="K897" s="451" t="s">
        <v>4109</v>
      </c>
      <c r="L897"/>
    </row>
    <row r="898" spans="1:12" ht="15" x14ac:dyDescent="0.25">
      <c r="A898" s="100"/>
      <c r="B898" s="394" t="s">
        <v>383</v>
      </c>
      <c r="C898" s="444" t="s">
        <v>690</v>
      </c>
      <c r="D898" s="394" t="s">
        <v>1336</v>
      </c>
      <c r="E898" s="394" t="s">
        <v>202</v>
      </c>
      <c r="F898" s="542" t="s">
        <v>384</v>
      </c>
      <c r="G898" s="542"/>
      <c r="H898" s="395" t="s">
        <v>340</v>
      </c>
      <c r="I898" s="445">
        <v>1</v>
      </c>
      <c r="J898" s="446">
        <v>20.37</v>
      </c>
      <c r="K898" s="451" t="s">
        <v>1131</v>
      </c>
      <c r="L898"/>
    </row>
    <row r="899" spans="1:12" ht="15" x14ac:dyDescent="0.25">
      <c r="A899" s="100"/>
      <c r="B899" s="394" t="s">
        <v>383</v>
      </c>
      <c r="C899" s="444" t="s">
        <v>4110</v>
      </c>
      <c r="D899" s="394" t="s">
        <v>164</v>
      </c>
      <c r="E899" s="394" t="s">
        <v>4111</v>
      </c>
      <c r="F899" s="542" t="s">
        <v>390</v>
      </c>
      <c r="G899" s="542"/>
      <c r="H899" s="395" t="s">
        <v>136</v>
      </c>
      <c r="I899" s="445">
        <v>1</v>
      </c>
      <c r="J899" s="446">
        <v>174.67</v>
      </c>
      <c r="K899" s="451" t="s">
        <v>4112</v>
      </c>
      <c r="L899"/>
    </row>
    <row r="900" spans="1:12" ht="15" x14ac:dyDescent="0.25">
      <c r="A900" s="100"/>
      <c r="B900" s="394" t="s">
        <v>383</v>
      </c>
      <c r="C900" s="444" t="s">
        <v>682</v>
      </c>
      <c r="D900" s="394" t="s">
        <v>1336</v>
      </c>
      <c r="E900" s="394" t="s">
        <v>244</v>
      </c>
      <c r="F900" s="542" t="s">
        <v>384</v>
      </c>
      <c r="G900" s="542"/>
      <c r="H900" s="395" t="s">
        <v>340</v>
      </c>
      <c r="I900" s="445">
        <v>1</v>
      </c>
      <c r="J900" s="446">
        <v>29.48</v>
      </c>
      <c r="K900" s="451" t="s">
        <v>1277</v>
      </c>
      <c r="L900"/>
    </row>
    <row r="901" spans="1:12" ht="15" x14ac:dyDescent="0.25">
      <c r="A901" s="100"/>
      <c r="B901" s="394" t="s">
        <v>383</v>
      </c>
      <c r="C901" s="444" t="s">
        <v>4113</v>
      </c>
      <c r="D901" s="394" t="s">
        <v>164</v>
      </c>
      <c r="E901" s="394" t="s">
        <v>4114</v>
      </c>
      <c r="F901" s="542" t="s">
        <v>390</v>
      </c>
      <c r="G901" s="542"/>
      <c r="H901" s="395" t="s">
        <v>136</v>
      </c>
      <c r="I901" s="445">
        <v>1</v>
      </c>
      <c r="J901" s="446">
        <v>86.54</v>
      </c>
      <c r="K901" s="451" t="s">
        <v>4115</v>
      </c>
      <c r="L901"/>
    </row>
    <row r="902" spans="1:12" ht="15" x14ac:dyDescent="0.25">
      <c r="A902" s="100"/>
      <c r="B902" s="394" t="s">
        <v>383</v>
      </c>
      <c r="C902" s="444" t="s">
        <v>4116</v>
      </c>
      <c r="D902" s="394" t="s">
        <v>164</v>
      </c>
      <c r="E902" s="394" t="s">
        <v>4117</v>
      </c>
      <c r="F902" s="542" t="s">
        <v>390</v>
      </c>
      <c r="G902" s="542"/>
      <c r="H902" s="395" t="s">
        <v>136</v>
      </c>
      <c r="I902" s="445">
        <v>1</v>
      </c>
      <c r="J902" s="446">
        <v>160.94999999999999</v>
      </c>
      <c r="K902" s="451" t="s">
        <v>4118</v>
      </c>
      <c r="L902"/>
    </row>
    <row r="903" spans="1:12" ht="15" x14ac:dyDescent="0.25">
      <c r="A903" s="100"/>
      <c r="B903" s="549" t="s">
        <v>497</v>
      </c>
      <c r="C903" s="546"/>
      <c r="D903" s="546"/>
      <c r="E903" s="546"/>
      <c r="F903" s="546"/>
      <c r="G903" s="546"/>
      <c r="H903" s="546"/>
      <c r="I903" s="546"/>
      <c r="J903" s="546"/>
      <c r="K903" s="546"/>
      <c r="L903"/>
    </row>
    <row r="904" spans="1:12" ht="15" x14ac:dyDescent="0.25">
      <c r="A904" s="100"/>
      <c r="B904" s="388" t="s">
        <v>23</v>
      </c>
      <c r="C904" s="440" t="s">
        <v>15</v>
      </c>
      <c r="D904" s="388" t="s">
        <v>33</v>
      </c>
      <c r="E904" s="388" t="s">
        <v>30</v>
      </c>
      <c r="F904" s="544" t="s">
        <v>199</v>
      </c>
      <c r="G904" s="546"/>
      <c r="H904" s="389" t="s">
        <v>24</v>
      </c>
      <c r="I904" s="440" t="s">
        <v>26</v>
      </c>
      <c r="J904" s="440" t="s">
        <v>54</v>
      </c>
      <c r="K904" s="440" t="s">
        <v>25</v>
      </c>
      <c r="L904"/>
    </row>
    <row r="905" spans="1:12" ht="15" x14ac:dyDescent="0.25">
      <c r="A905" s="100"/>
      <c r="B905" s="394" t="s">
        <v>383</v>
      </c>
      <c r="C905" s="444" t="s">
        <v>4107</v>
      </c>
      <c r="D905" s="394" t="s">
        <v>164</v>
      </c>
      <c r="E905" s="394" t="s">
        <v>4108</v>
      </c>
      <c r="F905" s="542" t="s">
        <v>390</v>
      </c>
      <c r="G905" s="542"/>
      <c r="H905" s="395" t="s">
        <v>136</v>
      </c>
      <c r="I905" s="445">
        <v>1</v>
      </c>
      <c r="J905" s="446">
        <v>414.5</v>
      </c>
      <c r="K905" s="451" t="s">
        <v>4109</v>
      </c>
      <c r="L905"/>
    </row>
    <row r="906" spans="1:12" ht="12.75" customHeight="1" x14ac:dyDescent="0.25">
      <c r="A906" s="100"/>
      <c r="B906" s="394" t="s">
        <v>383</v>
      </c>
      <c r="C906" s="444" t="s">
        <v>690</v>
      </c>
      <c r="D906" s="394" t="s">
        <v>1336</v>
      </c>
      <c r="E906" s="394" t="s">
        <v>202</v>
      </c>
      <c r="F906" s="542" t="s">
        <v>384</v>
      </c>
      <c r="G906" s="542"/>
      <c r="H906" s="395" t="s">
        <v>340</v>
      </c>
      <c r="I906" s="445">
        <v>1</v>
      </c>
      <c r="J906" s="446">
        <v>20.37</v>
      </c>
      <c r="K906" s="451" t="s">
        <v>1131</v>
      </c>
      <c r="L906"/>
    </row>
    <row r="907" spans="1:12" ht="12.75" customHeight="1" x14ac:dyDescent="0.25">
      <c r="A907" s="100"/>
      <c r="B907" s="394" t="s">
        <v>383</v>
      </c>
      <c r="C907" s="444" t="s">
        <v>4110</v>
      </c>
      <c r="D907" s="394" t="s">
        <v>164</v>
      </c>
      <c r="E907" s="394" t="s">
        <v>4111</v>
      </c>
      <c r="F907" s="542" t="s">
        <v>390</v>
      </c>
      <c r="G907" s="542"/>
      <c r="H907" s="395" t="s">
        <v>136</v>
      </c>
      <c r="I907" s="445">
        <v>1</v>
      </c>
      <c r="J907" s="446">
        <v>174.67</v>
      </c>
      <c r="K907" s="451" t="s">
        <v>4112</v>
      </c>
      <c r="L907"/>
    </row>
    <row r="908" spans="1:12" ht="15" x14ac:dyDescent="0.25">
      <c r="B908" s="394" t="s">
        <v>383</v>
      </c>
      <c r="C908" s="444" t="s">
        <v>682</v>
      </c>
      <c r="D908" s="394" t="s">
        <v>1336</v>
      </c>
      <c r="E908" s="394" t="s">
        <v>244</v>
      </c>
      <c r="F908" s="542" t="s">
        <v>384</v>
      </c>
      <c r="G908" s="542"/>
      <c r="H908" s="395" t="s">
        <v>340</v>
      </c>
      <c r="I908" s="445">
        <v>1</v>
      </c>
      <c r="J908" s="446">
        <v>29.48</v>
      </c>
      <c r="K908" s="451" t="s">
        <v>1277</v>
      </c>
      <c r="L908"/>
    </row>
    <row r="909" spans="1:12" ht="15" x14ac:dyDescent="0.25">
      <c r="B909" s="394" t="s">
        <v>383</v>
      </c>
      <c r="C909" s="444" t="s">
        <v>4113</v>
      </c>
      <c r="D909" s="394" t="s">
        <v>164</v>
      </c>
      <c r="E909" s="394" t="s">
        <v>4114</v>
      </c>
      <c r="F909" s="542" t="s">
        <v>390</v>
      </c>
      <c r="G909" s="542"/>
      <c r="H909" s="395" t="s">
        <v>136</v>
      </c>
      <c r="I909" s="445">
        <v>1</v>
      </c>
      <c r="J909" s="446">
        <v>86.54</v>
      </c>
      <c r="K909" s="451" t="s">
        <v>4115</v>
      </c>
      <c r="L909"/>
    </row>
    <row r="910" spans="1:12" ht="15" x14ac:dyDescent="0.25">
      <c r="B910" s="394" t="s">
        <v>383</v>
      </c>
      <c r="C910" s="444" t="s">
        <v>4116</v>
      </c>
      <c r="D910" s="394" t="s">
        <v>164</v>
      </c>
      <c r="E910" s="394" t="s">
        <v>4117</v>
      </c>
      <c r="F910" s="542" t="s">
        <v>390</v>
      </c>
      <c r="G910" s="542"/>
      <c r="H910" s="395" t="s">
        <v>136</v>
      </c>
      <c r="I910" s="445">
        <v>1</v>
      </c>
      <c r="J910" s="446">
        <v>160.94999999999999</v>
      </c>
      <c r="K910" s="451" t="s">
        <v>4118</v>
      </c>
      <c r="L910"/>
    </row>
    <row r="911" spans="1:12" ht="25.5" x14ac:dyDescent="0.25">
      <c r="B911" s="399"/>
      <c r="C911" s="399"/>
      <c r="D911" s="399"/>
      <c r="E911" s="399"/>
      <c r="F911" s="399" t="s">
        <v>386</v>
      </c>
      <c r="G911" s="447">
        <v>49.85</v>
      </c>
      <c r="H911" s="399" t="s">
        <v>387</v>
      </c>
      <c r="I911" s="447">
        <v>0</v>
      </c>
      <c r="J911" s="399" t="s">
        <v>388</v>
      </c>
      <c r="K911" s="447">
        <v>49.85</v>
      </c>
      <c r="L911"/>
    </row>
    <row r="912" spans="1:12" ht="26.25" thickBot="1" x14ac:dyDescent="0.3">
      <c r="B912" s="399"/>
      <c r="C912" s="399"/>
      <c r="D912" s="399"/>
      <c r="E912" s="399"/>
      <c r="F912" s="399" t="s">
        <v>389</v>
      </c>
      <c r="G912" s="447">
        <v>0</v>
      </c>
      <c r="H912" s="399"/>
      <c r="I912" s="543" t="s">
        <v>474</v>
      </c>
      <c r="J912" s="543"/>
      <c r="K912" s="447">
        <v>886.51</v>
      </c>
      <c r="L912"/>
    </row>
    <row r="913" spans="2:12" ht="12.75" customHeight="1" thickTop="1" x14ac:dyDescent="0.25">
      <c r="B913" s="396"/>
      <c r="C913" s="396"/>
      <c r="D913" s="396"/>
      <c r="E913" s="396"/>
      <c r="F913" s="396"/>
      <c r="G913" s="396"/>
      <c r="H913" s="396"/>
      <c r="I913" s="396"/>
      <c r="J913" s="396"/>
      <c r="K913" s="396"/>
      <c r="L913" s="396"/>
    </row>
    <row r="914" spans="2:12" ht="15" x14ac:dyDescent="0.25">
      <c r="B914" s="388" t="s">
        <v>1662</v>
      </c>
      <c r="C914" s="440" t="s">
        <v>15</v>
      </c>
      <c r="D914" s="388" t="s">
        <v>33</v>
      </c>
      <c r="E914" s="388" t="s">
        <v>30</v>
      </c>
      <c r="F914" s="544" t="s">
        <v>199</v>
      </c>
      <c r="G914" s="544"/>
      <c r="H914" s="389" t="s">
        <v>24</v>
      </c>
      <c r="I914" s="440" t="s">
        <v>26</v>
      </c>
      <c r="J914" s="440" t="s">
        <v>585</v>
      </c>
      <c r="K914" s="440" t="s">
        <v>54</v>
      </c>
      <c r="L914" s="440" t="s">
        <v>25</v>
      </c>
    </row>
    <row r="915" spans="2:12" ht="25.5" x14ac:dyDescent="0.25">
      <c r="B915" s="390" t="s">
        <v>382</v>
      </c>
      <c r="C915" s="391" t="s">
        <v>1663</v>
      </c>
      <c r="D915" s="390" t="s">
        <v>1336</v>
      </c>
      <c r="E915" s="390" t="s">
        <v>1664</v>
      </c>
      <c r="F915" s="541">
        <v>718</v>
      </c>
      <c r="G915" s="541"/>
      <c r="H915" s="392" t="s">
        <v>137</v>
      </c>
      <c r="I915" s="443">
        <v>1</v>
      </c>
      <c r="J915" s="393"/>
      <c r="K915" s="393">
        <v>305.68</v>
      </c>
      <c r="L915" s="393">
        <v>305.68</v>
      </c>
    </row>
    <row r="916" spans="2:12" ht="25.5" x14ac:dyDescent="0.25">
      <c r="B916" s="394" t="s">
        <v>383</v>
      </c>
      <c r="C916" s="444" t="s">
        <v>4119</v>
      </c>
      <c r="D916" s="394" t="s">
        <v>1336</v>
      </c>
      <c r="E916" s="394" t="s">
        <v>4120</v>
      </c>
      <c r="F916" s="542" t="s">
        <v>390</v>
      </c>
      <c r="G916" s="542"/>
      <c r="H916" s="395" t="s">
        <v>136</v>
      </c>
      <c r="I916" s="445">
        <v>1</v>
      </c>
      <c r="J916" s="445">
        <v>0</v>
      </c>
      <c r="K916" s="446">
        <v>228</v>
      </c>
      <c r="L916" s="446">
        <v>228</v>
      </c>
    </row>
    <row r="917" spans="2:12" x14ac:dyDescent="0.25">
      <c r="B917" s="394" t="s">
        <v>383</v>
      </c>
      <c r="C917" s="444" t="s">
        <v>682</v>
      </c>
      <c r="D917" s="394" t="s">
        <v>1336</v>
      </c>
      <c r="E917" s="394" t="s">
        <v>244</v>
      </c>
      <c r="F917" s="542" t="s">
        <v>384</v>
      </c>
      <c r="G917" s="542"/>
      <c r="H917" s="395" t="s">
        <v>340</v>
      </c>
      <c r="I917" s="445">
        <v>1.5</v>
      </c>
      <c r="J917" s="445">
        <v>0</v>
      </c>
      <c r="K917" s="446">
        <v>29.48</v>
      </c>
      <c r="L917" s="446">
        <v>44.22</v>
      </c>
    </row>
    <row r="918" spans="2:12" x14ac:dyDescent="0.25">
      <c r="B918" s="394" t="s">
        <v>383</v>
      </c>
      <c r="C918" s="444" t="s">
        <v>674</v>
      </c>
      <c r="D918" s="394" t="s">
        <v>1336</v>
      </c>
      <c r="E918" s="394" t="s">
        <v>237</v>
      </c>
      <c r="F918" s="542" t="s">
        <v>384</v>
      </c>
      <c r="G918" s="542"/>
      <c r="H918" s="395" t="s">
        <v>340</v>
      </c>
      <c r="I918" s="445">
        <v>1.5</v>
      </c>
      <c r="J918" s="445">
        <v>0</v>
      </c>
      <c r="K918" s="446">
        <v>22.31</v>
      </c>
      <c r="L918" s="446">
        <v>33.465000000000003</v>
      </c>
    </row>
    <row r="919" spans="2:12" ht="25.5" x14ac:dyDescent="0.25">
      <c r="B919" s="399"/>
      <c r="C919" s="399"/>
      <c r="D919" s="399"/>
      <c r="E919" s="399"/>
      <c r="F919" s="399"/>
      <c r="G919" s="399" t="s">
        <v>386</v>
      </c>
      <c r="H919" s="447">
        <v>77.680000000000007</v>
      </c>
      <c r="I919" s="399" t="s">
        <v>387</v>
      </c>
      <c r="J919" s="447">
        <v>0</v>
      </c>
      <c r="K919" s="399" t="s">
        <v>388</v>
      </c>
      <c r="L919" s="447">
        <v>77.680000000000007</v>
      </c>
    </row>
    <row r="920" spans="2:12" ht="26.25" thickBot="1" x14ac:dyDescent="0.3">
      <c r="B920" s="399"/>
      <c r="C920" s="399"/>
      <c r="D920" s="399"/>
      <c r="E920" s="399"/>
      <c r="F920" s="399"/>
      <c r="G920" s="399" t="s">
        <v>389</v>
      </c>
      <c r="H920" s="447">
        <v>0</v>
      </c>
      <c r="I920" s="543"/>
      <c r="J920" s="543" t="s">
        <v>474</v>
      </c>
      <c r="K920" s="399"/>
      <c r="L920" s="447">
        <v>305.68</v>
      </c>
    </row>
    <row r="921" spans="2:12" ht="13.5" thickTop="1" x14ac:dyDescent="0.25">
      <c r="B921" s="396"/>
      <c r="C921" s="396"/>
      <c r="D921" s="396"/>
      <c r="E921" s="396"/>
      <c r="F921" s="396"/>
      <c r="G921" s="396"/>
      <c r="H921" s="396"/>
      <c r="I921" s="396"/>
      <c r="J921" s="396"/>
      <c r="K921" s="396"/>
      <c r="L921" s="396"/>
    </row>
    <row r="922" spans="2:12" ht="15" x14ac:dyDescent="0.25">
      <c r="B922" s="388" t="s">
        <v>1665</v>
      </c>
      <c r="C922" s="440" t="s">
        <v>15</v>
      </c>
      <c r="D922" s="388" t="s">
        <v>33</v>
      </c>
      <c r="E922" s="388" t="s">
        <v>30</v>
      </c>
      <c r="F922" s="544" t="s">
        <v>199</v>
      </c>
      <c r="G922" s="544"/>
      <c r="H922" s="389" t="s">
        <v>24</v>
      </c>
      <c r="I922" s="440" t="s">
        <v>26</v>
      </c>
      <c r="J922" s="440" t="s">
        <v>585</v>
      </c>
      <c r="K922" s="440" t="s">
        <v>54</v>
      </c>
      <c r="L922" s="440" t="s">
        <v>25</v>
      </c>
    </row>
    <row r="923" spans="2:12" ht="12.75" customHeight="1" x14ac:dyDescent="0.25">
      <c r="B923" s="390" t="s">
        <v>382</v>
      </c>
      <c r="C923" s="391" t="s">
        <v>1666</v>
      </c>
      <c r="D923" s="390" t="s">
        <v>1667</v>
      </c>
      <c r="E923" s="390" t="s">
        <v>1668</v>
      </c>
      <c r="F923" s="541">
        <v>12</v>
      </c>
      <c r="G923" s="541"/>
      <c r="H923" s="392" t="s">
        <v>159</v>
      </c>
      <c r="I923" s="443">
        <v>1</v>
      </c>
      <c r="J923" s="393"/>
      <c r="K923" s="393">
        <v>18.47</v>
      </c>
      <c r="L923" s="393">
        <v>18.47</v>
      </c>
    </row>
    <row r="924" spans="2:12" x14ac:dyDescent="0.25">
      <c r="B924" s="394" t="s">
        <v>383</v>
      </c>
      <c r="C924" s="444" t="s">
        <v>674</v>
      </c>
      <c r="D924" s="394" t="s">
        <v>1336</v>
      </c>
      <c r="E924" s="394" t="s">
        <v>237</v>
      </c>
      <c r="F924" s="542" t="s">
        <v>384</v>
      </c>
      <c r="G924" s="542"/>
      <c r="H924" s="395" t="s">
        <v>340</v>
      </c>
      <c r="I924" s="445">
        <v>0.08</v>
      </c>
      <c r="J924" s="445">
        <v>0</v>
      </c>
      <c r="K924" s="446">
        <v>22.31</v>
      </c>
      <c r="L924" s="446">
        <v>1.7847999999999999</v>
      </c>
    </row>
    <row r="925" spans="2:12" ht="12.75" customHeight="1" x14ac:dyDescent="0.25">
      <c r="B925" s="394" t="s">
        <v>383</v>
      </c>
      <c r="C925" s="444" t="s">
        <v>4121</v>
      </c>
      <c r="D925" s="394" t="s">
        <v>1667</v>
      </c>
      <c r="E925" s="394" t="s">
        <v>4122</v>
      </c>
      <c r="F925" s="542" t="s">
        <v>390</v>
      </c>
      <c r="G925" s="542"/>
      <c r="H925" s="395" t="s">
        <v>159</v>
      </c>
      <c r="I925" s="445">
        <v>1</v>
      </c>
      <c r="J925" s="445">
        <v>0</v>
      </c>
      <c r="K925" s="446">
        <v>16.690000000000001</v>
      </c>
      <c r="L925" s="446">
        <v>16.690000000000001</v>
      </c>
    </row>
    <row r="926" spans="2:12" ht="25.5" x14ac:dyDescent="0.25">
      <c r="B926" s="399"/>
      <c r="C926" s="399"/>
      <c r="D926" s="399"/>
      <c r="E926" s="399"/>
      <c r="F926" s="399"/>
      <c r="G926" s="399" t="s">
        <v>386</v>
      </c>
      <c r="H926" s="447">
        <v>1.78</v>
      </c>
      <c r="I926" s="399" t="s">
        <v>387</v>
      </c>
      <c r="J926" s="447">
        <v>0</v>
      </c>
      <c r="K926" s="399" t="s">
        <v>388</v>
      </c>
      <c r="L926" s="447">
        <v>1.78</v>
      </c>
    </row>
    <row r="927" spans="2:12" ht="26.25" thickBot="1" x14ac:dyDescent="0.3">
      <c r="B927" s="399"/>
      <c r="C927" s="399"/>
      <c r="D927" s="399"/>
      <c r="E927" s="399"/>
      <c r="F927" s="399"/>
      <c r="G927" s="399" t="s">
        <v>389</v>
      </c>
      <c r="H927" s="447">
        <v>0</v>
      </c>
      <c r="I927" s="543"/>
      <c r="J927" s="543" t="s">
        <v>474</v>
      </c>
      <c r="K927" s="399"/>
      <c r="L927" s="447">
        <v>18.47</v>
      </c>
    </row>
    <row r="928" spans="2:12" ht="13.5" thickTop="1" x14ac:dyDescent="0.25">
      <c r="B928" s="396"/>
      <c r="C928" s="396"/>
      <c r="D928" s="396"/>
      <c r="E928" s="396"/>
      <c r="F928" s="396"/>
      <c r="G928" s="396"/>
      <c r="H928" s="396"/>
      <c r="I928" s="396"/>
      <c r="J928" s="396"/>
      <c r="K928" s="396"/>
      <c r="L928" s="396"/>
    </row>
    <row r="929" spans="2:12" ht="15" x14ac:dyDescent="0.25">
      <c r="B929" s="388" t="s">
        <v>1669</v>
      </c>
      <c r="C929" s="440" t="s">
        <v>15</v>
      </c>
      <c r="D929" s="388" t="s">
        <v>33</v>
      </c>
      <c r="E929" s="388" t="s">
        <v>30</v>
      </c>
      <c r="F929" s="544" t="s">
        <v>199</v>
      </c>
      <c r="G929" s="544"/>
      <c r="H929" s="389" t="s">
        <v>24</v>
      </c>
      <c r="I929" s="440" t="s">
        <v>26</v>
      </c>
      <c r="J929" s="440" t="s">
        <v>54</v>
      </c>
      <c r="K929" s="440" t="s">
        <v>25</v>
      </c>
      <c r="L929"/>
    </row>
    <row r="930" spans="2:12" ht="38.25" x14ac:dyDescent="0.25">
      <c r="B930" s="390" t="s">
        <v>382</v>
      </c>
      <c r="C930" s="391" t="s">
        <v>1670</v>
      </c>
      <c r="D930" s="390" t="s">
        <v>164</v>
      </c>
      <c r="E930" s="390" t="s">
        <v>1671</v>
      </c>
      <c r="F930" s="541" t="s">
        <v>576</v>
      </c>
      <c r="G930" s="541"/>
      <c r="H930" s="392" t="s">
        <v>136</v>
      </c>
      <c r="I930" s="443">
        <v>1</v>
      </c>
      <c r="J930" s="393">
        <v>46.02</v>
      </c>
      <c r="K930" s="393">
        <v>46.02</v>
      </c>
      <c r="L930"/>
    </row>
    <row r="931" spans="2:12" ht="15" x14ac:dyDescent="0.25">
      <c r="B931" s="388" t="s">
        <v>23</v>
      </c>
      <c r="C931" s="440" t="s">
        <v>15</v>
      </c>
      <c r="D931" s="388" t="s">
        <v>33</v>
      </c>
      <c r="E931" s="388" t="s">
        <v>30</v>
      </c>
      <c r="F931" s="544" t="s">
        <v>199</v>
      </c>
      <c r="G931" s="546"/>
      <c r="H931" s="389" t="s">
        <v>24</v>
      </c>
      <c r="I931" s="440" t="s">
        <v>26</v>
      </c>
      <c r="J931" s="440" t="s">
        <v>54</v>
      </c>
      <c r="K931" s="440" t="s">
        <v>25</v>
      </c>
      <c r="L931"/>
    </row>
    <row r="932" spans="2:12" ht="15" x14ac:dyDescent="0.25">
      <c r="B932" s="394" t="s">
        <v>383</v>
      </c>
      <c r="C932" s="444" t="s">
        <v>690</v>
      </c>
      <c r="D932" s="394" t="s">
        <v>1336</v>
      </c>
      <c r="E932" s="394" t="s">
        <v>202</v>
      </c>
      <c r="F932" s="542" t="s">
        <v>384</v>
      </c>
      <c r="G932" s="542"/>
      <c r="H932" s="395" t="s">
        <v>340</v>
      </c>
      <c r="I932" s="445">
        <v>0.6</v>
      </c>
      <c r="J932" s="446">
        <v>20.37</v>
      </c>
      <c r="K932" s="451" t="s">
        <v>4123</v>
      </c>
      <c r="L932"/>
    </row>
    <row r="933" spans="2:12" ht="12.75" customHeight="1" x14ac:dyDescent="0.25">
      <c r="B933" s="394" t="s">
        <v>383</v>
      </c>
      <c r="C933" s="444" t="s">
        <v>682</v>
      </c>
      <c r="D933" s="394" t="s">
        <v>1336</v>
      </c>
      <c r="E933" s="394" t="s">
        <v>244</v>
      </c>
      <c r="F933" s="542" t="s">
        <v>384</v>
      </c>
      <c r="G933" s="542"/>
      <c r="H933" s="395" t="s">
        <v>340</v>
      </c>
      <c r="I933" s="445">
        <v>0.6</v>
      </c>
      <c r="J933" s="446">
        <v>29.48</v>
      </c>
      <c r="K933" s="451" t="s">
        <v>1309</v>
      </c>
      <c r="L933"/>
    </row>
    <row r="934" spans="2:12" ht="12.75" customHeight="1" x14ac:dyDescent="0.25">
      <c r="B934" s="394" t="s">
        <v>383</v>
      </c>
      <c r="C934" s="444" t="s">
        <v>4124</v>
      </c>
      <c r="D934" s="394" t="s">
        <v>164</v>
      </c>
      <c r="E934" s="394" t="s">
        <v>4125</v>
      </c>
      <c r="F934" s="542" t="s">
        <v>390</v>
      </c>
      <c r="G934" s="542"/>
      <c r="H934" s="395" t="s">
        <v>137</v>
      </c>
      <c r="I934" s="445">
        <v>1</v>
      </c>
      <c r="J934" s="446">
        <v>16.12</v>
      </c>
      <c r="K934" s="451" t="s">
        <v>4126</v>
      </c>
      <c r="L934"/>
    </row>
    <row r="935" spans="2:12" ht="15" x14ac:dyDescent="0.25">
      <c r="B935" s="549" t="s">
        <v>497</v>
      </c>
      <c r="C935" s="546"/>
      <c r="D935" s="546"/>
      <c r="E935" s="546"/>
      <c r="F935" s="546"/>
      <c r="G935" s="546"/>
      <c r="H935" s="546"/>
      <c r="I935" s="546"/>
      <c r="J935" s="546"/>
      <c r="K935" s="546"/>
      <c r="L935"/>
    </row>
    <row r="936" spans="2:12" ht="15" x14ac:dyDescent="0.25">
      <c r="B936" s="388" t="s">
        <v>23</v>
      </c>
      <c r="C936" s="440" t="s">
        <v>15</v>
      </c>
      <c r="D936" s="388" t="s">
        <v>33</v>
      </c>
      <c r="E936" s="388" t="s">
        <v>30</v>
      </c>
      <c r="F936" s="544" t="s">
        <v>199</v>
      </c>
      <c r="G936" s="546"/>
      <c r="H936" s="389" t="s">
        <v>24</v>
      </c>
      <c r="I936" s="440" t="s">
        <v>26</v>
      </c>
      <c r="J936" s="440" t="s">
        <v>54</v>
      </c>
      <c r="K936" s="440" t="s">
        <v>25</v>
      </c>
      <c r="L936"/>
    </row>
    <row r="937" spans="2:12" ht="15" x14ac:dyDescent="0.25">
      <c r="B937" s="394" t="s">
        <v>383</v>
      </c>
      <c r="C937" s="444" t="s">
        <v>690</v>
      </c>
      <c r="D937" s="394" t="s">
        <v>1336</v>
      </c>
      <c r="E937" s="394" t="s">
        <v>202</v>
      </c>
      <c r="F937" s="542" t="s">
        <v>384</v>
      </c>
      <c r="G937" s="542"/>
      <c r="H937" s="395" t="s">
        <v>340</v>
      </c>
      <c r="I937" s="445">
        <v>0.6</v>
      </c>
      <c r="J937" s="446">
        <v>20.37</v>
      </c>
      <c r="K937" s="451" t="s">
        <v>4123</v>
      </c>
      <c r="L937"/>
    </row>
    <row r="938" spans="2:12" ht="15" x14ac:dyDescent="0.25">
      <c r="B938" s="394" t="s">
        <v>383</v>
      </c>
      <c r="C938" s="444" t="s">
        <v>682</v>
      </c>
      <c r="D938" s="394" t="s">
        <v>1336</v>
      </c>
      <c r="E938" s="394" t="s">
        <v>244</v>
      </c>
      <c r="F938" s="542" t="s">
        <v>384</v>
      </c>
      <c r="G938" s="542"/>
      <c r="H938" s="395" t="s">
        <v>340</v>
      </c>
      <c r="I938" s="445">
        <v>0.6</v>
      </c>
      <c r="J938" s="446">
        <v>29.48</v>
      </c>
      <c r="K938" s="451" t="s">
        <v>1309</v>
      </c>
      <c r="L938"/>
    </row>
    <row r="939" spans="2:12" ht="15" x14ac:dyDescent="0.25">
      <c r="B939" s="394" t="s">
        <v>383</v>
      </c>
      <c r="C939" s="444" t="s">
        <v>4124</v>
      </c>
      <c r="D939" s="394" t="s">
        <v>164</v>
      </c>
      <c r="E939" s="394" t="s">
        <v>4125</v>
      </c>
      <c r="F939" s="542" t="s">
        <v>390</v>
      </c>
      <c r="G939" s="542"/>
      <c r="H939" s="395" t="s">
        <v>137</v>
      </c>
      <c r="I939" s="445">
        <v>1</v>
      </c>
      <c r="J939" s="446">
        <v>16.12</v>
      </c>
      <c r="K939" s="451" t="s">
        <v>4126</v>
      </c>
      <c r="L939"/>
    </row>
    <row r="940" spans="2:12" ht="25.5" x14ac:dyDescent="0.25">
      <c r="B940" s="399"/>
      <c r="C940" s="399"/>
      <c r="D940" s="399"/>
      <c r="E940" s="399"/>
      <c r="F940" s="399" t="s">
        <v>386</v>
      </c>
      <c r="G940" s="447">
        <v>29.9</v>
      </c>
      <c r="H940" s="399" t="s">
        <v>387</v>
      </c>
      <c r="I940" s="447">
        <v>0</v>
      </c>
      <c r="J940" s="399" t="s">
        <v>388</v>
      </c>
      <c r="K940" s="447">
        <v>29.9</v>
      </c>
      <c r="L940"/>
    </row>
    <row r="941" spans="2:12" ht="26.25" thickBot="1" x14ac:dyDescent="0.3">
      <c r="B941" s="399"/>
      <c r="C941" s="399"/>
      <c r="D941" s="399"/>
      <c r="E941" s="399"/>
      <c r="F941" s="399" t="s">
        <v>389</v>
      </c>
      <c r="G941" s="447">
        <v>0</v>
      </c>
      <c r="H941" s="399"/>
      <c r="I941" s="543" t="s">
        <v>474</v>
      </c>
      <c r="J941" s="543"/>
      <c r="K941" s="447">
        <v>46.02</v>
      </c>
      <c r="L941"/>
    </row>
    <row r="942" spans="2:12" ht="13.5" thickTop="1" x14ac:dyDescent="0.25">
      <c r="B942" s="396"/>
      <c r="C942" s="396"/>
      <c r="D942" s="396"/>
      <c r="E942" s="396"/>
      <c r="F942" s="396"/>
      <c r="G942" s="396"/>
      <c r="H942" s="396"/>
      <c r="I942" s="396"/>
      <c r="J942" s="396"/>
      <c r="K942" s="396"/>
      <c r="L942" s="396"/>
    </row>
    <row r="943" spans="2:12" ht="15" x14ac:dyDescent="0.25">
      <c r="B943" s="388" t="s">
        <v>1672</v>
      </c>
      <c r="C943" s="440" t="s">
        <v>15</v>
      </c>
      <c r="D943" s="388" t="s">
        <v>33</v>
      </c>
      <c r="E943" s="388" t="s">
        <v>30</v>
      </c>
      <c r="F943" s="544" t="s">
        <v>199</v>
      </c>
      <c r="G943" s="544"/>
      <c r="H943" s="389" t="s">
        <v>24</v>
      </c>
      <c r="I943" s="440" t="s">
        <v>26</v>
      </c>
      <c r="J943" s="440" t="s">
        <v>54</v>
      </c>
      <c r="K943" s="440" t="s">
        <v>25</v>
      </c>
      <c r="L943"/>
    </row>
    <row r="944" spans="2:12" ht="12.75" customHeight="1" x14ac:dyDescent="0.25">
      <c r="B944" s="390" t="s">
        <v>382</v>
      </c>
      <c r="C944" s="391" t="s">
        <v>1673</v>
      </c>
      <c r="D944" s="390" t="s">
        <v>164</v>
      </c>
      <c r="E944" s="390" t="s">
        <v>1674</v>
      </c>
      <c r="F944" s="541" t="s">
        <v>576</v>
      </c>
      <c r="G944" s="541"/>
      <c r="H944" s="392" t="s">
        <v>136</v>
      </c>
      <c r="I944" s="443">
        <v>1</v>
      </c>
      <c r="J944" s="393">
        <v>30.52</v>
      </c>
      <c r="K944" s="393">
        <v>30.52</v>
      </c>
      <c r="L944"/>
    </row>
    <row r="945" spans="2:12" ht="15" x14ac:dyDescent="0.25">
      <c r="B945" s="388" t="s">
        <v>23</v>
      </c>
      <c r="C945" s="440" t="s">
        <v>15</v>
      </c>
      <c r="D945" s="388" t="s">
        <v>33</v>
      </c>
      <c r="E945" s="388" t="s">
        <v>30</v>
      </c>
      <c r="F945" s="544" t="s">
        <v>199</v>
      </c>
      <c r="G945" s="546"/>
      <c r="H945" s="389" t="s">
        <v>24</v>
      </c>
      <c r="I945" s="440" t="s">
        <v>26</v>
      </c>
      <c r="J945" s="440" t="s">
        <v>54</v>
      </c>
      <c r="K945" s="440" t="s">
        <v>25</v>
      </c>
      <c r="L945"/>
    </row>
    <row r="946" spans="2:12" ht="12.75" customHeight="1" x14ac:dyDescent="0.25">
      <c r="B946" s="394" t="s">
        <v>383</v>
      </c>
      <c r="C946" s="444" t="s">
        <v>1278</v>
      </c>
      <c r="D946" s="394" t="s">
        <v>1336</v>
      </c>
      <c r="E946" s="394" t="s">
        <v>1083</v>
      </c>
      <c r="F946" s="542" t="s">
        <v>390</v>
      </c>
      <c r="G946" s="542"/>
      <c r="H946" s="395" t="s">
        <v>136</v>
      </c>
      <c r="I946" s="445">
        <v>4</v>
      </c>
      <c r="J946" s="446">
        <v>0.16</v>
      </c>
      <c r="K946" s="451" t="s">
        <v>879</v>
      </c>
      <c r="L946"/>
    </row>
    <row r="947" spans="2:12" ht="15" x14ac:dyDescent="0.25">
      <c r="B947" s="394" t="s">
        <v>383</v>
      </c>
      <c r="C947" s="444" t="s">
        <v>1279</v>
      </c>
      <c r="D947" s="394" t="s">
        <v>1336</v>
      </c>
      <c r="E947" s="394" t="s">
        <v>1084</v>
      </c>
      <c r="F947" s="542" t="s">
        <v>390</v>
      </c>
      <c r="G947" s="542"/>
      <c r="H947" s="395" t="s">
        <v>136</v>
      </c>
      <c r="I947" s="445">
        <v>4</v>
      </c>
      <c r="J947" s="446">
        <v>0.24</v>
      </c>
      <c r="K947" s="451" t="s">
        <v>4127</v>
      </c>
      <c r="L947"/>
    </row>
    <row r="948" spans="2:12" ht="15" x14ac:dyDescent="0.25">
      <c r="B948" s="394" t="s">
        <v>383</v>
      </c>
      <c r="C948" s="444" t="s">
        <v>4128</v>
      </c>
      <c r="D948" s="394" t="s">
        <v>164</v>
      </c>
      <c r="E948" s="394" t="s">
        <v>4129</v>
      </c>
      <c r="F948" s="542" t="s">
        <v>390</v>
      </c>
      <c r="G948" s="542"/>
      <c r="H948" s="395" t="s">
        <v>136</v>
      </c>
      <c r="I948" s="445">
        <v>1</v>
      </c>
      <c r="J948" s="446">
        <v>21.64</v>
      </c>
      <c r="K948" s="451" t="s">
        <v>4130</v>
      </c>
      <c r="L948"/>
    </row>
    <row r="949" spans="2:12" ht="15" x14ac:dyDescent="0.25">
      <c r="B949" s="394" t="s">
        <v>383</v>
      </c>
      <c r="C949" s="444" t="s">
        <v>662</v>
      </c>
      <c r="D949" s="394" t="s">
        <v>1336</v>
      </c>
      <c r="E949" s="394" t="s">
        <v>240</v>
      </c>
      <c r="F949" s="542" t="s">
        <v>384</v>
      </c>
      <c r="G949" s="542"/>
      <c r="H949" s="395" t="s">
        <v>340</v>
      </c>
      <c r="I949" s="445">
        <v>0.25</v>
      </c>
      <c r="J949" s="446">
        <v>29.14</v>
      </c>
      <c r="K949" s="451" t="s">
        <v>4131</v>
      </c>
      <c r="L949"/>
    </row>
    <row r="950" spans="2:12" ht="15" x14ac:dyDescent="0.25">
      <c r="B950" s="549" t="s">
        <v>497</v>
      </c>
      <c r="C950" s="546"/>
      <c r="D950" s="546"/>
      <c r="E950" s="546"/>
      <c r="F950" s="546"/>
      <c r="G950" s="546"/>
      <c r="H950" s="546"/>
      <c r="I950" s="546"/>
      <c r="J950" s="546"/>
      <c r="K950" s="546"/>
      <c r="L950"/>
    </row>
    <row r="951" spans="2:12" ht="15" x14ac:dyDescent="0.25">
      <c r="B951" s="388" t="s">
        <v>23</v>
      </c>
      <c r="C951" s="440" t="s">
        <v>15</v>
      </c>
      <c r="D951" s="388" t="s">
        <v>33</v>
      </c>
      <c r="E951" s="388" t="s">
        <v>30</v>
      </c>
      <c r="F951" s="544" t="s">
        <v>199</v>
      </c>
      <c r="G951" s="546"/>
      <c r="H951" s="389" t="s">
        <v>24</v>
      </c>
      <c r="I951" s="440" t="s">
        <v>26</v>
      </c>
      <c r="J951" s="440" t="s">
        <v>54</v>
      </c>
      <c r="K951" s="440" t="s">
        <v>25</v>
      </c>
      <c r="L951"/>
    </row>
    <row r="952" spans="2:12" ht="15" x14ac:dyDescent="0.25">
      <c r="B952" s="394" t="s">
        <v>383</v>
      </c>
      <c r="C952" s="444" t="s">
        <v>1278</v>
      </c>
      <c r="D952" s="394" t="s">
        <v>1336</v>
      </c>
      <c r="E952" s="394" t="s">
        <v>1083</v>
      </c>
      <c r="F952" s="542" t="s">
        <v>390</v>
      </c>
      <c r="G952" s="542"/>
      <c r="H952" s="395" t="s">
        <v>136</v>
      </c>
      <c r="I952" s="445">
        <v>4</v>
      </c>
      <c r="J952" s="446">
        <v>0.16</v>
      </c>
      <c r="K952" s="451" t="s">
        <v>879</v>
      </c>
      <c r="L952"/>
    </row>
    <row r="953" spans="2:12" ht="15" x14ac:dyDescent="0.25">
      <c r="B953" s="394" t="s">
        <v>383</v>
      </c>
      <c r="C953" s="444" t="s">
        <v>1279</v>
      </c>
      <c r="D953" s="394" t="s">
        <v>1336</v>
      </c>
      <c r="E953" s="394" t="s">
        <v>1084</v>
      </c>
      <c r="F953" s="542" t="s">
        <v>390</v>
      </c>
      <c r="G953" s="542"/>
      <c r="H953" s="395" t="s">
        <v>136</v>
      </c>
      <c r="I953" s="445">
        <v>4</v>
      </c>
      <c r="J953" s="446">
        <v>0.24</v>
      </c>
      <c r="K953" s="451" t="s">
        <v>4127</v>
      </c>
      <c r="L953"/>
    </row>
    <row r="954" spans="2:12" ht="12.75" customHeight="1" x14ac:dyDescent="0.25">
      <c r="B954" s="394" t="s">
        <v>383</v>
      </c>
      <c r="C954" s="444" t="s">
        <v>4128</v>
      </c>
      <c r="D954" s="394" t="s">
        <v>164</v>
      </c>
      <c r="E954" s="394" t="s">
        <v>4129</v>
      </c>
      <c r="F954" s="542" t="s">
        <v>390</v>
      </c>
      <c r="G954" s="542"/>
      <c r="H954" s="395" t="s">
        <v>136</v>
      </c>
      <c r="I954" s="445">
        <v>1</v>
      </c>
      <c r="J954" s="446">
        <v>21.64</v>
      </c>
      <c r="K954" s="451" t="s">
        <v>4130</v>
      </c>
      <c r="L954"/>
    </row>
    <row r="955" spans="2:12" ht="15" x14ac:dyDescent="0.25">
      <c r="B955" s="394" t="s">
        <v>383</v>
      </c>
      <c r="C955" s="444" t="s">
        <v>662</v>
      </c>
      <c r="D955" s="394" t="s">
        <v>1336</v>
      </c>
      <c r="E955" s="394" t="s">
        <v>240</v>
      </c>
      <c r="F955" s="542" t="s">
        <v>384</v>
      </c>
      <c r="G955" s="542"/>
      <c r="H955" s="395" t="s">
        <v>340</v>
      </c>
      <c r="I955" s="445">
        <v>0.25</v>
      </c>
      <c r="J955" s="446">
        <v>29.14</v>
      </c>
      <c r="K955" s="451" t="s">
        <v>4131</v>
      </c>
      <c r="L955"/>
    </row>
    <row r="956" spans="2:12" ht="25.5" x14ac:dyDescent="0.25">
      <c r="B956" s="399"/>
      <c r="C956" s="399"/>
      <c r="D956" s="399"/>
      <c r="E956" s="399"/>
      <c r="F956" s="399" t="s">
        <v>386</v>
      </c>
      <c r="G956" s="447">
        <v>7.28</v>
      </c>
      <c r="H956" s="399" t="s">
        <v>387</v>
      </c>
      <c r="I956" s="447">
        <v>0</v>
      </c>
      <c r="J956" s="399" t="s">
        <v>388</v>
      </c>
      <c r="K956" s="447">
        <v>7.28</v>
      </c>
      <c r="L956"/>
    </row>
    <row r="957" spans="2:12" ht="26.25" thickBot="1" x14ac:dyDescent="0.3">
      <c r="B957" s="399"/>
      <c r="C957" s="399"/>
      <c r="D957" s="399"/>
      <c r="E957" s="399"/>
      <c r="F957" s="399" t="s">
        <v>389</v>
      </c>
      <c r="G957" s="447">
        <v>0</v>
      </c>
      <c r="H957" s="399"/>
      <c r="I957" s="543" t="s">
        <v>474</v>
      </c>
      <c r="J957" s="543"/>
      <c r="K957" s="447">
        <v>30.52</v>
      </c>
      <c r="L957"/>
    </row>
    <row r="958" spans="2:12" ht="12.75" customHeight="1" thickTop="1" x14ac:dyDescent="0.25">
      <c r="B958" s="396"/>
      <c r="C958" s="396"/>
      <c r="D958" s="396"/>
      <c r="E958" s="396"/>
      <c r="F958" s="396"/>
      <c r="G958" s="396"/>
      <c r="H958" s="396"/>
      <c r="I958" s="396"/>
      <c r="J958" s="396"/>
      <c r="K958" s="396"/>
      <c r="L958" s="396"/>
    </row>
    <row r="959" spans="2:12" ht="15" x14ac:dyDescent="0.25">
      <c r="B959" s="388" t="s">
        <v>1675</v>
      </c>
      <c r="C959" s="440" t="s">
        <v>15</v>
      </c>
      <c r="D959" s="388" t="s">
        <v>33</v>
      </c>
      <c r="E959" s="388" t="s">
        <v>30</v>
      </c>
      <c r="F959" s="544" t="s">
        <v>199</v>
      </c>
      <c r="G959" s="544"/>
      <c r="H959" s="389" t="s">
        <v>24</v>
      </c>
      <c r="I959" s="440" t="s">
        <v>26</v>
      </c>
      <c r="J959" s="440" t="s">
        <v>54</v>
      </c>
      <c r="K959" s="440" t="s">
        <v>25</v>
      </c>
      <c r="L959"/>
    </row>
    <row r="960" spans="2:12" ht="25.5" x14ac:dyDescent="0.25">
      <c r="B960" s="390" t="s">
        <v>382</v>
      </c>
      <c r="C960" s="391" t="s">
        <v>1676</v>
      </c>
      <c r="D960" s="390" t="s">
        <v>164</v>
      </c>
      <c r="E960" s="390" t="s">
        <v>1677</v>
      </c>
      <c r="F960" s="541" t="s">
        <v>4132</v>
      </c>
      <c r="G960" s="541"/>
      <c r="H960" s="392" t="s">
        <v>136</v>
      </c>
      <c r="I960" s="443">
        <v>1</v>
      </c>
      <c r="J960" s="393">
        <v>1420.68</v>
      </c>
      <c r="K960" s="393">
        <v>1420.68</v>
      </c>
      <c r="L960"/>
    </row>
    <row r="961" spans="2:12" ht="15" x14ac:dyDescent="0.25">
      <c r="B961" s="388" t="s">
        <v>23</v>
      </c>
      <c r="C961" s="440" t="s">
        <v>15</v>
      </c>
      <c r="D961" s="388" t="s">
        <v>33</v>
      </c>
      <c r="E961" s="388" t="s">
        <v>30</v>
      </c>
      <c r="F961" s="544" t="s">
        <v>199</v>
      </c>
      <c r="G961" s="546"/>
      <c r="H961" s="389" t="s">
        <v>24</v>
      </c>
      <c r="I961" s="440" t="s">
        <v>26</v>
      </c>
      <c r="J961" s="440" t="s">
        <v>54</v>
      </c>
      <c r="K961" s="440" t="s">
        <v>25</v>
      </c>
      <c r="L961"/>
    </row>
    <row r="962" spans="2:12" ht="15" x14ac:dyDescent="0.25">
      <c r="B962" s="394" t="s">
        <v>383</v>
      </c>
      <c r="C962" s="444" t="s">
        <v>4133</v>
      </c>
      <c r="D962" s="394" t="s">
        <v>164</v>
      </c>
      <c r="E962" s="394" t="s">
        <v>4134</v>
      </c>
      <c r="F962" s="542" t="s">
        <v>390</v>
      </c>
      <c r="G962" s="542"/>
      <c r="H962" s="395" t="s">
        <v>136</v>
      </c>
      <c r="I962" s="445">
        <v>1</v>
      </c>
      <c r="J962" s="446">
        <v>947.11</v>
      </c>
      <c r="K962" s="451" t="s">
        <v>4135</v>
      </c>
      <c r="L962"/>
    </row>
    <row r="963" spans="2:12" ht="15" x14ac:dyDescent="0.25">
      <c r="B963" s="394" t="s">
        <v>383</v>
      </c>
      <c r="C963" s="444" t="s">
        <v>682</v>
      </c>
      <c r="D963" s="394" t="s">
        <v>1336</v>
      </c>
      <c r="E963" s="394" t="s">
        <v>244</v>
      </c>
      <c r="F963" s="542" t="s">
        <v>384</v>
      </c>
      <c r="G963" s="542"/>
      <c r="H963" s="395" t="s">
        <v>340</v>
      </c>
      <c r="I963" s="445">
        <v>9.5</v>
      </c>
      <c r="J963" s="446">
        <v>29.48</v>
      </c>
      <c r="K963" s="451" t="s">
        <v>4136</v>
      </c>
      <c r="L963"/>
    </row>
    <row r="964" spans="2:12" ht="15" x14ac:dyDescent="0.25">
      <c r="B964" s="394" t="s">
        <v>383</v>
      </c>
      <c r="C964" s="444" t="s">
        <v>690</v>
      </c>
      <c r="D964" s="394" t="s">
        <v>1336</v>
      </c>
      <c r="E964" s="394" t="s">
        <v>202</v>
      </c>
      <c r="F964" s="542" t="s">
        <v>384</v>
      </c>
      <c r="G964" s="542"/>
      <c r="H964" s="395" t="s">
        <v>340</v>
      </c>
      <c r="I964" s="445">
        <v>9.5</v>
      </c>
      <c r="J964" s="446">
        <v>20.37</v>
      </c>
      <c r="K964" s="451" t="s">
        <v>4137</v>
      </c>
      <c r="L964"/>
    </row>
    <row r="965" spans="2:12" ht="15" x14ac:dyDescent="0.25">
      <c r="B965" s="549" t="s">
        <v>497</v>
      </c>
      <c r="C965" s="546"/>
      <c r="D965" s="546"/>
      <c r="E965" s="546"/>
      <c r="F965" s="546"/>
      <c r="G965" s="546"/>
      <c r="H965" s="546"/>
      <c r="I965" s="546"/>
      <c r="J965" s="546"/>
      <c r="K965" s="546"/>
      <c r="L965"/>
    </row>
    <row r="966" spans="2:12" ht="12.75" customHeight="1" x14ac:dyDescent="0.25">
      <c r="B966" s="388" t="s">
        <v>23</v>
      </c>
      <c r="C966" s="440" t="s">
        <v>15</v>
      </c>
      <c r="D966" s="388" t="s">
        <v>33</v>
      </c>
      <c r="E966" s="388" t="s">
        <v>30</v>
      </c>
      <c r="F966" s="544" t="s">
        <v>199</v>
      </c>
      <c r="G966" s="546"/>
      <c r="H966" s="389" t="s">
        <v>24</v>
      </c>
      <c r="I966" s="440" t="s">
        <v>26</v>
      </c>
      <c r="J966" s="440" t="s">
        <v>54</v>
      </c>
      <c r="K966" s="440" t="s">
        <v>25</v>
      </c>
      <c r="L966"/>
    </row>
    <row r="967" spans="2:12" ht="15" x14ac:dyDescent="0.25">
      <c r="B967" s="394" t="s">
        <v>383</v>
      </c>
      <c r="C967" s="444" t="s">
        <v>4133</v>
      </c>
      <c r="D967" s="394" t="s">
        <v>164</v>
      </c>
      <c r="E967" s="394" t="s">
        <v>4134</v>
      </c>
      <c r="F967" s="542" t="s">
        <v>390</v>
      </c>
      <c r="G967" s="542"/>
      <c r="H967" s="395" t="s">
        <v>136</v>
      </c>
      <c r="I967" s="445">
        <v>1</v>
      </c>
      <c r="J967" s="446">
        <v>947.11</v>
      </c>
      <c r="K967" s="451" t="s">
        <v>4135</v>
      </c>
      <c r="L967"/>
    </row>
    <row r="968" spans="2:12" ht="15" x14ac:dyDescent="0.25">
      <c r="B968" s="394" t="s">
        <v>383</v>
      </c>
      <c r="C968" s="444" t="s">
        <v>682</v>
      </c>
      <c r="D968" s="394" t="s">
        <v>1336</v>
      </c>
      <c r="E968" s="394" t="s">
        <v>244</v>
      </c>
      <c r="F968" s="542" t="s">
        <v>384</v>
      </c>
      <c r="G968" s="542"/>
      <c r="H968" s="395" t="s">
        <v>340</v>
      </c>
      <c r="I968" s="445">
        <v>9.5</v>
      </c>
      <c r="J968" s="446">
        <v>29.48</v>
      </c>
      <c r="K968" s="451" t="s">
        <v>4136</v>
      </c>
      <c r="L968"/>
    </row>
    <row r="969" spans="2:12" ht="15" x14ac:dyDescent="0.25">
      <c r="B969" s="394" t="s">
        <v>383</v>
      </c>
      <c r="C969" s="444" t="s">
        <v>690</v>
      </c>
      <c r="D969" s="394" t="s">
        <v>1336</v>
      </c>
      <c r="E969" s="394" t="s">
        <v>202</v>
      </c>
      <c r="F969" s="542" t="s">
        <v>384</v>
      </c>
      <c r="G969" s="542"/>
      <c r="H969" s="395" t="s">
        <v>340</v>
      </c>
      <c r="I969" s="445">
        <v>9.5</v>
      </c>
      <c r="J969" s="446">
        <v>20.37</v>
      </c>
      <c r="K969" s="451" t="s">
        <v>4137</v>
      </c>
      <c r="L969"/>
    </row>
    <row r="970" spans="2:12" ht="25.5" x14ac:dyDescent="0.25">
      <c r="B970" s="399"/>
      <c r="C970" s="399"/>
      <c r="D970" s="399"/>
      <c r="E970" s="399"/>
      <c r="F970" s="399" t="s">
        <v>386</v>
      </c>
      <c r="G970" s="447">
        <v>473.57</v>
      </c>
      <c r="H970" s="399" t="s">
        <v>387</v>
      </c>
      <c r="I970" s="447">
        <v>0</v>
      </c>
      <c r="J970" s="399" t="s">
        <v>388</v>
      </c>
      <c r="K970" s="447">
        <v>473.57</v>
      </c>
      <c r="L970"/>
    </row>
    <row r="971" spans="2:12" ht="26.25" thickBot="1" x14ac:dyDescent="0.3">
      <c r="B971" s="399"/>
      <c r="C971" s="399"/>
      <c r="D971" s="399"/>
      <c r="E971" s="399"/>
      <c r="F971" s="399" t="s">
        <v>389</v>
      </c>
      <c r="G971" s="447">
        <v>0</v>
      </c>
      <c r="H971" s="399"/>
      <c r="I971" s="543" t="s">
        <v>474</v>
      </c>
      <c r="J971" s="543"/>
      <c r="K971" s="447">
        <v>1420.68</v>
      </c>
      <c r="L971"/>
    </row>
    <row r="972" spans="2:12" ht="13.5" thickTop="1" x14ac:dyDescent="0.25">
      <c r="B972" s="396"/>
      <c r="C972" s="396"/>
      <c r="D972" s="396"/>
      <c r="E972" s="396"/>
      <c r="F972" s="396"/>
      <c r="G972" s="396"/>
      <c r="H972" s="396"/>
      <c r="I972" s="396"/>
      <c r="J972" s="396"/>
      <c r="K972" s="396"/>
      <c r="L972" s="396"/>
    </row>
    <row r="973" spans="2:12" ht="15" x14ac:dyDescent="0.25">
      <c r="B973" s="388" t="s">
        <v>1678</v>
      </c>
      <c r="C973" s="440" t="s">
        <v>15</v>
      </c>
      <c r="D973" s="388" t="s">
        <v>33</v>
      </c>
      <c r="E973" s="388" t="s">
        <v>30</v>
      </c>
      <c r="F973" s="544" t="s">
        <v>199</v>
      </c>
      <c r="G973" s="544"/>
      <c r="H973" s="389" t="s">
        <v>24</v>
      </c>
      <c r="I973" s="440" t="s">
        <v>26</v>
      </c>
      <c r="J973" s="440" t="s">
        <v>585</v>
      </c>
      <c r="K973" s="440" t="s">
        <v>54</v>
      </c>
      <c r="L973" s="440" t="s">
        <v>25</v>
      </c>
    </row>
    <row r="974" spans="2:12" x14ac:dyDescent="0.25">
      <c r="B974" s="390" t="s">
        <v>382</v>
      </c>
      <c r="C974" s="391" t="s">
        <v>1679</v>
      </c>
      <c r="D974" s="390" t="s">
        <v>130</v>
      </c>
      <c r="E974" s="390" t="s">
        <v>1680</v>
      </c>
      <c r="F974" s="541">
        <v>719</v>
      </c>
      <c r="G974" s="541"/>
      <c r="H974" s="392" t="s">
        <v>137</v>
      </c>
      <c r="I974" s="443">
        <v>1</v>
      </c>
      <c r="J974" s="393"/>
      <c r="K974" s="393">
        <v>0.56999999999999995</v>
      </c>
      <c r="L974" s="393">
        <v>0.56999999999999995</v>
      </c>
    </row>
    <row r="975" spans="2:12" ht="12.75" customHeight="1" x14ac:dyDescent="0.25">
      <c r="B975" s="394" t="s">
        <v>383</v>
      </c>
      <c r="C975" s="444" t="s">
        <v>4138</v>
      </c>
      <c r="D975" s="394" t="s">
        <v>1336</v>
      </c>
      <c r="E975" s="394" t="s">
        <v>4139</v>
      </c>
      <c r="F975" s="542" t="s">
        <v>390</v>
      </c>
      <c r="G975" s="542"/>
      <c r="H975" s="395" t="s">
        <v>136</v>
      </c>
      <c r="I975" s="445">
        <v>1</v>
      </c>
      <c r="J975" s="445">
        <v>0</v>
      </c>
      <c r="K975" s="446">
        <v>0.24</v>
      </c>
      <c r="L975" s="446">
        <v>0.24</v>
      </c>
    </row>
    <row r="976" spans="2:12" ht="12.75" customHeight="1" x14ac:dyDescent="0.25">
      <c r="B976" s="394" t="s">
        <v>383</v>
      </c>
      <c r="C976" s="444" t="s">
        <v>674</v>
      </c>
      <c r="D976" s="394" t="s">
        <v>1336</v>
      </c>
      <c r="E976" s="394" t="s">
        <v>237</v>
      </c>
      <c r="F976" s="542" t="s">
        <v>384</v>
      </c>
      <c r="G976" s="542"/>
      <c r="H976" s="395" t="s">
        <v>340</v>
      </c>
      <c r="I976" s="445">
        <v>6.6E-3</v>
      </c>
      <c r="J976" s="445">
        <v>0</v>
      </c>
      <c r="K976" s="446">
        <v>22.31</v>
      </c>
      <c r="L976" s="446">
        <v>0.14724599999999999</v>
      </c>
    </row>
    <row r="977" spans="2:12" x14ac:dyDescent="0.25">
      <c r="B977" s="394" t="s">
        <v>383</v>
      </c>
      <c r="C977" s="444" t="s">
        <v>682</v>
      </c>
      <c r="D977" s="394" t="s">
        <v>1336</v>
      </c>
      <c r="E977" s="394" t="s">
        <v>244</v>
      </c>
      <c r="F977" s="542" t="s">
        <v>384</v>
      </c>
      <c r="G977" s="542"/>
      <c r="H977" s="395" t="s">
        <v>340</v>
      </c>
      <c r="I977" s="445">
        <v>6.6E-3</v>
      </c>
      <c r="J977" s="445">
        <v>0</v>
      </c>
      <c r="K977" s="446">
        <v>29.48</v>
      </c>
      <c r="L977" s="446">
        <v>0.19456799999999999</v>
      </c>
    </row>
    <row r="978" spans="2:12" ht="25.5" x14ac:dyDescent="0.25">
      <c r="B978" s="399"/>
      <c r="C978" s="399"/>
      <c r="D978" s="399"/>
      <c r="E978" s="399"/>
      <c r="F978" s="399"/>
      <c r="G978" s="399" t="s">
        <v>386</v>
      </c>
      <c r="H978" s="447">
        <v>0.33</v>
      </c>
      <c r="I978" s="399" t="s">
        <v>387</v>
      </c>
      <c r="J978" s="447">
        <v>0</v>
      </c>
      <c r="K978" s="399" t="s">
        <v>388</v>
      </c>
      <c r="L978" s="447">
        <v>0.33</v>
      </c>
    </row>
    <row r="979" spans="2:12" ht="26.25" thickBot="1" x14ac:dyDescent="0.3">
      <c r="B979" s="399"/>
      <c r="C979" s="399"/>
      <c r="D979" s="399"/>
      <c r="E979" s="399"/>
      <c r="F979" s="399"/>
      <c r="G979" s="399" t="s">
        <v>389</v>
      </c>
      <c r="H979" s="447">
        <v>0</v>
      </c>
      <c r="I979" s="543"/>
      <c r="J979" s="543" t="s">
        <v>474</v>
      </c>
      <c r="K979" s="399"/>
      <c r="L979" s="447">
        <v>0.56999999999999995</v>
      </c>
    </row>
    <row r="980" spans="2:12" ht="13.5" thickTop="1" x14ac:dyDescent="0.25">
      <c r="B980" s="396"/>
      <c r="C980" s="396"/>
      <c r="D980" s="396"/>
      <c r="E980" s="396"/>
      <c r="F980" s="396"/>
      <c r="G980" s="396"/>
      <c r="H980" s="396"/>
      <c r="I980" s="396"/>
      <c r="J980" s="396"/>
      <c r="K980" s="396"/>
      <c r="L980" s="396"/>
    </row>
    <row r="981" spans="2:12" ht="15" x14ac:dyDescent="0.25">
      <c r="B981" s="388" t="s">
        <v>1681</v>
      </c>
      <c r="C981" s="440" t="s">
        <v>15</v>
      </c>
      <c r="D981" s="388" t="s">
        <v>33</v>
      </c>
      <c r="E981" s="388" t="s">
        <v>30</v>
      </c>
      <c r="F981" s="544" t="s">
        <v>199</v>
      </c>
      <c r="G981" s="544"/>
      <c r="H981" s="389" t="s">
        <v>24</v>
      </c>
      <c r="I981" s="440" t="s">
        <v>26</v>
      </c>
      <c r="J981" s="440" t="s">
        <v>585</v>
      </c>
      <c r="K981" s="440" t="s">
        <v>54</v>
      </c>
      <c r="L981" s="440" t="s">
        <v>25</v>
      </c>
    </row>
    <row r="982" spans="2:12" ht="38.25" x14ac:dyDescent="0.25">
      <c r="B982" s="390" t="s">
        <v>382</v>
      </c>
      <c r="C982" s="391" t="s">
        <v>1682</v>
      </c>
      <c r="D982" s="390" t="s">
        <v>974</v>
      </c>
      <c r="E982" s="390" t="s">
        <v>1683</v>
      </c>
      <c r="F982" s="541">
        <v>0</v>
      </c>
      <c r="G982" s="541"/>
      <c r="H982" s="392" t="s">
        <v>188</v>
      </c>
      <c r="I982" s="443">
        <v>1</v>
      </c>
      <c r="J982" s="393"/>
      <c r="K982" s="393">
        <v>36.130000000000003</v>
      </c>
      <c r="L982" s="393">
        <v>36.130000000000003</v>
      </c>
    </row>
    <row r="983" spans="2:12" ht="25.5" x14ac:dyDescent="0.25">
      <c r="B983" s="394" t="s">
        <v>383</v>
      </c>
      <c r="C983" s="444" t="s">
        <v>4140</v>
      </c>
      <c r="D983" s="394" t="s">
        <v>974</v>
      </c>
      <c r="E983" s="394" t="s">
        <v>4141</v>
      </c>
      <c r="F983" s="542" t="s">
        <v>390</v>
      </c>
      <c r="G983" s="542"/>
      <c r="H983" s="395" t="s">
        <v>2175</v>
      </c>
      <c r="I983" s="445">
        <v>3.2</v>
      </c>
      <c r="J983" s="445">
        <v>0</v>
      </c>
      <c r="K983" s="446">
        <v>6.82</v>
      </c>
      <c r="L983" s="446">
        <v>21.824000000000002</v>
      </c>
    </row>
    <row r="984" spans="2:12" x14ac:dyDescent="0.25">
      <c r="B984" s="394" t="s">
        <v>383</v>
      </c>
      <c r="C984" s="444" t="s">
        <v>690</v>
      </c>
      <c r="D984" s="394" t="s">
        <v>1336</v>
      </c>
      <c r="E984" s="394" t="s">
        <v>202</v>
      </c>
      <c r="F984" s="542" t="s">
        <v>384</v>
      </c>
      <c r="G984" s="542"/>
      <c r="H984" s="395" t="s">
        <v>340</v>
      </c>
      <c r="I984" s="445">
        <v>0.1</v>
      </c>
      <c r="J984" s="445">
        <v>0</v>
      </c>
      <c r="K984" s="446">
        <v>20.37</v>
      </c>
      <c r="L984" s="446">
        <v>2.0369999999999999</v>
      </c>
    </row>
    <row r="985" spans="2:12" x14ac:dyDescent="0.25">
      <c r="B985" s="394" t="s">
        <v>383</v>
      </c>
      <c r="C985" s="444" t="s">
        <v>4142</v>
      </c>
      <c r="D985" s="394" t="s">
        <v>1336</v>
      </c>
      <c r="E985" s="394" t="s">
        <v>4143</v>
      </c>
      <c r="F985" s="542" t="s">
        <v>390</v>
      </c>
      <c r="G985" s="542"/>
      <c r="H985" s="395" t="s">
        <v>156</v>
      </c>
      <c r="I985" s="445">
        <v>0.1</v>
      </c>
      <c r="J985" s="445">
        <v>0</v>
      </c>
      <c r="K985" s="446">
        <v>8.0399999999999991</v>
      </c>
      <c r="L985" s="446">
        <v>0.80400000000000005</v>
      </c>
    </row>
    <row r="986" spans="2:12" ht="12.75" customHeight="1" x14ac:dyDescent="0.25">
      <c r="B986" s="394" t="s">
        <v>383</v>
      </c>
      <c r="C986" s="444" t="s">
        <v>4144</v>
      </c>
      <c r="D986" s="394" t="s">
        <v>974</v>
      </c>
      <c r="E986" s="394" t="s">
        <v>4145</v>
      </c>
      <c r="F986" s="542" t="s">
        <v>651</v>
      </c>
      <c r="G986" s="542"/>
      <c r="H986" s="395" t="s">
        <v>340</v>
      </c>
      <c r="I986" s="445">
        <v>0.2</v>
      </c>
      <c r="J986" s="445">
        <v>0</v>
      </c>
      <c r="K986" s="446">
        <v>9.7234500000000001E-2</v>
      </c>
      <c r="L986" s="446">
        <v>1.94469E-2</v>
      </c>
    </row>
    <row r="987" spans="2:12" ht="12.75" customHeight="1" x14ac:dyDescent="0.25">
      <c r="B987" s="394" t="s">
        <v>383</v>
      </c>
      <c r="C987" s="444" t="s">
        <v>806</v>
      </c>
      <c r="D987" s="394" t="s">
        <v>1336</v>
      </c>
      <c r="E987" s="394" t="s">
        <v>496</v>
      </c>
      <c r="F987" s="542" t="s">
        <v>390</v>
      </c>
      <c r="G987" s="542"/>
      <c r="H987" s="395" t="s">
        <v>156</v>
      </c>
      <c r="I987" s="445">
        <v>0.2</v>
      </c>
      <c r="J987" s="445">
        <v>0</v>
      </c>
      <c r="K987" s="446">
        <v>28.25</v>
      </c>
      <c r="L987" s="446">
        <v>5.65</v>
      </c>
    </row>
    <row r="988" spans="2:12" x14ac:dyDescent="0.25">
      <c r="B988" s="394" t="s">
        <v>383</v>
      </c>
      <c r="C988" s="444" t="s">
        <v>673</v>
      </c>
      <c r="D988" s="394" t="s">
        <v>1336</v>
      </c>
      <c r="E988" s="394" t="s">
        <v>247</v>
      </c>
      <c r="F988" s="542" t="s">
        <v>384</v>
      </c>
      <c r="G988" s="542"/>
      <c r="H988" s="395" t="s">
        <v>340</v>
      </c>
      <c r="I988" s="445">
        <v>0.2</v>
      </c>
      <c r="J988" s="445">
        <v>0</v>
      </c>
      <c r="K988" s="446">
        <v>29.12</v>
      </c>
      <c r="L988" s="446">
        <v>5.8239999999999998</v>
      </c>
    </row>
    <row r="989" spans="2:12" ht="25.5" x14ac:dyDescent="0.25">
      <c r="B989" s="399"/>
      <c r="C989" s="399"/>
      <c r="D989" s="399"/>
      <c r="E989" s="399"/>
      <c r="F989" s="399"/>
      <c r="G989" s="399" t="s">
        <v>386</v>
      </c>
      <c r="H989" s="447">
        <v>7.85</v>
      </c>
      <c r="I989" s="399" t="s">
        <v>387</v>
      </c>
      <c r="J989" s="447">
        <v>0</v>
      </c>
      <c r="K989" s="399" t="s">
        <v>388</v>
      </c>
      <c r="L989" s="447">
        <v>7.85</v>
      </c>
    </row>
    <row r="990" spans="2:12" ht="26.25" thickBot="1" x14ac:dyDescent="0.3">
      <c r="B990" s="399"/>
      <c r="C990" s="399"/>
      <c r="D990" s="399"/>
      <c r="E990" s="399"/>
      <c r="F990" s="399"/>
      <c r="G990" s="399" t="s">
        <v>389</v>
      </c>
      <c r="H990" s="447">
        <v>0</v>
      </c>
      <c r="I990" s="543"/>
      <c r="J990" s="543" t="s">
        <v>474</v>
      </c>
      <c r="K990" s="399"/>
      <c r="L990" s="447">
        <v>36.130000000000003</v>
      </c>
    </row>
    <row r="991" spans="2:12" ht="13.5" thickTop="1" x14ac:dyDescent="0.25">
      <c r="B991" s="396"/>
      <c r="C991" s="396"/>
      <c r="D991" s="396"/>
      <c r="E991" s="396"/>
      <c r="F991" s="396"/>
      <c r="G991" s="396"/>
      <c r="H991" s="396"/>
      <c r="I991" s="396"/>
      <c r="J991" s="396"/>
      <c r="K991" s="396"/>
      <c r="L991" s="396"/>
    </row>
    <row r="992" spans="2:12" ht="15" x14ac:dyDescent="0.25">
      <c r="B992" s="388" t="s">
        <v>1684</v>
      </c>
      <c r="C992" s="440" t="s">
        <v>15</v>
      </c>
      <c r="D992" s="388" t="s">
        <v>33</v>
      </c>
      <c r="E992" s="388" t="s">
        <v>30</v>
      </c>
      <c r="F992" s="544" t="s">
        <v>199</v>
      </c>
      <c r="G992" s="544"/>
      <c r="H992" s="389" t="s">
        <v>24</v>
      </c>
      <c r="I992" s="440" t="s">
        <v>26</v>
      </c>
      <c r="J992" s="440" t="s">
        <v>54</v>
      </c>
      <c r="K992" s="440" t="s">
        <v>25</v>
      </c>
      <c r="L992"/>
    </row>
    <row r="993" spans="2:12" ht="25.5" x14ac:dyDescent="0.25">
      <c r="B993" s="390" t="s">
        <v>382</v>
      </c>
      <c r="C993" s="391" t="s">
        <v>1685</v>
      </c>
      <c r="D993" s="390" t="s">
        <v>164</v>
      </c>
      <c r="E993" s="390" t="s">
        <v>1686</v>
      </c>
      <c r="F993" s="541" t="s">
        <v>4132</v>
      </c>
      <c r="G993" s="541"/>
      <c r="H993" s="392" t="s">
        <v>136</v>
      </c>
      <c r="I993" s="443">
        <v>1</v>
      </c>
      <c r="J993" s="393">
        <v>212.66</v>
      </c>
      <c r="K993" s="393">
        <v>212.66</v>
      </c>
      <c r="L993"/>
    </row>
    <row r="994" spans="2:12" ht="15" x14ac:dyDescent="0.25">
      <c r="B994" s="388" t="s">
        <v>23</v>
      </c>
      <c r="C994" s="440" t="s">
        <v>15</v>
      </c>
      <c r="D994" s="388" t="s">
        <v>33</v>
      </c>
      <c r="E994" s="388" t="s">
        <v>30</v>
      </c>
      <c r="F994" s="544" t="s">
        <v>199</v>
      </c>
      <c r="G994" s="546"/>
      <c r="H994" s="389" t="s">
        <v>24</v>
      </c>
      <c r="I994" s="440" t="s">
        <v>26</v>
      </c>
      <c r="J994" s="440" t="s">
        <v>54</v>
      </c>
      <c r="K994" s="440" t="s">
        <v>25</v>
      </c>
      <c r="L994"/>
    </row>
    <row r="995" spans="2:12" ht="12.75" customHeight="1" x14ac:dyDescent="0.25">
      <c r="B995" s="394" t="s">
        <v>383</v>
      </c>
      <c r="C995" s="444" t="s">
        <v>4146</v>
      </c>
      <c r="D995" s="394" t="s">
        <v>164</v>
      </c>
      <c r="E995" s="394" t="s">
        <v>4147</v>
      </c>
      <c r="F995" s="542" t="s">
        <v>390</v>
      </c>
      <c r="G995" s="542"/>
      <c r="H995" s="395" t="s">
        <v>136</v>
      </c>
      <c r="I995" s="445">
        <v>1</v>
      </c>
      <c r="J995" s="446">
        <v>112.96</v>
      </c>
      <c r="K995" s="451" t="s">
        <v>4148</v>
      </c>
      <c r="L995"/>
    </row>
    <row r="996" spans="2:12" ht="12.75" customHeight="1" x14ac:dyDescent="0.25">
      <c r="B996" s="394" t="s">
        <v>383</v>
      </c>
      <c r="C996" s="444" t="s">
        <v>690</v>
      </c>
      <c r="D996" s="394" t="s">
        <v>1336</v>
      </c>
      <c r="E996" s="394" t="s">
        <v>202</v>
      </c>
      <c r="F996" s="542" t="s">
        <v>384</v>
      </c>
      <c r="G996" s="542"/>
      <c r="H996" s="395" t="s">
        <v>340</v>
      </c>
      <c r="I996" s="445">
        <v>2</v>
      </c>
      <c r="J996" s="446">
        <v>20.37</v>
      </c>
      <c r="K996" s="451" t="s">
        <v>4149</v>
      </c>
      <c r="L996"/>
    </row>
    <row r="997" spans="2:12" ht="15" x14ac:dyDescent="0.25">
      <c r="B997" s="394" t="s">
        <v>383</v>
      </c>
      <c r="C997" s="444" t="s">
        <v>682</v>
      </c>
      <c r="D997" s="394" t="s">
        <v>1336</v>
      </c>
      <c r="E997" s="394" t="s">
        <v>244</v>
      </c>
      <c r="F997" s="542" t="s">
        <v>384</v>
      </c>
      <c r="G997" s="542"/>
      <c r="H997" s="395" t="s">
        <v>340</v>
      </c>
      <c r="I997" s="445">
        <v>2</v>
      </c>
      <c r="J997" s="446">
        <v>29.48</v>
      </c>
      <c r="K997" s="451" t="s">
        <v>4150</v>
      </c>
      <c r="L997"/>
    </row>
    <row r="998" spans="2:12" ht="15" x14ac:dyDescent="0.25">
      <c r="B998" s="549" t="s">
        <v>497</v>
      </c>
      <c r="C998" s="546"/>
      <c r="D998" s="546"/>
      <c r="E998" s="546"/>
      <c r="F998" s="546"/>
      <c r="G998" s="546"/>
      <c r="H998" s="546"/>
      <c r="I998" s="546"/>
      <c r="J998" s="546"/>
      <c r="K998" s="546"/>
      <c r="L998"/>
    </row>
    <row r="999" spans="2:12" ht="15" x14ac:dyDescent="0.25">
      <c r="B999" s="388" t="s">
        <v>23</v>
      </c>
      <c r="C999" s="440" t="s">
        <v>15</v>
      </c>
      <c r="D999" s="388" t="s">
        <v>33</v>
      </c>
      <c r="E999" s="388" t="s">
        <v>30</v>
      </c>
      <c r="F999" s="544" t="s">
        <v>199</v>
      </c>
      <c r="G999" s="546"/>
      <c r="H999" s="389" t="s">
        <v>24</v>
      </c>
      <c r="I999" s="440" t="s">
        <v>26</v>
      </c>
      <c r="J999" s="440" t="s">
        <v>54</v>
      </c>
      <c r="K999" s="440" t="s">
        <v>25</v>
      </c>
      <c r="L999"/>
    </row>
    <row r="1000" spans="2:12" ht="15" x14ac:dyDescent="0.25">
      <c r="B1000" s="394" t="s">
        <v>383</v>
      </c>
      <c r="C1000" s="444" t="s">
        <v>4146</v>
      </c>
      <c r="D1000" s="394" t="s">
        <v>164</v>
      </c>
      <c r="E1000" s="394" t="s">
        <v>4147</v>
      </c>
      <c r="F1000" s="542" t="s">
        <v>390</v>
      </c>
      <c r="G1000" s="542"/>
      <c r="H1000" s="395" t="s">
        <v>136</v>
      </c>
      <c r="I1000" s="445">
        <v>1</v>
      </c>
      <c r="J1000" s="446">
        <v>112.96</v>
      </c>
      <c r="K1000" s="451" t="s">
        <v>4148</v>
      </c>
      <c r="L1000"/>
    </row>
    <row r="1001" spans="2:12" ht="15" x14ac:dyDescent="0.25">
      <c r="B1001" s="394" t="s">
        <v>383</v>
      </c>
      <c r="C1001" s="444" t="s">
        <v>690</v>
      </c>
      <c r="D1001" s="394" t="s">
        <v>1336</v>
      </c>
      <c r="E1001" s="394" t="s">
        <v>202</v>
      </c>
      <c r="F1001" s="542" t="s">
        <v>384</v>
      </c>
      <c r="G1001" s="542"/>
      <c r="H1001" s="395" t="s">
        <v>340</v>
      </c>
      <c r="I1001" s="445">
        <v>2</v>
      </c>
      <c r="J1001" s="446">
        <v>20.37</v>
      </c>
      <c r="K1001" s="451" t="s">
        <v>4149</v>
      </c>
      <c r="L1001"/>
    </row>
    <row r="1002" spans="2:12" ht="15" x14ac:dyDescent="0.25">
      <c r="B1002" s="394" t="s">
        <v>383</v>
      </c>
      <c r="C1002" s="444" t="s">
        <v>682</v>
      </c>
      <c r="D1002" s="394" t="s">
        <v>1336</v>
      </c>
      <c r="E1002" s="394" t="s">
        <v>244</v>
      </c>
      <c r="F1002" s="542" t="s">
        <v>384</v>
      </c>
      <c r="G1002" s="542"/>
      <c r="H1002" s="395" t="s">
        <v>340</v>
      </c>
      <c r="I1002" s="445">
        <v>2</v>
      </c>
      <c r="J1002" s="446">
        <v>29.48</v>
      </c>
      <c r="K1002" s="451" t="s">
        <v>4150</v>
      </c>
      <c r="L1002"/>
    </row>
    <row r="1003" spans="2:12" ht="25.5" x14ac:dyDescent="0.25">
      <c r="B1003" s="399"/>
      <c r="C1003" s="399"/>
      <c r="D1003" s="399"/>
      <c r="E1003" s="399"/>
      <c r="F1003" s="399" t="s">
        <v>386</v>
      </c>
      <c r="G1003" s="447">
        <v>99.7</v>
      </c>
      <c r="H1003" s="399" t="s">
        <v>387</v>
      </c>
      <c r="I1003" s="447">
        <v>0</v>
      </c>
      <c r="J1003" s="399" t="s">
        <v>388</v>
      </c>
      <c r="K1003" s="447">
        <v>99.7</v>
      </c>
      <c r="L1003"/>
    </row>
    <row r="1004" spans="2:12" ht="12.75" customHeight="1" thickBot="1" x14ac:dyDescent="0.3">
      <c r="B1004" s="399"/>
      <c r="C1004" s="399"/>
      <c r="D1004" s="399"/>
      <c r="E1004" s="399"/>
      <c r="F1004" s="399" t="s">
        <v>389</v>
      </c>
      <c r="G1004" s="447">
        <v>0</v>
      </c>
      <c r="H1004" s="399"/>
      <c r="I1004" s="543" t="s">
        <v>474</v>
      </c>
      <c r="J1004" s="543"/>
      <c r="K1004" s="447">
        <v>212.66</v>
      </c>
      <c r="L1004"/>
    </row>
    <row r="1005" spans="2:12" ht="13.5" thickTop="1" x14ac:dyDescent="0.25">
      <c r="B1005" s="396"/>
      <c r="C1005" s="396"/>
      <c r="D1005" s="396"/>
      <c r="E1005" s="396"/>
      <c r="F1005" s="396"/>
      <c r="G1005" s="396"/>
      <c r="H1005" s="396"/>
      <c r="I1005" s="396"/>
      <c r="J1005" s="396"/>
      <c r="K1005" s="396"/>
      <c r="L1005" s="396"/>
    </row>
    <row r="1006" spans="2:12" ht="15" x14ac:dyDescent="0.25">
      <c r="B1006" s="388" t="s">
        <v>1687</v>
      </c>
      <c r="C1006" s="440" t="s">
        <v>15</v>
      </c>
      <c r="D1006" s="388" t="s">
        <v>33</v>
      </c>
      <c r="E1006" s="388" t="s">
        <v>30</v>
      </c>
      <c r="F1006" s="544" t="s">
        <v>199</v>
      </c>
      <c r="G1006" s="544"/>
      <c r="H1006" s="389" t="s">
        <v>24</v>
      </c>
      <c r="I1006" s="440" t="s">
        <v>26</v>
      </c>
      <c r="J1006" s="440" t="s">
        <v>585</v>
      </c>
      <c r="K1006" s="440" t="s">
        <v>54</v>
      </c>
      <c r="L1006" s="440" t="s">
        <v>25</v>
      </c>
    </row>
    <row r="1007" spans="2:12" ht="25.5" x14ac:dyDescent="0.25">
      <c r="B1007" s="390" t="s">
        <v>382</v>
      </c>
      <c r="C1007" s="391" t="s">
        <v>1688</v>
      </c>
      <c r="D1007" s="390" t="s">
        <v>1336</v>
      </c>
      <c r="E1007" s="390" t="s">
        <v>1689</v>
      </c>
      <c r="F1007" s="541">
        <v>724</v>
      </c>
      <c r="G1007" s="541"/>
      <c r="H1007" s="392" t="s">
        <v>137</v>
      </c>
      <c r="I1007" s="443">
        <v>1</v>
      </c>
      <c r="J1007" s="393"/>
      <c r="K1007" s="393">
        <v>6.35</v>
      </c>
      <c r="L1007" s="393">
        <v>6.35</v>
      </c>
    </row>
    <row r="1008" spans="2:12" ht="25.5" x14ac:dyDescent="0.25">
      <c r="B1008" s="394" t="s">
        <v>383</v>
      </c>
      <c r="C1008" s="444" t="s">
        <v>4151</v>
      </c>
      <c r="D1008" s="394" t="s">
        <v>1336</v>
      </c>
      <c r="E1008" s="394" t="s">
        <v>1689</v>
      </c>
      <c r="F1008" s="542" t="s">
        <v>390</v>
      </c>
      <c r="G1008" s="542"/>
      <c r="H1008" s="395" t="s">
        <v>136</v>
      </c>
      <c r="I1008" s="445">
        <v>1</v>
      </c>
      <c r="J1008" s="445">
        <v>0</v>
      </c>
      <c r="K1008" s="446">
        <v>4.8099999999999996</v>
      </c>
      <c r="L1008" s="446">
        <v>4.8099999999999996</v>
      </c>
    </row>
    <row r="1009" spans="2:12" x14ac:dyDescent="0.25">
      <c r="B1009" s="394" t="s">
        <v>383</v>
      </c>
      <c r="C1009" s="444" t="s">
        <v>682</v>
      </c>
      <c r="D1009" s="394" t="s">
        <v>1336</v>
      </c>
      <c r="E1009" s="394" t="s">
        <v>244</v>
      </c>
      <c r="F1009" s="542" t="s">
        <v>384</v>
      </c>
      <c r="G1009" s="542"/>
      <c r="H1009" s="395" t="s">
        <v>340</v>
      </c>
      <c r="I1009" s="445">
        <v>0.03</v>
      </c>
      <c r="J1009" s="445">
        <v>0</v>
      </c>
      <c r="K1009" s="446">
        <v>29.48</v>
      </c>
      <c r="L1009" s="446">
        <v>0.88439999999999996</v>
      </c>
    </row>
    <row r="1010" spans="2:12" x14ac:dyDescent="0.25">
      <c r="B1010" s="394" t="s">
        <v>383</v>
      </c>
      <c r="C1010" s="444" t="s">
        <v>674</v>
      </c>
      <c r="D1010" s="394" t="s">
        <v>1336</v>
      </c>
      <c r="E1010" s="394" t="s">
        <v>237</v>
      </c>
      <c r="F1010" s="542" t="s">
        <v>384</v>
      </c>
      <c r="G1010" s="542"/>
      <c r="H1010" s="395" t="s">
        <v>340</v>
      </c>
      <c r="I1010" s="445">
        <v>0.03</v>
      </c>
      <c r="J1010" s="445">
        <v>0</v>
      </c>
      <c r="K1010" s="446">
        <v>22.31</v>
      </c>
      <c r="L1010" s="446">
        <v>0.66930000000000001</v>
      </c>
    </row>
    <row r="1011" spans="2:12" ht="25.5" x14ac:dyDescent="0.25">
      <c r="B1011" s="399"/>
      <c r="C1011" s="399"/>
      <c r="D1011" s="399"/>
      <c r="E1011" s="399"/>
      <c r="F1011" s="399"/>
      <c r="G1011" s="399" t="s">
        <v>386</v>
      </c>
      <c r="H1011" s="447">
        <v>1.54</v>
      </c>
      <c r="I1011" s="399" t="s">
        <v>387</v>
      </c>
      <c r="J1011" s="447">
        <v>0</v>
      </c>
      <c r="K1011" s="399" t="s">
        <v>388</v>
      </c>
      <c r="L1011" s="447">
        <v>1.54</v>
      </c>
    </row>
    <row r="1012" spans="2:12" ht="26.25" thickBot="1" x14ac:dyDescent="0.3">
      <c r="B1012" s="399"/>
      <c r="C1012" s="399"/>
      <c r="D1012" s="399"/>
      <c r="E1012" s="399"/>
      <c r="F1012" s="399"/>
      <c r="G1012" s="399" t="s">
        <v>389</v>
      </c>
      <c r="H1012" s="447">
        <v>0</v>
      </c>
      <c r="I1012" s="543"/>
      <c r="J1012" s="543" t="s">
        <v>474</v>
      </c>
      <c r="K1012" s="399"/>
      <c r="L1012" s="447">
        <v>6.35</v>
      </c>
    </row>
    <row r="1013" spans="2:12" ht="13.5" thickTop="1" x14ac:dyDescent="0.25">
      <c r="B1013" s="396"/>
      <c r="C1013" s="396"/>
      <c r="D1013" s="396"/>
      <c r="E1013" s="396"/>
      <c r="F1013" s="396"/>
      <c r="G1013" s="396"/>
      <c r="H1013" s="396"/>
      <c r="I1013" s="396"/>
      <c r="J1013" s="396"/>
      <c r="K1013" s="396"/>
      <c r="L1013" s="396"/>
    </row>
    <row r="1014" spans="2:12" ht="15" x14ac:dyDescent="0.25">
      <c r="B1014" s="388" t="s">
        <v>1690</v>
      </c>
      <c r="C1014" s="440" t="s">
        <v>15</v>
      </c>
      <c r="D1014" s="388" t="s">
        <v>33</v>
      </c>
      <c r="E1014" s="388" t="s">
        <v>30</v>
      </c>
      <c r="F1014" s="544" t="s">
        <v>199</v>
      </c>
      <c r="G1014" s="544"/>
      <c r="H1014" s="389" t="s">
        <v>24</v>
      </c>
      <c r="I1014" s="440" t="s">
        <v>26</v>
      </c>
      <c r="J1014" s="440" t="s">
        <v>585</v>
      </c>
      <c r="K1014" s="440" t="s">
        <v>54</v>
      </c>
      <c r="L1014" s="440" t="s">
        <v>25</v>
      </c>
    </row>
    <row r="1015" spans="2:12" x14ac:dyDescent="0.25">
      <c r="B1015" s="390" t="s">
        <v>382</v>
      </c>
      <c r="C1015" s="391" t="s">
        <v>1691</v>
      </c>
      <c r="D1015" s="390" t="s">
        <v>1336</v>
      </c>
      <c r="E1015" s="390" t="s">
        <v>1692</v>
      </c>
      <c r="F1015" s="541">
        <v>724</v>
      </c>
      <c r="G1015" s="541"/>
      <c r="H1015" s="392" t="s">
        <v>136</v>
      </c>
      <c r="I1015" s="443">
        <v>1</v>
      </c>
      <c r="J1015" s="393"/>
      <c r="K1015" s="393">
        <v>7.31</v>
      </c>
      <c r="L1015" s="393">
        <v>7.31</v>
      </c>
    </row>
    <row r="1016" spans="2:12" x14ac:dyDescent="0.25">
      <c r="B1016" s="394" t="s">
        <v>383</v>
      </c>
      <c r="C1016" s="444" t="s">
        <v>682</v>
      </c>
      <c r="D1016" s="394" t="s">
        <v>1336</v>
      </c>
      <c r="E1016" s="394" t="s">
        <v>244</v>
      </c>
      <c r="F1016" s="542" t="s">
        <v>384</v>
      </c>
      <c r="G1016" s="542"/>
      <c r="H1016" s="395" t="s">
        <v>340</v>
      </c>
      <c r="I1016" s="445">
        <v>0.03</v>
      </c>
      <c r="J1016" s="445">
        <v>0</v>
      </c>
      <c r="K1016" s="446">
        <v>29.48</v>
      </c>
      <c r="L1016" s="446">
        <v>0.88439999999999996</v>
      </c>
    </row>
    <row r="1017" spans="2:12" x14ac:dyDescent="0.25">
      <c r="B1017" s="394" t="s">
        <v>383</v>
      </c>
      <c r="C1017" s="444" t="s">
        <v>4152</v>
      </c>
      <c r="D1017" s="394" t="s">
        <v>1336</v>
      </c>
      <c r="E1017" s="394" t="s">
        <v>1692</v>
      </c>
      <c r="F1017" s="542" t="s">
        <v>390</v>
      </c>
      <c r="G1017" s="542"/>
      <c r="H1017" s="395" t="s">
        <v>136</v>
      </c>
      <c r="I1017" s="445">
        <v>1</v>
      </c>
      <c r="J1017" s="445">
        <v>0</v>
      </c>
      <c r="K1017" s="446">
        <v>5.77</v>
      </c>
      <c r="L1017" s="446">
        <v>5.77</v>
      </c>
    </row>
    <row r="1018" spans="2:12" x14ac:dyDescent="0.25">
      <c r="B1018" s="394" t="s">
        <v>383</v>
      </c>
      <c r="C1018" s="444" t="s">
        <v>674</v>
      </c>
      <c r="D1018" s="394" t="s">
        <v>1336</v>
      </c>
      <c r="E1018" s="394" t="s">
        <v>237</v>
      </c>
      <c r="F1018" s="542" t="s">
        <v>384</v>
      </c>
      <c r="G1018" s="542"/>
      <c r="H1018" s="395" t="s">
        <v>340</v>
      </c>
      <c r="I1018" s="445">
        <v>0.03</v>
      </c>
      <c r="J1018" s="445">
        <v>0</v>
      </c>
      <c r="K1018" s="446">
        <v>22.31</v>
      </c>
      <c r="L1018" s="446">
        <v>0.66930000000000001</v>
      </c>
    </row>
    <row r="1019" spans="2:12" ht="25.5" x14ac:dyDescent="0.25">
      <c r="B1019" s="399"/>
      <c r="C1019" s="399"/>
      <c r="D1019" s="399"/>
      <c r="E1019" s="399"/>
      <c r="F1019" s="399"/>
      <c r="G1019" s="399" t="s">
        <v>386</v>
      </c>
      <c r="H1019" s="447">
        <v>1.54</v>
      </c>
      <c r="I1019" s="399" t="s">
        <v>387</v>
      </c>
      <c r="J1019" s="447">
        <v>0</v>
      </c>
      <c r="K1019" s="399" t="s">
        <v>388</v>
      </c>
      <c r="L1019" s="447">
        <v>1.54</v>
      </c>
    </row>
    <row r="1020" spans="2:12" ht="26.25" thickBot="1" x14ac:dyDescent="0.3">
      <c r="B1020" s="399"/>
      <c r="C1020" s="399"/>
      <c r="D1020" s="399"/>
      <c r="E1020" s="399"/>
      <c r="F1020" s="399"/>
      <c r="G1020" s="399" t="s">
        <v>389</v>
      </c>
      <c r="H1020" s="447">
        <v>0</v>
      </c>
      <c r="I1020" s="543"/>
      <c r="J1020" s="543" t="s">
        <v>474</v>
      </c>
      <c r="K1020" s="399"/>
      <c r="L1020" s="447">
        <v>7.31</v>
      </c>
    </row>
    <row r="1021" spans="2:12" ht="13.5" thickTop="1" x14ac:dyDescent="0.25">
      <c r="B1021" s="396"/>
      <c r="C1021" s="396"/>
      <c r="D1021" s="396"/>
      <c r="E1021" s="396"/>
      <c r="F1021" s="396"/>
      <c r="G1021" s="396"/>
      <c r="H1021" s="396"/>
      <c r="I1021" s="396"/>
      <c r="J1021" s="396"/>
      <c r="K1021" s="396"/>
      <c r="L1021" s="396"/>
    </row>
    <row r="1022" spans="2:12" ht="15" x14ac:dyDescent="0.25">
      <c r="B1022" s="388" t="s">
        <v>1693</v>
      </c>
      <c r="C1022" s="440" t="s">
        <v>15</v>
      </c>
      <c r="D1022" s="388" t="s">
        <v>33</v>
      </c>
      <c r="E1022" s="388" t="s">
        <v>30</v>
      </c>
      <c r="F1022" s="544" t="s">
        <v>199</v>
      </c>
      <c r="G1022" s="544"/>
      <c r="H1022" s="389" t="s">
        <v>24</v>
      </c>
      <c r="I1022" s="440" t="s">
        <v>26</v>
      </c>
      <c r="J1022" s="440" t="s">
        <v>585</v>
      </c>
      <c r="K1022" s="440" t="s">
        <v>54</v>
      </c>
      <c r="L1022" s="440" t="s">
        <v>25</v>
      </c>
    </row>
    <row r="1023" spans="2:12" x14ac:dyDescent="0.25">
      <c r="B1023" s="390" t="s">
        <v>382</v>
      </c>
      <c r="C1023" s="391" t="s">
        <v>1098</v>
      </c>
      <c r="D1023" s="390" t="s">
        <v>1336</v>
      </c>
      <c r="E1023" s="390" t="s">
        <v>1099</v>
      </c>
      <c r="F1023" s="541">
        <v>723</v>
      </c>
      <c r="G1023" s="541"/>
      <c r="H1023" s="392" t="s">
        <v>137</v>
      </c>
      <c r="I1023" s="443">
        <v>1</v>
      </c>
      <c r="J1023" s="393"/>
      <c r="K1023" s="393">
        <v>7.31</v>
      </c>
      <c r="L1023" s="393">
        <v>7.31</v>
      </c>
    </row>
    <row r="1024" spans="2:12" ht="51" customHeight="1" x14ac:dyDescent="0.25">
      <c r="B1024" s="394" t="s">
        <v>383</v>
      </c>
      <c r="C1024" s="444" t="s">
        <v>1294</v>
      </c>
      <c r="D1024" s="394" t="s">
        <v>1336</v>
      </c>
      <c r="E1024" s="394" t="s">
        <v>1099</v>
      </c>
      <c r="F1024" s="542" t="s">
        <v>390</v>
      </c>
      <c r="G1024" s="542"/>
      <c r="H1024" s="395" t="s">
        <v>136</v>
      </c>
      <c r="I1024" s="445">
        <v>1</v>
      </c>
      <c r="J1024" s="445">
        <v>0</v>
      </c>
      <c r="K1024" s="446">
        <v>5.77</v>
      </c>
      <c r="L1024" s="446">
        <v>5.77</v>
      </c>
    </row>
    <row r="1025" spans="2:12" ht="12.75" customHeight="1" x14ac:dyDescent="0.25">
      <c r="B1025" s="394" t="s">
        <v>383</v>
      </c>
      <c r="C1025" s="444" t="s">
        <v>674</v>
      </c>
      <c r="D1025" s="394" t="s">
        <v>1336</v>
      </c>
      <c r="E1025" s="394" t="s">
        <v>237</v>
      </c>
      <c r="F1025" s="542" t="s">
        <v>384</v>
      </c>
      <c r="G1025" s="542"/>
      <c r="H1025" s="395" t="s">
        <v>340</v>
      </c>
      <c r="I1025" s="445">
        <v>0.03</v>
      </c>
      <c r="J1025" s="445">
        <v>0</v>
      </c>
      <c r="K1025" s="446">
        <v>22.31</v>
      </c>
      <c r="L1025" s="446">
        <v>0.66930000000000001</v>
      </c>
    </row>
    <row r="1026" spans="2:12" x14ac:dyDescent="0.25">
      <c r="B1026" s="394" t="s">
        <v>383</v>
      </c>
      <c r="C1026" s="444" t="s">
        <v>682</v>
      </c>
      <c r="D1026" s="394" t="s">
        <v>1336</v>
      </c>
      <c r="E1026" s="394" t="s">
        <v>244</v>
      </c>
      <c r="F1026" s="542" t="s">
        <v>384</v>
      </c>
      <c r="G1026" s="542"/>
      <c r="H1026" s="395" t="s">
        <v>340</v>
      </c>
      <c r="I1026" s="445">
        <v>0.03</v>
      </c>
      <c r="J1026" s="445">
        <v>0</v>
      </c>
      <c r="K1026" s="446">
        <v>29.48</v>
      </c>
      <c r="L1026" s="446">
        <v>0.88439999999999996</v>
      </c>
    </row>
    <row r="1027" spans="2:12" ht="12.75" customHeight="1" x14ac:dyDescent="0.25">
      <c r="B1027" s="399"/>
      <c r="C1027" s="399"/>
      <c r="D1027" s="399"/>
      <c r="E1027" s="399"/>
      <c r="F1027" s="399"/>
      <c r="G1027" s="399" t="s">
        <v>386</v>
      </c>
      <c r="H1027" s="447">
        <v>1.54</v>
      </c>
      <c r="I1027" s="399" t="s">
        <v>387</v>
      </c>
      <c r="J1027" s="447">
        <v>0</v>
      </c>
      <c r="K1027" s="399" t="s">
        <v>388</v>
      </c>
      <c r="L1027" s="447">
        <v>1.54</v>
      </c>
    </row>
    <row r="1028" spans="2:12" ht="26.25" thickBot="1" x14ac:dyDescent="0.3">
      <c r="B1028" s="399"/>
      <c r="C1028" s="399"/>
      <c r="D1028" s="399"/>
      <c r="E1028" s="399"/>
      <c r="F1028" s="399"/>
      <c r="G1028" s="399" t="s">
        <v>389</v>
      </c>
      <c r="H1028" s="447">
        <v>0</v>
      </c>
      <c r="I1028" s="543"/>
      <c r="J1028" s="543" t="s">
        <v>474</v>
      </c>
      <c r="K1028" s="399"/>
      <c r="L1028" s="447">
        <v>7.31</v>
      </c>
    </row>
    <row r="1029" spans="2:12" ht="13.5" thickTop="1" x14ac:dyDescent="0.25">
      <c r="B1029" s="396"/>
      <c r="C1029" s="396"/>
      <c r="D1029" s="396"/>
      <c r="E1029" s="396"/>
      <c r="F1029" s="396"/>
      <c r="G1029" s="396"/>
      <c r="H1029" s="396"/>
      <c r="I1029" s="396"/>
      <c r="J1029" s="396"/>
      <c r="K1029" s="396"/>
      <c r="L1029" s="396"/>
    </row>
    <row r="1030" spans="2:12" ht="15" x14ac:dyDescent="0.25">
      <c r="B1030" s="388" t="s">
        <v>1694</v>
      </c>
      <c r="C1030" s="440" t="s">
        <v>15</v>
      </c>
      <c r="D1030" s="388" t="s">
        <v>33</v>
      </c>
      <c r="E1030" s="388" t="s">
        <v>30</v>
      </c>
      <c r="F1030" s="544" t="s">
        <v>199</v>
      </c>
      <c r="G1030" s="544"/>
      <c r="H1030" s="389" t="s">
        <v>24</v>
      </c>
      <c r="I1030" s="440" t="s">
        <v>26</v>
      </c>
      <c r="J1030" s="440" t="s">
        <v>54</v>
      </c>
      <c r="K1030" s="440" t="s">
        <v>25</v>
      </c>
      <c r="L1030"/>
    </row>
    <row r="1031" spans="2:12" ht="38.25" x14ac:dyDescent="0.25">
      <c r="B1031" s="390" t="s">
        <v>382</v>
      </c>
      <c r="C1031" s="391" t="s">
        <v>1695</v>
      </c>
      <c r="D1031" s="390" t="s">
        <v>164</v>
      </c>
      <c r="E1031" s="390" t="s">
        <v>1696</v>
      </c>
      <c r="F1031" s="541" t="s">
        <v>4153</v>
      </c>
      <c r="G1031" s="541"/>
      <c r="H1031" s="392" t="s">
        <v>1697</v>
      </c>
      <c r="I1031" s="443">
        <v>1</v>
      </c>
      <c r="J1031" s="393">
        <v>827.06</v>
      </c>
      <c r="K1031" s="393">
        <v>827.06</v>
      </c>
      <c r="L1031"/>
    </row>
    <row r="1032" spans="2:12" ht="15" x14ac:dyDescent="0.25">
      <c r="B1032" s="388" t="s">
        <v>23</v>
      </c>
      <c r="C1032" s="440" t="s">
        <v>15</v>
      </c>
      <c r="D1032" s="388" t="s">
        <v>33</v>
      </c>
      <c r="E1032" s="388" t="s">
        <v>30</v>
      </c>
      <c r="F1032" s="544" t="s">
        <v>199</v>
      </c>
      <c r="G1032" s="546"/>
      <c r="H1032" s="389" t="s">
        <v>24</v>
      </c>
      <c r="I1032" s="440" t="s">
        <v>26</v>
      </c>
      <c r="J1032" s="440" t="s">
        <v>54</v>
      </c>
      <c r="K1032" s="440" t="s">
        <v>25</v>
      </c>
      <c r="L1032"/>
    </row>
    <row r="1033" spans="2:12" ht="25.5" x14ac:dyDescent="0.25">
      <c r="B1033" s="394" t="s">
        <v>383</v>
      </c>
      <c r="C1033" s="444" t="s">
        <v>4154</v>
      </c>
      <c r="D1033" s="394" t="s">
        <v>164</v>
      </c>
      <c r="E1033" s="394" t="s">
        <v>4155</v>
      </c>
      <c r="F1033" s="542" t="s">
        <v>390</v>
      </c>
      <c r="G1033" s="542"/>
      <c r="H1033" s="395" t="s">
        <v>136</v>
      </c>
      <c r="I1033" s="445">
        <v>1</v>
      </c>
      <c r="J1033" s="446">
        <v>527.96</v>
      </c>
      <c r="K1033" s="451" t="s">
        <v>4156</v>
      </c>
      <c r="L1033"/>
    </row>
    <row r="1034" spans="2:12" ht="51" customHeight="1" x14ac:dyDescent="0.25">
      <c r="B1034" s="394" t="s">
        <v>383</v>
      </c>
      <c r="C1034" s="444" t="s">
        <v>682</v>
      </c>
      <c r="D1034" s="394" t="s">
        <v>1336</v>
      </c>
      <c r="E1034" s="394" t="s">
        <v>244</v>
      </c>
      <c r="F1034" s="542" t="s">
        <v>384</v>
      </c>
      <c r="G1034" s="542"/>
      <c r="H1034" s="395" t="s">
        <v>340</v>
      </c>
      <c r="I1034" s="445">
        <v>6</v>
      </c>
      <c r="J1034" s="446">
        <v>29.48</v>
      </c>
      <c r="K1034" s="451" t="s">
        <v>4157</v>
      </c>
      <c r="L1034"/>
    </row>
    <row r="1035" spans="2:12" ht="15" x14ac:dyDescent="0.25">
      <c r="B1035" s="394" t="s">
        <v>383</v>
      </c>
      <c r="C1035" s="444" t="s">
        <v>690</v>
      </c>
      <c r="D1035" s="394" t="s">
        <v>1336</v>
      </c>
      <c r="E1035" s="394" t="s">
        <v>202</v>
      </c>
      <c r="F1035" s="542" t="s">
        <v>384</v>
      </c>
      <c r="G1035" s="542"/>
      <c r="H1035" s="395" t="s">
        <v>340</v>
      </c>
      <c r="I1035" s="445">
        <v>6</v>
      </c>
      <c r="J1035" s="446">
        <v>20.37</v>
      </c>
      <c r="K1035" s="451" t="s">
        <v>4158</v>
      </c>
      <c r="L1035"/>
    </row>
    <row r="1036" spans="2:12" ht="12.75" customHeight="1" x14ac:dyDescent="0.25">
      <c r="B1036" s="549" t="s">
        <v>497</v>
      </c>
      <c r="C1036" s="546"/>
      <c r="D1036" s="546"/>
      <c r="E1036" s="546"/>
      <c r="F1036" s="546"/>
      <c r="G1036" s="546"/>
      <c r="H1036" s="546"/>
      <c r="I1036" s="546"/>
      <c r="J1036" s="546"/>
      <c r="K1036" s="546"/>
      <c r="L1036"/>
    </row>
    <row r="1037" spans="2:12" ht="15" x14ac:dyDescent="0.25">
      <c r="B1037" s="388" t="s">
        <v>23</v>
      </c>
      <c r="C1037" s="440" t="s">
        <v>15</v>
      </c>
      <c r="D1037" s="388" t="s">
        <v>33</v>
      </c>
      <c r="E1037" s="388" t="s">
        <v>30</v>
      </c>
      <c r="F1037" s="544" t="s">
        <v>199</v>
      </c>
      <c r="G1037" s="546"/>
      <c r="H1037" s="389" t="s">
        <v>24</v>
      </c>
      <c r="I1037" s="440" t="s">
        <v>26</v>
      </c>
      <c r="J1037" s="440" t="s">
        <v>54</v>
      </c>
      <c r="K1037" s="440" t="s">
        <v>25</v>
      </c>
      <c r="L1037"/>
    </row>
    <row r="1038" spans="2:12" ht="12.75" customHeight="1" x14ac:dyDescent="0.25">
      <c r="B1038" s="394" t="s">
        <v>383</v>
      </c>
      <c r="C1038" s="444" t="s">
        <v>4154</v>
      </c>
      <c r="D1038" s="394" t="s">
        <v>164</v>
      </c>
      <c r="E1038" s="394" t="s">
        <v>4155</v>
      </c>
      <c r="F1038" s="542" t="s">
        <v>390</v>
      </c>
      <c r="G1038" s="542"/>
      <c r="H1038" s="395" t="s">
        <v>136</v>
      </c>
      <c r="I1038" s="445">
        <v>1</v>
      </c>
      <c r="J1038" s="446">
        <v>527.96</v>
      </c>
      <c r="K1038" s="451" t="s">
        <v>4156</v>
      </c>
      <c r="L1038"/>
    </row>
    <row r="1039" spans="2:12" ht="15" x14ac:dyDescent="0.25">
      <c r="B1039" s="394" t="s">
        <v>383</v>
      </c>
      <c r="C1039" s="444" t="s">
        <v>682</v>
      </c>
      <c r="D1039" s="394" t="s">
        <v>1336</v>
      </c>
      <c r="E1039" s="394" t="s">
        <v>244</v>
      </c>
      <c r="F1039" s="542" t="s">
        <v>384</v>
      </c>
      <c r="G1039" s="542"/>
      <c r="H1039" s="395" t="s">
        <v>340</v>
      </c>
      <c r="I1039" s="445">
        <v>6</v>
      </c>
      <c r="J1039" s="446">
        <v>29.48</v>
      </c>
      <c r="K1039" s="451" t="s">
        <v>4157</v>
      </c>
      <c r="L1039"/>
    </row>
    <row r="1040" spans="2:12" ht="15" x14ac:dyDescent="0.25">
      <c r="B1040" s="394" t="s">
        <v>383</v>
      </c>
      <c r="C1040" s="444" t="s">
        <v>690</v>
      </c>
      <c r="D1040" s="394" t="s">
        <v>1336</v>
      </c>
      <c r="E1040" s="394" t="s">
        <v>202</v>
      </c>
      <c r="F1040" s="542" t="s">
        <v>384</v>
      </c>
      <c r="G1040" s="542"/>
      <c r="H1040" s="395" t="s">
        <v>340</v>
      </c>
      <c r="I1040" s="445">
        <v>6</v>
      </c>
      <c r="J1040" s="446">
        <v>20.37</v>
      </c>
      <c r="K1040" s="451" t="s">
        <v>4158</v>
      </c>
      <c r="L1040"/>
    </row>
    <row r="1041" spans="2:12" ht="25.5" x14ac:dyDescent="0.25">
      <c r="B1041" s="399"/>
      <c r="C1041" s="399"/>
      <c r="D1041" s="399"/>
      <c r="E1041" s="399"/>
      <c r="F1041" s="399" t="s">
        <v>386</v>
      </c>
      <c r="G1041" s="447">
        <v>299.10000000000002</v>
      </c>
      <c r="H1041" s="399" t="s">
        <v>387</v>
      </c>
      <c r="I1041" s="447">
        <v>0</v>
      </c>
      <c r="J1041" s="399" t="s">
        <v>388</v>
      </c>
      <c r="K1041" s="447">
        <v>299.10000000000002</v>
      </c>
      <c r="L1041"/>
    </row>
    <row r="1042" spans="2:12" ht="26.25" thickBot="1" x14ac:dyDescent="0.3">
      <c r="B1042" s="399"/>
      <c r="C1042" s="399"/>
      <c r="D1042" s="399"/>
      <c r="E1042" s="399"/>
      <c r="F1042" s="399" t="s">
        <v>389</v>
      </c>
      <c r="G1042" s="447">
        <v>0</v>
      </c>
      <c r="H1042" s="399"/>
      <c r="I1042" s="543" t="s">
        <v>474</v>
      </c>
      <c r="J1042" s="543"/>
      <c r="K1042" s="447">
        <v>827.06</v>
      </c>
      <c r="L1042"/>
    </row>
    <row r="1043" spans="2:12" ht="13.5" thickTop="1" x14ac:dyDescent="0.25">
      <c r="B1043" s="396"/>
      <c r="C1043" s="396"/>
      <c r="D1043" s="396"/>
      <c r="E1043" s="396"/>
      <c r="F1043" s="396"/>
      <c r="G1043" s="396"/>
      <c r="H1043" s="396"/>
      <c r="I1043" s="396"/>
      <c r="J1043" s="396"/>
      <c r="K1043" s="396"/>
      <c r="L1043" s="396"/>
    </row>
    <row r="1044" spans="2:12" ht="15" x14ac:dyDescent="0.25">
      <c r="B1044" s="388" t="s">
        <v>1698</v>
      </c>
      <c r="C1044" s="440" t="s">
        <v>15</v>
      </c>
      <c r="D1044" s="388" t="s">
        <v>33</v>
      </c>
      <c r="E1044" s="388" t="s">
        <v>30</v>
      </c>
      <c r="F1044" s="544" t="s">
        <v>199</v>
      </c>
      <c r="G1044" s="544"/>
      <c r="H1044" s="389" t="s">
        <v>24</v>
      </c>
      <c r="I1044" s="440" t="s">
        <v>26</v>
      </c>
      <c r="J1044" s="440" t="s">
        <v>585</v>
      </c>
      <c r="K1044" s="440" t="s">
        <v>54</v>
      </c>
      <c r="L1044" s="440" t="s">
        <v>25</v>
      </c>
    </row>
    <row r="1045" spans="2:12" ht="25.5" x14ac:dyDescent="0.25">
      <c r="B1045" s="390" t="s">
        <v>382</v>
      </c>
      <c r="C1045" s="391" t="s">
        <v>1699</v>
      </c>
      <c r="D1045" s="390" t="s">
        <v>142</v>
      </c>
      <c r="E1045" s="390" t="s">
        <v>1700</v>
      </c>
      <c r="F1045" s="541">
        <v>42.05</v>
      </c>
      <c r="G1045" s="541"/>
      <c r="H1045" s="392" t="s">
        <v>136</v>
      </c>
      <c r="I1045" s="443">
        <v>1</v>
      </c>
      <c r="J1045" s="393"/>
      <c r="K1045" s="393">
        <v>13.13</v>
      </c>
      <c r="L1045" s="393">
        <v>13.13</v>
      </c>
    </row>
    <row r="1046" spans="2:12" ht="12.75" customHeight="1" x14ac:dyDescent="0.25">
      <c r="B1046" s="394" t="s">
        <v>383</v>
      </c>
      <c r="C1046" s="444" t="s">
        <v>674</v>
      </c>
      <c r="D1046" s="394" t="s">
        <v>1336</v>
      </c>
      <c r="E1046" s="394" t="s">
        <v>237</v>
      </c>
      <c r="F1046" s="542" t="s">
        <v>384</v>
      </c>
      <c r="G1046" s="542"/>
      <c r="H1046" s="395" t="s">
        <v>340</v>
      </c>
      <c r="I1046" s="445">
        <v>0.2</v>
      </c>
      <c r="J1046" s="445">
        <v>0</v>
      </c>
      <c r="K1046" s="446">
        <v>22.31</v>
      </c>
      <c r="L1046" s="446">
        <v>4.4619999999999997</v>
      </c>
    </row>
    <row r="1047" spans="2:12" ht="12.75" customHeight="1" x14ac:dyDescent="0.25">
      <c r="B1047" s="394" t="s">
        <v>383</v>
      </c>
      <c r="C1047" s="444" t="s">
        <v>682</v>
      </c>
      <c r="D1047" s="394" t="s">
        <v>1336</v>
      </c>
      <c r="E1047" s="394" t="s">
        <v>244</v>
      </c>
      <c r="F1047" s="542" t="s">
        <v>384</v>
      </c>
      <c r="G1047" s="542"/>
      <c r="H1047" s="395" t="s">
        <v>340</v>
      </c>
      <c r="I1047" s="445">
        <v>0.2</v>
      </c>
      <c r="J1047" s="445">
        <v>0</v>
      </c>
      <c r="K1047" s="446">
        <v>29.48</v>
      </c>
      <c r="L1047" s="446">
        <v>5.8959999999999999</v>
      </c>
    </row>
    <row r="1048" spans="2:12" ht="38.25" x14ac:dyDescent="0.25">
      <c r="B1048" s="394" t="s">
        <v>383</v>
      </c>
      <c r="C1048" s="444" t="s">
        <v>4159</v>
      </c>
      <c r="D1048" s="394" t="s">
        <v>142</v>
      </c>
      <c r="E1048" s="394" t="s">
        <v>4160</v>
      </c>
      <c r="F1048" s="542" t="s">
        <v>390</v>
      </c>
      <c r="G1048" s="542"/>
      <c r="H1048" s="395" t="s">
        <v>136</v>
      </c>
      <c r="I1048" s="445">
        <v>1</v>
      </c>
      <c r="J1048" s="445">
        <v>0</v>
      </c>
      <c r="K1048" s="446">
        <v>2.78</v>
      </c>
      <c r="L1048" s="446">
        <v>2.78</v>
      </c>
    </row>
    <row r="1049" spans="2:12" ht="25.5" x14ac:dyDescent="0.25">
      <c r="B1049" s="399"/>
      <c r="C1049" s="399"/>
      <c r="D1049" s="399"/>
      <c r="E1049" s="399"/>
      <c r="F1049" s="399"/>
      <c r="G1049" s="399" t="s">
        <v>386</v>
      </c>
      <c r="H1049" s="447">
        <v>10.35</v>
      </c>
      <c r="I1049" s="399" t="s">
        <v>387</v>
      </c>
      <c r="J1049" s="447">
        <v>0</v>
      </c>
      <c r="K1049" s="399" t="s">
        <v>388</v>
      </c>
      <c r="L1049" s="447">
        <v>10.35</v>
      </c>
    </row>
    <row r="1050" spans="2:12" ht="26.25" thickBot="1" x14ac:dyDescent="0.3">
      <c r="B1050" s="399"/>
      <c r="C1050" s="399"/>
      <c r="D1050" s="399"/>
      <c r="E1050" s="399"/>
      <c r="F1050" s="399"/>
      <c r="G1050" s="399" t="s">
        <v>389</v>
      </c>
      <c r="H1050" s="447">
        <v>0</v>
      </c>
      <c r="I1050" s="543"/>
      <c r="J1050" s="543" t="s">
        <v>474</v>
      </c>
      <c r="K1050" s="399"/>
      <c r="L1050" s="447">
        <v>13.13</v>
      </c>
    </row>
    <row r="1051" spans="2:12" ht="13.5" thickTop="1" x14ac:dyDescent="0.25">
      <c r="B1051" s="396"/>
      <c r="C1051" s="396"/>
      <c r="D1051" s="396"/>
      <c r="E1051" s="396"/>
      <c r="F1051" s="396"/>
      <c r="G1051" s="396"/>
      <c r="H1051" s="396"/>
      <c r="I1051" s="396"/>
      <c r="J1051" s="396"/>
      <c r="K1051" s="396"/>
      <c r="L1051" s="396"/>
    </row>
    <row r="1052" spans="2:12" ht="15" x14ac:dyDescent="0.25">
      <c r="B1052" s="388" t="s">
        <v>1701</v>
      </c>
      <c r="C1052" s="440" t="s">
        <v>15</v>
      </c>
      <c r="D1052" s="388" t="s">
        <v>33</v>
      </c>
      <c r="E1052" s="388" t="s">
        <v>30</v>
      </c>
      <c r="F1052" s="544" t="s">
        <v>199</v>
      </c>
      <c r="G1052" s="544"/>
      <c r="H1052" s="389" t="s">
        <v>24</v>
      </c>
      <c r="I1052" s="440" t="s">
        <v>26</v>
      </c>
      <c r="J1052" s="440" t="s">
        <v>585</v>
      </c>
      <c r="K1052" s="440" t="s">
        <v>54</v>
      </c>
      <c r="L1052" s="440" t="s">
        <v>25</v>
      </c>
    </row>
    <row r="1053" spans="2:12" ht="25.5" x14ac:dyDescent="0.25">
      <c r="B1053" s="390" t="s">
        <v>382</v>
      </c>
      <c r="C1053" s="391" t="s">
        <v>1702</v>
      </c>
      <c r="D1053" s="390" t="s">
        <v>142</v>
      </c>
      <c r="E1053" s="390" t="s">
        <v>1703</v>
      </c>
      <c r="F1053" s="541">
        <v>36.200000000000003</v>
      </c>
      <c r="G1053" s="541"/>
      <c r="H1053" s="392" t="s">
        <v>136</v>
      </c>
      <c r="I1053" s="443">
        <v>1</v>
      </c>
      <c r="J1053" s="393"/>
      <c r="K1053" s="393">
        <v>36.81</v>
      </c>
      <c r="L1053" s="393">
        <v>36.81</v>
      </c>
    </row>
    <row r="1054" spans="2:12" ht="12.75" customHeight="1" x14ac:dyDescent="0.25">
      <c r="B1054" s="394" t="s">
        <v>383</v>
      </c>
      <c r="C1054" s="444" t="s">
        <v>682</v>
      </c>
      <c r="D1054" s="394" t="s">
        <v>1336</v>
      </c>
      <c r="E1054" s="394" t="s">
        <v>244</v>
      </c>
      <c r="F1054" s="542" t="s">
        <v>384</v>
      </c>
      <c r="G1054" s="542"/>
      <c r="H1054" s="395" t="s">
        <v>340</v>
      </c>
      <c r="I1054" s="445">
        <v>0.2</v>
      </c>
      <c r="J1054" s="445">
        <v>0</v>
      </c>
      <c r="K1054" s="446">
        <v>29.48</v>
      </c>
      <c r="L1054" s="446">
        <v>5.8959999999999999</v>
      </c>
    </row>
    <row r="1055" spans="2:12" ht="12.75" customHeight="1" x14ac:dyDescent="0.25">
      <c r="B1055" s="394" t="s">
        <v>383</v>
      </c>
      <c r="C1055" s="444" t="s">
        <v>674</v>
      </c>
      <c r="D1055" s="394" t="s">
        <v>1336</v>
      </c>
      <c r="E1055" s="394" t="s">
        <v>237</v>
      </c>
      <c r="F1055" s="542" t="s">
        <v>384</v>
      </c>
      <c r="G1055" s="542"/>
      <c r="H1055" s="395" t="s">
        <v>340</v>
      </c>
      <c r="I1055" s="445">
        <v>0.2</v>
      </c>
      <c r="J1055" s="445">
        <v>0</v>
      </c>
      <c r="K1055" s="446">
        <v>22.31</v>
      </c>
      <c r="L1055" s="446">
        <v>4.4619999999999997</v>
      </c>
    </row>
    <row r="1056" spans="2:12" ht="38.25" x14ac:dyDescent="0.25">
      <c r="B1056" s="394" t="s">
        <v>383</v>
      </c>
      <c r="C1056" s="444" t="s">
        <v>4161</v>
      </c>
      <c r="D1056" s="394" t="s">
        <v>142</v>
      </c>
      <c r="E1056" s="394" t="s">
        <v>4162</v>
      </c>
      <c r="F1056" s="542" t="s">
        <v>390</v>
      </c>
      <c r="G1056" s="542"/>
      <c r="H1056" s="395" t="s">
        <v>136</v>
      </c>
      <c r="I1056" s="445">
        <v>1</v>
      </c>
      <c r="J1056" s="445">
        <v>0</v>
      </c>
      <c r="K1056" s="446">
        <v>26.46</v>
      </c>
      <c r="L1056" s="446">
        <v>26.46</v>
      </c>
    </row>
    <row r="1057" spans="2:12" ht="25.5" x14ac:dyDescent="0.25">
      <c r="B1057" s="399"/>
      <c r="C1057" s="399"/>
      <c r="D1057" s="399"/>
      <c r="E1057" s="399"/>
      <c r="F1057" s="399"/>
      <c r="G1057" s="399" t="s">
        <v>386</v>
      </c>
      <c r="H1057" s="447">
        <v>10.35</v>
      </c>
      <c r="I1057" s="399" t="s">
        <v>387</v>
      </c>
      <c r="J1057" s="447">
        <v>0</v>
      </c>
      <c r="K1057" s="399" t="s">
        <v>388</v>
      </c>
      <c r="L1057" s="447">
        <v>10.35</v>
      </c>
    </row>
    <row r="1058" spans="2:12" ht="26.25" thickBot="1" x14ac:dyDescent="0.3">
      <c r="B1058" s="399"/>
      <c r="C1058" s="399"/>
      <c r="D1058" s="399"/>
      <c r="E1058" s="399"/>
      <c r="F1058" s="399"/>
      <c r="G1058" s="399" t="s">
        <v>389</v>
      </c>
      <c r="H1058" s="447">
        <v>0</v>
      </c>
      <c r="I1058" s="543"/>
      <c r="J1058" s="543" t="s">
        <v>474</v>
      </c>
      <c r="K1058" s="399"/>
      <c r="L1058" s="447">
        <v>36.81</v>
      </c>
    </row>
    <row r="1059" spans="2:12" ht="13.5" thickTop="1" x14ac:dyDescent="0.25">
      <c r="B1059" s="396"/>
      <c r="C1059" s="396"/>
      <c r="D1059" s="396"/>
      <c r="E1059" s="396"/>
      <c r="F1059" s="396"/>
      <c r="G1059" s="396"/>
      <c r="H1059" s="396"/>
      <c r="I1059" s="396"/>
      <c r="J1059" s="396"/>
      <c r="K1059" s="396"/>
      <c r="L1059" s="396"/>
    </row>
    <row r="1060" spans="2:12" ht="15" x14ac:dyDescent="0.25">
      <c r="B1060" s="388" t="s">
        <v>1704</v>
      </c>
      <c r="C1060" s="440" t="s">
        <v>15</v>
      </c>
      <c r="D1060" s="388" t="s">
        <v>33</v>
      </c>
      <c r="E1060" s="388" t="s">
        <v>30</v>
      </c>
      <c r="F1060" s="544" t="s">
        <v>199</v>
      </c>
      <c r="G1060" s="544"/>
      <c r="H1060" s="389" t="s">
        <v>24</v>
      </c>
      <c r="I1060" s="440" t="s">
        <v>26</v>
      </c>
      <c r="J1060" s="440" t="s">
        <v>585</v>
      </c>
      <c r="K1060" s="440" t="s">
        <v>54</v>
      </c>
      <c r="L1060" s="440" t="s">
        <v>25</v>
      </c>
    </row>
    <row r="1061" spans="2:12" ht="25.5" x14ac:dyDescent="0.25">
      <c r="B1061" s="390" t="s">
        <v>382</v>
      </c>
      <c r="C1061" s="391" t="s">
        <v>1705</v>
      </c>
      <c r="D1061" s="390" t="s">
        <v>142</v>
      </c>
      <c r="E1061" s="390" t="s">
        <v>1706</v>
      </c>
      <c r="F1061" s="541">
        <v>36.200000000000003</v>
      </c>
      <c r="G1061" s="541"/>
      <c r="H1061" s="392" t="s">
        <v>136</v>
      </c>
      <c r="I1061" s="443">
        <v>1</v>
      </c>
      <c r="J1061" s="393"/>
      <c r="K1061" s="393">
        <v>33.31</v>
      </c>
      <c r="L1061" s="393">
        <v>33.31</v>
      </c>
    </row>
    <row r="1062" spans="2:12" ht="38.25" x14ac:dyDescent="0.25">
      <c r="B1062" s="394" t="s">
        <v>383</v>
      </c>
      <c r="C1062" s="444" t="s">
        <v>4163</v>
      </c>
      <c r="D1062" s="394" t="s">
        <v>142</v>
      </c>
      <c r="E1062" s="394" t="s">
        <v>4164</v>
      </c>
      <c r="F1062" s="542" t="s">
        <v>390</v>
      </c>
      <c r="G1062" s="542"/>
      <c r="H1062" s="395" t="s">
        <v>136</v>
      </c>
      <c r="I1062" s="445">
        <v>1</v>
      </c>
      <c r="J1062" s="445">
        <v>0</v>
      </c>
      <c r="K1062" s="446">
        <v>22.96</v>
      </c>
      <c r="L1062" s="446">
        <v>22.96</v>
      </c>
    </row>
    <row r="1063" spans="2:12" x14ac:dyDescent="0.25">
      <c r="B1063" s="394" t="s">
        <v>383</v>
      </c>
      <c r="C1063" s="444" t="s">
        <v>674</v>
      </c>
      <c r="D1063" s="394" t="s">
        <v>1336</v>
      </c>
      <c r="E1063" s="394" t="s">
        <v>237</v>
      </c>
      <c r="F1063" s="542" t="s">
        <v>384</v>
      </c>
      <c r="G1063" s="542"/>
      <c r="H1063" s="395" t="s">
        <v>340</v>
      </c>
      <c r="I1063" s="445">
        <v>0.2</v>
      </c>
      <c r="J1063" s="445">
        <v>0</v>
      </c>
      <c r="K1063" s="446">
        <v>22.31</v>
      </c>
      <c r="L1063" s="446">
        <v>4.4619999999999997</v>
      </c>
    </row>
    <row r="1064" spans="2:12" x14ac:dyDescent="0.25">
      <c r="B1064" s="394" t="s">
        <v>383</v>
      </c>
      <c r="C1064" s="444" t="s">
        <v>682</v>
      </c>
      <c r="D1064" s="394" t="s">
        <v>1336</v>
      </c>
      <c r="E1064" s="394" t="s">
        <v>244</v>
      </c>
      <c r="F1064" s="542" t="s">
        <v>384</v>
      </c>
      <c r="G1064" s="542"/>
      <c r="H1064" s="395" t="s">
        <v>340</v>
      </c>
      <c r="I1064" s="445">
        <v>0.2</v>
      </c>
      <c r="J1064" s="445">
        <v>0</v>
      </c>
      <c r="K1064" s="446">
        <v>29.48</v>
      </c>
      <c r="L1064" s="446">
        <v>5.8959999999999999</v>
      </c>
    </row>
    <row r="1065" spans="2:12" ht="12.75" customHeight="1" x14ac:dyDescent="0.25">
      <c r="B1065" s="399"/>
      <c r="C1065" s="399"/>
      <c r="D1065" s="399"/>
      <c r="E1065" s="399"/>
      <c r="F1065" s="399"/>
      <c r="G1065" s="399" t="s">
        <v>386</v>
      </c>
      <c r="H1065" s="447">
        <v>10.35</v>
      </c>
      <c r="I1065" s="399" t="s">
        <v>387</v>
      </c>
      <c r="J1065" s="447">
        <v>0</v>
      </c>
      <c r="K1065" s="399" t="s">
        <v>388</v>
      </c>
      <c r="L1065" s="447">
        <v>10.35</v>
      </c>
    </row>
    <row r="1066" spans="2:12" ht="26.25" thickBot="1" x14ac:dyDescent="0.3">
      <c r="B1066" s="399"/>
      <c r="C1066" s="399"/>
      <c r="D1066" s="399"/>
      <c r="E1066" s="399"/>
      <c r="F1066" s="399"/>
      <c r="G1066" s="399" t="s">
        <v>389</v>
      </c>
      <c r="H1066" s="447">
        <v>0</v>
      </c>
      <c r="I1066" s="543"/>
      <c r="J1066" s="543" t="s">
        <v>474</v>
      </c>
      <c r="K1066" s="399"/>
      <c r="L1066" s="447">
        <v>33.31</v>
      </c>
    </row>
    <row r="1067" spans="2:12" ht="12.75" customHeight="1" thickTop="1" x14ac:dyDescent="0.25">
      <c r="B1067" s="396"/>
      <c r="C1067" s="396"/>
      <c r="D1067" s="396"/>
      <c r="E1067" s="396"/>
      <c r="F1067" s="396"/>
      <c r="G1067" s="396"/>
      <c r="H1067" s="396"/>
      <c r="I1067" s="396"/>
      <c r="J1067" s="396"/>
      <c r="K1067" s="396"/>
      <c r="L1067" s="396"/>
    </row>
    <row r="1068" spans="2:12" ht="15" x14ac:dyDescent="0.25">
      <c r="B1068" s="388" t="s">
        <v>1707</v>
      </c>
      <c r="C1068" s="440" t="s">
        <v>15</v>
      </c>
      <c r="D1068" s="388" t="s">
        <v>33</v>
      </c>
      <c r="E1068" s="388" t="s">
        <v>30</v>
      </c>
      <c r="F1068" s="544" t="s">
        <v>199</v>
      </c>
      <c r="G1068" s="544"/>
      <c r="H1068" s="389" t="s">
        <v>24</v>
      </c>
      <c r="I1068" s="440" t="s">
        <v>26</v>
      </c>
      <c r="J1068" s="440" t="s">
        <v>585</v>
      </c>
      <c r="K1068" s="440" t="s">
        <v>54</v>
      </c>
      <c r="L1068" s="440" t="s">
        <v>25</v>
      </c>
    </row>
    <row r="1069" spans="2:12" ht="25.5" x14ac:dyDescent="0.25">
      <c r="B1069" s="390" t="s">
        <v>382</v>
      </c>
      <c r="C1069" s="391" t="s">
        <v>1708</v>
      </c>
      <c r="D1069" s="390" t="s">
        <v>142</v>
      </c>
      <c r="E1069" s="390" t="s">
        <v>1709</v>
      </c>
      <c r="F1069" s="541">
        <v>36.200000000000003</v>
      </c>
      <c r="G1069" s="541"/>
      <c r="H1069" s="392" t="s">
        <v>136</v>
      </c>
      <c r="I1069" s="443">
        <v>1</v>
      </c>
      <c r="J1069" s="393"/>
      <c r="K1069" s="393">
        <v>59.01</v>
      </c>
      <c r="L1069" s="393">
        <v>59.01</v>
      </c>
    </row>
    <row r="1070" spans="2:12" ht="38.25" x14ac:dyDescent="0.25">
      <c r="B1070" s="394" t="s">
        <v>383</v>
      </c>
      <c r="C1070" s="444" t="s">
        <v>4165</v>
      </c>
      <c r="D1070" s="394" t="s">
        <v>142</v>
      </c>
      <c r="E1070" s="394" t="s">
        <v>4166</v>
      </c>
      <c r="F1070" s="542" t="s">
        <v>390</v>
      </c>
      <c r="G1070" s="542"/>
      <c r="H1070" s="395" t="s">
        <v>136</v>
      </c>
      <c r="I1070" s="445">
        <v>1</v>
      </c>
      <c r="J1070" s="445">
        <v>0</v>
      </c>
      <c r="K1070" s="446">
        <v>48.66</v>
      </c>
      <c r="L1070" s="446">
        <v>48.66</v>
      </c>
    </row>
    <row r="1071" spans="2:12" x14ac:dyDescent="0.25">
      <c r="B1071" s="394" t="s">
        <v>383</v>
      </c>
      <c r="C1071" s="444" t="s">
        <v>674</v>
      </c>
      <c r="D1071" s="394" t="s">
        <v>1336</v>
      </c>
      <c r="E1071" s="394" t="s">
        <v>237</v>
      </c>
      <c r="F1071" s="542" t="s">
        <v>384</v>
      </c>
      <c r="G1071" s="542"/>
      <c r="H1071" s="395" t="s">
        <v>340</v>
      </c>
      <c r="I1071" s="445">
        <v>0.2</v>
      </c>
      <c r="J1071" s="445">
        <v>0</v>
      </c>
      <c r="K1071" s="446">
        <v>22.31</v>
      </c>
      <c r="L1071" s="446">
        <v>4.4619999999999997</v>
      </c>
    </row>
    <row r="1072" spans="2:12" x14ac:dyDescent="0.25">
      <c r="B1072" s="394" t="s">
        <v>383</v>
      </c>
      <c r="C1072" s="444" t="s">
        <v>682</v>
      </c>
      <c r="D1072" s="394" t="s">
        <v>1336</v>
      </c>
      <c r="E1072" s="394" t="s">
        <v>244</v>
      </c>
      <c r="F1072" s="542" t="s">
        <v>384</v>
      </c>
      <c r="G1072" s="542"/>
      <c r="H1072" s="395" t="s">
        <v>340</v>
      </c>
      <c r="I1072" s="445">
        <v>0.2</v>
      </c>
      <c r="J1072" s="445">
        <v>0</v>
      </c>
      <c r="K1072" s="446">
        <v>29.48</v>
      </c>
      <c r="L1072" s="446">
        <v>5.8959999999999999</v>
      </c>
    </row>
    <row r="1073" spans="2:12" ht="25.5" x14ac:dyDescent="0.25">
      <c r="B1073" s="399"/>
      <c r="C1073" s="399"/>
      <c r="D1073" s="399"/>
      <c r="E1073" s="399"/>
      <c r="F1073" s="399"/>
      <c r="G1073" s="399" t="s">
        <v>386</v>
      </c>
      <c r="H1073" s="447">
        <v>10.35</v>
      </c>
      <c r="I1073" s="399" t="s">
        <v>387</v>
      </c>
      <c r="J1073" s="447">
        <v>0</v>
      </c>
      <c r="K1073" s="399" t="s">
        <v>388</v>
      </c>
      <c r="L1073" s="447">
        <v>10.35</v>
      </c>
    </row>
    <row r="1074" spans="2:12" ht="26.25" thickBot="1" x14ac:dyDescent="0.3">
      <c r="B1074" s="399"/>
      <c r="C1074" s="399"/>
      <c r="D1074" s="399"/>
      <c r="E1074" s="399"/>
      <c r="F1074" s="399"/>
      <c r="G1074" s="399" t="s">
        <v>389</v>
      </c>
      <c r="H1074" s="447">
        <v>0</v>
      </c>
      <c r="I1074" s="543"/>
      <c r="J1074" s="543" t="s">
        <v>474</v>
      </c>
      <c r="K1074" s="399"/>
      <c r="L1074" s="447">
        <v>59.01</v>
      </c>
    </row>
    <row r="1075" spans="2:12" ht="13.5" thickTop="1" x14ac:dyDescent="0.25">
      <c r="B1075" s="396"/>
      <c r="C1075" s="396"/>
      <c r="D1075" s="396"/>
      <c r="E1075" s="396"/>
      <c r="F1075" s="396"/>
      <c r="G1075" s="396"/>
      <c r="H1075" s="396"/>
      <c r="I1075" s="396"/>
      <c r="J1075" s="396"/>
      <c r="K1075" s="396"/>
      <c r="L1075" s="396"/>
    </row>
    <row r="1076" spans="2:12" ht="15" x14ac:dyDescent="0.25">
      <c r="B1076" s="388" t="s">
        <v>1710</v>
      </c>
      <c r="C1076" s="440" t="s">
        <v>15</v>
      </c>
      <c r="D1076" s="388" t="s">
        <v>33</v>
      </c>
      <c r="E1076" s="388" t="s">
        <v>30</v>
      </c>
      <c r="F1076" s="544" t="s">
        <v>199</v>
      </c>
      <c r="G1076" s="544"/>
      <c r="H1076" s="389" t="s">
        <v>24</v>
      </c>
      <c r="I1076" s="440" t="s">
        <v>26</v>
      </c>
      <c r="J1076" s="440" t="s">
        <v>54</v>
      </c>
      <c r="K1076" s="440" t="s">
        <v>25</v>
      </c>
      <c r="L1076"/>
    </row>
    <row r="1077" spans="2:12" ht="12.75" customHeight="1" x14ac:dyDescent="0.25">
      <c r="B1077" s="390" t="s">
        <v>382</v>
      </c>
      <c r="C1077" s="391" t="s">
        <v>1711</v>
      </c>
      <c r="D1077" s="390" t="s">
        <v>164</v>
      </c>
      <c r="E1077" s="390" t="s">
        <v>1712</v>
      </c>
      <c r="F1077" s="541" t="s">
        <v>4167</v>
      </c>
      <c r="G1077" s="541"/>
      <c r="H1077" s="392" t="s">
        <v>136</v>
      </c>
      <c r="I1077" s="443">
        <v>1</v>
      </c>
      <c r="J1077" s="393">
        <v>8.68</v>
      </c>
      <c r="K1077" s="393">
        <v>8.68</v>
      </c>
      <c r="L1077"/>
    </row>
    <row r="1078" spans="2:12" ht="12.75" customHeight="1" x14ac:dyDescent="0.25">
      <c r="B1078" s="388" t="s">
        <v>23</v>
      </c>
      <c r="C1078" s="440" t="s">
        <v>15</v>
      </c>
      <c r="D1078" s="388" t="s">
        <v>33</v>
      </c>
      <c r="E1078" s="388" t="s">
        <v>30</v>
      </c>
      <c r="F1078" s="544" t="s">
        <v>199</v>
      </c>
      <c r="G1078" s="546"/>
      <c r="H1078" s="389" t="s">
        <v>24</v>
      </c>
      <c r="I1078" s="440" t="s">
        <v>26</v>
      </c>
      <c r="J1078" s="440" t="s">
        <v>54</v>
      </c>
      <c r="K1078" s="440" t="s">
        <v>25</v>
      </c>
      <c r="L1078"/>
    </row>
    <row r="1079" spans="2:12" ht="15" x14ac:dyDescent="0.25">
      <c r="B1079" s="394" t="s">
        <v>383</v>
      </c>
      <c r="C1079" s="444" t="s">
        <v>690</v>
      </c>
      <c r="D1079" s="394" t="s">
        <v>1336</v>
      </c>
      <c r="E1079" s="394" t="s">
        <v>202</v>
      </c>
      <c r="F1079" s="542" t="s">
        <v>384</v>
      </c>
      <c r="G1079" s="542"/>
      <c r="H1079" s="395" t="s">
        <v>340</v>
      </c>
      <c r="I1079" s="445">
        <v>0.05</v>
      </c>
      <c r="J1079" s="446">
        <v>20.37</v>
      </c>
      <c r="K1079" s="451" t="s">
        <v>4168</v>
      </c>
      <c r="L1079"/>
    </row>
    <row r="1080" spans="2:12" ht="15" x14ac:dyDescent="0.25">
      <c r="B1080" s="394" t="s">
        <v>383</v>
      </c>
      <c r="C1080" s="444" t="s">
        <v>682</v>
      </c>
      <c r="D1080" s="394" t="s">
        <v>1336</v>
      </c>
      <c r="E1080" s="394" t="s">
        <v>244</v>
      </c>
      <c r="F1080" s="542" t="s">
        <v>384</v>
      </c>
      <c r="G1080" s="542"/>
      <c r="H1080" s="395" t="s">
        <v>340</v>
      </c>
      <c r="I1080" s="445">
        <v>0.05</v>
      </c>
      <c r="J1080" s="446">
        <v>29.48</v>
      </c>
      <c r="K1080" s="451" t="s">
        <v>4169</v>
      </c>
      <c r="L1080"/>
    </row>
    <row r="1081" spans="2:12" ht="15" x14ac:dyDescent="0.25">
      <c r="B1081" s="394" t="s">
        <v>383</v>
      </c>
      <c r="C1081" s="444" t="s">
        <v>4170</v>
      </c>
      <c r="D1081" s="394" t="s">
        <v>164</v>
      </c>
      <c r="E1081" s="394" t="s">
        <v>4171</v>
      </c>
      <c r="F1081" s="542" t="s">
        <v>390</v>
      </c>
      <c r="G1081" s="542"/>
      <c r="H1081" s="395" t="s">
        <v>136</v>
      </c>
      <c r="I1081" s="445">
        <v>1</v>
      </c>
      <c r="J1081" s="446">
        <v>6.2</v>
      </c>
      <c r="K1081" s="451" t="s">
        <v>4172</v>
      </c>
      <c r="L1081"/>
    </row>
    <row r="1082" spans="2:12" ht="15" x14ac:dyDescent="0.25">
      <c r="B1082" s="549" t="s">
        <v>497</v>
      </c>
      <c r="C1082" s="546"/>
      <c r="D1082" s="546"/>
      <c r="E1082" s="546"/>
      <c r="F1082" s="546"/>
      <c r="G1082" s="546"/>
      <c r="H1082" s="546"/>
      <c r="I1082" s="546"/>
      <c r="J1082" s="546"/>
      <c r="K1082" s="546"/>
      <c r="L1082"/>
    </row>
    <row r="1083" spans="2:12" ht="15" x14ac:dyDescent="0.25">
      <c r="B1083" s="388" t="s">
        <v>23</v>
      </c>
      <c r="C1083" s="440" t="s">
        <v>15</v>
      </c>
      <c r="D1083" s="388" t="s">
        <v>33</v>
      </c>
      <c r="E1083" s="388" t="s">
        <v>30</v>
      </c>
      <c r="F1083" s="544" t="s">
        <v>199</v>
      </c>
      <c r="G1083" s="546"/>
      <c r="H1083" s="389" t="s">
        <v>24</v>
      </c>
      <c r="I1083" s="440" t="s">
        <v>26</v>
      </c>
      <c r="J1083" s="440" t="s">
        <v>54</v>
      </c>
      <c r="K1083" s="440" t="s">
        <v>25</v>
      </c>
      <c r="L1083"/>
    </row>
    <row r="1084" spans="2:12" ht="15" x14ac:dyDescent="0.25">
      <c r="B1084" s="394" t="s">
        <v>383</v>
      </c>
      <c r="C1084" s="444" t="s">
        <v>690</v>
      </c>
      <c r="D1084" s="394" t="s">
        <v>1336</v>
      </c>
      <c r="E1084" s="394" t="s">
        <v>202</v>
      </c>
      <c r="F1084" s="542" t="s">
        <v>384</v>
      </c>
      <c r="G1084" s="542"/>
      <c r="H1084" s="395" t="s">
        <v>340</v>
      </c>
      <c r="I1084" s="445">
        <v>0.05</v>
      </c>
      <c r="J1084" s="446">
        <v>20.37</v>
      </c>
      <c r="K1084" s="451" t="s">
        <v>4168</v>
      </c>
      <c r="L1084"/>
    </row>
    <row r="1085" spans="2:12" ht="15" x14ac:dyDescent="0.25">
      <c r="B1085" s="394" t="s">
        <v>383</v>
      </c>
      <c r="C1085" s="444" t="s">
        <v>682</v>
      </c>
      <c r="D1085" s="394" t="s">
        <v>1336</v>
      </c>
      <c r="E1085" s="394" t="s">
        <v>244</v>
      </c>
      <c r="F1085" s="542" t="s">
        <v>384</v>
      </c>
      <c r="G1085" s="542"/>
      <c r="H1085" s="395" t="s">
        <v>340</v>
      </c>
      <c r="I1085" s="445">
        <v>0.05</v>
      </c>
      <c r="J1085" s="446">
        <v>29.48</v>
      </c>
      <c r="K1085" s="451" t="s">
        <v>4169</v>
      </c>
      <c r="L1085"/>
    </row>
    <row r="1086" spans="2:12" ht="15" x14ac:dyDescent="0.25">
      <c r="B1086" s="394" t="s">
        <v>383</v>
      </c>
      <c r="C1086" s="444" t="s">
        <v>4170</v>
      </c>
      <c r="D1086" s="394" t="s">
        <v>164</v>
      </c>
      <c r="E1086" s="394" t="s">
        <v>4171</v>
      </c>
      <c r="F1086" s="542" t="s">
        <v>390</v>
      </c>
      <c r="G1086" s="542"/>
      <c r="H1086" s="395" t="s">
        <v>136</v>
      </c>
      <c r="I1086" s="445">
        <v>1</v>
      </c>
      <c r="J1086" s="446">
        <v>6.2</v>
      </c>
      <c r="K1086" s="451" t="s">
        <v>4172</v>
      </c>
      <c r="L1086"/>
    </row>
    <row r="1087" spans="2:12" ht="25.5" x14ac:dyDescent="0.25">
      <c r="B1087" s="399"/>
      <c r="C1087" s="399"/>
      <c r="D1087" s="399"/>
      <c r="E1087" s="399"/>
      <c r="F1087" s="399" t="s">
        <v>386</v>
      </c>
      <c r="G1087" s="447">
        <v>2.48</v>
      </c>
      <c r="H1087" s="399" t="s">
        <v>387</v>
      </c>
      <c r="I1087" s="447">
        <v>0</v>
      </c>
      <c r="J1087" s="399" t="s">
        <v>388</v>
      </c>
      <c r="K1087" s="447">
        <v>2.48</v>
      </c>
      <c r="L1087"/>
    </row>
    <row r="1088" spans="2:12" ht="12.75" customHeight="1" thickBot="1" x14ac:dyDescent="0.3">
      <c r="B1088" s="399"/>
      <c r="C1088" s="399"/>
      <c r="D1088" s="399"/>
      <c r="E1088" s="399"/>
      <c r="F1088" s="399" t="s">
        <v>389</v>
      </c>
      <c r="G1088" s="447">
        <v>0</v>
      </c>
      <c r="H1088" s="399"/>
      <c r="I1088" s="543" t="s">
        <v>474</v>
      </c>
      <c r="J1088" s="543"/>
      <c r="K1088" s="447">
        <v>8.68</v>
      </c>
      <c r="L1088"/>
    </row>
    <row r="1089" spans="2:12" ht="12.75" customHeight="1" thickTop="1" x14ac:dyDescent="0.25">
      <c r="B1089" s="396"/>
      <c r="C1089" s="396"/>
      <c r="D1089" s="396"/>
      <c r="E1089" s="396"/>
      <c r="F1089" s="396"/>
      <c r="G1089" s="396"/>
      <c r="H1089" s="396"/>
      <c r="I1089" s="396"/>
      <c r="J1089" s="396"/>
      <c r="K1089" s="396"/>
      <c r="L1089" s="396"/>
    </row>
    <row r="1090" spans="2:12" ht="15" x14ac:dyDescent="0.25">
      <c r="B1090" s="388" t="s">
        <v>1713</v>
      </c>
      <c r="C1090" s="440" t="s">
        <v>15</v>
      </c>
      <c r="D1090" s="388" t="s">
        <v>33</v>
      </c>
      <c r="E1090" s="388" t="s">
        <v>30</v>
      </c>
      <c r="F1090" s="544" t="s">
        <v>199</v>
      </c>
      <c r="G1090" s="544"/>
      <c r="H1090" s="389" t="s">
        <v>24</v>
      </c>
      <c r="I1090" s="440" t="s">
        <v>26</v>
      </c>
      <c r="J1090" s="440" t="s">
        <v>585</v>
      </c>
      <c r="K1090" s="440" t="s">
        <v>54</v>
      </c>
      <c r="L1090" s="440" t="s">
        <v>25</v>
      </c>
    </row>
    <row r="1091" spans="2:12" ht="25.5" x14ac:dyDescent="0.25">
      <c r="B1091" s="390" t="s">
        <v>382</v>
      </c>
      <c r="C1091" s="391" t="s">
        <v>1714</v>
      </c>
      <c r="D1091" s="390" t="s">
        <v>142</v>
      </c>
      <c r="E1091" s="390" t="s">
        <v>1715</v>
      </c>
      <c r="F1091" s="541">
        <v>36.200000000000003</v>
      </c>
      <c r="G1091" s="541"/>
      <c r="H1091" s="392" t="s">
        <v>141</v>
      </c>
      <c r="I1091" s="443">
        <v>1</v>
      </c>
      <c r="J1091" s="393"/>
      <c r="K1091" s="393">
        <v>91.39</v>
      </c>
      <c r="L1091" s="393">
        <v>91.39</v>
      </c>
    </row>
    <row r="1092" spans="2:12" ht="38.25" x14ac:dyDescent="0.25">
      <c r="B1092" s="394" t="s">
        <v>383</v>
      </c>
      <c r="C1092" s="444" t="s">
        <v>4173</v>
      </c>
      <c r="D1092" s="394" t="s">
        <v>142</v>
      </c>
      <c r="E1092" s="394" t="s">
        <v>4174</v>
      </c>
      <c r="F1092" s="542" t="s">
        <v>390</v>
      </c>
      <c r="G1092" s="542"/>
      <c r="H1092" s="395" t="s">
        <v>141</v>
      </c>
      <c r="I1092" s="445">
        <v>1</v>
      </c>
      <c r="J1092" s="445">
        <v>0</v>
      </c>
      <c r="K1092" s="446">
        <v>70.680000000000007</v>
      </c>
      <c r="L1092" s="446">
        <v>70.680000000000007</v>
      </c>
    </row>
    <row r="1093" spans="2:12" x14ac:dyDescent="0.25">
      <c r="B1093" s="394" t="s">
        <v>383</v>
      </c>
      <c r="C1093" s="444" t="s">
        <v>674</v>
      </c>
      <c r="D1093" s="394" t="s">
        <v>1336</v>
      </c>
      <c r="E1093" s="394" t="s">
        <v>237</v>
      </c>
      <c r="F1093" s="542" t="s">
        <v>384</v>
      </c>
      <c r="G1093" s="542"/>
      <c r="H1093" s="395" t="s">
        <v>340</v>
      </c>
      <c r="I1093" s="445">
        <v>0.4</v>
      </c>
      <c r="J1093" s="445">
        <v>0</v>
      </c>
      <c r="K1093" s="446">
        <v>22.31</v>
      </c>
      <c r="L1093" s="446">
        <v>8.9239999999999995</v>
      </c>
    </row>
    <row r="1094" spans="2:12" x14ac:dyDescent="0.25">
      <c r="B1094" s="394" t="s">
        <v>383</v>
      </c>
      <c r="C1094" s="444" t="s">
        <v>682</v>
      </c>
      <c r="D1094" s="394" t="s">
        <v>1336</v>
      </c>
      <c r="E1094" s="394" t="s">
        <v>244</v>
      </c>
      <c r="F1094" s="542" t="s">
        <v>384</v>
      </c>
      <c r="G1094" s="542"/>
      <c r="H1094" s="395" t="s">
        <v>340</v>
      </c>
      <c r="I1094" s="445">
        <v>0.4</v>
      </c>
      <c r="J1094" s="445">
        <v>0</v>
      </c>
      <c r="K1094" s="446">
        <v>29.48</v>
      </c>
      <c r="L1094" s="446">
        <v>11.792</v>
      </c>
    </row>
    <row r="1095" spans="2:12" ht="25.5" x14ac:dyDescent="0.25">
      <c r="B1095" s="399"/>
      <c r="C1095" s="399"/>
      <c r="D1095" s="399"/>
      <c r="E1095" s="399"/>
      <c r="F1095" s="399"/>
      <c r="G1095" s="399" t="s">
        <v>386</v>
      </c>
      <c r="H1095" s="447">
        <v>20.71</v>
      </c>
      <c r="I1095" s="399" t="s">
        <v>387</v>
      </c>
      <c r="J1095" s="447">
        <v>0</v>
      </c>
      <c r="K1095" s="399" t="s">
        <v>388</v>
      </c>
      <c r="L1095" s="447">
        <v>20.71</v>
      </c>
    </row>
    <row r="1096" spans="2:12" ht="26.25" thickBot="1" x14ac:dyDescent="0.3">
      <c r="B1096" s="399"/>
      <c r="C1096" s="399"/>
      <c r="D1096" s="399"/>
      <c r="E1096" s="399"/>
      <c r="F1096" s="399"/>
      <c r="G1096" s="399" t="s">
        <v>389</v>
      </c>
      <c r="H1096" s="447">
        <v>0</v>
      </c>
      <c r="I1096" s="543"/>
      <c r="J1096" s="543" t="s">
        <v>474</v>
      </c>
      <c r="K1096" s="399"/>
      <c r="L1096" s="447">
        <v>91.39</v>
      </c>
    </row>
    <row r="1097" spans="2:12" ht="13.5" thickTop="1" x14ac:dyDescent="0.25">
      <c r="B1097" s="396"/>
      <c r="C1097" s="396"/>
      <c r="D1097" s="396"/>
      <c r="E1097" s="396"/>
      <c r="F1097" s="396"/>
      <c r="G1097" s="396"/>
      <c r="H1097" s="396"/>
      <c r="I1097" s="396"/>
      <c r="J1097" s="396"/>
      <c r="K1097" s="396"/>
      <c r="L1097" s="396"/>
    </row>
    <row r="1098" spans="2:12" ht="15" x14ac:dyDescent="0.25">
      <c r="B1098" s="388" t="s">
        <v>1716</v>
      </c>
      <c r="C1098" s="440" t="s">
        <v>15</v>
      </c>
      <c r="D1098" s="388" t="s">
        <v>33</v>
      </c>
      <c r="E1098" s="388" t="s">
        <v>30</v>
      </c>
      <c r="F1098" s="544" t="s">
        <v>199</v>
      </c>
      <c r="G1098" s="544"/>
      <c r="H1098" s="389" t="s">
        <v>24</v>
      </c>
      <c r="I1098" s="440" t="s">
        <v>26</v>
      </c>
      <c r="J1098" s="440" t="s">
        <v>585</v>
      </c>
      <c r="K1098" s="440" t="s">
        <v>54</v>
      </c>
      <c r="L1098" s="440" t="s">
        <v>25</v>
      </c>
    </row>
    <row r="1099" spans="2:12" ht="12.75" customHeight="1" x14ac:dyDescent="0.25">
      <c r="B1099" s="390" t="s">
        <v>382</v>
      </c>
      <c r="C1099" s="391" t="s">
        <v>1717</v>
      </c>
      <c r="D1099" s="390" t="s">
        <v>142</v>
      </c>
      <c r="E1099" s="390" t="s">
        <v>1718</v>
      </c>
      <c r="F1099" s="541">
        <v>37.11</v>
      </c>
      <c r="G1099" s="541"/>
      <c r="H1099" s="392" t="s">
        <v>136</v>
      </c>
      <c r="I1099" s="443">
        <v>1</v>
      </c>
      <c r="J1099" s="393"/>
      <c r="K1099" s="393">
        <v>380.7</v>
      </c>
      <c r="L1099" s="393">
        <v>380.7</v>
      </c>
    </row>
    <row r="1100" spans="2:12" ht="12.75" customHeight="1" x14ac:dyDescent="0.25">
      <c r="B1100" s="394" t="s">
        <v>383</v>
      </c>
      <c r="C1100" s="444" t="s">
        <v>4175</v>
      </c>
      <c r="D1100" s="394" t="s">
        <v>142</v>
      </c>
      <c r="E1100" s="394" t="s">
        <v>4176</v>
      </c>
      <c r="F1100" s="542" t="s">
        <v>390</v>
      </c>
      <c r="G1100" s="542"/>
      <c r="H1100" s="395" t="s">
        <v>136</v>
      </c>
      <c r="I1100" s="445">
        <v>1</v>
      </c>
      <c r="J1100" s="445">
        <v>0</v>
      </c>
      <c r="K1100" s="446">
        <v>318.56</v>
      </c>
      <c r="L1100" s="446">
        <v>318.56</v>
      </c>
    </row>
    <row r="1101" spans="2:12" x14ac:dyDescent="0.25">
      <c r="B1101" s="394" t="s">
        <v>383</v>
      </c>
      <c r="C1101" s="444" t="s">
        <v>682</v>
      </c>
      <c r="D1101" s="394" t="s">
        <v>1336</v>
      </c>
      <c r="E1101" s="394" t="s">
        <v>244</v>
      </c>
      <c r="F1101" s="542" t="s">
        <v>384</v>
      </c>
      <c r="G1101" s="542"/>
      <c r="H1101" s="395" t="s">
        <v>340</v>
      </c>
      <c r="I1101" s="445">
        <v>1.2</v>
      </c>
      <c r="J1101" s="445">
        <v>0</v>
      </c>
      <c r="K1101" s="446">
        <v>29.48</v>
      </c>
      <c r="L1101" s="446">
        <v>35.375999999999998</v>
      </c>
    </row>
    <row r="1102" spans="2:12" x14ac:dyDescent="0.25">
      <c r="B1102" s="394" t="s">
        <v>383</v>
      </c>
      <c r="C1102" s="444" t="s">
        <v>674</v>
      </c>
      <c r="D1102" s="394" t="s">
        <v>1336</v>
      </c>
      <c r="E1102" s="394" t="s">
        <v>237</v>
      </c>
      <c r="F1102" s="542" t="s">
        <v>384</v>
      </c>
      <c r="G1102" s="542"/>
      <c r="H1102" s="395" t="s">
        <v>340</v>
      </c>
      <c r="I1102" s="445">
        <v>1.2</v>
      </c>
      <c r="J1102" s="445">
        <v>0</v>
      </c>
      <c r="K1102" s="446">
        <v>22.31</v>
      </c>
      <c r="L1102" s="446">
        <v>26.771999999999998</v>
      </c>
    </row>
    <row r="1103" spans="2:12" ht="25.5" x14ac:dyDescent="0.25">
      <c r="B1103" s="399"/>
      <c r="C1103" s="399"/>
      <c r="D1103" s="399"/>
      <c r="E1103" s="399"/>
      <c r="F1103" s="399"/>
      <c r="G1103" s="399" t="s">
        <v>386</v>
      </c>
      <c r="H1103" s="447">
        <v>62.14</v>
      </c>
      <c r="I1103" s="399" t="s">
        <v>387</v>
      </c>
      <c r="J1103" s="447">
        <v>0</v>
      </c>
      <c r="K1103" s="399" t="s">
        <v>388</v>
      </c>
      <c r="L1103" s="447">
        <v>62.14</v>
      </c>
    </row>
    <row r="1104" spans="2:12" ht="26.25" thickBot="1" x14ac:dyDescent="0.3">
      <c r="B1104" s="399"/>
      <c r="C1104" s="399"/>
      <c r="D1104" s="399"/>
      <c r="E1104" s="399"/>
      <c r="F1104" s="399"/>
      <c r="G1104" s="399" t="s">
        <v>389</v>
      </c>
      <c r="H1104" s="447">
        <v>0</v>
      </c>
      <c r="I1104" s="543"/>
      <c r="J1104" s="543" t="s">
        <v>474</v>
      </c>
      <c r="K1104" s="399"/>
      <c r="L1104" s="447">
        <v>380.7</v>
      </c>
    </row>
    <row r="1105" spans="2:12" ht="13.5" thickTop="1" x14ac:dyDescent="0.25">
      <c r="B1105" s="396"/>
      <c r="C1105" s="396"/>
      <c r="D1105" s="396"/>
      <c r="E1105" s="396"/>
      <c r="F1105" s="396"/>
      <c r="G1105" s="396"/>
      <c r="H1105" s="396"/>
      <c r="I1105" s="396"/>
      <c r="J1105" s="396"/>
      <c r="K1105" s="396"/>
      <c r="L1105" s="396"/>
    </row>
    <row r="1106" spans="2:12" ht="15" x14ac:dyDescent="0.25">
      <c r="B1106" s="388" t="s">
        <v>1719</v>
      </c>
      <c r="C1106" s="440" t="s">
        <v>15</v>
      </c>
      <c r="D1106" s="388" t="s">
        <v>33</v>
      </c>
      <c r="E1106" s="388" t="s">
        <v>30</v>
      </c>
      <c r="F1106" s="544" t="s">
        <v>199</v>
      </c>
      <c r="G1106" s="544"/>
      <c r="H1106" s="389" t="s">
        <v>24</v>
      </c>
      <c r="I1106" s="440" t="s">
        <v>26</v>
      </c>
      <c r="J1106" s="440" t="s">
        <v>585</v>
      </c>
      <c r="K1106" s="440" t="s">
        <v>54</v>
      </c>
      <c r="L1106" s="440" t="s">
        <v>25</v>
      </c>
    </row>
    <row r="1107" spans="2:12" ht="25.5" x14ac:dyDescent="0.25">
      <c r="B1107" s="390" t="s">
        <v>382</v>
      </c>
      <c r="C1107" s="391" t="s">
        <v>773</v>
      </c>
      <c r="D1107" s="390" t="s">
        <v>1336</v>
      </c>
      <c r="E1107" s="390" t="s">
        <v>1720</v>
      </c>
      <c r="F1107" s="541">
        <v>7</v>
      </c>
      <c r="G1107" s="541"/>
      <c r="H1107" s="392" t="s">
        <v>137</v>
      </c>
      <c r="I1107" s="443">
        <v>1</v>
      </c>
      <c r="J1107" s="393"/>
      <c r="K1107" s="393">
        <v>365.25</v>
      </c>
      <c r="L1107" s="393">
        <v>365.25</v>
      </c>
    </row>
    <row r="1108" spans="2:12" ht="12.75" customHeight="1" x14ac:dyDescent="0.25">
      <c r="B1108" s="394" t="s">
        <v>383</v>
      </c>
      <c r="C1108" s="444" t="s">
        <v>4177</v>
      </c>
      <c r="D1108" s="394" t="s">
        <v>1648</v>
      </c>
      <c r="E1108" s="394" t="s">
        <v>4178</v>
      </c>
      <c r="F1108" s="542" t="s">
        <v>390</v>
      </c>
      <c r="G1108" s="542"/>
      <c r="H1108" s="395" t="s">
        <v>159</v>
      </c>
      <c r="I1108" s="445">
        <v>1</v>
      </c>
      <c r="J1108" s="445">
        <v>0</v>
      </c>
      <c r="K1108" s="446">
        <v>304</v>
      </c>
      <c r="L1108" s="446">
        <v>304</v>
      </c>
    </row>
    <row r="1109" spans="2:12" ht="12.75" customHeight="1" x14ac:dyDescent="0.25">
      <c r="B1109" s="394" t="s">
        <v>383</v>
      </c>
      <c r="C1109" s="444" t="s">
        <v>708</v>
      </c>
      <c r="D1109" s="394" t="s">
        <v>1336</v>
      </c>
      <c r="E1109" s="394" t="s">
        <v>457</v>
      </c>
      <c r="F1109" s="542" t="s">
        <v>390</v>
      </c>
      <c r="G1109" s="542"/>
      <c r="H1109" s="395" t="s">
        <v>156</v>
      </c>
      <c r="I1109" s="445">
        <v>1.27</v>
      </c>
      <c r="J1109" s="445">
        <v>0</v>
      </c>
      <c r="K1109" s="446">
        <v>0.81</v>
      </c>
      <c r="L1109" s="446">
        <v>1.0286999999999999</v>
      </c>
    </row>
    <row r="1110" spans="2:12" x14ac:dyDescent="0.25">
      <c r="B1110" s="394" t="s">
        <v>383</v>
      </c>
      <c r="C1110" s="444" t="s">
        <v>690</v>
      </c>
      <c r="D1110" s="394" t="s">
        <v>1336</v>
      </c>
      <c r="E1110" s="394" t="s">
        <v>202</v>
      </c>
      <c r="F1110" s="542" t="s">
        <v>384</v>
      </c>
      <c r="G1110" s="542"/>
      <c r="H1110" s="395" t="s">
        <v>340</v>
      </c>
      <c r="I1110" s="445">
        <v>0.76</v>
      </c>
      <c r="J1110" s="445">
        <v>0</v>
      </c>
      <c r="K1110" s="446">
        <v>20.37</v>
      </c>
      <c r="L1110" s="446">
        <v>15.481199999999999</v>
      </c>
    </row>
    <row r="1111" spans="2:12" x14ac:dyDescent="0.25">
      <c r="B1111" s="394" t="s">
        <v>383</v>
      </c>
      <c r="C1111" s="444" t="s">
        <v>670</v>
      </c>
      <c r="D1111" s="394" t="s">
        <v>1336</v>
      </c>
      <c r="E1111" s="394" t="s">
        <v>415</v>
      </c>
      <c r="F1111" s="542" t="s">
        <v>390</v>
      </c>
      <c r="G1111" s="542"/>
      <c r="H1111" s="395" t="s">
        <v>156</v>
      </c>
      <c r="I1111" s="445">
        <v>1.27</v>
      </c>
      <c r="J1111" s="445">
        <v>0</v>
      </c>
      <c r="K1111" s="446">
        <v>0.64</v>
      </c>
      <c r="L1111" s="446">
        <v>0.81279999999999997</v>
      </c>
    </row>
    <row r="1112" spans="2:12" x14ac:dyDescent="0.25">
      <c r="B1112" s="394" t="s">
        <v>383</v>
      </c>
      <c r="C1112" s="444" t="s">
        <v>682</v>
      </c>
      <c r="D1112" s="394" t="s">
        <v>1336</v>
      </c>
      <c r="E1112" s="394" t="s">
        <v>244</v>
      </c>
      <c r="F1112" s="542" t="s">
        <v>384</v>
      </c>
      <c r="G1112" s="542"/>
      <c r="H1112" s="395" t="s">
        <v>340</v>
      </c>
      <c r="I1112" s="445">
        <v>0.15</v>
      </c>
      <c r="J1112" s="445">
        <v>0</v>
      </c>
      <c r="K1112" s="446">
        <v>29.48</v>
      </c>
      <c r="L1112" s="446">
        <v>4.4219999999999997</v>
      </c>
    </row>
    <row r="1113" spans="2:12" x14ac:dyDescent="0.25">
      <c r="B1113" s="394" t="s">
        <v>383</v>
      </c>
      <c r="C1113" s="444" t="s">
        <v>695</v>
      </c>
      <c r="D1113" s="394" t="s">
        <v>1336</v>
      </c>
      <c r="E1113" s="394" t="s">
        <v>437</v>
      </c>
      <c r="F1113" s="542" t="s">
        <v>390</v>
      </c>
      <c r="G1113" s="542"/>
      <c r="H1113" s="395" t="s">
        <v>138</v>
      </c>
      <c r="I1113" s="445">
        <v>0.01</v>
      </c>
      <c r="J1113" s="445">
        <v>0</v>
      </c>
      <c r="K1113" s="446">
        <v>168.09</v>
      </c>
      <c r="L1113" s="446">
        <v>1.6809000000000001</v>
      </c>
    </row>
    <row r="1114" spans="2:12" x14ac:dyDescent="0.25">
      <c r="B1114" s="394" t="s">
        <v>383</v>
      </c>
      <c r="C1114" s="444" t="s">
        <v>699</v>
      </c>
      <c r="D1114" s="394" t="s">
        <v>1336</v>
      </c>
      <c r="E1114" s="394" t="s">
        <v>440</v>
      </c>
      <c r="F1114" s="542" t="s">
        <v>390</v>
      </c>
      <c r="G1114" s="542"/>
      <c r="H1114" s="395" t="s">
        <v>136</v>
      </c>
      <c r="I1114" s="445">
        <v>39</v>
      </c>
      <c r="J1114" s="445">
        <v>0</v>
      </c>
      <c r="K1114" s="446">
        <v>0.47</v>
      </c>
      <c r="L1114" s="446">
        <v>18.329999999999998</v>
      </c>
    </row>
    <row r="1115" spans="2:12" x14ac:dyDescent="0.25">
      <c r="B1115" s="394" t="s">
        <v>383</v>
      </c>
      <c r="C1115" s="444" t="s">
        <v>685</v>
      </c>
      <c r="D1115" s="394" t="s">
        <v>1336</v>
      </c>
      <c r="E1115" s="394" t="s">
        <v>236</v>
      </c>
      <c r="F1115" s="542" t="s">
        <v>384</v>
      </c>
      <c r="G1115" s="542"/>
      <c r="H1115" s="395" t="s">
        <v>340</v>
      </c>
      <c r="I1115" s="445">
        <v>0.67</v>
      </c>
      <c r="J1115" s="445">
        <v>0</v>
      </c>
      <c r="K1115" s="446">
        <v>29.12</v>
      </c>
      <c r="L1115" s="446">
        <v>19.510400000000001</v>
      </c>
    </row>
    <row r="1116" spans="2:12" ht="25.5" x14ac:dyDescent="0.25">
      <c r="B1116" s="399"/>
      <c r="C1116" s="399"/>
      <c r="D1116" s="399"/>
      <c r="E1116" s="399"/>
      <c r="F1116" s="399"/>
      <c r="G1116" s="399" t="s">
        <v>386</v>
      </c>
      <c r="H1116" s="447">
        <v>39.409999999999997</v>
      </c>
      <c r="I1116" s="399" t="s">
        <v>387</v>
      </c>
      <c r="J1116" s="447">
        <v>0</v>
      </c>
      <c r="K1116" s="399" t="s">
        <v>388</v>
      </c>
      <c r="L1116" s="447">
        <v>39.409999999999997</v>
      </c>
    </row>
    <row r="1117" spans="2:12" ht="26.25" thickBot="1" x14ac:dyDescent="0.3">
      <c r="B1117" s="399"/>
      <c r="C1117" s="399"/>
      <c r="D1117" s="399"/>
      <c r="E1117" s="399"/>
      <c r="F1117" s="399"/>
      <c r="G1117" s="399" t="s">
        <v>389</v>
      </c>
      <c r="H1117" s="447">
        <v>0</v>
      </c>
      <c r="I1117" s="543"/>
      <c r="J1117" s="543" t="s">
        <v>474</v>
      </c>
      <c r="K1117" s="399"/>
      <c r="L1117" s="447">
        <v>365.25</v>
      </c>
    </row>
    <row r="1118" spans="2:12" ht="13.5" thickTop="1" x14ac:dyDescent="0.25">
      <c r="B1118" s="396"/>
      <c r="C1118" s="396"/>
      <c r="D1118" s="396"/>
      <c r="E1118" s="396"/>
      <c r="F1118" s="396"/>
      <c r="G1118" s="396"/>
      <c r="H1118" s="396"/>
      <c r="I1118" s="396"/>
      <c r="J1118" s="396"/>
      <c r="K1118" s="396"/>
      <c r="L1118" s="396"/>
    </row>
    <row r="1119" spans="2:12" ht="15" x14ac:dyDescent="0.25">
      <c r="B1119" s="388" t="s">
        <v>1721</v>
      </c>
      <c r="C1119" s="440" t="s">
        <v>15</v>
      </c>
      <c r="D1119" s="388" t="s">
        <v>33</v>
      </c>
      <c r="E1119" s="388" t="s">
        <v>30</v>
      </c>
      <c r="F1119" s="544" t="s">
        <v>199</v>
      </c>
      <c r="G1119" s="544"/>
      <c r="H1119" s="389" t="s">
        <v>24</v>
      </c>
      <c r="I1119" s="440" t="s">
        <v>26</v>
      </c>
      <c r="J1119" s="440" t="s">
        <v>585</v>
      </c>
      <c r="K1119" s="440" t="s">
        <v>54</v>
      </c>
      <c r="L1119" s="440" t="s">
        <v>25</v>
      </c>
    </row>
    <row r="1120" spans="2:12" ht="25.5" x14ac:dyDescent="0.25">
      <c r="B1120" s="390" t="s">
        <v>382</v>
      </c>
      <c r="C1120" s="391" t="s">
        <v>1722</v>
      </c>
      <c r="D1120" s="390" t="s">
        <v>142</v>
      </c>
      <c r="E1120" s="390" t="s">
        <v>1723</v>
      </c>
      <c r="F1120" s="541">
        <v>37.119999999999997</v>
      </c>
      <c r="G1120" s="541"/>
      <c r="H1120" s="392" t="s">
        <v>136</v>
      </c>
      <c r="I1120" s="443">
        <v>1</v>
      </c>
      <c r="J1120" s="393"/>
      <c r="K1120" s="393">
        <v>36.39</v>
      </c>
      <c r="L1120" s="393">
        <v>36.39</v>
      </c>
    </row>
    <row r="1121" spans="2:12" ht="38.25" x14ac:dyDescent="0.25">
      <c r="B1121" s="394" t="s">
        <v>383</v>
      </c>
      <c r="C1121" s="444" t="s">
        <v>4179</v>
      </c>
      <c r="D1121" s="394" t="s">
        <v>142</v>
      </c>
      <c r="E1121" s="394" t="s">
        <v>4180</v>
      </c>
      <c r="F1121" s="542" t="s">
        <v>390</v>
      </c>
      <c r="G1121" s="542"/>
      <c r="H1121" s="395" t="s">
        <v>136</v>
      </c>
      <c r="I1121" s="445">
        <v>1</v>
      </c>
      <c r="J1121" s="445">
        <v>0</v>
      </c>
      <c r="K1121" s="446">
        <v>33.81</v>
      </c>
      <c r="L1121" s="446">
        <v>33.81</v>
      </c>
    </row>
    <row r="1122" spans="2:12" x14ac:dyDescent="0.25">
      <c r="B1122" s="394" t="s">
        <v>383</v>
      </c>
      <c r="C1122" s="444" t="s">
        <v>674</v>
      </c>
      <c r="D1122" s="394" t="s">
        <v>1336</v>
      </c>
      <c r="E1122" s="394" t="s">
        <v>237</v>
      </c>
      <c r="F1122" s="542" t="s">
        <v>384</v>
      </c>
      <c r="G1122" s="542"/>
      <c r="H1122" s="395" t="s">
        <v>340</v>
      </c>
      <c r="I1122" s="445">
        <v>0.05</v>
      </c>
      <c r="J1122" s="445">
        <v>0</v>
      </c>
      <c r="K1122" s="446">
        <v>22.31</v>
      </c>
      <c r="L1122" s="446">
        <v>1.1154999999999999</v>
      </c>
    </row>
    <row r="1123" spans="2:12" x14ac:dyDescent="0.25">
      <c r="B1123" s="394" t="s">
        <v>383</v>
      </c>
      <c r="C1123" s="444" t="s">
        <v>682</v>
      </c>
      <c r="D1123" s="394" t="s">
        <v>1336</v>
      </c>
      <c r="E1123" s="394" t="s">
        <v>244</v>
      </c>
      <c r="F1123" s="542" t="s">
        <v>384</v>
      </c>
      <c r="G1123" s="542"/>
      <c r="H1123" s="395" t="s">
        <v>340</v>
      </c>
      <c r="I1123" s="445">
        <v>0.05</v>
      </c>
      <c r="J1123" s="445">
        <v>0</v>
      </c>
      <c r="K1123" s="446">
        <v>29.48</v>
      </c>
      <c r="L1123" s="446">
        <v>1.474</v>
      </c>
    </row>
    <row r="1124" spans="2:12" ht="25.5" x14ac:dyDescent="0.25">
      <c r="B1124" s="399"/>
      <c r="C1124" s="399"/>
      <c r="D1124" s="399"/>
      <c r="E1124" s="399"/>
      <c r="F1124" s="399"/>
      <c r="G1124" s="399" t="s">
        <v>386</v>
      </c>
      <c r="H1124" s="447">
        <v>2.58</v>
      </c>
      <c r="I1124" s="399" t="s">
        <v>387</v>
      </c>
      <c r="J1124" s="447">
        <v>0</v>
      </c>
      <c r="K1124" s="399" t="s">
        <v>388</v>
      </c>
      <c r="L1124" s="447">
        <v>2.58</v>
      </c>
    </row>
    <row r="1125" spans="2:12" ht="26.25" thickBot="1" x14ac:dyDescent="0.3">
      <c r="B1125" s="399"/>
      <c r="C1125" s="399"/>
      <c r="D1125" s="399"/>
      <c r="E1125" s="399"/>
      <c r="F1125" s="399"/>
      <c r="G1125" s="399" t="s">
        <v>389</v>
      </c>
      <c r="H1125" s="447">
        <v>0</v>
      </c>
      <c r="I1125" s="543"/>
      <c r="J1125" s="543" t="s">
        <v>474</v>
      </c>
      <c r="K1125" s="399"/>
      <c r="L1125" s="447">
        <v>36.39</v>
      </c>
    </row>
    <row r="1126" spans="2:12" ht="12.75" customHeight="1" thickTop="1" x14ac:dyDescent="0.25">
      <c r="B1126" s="396"/>
      <c r="C1126" s="396"/>
      <c r="D1126" s="396"/>
      <c r="E1126" s="396"/>
      <c r="F1126" s="396"/>
      <c r="G1126" s="396"/>
      <c r="H1126" s="396"/>
      <c r="I1126" s="396"/>
      <c r="J1126" s="396"/>
      <c r="K1126" s="396"/>
      <c r="L1126" s="396"/>
    </row>
    <row r="1127" spans="2:12" ht="12.75" customHeight="1" x14ac:dyDescent="0.25">
      <c r="B1127" s="388" t="s">
        <v>1724</v>
      </c>
      <c r="C1127" s="440" t="s">
        <v>15</v>
      </c>
      <c r="D1127" s="388" t="s">
        <v>33</v>
      </c>
      <c r="E1127" s="388" t="s">
        <v>30</v>
      </c>
      <c r="F1127" s="544" t="s">
        <v>199</v>
      </c>
      <c r="G1127" s="544"/>
      <c r="H1127" s="389" t="s">
        <v>24</v>
      </c>
      <c r="I1127" s="440" t="s">
        <v>26</v>
      </c>
      <c r="J1127" s="440" t="s">
        <v>585</v>
      </c>
      <c r="K1127" s="440" t="s">
        <v>54</v>
      </c>
      <c r="L1127" s="440" t="s">
        <v>25</v>
      </c>
    </row>
    <row r="1128" spans="2:12" ht="38.25" x14ac:dyDescent="0.25">
      <c r="B1128" s="390" t="s">
        <v>382</v>
      </c>
      <c r="C1128" s="391" t="s">
        <v>1725</v>
      </c>
      <c r="D1128" s="390" t="s">
        <v>1667</v>
      </c>
      <c r="E1128" s="390" t="s">
        <v>1726</v>
      </c>
      <c r="F1128" s="541">
        <v>12</v>
      </c>
      <c r="G1128" s="541"/>
      <c r="H1128" s="392" t="s">
        <v>159</v>
      </c>
      <c r="I1128" s="443">
        <v>1</v>
      </c>
      <c r="J1128" s="393"/>
      <c r="K1128" s="393">
        <v>15.48</v>
      </c>
      <c r="L1128" s="393">
        <v>15.48</v>
      </c>
    </row>
    <row r="1129" spans="2:12" x14ac:dyDescent="0.25">
      <c r="B1129" s="394" t="s">
        <v>383</v>
      </c>
      <c r="C1129" s="444" t="s">
        <v>4181</v>
      </c>
      <c r="D1129" s="394" t="s">
        <v>164</v>
      </c>
      <c r="E1129" s="394" t="s">
        <v>4182</v>
      </c>
      <c r="F1129" s="542" t="s">
        <v>390</v>
      </c>
      <c r="G1129" s="542"/>
      <c r="H1129" s="395" t="s">
        <v>136</v>
      </c>
      <c r="I1129" s="445">
        <v>1</v>
      </c>
      <c r="J1129" s="445">
        <v>0</v>
      </c>
      <c r="K1129" s="446">
        <v>14.9</v>
      </c>
      <c r="L1129" s="446">
        <v>14.9</v>
      </c>
    </row>
    <row r="1130" spans="2:12" x14ac:dyDescent="0.25">
      <c r="B1130" s="394" t="s">
        <v>383</v>
      </c>
      <c r="C1130" s="444" t="s">
        <v>682</v>
      </c>
      <c r="D1130" s="394" t="s">
        <v>1336</v>
      </c>
      <c r="E1130" s="394" t="s">
        <v>244</v>
      </c>
      <c r="F1130" s="542" t="s">
        <v>384</v>
      </c>
      <c r="G1130" s="542"/>
      <c r="H1130" s="395" t="s">
        <v>340</v>
      </c>
      <c r="I1130" s="445">
        <v>0.02</v>
      </c>
      <c r="J1130" s="445">
        <v>0</v>
      </c>
      <c r="K1130" s="446">
        <v>29.48</v>
      </c>
      <c r="L1130" s="446">
        <v>0.58960000000000001</v>
      </c>
    </row>
    <row r="1131" spans="2:12" ht="25.5" x14ac:dyDescent="0.25">
      <c r="B1131" s="399"/>
      <c r="C1131" s="399"/>
      <c r="D1131" s="399"/>
      <c r="E1131" s="399"/>
      <c r="F1131" s="399"/>
      <c r="G1131" s="399" t="s">
        <v>386</v>
      </c>
      <c r="H1131" s="447">
        <v>0.57999999999999996</v>
      </c>
      <c r="I1131" s="399" t="s">
        <v>387</v>
      </c>
      <c r="J1131" s="447">
        <v>0</v>
      </c>
      <c r="K1131" s="399" t="s">
        <v>388</v>
      </c>
      <c r="L1131" s="447">
        <v>0.57999999999999996</v>
      </c>
    </row>
    <row r="1132" spans="2:12" ht="26.25" thickBot="1" x14ac:dyDescent="0.3">
      <c r="B1132" s="399"/>
      <c r="C1132" s="399"/>
      <c r="D1132" s="399"/>
      <c r="E1132" s="399"/>
      <c r="F1132" s="399"/>
      <c r="G1132" s="399" t="s">
        <v>389</v>
      </c>
      <c r="H1132" s="447">
        <v>0</v>
      </c>
      <c r="I1132" s="543"/>
      <c r="J1132" s="543" t="s">
        <v>474</v>
      </c>
      <c r="K1132" s="399"/>
      <c r="L1132" s="447">
        <v>15.48</v>
      </c>
    </row>
    <row r="1133" spans="2:12" ht="13.5" thickTop="1" x14ac:dyDescent="0.25">
      <c r="B1133" s="396"/>
      <c r="C1133" s="396"/>
      <c r="D1133" s="396"/>
      <c r="E1133" s="396"/>
      <c r="F1133" s="396"/>
      <c r="G1133" s="396"/>
      <c r="H1133" s="396"/>
      <c r="I1133" s="396"/>
      <c r="J1133" s="396"/>
      <c r="K1133" s="396"/>
      <c r="L1133" s="396"/>
    </row>
    <row r="1134" spans="2:12" ht="15" x14ac:dyDescent="0.25">
      <c r="B1134" s="388" t="s">
        <v>1727</v>
      </c>
      <c r="C1134" s="440" t="s">
        <v>15</v>
      </c>
      <c r="D1134" s="388" t="s">
        <v>33</v>
      </c>
      <c r="E1134" s="388" t="s">
        <v>30</v>
      </c>
      <c r="F1134" s="544" t="s">
        <v>199</v>
      </c>
      <c r="G1134" s="544"/>
      <c r="H1134" s="389" t="s">
        <v>24</v>
      </c>
      <c r="I1134" s="440" t="s">
        <v>26</v>
      </c>
      <c r="J1134" s="440" t="s">
        <v>585</v>
      </c>
      <c r="K1134" s="440" t="s">
        <v>54</v>
      </c>
      <c r="L1134" s="440" t="s">
        <v>25</v>
      </c>
    </row>
    <row r="1135" spans="2:12" ht="25.5" x14ac:dyDescent="0.25">
      <c r="B1135" s="390" t="s">
        <v>382</v>
      </c>
      <c r="C1135" s="391" t="s">
        <v>1728</v>
      </c>
      <c r="D1135" s="390" t="s">
        <v>142</v>
      </c>
      <c r="E1135" s="390" t="s">
        <v>1729</v>
      </c>
      <c r="F1135" s="541">
        <v>36.049999999999997</v>
      </c>
      <c r="G1135" s="541"/>
      <c r="H1135" s="392" t="s">
        <v>136</v>
      </c>
      <c r="I1135" s="443">
        <v>1</v>
      </c>
      <c r="J1135" s="393"/>
      <c r="K1135" s="393">
        <v>129.58000000000001</v>
      </c>
      <c r="L1135" s="393">
        <v>129.58000000000001</v>
      </c>
    </row>
    <row r="1136" spans="2:12" x14ac:dyDescent="0.25">
      <c r="B1136" s="394" t="s">
        <v>383</v>
      </c>
      <c r="C1136" s="444" t="s">
        <v>674</v>
      </c>
      <c r="D1136" s="394" t="s">
        <v>1336</v>
      </c>
      <c r="E1136" s="394" t="s">
        <v>237</v>
      </c>
      <c r="F1136" s="542" t="s">
        <v>384</v>
      </c>
      <c r="G1136" s="542"/>
      <c r="H1136" s="395" t="s">
        <v>340</v>
      </c>
      <c r="I1136" s="445">
        <v>0.2</v>
      </c>
      <c r="J1136" s="445">
        <v>0</v>
      </c>
      <c r="K1136" s="446">
        <v>22.31</v>
      </c>
      <c r="L1136" s="446">
        <v>4.4619999999999997</v>
      </c>
    </row>
    <row r="1137" spans="2:12" ht="12.75" customHeight="1" x14ac:dyDescent="0.25">
      <c r="B1137" s="394" t="s">
        <v>383</v>
      </c>
      <c r="C1137" s="444" t="s">
        <v>4183</v>
      </c>
      <c r="D1137" s="394" t="s">
        <v>142</v>
      </c>
      <c r="E1137" s="394" t="s">
        <v>4184</v>
      </c>
      <c r="F1137" s="542" t="s">
        <v>390</v>
      </c>
      <c r="G1137" s="542"/>
      <c r="H1137" s="395" t="s">
        <v>136</v>
      </c>
      <c r="I1137" s="445">
        <v>1</v>
      </c>
      <c r="J1137" s="445">
        <v>0</v>
      </c>
      <c r="K1137" s="446">
        <v>119.23</v>
      </c>
      <c r="L1137" s="446">
        <v>119.23</v>
      </c>
    </row>
    <row r="1138" spans="2:12" x14ac:dyDescent="0.25">
      <c r="B1138" s="394" t="s">
        <v>383</v>
      </c>
      <c r="C1138" s="444" t="s">
        <v>682</v>
      </c>
      <c r="D1138" s="394" t="s">
        <v>1336</v>
      </c>
      <c r="E1138" s="394" t="s">
        <v>244</v>
      </c>
      <c r="F1138" s="542" t="s">
        <v>384</v>
      </c>
      <c r="G1138" s="542"/>
      <c r="H1138" s="395" t="s">
        <v>340</v>
      </c>
      <c r="I1138" s="445">
        <v>0.2</v>
      </c>
      <c r="J1138" s="445">
        <v>0</v>
      </c>
      <c r="K1138" s="446">
        <v>29.48</v>
      </c>
      <c r="L1138" s="446">
        <v>5.8959999999999999</v>
      </c>
    </row>
    <row r="1139" spans="2:12" ht="12.75" customHeight="1" x14ac:dyDescent="0.25">
      <c r="B1139" s="399"/>
      <c r="C1139" s="399"/>
      <c r="D1139" s="399"/>
      <c r="E1139" s="399"/>
      <c r="F1139" s="399"/>
      <c r="G1139" s="399" t="s">
        <v>386</v>
      </c>
      <c r="H1139" s="447">
        <v>10.35</v>
      </c>
      <c r="I1139" s="399" t="s">
        <v>387</v>
      </c>
      <c r="J1139" s="447">
        <v>0</v>
      </c>
      <c r="K1139" s="399" t="s">
        <v>388</v>
      </c>
      <c r="L1139" s="447">
        <v>10.35</v>
      </c>
    </row>
    <row r="1140" spans="2:12" ht="26.25" thickBot="1" x14ac:dyDescent="0.3">
      <c r="B1140" s="399"/>
      <c r="C1140" s="399"/>
      <c r="D1140" s="399"/>
      <c r="E1140" s="399"/>
      <c r="F1140" s="399"/>
      <c r="G1140" s="399" t="s">
        <v>389</v>
      </c>
      <c r="H1140" s="447">
        <v>0</v>
      </c>
      <c r="I1140" s="543"/>
      <c r="J1140" s="543" t="s">
        <v>474</v>
      </c>
      <c r="K1140" s="399"/>
      <c r="L1140" s="447">
        <v>129.58000000000001</v>
      </c>
    </row>
    <row r="1141" spans="2:12" ht="13.5" thickTop="1" x14ac:dyDescent="0.25">
      <c r="B1141" s="396"/>
      <c r="C1141" s="396"/>
      <c r="D1141" s="396"/>
      <c r="E1141" s="396"/>
      <c r="F1141" s="396"/>
      <c r="G1141" s="396"/>
      <c r="H1141" s="396"/>
      <c r="I1141" s="396"/>
      <c r="J1141" s="396"/>
      <c r="K1141" s="396"/>
      <c r="L1141" s="396"/>
    </row>
    <row r="1142" spans="2:12" ht="15" x14ac:dyDescent="0.25">
      <c r="B1142" s="388" t="s">
        <v>1730</v>
      </c>
      <c r="C1142" s="440" t="s">
        <v>15</v>
      </c>
      <c r="D1142" s="388" t="s">
        <v>33</v>
      </c>
      <c r="E1142" s="388" t="s">
        <v>30</v>
      </c>
      <c r="F1142" s="544" t="s">
        <v>199</v>
      </c>
      <c r="G1142" s="544"/>
      <c r="H1142" s="389" t="s">
        <v>24</v>
      </c>
      <c r="I1142" s="440" t="s">
        <v>26</v>
      </c>
      <c r="J1142" s="440" t="s">
        <v>585</v>
      </c>
      <c r="K1142" s="440" t="s">
        <v>54</v>
      </c>
      <c r="L1142" s="440" t="s">
        <v>25</v>
      </c>
    </row>
    <row r="1143" spans="2:12" x14ac:dyDescent="0.25">
      <c r="B1143" s="390" t="s">
        <v>382</v>
      </c>
      <c r="C1143" s="391" t="s">
        <v>1731</v>
      </c>
      <c r="D1143" s="390" t="s">
        <v>1336</v>
      </c>
      <c r="E1143" s="390" t="s">
        <v>1732</v>
      </c>
      <c r="F1143" s="541">
        <v>714</v>
      </c>
      <c r="G1143" s="541"/>
      <c r="H1143" s="392" t="s">
        <v>136</v>
      </c>
      <c r="I1143" s="443">
        <v>1</v>
      </c>
      <c r="J1143" s="393"/>
      <c r="K1143" s="393">
        <v>110.04</v>
      </c>
      <c r="L1143" s="393">
        <v>110.04</v>
      </c>
    </row>
    <row r="1144" spans="2:12" x14ac:dyDescent="0.25">
      <c r="B1144" s="394" t="s">
        <v>383</v>
      </c>
      <c r="C1144" s="444" t="s">
        <v>674</v>
      </c>
      <c r="D1144" s="394" t="s">
        <v>1336</v>
      </c>
      <c r="E1144" s="394" t="s">
        <v>237</v>
      </c>
      <c r="F1144" s="542" t="s">
        <v>384</v>
      </c>
      <c r="G1144" s="542"/>
      <c r="H1144" s="395" t="s">
        <v>340</v>
      </c>
      <c r="I1144" s="445">
        <v>0.2</v>
      </c>
      <c r="J1144" s="445">
        <v>0</v>
      </c>
      <c r="K1144" s="446">
        <v>22.31</v>
      </c>
      <c r="L1144" s="446">
        <v>4.4619999999999997</v>
      </c>
    </row>
    <row r="1145" spans="2:12" x14ac:dyDescent="0.25">
      <c r="B1145" s="394" t="s">
        <v>383</v>
      </c>
      <c r="C1145" s="444" t="s">
        <v>682</v>
      </c>
      <c r="D1145" s="394" t="s">
        <v>1336</v>
      </c>
      <c r="E1145" s="394" t="s">
        <v>244</v>
      </c>
      <c r="F1145" s="542" t="s">
        <v>384</v>
      </c>
      <c r="G1145" s="542"/>
      <c r="H1145" s="395" t="s">
        <v>340</v>
      </c>
      <c r="I1145" s="445">
        <v>0.2</v>
      </c>
      <c r="J1145" s="445">
        <v>0</v>
      </c>
      <c r="K1145" s="446">
        <v>29.48</v>
      </c>
      <c r="L1145" s="446">
        <v>5.8959999999999999</v>
      </c>
    </row>
    <row r="1146" spans="2:12" x14ac:dyDescent="0.25">
      <c r="B1146" s="394" t="s">
        <v>383</v>
      </c>
      <c r="C1146" s="444" t="s">
        <v>4185</v>
      </c>
      <c r="D1146" s="394" t="s">
        <v>1336</v>
      </c>
      <c r="E1146" s="394" t="s">
        <v>4186</v>
      </c>
      <c r="F1146" s="542" t="s">
        <v>390</v>
      </c>
      <c r="G1146" s="542"/>
      <c r="H1146" s="395" t="s">
        <v>136</v>
      </c>
      <c r="I1146" s="445">
        <v>1</v>
      </c>
      <c r="J1146" s="445">
        <v>0</v>
      </c>
      <c r="K1146" s="446">
        <v>99.69</v>
      </c>
      <c r="L1146" s="446">
        <v>99.69</v>
      </c>
    </row>
    <row r="1147" spans="2:12" ht="12.75" customHeight="1" x14ac:dyDescent="0.25">
      <c r="B1147" s="399"/>
      <c r="C1147" s="399"/>
      <c r="D1147" s="399"/>
      <c r="E1147" s="399"/>
      <c r="F1147" s="399"/>
      <c r="G1147" s="399" t="s">
        <v>386</v>
      </c>
      <c r="H1147" s="447">
        <v>10.35</v>
      </c>
      <c r="I1147" s="399" t="s">
        <v>387</v>
      </c>
      <c r="J1147" s="447">
        <v>0</v>
      </c>
      <c r="K1147" s="399" t="s">
        <v>388</v>
      </c>
      <c r="L1147" s="447">
        <v>10.35</v>
      </c>
    </row>
    <row r="1148" spans="2:12" ht="26.25" thickBot="1" x14ac:dyDescent="0.3">
      <c r="B1148" s="399"/>
      <c r="C1148" s="399"/>
      <c r="D1148" s="399"/>
      <c r="E1148" s="399"/>
      <c r="F1148" s="399"/>
      <c r="G1148" s="399" t="s">
        <v>389</v>
      </c>
      <c r="H1148" s="447">
        <v>0</v>
      </c>
      <c r="I1148" s="543"/>
      <c r="J1148" s="543" t="s">
        <v>474</v>
      </c>
      <c r="K1148" s="399"/>
      <c r="L1148" s="447">
        <v>110.04</v>
      </c>
    </row>
    <row r="1149" spans="2:12" ht="13.5" thickTop="1" x14ac:dyDescent="0.25">
      <c r="B1149" s="396"/>
      <c r="C1149" s="396"/>
      <c r="D1149" s="396"/>
      <c r="E1149" s="396"/>
      <c r="F1149" s="396"/>
      <c r="G1149" s="396"/>
      <c r="H1149" s="396"/>
      <c r="I1149" s="396"/>
      <c r="J1149" s="396"/>
      <c r="K1149" s="396"/>
      <c r="L1149" s="396"/>
    </row>
    <row r="1150" spans="2:12" ht="15" x14ac:dyDescent="0.25">
      <c r="B1150" s="388" t="s">
        <v>1733</v>
      </c>
      <c r="C1150" s="440" t="s">
        <v>15</v>
      </c>
      <c r="D1150" s="388" t="s">
        <v>33</v>
      </c>
      <c r="E1150" s="388" t="s">
        <v>30</v>
      </c>
      <c r="F1150" s="544" t="s">
        <v>199</v>
      </c>
      <c r="G1150" s="544"/>
      <c r="H1150" s="389" t="s">
        <v>24</v>
      </c>
      <c r="I1150" s="440" t="s">
        <v>26</v>
      </c>
      <c r="J1150" s="440" t="s">
        <v>585</v>
      </c>
      <c r="K1150" s="440" t="s">
        <v>54</v>
      </c>
      <c r="L1150" s="440" t="s">
        <v>25</v>
      </c>
    </row>
    <row r="1151" spans="2:12" x14ac:dyDescent="0.25">
      <c r="B1151" s="390" t="s">
        <v>382</v>
      </c>
      <c r="C1151" s="391" t="s">
        <v>1734</v>
      </c>
      <c r="D1151" s="390" t="s">
        <v>1336</v>
      </c>
      <c r="E1151" s="390" t="s">
        <v>1735</v>
      </c>
      <c r="F1151" s="541">
        <v>717</v>
      </c>
      <c r="G1151" s="541"/>
      <c r="H1151" s="392" t="s">
        <v>136</v>
      </c>
      <c r="I1151" s="443">
        <v>1</v>
      </c>
      <c r="J1151" s="393"/>
      <c r="K1151" s="393">
        <v>40.6</v>
      </c>
      <c r="L1151" s="393">
        <v>40.6</v>
      </c>
    </row>
    <row r="1152" spans="2:12" x14ac:dyDescent="0.25">
      <c r="B1152" s="394" t="s">
        <v>383</v>
      </c>
      <c r="C1152" s="444" t="s">
        <v>4187</v>
      </c>
      <c r="D1152" s="394" t="s">
        <v>1336</v>
      </c>
      <c r="E1152" s="394" t="s">
        <v>4188</v>
      </c>
      <c r="F1152" s="542" t="s">
        <v>390</v>
      </c>
      <c r="G1152" s="542"/>
      <c r="H1152" s="395" t="s">
        <v>136</v>
      </c>
      <c r="I1152" s="445">
        <v>1</v>
      </c>
      <c r="J1152" s="445">
        <v>0</v>
      </c>
      <c r="K1152" s="446">
        <v>19.89</v>
      </c>
      <c r="L1152" s="446">
        <v>19.89</v>
      </c>
    </row>
    <row r="1153" spans="2:15" x14ac:dyDescent="0.25">
      <c r="B1153" s="394" t="s">
        <v>383</v>
      </c>
      <c r="C1153" s="444" t="s">
        <v>682</v>
      </c>
      <c r="D1153" s="394" t="s">
        <v>1336</v>
      </c>
      <c r="E1153" s="394" t="s">
        <v>244</v>
      </c>
      <c r="F1153" s="542" t="s">
        <v>384</v>
      </c>
      <c r="G1153" s="542"/>
      <c r="H1153" s="395" t="s">
        <v>340</v>
      </c>
      <c r="I1153" s="445">
        <v>0.4</v>
      </c>
      <c r="J1153" s="445">
        <v>0</v>
      </c>
      <c r="K1153" s="446">
        <v>29.48</v>
      </c>
      <c r="L1153" s="446">
        <v>11.792</v>
      </c>
    </row>
    <row r="1154" spans="2:15" x14ac:dyDescent="0.25">
      <c r="B1154" s="394" t="s">
        <v>383</v>
      </c>
      <c r="C1154" s="444" t="s">
        <v>674</v>
      </c>
      <c r="D1154" s="394" t="s">
        <v>1336</v>
      </c>
      <c r="E1154" s="394" t="s">
        <v>237</v>
      </c>
      <c r="F1154" s="542" t="s">
        <v>384</v>
      </c>
      <c r="G1154" s="542"/>
      <c r="H1154" s="395" t="s">
        <v>340</v>
      </c>
      <c r="I1154" s="445">
        <v>0.4</v>
      </c>
      <c r="J1154" s="445">
        <v>0</v>
      </c>
      <c r="K1154" s="446">
        <v>22.31</v>
      </c>
      <c r="L1154" s="446">
        <v>8.9239999999999995</v>
      </c>
    </row>
    <row r="1155" spans="2:15" ht="25.5" x14ac:dyDescent="0.25">
      <c r="B1155" s="399"/>
      <c r="C1155" s="399"/>
      <c r="D1155" s="399"/>
      <c r="E1155" s="399"/>
      <c r="F1155" s="399"/>
      <c r="G1155" s="399" t="s">
        <v>386</v>
      </c>
      <c r="H1155" s="447">
        <v>20.71</v>
      </c>
      <c r="I1155" s="399" t="s">
        <v>387</v>
      </c>
      <c r="J1155" s="447">
        <v>0</v>
      </c>
      <c r="K1155" s="399" t="s">
        <v>388</v>
      </c>
      <c r="L1155" s="447">
        <v>20.71</v>
      </c>
    </row>
    <row r="1156" spans="2:15" ht="12.75" customHeight="1" thickBot="1" x14ac:dyDescent="0.3">
      <c r="B1156" s="399"/>
      <c r="C1156" s="399"/>
      <c r="D1156" s="399"/>
      <c r="E1156" s="399"/>
      <c r="F1156" s="399"/>
      <c r="G1156" s="399" t="s">
        <v>389</v>
      </c>
      <c r="H1156" s="447">
        <v>0</v>
      </c>
      <c r="I1156" s="543"/>
      <c r="J1156" s="543" t="s">
        <v>474</v>
      </c>
      <c r="K1156" s="399"/>
      <c r="L1156" s="447">
        <v>40.6</v>
      </c>
    </row>
    <row r="1157" spans="2:15" ht="13.5" thickTop="1" x14ac:dyDescent="0.25">
      <c r="B1157" s="396"/>
      <c r="C1157" s="396"/>
      <c r="D1157" s="396"/>
      <c r="E1157" s="396"/>
      <c r="F1157" s="396"/>
      <c r="G1157" s="396"/>
      <c r="H1157" s="396"/>
      <c r="I1157" s="396"/>
      <c r="J1157" s="396"/>
      <c r="K1157" s="396"/>
      <c r="L1157" s="396"/>
    </row>
    <row r="1158" spans="2:15" s="61" customFormat="1" ht="15" x14ac:dyDescent="0.25">
      <c r="B1158" s="388" t="s">
        <v>1736</v>
      </c>
      <c r="C1158" s="440" t="s">
        <v>15</v>
      </c>
      <c r="D1158" s="388" t="s">
        <v>33</v>
      </c>
      <c r="E1158" s="388" t="s">
        <v>30</v>
      </c>
      <c r="F1158" s="544" t="s">
        <v>199</v>
      </c>
      <c r="G1158" s="544"/>
      <c r="H1158" s="389" t="s">
        <v>24</v>
      </c>
      <c r="I1158" s="440" t="s">
        <v>26</v>
      </c>
      <c r="J1158" s="440" t="s">
        <v>585</v>
      </c>
      <c r="K1158" s="440" t="s">
        <v>54</v>
      </c>
      <c r="L1158" s="440" t="s">
        <v>25</v>
      </c>
    </row>
    <row r="1159" spans="2:15" s="61" customFormat="1" x14ac:dyDescent="0.25">
      <c r="B1159" s="390" t="s">
        <v>382</v>
      </c>
      <c r="C1159" s="391" t="s">
        <v>1737</v>
      </c>
      <c r="D1159" s="390" t="s">
        <v>1336</v>
      </c>
      <c r="E1159" s="390" t="s">
        <v>1738</v>
      </c>
      <c r="F1159" s="541">
        <v>717</v>
      </c>
      <c r="G1159" s="541"/>
      <c r="H1159" s="392" t="s">
        <v>136</v>
      </c>
      <c r="I1159" s="443">
        <v>1</v>
      </c>
      <c r="J1159" s="393"/>
      <c r="K1159" s="393">
        <v>34.06</v>
      </c>
      <c r="L1159" s="393">
        <v>34.06</v>
      </c>
    </row>
    <row r="1160" spans="2:15" s="67" customFormat="1" x14ac:dyDescent="0.25">
      <c r="B1160" s="394" t="s">
        <v>383</v>
      </c>
      <c r="C1160" s="444" t="s">
        <v>674</v>
      </c>
      <c r="D1160" s="394" t="s">
        <v>1336</v>
      </c>
      <c r="E1160" s="394" t="s">
        <v>237</v>
      </c>
      <c r="F1160" s="542" t="s">
        <v>384</v>
      </c>
      <c r="G1160" s="542"/>
      <c r="H1160" s="395" t="s">
        <v>340</v>
      </c>
      <c r="I1160" s="445">
        <v>0.3</v>
      </c>
      <c r="J1160" s="445">
        <v>0</v>
      </c>
      <c r="K1160" s="446">
        <v>22.31</v>
      </c>
      <c r="L1160" s="446">
        <v>6.6929999999999996</v>
      </c>
      <c r="M1160" s="69"/>
    </row>
    <row r="1161" spans="2:15" x14ac:dyDescent="0.25">
      <c r="B1161" s="394" t="s">
        <v>383</v>
      </c>
      <c r="C1161" s="444" t="s">
        <v>4189</v>
      </c>
      <c r="D1161" s="394" t="s">
        <v>1336</v>
      </c>
      <c r="E1161" s="394" t="s">
        <v>1738</v>
      </c>
      <c r="F1161" s="542" t="s">
        <v>390</v>
      </c>
      <c r="G1161" s="542"/>
      <c r="H1161" s="395" t="s">
        <v>136</v>
      </c>
      <c r="I1161" s="445">
        <v>1</v>
      </c>
      <c r="J1161" s="445">
        <v>0</v>
      </c>
      <c r="K1161" s="446">
        <v>18.53</v>
      </c>
      <c r="L1161" s="446">
        <v>18.53</v>
      </c>
    </row>
    <row r="1162" spans="2:15" x14ac:dyDescent="0.25">
      <c r="B1162" s="394" t="s">
        <v>383</v>
      </c>
      <c r="C1162" s="444" t="s">
        <v>682</v>
      </c>
      <c r="D1162" s="394" t="s">
        <v>1336</v>
      </c>
      <c r="E1162" s="394" t="s">
        <v>244</v>
      </c>
      <c r="F1162" s="542" t="s">
        <v>384</v>
      </c>
      <c r="G1162" s="542"/>
      <c r="H1162" s="395" t="s">
        <v>340</v>
      </c>
      <c r="I1162" s="445">
        <v>0.3</v>
      </c>
      <c r="J1162" s="445">
        <v>0</v>
      </c>
      <c r="K1162" s="446">
        <v>29.48</v>
      </c>
      <c r="L1162" s="446">
        <v>8.8439999999999994</v>
      </c>
    </row>
    <row r="1163" spans="2:15" ht="25.5" x14ac:dyDescent="0.25">
      <c r="B1163" s="399"/>
      <c r="C1163" s="399"/>
      <c r="D1163" s="399"/>
      <c r="E1163" s="399"/>
      <c r="F1163" s="399"/>
      <c r="G1163" s="399" t="s">
        <v>386</v>
      </c>
      <c r="H1163" s="447">
        <v>15.53</v>
      </c>
      <c r="I1163" s="399" t="s">
        <v>387</v>
      </c>
      <c r="J1163" s="447">
        <v>0</v>
      </c>
      <c r="K1163" s="399" t="s">
        <v>388</v>
      </c>
      <c r="L1163" s="447">
        <v>15.53</v>
      </c>
      <c r="N1163" s="92"/>
      <c r="O1163" s="92"/>
    </row>
    <row r="1164" spans="2:15" ht="26.25" thickBot="1" x14ac:dyDescent="0.3">
      <c r="B1164" s="399"/>
      <c r="C1164" s="399"/>
      <c r="D1164" s="399"/>
      <c r="E1164" s="399"/>
      <c r="F1164" s="399"/>
      <c r="G1164" s="399" t="s">
        <v>389</v>
      </c>
      <c r="H1164" s="447">
        <v>0</v>
      </c>
      <c r="I1164" s="543"/>
      <c r="J1164" s="543" t="s">
        <v>474</v>
      </c>
      <c r="K1164" s="399"/>
      <c r="L1164" s="447">
        <v>34.06</v>
      </c>
      <c r="N1164" s="93"/>
    </row>
    <row r="1165" spans="2:15" ht="12.75" customHeight="1" thickTop="1" x14ac:dyDescent="0.25">
      <c r="B1165" s="396"/>
      <c r="C1165" s="396"/>
      <c r="D1165" s="396"/>
      <c r="E1165" s="396"/>
      <c r="F1165" s="396"/>
      <c r="G1165" s="396"/>
      <c r="H1165" s="396"/>
      <c r="I1165" s="396"/>
      <c r="J1165" s="396"/>
      <c r="K1165" s="396"/>
      <c r="L1165" s="396"/>
      <c r="N1165" s="93"/>
    </row>
    <row r="1166" spans="2:15" ht="15" x14ac:dyDescent="0.25">
      <c r="B1166" s="388" t="s">
        <v>1739</v>
      </c>
      <c r="C1166" s="440" t="s">
        <v>15</v>
      </c>
      <c r="D1166" s="388" t="s">
        <v>33</v>
      </c>
      <c r="E1166" s="388" t="s">
        <v>30</v>
      </c>
      <c r="F1166" s="544" t="s">
        <v>199</v>
      </c>
      <c r="G1166" s="544"/>
      <c r="H1166" s="389" t="s">
        <v>24</v>
      </c>
      <c r="I1166" s="440" t="s">
        <v>26</v>
      </c>
      <c r="J1166" s="440" t="s">
        <v>585</v>
      </c>
      <c r="K1166" s="440" t="s">
        <v>54</v>
      </c>
      <c r="L1166" s="440" t="s">
        <v>25</v>
      </c>
      <c r="N1166" s="93"/>
    </row>
    <row r="1167" spans="2:15" x14ac:dyDescent="0.25">
      <c r="B1167" s="390" t="s">
        <v>382</v>
      </c>
      <c r="C1167" s="391" t="s">
        <v>1740</v>
      </c>
      <c r="D1167" s="390" t="s">
        <v>1336</v>
      </c>
      <c r="E1167" s="390" t="s">
        <v>1741</v>
      </c>
      <c r="F1167" s="541">
        <v>7</v>
      </c>
      <c r="G1167" s="541"/>
      <c r="H1167" s="392" t="s">
        <v>137</v>
      </c>
      <c r="I1167" s="443">
        <v>1</v>
      </c>
      <c r="J1167" s="393"/>
      <c r="K1167" s="393">
        <v>9</v>
      </c>
      <c r="L1167" s="393">
        <v>9</v>
      </c>
      <c r="N1167" s="93"/>
    </row>
    <row r="1168" spans="2:15" x14ac:dyDescent="0.25">
      <c r="B1168" s="394" t="s">
        <v>383</v>
      </c>
      <c r="C1168" s="444" t="s">
        <v>682</v>
      </c>
      <c r="D1168" s="394" t="s">
        <v>1336</v>
      </c>
      <c r="E1168" s="394" t="s">
        <v>244</v>
      </c>
      <c r="F1168" s="542" t="s">
        <v>384</v>
      </c>
      <c r="G1168" s="542"/>
      <c r="H1168" s="395" t="s">
        <v>340</v>
      </c>
      <c r="I1168" s="445">
        <v>6.6E-3</v>
      </c>
      <c r="J1168" s="445">
        <v>0</v>
      </c>
      <c r="K1168" s="446">
        <v>29.48</v>
      </c>
      <c r="L1168" s="446">
        <v>0.19456799999999999</v>
      </c>
      <c r="N1168" s="93"/>
    </row>
    <row r="1169" spans="2:14" ht="38.25" x14ac:dyDescent="0.25">
      <c r="B1169" s="394" t="s">
        <v>383</v>
      </c>
      <c r="C1169" s="444" t="s">
        <v>4190</v>
      </c>
      <c r="D1169" s="394" t="s">
        <v>1635</v>
      </c>
      <c r="E1169" s="394" t="s">
        <v>4191</v>
      </c>
      <c r="F1169" s="542" t="s">
        <v>390</v>
      </c>
      <c r="G1169" s="542"/>
      <c r="H1169" s="395" t="s">
        <v>159</v>
      </c>
      <c r="I1169" s="445">
        <v>1</v>
      </c>
      <c r="J1169" s="445">
        <v>0</v>
      </c>
      <c r="K1169" s="446">
        <v>8.67</v>
      </c>
      <c r="L1169" s="446">
        <v>8.67</v>
      </c>
      <c r="N1169" s="93"/>
    </row>
    <row r="1170" spans="2:14" x14ac:dyDescent="0.25">
      <c r="B1170" s="394" t="s">
        <v>383</v>
      </c>
      <c r="C1170" s="444" t="s">
        <v>674</v>
      </c>
      <c r="D1170" s="394" t="s">
        <v>1336</v>
      </c>
      <c r="E1170" s="394" t="s">
        <v>237</v>
      </c>
      <c r="F1170" s="542" t="s">
        <v>384</v>
      </c>
      <c r="G1170" s="542"/>
      <c r="H1170" s="395" t="s">
        <v>340</v>
      </c>
      <c r="I1170" s="445">
        <v>6.6E-3</v>
      </c>
      <c r="J1170" s="445">
        <v>0</v>
      </c>
      <c r="K1170" s="446">
        <v>22.31</v>
      </c>
      <c r="L1170" s="446">
        <v>0.14724599999999999</v>
      </c>
      <c r="N1170" s="93"/>
    </row>
    <row r="1171" spans="2:14" ht="25.5" x14ac:dyDescent="0.25">
      <c r="B1171" s="399"/>
      <c r="C1171" s="399"/>
      <c r="D1171" s="399"/>
      <c r="E1171" s="399"/>
      <c r="F1171" s="399"/>
      <c r="G1171" s="399" t="s">
        <v>386</v>
      </c>
      <c r="H1171" s="447">
        <v>0.33</v>
      </c>
      <c r="I1171" s="399" t="s">
        <v>387</v>
      </c>
      <c r="J1171" s="447">
        <v>0</v>
      </c>
      <c r="K1171" s="399" t="s">
        <v>388</v>
      </c>
      <c r="L1171" s="447">
        <v>0.33</v>
      </c>
      <c r="N1171" s="93"/>
    </row>
    <row r="1172" spans="2:14" ht="26.25" thickBot="1" x14ac:dyDescent="0.3">
      <c r="B1172" s="399"/>
      <c r="C1172" s="399"/>
      <c r="D1172" s="399"/>
      <c r="E1172" s="399"/>
      <c r="F1172" s="399"/>
      <c r="G1172" s="399" t="s">
        <v>389</v>
      </c>
      <c r="H1172" s="447">
        <v>0</v>
      </c>
      <c r="I1172" s="543"/>
      <c r="J1172" s="543" t="s">
        <v>474</v>
      </c>
      <c r="K1172" s="399"/>
      <c r="L1172" s="447">
        <v>9</v>
      </c>
      <c r="N1172" s="93"/>
    </row>
    <row r="1173" spans="2:14" ht="13.5" thickTop="1" x14ac:dyDescent="0.25">
      <c r="B1173" s="396"/>
      <c r="C1173" s="396"/>
      <c r="D1173" s="396"/>
      <c r="E1173" s="396"/>
      <c r="F1173" s="396"/>
      <c r="G1173" s="396"/>
      <c r="H1173" s="396"/>
      <c r="I1173" s="396"/>
      <c r="J1173" s="396"/>
      <c r="K1173" s="396"/>
      <c r="L1173" s="396"/>
      <c r="N1173" s="93"/>
    </row>
    <row r="1174" spans="2:14" ht="15" x14ac:dyDescent="0.25">
      <c r="B1174" s="388" t="s">
        <v>1743</v>
      </c>
      <c r="C1174" s="440" t="s">
        <v>15</v>
      </c>
      <c r="D1174" s="388" t="s">
        <v>33</v>
      </c>
      <c r="E1174" s="388" t="s">
        <v>30</v>
      </c>
      <c r="F1174" s="544" t="s">
        <v>199</v>
      </c>
      <c r="G1174" s="544"/>
      <c r="H1174" s="389" t="s">
        <v>24</v>
      </c>
      <c r="I1174" s="440" t="s">
        <v>26</v>
      </c>
      <c r="J1174" s="440" t="s">
        <v>585</v>
      </c>
      <c r="K1174" s="440" t="s">
        <v>54</v>
      </c>
      <c r="L1174" s="440" t="s">
        <v>25</v>
      </c>
      <c r="N1174" s="93"/>
    </row>
    <row r="1175" spans="2:14" ht="25.5" x14ac:dyDescent="0.25">
      <c r="B1175" s="390" t="s">
        <v>382</v>
      </c>
      <c r="C1175" s="391" t="s">
        <v>1744</v>
      </c>
      <c r="D1175" s="390" t="s">
        <v>142</v>
      </c>
      <c r="E1175" s="390" t="s">
        <v>1745</v>
      </c>
      <c r="F1175" s="541">
        <v>37.200000000000003</v>
      </c>
      <c r="G1175" s="541"/>
      <c r="H1175" s="392" t="s">
        <v>136</v>
      </c>
      <c r="I1175" s="443">
        <v>1</v>
      </c>
      <c r="J1175" s="393"/>
      <c r="K1175" s="393">
        <v>145.22999999999999</v>
      </c>
      <c r="L1175" s="393">
        <v>145.22999999999999</v>
      </c>
      <c r="N1175" s="93"/>
    </row>
    <row r="1176" spans="2:14" x14ac:dyDescent="0.25">
      <c r="B1176" s="394" t="s">
        <v>383</v>
      </c>
      <c r="C1176" s="444" t="s">
        <v>690</v>
      </c>
      <c r="D1176" s="394" t="s">
        <v>1336</v>
      </c>
      <c r="E1176" s="394" t="s">
        <v>202</v>
      </c>
      <c r="F1176" s="542" t="s">
        <v>384</v>
      </c>
      <c r="G1176" s="542"/>
      <c r="H1176" s="395" t="s">
        <v>340</v>
      </c>
      <c r="I1176" s="445">
        <v>0.25</v>
      </c>
      <c r="J1176" s="445">
        <v>0</v>
      </c>
      <c r="K1176" s="446">
        <v>20.37</v>
      </c>
      <c r="L1176" s="446">
        <v>5.0925000000000002</v>
      </c>
      <c r="N1176" s="93"/>
    </row>
    <row r="1177" spans="2:14" ht="38.25" x14ac:dyDescent="0.25">
      <c r="B1177" s="394" t="s">
        <v>383</v>
      </c>
      <c r="C1177" s="444" t="s">
        <v>4192</v>
      </c>
      <c r="D1177" s="394" t="s">
        <v>142</v>
      </c>
      <c r="E1177" s="394" t="s">
        <v>4193</v>
      </c>
      <c r="F1177" s="542" t="s">
        <v>390</v>
      </c>
      <c r="G1177" s="542"/>
      <c r="H1177" s="395" t="s">
        <v>136</v>
      </c>
      <c r="I1177" s="445">
        <v>1</v>
      </c>
      <c r="J1177" s="445">
        <v>0</v>
      </c>
      <c r="K1177" s="446">
        <v>140.13999999999999</v>
      </c>
      <c r="L1177" s="446">
        <v>140.13999999999999</v>
      </c>
      <c r="N1177" s="93"/>
    </row>
    <row r="1178" spans="2:14" ht="25.5" x14ac:dyDescent="0.25">
      <c r="B1178" s="399"/>
      <c r="C1178" s="399"/>
      <c r="D1178" s="399"/>
      <c r="E1178" s="399"/>
      <c r="F1178" s="399"/>
      <c r="G1178" s="399" t="s">
        <v>386</v>
      </c>
      <c r="H1178" s="447">
        <v>5.09</v>
      </c>
      <c r="I1178" s="399" t="s">
        <v>387</v>
      </c>
      <c r="J1178" s="447">
        <v>0</v>
      </c>
      <c r="K1178" s="399" t="s">
        <v>388</v>
      </c>
      <c r="L1178" s="447">
        <v>5.09</v>
      </c>
      <c r="N1178" s="93"/>
    </row>
    <row r="1179" spans="2:14" ht="26.25" thickBot="1" x14ac:dyDescent="0.3">
      <c r="B1179" s="399"/>
      <c r="C1179" s="399"/>
      <c r="D1179" s="399"/>
      <c r="E1179" s="399"/>
      <c r="F1179" s="399"/>
      <c r="G1179" s="399" t="s">
        <v>389</v>
      </c>
      <c r="H1179" s="447">
        <v>0</v>
      </c>
      <c r="I1179" s="543"/>
      <c r="J1179" s="543" t="s">
        <v>474</v>
      </c>
      <c r="K1179" s="399"/>
      <c r="L1179" s="447">
        <v>145.22999999999999</v>
      </c>
      <c r="N1179" s="93"/>
    </row>
    <row r="1180" spans="2:14" ht="13.5" thickTop="1" x14ac:dyDescent="0.25">
      <c r="B1180" s="396"/>
      <c r="C1180" s="396"/>
      <c r="D1180" s="396"/>
      <c r="E1180" s="396"/>
      <c r="F1180" s="396"/>
      <c r="G1180" s="396"/>
      <c r="H1180" s="396"/>
      <c r="I1180" s="396"/>
      <c r="J1180" s="396"/>
      <c r="K1180" s="396"/>
      <c r="L1180" s="396"/>
      <c r="N1180" s="93"/>
    </row>
    <row r="1181" spans="2:14" ht="12.75" customHeight="1" x14ac:dyDescent="0.25">
      <c r="B1181" s="388" t="s">
        <v>1746</v>
      </c>
      <c r="C1181" s="440" t="s">
        <v>15</v>
      </c>
      <c r="D1181" s="388" t="s">
        <v>33</v>
      </c>
      <c r="E1181" s="388" t="s">
        <v>30</v>
      </c>
      <c r="F1181" s="544" t="s">
        <v>199</v>
      </c>
      <c r="G1181" s="544"/>
      <c r="H1181" s="389" t="s">
        <v>24</v>
      </c>
      <c r="I1181" s="440" t="s">
        <v>26</v>
      </c>
      <c r="J1181" s="440" t="s">
        <v>585</v>
      </c>
      <c r="K1181" s="440" t="s">
        <v>54</v>
      </c>
      <c r="L1181" s="440" t="s">
        <v>25</v>
      </c>
      <c r="N1181" s="93"/>
    </row>
    <row r="1182" spans="2:14" ht="12.75" customHeight="1" x14ac:dyDescent="0.25">
      <c r="B1182" s="390" t="s">
        <v>382</v>
      </c>
      <c r="C1182" s="391" t="s">
        <v>1747</v>
      </c>
      <c r="D1182" s="390" t="s">
        <v>1336</v>
      </c>
      <c r="E1182" s="390" t="s">
        <v>1748</v>
      </c>
      <c r="F1182" s="541">
        <v>702</v>
      </c>
      <c r="G1182" s="541"/>
      <c r="H1182" s="392" t="s">
        <v>137</v>
      </c>
      <c r="I1182" s="443">
        <v>1</v>
      </c>
      <c r="J1182" s="393"/>
      <c r="K1182" s="393">
        <v>24.26</v>
      </c>
      <c r="L1182" s="393">
        <v>24.26</v>
      </c>
      <c r="N1182" s="92"/>
    </row>
    <row r="1183" spans="2:14" x14ac:dyDescent="0.25">
      <c r="B1183" s="394" t="s">
        <v>383</v>
      </c>
      <c r="C1183" s="444" t="s">
        <v>674</v>
      </c>
      <c r="D1183" s="394" t="s">
        <v>1336</v>
      </c>
      <c r="E1183" s="394" t="s">
        <v>237</v>
      </c>
      <c r="F1183" s="542" t="s">
        <v>384</v>
      </c>
      <c r="G1183" s="542"/>
      <c r="H1183" s="395" t="s">
        <v>340</v>
      </c>
      <c r="I1183" s="445">
        <v>0.23330000000000001</v>
      </c>
      <c r="J1183" s="445">
        <v>0</v>
      </c>
      <c r="K1183" s="446">
        <v>22.31</v>
      </c>
      <c r="L1183" s="446">
        <v>5.204923</v>
      </c>
      <c r="N1183" s="93"/>
    </row>
    <row r="1184" spans="2:14" x14ac:dyDescent="0.25">
      <c r="B1184" s="394" t="s">
        <v>383</v>
      </c>
      <c r="C1184" s="444" t="s">
        <v>4194</v>
      </c>
      <c r="D1184" s="394" t="s">
        <v>1336</v>
      </c>
      <c r="E1184" s="394" t="s">
        <v>1748</v>
      </c>
      <c r="F1184" s="542" t="s">
        <v>390</v>
      </c>
      <c r="G1184" s="542"/>
      <c r="H1184" s="395" t="s">
        <v>136</v>
      </c>
      <c r="I1184" s="445">
        <v>1</v>
      </c>
      <c r="J1184" s="445">
        <v>0</v>
      </c>
      <c r="K1184" s="446">
        <v>12.19</v>
      </c>
      <c r="L1184" s="446">
        <v>12.19</v>
      </c>
      <c r="N1184" s="93"/>
    </row>
    <row r="1185" spans="2:14" x14ac:dyDescent="0.25">
      <c r="B1185" s="394" t="s">
        <v>383</v>
      </c>
      <c r="C1185" s="444" t="s">
        <v>682</v>
      </c>
      <c r="D1185" s="394" t="s">
        <v>1336</v>
      </c>
      <c r="E1185" s="394" t="s">
        <v>244</v>
      </c>
      <c r="F1185" s="542" t="s">
        <v>384</v>
      </c>
      <c r="G1185" s="542"/>
      <c r="H1185" s="395" t="s">
        <v>340</v>
      </c>
      <c r="I1185" s="445">
        <v>0.23330000000000001</v>
      </c>
      <c r="J1185" s="445">
        <v>0</v>
      </c>
      <c r="K1185" s="446">
        <v>29.48</v>
      </c>
      <c r="L1185" s="446">
        <v>6.8776840000000004</v>
      </c>
      <c r="N1185" s="93"/>
    </row>
    <row r="1186" spans="2:14" ht="25.5" x14ac:dyDescent="0.25">
      <c r="B1186" s="399"/>
      <c r="C1186" s="399"/>
      <c r="D1186" s="399"/>
      <c r="E1186" s="399"/>
      <c r="F1186" s="399"/>
      <c r="G1186" s="399" t="s">
        <v>386</v>
      </c>
      <c r="H1186" s="447">
        <v>12.07</v>
      </c>
      <c r="I1186" s="399" t="s">
        <v>387</v>
      </c>
      <c r="J1186" s="447">
        <v>0</v>
      </c>
      <c r="K1186" s="399" t="s">
        <v>388</v>
      </c>
      <c r="L1186" s="447">
        <v>12.07</v>
      </c>
      <c r="N1186" s="93"/>
    </row>
    <row r="1187" spans="2:14" ht="26.25" thickBot="1" x14ac:dyDescent="0.3">
      <c r="B1187" s="399"/>
      <c r="C1187" s="399"/>
      <c r="D1187" s="399"/>
      <c r="E1187" s="399"/>
      <c r="F1187" s="399"/>
      <c r="G1187" s="399" t="s">
        <v>389</v>
      </c>
      <c r="H1187" s="447">
        <v>0</v>
      </c>
      <c r="I1187" s="543"/>
      <c r="J1187" s="543" t="s">
        <v>474</v>
      </c>
      <c r="K1187" s="399"/>
      <c r="L1187" s="447">
        <v>24.26</v>
      </c>
    </row>
    <row r="1188" spans="2:14" ht="13.5" thickTop="1" x14ac:dyDescent="0.25">
      <c r="B1188" s="396"/>
      <c r="C1188" s="396"/>
      <c r="D1188" s="396"/>
      <c r="E1188" s="396"/>
      <c r="F1188" s="396"/>
      <c r="G1188" s="396"/>
      <c r="H1188" s="396"/>
      <c r="I1188" s="396"/>
      <c r="J1188" s="396"/>
      <c r="K1188" s="396"/>
      <c r="L1188" s="396"/>
    </row>
    <row r="1189" spans="2:14" ht="15" x14ac:dyDescent="0.25">
      <c r="B1189" s="388" t="s">
        <v>1749</v>
      </c>
      <c r="C1189" s="440" t="s">
        <v>15</v>
      </c>
      <c r="D1189" s="388" t="s">
        <v>33</v>
      </c>
      <c r="E1189" s="388" t="s">
        <v>30</v>
      </c>
      <c r="F1189" s="544" t="s">
        <v>199</v>
      </c>
      <c r="G1189" s="544"/>
      <c r="H1189" s="389" t="s">
        <v>24</v>
      </c>
      <c r="I1189" s="440" t="s">
        <v>26</v>
      </c>
      <c r="J1189" s="440" t="s">
        <v>54</v>
      </c>
      <c r="K1189" s="440" t="s">
        <v>25</v>
      </c>
      <c r="L1189"/>
    </row>
    <row r="1190" spans="2:14" ht="38.25" x14ac:dyDescent="0.25">
      <c r="B1190" s="390" t="s">
        <v>382</v>
      </c>
      <c r="C1190" s="391" t="s">
        <v>1750</v>
      </c>
      <c r="D1190" s="390" t="s">
        <v>164</v>
      </c>
      <c r="E1190" s="390" t="s">
        <v>1751</v>
      </c>
      <c r="F1190" s="541" t="s">
        <v>1276</v>
      </c>
      <c r="G1190" s="541"/>
      <c r="H1190" s="392" t="s">
        <v>136</v>
      </c>
      <c r="I1190" s="443">
        <v>1</v>
      </c>
      <c r="J1190" s="393">
        <v>4.7699999999999996</v>
      </c>
      <c r="K1190" s="393">
        <v>4.7699999999999996</v>
      </c>
      <c r="L1190"/>
    </row>
    <row r="1191" spans="2:14" ht="15" x14ac:dyDescent="0.25">
      <c r="B1191" s="388" t="s">
        <v>23</v>
      </c>
      <c r="C1191" s="440" t="s">
        <v>15</v>
      </c>
      <c r="D1191" s="388" t="s">
        <v>33</v>
      </c>
      <c r="E1191" s="388" t="s">
        <v>30</v>
      </c>
      <c r="F1191" s="544" t="s">
        <v>199</v>
      </c>
      <c r="G1191" s="546"/>
      <c r="H1191" s="389" t="s">
        <v>24</v>
      </c>
      <c r="I1191" s="440" t="s">
        <v>26</v>
      </c>
      <c r="J1191" s="440" t="s">
        <v>54</v>
      </c>
      <c r="K1191" s="440" t="s">
        <v>25</v>
      </c>
      <c r="L1191"/>
    </row>
    <row r="1192" spans="2:14" ht="38.25" x14ac:dyDescent="0.25">
      <c r="B1192" s="394" t="s">
        <v>383</v>
      </c>
      <c r="C1192" s="444" t="s">
        <v>4195</v>
      </c>
      <c r="D1192" s="394" t="s">
        <v>160</v>
      </c>
      <c r="E1192" s="394" t="s">
        <v>4196</v>
      </c>
      <c r="F1192" s="542" t="s">
        <v>390</v>
      </c>
      <c r="G1192" s="542"/>
      <c r="H1192" s="395" t="s">
        <v>159</v>
      </c>
      <c r="I1192" s="445">
        <v>1</v>
      </c>
      <c r="J1192" s="446">
        <v>3.19</v>
      </c>
      <c r="K1192" s="451" t="s">
        <v>4197</v>
      </c>
      <c r="L1192"/>
    </row>
    <row r="1193" spans="2:14" ht="12.75" customHeight="1" x14ac:dyDescent="0.25">
      <c r="B1193" s="394" t="s">
        <v>383</v>
      </c>
      <c r="C1193" s="444" t="s">
        <v>4198</v>
      </c>
      <c r="D1193" s="394" t="s">
        <v>164</v>
      </c>
      <c r="E1193" s="394" t="s">
        <v>4199</v>
      </c>
      <c r="F1193" s="542" t="s">
        <v>1292</v>
      </c>
      <c r="G1193" s="542"/>
      <c r="H1193" s="395" t="s">
        <v>239</v>
      </c>
      <c r="I1193" s="445">
        <v>4.2999999999999997E-2</v>
      </c>
      <c r="J1193" s="446">
        <v>2.67</v>
      </c>
      <c r="K1193" s="451" t="s">
        <v>4200</v>
      </c>
      <c r="L1193"/>
    </row>
    <row r="1194" spans="2:14" ht="15" x14ac:dyDescent="0.25">
      <c r="B1194" s="394" t="s">
        <v>383</v>
      </c>
      <c r="C1194" s="444" t="s">
        <v>682</v>
      </c>
      <c r="D1194" s="394" t="s">
        <v>1336</v>
      </c>
      <c r="E1194" s="394" t="s">
        <v>244</v>
      </c>
      <c r="F1194" s="542" t="s">
        <v>384</v>
      </c>
      <c r="G1194" s="542"/>
      <c r="H1194" s="395" t="s">
        <v>340</v>
      </c>
      <c r="I1194" s="445">
        <v>0.05</v>
      </c>
      <c r="J1194" s="446">
        <v>29.48</v>
      </c>
      <c r="K1194" s="451" t="s">
        <v>4169</v>
      </c>
      <c r="L1194"/>
    </row>
    <row r="1195" spans="2:14" ht="12.75" customHeight="1" x14ac:dyDescent="0.25">
      <c r="B1195" s="549" t="s">
        <v>497</v>
      </c>
      <c r="C1195" s="546"/>
      <c r="D1195" s="546"/>
      <c r="E1195" s="546"/>
      <c r="F1195" s="546"/>
      <c r="G1195" s="546"/>
      <c r="H1195" s="546"/>
      <c r="I1195" s="546"/>
      <c r="J1195" s="546"/>
      <c r="K1195" s="546"/>
      <c r="L1195"/>
    </row>
    <row r="1196" spans="2:14" ht="15" x14ac:dyDescent="0.25">
      <c r="B1196" s="388" t="s">
        <v>23</v>
      </c>
      <c r="C1196" s="440" t="s">
        <v>15</v>
      </c>
      <c r="D1196" s="388" t="s">
        <v>33</v>
      </c>
      <c r="E1196" s="388" t="s">
        <v>30</v>
      </c>
      <c r="F1196" s="544" t="s">
        <v>199</v>
      </c>
      <c r="G1196" s="546"/>
      <c r="H1196" s="389" t="s">
        <v>24</v>
      </c>
      <c r="I1196" s="440" t="s">
        <v>26</v>
      </c>
      <c r="J1196" s="440" t="s">
        <v>54</v>
      </c>
      <c r="K1196" s="440" t="s">
        <v>25</v>
      </c>
      <c r="L1196"/>
    </row>
    <row r="1197" spans="2:14" ht="38.25" x14ac:dyDescent="0.25">
      <c r="B1197" s="394" t="s">
        <v>383</v>
      </c>
      <c r="C1197" s="444" t="s">
        <v>4195</v>
      </c>
      <c r="D1197" s="394" t="s">
        <v>160</v>
      </c>
      <c r="E1197" s="394" t="s">
        <v>4196</v>
      </c>
      <c r="F1197" s="542" t="s">
        <v>390</v>
      </c>
      <c r="G1197" s="542"/>
      <c r="H1197" s="395" t="s">
        <v>159</v>
      </c>
      <c r="I1197" s="445">
        <v>1</v>
      </c>
      <c r="J1197" s="446">
        <v>3.19</v>
      </c>
      <c r="K1197" s="451" t="s">
        <v>4197</v>
      </c>
      <c r="L1197"/>
    </row>
    <row r="1198" spans="2:14" ht="25.5" x14ac:dyDescent="0.25">
      <c r="B1198" s="394" t="s">
        <v>383</v>
      </c>
      <c r="C1198" s="444" t="s">
        <v>4198</v>
      </c>
      <c r="D1198" s="394" t="s">
        <v>164</v>
      </c>
      <c r="E1198" s="394" t="s">
        <v>4199</v>
      </c>
      <c r="F1198" s="542" t="s">
        <v>1292</v>
      </c>
      <c r="G1198" s="542"/>
      <c r="H1198" s="395" t="s">
        <v>239</v>
      </c>
      <c r="I1198" s="445">
        <v>4.2999999999999997E-2</v>
      </c>
      <c r="J1198" s="446">
        <v>2.67</v>
      </c>
      <c r="K1198" s="451" t="s">
        <v>4200</v>
      </c>
      <c r="L1198"/>
    </row>
    <row r="1199" spans="2:14" ht="15" x14ac:dyDescent="0.25">
      <c r="B1199" s="394" t="s">
        <v>383</v>
      </c>
      <c r="C1199" s="444" t="s">
        <v>682</v>
      </c>
      <c r="D1199" s="394" t="s">
        <v>1336</v>
      </c>
      <c r="E1199" s="394" t="s">
        <v>244</v>
      </c>
      <c r="F1199" s="542" t="s">
        <v>384</v>
      </c>
      <c r="G1199" s="542"/>
      <c r="H1199" s="395" t="s">
        <v>340</v>
      </c>
      <c r="I1199" s="445">
        <v>0.05</v>
      </c>
      <c r="J1199" s="446">
        <v>29.48</v>
      </c>
      <c r="K1199" s="451" t="s">
        <v>4169</v>
      </c>
      <c r="L1199"/>
    </row>
    <row r="1200" spans="2:14" ht="25.5" x14ac:dyDescent="0.25">
      <c r="B1200" s="399"/>
      <c r="C1200" s="399"/>
      <c r="D1200" s="399"/>
      <c r="E1200" s="399"/>
      <c r="F1200" s="399" t="s">
        <v>386</v>
      </c>
      <c r="G1200" s="447">
        <v>1.47</v>
      </c>
      <c r="H1200" s="399" t="s">
        <v>387</v>
      </c>
      <c r="I1200" s="447">
        <v>0</v>
      </c>
      <c r="J1200" s="399" t="s">
        <v>388</v>
      </c>
      <c r="K1200" s="447">
        <v>1.47</v>
      </c>
      <c r="L1200"/>
    </row>
    <row r="1201" spans="2:12" ht="26.25" thickBot="1" x14ac:dyDescent="0.3">
      <c r="B1201" s="399"/>
      <c r="C1201" s="399"/>
      <c r="D1201" s="399"/>
      <c r="E1201" s="399"/>
      <c r="F1201" s="399" t="s">
        <v>389</v>
      </c>
      <c r="G1201" s="447">
        <v>0</v>
      </c>
      <c r="H1201" s="399"/>
      <c r="I1201" s="543" t="s">
        <v>474</v>
      </c>
      <c r="J1201" s="543"/>
      <c r="K1201" s="447">
        <v>4.7699999999999996</v>
      </c>
      <c r="L1201"/>
    </row>
    <row r="1202" spans="2:12" ht="12.75" customHeight="1" thickTop="1" x14ac:dyDescent="0.25">
      <c r="B1202" s="396"/>
      <c r="C1202" s="396"/>
      <c r="D1202" s="396"/>
      <c r="E1202" s="396"/>
      <c r="F1202" s="396"/>
      <c r="G1202" s="396"/>
      <c r="H1202" s="396"/>
      <c r="I1202" s="396"/>
      <c r="J1202" s="396"/>
      <c r="K1202" s="396"/>
      <c r="L1202" s="396"/>
    </row>
    <row r="1203" spans="2:12" ht="12.75" customHeight="1" x14ac:dyDescent="0.25">
      <c r="B1203" s="388" t="s">
        <v>1752</v>
      </c>
      <c r="C1203" s="440" t="s">
        <v>15</v>
      </c>
      <c r="D1203" s="388" t="s">
        <v>33</v>
      </c>
      <c r="E1203" s="388" t="s">
        <v>30</v>
      </c>
      <c r="F1203" s="544" t="s">
        <v>199</v>
      </c>
      <c r="G1203" s="544"/>
      <c r="H1203" s="389" t="s">
        <v>24</v>
      </c>
      <c r="I1203" s="440" t="s">
        <v>26</v>
      </c>
      <c r="J1203" s="440" t="s">
        <v>54</v>
      </c>
      <c r="K1203" s="440" t="s">
        <v>25</v>
      </c>
      <c r="L1203"/>
    </row>
    <row r="1204" spans="2:12" ht="38.25" x14ac:dyDescent="0.25">
      <c r="B1204" s="390" t="s">
        <v>382</v>
      </c>
      <c r="C1204" s="391" t="s">
        <v>1753</v>
      </c>
      <c r="D1204" s="390" t="s">
        <v>164</v>
      </c>
      <c r="E1204" s="390" t="s">
        <v>1754</v>
      </c>
      <c r="F1204" s="541" t="s">
        <v>1276</v>
      </c>
      <c r="G1204" s="541"/>
      <c r="H1204" s="392" t="s">
        <v>136</v>
      </c>
      <c r="I1204" s="443">
        <v>1</v>
      </c>
      <c r="J1204" s="393">
        <v>4.3499999999999996</v>
      </c>
      <c r="K1204" s="393">
        <v>4.3499999999999996</v>
      </c>
      <c r="L1204"/>
    </row>
    <row r="1205" spans="2:12" ht="15" x14ac:dyDescent="0.25">
      <c r="B1205" s="388" t="s">
        <v>23</v>
      </c>
      <c r="C1205" s="440" t="s">
        <v>15</v>
      </c>
      <c r="D1205" s="388" t="s">
        <v>33</v>
      </c>
      <c r="E1205" s="388" t="s">
        <v>30</v>
      </c>
      <c r="F1205" s="544" t="s">
        <v>199</v>
      </c>
      <c r="G1205" s="546"/>
      <c r="H1205" s="389" t="s">
        <v>24</v>
      </c>
      <c r="I1205" s="440" t="s">
        <v>26</v>
      </c>
      <c r="J1205" s="440" t="s">
        <v>54</v>
      </c>
      <c r="K1205" s="440" t="s">
        <v>25</v>
      </c>
      <c r="L1205"/>
    </row>
    <row r="1206" spans="2:12" ht="25.5" x14ac:dyDescent="0.25">
      <c r="B1206" s="394" t="s">
        <v>383</v>
      </c>
      <c r="C1206" s="444" t="s">
        <v>4198</v>
      </c>
      <c r="D1206" s="394" t="s">
        <v>164</v>
      </c>
      <c r="E1206" s="394" t="s">
        <v>4199</v>
      </c>
      <c r="F1206" s="542" t="s">
        <v>1292</v>
      </c>
      <c r="G1206" s="542"/>
      <c r="H1206" s="395" t="s">
        <v>239</v>
      </c>
      <c r="I1206" s="445">
        <v>5.6000000000000001E-2</v>
      </c>
      <c r="J1206" s="446">
        <v>2.67</v>
      </c>
      <c r="K1206" s="451" t="s">
        <v>4201</v>
      </c>
      <c r="L1206"/>
    </row>
    <row r="1207" spans="2:12" ht="38.25" x14ac:dyDescent="0.25">
      <c r="B1207" s="394" t="s">
        <v>383</v>
      </c>
      <c r="C1207" s="444" t="s">
        <v>4202</v>
      </c>
      <c r="D1207" s="394" t="s">
        <v>160</v>
      </c>
      <c r="E1207" s="394" t="s">
        <v>4203</v>
      </c>
      <c r="F1207" s="542" t="s">
        <v>390</v>
      </c>
      <c r="G1207" s="542"/>
      <c r="H1207" s="395" t="s">
        <v>159</v>
      </c>
      <c r="I1207" s="445">
        <v>1</v>
      </c>
      <c r="J1207" s="446">
        <v>2.56</v>
      </c>
      <c r="K1207" s="451" t="s">
        <v>1244</v>
      </c>
      <c r="L1207"/>
    </row>
    <row r="1208" spans="2:12" ht="15" x14ac:dyDescent="0.25">
      <c r="B1208" s="394" t="s">
        <v>383</v>
      </c>
      <c r="C1208" s="444" t="s">
        <v>682</v>
      </c>
      <c r="D1208" s="394" t="s">
        <v>1336</v>
      </c>
      <c r="E1208" s="394" t="s">
        <v>244</v>
      </c>
      <c r="F1208" s="542" t="s">
        <v>384</v>
      </c>
      <c r="G1208" s="542"/>
      <c r="H1208" s="395" t="s">
        <v>340</v>
      </c>
      <c r="I1208" s="445">
        <v>5.6000000000000001E-2</v>
      </c>
      <c r="J1208" s="446">
        <v>29.48</v>
      </c>
      <c r="K1208" s="451" t="s">
        <v>4204</v>
      </c>
      <c r="L1208"/>
    </row>
    <row r="1209" spans="2:12" ht="15" x14ac:dyDescent="0.25">
      <c r="B1209" s="549" t="s">
        <v>497</v>
      </c>
      <c r="C1209" s="546"/>
      <c r="D1209" s="546"/>
      <c r="E1209" s="546"/>
      <c r="F1209" s="546"/>
      <c r="G1209" s="546"/>
      <c r="H1209" s="546"/>
      <c r="I1209" s="546"/>
      <c r="J1209" s="546"/>
      <c r="K1209" s="546"/>
      <c r="L1209"/>
    </row>
    <row r="1210" spans="2:12" ht="15" x14ac:dyDescent="0.25">
      <c r="B1210" s="388" t="s">
        <v>23</v>
      </c>
      <c r="C1210" s="440" t="s">
        <v>15</v>
      </c>
      <c r="D1210" s="388" t="s">
        <v>33</v>
      </c>
      <c r="E1210" s="388" t="s">
        <v>30</v>
      </c>
      <c r="F1210" s="544" t="s">
        <v>199</v>
      </c>
      <c r="G1210" s="546"/>
      <c r="H1210" s="389" t="s">
        <v>24</v>
      </c>
      <c r="I1210" s="440" t="s">
        <v>26</v>
      </c>
      <c r="J1210" s="440" t="s">
        <v>54</v>
      </c>
      <c r="K1210" s="440" t="s">
        <v>25</v>
      </c>
      <c r="L1210"/>
    </row>
    <row r="1211" spans="2:12" ht="25.5" x14ac:dyDescent="0.25">
      <c r="B1211" s="394" t="s">
        <v>383</v>
      </c>
      <c r="C1211" s="444" t="s">
        <v>4198</v>
      </c>
      <c r="D1211" s="394" t="s">
        <v>164</v>
      </c>
      <c r="E1211" s="394" t="s">
        <v>4199</v>
      </c>
      <c r="F1211" s="542" t="s">
        <v>1292</v>
      </c>
      <c r="G1211" s="542"/>
      <c r="H1211" s="395" t="s">
        <v>239</v>
      </c>
      <c r="I1211" s="445">
        <v>5.6000000000000001E-2</v>
      </c>
      <c r="J1211" s="446">
        <v>2.67</v>
      </c>
      <c r="K1211" s="451" t="s">
        <v>4201</v>
      </c>
      <c r="L1211"/>
    </row>
    <row r="1212" spans="2:12" ht="38.25" x14ac:dyDescent="0.25">
      <c r="B1212" s="394" t="s">
        <v>383</v>
      </c>
      <c r="C1212" s="444" t="s">
        <v>4202</v>
      </c>
      <c r="D1212" s="394" t="s">
        <v>160</v>
      </c>
      <c r="E1212" s="394" t="s">
        <v>4203</v>
      </c>
      <c r="F1212" s="542" t="s">
        <v>390</v>
      </c>
      <c r="G1212" s="542"/>
      <c r="H1212" s="395" t="s">
        <v>159</v>
      </c>
      <c r="I1212" s="445">
        <v>1</v>
      </c>
      <c r="J1212" s="446">
        <v>2.56</v>
      </c>
      <c r="K1212" s="451" t="s">
        <v>1244</v>
      </c>
      <c r="L1212"/>
    </row>
    <row r="1213" spans="2:12" ht="15" x14ac:dyDescent="0.25">
      <c r="B1213" s="394" t="s">
        <v>383</v>
      </c>
      <c r="C1213" s="444" t="s">
        <v>682</v>
      </c>
      <c r="D1213" s="394" t="s">
        <v>1336</v>
      </c>
      <c r="E1213" s="394" t="s">
        <v>244</v>
      </c>
      <c r="F1213" s="542" t="s">
        <v>384</v>
      </c>
      <c r="G1213" s="542"/>
      <c r="H1213" s="395" t="s">
        <v>340</v>
      </c>
      <c r="I1213" s="445">
        <v>5.6000000000000001E-2</v>
      </c>
      <c r="J1213" s="446">
        <v>29.48</v>
      </c>
      <c r="K1213" s="451" t="s">
        <v>4204</v>
      </c>
      <c r="L1213"/>
    </row>
    <row r="1214" spans="2:12" ht="25.5" x14ac:dyDescent="0.25">
      <c r="B1214" s="399"/>
      <c r="C1214" s="399"/>
      <c r="D1214" s="399"/>
      <c r="E1214" s="399"/>
      <c r="F1214" s="399" t="s">
        <v>386</v>
      </c>
      <c r="G1214" s="447">
        <v>1.65</v>
      </c>
      <c r="H1214" s="399" t="s">
        <v>387</v>
      </c>
      <c r="I1214" s="447">
        <v>0</v>
      </c>
      <c r="J1214" s="399" t="s">
        <v>388</v>
      </c>
      <c r="K1214" s="447">
        <v>1.65</v>
      </c>
      <c r="L1214"/>
    </row>
    <row r="1215" spans="2:12" ht="12.75" customHeight="1" thickBot="1" x14ac:dyDescent="0.3">
      <c r="B1215" s="399"/>
      <c r="C1215" s="399"/>
      <c r="D1215" s="399"/>
      <c r="E1215" s="399"/>
      <c r="F1215" s="399" t="s">
        <v>389</v>
      </c>
      <c r="G1215" s="447">
        <v>0</v>
      </c>
      <c r="H1215" s="399"/>
      <c r="I1215" s="543" t="s">
        <v>474</v>
      </c>
      <c r="J1215" s="543"/>
      <c r="K1215" s="447">
        <v>4.3499999999999996</v>
      </c>
      <c r="L1215"/>
    </row>
    <row r="1216" spans="2:12" ht="12.75" customHeight="1" thickTop="1" x14ac:dyDescent="0.25">
      <c r="B1216" s="396"/>
      <c r="C1216" s="396"/>
      <c r="D1216" s="396"/>
      <c r="E1216" s="396"/>
      <c r="F1216" s="396"/>
      <c r="G1216" s="396"/>
      <c r="H1216" s="396"/>
      <c r="I1216" s="396"/>
      <c r="J1216" s="396"/>
      <c r="K1216" s="396"/>
      <c r="L1216" s="396"/>
    </row>
    <row r="1217" spans="2:12" ht="15" x14ac:dyDescent="0.25">
      <c r="B1217" s="388" t="s">
        <v>1755</v>
      </c>
      <c r="C1217" s="440" t="s">
        <v>15</v>
      </c>
      <c r="D1217" s="388" t="s">
        <v>33</v>
      </c>
      <c r="E1217" s="388" t="s">
        <v>30</v>
      </c>
      <c r="F1217" s="544" t="s">
        <v>199</v>
      </c>
      <c r="G1217" s="544"/>
      <c r="H1217" s="389" t="s">
        <v>24</v>
      </c>
      <c r="I1217" s="440" t="s">
        <v>26</v>
      </c>
      <c r="J1217" s="440" t="s">
        <v>54</v>
      </c>
      <c r="K1217" s="440" t="s">
        <v>25</v>
      </c>
      <c r="L1217"/>
    </row>
    <row r="1218" spans="2:12" ht="38.25" x14ac:dyDescent="0.25">
      <c r="B1218" s="390" t="s">
        <v>382</v>
      </c>
      <c r="C1218" s="391" t="s">
        <v>1756</v>
      </c>
      <c r="D1218" s="390" t="s">
        <v>164</v>
      </c>
      <c r="E1218" s="390" t="s">
        <v>1757</v>
      </c>
      <c r="F1218" s="541" t="s">
        <v>1276</v>
      </c>
      <c r="G1218" s="541"/>
      <c r="H1218" s="392" t="s">
        <v>136</v>
      </c>
      <c r="I1218" s="443">
        <v>1</v>
      </c>
      <c r="J1218" s="393">
        <v>6.06</v>
      </c>
      <c r="K1218" s="393">
        <v>6.06</v>
      </c>
      <c r="L1218"/>
    </row>
    <row r="1219" spans="2:12" ht="15" x14ac:dyDescent="0.25">
      <c r="B1219" s="388" t="s">
        <v>23</v>
      </c>
      <c r="C1219" s="440" t="s">
        <v>15</v>
      </c>
      <c r="D1219" s="388" t="s">
        <v>33</v>
      </c>
      <c r="E1219" s="388" t="s">
        <v>30</v>
      </c>
      <c r="F1219" s="544" t="s">
        <v>199</v>
      </c>
      <c r="G1219" s="546"/>
      <c r="H1219" s="389" t="s">
        <v>24</v>
      </c>
      <c r="I1219" s="440" t="s">
        <v>26</v>
      </c>
      <c r="J1219" s="440" t="s">
        <v>54</v>
      </c>
      <c r="K1219" s="440" t="s">
        <v>25</v>
      </c>
      <c r="L1219"/>
    </row>
    <row r="1220" spans="2:12" ht="15" x14ac:dyDescent="0.25">
      <c r="B1220" s="394" t="s">
        <v>383</v>
      </c>
      <c r="C1220" s="444" t="s">
        <v>682</v>
      </c>
      <c r="D1220" s="394" t="s">
        <v>1336</v>
      </c>
      <c r="E1220" s="394" t="s">
        <v>244</v>
      </c>
      <c r="F1220" s="542" t="s">
        <v>384</v>
      </c>
      <c r="G1220" s="542"/>
      <c r="H1220" s="395" t="s">
        <v>340</v>
      </c>
      <c r="I1220" s="445">
        <v>0.05</v>
      </c>
      <c r="J1220" s="446">
        <v>29.48</v>
      </c>
      <c r="K1220" s="451" t="s">
        <v>4169</v>
      </c>
      <c r="L1220"/>
    </row>
    <row r="1221" spans="2:12" ht="38.25" x14ac:dyDescent="0.25">
      <c r="B1221" s="394" t="s">
        <v>383</v>
      </c>
      <c r="C1221" s="444" t="s">
        <v>4205</v>
      </c>
      <c r="D1221" s="394" t="s">
        <v>160</v>
      </c>
      <c r="E1221" s="394" t="s">
        <v>4206</v>
      </c>
      <c r="F1221" s="542" t="s">
        <v>390</v>
      </c>
      <c r="G1221" s="542"/>
      <c r="H1221" s="395" t="s">
        <v>159</v>
      </c>
      <c r="I1221" s="445">
        <v>1</v>
      </c>
      <c r="J1221" s="446">
        <v>4.45</v>
      </c>
      <c r="K1221" s="451" t="s">
        <v>4207</v>
      </c>
      <c r="L1221"/>
    </row>
    <row r="1222" spans="2:12" ht="25.5" x14ac:dyDescent="0.25">
      <c r="B1222" s="394" t="s">
        <v>383</v>
      </c>
      <c r="C1222" s="444" t="s">
        <v>4198</v>
      </c>
      <c r="D1222" s="394" t="s">
        <v>164</v>
      </c>
      <c r="E1222" s="394" t="s">
        <v>4199</v>
      </c>
      <c r="F1222" s="542" t="s">
        <v>1292</v>
      </c>
      <c r="G1222" s="542"/>
      <c r="H1222" s="395" t="s">
        <v>239</v>
      </c>
      <c r="I1222" s="445">
        <v>5.6000000000000001E-2</v>
      </c>
      <c r="J1222" s="446">
        <v>2.67</v>
      </c>
      <c r="K1222" s="451" t="s">
        <v>4201</v>
      </c>
      <c r="L1222"/>
    </row>
    <row r="1223" spans="2:12" ht="15" x14ac:dyDescent="0.25">
      <c r="B1223" s="549" t="s">
        <v>497</v>
      </c>
      <c r="C1223" s="546"/>
      <c r="D1223" s="546"/>
      <c r="E1223" s="546"/>
      <c r="F1223" s="546"/>
      <c r="G1223" s="546"/>
      <c r="H1223" s="546"/>
      <c r="I1223" s="546"/>
      <c r="J1223" s="546"/>
      <c r="K1223" s="546"/>
      <c r="L1223"/>
    </row>
    <row r="1224" spans="2:12" ht="15" x14ac:dyDescent="0.25">
      <c r="B1224" s="388" t="s">
        <v>23</v>
      </c>
      <c r="C1224" s="440" t="s">
        <v>15</v>
      </c>
      <c r="D1224" s="388" t="s">
        <v>33</v>
      </c>
      <c r="E1224" s="388" t="s">
        <v>30</v>
      </c>
      <c r="F1224" s="544" t="s">
        <v>199</v>
      </c>
      <c r="G1224" s="546"/>
      <c r="H1224" s="389" t="s">
        <v>24</v>
      </c>
      <c r="I1224" s="440" t="s">
        <v>26</v>
      </c>
      <c r="J1224" s="440" t="s">
        <v>54</v>
      </c>
      <c r="K1224" s="440" t="s">
        <v>25</v>
      </c>
      <c r="L1224"/>
    </row>
    <row r="1225" spans="2:12" ht="12.75" customHeight="1" x14ac:dyDescent="0.25">
      <c r="B1225" s="394" t="s">
        <v>383</v>
      </c>
      <c r="C1225" s="444" t="s">
        <v>682</v>
      </c>
      <c r="D1225" s="394" t="s">
        <v>1336</v>
      </c>
      <c r="E1225" s="394" t="s">
        <v>244</v>
      </c>
      <c r="F1225" s="542" t="s">
        <v>384</v>
      </c>
      <c r="G1225" s="542"/>
      <c r="H1225" s="395" t="s">
        <v>340</v>
      </c>
      <c r="I1225" s="445">
        <v>0.05</v>
      </c>
      <c r="J1225" s="446">
        <v>29.48</v>
      </c>
      <c r="K1225" s="451" t="s">
        <v>4169</v>
      </c>
      <c r="L1225"/>
    </row>
    <row r="1226" spans="2:12" ht="12.75" customHeight="1" x14ac:dyDescent="0.25">
      <c r="B1226" s="394" t="s">
        <v>383</v>
      </c>
      <c r="C1226" s="444" t="s">
        <v>4205</v>
      </c>
      <c r="D1226" s="394" t="s">
        <v>160</v>
      </c>
      <c r="E1226" s="394" t="s">
        <v>4206</v>
      </c>
      <c r="F1226" s="542" t="s">
        <v>390</v>
      </c>
      <c r="G1226" s="542"/>
      <c r="H1226" s="395" t="s">
        <v>159</v>
      </c>
      <c r="I1226" s="445">
        <v>1</v>
      </c>
      <c r="J1226" s="446">
        <v>4.45</v>
      </c>
      <c r="K1226" s="451" t="s">
        <v>4207</v>
      </c>
      <c r="L1226"/>
    </row>
    <row r="1227" spans="2:12" ht="25.5" x14ac:dyDescent="0.25">
      <c r="B1227" s="394" t="s">
        <v>383</v>
      </c>
      <c r="C1227" s="444" t="s">
        <v>4198</v>
      </c>
      <c r="D1227" s="394" t="s">
        <v>164</v>
      </c>
      <c r="E1227" s="394" t="s">
        <v>4199</v>
      </c>
      <c r="F1227" s="542" t="s">
        <v>1292</v>
      </c>
      <c r="G1227" s="542"/>
      <c r="H1227" s="395" t="s">
        <v>239</v>
      </c>
      <c r="I1227" s="445">
        <v>5.6000000000000001E-2</v>
      </c>
      <c r="J1227" s="446">
        <v>2.67</v>
      </c>
      <c r="K1227" s="451" t="s">
        <v>4201</v>
      </c>
      <c r="L1227"/>
    </row>
    <row r="1228" spans="2:12" ht="25.5" x14ac:dyDescent="0.25">
      <c r="B1228" s="399"/>
      <c r="C1228" s="399"/>
      <c r="D1228" s="399"/>
      <c r="E1228" s="399"/>
      <c r="F1228" s="399" t="s">
        <v>386</v>
      </c>
      <c r="G1228" s="447">
        <v>1.47</v>
      </c>
      <c r="H1228" s="399" t="s">
        <v>387</v>
      </c>
      <c r="I1228" s="447">
        <v>0</v>
      </c>
      <c r="J1228" s="399" t="s">
        <v>388</v>
      </c>
      <c r="K1228" s="447">
        <v>1.47</v>
      </c>
      <c r="L1228"/>
    </row>
    <row r="1229" spans="2:12" ht="26.25" thickBot="1" x14ac:dyDescent="0.3">
      <c r="B1229" s="399"/>
      <c r="C1229" s="399"/>
      <c r="D1229" s="399"/>
      <c r="E1229" s="399"/>
      <c r="F1229" s="399" t="s">
        <v>389</v>
      </c>
      <c r="G1229" s="447">
        <v>0</v>
      </c>
      <c r="H1229" s="399"/>
      <c r="I1229" s="543" t="s">
        <v>474</v>
      </c>
      <c r="J1229" s="543"/>
      <c r="K1229" s="447">
        <v>6.06</v>
      </c>
      <c r="L1229"/>
    </row>
    <row r="1230" spans="2:12" ht="13.5" thickTop="1" x14ac:dyDescent="0.25">
      <c r="B1230" s="396"/>
      <c r="C1230" s="396"/>
      <c r="D1230" s="396"/>
      <c r="E1230" s="396"/>
      <c r="F1230" s="396"/>
      <c r="G1230" s="396"/>
      <c r="H1230" s="396"/>
      <c r="I1230" s="396"/>
      <c r="J1230" s="396"/>
      <c r="K1230" s="396"/>
      <c r="L1230" s="396"/>
    </row>
    <row r="1231" spans="2:12" ht="15" x14ac:dyDescent="0.25">
      <c r="B1231" s="388" t="s">
        <v>1758</v>
      </c>
      <c r="C1231" s="440" t="s">
        <v>15</v>
      </c>
      <c r="D1231" s="388" t="s">
        <v>33</v>
      </c>
      <c r="E1231" s="388" t="s">
        <v>30</v>
      </c>
      <c r="F1231" s="544" t="s">
        <v>199</v>
      </c>
      <c r="G1231" s="544"/>
      <c r="H1231" s="389" t="s">
        <v>24</v>
      </c>
      <c r="I1231" s="440" t="s">
        <v>26</v>
      </c>
      <c r="J1231" s="440" t="s">
        <v>585</v>
      </c>
      <c r="K1231" s="440" t="s">
        <v>54</v>
      </c>
      <c r="L1231" s="440" t="s">
        <v>25</v>
      </c>
    </row>
    <row r="1232" spans="2:12" ht="38.25" x14ac:dyDescent="0.25">
      <c r="B1232" s="390" t="s">
        <v>382</v>
      </c>
      <c r="C1232" s="391" t="s">
        <v>1759</v>
      </c>
      <c r="D1232" s="390" t="s">
        <v>142</v>
      </c>
      <c r="E1232" s="390" t="s">
        <v>1760</v>
      </c>
      <c r="F1232" s="541">
        <v>37.18</v>
      </c>
      <c r="G1232" s="541"/>
      <c r="H1232" s="392" t="s">
        <v>136</v>
      </c>
      <c r="I1232" s="443">
        <v>1</v>
      </c>
      <c r="J1232" s="393"/>
      <c r="K1232" s="393">
        <v>3385.71</v>
      </c>
      <c r="L1232" s="393">
        <v>3385.71</v>
      </c>
    </row>
    <row r="1233" spans="2:12" x14ac:dyDescent="0.25">
      <c r="B1233" s="394" t="s">
        <v>383</v>
      </c>
      <c r="C1233" s="444" t="s">
        <v>673</v>
      </c>
      <c r="D1233" s="394" t="s">
        <v>1336</v>
      </c>
      <c r="E1233" s="394" t="s">
        <v>247</v>
      </c>
      <c r="F1233" s="542" t="s">
        <v>384</v>
      </c>
      <c r="G1233" s="542"/>
      <c r="H1233" s="395" t="s">
        <v>340</v>
      </c>
      <c r="I1233" s="445">
        <v>0.3</v>
      </c>
      <c r="J1233" s="445">
        <v>0</v>
      </c>
      <c r="K1233" s="446">
        <v>29.12</v>
      </c>
      <c r="L1233" s="446">
        <v>8.7360000000000007</v>
      </c>
    </row>
    <row r="1234" spans="2:12" ht="38.25" x14ac:dyDescent="0.25">
      <c r="B1234" s="394" t="s">
        <v>383</v>
      </c>
      <c r="C1234" s="444" t="s">
        <v>4208</v>
      </c>
      <c r="D1234" s="394" t="s">
        <v>142</v>
      </c>
      <c r="E1234" s="394" t="s">
        <v>4209</v>
      </c>
      <c r="F1234" s="542" t="s">
        <v>390</v>
      </c>
      <c r="G1234" s="542"/>
      <c r="H1234" s="395" t="s">
        <v>136</v>
      </c>
      <c r="I1234" s="445">
        <v>1</v>
      </c>
      <c r="J1234" s="445">
        <v>0</v>
      </c>
      <c r="K1234" s="446">
        <v>3317.71</v>
      </c>
      <c r="L1234" s="446">
        <v>3317.71</v>
      </c>
    </row>
    <row r="1235" spans="2:12" x14ac:dyDescent="0.25">
      <c r="B1235" s="394" t="s">
        <v>383</v>
      </c>
      <c r="C1235" s="444" t="s">
        <v>682</v>
      </c>
      <c r="D1235" s="394" t="s">
        <v>1336</v>
      </c>
      <c r="E1235" s="394" t="s">
        <v>244</v>
      </c>
      <c r="F1235" s="542" t="s">
        <v>384</v>
      </c>
      <c r="G1235" s="542"/>
      <c r="H1235" s="395" t="s">
        <v>340</v>
      </c>
      <c r="I1235" s="445">
        <v>0.8</v>
      </c>
      <c r="J1235" s="445">
        <v>0</v>
      </c>
      <c r="K1235" s="446">
        <v>29.48</v>
      </c>
      <c r="L1235" s="446">
        <v>23.584</v>
      </c>
    </row>
    <row r="1236" spans="2:12" x14ac:dyDescent="0.25">
      <c r="B1236" s="394" t="s">
        <v>383</v>
      </c>
      <c r="C1236" s="444" t="s">
        <v>674</v>
      </c>
      <c r="D1236" s="394" t="s">
        <v>1336</v>
      </c>
      <c r="E1236" s="394" t="s">
        <v>237</v>
      </c>
      <c r="F1236" s="542" t="s">
        <v>384</v>
      </c>
      <c r="G1236" s="542"/>
      <c r="H1236" s="395" t="s">
        <v>340</v>
      </c>
      <c r="I1236" s="445">
        <v>1.6</v>
      </c>
      <c r="J1236" s="445">
        <v>0</v>
      </c>
      <c r="K1236" s="446">
        <v>22.31</v>
      </c>
      <c r="L1236" s="446">
        <v>35.695999999999998</v>
      </c>
    </row>
    <row r="1237" spans="2:12" ht="25.5" x14ac:dyDescent="0.25">
      <c r="B1237" s="399"/>
      <c r="C1237" s="399"/>
      <c r="D1237" s="399"/>
      <c r="E1237" s="399"/>
      <c r="F1237" s="399"/>
      <c r="G1237" s="399" t="s">
        <v>386</v>
      </c>
      <c r="H1237" s="447">
        <v>68</v>
      </c>
      <c r="I1237" s="399" t="s">
        <v>387</v>
      </c>
      <c r="J1237" s="447">
        <v>0</v>
      </c>
      <c r="K1237" s="399" t="s">
        <v>388</v>
      </c>
      <c r="L1237" s="447">
        <v>68</v>
      </c>
    </row>
    <row r="1238" spans="2:12" ht="26.25" thickBot="1" x14ac:dyDescent="0.3">
      <c r="B1238" s="399"/>
      <c r="C1238" s="399"/>
      <c r="D1238" s="399"/>
      <c r="E1238" s="399"/>
      <c r="F1238" s="399"/>
      <c r="G1238" s="399" t="s">
        <v>389</v>
      </c>
      <c r="H1238" s="447">
        <v>0</v>
      </c>
      <c r="I1238" s="543"/>
      <c r="J1238" s="543" t="s">
        <v>474</v>
      </c>
      <c r="K1238" s="399"/>
      <c r="L1238" s="447">
        <v>3385.71</v>
      </c>
    </row>
    <row r="1239" spans="2:12" ht="13.5" thickTop="1" x14ac:dyDescent="0.25">
      <c r="B1239" s="396"/>
      <c r="C1239" s="396"/>
      <c r="D1239" s="396"/>
      <c r="E1239" s="396"/>
      <c r="F1239" s="396"/>
      <c r="G1239" s="396"/>
      <c r="H1239" s="396"/>
      <c r="I1239" s="396"/>
      <c r="J1239" s="396"/>
      <c r="K1239" s="396"/>
      <c r="L1239" s="396"/>
    </row>
    <row r="1240" spans="2:12" ht="12.75" customHeight="1" x14ac:dyDescent="0.25">
      <c r="B1240" s="388" t="s">
        <v>1763</v>
      </c>
      <c r="C1240" s="440" t="s">
        <v>15</v>
      </c>
      <c r="D1240" s="388" t="s">
        <v>33</v>
      </c>
      <c r="E1240" s="388" t="s">
        <v>30</v>
      </c>
      <c r="F1240" s="544" t="s">
        <v>199</v>
      </c>
      <c r="G1240" s="544"/>
      <c r="H1240" s="389" t="s">
        <v>24</v>
      </c>
      <c r="I1240" s="440" t="s">
        <v>26</v>
      </c>
      <c r="J1240" s="440" t="s">
        <v>585</v>
      </c>
      <c r="K1240" s="440" t="s">
        <v>54</v>
      </c>
      <c r="L1240" s="440" t="s">
        <v>25</v>
      </c>
    </row>
    <row r="1241" spans="2:12" ht="38.25" x14ac:dyDescent="0.25">
      <c r="B1241" s="390" t="s">
        <v>382</v>
      </c>
      <c r="C1241" s="391" t="s">
        <v>1764</v>
      </c>
      <c r="D1241" s="390" t="s">
        <v>1336</v>
      </c>
      <c r="E1241" s="390" t="s">
        <v>1765</v>
      </c>
      <c r="F1241" s="541">
        <v>7</v>
      </c>
      <c r="G1241" s="541"/>
      <c r="H1241" s="392" t="s">
        <v>136</v>
      </c>
      <c r="I1241" s="443">
        <v>1</v>
      </c>
      <c r="J1241" s="393"/>
      <c r="K1241" s="393">
        <v>827.58</v>
      </c>
      <c r="L1241" s="393">
        <v>827.58</v>
      </c>
    </row>
    <row r="1242" spans="2:12" ht="12.75" customHeight="1" x14ac:dyDescent="0.25">
      <c r="B1242" s="394" t="s">
        <v>383</v>
      </c>
      <c r="C1242" s="444" t="s">
        <v>666</v>
      </c>
      <c r="D1242" s="394" t="s">
        <v>1336</v>
      </c>
      <c r="E1242" s="394" t="s">
        <v>403</v>
      </c>
      <c r="F1242" s="542" t="s">
        <v>390</v>
      </c>
      <c r="G1242" s="542"/>
      <c r="H1242" s="395" t="s">
        <v>141</v>
      </c>
      <c r="I1242" s="445">
        <v>0.42370000000000002</v>
      </c>
      <c r="J1242" s="445">
        <v>0</v>
      </c>
      <c r="K1242" s="446">
        <v>10.54</v>
      </c>
      <c r="L1242" s="446">
        <v>4.4657980000000004</v>
      </c>
    </row>
    <row r="1243" spans="2:12" x14ac:dyDescent="0.25">
      <c r="B1243" s="394" t="s">
        <v>383</v>
      </c>
      <c r="C1243" s="444" t="s">
        <v>674</v>
      </c>
      <c r="D1243" s="394" t="s">
        <v>1336</v>
      </c>
      <c r="E1243" s="394" t="s">
        <v>237</v>
      </c>
      <c r="F1243" s="542" t="s">
        <v>384</v>
      </c>
      <c r="G1243" s="542"/>
      <c r="H1243" s="395" t="s">
        <v>340</v>
      </c>
      <c r="I1243" s="445">
        <v>0.6946</v>
      </c>
      <c r="J1243" s="445">
        <v>0</v>
      </c>
      <c r="K1243" s="446">
        <v>22.31</v>
      </c>
      <c r="L1243" s="446">
        <v>15.496525999999999</v>
      </c>
    </row>
    <row r="1244" spans="2:12" ht="12.75" customHeight="1" x14ac:dyDescent="0.25">
      <c r="B1244" s="394" t="s">
        <v>383</v>
      </c>
      <c r="C1244" s="444" t="s">
        <v>733</v>
      </c>
      <c r="D1244" s="394" t="s">
        <v>1336</v>
      </c>
      <c r="E1244" s="394" t="s">
        <v>487</v>
      </c>
      <c r="F1244" s="542" t="s">
        <v>390</v>
      </c>
      <c r="G1244" s="542"/>
      <c r="H1244" s="395" t="s">
        <v>156</v>
      </c>
      <c r="I1244" s="445">
        <v>3.278</v>
      </c>
      <c r="J1244" s="445">
        <v>0</v>
      </c>
      <c r="K1244" s="446">
        <v>7.06</v>
      </c>
      <c r="L1244" s="446">
        <v>23.142679999999999</v>
      </c>
    </row>
    <row r="1245" spans="2:12" x14ac:dyDescent="0.25">
      <c r="B1245" s="394" t="s">
        <v>383</v>
      </c>
      <c r="C1245" s="444" t="s">
        <v>690</v>
      </c>
      <c r="D1245" s="394" t="s">
        <v>1336</v>
      </c>
      <c r="E1245" s="394" t="s">
        <v>202</v>
      </c>
      <c r="F1245" s="542" t="s">
        <v>384</v>
      </c>
      <c r="G1245" s="542"/>
      <c r="H1245" s="395" t="s">
        <v>340</v>
      </c>
      <c r="I1245" s="445">
        <v>3.4634</v>
      </c>
      <c r="J1245" s="445">
        <v>0</v>
      </c>
      <c r="K1245" s="446">
        <v>20.37</v>
      </c>
      <c r="L1245" s="446">
        <v>70.549458000000001</v>
      </c>
    </row>
    <row r="1246" spans="2:12" x14ac:dyDescent="0.25">
      <c r="B1246" s="394" t="s">
        <v>383</v>
      </c>
      <c r="C1246" s="444" t="s">
        <v>695</v>
      </c>
      <c r="D1246" s="394" t="s">
        <v>1336</v>
      </c>
      <c r="E1246" s="394" t="s">
        <v>437</v>
      </c>
      <c r="F1246" s="542" t="s">
        <v>390</v>
      </c>
      <c r="G1246" s="542"/>
      <c r="H1246" s="395" t="s">
        <v>138</v>
      </c>
      <c r="I1246" s="445">
        <v>1.5900000000000001E-2</v>
      </c>
      <c r="J1246" s="445">
        <v>0</v>
      </c>
      <c r="K1246" s="446">
        <v>168.09</v>
      </c>
      <c r="L1246" s="446">
        <v>2.672631</v>
      </c>
    </row>
    <row r="1247" spans="2:12" x14ac:dyDescent="0.25">
      <c r="B1247" s="394" t="s">
        <v>383</v>
      </c>
      <c r="C1247" s="444" t="s">
        <v>677</v>
      </c>
      <c r="D1247" s="394" t="s">
        <v>1336</v>
      </c>
      <c r="E1247" s="394" t="s">
        <v>421</v>
      </c>
      <c r="F1247" s="542" t="s">
        <v>390</v>
      </c>
      <c r="G1247" s="542"/>
      <c r="H1247" s="395" t="s">
        <v>138</v>
      </c>
      <c r="I1247" s="445">
        <v>2.18E-2</v>
      </c>
      <c r="J1247" s="445">
        <v>0</v>
      </c>
      <c r="K1247" s="446">
        <v>168.38</v>
      </c>
      <c r="L1247" s="446">
        <v>3.6706840000000001</v>
      </c>
    </row>
    <row r="1248" spans="2:12" x14ac:dyDescent="0.25">
      <c r="B1248" s="394" t="s">
        <v>383</v>
      </c>
      <c r="C1248" s="444" t="s">
        <v>680</v>
      </c>
      <c r="D1248" s="394" t="s">
        <v>1336</v>
      </c>
      <c r="E1248" s="394" t="s">
        <v>424</v>
      </c>
      <c r="F1248" s="542" t="s">
        <v>390</v>
      </c>
      <c r="G1248" s="542"/>
      <c r="H1248" s="395" t="s">
        <v>138</v>
      </c>
      <c r="I1248" s="445">
        <v>4.3099999999999999E-2</v>
      </c>
      <c r="J1248" s="445">
        <v>0</v>
      </c>
      <c r="K1248" s="446">
        <v>153.34</v>
      </c>
      <c r="L1248" s="446">
        <v>6.6089539999999998</v>
      </c>
    </row>
    <row r="1249" spans="2:12" x14ac:dyDescent="0.25">
      <c r="B1249" s="394" t="s">
        <v>383</v>
      </c>
      <c r="C1249" s="444" t="s">
        <v>682</v>
      </c>
      <c r="D1249" s="394" t="s">
        <v>1336</v>
      </c>
      <c r="E1249" s="394" t="s">
        <v>244</v>
      </c>
      <c r="F1249" s="542" t="s">
        <v>384</v>
      </c>
      <c r="G1249" s="542"/>
      <c r="H1249" s="395" t="s">
        <v>340</v>
      </c>
      <c r="I1249" s="445">
        <v>0.3226</v>
      </c>
      <c r="J1249" s="445">
        <v>0</v>
      </c>
      <c r="K1249" s="446">
        <v>29.48</v>
      </c>
      <c r="L1249" s="446">
        <v>9.5102480000000007</v>
      </c>
    </row>
    <row r="1250" spans="2:12" x14ac:dyDescent="0.25">
      <c r="B1250" s="394" t="s">
        <v>383</v>
      </c>
      <c r="C1250" s="444" t="s">
        <v>662</v>
      </c>
      <c r="D1250" s="394" t="s">
        <v>1336</v>
      </c>
      <c r="E1250" s="394" t="s">
        <v>240</v>
      </c>
      <c r="F1250" s="542" t="s">
        <v>384</v>
      </c>
      <c r="G1250" s="542"/>
      <c r="H1250" s="395" t="s">
        <v>340</v>
      </c>
      <c r="I1250" s="445">
        <v>8.9800000000000005E-2</v>
      </c>
      <c r="J1250" s="445">
        <v>0</v>
      </c>
      <c r="K1250" s="446">
        <v>29.14</v>
      </c>
      <c r="L1250" s="446">
        <v>2.6167720000000001</v>
      </c>
    </row>
    <row r="1251" spans="2:12" x14ac:dyDescent="0.25">
      <c r="B1251" s="394" t="s">
        <v>383</v>
      </c>
      <c r="C1251" s="444" t="s">
        <v>698</v>
      </c>
      <c r="D1251" s="394" t="s">
        <v>1336</v>
      </c>
      <c r="E1251" s="394" t="s">
        <v>439</v>
      </c>
      <c r="F1251" s="542" t="s">
        <v>390</v>
      </c>
      <c r="G1251" s="542"/>
      <c r="H1251" s="395" t="s">
        <v>156</v>
      </c>
      <c r="I1251" s="445">
        <v>7.0999999999999994E-2</v>
      </c>
      <c r="J1251" s="445">
        <v>0</v>
      </c>
      <c r="K1251" s="446">
        <v>13.41</v>
      </c>
      <c r="L1251" s="446">
        <v>0.95211000000000001</v>
      </c>
    </row>
    <row r="1252" spans="2:12" ht="12.75" customHeight="1" x14ac:dyDescent="0.25">
      <c r="B1252" s="394" t="s">
        <v>383</v>
      </c>
      <c r="C1252" s="444" t="s">
        <v>678</v>
      </c>
      <c r="D1252" s="394" t="s">
        <v>1336</v>
      </c>
      <c r="E1252" s="394" t="s">
        <v>249</v>
      </c>
      <c r="F1252" s="542" t="s">
        <v>384</v>
      </c>
      <c r="G1252" s="542"/>
      <c r="H1252" s="395" t="s">
        <v>340</v>
      </c>
      <c r="I1252" s="445">
        <v>8.8200000000000001E-2</v>
      </c>
      <c r="J1252" s="445">
        <v>0</v>
      </c>
      <c r="K1252" s="446">
        <v>23.34</v>
      </c>
      <c r="L1252" s="446">
        <v>2.0585879999999999</v>
      </c>
    </row>
    <row r="1253" spans="2:12" x14ac:dyDescent="0.25">
      <c r="B1253" s="394" t="s">
        <v>383</v>
      </c>
      <c r="C1253" s="444" t="s">
        <v>673</v>
      </c>
      <c r="D1253" s="394" t="s">
        <v>1336</v>
      </c>
      <c r="E1253" s="394" t="s">
        <v>247</v>
      </c>
      <c r="F1253" s="542" t="s">
        <v>384</v>
      </c>
      <c r="G1253" s="542"/>
      <c r="H1253" s="395" t="s">
        <v>340</v>
      </c>
      <c r="I1253" s="445">
        <v>3.8999999999999998E-3</v>
      </c>
      <c r="J1253" s="445">
        <v>0</v>
      </c>
      <c r="K1253" s="446">
        <v>29.12</v>
      </c>
      <c r="L1253" s="446">
        <v>0.113568</v>
      </c>
    </row>
    <row r="1254" spans="2:12" x14ac:dyDescent="0.25">
      <c r="B1254" s="394" t="s">
        <v>383</v>
      </c>
      <c r="C1254" s="444" t="s">
        <v>730</v>
      </c>
      <c r="D1254" s="394" t="s">
        <v>1336</v>
      </c>
      <c r="E1254" s="394" t="s">
        <v>485</v>
      </c>
      <c r="F1254" s="542" t="s">
        <v>390</v>
      </c>
      <c r="G1254" s="542"/>
      <c r="H1254" s="395" t="s">
        <v>156</v>
      </c>
      <c r="I1254" s="445">
        <v>0.627</v>
      </c>
      <c r="J1254" s="445">
        <v>0</v>
      </c>
      <c r="K1254" s="446">
        <v>7.5</v>
      </c>
      <c r="L1254" s="446">
        <v>4.7024999999999997</v>
      </c>
    </row>
    <row r="1255" spans="2:12" x14ac:dyDescent="0.25">
      <c r="B1255" s="394" t="s">
        <v>383</v>
      </c>
      <c r="C1255" s="444" t="s">
        <v>670</v>
      </c>
      <c r="D1255" s="394" t="s">
        <v>1336</v>
      </c>
      <c r="E1255" s="394" t="s">
        <v>415</v>
      </c>
      <c r="F1255" s="542" t="s">
        <v>390</v>
      </c>
      <c r="G1255" s="542"/>
      <c r="H1255" s="395" t="s">
        <v>156</v>
      </c>
      <c r="I1255" s="445">
        <v>19.379899999999999</v>
      </c>
      <c r="J1255" s="445">
        <v>0</v>
      </c>
      <c r="K1255" s="446">
        <v>0.64</v>
      </c>
      <c r="L1255" s="446">
        <v>12.403136</v>
      </c>
    </row>
    <row r="1256" spans="2:12" x14ac:dyDescent="0.25">
      <c r="B1256" s="394" t="s">
        <v>383</v>
      </c>
      <c r="C1256" s="444" t="s">
        <v>687</v>
      </c>
      <c r="D1256" s="394" t="s">
        <v>1336</v>
      </c>
      <c r="E1256" s="394" t="s">
        <v>430</v>
      </c>
      <c r="F1256" s="542" t="s">
        <v>390</v>
      </c>
      <c r="G1256" s="542"/>
      <c r="H1256" s="395" t="s">
        <v>156</v>
      </c>
      <c r="I1256" s="445">
        <v>2.63E-2</v>
      </c>
      <c r="J1256" s="445">
        <v>0</v>
      </c>
      <c r="K1256" s="446">
        <v>16.95</v>
      </c>
      <c r="L1256" s="446">
        <v>0.44578499999999999</v>
      </c>
    </row>
    <row r="1257" spans="2:12" x14ac:dyDescent="0.25">
      <c r="B1257" s="394" t="s">
        <v>383</v>
      </c>
      <c r="C1257" s="444" t="s">
        <v>667</v>
      </c>
      <c r="D1257" s="394" t="s">
        <v>1336</v>
      </c>
      <c r="E1257" s="394" t="s">
        <v>407</v>
      </c>
      <c r="F1257" s="542" t="s">
        <v>390</v>
      </c>
      <c r="G1257" s="542"/>
      <c r="H1257" s="395" t="s">
        <v>141</v>
      </c>
      <c r="I1257" s="445">
        <v>0.214</v>
      </c>
      <c r="J1257" s="445">
        <v>0</v>
      </c>
      <c r="K1257" s="446">
        <v>12.93</v>
      </c>
      <c r="L1257" s="446">
        <v>2.76702</v>
      </c>
    </row>
    <row r="1258" spans="2:12" ht="25.5" x14ac:dyDescent="0.25">
      <c r="B1258" s="394" t="s">
        <v>383</v>
      </c>
      <c r="C1258" s="444" t="s">
        <v>4210</v>
      </c>
      <c r="D1258" s="394" t="s">
        <v>1336</v>
      </c>
      <c r="E1258" s="394" t="s">
        <v>4211</v>
      </c>
      <c r="F1258" s="542" t="s">
        <v>390</v>
      </c>
      <c r="G1258" s="542"/>
      <c r="H1258" s="395" t="s">
        <v>136</v>
      </c>
      <c r="I1258" s="445">
        <v>1</v>
      </c>
      <c r="J1258" s="445">
        <v>0</v>
      </c>
      <c r="K1258" s="446">
        <v>628.99</v>
      </c>
      <c r="L1258" s="446">
        <v>628.99</v>
      </c>
    </row>
    <row r="1259" spans="2:12" x14ac:dyDescent="0.25">
      <c r="B1259" s="394" t="s">
        <v>383</v>
      </c>
      <c r="C1259" s="444" t="s">
        <v>705</v>
      </c>
      <c r="D1259" s="394" t="s">
        <v>1336</v>
      </c>
      <c r="E1259" s="394" t="s">
        <v>245</v>
      </c>
      <c r="F1259" s="542" t="s">
        <v>384</v>
      </c>
      <c r="G1259" s="542"/>
      <c r="H1259" s="395" t="s">
        <v>340</v>
      </c>
      <c r="I1259" s="445">
        <v>0.27829999999999999</v>
      </c>
      <c r="J1259" s="445">
        <v>0</v>
      </c>
      <c r="K1259" s="446">
        <v>29.18</v>
      </c>
      <c r="L1259" s="446">
        <v>8.1207940000000001</v>
      </c>
    </row>
    <row r="1260" spans="2:12" x14ac:dyDescent="0.25">
      <c r="B1260" s="394" t="s">
        <v>383</v>
      </c>
      <c r="C1260" s="444" t="s">
        <v>685</v>
      </c>
      <c r="D1260" s="394" t="s">
        <v>1336</v>
      </c>
      <c r="E1260" s="394" t="s">
        <v>236</v>
      </c>
      <c r="F1260" s="542" t="s">
        <v>384</v>
      </c>
      <c r="G1260" s="542"/>
      <c r="H1260" s="395" t="s">
        <v>340</v>
      </c>
      <c r="I1260" s="445">
        <v>0.83509999999999995</v>
      </c>
      <c r="J1260" s="445">
        <v>0</v>
      </c>
      <c r="K1260" s="446">
        <v>29.12</v>
      </c>
      <c r="L1260" s="446">
        <v>24.318111999999999</v>
      </c>
    </row>
    <row r="1261" spans="2:12" x14ac:dyDescent="0.25">
      <c r="B1261" s="394" t="s">
        <v>383</v>
      </c>
      <c r="C1261" s="444" t="s">
        <v>660</v>
      </c>
      <c r="D1261" s="394" t="s">
        <v>1336</v>
      </c>
      <c r="E1261" s="394" t="s">
        <v>396</v>
      </c>
      <c r="F1261" s="542" t="s">
        <v>390</v>
      </c>
      <c r="G1261" s="542"/>
      <c r="H1261" s="395" t="s">
        <v>138</v>
      </c>
      <c r="I1261" s="445">
        <v>2.4199999999999999E-2</v>
      </c>
      <c r="J1261" s="445">
        <v>0</v>
      </c>
      <c r="K1261" s="446">
        <v>167.91</v>
      </c>
      <c r="L1261" s="446">
        <v>4.0634220000000001</v>
      </c>
    </row>
    <row r="1262" spans="2:12" ht="25.5" x14ac:dyDescent="0.25">
      <c r="B1262" s="399"/>
      <c r="C1262" s="399"/>
      <c r="D1262" s="399"/>
      <c r="E1262" s="399"/>
      <c r="F1262" s="399"/>
      <c r="G1262" s="399" t="s">
        <v>386</v>
      </c>
      <c r="H1262" s="447">
        <v>132.74</v>
      </c>
      <c r="I1262" s="399" t="s">
        <v>387</v>
      </c>
      <c r="J1262" s="447">
        <v>0</v>
      </c>
      <c r="K1262" s="399" t="s">
        <v>388</v>
      </c>
      <c r="L1262" s="447">
        <v>132.74</v>
      </c>
    </row>
    <row r="1263" spans="2:12" ht="26.25" thickBot="1" x14ac:dyDescent="0.3">
      <c r="B1263" s="399"/>
      <c r="C1263" s="399"/>
      <c r="D1263" s="399"/>
      <c r="E1263" s="399"/>
      <c r="F1263" s="399"/>
      <c r="G1263" s="399" t="s">
        <v>389</v>
      </c>
      <c r="H1263" s="447">
        <v>0</v>
      </c>
      <c r="I1263" s="543"/>
      <c r="J1263" s="543" t="s">
        <v>474</v>
      </c>
      <c r="K1263" s="399"/>
      <c r="L1263" s="447">
        <v>827.58</v>
      </c>
    </row>
    <row r="1264" spans="2:12" ht="12.75" customHeight="1" thickTop="1" x14ac:dyDescent="0.25">
      <c r="B1264" s="396"/>
      <c r="C1264" s="396"/>
      <c r="D1264" s="396"/>
      <c r="E1264" s="396"/>
      <c r="F1264" s="396"/>
      <c r="G1264" s="396"/>
      <c r="H1264" s="396"/>
      <c r="I1264" s="396"/>
      <c r="J1264" s="396"/>
      <c r="K1264" s="396"/>
      <c r="L1264" s="396"/>
    </row>
    <row r="1265" spans="2:12" ht="15" x14ac:dyDescent="0.25">
      <c r="B1265" s="388" t="s">
        <v>1766</v>
      </c>
      <c r="C1265" s="440" t="s">
        <v>15</v>
      </c>
      <c r="D1265" s="388" t="s">
        <v>33</v>
      </c>
      <c r="E1265" s="388" t="s">
        <v>30</v>
      </c>
      <c r="F1265" s="544" t="s">
        <v>199</v>
      </c>
      <c r="G1265" s="544"/>
      <c r="H1265" s="389" t="s">
        <v>24</v>
      </c>
      <c r="I1265" s="440" t="s">
        <v>26</v>
      </c>
      <c r="J1265" s="440" t="s">
        <v>585</v>
      </c>
      <c r="K1265" s="440" t="s">
        <v>54</v>
      </c>
      <c r="L1265" s="440" t="s">
        <v>25</v>
      </c>
    </row>
    <row r="1266" spans="2:12" ht="12.75" customHeight="1" x14ac:dyDescent="0.25">
      <c r="B1266" s="390" t="s">
        <v>382</v>
      </c>
      <c r="C1266" s="391" t="s">
        <v>1109</v>
      </c>
      <c r="D1266" s="390" t="s">
        <v>1336</v>
      </c>
      <c r="E1266" s="390" t="s">
        <v>1110</v>
      </c>
      <c r="F1266" s="541">
        <v>716</v>
      </c>
      <c r="G1266" s="541"/>
      <c r="H1266" s="392" t="s">
        <v>136</v>
      </c>
      <c r="I1266" s="443">
        <v>1</v>
      </c>
      <c r="J1266" s="393"/>
      <c r="K1266" s="393">
        <v>111.45</v>
      </c>
      <c r="L1266" s="393">
        <v>111.45</v>
      </c>
    </row>
    <row r="1267" spans="2:12" ht="12.75" customHeight="1" x14ac:dyDescent="0.25">
      <c r="B1267" s="394" t="s">
        <v>383</v>
      </c>
      <c r="C1267" s="444" t="s">
        <v>1300</v>
      </c>
      <c r="D1267" s="394" t="s">
        <v>1336</v>
      </c>
      <c r="E1267" s="394" t="s">
        <v>1110</v>
      </c>
      <c r="F1267" s="542" t="s">
        <v>390</v>
      </c>
      <c r="G1267" s="542"/>
      <c r="H1267" s="395" t="s">
        <v>136</v>
      </c>
      <c r="I1267" s="445">
        <v>1</v>
      </c>
      <c r="J1267" s="445">
        <v>0</v>
      </c>
      <c r="K1267" s="446">
        <v>94.75</v>
      </c>
      <c r="L1267" s="446">
        <v>94.75</v>
      </c>
    </row>
    <row r="1268" spans="2:12" x14ac:dyDescent="0.25">
      <c r="B1268" s="394" t="s">
        <v>383</v>
      </c>
      <c r="C1268" s="444" t="s">
        <v>682</v>
      </c>
      <c r="D1268" s="394" t="s">
        <v>1336</v>
      </c>
      <c r="E1268" s="394" t="s">
        <v>244</v>
      </c>
      <c r="F1268" s="542" t="s">
        <v>384</v>
      </c>
      <c r="G1268" s="542"/>
      <c r="H1268" s="395" t="s">
        <v>340</v>
      </c>
      <c r="I1268" s="445">
        <v>0.3226</v>
      </c>
      <c r="J1268" s="445">
        <v>0</v>
      </c>
      <c r="K1268" s="446">
        <v>29.48</v>
      </c>
      <c r="L1268" s="446">
        <v>9.5102480000000007</v>
      </c>
    </row>
    <row r="1269" spans="2:12" x14ac:dyDescent="0.25">
      <c r="B1269" s="394" t="s">
        <v>383</v>
      </c>
      <c r="C1269" s="444" t="s">
        <v>674</v>
      </c>
      <c r="D1269" s="394" t="s">
        <v>1336</v>
      </c>
      <c r="E1269" s="394" t="s">
        <v>237</v>
      </c>
      <c r="F1269" s="542" t="s">
        <v>384</v>
      </c>
      <c r="G1269" s="542"/>
      <c r="H1269" s="395" t="s">
        <v>340</v>
      </c>
      <c r="I1269" s="445">
        <v>0.3226</v>
      </c>
      <c r="J1269" s="445">
        <v>0</v>
      </c>
      <c r="K1269" s="446">
        <v>22.31</v>
      </c>
      <c r="L1269" s="446">
        <v>7.1972060000000004</v>
      </c>
    </row>
    <row r="1270" spans="2:12" ht="25.5" x14ac:dyDescent="0.25">
      <c r="B1270" s="399"/>
      <c r="C1270" s="399"/>
      <c r="D1270" s="399"/>
      <c r="E1270" s="399"/>
      <c r="F1270" s="399"/>
      <c r="G1270" s="399" t="s">
        <v>386</v>
      </c>
      <c r="H1270" s="447">
        <v>16.7</v>
      </c>
      <c r="I1270" s="399" t="s">
        <v>387</v>
      </c>
      <c r="J1270" s="447">
        <v>0</v>
      </c>
      <c r="K1270" s="399" t="s">
        <v>388</v>
      </c>
      <c r="L1270" s="447">
        <v>16.7</v>
      </c>
    </row>
    <row r="1271" spans="2:12" ht="12.75" customHeight="1" thickBot="1" x14ac:dyDescent="0.3">
      <c r="B1271" s="399"/>
      <c r="C1271" s="399"/>
      <c r="D1271" s="399"/>
      <c r="E1271" s="399"/>
      <c r="F1271" s="399"/>
      <c r="G1271" s="399" t="s">
        <v>389</v>
      </c>
      <c r="H1271" s="447">
        <v>0</v>
      </c>
      <c r="I1271" s="543"/>
      <c r="J1271" s="543" t="s">
        <v>474</v>
      </c>
      <c r="K1271" s="399"/>
      <c r="L1271" s="447">
        <v>111.45</v>
      </c>
    </row>
    <row r="1272" spans="2:12" ht="13.5" thickTop="1" x14ac:dyDescent="0.25">
      <c r="B1272" s="396"/>
      <c r="C1272" s="396"/>
      <c r="D1272" s="396"/>
      <c r="E1272" s="396"/>
      <c r="F1272" s="396"/>
      <c r="G1272" s="396"/>
      <c r="H1272" s="396"/>
      <c r="I1272" s="396"/>
      <c r="J1272" s="396"/>
      <c r="K1272" s="396"/>
      <c r="L1272" s="396"/>
    </row>
    <row r="1273" spans="2:12" ht="15" x14ac:dyDescent="0.25">
      <c r="B1273" s="388" t="s">
        <v>1767</v>
      </c>
      <c r="C1273" s="440" t="s">
        <v>15</v>
      </c>
      <c r="D1273" s="388" t="s">
        <v>33</v>
      </c>
      <c r="E1273" s="388" t="s">
        <v>30</v>
      </c>
      <c r="F1273" s="544" t="s">
        <v>199</v>
      </c>
      <c r="G1273" s="544"/>
      <c r="H1273" s="389" t="s">
        <v>24</v>
      </c>
      <c r="I1273" s="440" t="s">
        <v>26</v>
      </c>
      <c r="J1273" s="440" t="s">
        <v>54</v>
      </c>
      <c r="K1273" s="440" t="s">
        <v>25</v>
      </c>
      <c r="L1273"/>
    </row>
    <row r="1274" spans="2:12" ht="38.25" x14ac:dyDescent="0.25">
      <c r="B1274" s="390" t="s">
        <v>382</v>
      </c>
      <c r="C1274" s="391" t="s">
        <v>1768</v>
      </c>
      <c r="D1274" s="390" t="s">
        <v>164</v>
      </c>
      <c r="E1274" s="390" t="s">
        <v>1769</v>
      </c>
      <c r="F1274" s="541" t="s">
        <v>4212</v>
      </c>
      <c r="G1274" s="541"/>
      <c r="H1274" s="392" t="s">
        <v>136</v>
      </c>
      <c r="I1274" s="443">
        <v>1</v>
      </c>
      <c r="J1274" s="393">
        <v>497.15</v>
      </c>
      <c r="K1274" s="393">
        <v>497.15</v>
      </c>
      <c r="L1274"/>
    </row>
    <row r="1275" spans="2:12" ht="15" x14ac:dyDescent="0.25">
      <c r="B1275" s="388" t="s">
        <v>23</v>
      </c>
      <c r="C1275" s="440" t="s">
        <v>15</v>
      </c>
      <c r="D1275" s="388" t="s">
        <v>33</v>
      </c>
      <c r="E1275" s="388" t="s">
        <v>30</v>
      </c>
      <c r="F1275" s="544" t="s">
        <v>199</v>
      </c>
      <c r="G1275" s="546"/>
      <c r="H1275" s="389" t="s">
        <v>24</v>
      </c>
      <c r="I1275" s="440" t="s">
        <v>26</v>
      </c>
      <c r="J1275" s="440" t="s">
        <v>54</v>
      </c>
      <c r="K1275" s="440" t="s">
        <v>25</v>
      </c>
      <c r="L1275"/>
    </row>
    <row r="1276" spans="2:12" ht="15" x14ac:dyDescent="0.25">
      <c r="B1276" s="394" t="s">
        <v>383</v>
      </c>
      <c r="C1276" s="444" t="s">
        <v>690</v>
      </c>
      <c r="D1276" s="394" t="s">
        <v>1336</v>
      </c>
      <c r="E1276" s="394" t="s">
        <v>202</v>
      </c>
      <c r="F1276" s="542" t="s">
        <v>384</v>
      </c>
      <c r="G1276" s="542"/>
      <c r="H1276" s="395" t="s">
        <v>340</v>
      </c>
      <c r="I1276" s="445">
        <v>1</v>
      </c>
      <c r="J1276" s="446">
        <v>20.37</v>
      </c>
      <c r="K1276" s="451" t="s">
        <v>1131</v>
      </c>
      <c r="L1276"/>
    </row>
    <row r="1277" spans="2:12" ht="15" x14ac:dyDescent="0.25">
      <c r="B1277" s="394" t="s">
        <v>383</v>
      </c>
      <c r="C1277" s="444" t="s">
        <v>682</v>
      </c>
      <c r="D1277" s="394" t="s">
        <v>1336</v>
      </c>
      <c r="E1277" s="394" t="s">
        <v>244</v>
      </c>
      <c r="F1277" s="542" t="s">
        <v>384</v>
      </c>
      <c r="G1277" s="542"/>
      <c r="H1277" s="395" t="s">
        <v>340</v>
      </c>
      <c r="I1277" s="445">
        <v>1</v>
      </c>
      <c r="J1277" s="446">
        <v>29.48</v>
      </c>
      <c r="K1277" s="451" t="s">
        <v>1277</v>
      </c>
      <c r="L1277"/>
    </row>
    <row r="1278" spans="2:12" ht="25.5" x14ac:dyDescent="0.25">
      <c r="B1278" s="394" t="s">
        <v>383</v>
      </c>
      <c r="C1278" s="444" t="s">
        <v>4213</v>
      </c>
      <c r="D1278" s="394" t="s">
        <v>164</v>
      </c>
      <c r="E1278" s="394" t="s">
        <v>4214</v>
      </c>
      <c r="F1278" s="542" t="s">
        <v>390</v>
      </c>
      <c r="G1278" s="542"/>
      <c r="H1278" s="395" t="s">
        <v>137</v>
      </c>
      <c r="I1278" s="445">
        <v>1</v>
      </c>
      <c r="J1278" s="446">
        <v>432.82</v>
      </c>
      <c r="K1278" s="451" t="s">
        <v>4215</v>
      </c>
      <c r="L1278"/>
    </row>
    <row r="1279" spans="2:12" ht="15" x14ac:dyDescent="0.25">
      <c r="B1279" s="394" t="s">
        <v>383</v>
      </c>
      <c r="C1279" s="444" t="s">
        <v>4216</v>
      </c>
      <c r="D1279" s="394" t="s">
        <v>164</v>
      </c>
      <c r="E1279" s="394" t="s">
        <v>4217</v>
      </c>
      <c r="F1279" s="542" t="s">
        <v>390</v>
      </c>
      <c r="G1279" s="542"/>
      <c r="H1279" s="395" t="s">
        <v>136</v>
      </c>
      <c r="I1279" s="445">
        <v>1</v>
      </c>
      <c r="J1279" s="446">
        <v>14.48</v>
      </c>
      <c r="K1279" s="451" t="s">
        <v>4218</v>
      </c>
      <c r="L1279"/>
    </row>
    <row r="1280" spans="2:12" ht="15" x14ac:dyDescent="0.25">
      <c r="B1280" s="549" t="s">
        <v>497</v>
      </c>
      <c r="C1280" s="546"/>
      <c r="D1280" s="546"/>
      <c r="E1280" s="546"/>
      <c r="F1280" s="546"/>
      <c r="G1280" s="546"/>
      <c r="H1280" s="546"/>
      <c r="I1280" s="546"/>
      <c r="J1280" s="546"/>
      <c r="K1280" s="546"/>
      <c r="L1280"/>
    </row>
    <row r="1281" spans="2:12" ht="15" x14ac:dyDescent="0.25">
      <c r="B1281" s="388" t="s">
        <v>23</v>
      </c>
      <c r="C1281" s="440" t="s">
        <v>15</v>
      </c>
      <c r="D1281" s="388" t="s">
        <v>33</v>
      </c>
      <c r="E1281" s="388" t="s">
        <v>30</v>
      </c>
      <c r="F1281" s="544" t="s">
        <v>199</v>
      </c>
      <c r="G1281" s="546"/>
      <c r="H1281" s="389" t="s">
        <v>24</v>
      </c>
      <c r="I1281" s="440" t="s">
        <v>26</v>
      </c>
      <c r="J1281" s="440" t="s">
        <v>54</v>
      </c>
      <c r="K1281" s="440" t="s">
        <v>25</v>
      </c>
      <c r="L1281"/>
    </row>
    <row r="1282" spans="2:12" ht="12.75" customHeight="1" x14ac:dyDescent="0.25">
      <c r="B1282" s="394" t="s">
        <v>383</v>
      </c>
      <c r="C1282" s="444" t="s">
        <v>690</v>
      </c>
      <c r="D1282" s="394" t="s">
        <v>1336</v>
      </c>
      <c r="E1282" s="394" t="s">
        <v>202</v>
      </c>
      <c r="F1282" s="542" t="s">
        <v>384</v>
      </c>
      <c r="G1282" s="542"/>
      <c r="H1282" s="395" t="s">
        <v>340</v>
      </c>
      <c r="I1282" s="445">
        <v>1</v>
      </c>
      <c r="J1282" s="446">
        <v>20.37</v>
      </c>
      <c r="K1282" s="451" t="s">
        <v>1131</v>
      </c>
      <c r="L1282"/>
    </row>
    <row r="1283" spans="2:12" ht="15" x14ac:dyDescent="0.25">
      <c r="B1283" s="394" t="s">
        <v>383</v>
      </c>
      <c r="C1283" s="444" t="s">
        <v>682</v>
      </c>
      <c r="D1283" s="394" t="s">
        <v>1336</v>
      </c>
      <c r="E1283" s="394" t="s">
        <v>244</v>
      </c>
      <c r="F1283" s="542" t="s">
        <v>384</v>
      </c>
      <c r="G1283" s="542"/>
      <c r="H1283" s="395" t="s">
        <v>340</v>
      </c>
      <c r="I1283" s="445">
        <v>1</v>
      </c>
      <c r="J1283" s="446">
        <v>29.48</v>
      </c>
      <c r="K1283" s="451" t="s">
        <v>1277</v>
      </c>
      <c r="L1283"/>
    </row>
    <row r="1284" spans="2:12" ht="12.75" customHeight="1" x14ac:dyDescent="0.25">
      <c r="B1284" s="394" t="s">
        <v>383</v>
      </c>
      <c r="C1284" s="444" t="s">
        <v>4213</v>
      </c>
      <c r="D1284" s="394" t="s">
        <v>164</v>
      </c>
      <c r="E1284" s="394" t="s">
        <v>4214</v>
      </c>
      <c r="F1284" s="542" t="s">
        <v>390</v>
      </c>
      <c r="G1284" s="542"/>
      <c r="H1284" s="395" t="s">
        <v>137</v>
      </c>
      <c r="I1284" s="445">
        <v>1</v>
      </c>
      <c r="J1284" s="446">
        <v>432.82</v>
      </c>
      <c r="K1284" s="451" t="s">
        <v>4215</v>
      </c>
      <c r="L1284"/>
    </row>
    <row r="1285" spans="2:12" ht="15" x14ac:dyDescent="0.25">
      <c r="B1285" s="394" t="s">
        <v>383</v>
      </c>
      <c r="C1285" s="444" t="s">
        <v>4216</v>
      </c>
      <c r="D1285" s="394" t="s">
        <v>164</v>
      </c>
      <c r="E1285" s="394" t="s">
        <v>4217</v>
      </c>
      <c r="F1285" s="542" t="s">
        <v>390</v>
      </c>
      <c r="G1285" s="542"/>
      <c r="H1285" s="395" t="s">
        <v>136</v>
      </c>
      <c r="I1285" s="445">
        <v>1</v>
      </c>
      <c r="J1285" s="446">
        <v>14.48</v>
      </c>
      <c r="K1285" s="451" t="s">
        <v>4218</v>
      </c>
      <c r="L1285"/>
    </row>
    <row r="1286" spans="2:12" ht="12.75" customHeight="1" x14ac:dyDescent="0.25">
      <c r="B1286" s="399"/>
      <c r="C1286" s="399"/>
      <c r="D1286" s="399"/>
      <c r="E1286" s="399"/>
      <c r="F1286" s="399" t="s">
        <v>386</v>
      </c>
      <c r="G1286" s="447">
        <v>49.85</v>
      </c>
      <c r="H1286" s="399" t="s">
        <v>387</v>
      </c>
      <c r="I1286" s="447">
        <v>0</v>
      </c>
      <c r="J1286" s="399" t="s">
        <v>388</v>
      </c>
      <c r="K1286" s="447">
        <v>49.85</v>
      </c>
      <c r="L1286"/>
    </row>
    <row r="1287" spans="2:12" ht="26.25" thickBot="1" x14ac:dyDescent="0.3">
      <c r="B1287" s="399"/>
      <c r="C1287" s="399"/>
      <c r="D1287" s="399"/>
      <c r="E1287" s="399"/>
      <c r="F1287" s="399" t="s">
        <v>389</v>
      </c>
      <c r="G1287" s="447">
        <v>0</v>
      </c>
      <c r="H1287" s="399"/>
      <c r="I1287" s="543" t="s">
        <v>474</v>
      </c>
      <c r="J1287" s="543"/>
      <c r="K1287" s="447">
        <v>497.15</v>
      </c>
      <c r="L1287"/>
    </row>
    <row r="1288" spans="2:12" ht="13.5" thickTop="1" x14ac:dyDescent="0.25">
      <c r="B1288" s="396"/>
      <c r="C1288" s="396"/>
      <c r="D1288" s="396"/>
      <c r="E1288" s="396"/>
      <c r="F1288" s="396"/>
      <c r="G1288" s="396"/>
      <c r="H1288" s="396"/>
      <c r="I1288" s="396"/>
      <c r="J1288" s="396"/>
      <c r="K1288" s="396"/>
      <c r="L1288" s="396"/>
    </row>
    <row r="1289" spans="2:12" ht="15" x14ac:dyDescent="0.25">
      <c r="B1289" s="388" t="s">
        <v>1770</v>
      </c>
      <c r="C1289" s="440" t="s">
        <v>15</v>
      </c>
      <c r="D1289" s="388" t="s">
        <v>33</v>
      </c>
      <c r="E1289" s="388" t="s">
        <v>30</v>
      </c>
      <c r="F1289" s="544" t="s">
        <v>199</v>
      </c>
      <c r="G1289" s="544"/>
      <c r="H1289" s="389" t="s">
        <v>24</v>
      </c>
      <c r="I1289" s="440" t="s">
        <v>26</v>
      </c>
      <c r="J1289" s="440" t="s">
        <v>54</v>
      </c>
      <c r="K1289" s="440" t="s">
        <v>25</v>
      </c>
      <c r="L1289"/>
    </row>
    <row r="1290" spans="2:12" ht="25.5" x14ac:dyDescent="0.25">
      <c r="B1290" s="390" t="s">
        <v>382</v>
      </c>
      <c r="C1290" s="391" t="s">
        <v>1771</v>
      </c>
      <c r="D1290" s="390" t="s">
        <v>164</v>
      </c>
      <c r="E1290" s="390" t="s">
        <v>1772</v>
      </c>
      <c r="F1290" s="541" t="s">
        <v>4219</v>
      </c>
      <c r="G1290" s="541"/>
      <c r="H1290" s="392" t="s">
        <v>136</v>
      </c>
      <c r="I1290" s="443">
        <v>1</v>
      </c>
      <c r="J1290" s="393">
        <v>53.65</v>
      </c>
      <c r="K1290" s="393">
        <v>53.65</v>
      </c>
      <c r="L1290"/>
    </row>
    <row r="1291" spans="2:12" ht="15" x14ac:dyDescent="0.25">
      <c r="B1291" s="388" t="s">
        <v>23</v>
      </c>
      <c r="C1291" s="440" t="s">
        <v>15</v>
      </c>
      <c r="D1291" s="388" t="s">
        <v>33</v>
      </c>
      <c r="E1291" s="388" t="s">
        <v>30</v>
      </c>
      <c r="F1291" s="544" t="s">
        <v>199</v>
      </c>
      <c r="G1291" s="546"/>
      <c r="H1291" s="389" t="s">
        <v>24</v>
      </c>
      <c r="I1291" s="440" t="s">
        <v>26</v>
      </c>
      <c r="J1291" s="440" t="s">
        <v>54</v>
      </c>
      <c r="K1291" s="440" t="s">
        <v>25</v>
      </c>
      <c r="L1291"/>
    </row>
    <row r="1292" spans="2:12" ht="15" x14ac:dyDescent="0.25">
      <c r="B1292" s="394" t="s">
        <v>383</v>
      </c>
      <c r="C1292" s="444" t="s">
        <v>682</v>
      </c>
      <c r="D1292" s="394" t="s">
        <v>1336</v>
      </c>
      <c r="E1292" s="394" t="s">
        <v>244</v>
      </c>
      <c r="F1292" s="542" t="s">
        <v>384</v>
      </c>
      <c r="G1292" s="542"/>
      <c r="H1292" s="395" t="s">
        <v>340</v>
      </c>
      <c r="I1292" s="445">
        <v>0.5</v>
      </c>
      <c r="J1292" s="446">
        <v>29.48</v>
      </c>
      <c r="K1292" s="451" t="s">
        <v>4070</v>
      </c>
      <c r="L1292"/>
    </row>
    <row r="1293" spans="2:12" ht="15" x14ac:dyDescent="0.25">
      <c r="B1293" s="394" t="s">
        <v>383</v>
      </c>
      <c r="C1293" s="444" t="s">
        <v>4220</v>
      </c>
      <c r="D1293" s="394" t="s">
        <v>164</v>
      </c>
      <c r="E1293" s="394" t="s">
        <v>4221</v>
      </c>
      <c r="F1293" s="542" t="s">
        <v>390</v>
      </c>
      <c r="G1293" s="542"/>
      <c r="H1293" s="395" t="s">
        <v>136</v>
      </c>
      <c r="I1293" s="445">
        <v>2</v>
      </c>
      <c r="J1293" s="446">
        <v>0.85</v>
      </c>
      <c r="K1293" s="451" t="s">
        <v>4222</v>
      </c>
      <c r="L1293"/>
    </row>
    <row r="1294" spans="2:12" ht="12.75" customHeight="1" x14ac:dyDescent="0.25">
      <c r="B1294" s="394" t="s">
        <v>383</v>
      </c>
      <c r="C1294" s="444" t="s">
        <v>690</v>
      </c>
      <c r="D1294" s="394" t="s">
        <v>1336</v>
      </c>
      <c r="E1294" s="394" t="s">
        <v>202</v>
      </c>
      <c r="F1294" s="542" t="s">
        <v>384</v>
      </c>
      <c r="G1294" s="542"/>
      <c r="H1294" s="395" t="s">
        <v>340</v>
      </c>
      <c r="I1294" s="445">
        <v>0.3</v>
      </c>
      <c r="J1294" s="446">
        <v>20.37</v>
      </c>
      <c r="K1294" s="451" t="s">
        <v>1268</v>
      </c>
      <c r="L1294"/>
    </row>
    <row r="1295" spans="2:12" ht="25.5" x14ac:dyDescent="0.25">
      <c r="B1295" s="394" t="s">
        <v>383</v>
      </c>
      <c r="C1295" s="444" t="s">
        <v>4223</v>
      </c>
      <c r="D1295" s="394" t="s">
        <v>164</v>
      </c>
      <c r="E1295" s="394" t="s">
        <v>4224</v>
      </c>
      <c r="F1295" s="542" t="s">
        <v>390</v>
      </c>
      <c r="G1295" s="542"/>
      <c r="H1295" s="395" t="s">
        <v>136</v>
      </c>
      <c r="I1295" s="445">
        <v>1</v>
      </c>
      <c r="J1295" s="446">
        <v>31.1</v>
      </c>
      <c r="K1295" s="451" t="s">
        <v>4225</v>
      </c>
      <c r="L1295"/>
    </row>
    <row r="1296" spans="2:12" ht="15" x14ac:dyDescent="0.25">
      <c r="B1296" s="549" t="s">
        <v>497</v>
      </c>
      <c r="C1296" s="546"/>
      <c r="D1296" s="546"/>
      <c r="E1296" s="546"/>
      <c r="F1296" s="546"/>
      <c r="G1296" s="546"/>
      <c r="H1296" s="546"/>
      <c r="I1296" s="546"/>
      <c r="J1296" s="546"/>
      <c r="K1296" s="546"/>
      <c r="L1296"/>
    </row>
    <row r="1297" spans="2:12" ht="15" x14ac:dyDescent="0.25">
      <c r="B1297" s="388" t="s">
        <v>23</v>
      </c>
      <c r="C1297" s="440" t="s">
        <v>15</v>
      </c>
      <c r="D1297" s="388" t="s">
        <v>33</v>
      </c>
      <c r="E1297" s="388" t="s">
        <v>30</v>
      </c>
      <c r="F1297" s="544" t="s">
        <v>199</v>
      </c>
      <c r="G1297" s="546"/>
      <c r="H1297" s="389" t="s">
        <v>24</v>
      </c>
      <c r="I1297" s="440" t="s">
        <v>26</v>
      </c>
      <c r="J1297" s="440" t="s">
        <v>54</v>
      </c>
      <c r="K1297" s="440" t="s">
        <v>25</v>
      </c>
      <c r="L1297"/>
    </row>
    <row r="1298" spans="2:12" ht="15" x14ac:dyDescent="0.25">
      <c r="B1298" s="394" t="s">
        <v>383</v>
      </c>
      <c r="C1298" s="444" t="s">
        <v>682</v>
      </c>
      <c r="D1298" s="394" t="s">
        <v>1336</v>
      </c>
      <c r="E1298" s="394" t="s">
        <v>244</v>
      </c>
      <c r="F1298" s="542" t="s">
        <v>384</v>
      </c>
      <c r="G1298" s="542"/>
      <c r="H1298" s="395" t="s">
        <v>340</v>
      </c>
      <c r="I1298" s="445">
        <v>0.5</v>
      </c>
      <c r="J1298" s="446">
        <v>29.48</v>
      </c>
      <c r="K1298" s="451" t="s">
        <v>4070</v>
      </c>
      <c r="L1298"/>
    </row>
    <row r="1299" spans="2:12" ht="15" x14ac:dyDescent="0.25">
      <c r="B1299" s="394" t="s">
        <v>383</v>
      </c>
      <c r="C1299" s="444" t="s">
        <v>4220</v>
      </c>
      <c r="D1299" s="394" t="s">
        <v>164</v>
      </c>
      <c r="E1299" s="394" t="s">
        <v>4221</v>
      </c>
      <c r="F1299" s="542" t="s">
        <v>390</v>
      </c>
      <c r="G1299" s="542"/>
      <c r="H1299" s="395" t="s">
        <v>136</v>
      </c>
      <c r="I1299" s="445">
        <v>2</v>
      </c>
      <c r="J1299" s="446">
        <v>0.85</v>
      </c>
      <c r="K1299" s="451" t="s">
        <v>4222</v>
      </c>
      <c r="L1299"/>
    </row>
    <row r="1300" spans="2:12" ht="15" x14ac:dyDescent="0.25">
      <c r="B1300" s="394" t="s">
        <v>383</v>
      </c>
      <c r="C1300" s="444" t="s">
        <v>690</v>
      </c>
      <c r="D1300" s="394" t="s">
        <v>1336</v>
      </c>
      <c r="E1300" s="394" t="s">
        <v>202</v>
      </c>
      <c r="F1300" s="542" t="s">
        <v>384</v>
      </c>
      <c r="G1300" s="542"/>
      <c r="H1300" s="395" t="s">
        <v>340</v>
      </c>
      <c r="I1300" s="445">
        <v>0.3</v>
      </c>
      <c r="J1300" s="446">
        <v>20.37</v>
      </c>
      <c r="K1300" s="451" t="s">
        <v>1268</v>
      </c>
      <c r="L1300"/>
    </row>
    <row r="1301" spans="2:12" ht="25.5" x14ac:dyDescent="0.25">
      <c r="B1301" s="394" t="s">
        <v>383</v>
      </c>
      <c r="C1301" s="444" t="s">
        <v>4223</v>
      </c>
      <c r="D1301" s="394" t="s">
        <v>164</v>
      </c>
      <c r="E1301" s="394" t="s">
        <v>4224</v>
      </c>
      <c r="F1301" s="542" t="s">
        <v>390</v>
      </c>
      <c r="G1301" s="542"/>
      <c r="H1301" s="395" t="s">
        <v>136</v>
      </c>
      <c r="I1301" s="445">
        <v>1</v>
      </c>
      <c r="J1301" s="446">
        <v>31.1</v>
      </c>
      <c r="K1301" s="451" t="s">
        <v>4225</v>
      </c>
      <c r="L1301"/>
    </row>
    <row r="1302" spans="2:12" ht="12.75" customHeight="1" x14ac:dyDescent="0.25">
      <c r="B1302" s="399"/>
      <c r="C1302" s="399"/>
      <c r="D1302" s="399"/>
      <c r="E1302" s="399"/>
      <c r="F1302" s="399" t="s">
        <v>386</v>
      </c>
      <c r="G1302" s="447">
        <v>20.85</v>
      </c>
      <c r="H1302" s="399" t="s">
        <v>387</v>
      </c>
      <c r="I1302" s="447">
        <v>0</v>
      </c>
      <c r="J1302" s="399" t="s">
        <v>388</v>
      </c>
      <c r="K1302" s="447">
        <v>20.85</v>
      </c>
      <c r="L1302"/>
    </row>
    <row r="1303" spans="2:12" ht="12.75" customHeight="1" thickBot="1" x14ac:dyDescent="0.3">
      <c r="B1303" s="399"/>
      <c r="C1303" s="399"/>
      <c r="D1303" s="399"/>
      <c r="E1303" s="399"/>
      <c r="F1303" s="399" t="s">
        <v>389</v>
      </c>
      <c r="G1303" s="447">
        <v>0</v>
      </c>
      <c r="H1303" s="399"/>
      <c r="I1303" s="543" t="s">
        <v>474</v>
      </c>
      <c r="J1303" s="543"/>
      <c r="K1303" s="447">
        <v>53.65</v>
      </c>
      <c r="L1303"/>
    </row>
    <row r="1304" spans="2:12" ht="13.5" thickTop="1" x14ac:dyDescent="0.25">
      <c r="B1304" s="396"/>
      <c r="C1304" s="396"/>
      <c r="D1304" s="396"/>
      <c r="E1304" s="396"/>
      <c r="F1304" s="396"/>
      <c r="G1304" s="396"/>
      <c r="H1304" s="396"/>
      <c r="I1304" s="396"/>
      <c r="J1304" s="396"/>
      <c r="K1304" s="396"/>
      <c r="L1304" s="396"/>
    </row>
    <row r="1305" spans="2:12" ht="15" x14ac:dyDescent="0.25">
      <c r="B1305" s="388" t="s">
        <v>1773</v>
      </c>
      <c r="C1305" s="440" t="s">
        <v>15</v>
      </c>
      <c r="D1305" s="388" t="s">
        <v>33</v>
      </c>
      <c r="E1305" s="388" t="s">
        <v>30</v>
      </c>
      <c r="F1305" s="544" t="s">
        <v>199</v>
      </c>
      <c r="G1305" s="544"/>
      <c r="H1305" s="389" t="s">
        <v>24</v>
      </c>
      <c r="I1305" s="440" t="s">
        <v>26</v>
      </c>
      <c r="J1305" s="440" t="s">
        <v>585</v>
      </c>
      <c r="K1305" s="440" t="s">
        <v>54</v>
      </c>
      <c r="L1305" s="440" t="s">
        <v>25</v>
      </c>
    </row>
    <row r="1306" spans="2:12" ht="38.25" x14ac:dyDescent="0.25">
      <c r="B1306" s="390" t="s">
        <v>382</v>
      </c>
      <c r="C1306" s="391" t="s">
        <v>1774</v>
      </c>
      <c r="D1306" s="390" t="s">
        <v>1336</v>
      </c>
      <c r="E1306" s="390" t="s">
        <v>1775</v>
      </c>
      <c r="F1306" s="541">
        <v>7</v>
      </c>
      <c r="G1306" s="541"/>
      <c r="H1306" s="392" t="s">
        <v>136</v>
      </c>
      <c r="I1306" s="443">
        <v>1</v>
      </c>
      <c r="J1306" s="393"/>
      <c r="K1306" s="393">
        <v>870.48</v>
      </c>
      <c r="L1306" s="393">
        <v>870.48</v>
      </c>
    </row>
    <row r="1307" spans="2:12" x14ac:dyDescent="0.25">
      <c r="B1307" s="394" t="s">
        <v>383</v>
      </c>
      <c r="C1307" s="444" t="s">
        <v>698</v>
      </c>
      <c r="D1307" s="394" t="s">
        <v>1336</v>
      </c>
      <c r="E1307" s="394" t="s">
        <v>439</v>
      </c>
      <c r="F1307" s="542" t="s">
        <v>390</v>
      </c>
      <c r="G1307" s="542"/>
      <c r="H1307" s="395" t="s">
        <v>156</v>
      </c>
      <c r="I1307" s="445">
        <v>7.0999999999999994E-2</v>
      </c>
      <c r="J1307" s="445">
        <v>0</v>
      </c>
      <c r="K1307" s="446">
        <v>13.41</v>
      </c>
      <c r="L1307" s="446">
        <v>0.95211000000000001</v>
      </c>
    </row>
    <row r="1308" spans="2:12" x14ac:dyDescent="0.25">
      <c r="B1308" s="394" t="s">
        <v>383</v>
      </c>
      <c r="C1308" s="444" t="s">
        <v>695</v>
      </c>
      <c r="D1308" s="394" t="s">
        <v>1336</v>
      </c>
      <c r="E1308" s="394" t="s">
        <v>437</v>
      </c>
      <c r="F1308" s="542" t="s">
        <v>390</v>
      </c>
      <c r="G1308" s="542"/>
      <c r="H1308" s="395" t="s">
        <v>138</v>
      </c>
      <c r="I1308" s="445">
        <v>1.5900000000000001E-2</v>
      </c>
      <c r="J1308" s="445">
        <v>0</v>
      </c>
      <c r="K1308" s="446">
        <v>168.09</v>
      </c>
      <c r="L1308" s="446">
        <v>2.672631</v>
      </c>
    </row>
    <row r="1309" spans="2:12" x14ac:dyDescent="0.25">
      <c r="B1309" s="394" t="s">
        <v>383</v>
      </c>
      <c r="C1309" s="444" t="s">
        <v>730</v>
      </c>
      <c r="D1309" s="394" t="s">
        <v>1336</v>
      </c>
      <c r="E1309" s="394" t="s">
        <v>485</v>
      </c>
      <c r="F1309" s="542" t="s">
        <v>390</v>
      </c>
      <c r="G1309" s="542"/>
      <c r="H1309" s="395" t="s">
        <v>156</v>
      </c>
      <c r="I1309" s="445">
        <v>0.627</v>
      </c>
      <c r="J1309" s="445">
        <v>0</v>
      </c>
      <c r="K1309" s="446">
        <v>7.5</v>
      </c>
      <c r="L1309" s="446">
        <v>4.7024999999999997</v>
      </c>
    </row>
    <row r="1310" spans="2:12" x14ac:dyDescent="0.25">
      <c r="B1310" s="394" t="s">
        <v>383</v>
      </c>
      <c r="C1310" s="444" t="s">
        <v>674</v>
      </c>
      <c r="D1310" s="394" t="s">
        <v>1336</v>
      </c>
      <c r="E1310" s="394" t="s">
        <v>237</v>
      </c>
      <c r="F1310" s="542" t="s">
        <v>384</v>
      </c>
      <c r="G1310" s="542"/>
      <c r="H1310" s="395" t="s">
        <v>340</v>
      </c>
      <c r="I1310" s="445">
        <v>1.0172000000000001</v>
      </c>
      <c r="J1310" s="445">
        <v>0</v>
      </c>
      <c r="K1310" s="446">
        <v>22.31</v>
      </c>
      <c r="L1310" s="446">
        <v>22.693732000000001</v>
      </c>
    </row>
    <row r="1311" spans="2:12" ht="12.75" customHeight="1" x14ac:dyDescent="0.25">
      <c r="B1311" s="394" t="s">
        <v>383</v>
      </c>
      <c r="C1311" s="444" t="s">
        <v>673</v>
      </c>
      <c r="D1311" s="394" t="s">
        <v>1336</v>
      </c>
      <c r="E1311" s="394" t="s">
        <v>247</v>
      </c>
      <c r="F1311" s="542" t="s">
        <v>384</v>
      </c>
      <c r="G1311" s="542"/>
      <c r="H1311" s="395" t="s">
        <v>340</v>
      </c>
      <c r="I1311" s="445">
        <v>3.8999999999999998E-3</v>
      </c>
      <c r="J1311" s="445">
        <v>0</v>
      </c>
      <c r="K1311" s="446">
        <v>29.12</v>
      </c>
      <c r="L1311" s="446">
        <v>0.113568</v>
      </c>
    </row>
    <row r="1312" spans="2:12" ht="12.75" customHeight="1" x14ac:dyDescent="0.25">
      <c r="B1312" s="394" t="s">
        <v>383</v>
      </c>
      <c r="C1312" s="444" t="s">
        <v>662</v>
      </c>
      <c r="D1312" s="394" t="s">
        <v>1336</v>
      </c>
      <c r="E1312" s="394" t="s">
        <v>240</v>
      </c>
      <c r="F1312" s="542" t="s">
        <v>384</v>
      </c>
      <c r="G1312" s="542"/>
      <c r="H1312" s="395" t="s">
        <v>340</v>
      </c>
      <c r="I1312" s="445">
        <v>8.9800000000000005E-2</v>
      </c>
      <c r="J1312" s="445">
        <v>0</v>
      </c>
      <c r="K1312" s="446">
        <v>29.14</v>
      </c>
      <c r="L1312" s="446">
        <v>2.6167720000000001</v>
      </c>
    </row>
    <row r="1313" spans="2:12" x14ac:dyDescent="0.25">
      <c r="B1313" s="394" t="s">
        <v>383</v>
      </c>
      <c r="C1313" s="444" t="s">
        <v>666</v>
      </c>
      <c r="D1313" s="394" t="s">
        <v>1336</v>
      </c>
      <c r="E1313" s="394" t="s">
        <v>403</v>
      </c>
      <c r="F1313" s="542" t="s">
        <v>390</v>
      </c>
      <c r="G1313" s="542"/>
      <c r="H1313" s="395" t="s">
        <v>141</v>
      </c>
      <c r="I1313" s="445">
        <v>0.42370000000000002</v>
      </c>
      <c r="J1313" s="445">
        <v>0</v>
      </c>
      <c r="K1313" s="446">
        <v>10.54</v>
      </c>
      <c r="L1313" s="446">
        <v>4.4657980000000004</v>
      </c>
    </row>
    <row r="1314" spans="2:12" x14ac:dyDescent="0.25">
      <c r="B1314" s="394" t="s">
        <v>383</v>
      </c>
      <c r="C1314" s="444" t="s">
        <v>670</v>
      </c>
      <c r="D1314" s="394" t="s">
        <v>1336</v>
      </c>
      <c r="E1314" s="394" t="s">
        <v>415</v>
      </c>
      <c r="F1314" s="542" t="s">
        <v>390</v>
      </c>
      <c r="G1314" s="542"/>
      <c r="H1314" s="395" t="s">
        <v>156</v>
      </c>
      <c r="I1314" s="445">
        <v>19.379899999999999</v>
      </c>
      <c r="J1314" s="445">
        <v>0</v>
      </c>
      <c r="K1314" s="446">
        <v>0.64</v>
      </c>
      <c r="L1314" s="446">
        <v>12.403136</v>
      </c>
    </row>
    <row r="1315" spans="2:12" x14ac:dyDescent="0.25">
      <c r="B1315" s="394" t="s">
        <v>383</v>
      </c>
      <c r="C1315" s="444" t="s">
        <v>733</v>
      </c>
      <c r="D1315" s="394" t="s">
        <v>1336</v>
      </c>
      <c r="E1315" s="394" t="s">
        <v>487</v>
      </c>
      <c r="F1315" s="542" t="s">
        <v>390</v>
      </c>
      <c r="G1315" s="542"/>
      <c r="H1315" s="395" t="s">
        <v>156</v>
      </c>
      <c r="I1315" s="445">
        <v>3.278</v>
      </c>
      <c r="J1315" s="445">
        <v>0</v>
      </c>
      <c r="K1315" s="446">
        <v>7.06</v>
      </c>
      <c r="L1315" s="446">
        <v>23.142679999999999</v>
      </c>
    </row>
    <row r="1316" spans="2:12" x14ac:dyDescent="0.25">
      <c r="B1316" s="394" t="s">
        <v>383</v>
      </c>
      <c r="C1316" s="444" t="s">
        <v>667</v>
      </c>
      <c r="D1316" s="394" t="s">
        <v>1336</v>
      </c>
      <c r="E1316" s="394" t="s">
        <v>407</v>
      </c>
      <c r="F1316" s="542" t="s">
        <v>390</v>
      </c>
      <c r="G1316" s="542"/>
      <c r="H1316" s="395" t="s">
        <v>141</v>
      </c>
      <c r="I1316" s="445">
        <v>0.214</v>
      </c>
      <c r="J1316" s="445">
        <v>0</v>
      </c>
      <c r="K1316" s="446">
        <v>12.93</v>
      </c>
      <c r="L1316" s="446">
        <v>2.76702</v>
      </c>
    </row>
    <row r="1317" spans="2:12" x14ac:dyDescent="0.25">
      <c r="B1317" s="394" t="s">
        <v>383</v>
      </c>
      <c r="C1317" s="444" t="s">
        <v>682</v>
      </c>
      <c r="D1317" s="394" t="s">
        <v>1336</v>
      </c>
      <c r="E1317" s="394" t="s">
        <v>244</v>
      </c>
      <c r="F1317" s="542" t="s">
        <v>384</v>
      </c>
      <c r="G1317" s="542"/>
      <c r="H1317" s="395" t="s">
        <v>340</v>
      </c>
      <c r="I1317" s="445">
        <v>0.6452</v>
      </c>
      <c r="J1317" s="445">
        <v>0</v>
      </c>
      <c r="K1317" s="446">
        <v>29.48</v>
      </c>
      <c r="L1317" s="446">
        <v>19.020496000000001</v>
      </c>
    </row>
    <row r="1318" spans="2:12" x14ac:dyDescent="0.25">
      <c r="B1318" s="394" t="s">
        <v>383</v>
      </c>
      <c r="C1318" s="444" t="s">
        <v>685</v>
      </c>
      <c r="D1318" s="394" t="s">
        <v>1336</v>
      </c>
      <c r="E1318" s="394" t="s">
        <v>236</v>
      </c>
      <c r="F1318" s="542" t="s">
        <v>384</v>
      </c>
      <c r="G1318" s="542"/>
      <c r="H1318" s="395" t="s">
        <v>340</v>
      </c>
      <c r="I1318" s="445">
        <v>0.83509999999999995</v>
      </c>
      <c r="J1318" s="445">
        <v>0</v>
      </c>
      <c r="K1318" s="446">
        <v>29.12</v>
      </c>
      <c r="L1318" s="446">
        <v>24.318111999999999</v>
      </c>
    </row>
    <row r="1319" spans="2:12" x14ac:dyDescent="0.25">
      <c r="B1319" s="394" t="s">
        <v>383</v>
      </c>
      <c r="C1319" s="444" t="s">
        <v>677</v>
      </c>
      <c r="D1319" s="394" t="s">
        <v>1336</v>
      </c>
      <c r="E1319" s="394" t="s">
        <v>421</v>
      </c>
      <c r="F1319" s="542" t="s">
        <v>390</v>
      </c>
      <c r="G1319" s="542"/>
      <c r="H1319" s="395" t="s">
        <v>138</v>
      </c>
      <c r="I1319" s="445">
        <v>2.18E-2</v>
      </c>
      <c r="J1319" s="445">
        <v>0</v>
      </c>
      <c r="K1319" s="446">
        <v>168.38</v>
      </c>
      <c r="L1319" s="446">
        <v>3.6706840000000001</v>
      </c>
    </row>
    <row r="1320" spans="2:12" x14ac:dyDescent="0.25">
      <c r="B1320" s="394" t="s">
        <v>383</v>
      </c>
      <c r="C1320" s="444" t="s">
        <v>690</v>
      </c>
      <c r="D1320" s="394" t="s">
        <v>1336</v>
      </c>
      <c r="E1320" s="394" t="s">
        <v>202</v>
      </c>
      <c r="F1320" s="542" t="s">
        <v>384</v>
      </c>
      <c r="G1320" s="542"/>
      <c r="H1320" s="395" t="s">
        <v>340</v>
      </c>
      <c r="I1320" s="445">
        <v>3.4634</v>
      </c>
      <c r="J1320" s="445">
        <v>0</v>
      </c>
      <c r="K1320" s="446">
        <v>20.37</v>
      </c>
      <c r="L1320" s="446">
        <v>70.549458000000001</v>
      </c>
    </row>
    <row r="1321" spans="2:12" x14ac:dyDescent="0.25">
      <c r="B1321" s="394" t="s">
        <v>383</v>
      </c>
      <c r="C1321" s="444" t="s">
        <v>678</v>
      </c>
      <c r="D1321" s="394" t="s">
        <v>1336</v>
      </c>
      <c r="E1321" s="394" t="s">
        <v>249</v>
      </c>
      <c r="F1321" s="542" t="s">
        <v>384</v>
      </c>
      <c r="G1321" s="542"/>
      <c r="H1321" s="395" t="s">
        <v>340</v>
      </c>
      <c r="I1321" s="445">
        <v>8.8200000000000001E-2</v>
      </c>
      <c r="J1321" s="445">
        <v>0</v>
      </c>
      <c r="K1321" s="446">
        <v>23.34</v>
      </c>
      <c r="L1321" s="446">
        <v>2.0585879999999999</v>
      </c>
    </row>
    <row r="1322" spans="2:12" x14ac:dyDescent="0.25">
      <c r="B1322" s="394" t="s">
        <v>383</v>
      </c>
      <c r="C1322" s="444" t="s">
        <v>660</v>
      </c>
      <c r="D1322" s="394" t="s">
        <v>1336</v>
      </c>
      <c r="E1322" s="394" t="s">
        <v>396</v>
      </c>
      <c r="F1322" s="542" t="s">
        <v>390</v>
      </c>
      <c r="G1322" s="542"/>
      <c r="H1322" s="395" t="s">
        <v>138</v>
      </c>
      <c r="I1322" s="445">
        <v>2.4199999999999999E-2</v>
      </c>
      <c r="J1322" s="445">
        <v>0</v>
      </c>
      <c r="K1322" s="446">
        <v>167.91</v>
      </c>
      <c r="L1322" s="446">
        <v>4.0634220000000001</v>
      </c>
    </row>
    <row r="1323" spans="2:12" ht="25.5" x14ac:dyDescent="0.25">
      <c r="B1323" s="394" t="s">
        <v>383</v>
      </c>
      <c r="C1323" s="444" t="s">
        <v>4226</v>
      </c>
      <c r="D1323" s="394" t="s">
        <v>1336</v>
      </c>
      <c r="E1323" s="394" t="s">
        <v>4227</v>
      </c>
      <c r="F1323" s="542" t="s">
        <v>390</v>
      </c>
      <c r="G1323" s="542"/>
      <c r="H1323" s="395" t="s">
        <v>136</v>
      </c>
      <c r="I1323" s="445">
        <v>1</v>
      </c>
      <c r="J1323" s="445">
        <v>0</v>
      </c>
      <c r="K1323" s="446">
        <v>655.17999999999995</v>
      </c>
      <c r="L1323" s="446">
        <v>655.17999999999995</v>
      </c>
    </row>
    <row r="1324" spans="2:12" x14ac:dyDescent="0.25">
      <c r="B1324" s="394" t="s">
        <v>383</v>
      </c>
      <c r="C1324" s="444" t="s">
        <v>687</v>
      </c>
      <c r="D1324" s="394" t="s">
        <v>1336</v>
      </c>
      <c r="E1324" s="394" t="s">
        <v>430</v>
      </c>
      <c r="F1324" s="542" t="s">
        <v>390</v>
      </c>
      <c r="G1324" s="542"/>
      <c r="H1324" s="395" t="s">
        <v>156</v>
      </c>
      <c r="I1324" s="445">
        <v>2.63E-2</v>
      </c>
      <c r="J1324" s="445">
        <v>0</v>
      </c>
      <c r="K1324" s="446">
        <v>16.95</v>
      </c>
      <c r="L1324" s="446">
        <v>0.44578499999999999</v>
      </c>
    </row>
    <row r="1325" spans="2:12" x14ac:dyDescent="0.25">
      <c r="B1325" s="394" t="s">
        <v>383</v>
      </c>
      <c r="C1325" s="444" t="s">
        <v>680</v>
      </c>
      <c r="D1325" s="394" t="s">
        <v>1336</v>
      </c>
      <c r="E1325" s="394" t="s">
        <v>424</v>
      </c>
      <c r="F1325" s="542" t="s">
        <v>390</v>
      </c>
      <c r="G1325" s="542"/>
      <c r="H1325" s="395" t="s">
        <v>138</v>
      </c>
      <c r="I1325" s="445">
        <v>4.3099999999999999E-2</v>
      </c>
      <c r="J1325" s="445">
        <v>0</v>
      </c>
      <c r="K1325" s="446">
        <v>153.34</v>
      </c>
      <c r="L1325" s="446">
        <v>6.6089539999999998</v>
      </c>
    </row>
    <row r="1326" spans="2:12" ht="12.75" customHeight="1" x14ac:dyDescent="0.25">
      <c r="B1326" s="394" t="s">
        <v>383</v>
      </c>
      <c r="C1326" s="444" t="s">
        <v>705</v>
      </c>
      <c r="D1326" s="394" t="s">
        <v>1336</v>
      </c>
      <c r="E1326" s="394" t="s">
        <v>245</v>
      </c>
      <c r="F1326" s="542" t="s">
        <v>384</v>
      </c>
      <c r="G1326" s="542"/>
      <c r="H1326" s="395" t="s">
        <v>340</v>
      </c>
      <c r="I1326" s="445">
        <v>0.27829999999999999</v>
      </c>
      <c r="J1326" s="445">
        <v>0</v>
      </c>
      <c r="K1326" s="446">
        <v>29.18</v>
      </c>
      <c r="L1326" s="446">
        <v>8.1207940000000001</v>
      </c>
    </row>
    <row r="1327" spans="2:12" ht="25.5" x14ac:dyDescent="0.25">
      <c r="B1327" s="399"/>
      <c r="C1327" s="399"/>
      <c r="D1327" s="399"/>
      <c r="E1327" s="399"/>
      <c r="F1327" s="399"/>
      <c r="G1327" s="399" t="s">
        <v>386</v>
      </c>
      <c r="H1327" s="447">
        <v>149.44999999999999</v>
      </c>
      <c r="I1327" s="399" t="s">
        <v>387</v>
      </c>
      <c r="J1327" s="447">
        <v>0</v>
      </c>
      <c r="K1327" s="399" t="s">
        <v>388</v>
      </c>
      <c r="L1327" s="447">
        <v>149.44999999999999</v>
      </c>
    </row>
    <row r="1328" spans="2:12" ht="12.75" customHeight="1" thickBot="1" x14ac:dyDescent="0.3">
      <c r="B1328" s="399"/>
      <c r="C1328" s="399"/>
      <c r="D1328" s="399"/>
      <c r="E1328" s="399"/>
      <c r="F1328" s="399"/>
      <c r="G1328" s="399" t="s">
        <v>389</v>
      </c>
      <c r="H1328" s="447">
        <v>0</v>
      </c>
      <c r="I1328" s="543"/>
      <c r="J1328" s="543" t="s">
        <v>474</v>
      </c>
      <c r="K1328" s="399"/>
      <c r="L1328" s="447">
        <v>870.48</v>
      </c>
    </row>
    <row r="1329" spans="2:12" ht="13.5" thickTop="1" x14ac:dyDescent="0.25">
      <c r="B1329" s="396"/>
      <c r="C1329" s="396"/>
      <c r="D1329" s="396"/>
      <c r="E1329" s="396"/>
      <c r="F1329" s="396"/>
      <c r="G1329" s="396"/>
      <c r="H1329" s="396"/>
      <c r="I1329" s="396"/>
      <c r="J1329" s="396"/>
      <c r="K1329" s="396"/>
      <c r="L1329" s="396"/>
    </row>
    <row r="1330" spans="2:12" ht="12.75" customHeight="1" x14ac:dyDescent="0.25">
      <c r="B1330" s="388" t="s">
        <v>1776</v>
      </c>
      <c r="C1330" s="440" t="s">
        <v>15</v>
      </c>
      <c r="D1330" s="388" t="s">
        <v>33</v>
      </c>
      <c r="E1330" s="388" t="s">
        <v>30</v>
      </c>
      <c r="F1330" s="544" t="s">
        <v>199</v>
      </c>
      <c r="G1330" s="544"/>
      <c r="H1330" s="389" t="s">
        <v>24</v>
      </c>
      <c r="I1330" s="440" t="s">
        <v>26</v>
      </c>
      <c r="J1330" s="440" t="s">
        <v>585</v>
      </c>
      <c r="K1330" s="440" t="s">
        <v>54</v>
      </c>
      <c r="L1330" s="440" t="s">
        <v>25</v>
      </c>
    </row>
    <row r="1331" spans="2:12" ht="51" x14ac:dyDescent="0.25">
      <c r="B1331" s="390" t="s">
        <v>382</v>
      </c>
      <c r="C1331" s="391" t="s">
        <v>1777</v>
      </c>
      <c r="D1331" s="390" t="s">
        <v>1667</v>
      </c>
      <c r="E1331" s="390" t="s">
        <v>1778</v>
      </c>
      <c r="F1331" s="541">
        <v>12</v>
      </c>
      <c r="G1331" s="541"/>
      <c r="H1331" s="392" t="s">
        <v>159</v>
      </c>
      <c r="I1331" s="443">
        <v>1</v>
      </c>
      <c r="J1331" s="393"/>
      <c r="K1331" s="393">
        <v>48.56</v>
      </c>
      <c r="L1331" s="393">
        <v>48.56</v>
      </c>
    </row>
    <row r="1332" spans="2:12" x14ac:dyDescent="0.25">
      <c r="B1332" s="394" t="s">
        <v>383</v>
      </c>
      <c r="C1332" s="444" t="s">
        <v>682</v>
      </c>
      <c r="D1332" s="394" t="s">
        <v>1336</v>
      </c>
      <c r="E1332" s="394" t="s">
        <v>244</v>
      </c>
      <c r="F1332" s="542" t="s">
        <v>384</v>
      </c>
      <c r="G1332" s="542"/>
      <c r="H1332" s="395" t="s">
        <v>340</v>
      </c>
      <c r="I1332" s="445">
        <v>0.47320000000000001</v>
      </c>
      <c r="J1332" s="445">
        <v>0</v>
      </c>
      <c r="K1332" s="446">
        <v>29.48</v>
      </c>
      <c r="L1332" s="446">
        <v>13.949935999999999</v>
      </c>
    </row>
    <row r="1333" spans="2:12" x14ac:dyDescent="0.25">
      <c r="B1333" s="394" t="s">
        <v>383</v>
      </c>
      <c r="C1333" s="444" t="s">
        <v>690</v>
      </c>
      <c r="D1333" s="394" t="s">
        <v>1336</v>
      </c>
      <c r="E1333" s="394" t="s">
        <v>202</v>
      </c>
      <c r="F1333" s="542" t="s">
        <v>384</v>
      </c>
      <c r="G1333" s="542"/>
      <c r="H1333" s="395" t="s">
        <v>340</v>
      </c>
      <c r="I1333" s="445">
        <v>0.19220000000000001</v>
      </c>
      <c r="J1333" s="445">
        <v>0</v>
      </c>
      <c r="K1333" s="446">
        <v>20.37</v>
      </c>
      <c r="L1333" s="446">
        <v>3.915114</v>
      </c>
    </row>
    <row r="1334" spans="2:12" ht="25.5" x14ac:dyDescent="0.25">
      <c r="B1334" s="394" t="s">
        <v>383</v>
      </c>
      <c r="C1334" s="444" t="s">
        <v>4228</v>
      </c>
      <c r="D1334" s="394" t="s">
        <v>1667</v>
      </c>
      <c r="E1334" s="394" t="s">
        <v>4229</v>
      </c>
      <c r="F1334" s="542" t="s">
        <v>390</v>
      </c>
      <c r="G1334" s="542"/>
      <c r="H1334" s="395" t="s">
        <v>159</v>
      </c>
      <c r="I1334" s="445">
        <v>1</v>
      </c>
      <c r="J1334" s="445">
        <v>0</v>
      </c>
      <c r="K1334" s="446">
        <v>30.71</v>
      </c>
      <c r="L1334" s="446">
        <v>30.71</v>
      </c>
    </row>
    <row r="1335" spans="2:12" ht="25.5" x14ac:dyDescent="0.25">
      <c r="B1335" s="399"/>
      <c r="C1335" s="399"/>
      <c r="D1335" s="399"/>
      <c r="E1335" s="399"/>
      <c r="F1335" s="399"/>
      <c r="G1335" s="399" t="s">
        <v>386</v>
      </c>
      <c r="H1335" s="447">
        <v>17.850000000000001</v>
      </c>
      <c r="I1335" s="399" t="s">
        <v>387</v>
      </c>
      <c r="J1335" s="447">
        <v>0</v>
      </c>
      <c r="K1335" s="399" t="s">
        <v>388</v>
      </c>
      <c r="L1335" s="447">
        <v>17.850000000000001</v>
      </c>
    </row>
    <row r="1336" spans="2:12" ht="26.25" thickBot="1" x14ac:dyDescent="0.3">
      <c r="B1336" s="399"/>
      <c r="C1336" s="399"/>
      <c r="D1336" s="399"/>
      <c r="E1336" s="399"/>
      <c r="F1336" s="399"/>
      <c r="G1336" s="399" t="s">
        <v>389</v>
      </c>
      <c r="H1336" s="447">
        <v>0</v>
      </c>
      <c r="I1336" s="543"/>
      <c r="J1336" s="543" t="s">
        <v>474</v>
      </c>
      <c r="K1336" s="399"/>
      <c r="L1336" s="447">
        <v>48.56</v>
      </c>
    </row>
    <row r="1337" spans="2:12" ht="13.5" thickTop="1" x14ac:dyDescent="0.25">
      <c r="B1337" s="396"/>
      <c r="C1337" s="396"/>
      <c r="D1337" s="396"/>
      <c r="E1337" s="396"/>
      <c r="F1337" s="396"/>
      <c r="G1337" s="396"/>
      <c r="H1337" s="396"/>
      <c r="I1337" s="396"/>
      <c r="J1337" s="396"/>
      <c r="K1337" s="396"/>
      <c r="L1337" s="396"/>
    </row>
    <row r="1338" spans="2:12" ht="12.75" customHeight="1" x14ac:dyDescent="0.25">
      <c r="B1338" s="388" t="s">
        <v>1781</v>
      </c>
      <c r="C1338" s="440" t="s">
        <v>15</v>
      </c>
      <c r="D1338" s="388" t="s">
        <v>33</v>
      </c>
      <c r="E1338" s="388" t="s">
        <v>30</v>
      </c>
      <c r="F1338" s="544" t="s">
        <v>199</v>
      </c>
      <c r="G1338" s="544"/>
      <c r="H1338" s="389" t="s">
        <v>24</v>
      </c>
      <c r="I1338" s="440" t="s">
        <v>26</v>
      </c>
      <c r="J1338" s="440" t="s">
        <v>585</v>
      </c>
      <c r="K1338" s="440" t="s">
        <v>54</v>
      </c>
      <c r="L1338" s="440" t="s">
        <v>25</v>
      </c>
    </row>
    <row r="1339" spans="2:12" ht="25.5" x14ac:dyDescent="0.25">
      <c r="B1339" s="390" t="s">
        <v>382</v>
      </c>
      <c r="C1339" s="391" t="s">
        <v>763</v>
      </c>
      <c r="D1339" s="390" t="s">
        <v>1336</v>
      </c>
      <c r="E1339" s="390" t="s">
        <v>588</v>
      </c>
      <c r="F1339" s="541">
        <v>711</v>
      </c>
      <c r="G1339" s="541"/>
      <c r="H1339" s="392" t="s">
        <v>188</v>
      </c>
      <c r="I1339" s="443">
        <v>1</v>
      </c>
      <c r="J1339" s="393"/>
      <c r="K1339" s="393">
        <v>13.13</v>
      </c>
      <c r="L1339" s="393">
        <v>13.13</v>
      </c>
    </row>
    <row r="1340" spans="2:12" ht="25.5" x14ac:dyDescent="0.25">
      <c r="B1340" s="394" t="s">
        <v>383</v>
      </c>
      <c r="C1340" s="444" t="s">
        <v>764</v>
      </c>
      <c r="D1340" s="394" t="s">
        <v>1336</v>
      </c>
      <c r="E1340" s="394" t="s">
        <v>615</v>
      </c>
      <c r="F1340" s="542" t="s">
        <v>390</v>
      </c>
      <c r="G1340" s="542"/>
      <c r="H1340" s="395" t="s">
        <v>141</v>
      </c>
      <c r="I1340" s="445">
        <v>1</v>
      </c>
      <c r="J1340" s="445">
        <v>0</v>
      </c>
      <c r="K1340" s="446">
        <v>2.78</v>
      </c>
      <c r="L1340" s="446">
        <v>2.78</v>
      </c>
    </row>
    <row r="1341" spans="2:12" x14ac:dyDescent="0.25">
      <c r="B1341" s="394" t="s">
        <v>383</v>
      </c>
      <c r="C1341" s="444" t="s">
        <v>674</v>
      </c>
      <c r="D1341" s="394" t="s">
        <v>1336</v>
      </c>
      <c r="E1341" s="394" t="s">
        <v>237</v>
      </c>
      <c r="F1341" s="542" t="s">
        <v>384</v>
      </c>
      <c r="G1341" s="542"/>
      <c r="H1341" s="395" t="s">
        <v>340</v>
      </c>
      <c r="I1341" s="445">
        <v>0.2</v>
      </c>
      <c r="J1341" s="445">
        <v>0</v>
      </c>
      <c r="K1341" s="446">
        <v>22.31</v>
      </c>
      <c r="L1341" s="446">
        <v>4.4619999999999997</v>
      </c>
    </row>
    <row r="1342" spans="2:12" x14ac:dyDescent="0.25">
      <c r="B1342" s="394" t="s">
        <v>383</v>
      </c>
      <c r="C1342" s="444" t="s">
        <v>682</v>
      </c>
      <c r="D1342" s="394" t="s">
        <v>1336</v>
      </c>
      <c r="E1342" s="394" t="s">
        <v>244</v>
      </c>
      <c r="F1342" s="542" t="s">
        <v>384</v>
      </c>
      <c r="G1342" s="542"/>
      <c r="H1342" s="395" t="s">
        <v>340</v>
      </c>
      <c r="I1342" s="445">
        <v>0.2</v>
      </c>
      <c r="J1342" s="445">
        <v>0</v>
      </c>
      <c r="K1342" s="446">
        <v>29.48</v>
      </c>
      <c r="L1342" s="446">
        <v>5.8959999999999999</v>
      </c>
    </row>
    <row r="1343" spans="2:12" ht="25.5" x14ac:dyDescent="0.25">
      <c r="B1343" s="399"/>
      <c r="C1343" s="399"/>
      <c r="D1343" s="399"/>
      <c r="E1343" s="399"/>
      <c r="F1343" s="399"/>
      <c r="G1343" s="399" t="s">
        <v>386</v>
      </c>
      <c r="H1343" s="447">
        <v>10.35</v>
      </c>
      <c r="I1343" s="399" t="s">
        <v>387</v>
      </c>
      <c r="J1343" s="447">
        <v>0</v>
      </c>
      <c r="K1343" s="399" t="s">
        <v>388</v>
      </c>
      <c r="L1343" s="447">
        <v>10.35</v>
      </c>
    </row>
    <row r="1344" spans="2:12" ht="26.25" thickBot="1" x14ac:dyDescent="0.3">
      <c r="B1344" s="399"/>
      <c r="C1344" s="399"/>
      <c r="D1344" s="399"/>
      <c r="E1344" s="399"/>
      <c r="F1344" s="399"/>
      <c r="G1344" s="399" t="s">
        <v>389</v>
      </c>
      <c r="H1344" s="447">
        <v>0</v>
      </c>
      <c r="I1344" s="543"/>
      <c r="J1344" s="543" t="s">
        <v>474</v>
      </c>
      <c r="K1344" s="399"/>
      <c r="L1344" s="447">
        <v>13.13</v>
      </c>
    </row>
    <row r="1345" spans="2:12" ht="13.5" thickTop="1" x14ac:dyDescent="0.25">
      <c r="B1345" s="396"/>
      <c r="C1345" s="396"/>
      <c r="D1345" s="396"/>
      <c r="E1345" s="396"/>
      <c r="F1345" s="396"/>
      <c r="G1345" s="396"/>
      <c r="H1345" s="396"/>
      <c r="I1345" s="396"/>
      <c r="J1345" s="396"/>
      <c r="K1345" s="396"/>
      <c r="L1345" s="396"/>
    </row>
    <row r="1346" spans="2:12" ht="15" x14ac:dyDescent="0.25">
      <c r="B1346" s="388" t="s">
        <v>1782</v>
      </c>
      <c r="C1346" s="440" t="s">
        <v>15</v>
      </c>
      <c r="D1346" s="388" t="s">
        <v>33</v>
      </c>
      <c r="E1346" s="388" t="s">
        <v>30</v>
      </c>
      <c r="F1346" s="544" t="s">
        <v>199</v>
      </c>
      <c r="G1346" s="544"/>
      <c r="H1346" s="389" t="s">
        <v>24</v>
      </c>
      <c r="I1346" s="440" t="s">
        <v>26</v>
      </c>
      <c r="J1346" s="440" t="s">
        <v>585</v>
      </c>
      <c r="K1346" s="440" t="s">
        <v>54</v>
      </c>
      <c r="L1346" s="440" t="s">
        <v>25</v>
      </c>
    </row>
    <row r="1347" spans="2:12" ht="25.5" x14ac:dyDescent="0.25">
      <c r="B1347" s="390" t="s">
        <v>382</v>
      </c>
      <c r="C1347" s="391" t="s">
        <v>1783</v>
      </c>
      <c r="D1347" s="390" t="s">
        <v>1336</v>
      </c>
      <c r="E1347" s="390" t="s">
        <v>1784</v>
      </c>
      <c r="F1347" s="541">
        <v>707</v>
      </c>
      <c r="G1347" s="541"/>
      <c r="H1347" s="392" t="s">
        <v>137</v>
      </c>
      <c r="I1347" s="443">
        <v>1</v>
      </c>
      <c r="J1347" s="393"/>
      <c r="K1347" s="393">
        <v>179.28</v>
      </c>
      <c r="L1347" s="393">
        <v>179.28</v>
      </c>
    </row>
    <row r="1348" spans="2:12" x14ac:dyDescent="0.25">
      <c r="B1348" s="394" t="s">
        <v>383</v>
      </c>
      <c r="C1348" s="444" t="s">
        <v>670</v>
      </c>
      <c r="D1348" s="394" t="s">
        <v>1336</v>
      </c>
      <c r="E1348" s="394" t="s">
        <v>415</v>
      </c>
      <c r="F1348" s="542" t="s">
        <v>390</v>
      </c>
      <c r="G1348" s="542"/>
      <c r="H1348" s="395" t="s">
        <v>156</v>
      </c>
      <c r="I1348" s="445">
        <v>10.6236</v>
      </c>
      <c r="J1348" s="445">
        <v>0</v>
      </c>
      <c r="K1348" s="446">
        <v>0.64</v>
      </c>
      <c r="L1348" s="446">
        <v>6.7991039999999998</v>
      </c>
    </row>
    <row r="1349" spans="2:12" ht="12.75" customHeight="1" x14ac:dyDescent="0.25">
      <c r="B1349" s="394" t="s">
        <v>383</v>
      </c>
      <c r="C1349" s="444" t="s">
        <v>673</v>
      </c>
      <c r="D1349" s="394" t="s">
        <v>1336</v>
      </c>
      <c r="E1349" s="394" t="s">
        <v>247</v>
      </c>
      <c r="F1349" s="542" t="s">
        <v>384</v>
      </c>
      <c r="G1349" s="542"/>
      <c r="H1349" s="395" t="s">
        <v>340</v>
      </c>
      <c r="I1349" s="445">
        <v>1.1599999999999999E-2</v>
      </c>
      <c r="J1349" s="445">
        <v>0</v>
      </c>
      <c r="K1349" s="446">
        <v>29.12</v>
      </c>
      <c r="L1349" s="446">
        <v>0.33779199999999998</v>
      </c>
    </row>
    <row r="1350" spans="2:12" ht="12.75" customHeight="1" x14ac:dyDescent="0.25">
      <c r="B1350" s="394" t="s">
        <v>383</v>
      </c>
      <c r="C1350" s="444" t="s">
        <v>733</v>
      </c>
      <c r="D1350" s="394" t="s">
        <v>1336</v>
      </c>
      <c r="E1350" s="394" t="s">
        <v>487</v>
      </c>
      <c r="F1350" s="542" t="s">
        <v>390</v>
      </c>
      <c r="G1350" s="542"/>
      <c r="H1350" s="395" t="s">
        <v>156</v>
      </c>
      <c r="I1350" s="445">
        <v>0.1172</v>
      </c>
      <c r="J1350" s="445">
        <v>0</v>
      </c>
      <c r="K1350" s="446">
        <v>7.06</v>
      </c>
      <c r="L1350" s="446">
        <v>0.82743199999999995</v>
      </c>
    </row>
    <row r="1351" spans="2:12" x14ac:dyDescent="0.25">
      <c r="B1351" s="394" t="s">
        <v>383</v>
      </c>
      <c r="C1351" s="444" t="s">
        <v>708</v>
      </c>
      <c r="D1351" s="394" t="s">
        <v>1336</v>
      </c>
      <c r="E1351" s="394" t="s">
        <v>457</v>
      </c>
      <c r="F1351" s="542" t="s">
        <v>390</v>
      </c>
      <c r="G1351" s="542"/>
      <c r="H1351" s="395" t="s">
        <v>156</v>
      </c>
      <c r="I1351" s="445">
        <v>6.1654</v>
      </c>
      <c r="J1351" s="445">
        <v>0</v>
      </c>
      <c r="K1351" s="446">
        <v>0.81</v>
      </c>
      <c r="L1351" s="446">
        <v>4.9939739999999997</v>
      </c>
    </row>
    <row r="1352" spans="2:12" x14ac:dyDescent="0.25">
      <c r="B1352" s="394" t="s">
        <v>383</v>
      </c>
      <c r="C1352" s="444" t="s">
        <v>695</v>
      </c>
      <c r="D1352" s="394" t="s">
        <v>1336</v>
      </c>
      <c r="E1352" s="394" t="s">
        <v>437</v>
      </c>
      <c r="F1352" s="542" t="s">
        <v>390</v>
      </c>
      <c r="G1352" s="542"/>
      <c r="H1352" s="395" t="s">
        <v>138</v>
      </c>
      <c r="I1352" s="445">
        <v>4.1200000000000001E-2</v>
      </c>
      <c r="J1352" s="445">
        <v>0</v>
      </c>
      <c r="K1352" s="446">
        <v>168.09</v>
      </c>
      <c r="L1352" s="446">
        <v>6.9253080000000002</v>
      </c>
    </row>
    <row r="1353" spans="2:12" x14ac:dyDescent="0.25">
      <c r="B1353" s="394" t="s">
        <v>383</v>
      </c>
      <c r="C1353" s="444" t="s">
        <v>687</v>
      </c>
      <c r="D1353" s="394" t="s">
        <v>1336</v>
      </c>
      <c r="E1353" s="394" t="s">
        <v>430</v>
      </c>
      <c r="F1353" s="542" t="s">
        <v>390</v>
      </c>
      <c r="G1353" s="542"/>
      <c r="H1353" s="395" t="s">
        <v>156</v>
      </c>
      <c r="I1353" s="445">
        <v>4.4999999999999997E-3</v>
      </c>
      <c r="J1353" s="445">
        <v>0</v>
      </c>
      <c r="K1353" s="446">
        <v>16.95</v>
      </c>
      <c r="L1353" s="446">
        <v>7.6274999999999996E-2</v>
      </c>
    </row>
    <row r="1354" spans="2:12" x14ac:dyDescent="0.25">
      <c r="B1354" s="394" t="s">
        <v>383</v>
      </c>
      <c r="C1354" s="444" t="s">
        <v>690</v>
      </c>
      <c r="D1354" s="394" t="s">
        <v>1336</v>
      </c>
      <c r="E1354" s="394" t="s">
        <v>202</v>
      </c>
      <c r="F1354" s="542" t="s">
        <v>384</v>
      </c>
      <c r="G1354" s="542"/>
      <c r="H1354" s="395" t="s">
        <v>340</v>
      </c>
      <c r="I1354" s="445">
        <v>2.5516000000000001</v>
      </c>
      <c r="J1354" s="445">
        <v>0</v>
      </c>
      <c r="K1354" s="446">
        <v>20.37</v>
      </c>
      <c r="L1354" s="446">
        <v>51.976092000000001</v>
      </c>
    </row>
    <row r="1355" spans="2:12" x14ac:dyDescent="0.25">
      <c r="B1355" s="394" t="s">
        <v>383</v>
      </c>
      <c r="C1355" s="444" t="s">
        <v>662</v>
      </c>
      <c r="D1355" s="394" t="s">
        <v>1336</v>
      </c>
      <c r="E1355" s="394" t="s">
        <v>240</v>
      </c>
      <c r="F1355" s="542" t="s">
        <v>384</v>
      </c>
      <c r="G1355" s="542"/>
      <c r="H1355" s="395" t="s">
        <v>340</v>
      </c>
      <c r="I1355" s="445">
        <v>2.3900000000000001E-2</v>
      </c>
      <c r="J1355" s="445">
        <v>0</v>
      </c>
      <c r="K1355" s="446">
        <v>29.14</v>
      </c>
      <c r="L1355" s="446">
        <v>0.69644600000000001</v>
      </c>
    </row>
    <row r="1356" spans="2:12" x14ac:dyDescent="0.25">
      <c r="B1356" s="394" t="s">
        <v>383</v>
      </c>
      <c r="C1356" s="444" t="s">
        <v>680</v>
      </c>
      <c r="D1356" s="394" t="s">
        <v>1336</v>
      </c>
      <c r="E1356" s="394" t="s">
        <v>424</v>
      </c>
      <c r="F1356" s="542" t="s">
        <v>390</v>
      </c>
      <c r="G1356" s="542"/>
      <c r="H1356" s="395" t="s">
        <v>138</v>
      </c>
      <c r="I1356" s="445">
        <v>1.46E-2</v>
      </c>
      <c r="J1356" s="445">
        <v>0</v>
      </c>
      <c r="K1356" s="446">
        <v>153.34</v>
      </c>
      <c r="L1356" s="446">
        <v>2.2387640000000002</v>
      </c>
    </row>
    <row r="1357" spans="2:12" x14ac:dyDescent="0.25">
      <c r="B1357" s="394" t="s">
        <v>383</v>
      </c>
      <c r="C1357" s="444" t="s">
        <v>685</v>
      </c>
      <c r="D1357" s="394" t="s">
        <v>1336</v>
      </c>
      <c r="E1357" s="394" t="s">
        <v>236</v>
      </c>
      <c r="F1357" s="542" t="s">
        <v>384</v>
      </c>
      <c r="G1357" s="542"/>
      <c r="H1357" s="395" t="s">
        <v>340</v>
      </c>
      <c r="I1357" s="445">
        <v>1.7513000000000001</v>
      </c>
      <c r="J1357" s="445">
        <v>0</v>
      </c>
      <c r="K1357" s="446">
        <v>29.12</v>
      </c>
      <c r="L1357" s="446">
        <v>50.997855999999999</v>
      </c>
    </row>
    <row r="1358" spans="2:12" x14ac:dyDescent="0.25">
      <c r="B1358" s="394" t="s">
        <v>383</v>
      </c>
      <c r="C1358" s="444" t="s">
        <v>694</v>
      </c>
      <c r="D1358" s="394" t="s">
        <v>1336</v>
      </c>
      <c r="E1358" s="394" t="s">
        <v>436</v>
      </c>
      <c r="F1358" s="542" t="s">
        <v>390</v>
      </c>
      <c r="G1358" s="542"/>
      <c r="H1358" s="395" t="s">
        <v>131</v>
      </c>
      <c r="I1358" s="445">
        <v>7.7299999999999994E-2</v>
      </c>
      <c r="J1358" s="445">
        <v>0</v>
      </c>
      <c r="K1358" s="446">
        <v>34.69</v>
      </c>
      <c r="L1358" s="446">
        <v>2.6815370000000001</v>
      </c>
    </row>
    <row r="1359" spans="2:12" x14ac:dyDescent="0.25">
      <c r="B1359" s="394" t="s">
        <v>383</v>
      </c>
      <c r="C1359" s="444" t="s">
        <v>698</v>
      </c>
      <c r="D1359" s="394" t="s">
        <v>1336</v>
      </c>
      <c r="E1359" s="394" t="s">
        <v>439</v>
      </c>
      <c r="F1359" s="542" t="s">
        <v>390</v>
      </c>
      <c r="G1359" s="542"/>
      <c r="H1359" s="395" t="s">
        <v>156</v>
      </c>
      <c r="I1359" s="445">
        <v>2.7699999999999999E-2</v>
      </c>
      <c r="J1359" s="445">
        <v>0</v>
      </c>
      <c r="K1359" s="446">
        <v>13.41</v>
      </c>
      <c r="L1359" s="446">
        <v>0.37145699999999998</v>
      </c>
    </row>
    <row r="1360" spans="2:12" x14ac:dyDescent="0.25">
      <c r="B1360" s="394" t="s">
        <v>383</v>
      </c>
      <c r="C1360" s="444" t="s">
        <v>677</v>
      </c>
      <c r="D1360" s="394" t="s">
        <v>1336</v>
      </c>
      <c r="E1360" s="394" t="s">
        <v>421</v>
      </c>
      <c r="F1360" s="542" t="s">
        <v>390</v>
      </c>
      <c r="G1360" s="542"/>
      <c r="H1360" s="395" t="s">
        <v>138</v>
      </c>
      <c r="I1360" s="445">
        <v>9.1999999999999998E-3</v>
      </c>
      <c r="J1360" s="445">
        <v>0</v>
      </c>
      <c r="K1360" s="446">
        <v>168.38</v>
      </c>
      <c r="L1360" s="446">
        <v>1.549096</v>
      </c>
    </row>
    <row r="1361" spans="2:12" x14ac:dyDescent="0.25">
      <c r="B1361" s="394" t="s">
        <v>383</v>
      </c>
      <c r="C1361" s="444" t="s">
        <v>674</v>
      </c>
      <c r="D1361" s="394" t="s">
        <v>1336</v>
      </c>
      <c r="E1361" s="394" t="s">
        <v>237</v>
      </c>
      <c r="F1361" s="542" t="s">
        <v>384</v>
      </c>
      <c r="G1361" s="542"/>
      <c r="H1361" s="395" t="s">
        <v>340</v>
      </c>
      <c r="I1361" s="445">
        <v>0.1231</v>
      </c>
      <c r="J1361" s="445">
        <v>0</v>
      </c>
      <c r="K1361" s="446">
        <v>22.31</v>
      </c>
      <c r="L1361" s="446">
        <v>2.7463609999999998</v>
      </c>
    </row>
    <row r="1362" spans="2:12" x14ac:dyDescent="0.25">
      <c r="B1362" s="394" t="s">
        <v>383</v>
      </c>
      <c r="C1362" s="444" t="s">
        <v>705</v>
      </c>
      <c r="D1362" s="394" t="s">
        <v>1336</v>
      </c>
      <c r="E1362" s="394" t="s">
        <v>245</v>
      </c>
      <c r="F1362" s="542" t="s">
        <v>384</v>
      </c>
      <c r="G1362" s="542"/>
      <c r="H1362" s="395" t="s">
        <v>340</v>
      </c>
      <c r="I1362" s="445">
        <v>9.8100000000000007E-2</v>
      </c>
      <c r="J1362" s="445">
        <v>0</v>
      </c>
      <c r="K1362" s="446">
        <v>29.18</v>
      </c>
      <c r="L1362" s="446">
        <v>2.8625579999999999</v>
      </c>
    </row>
    <row r="1363" spans="2:12" x14ac:dyDescent="0.25">
      <c r="B1363" s="394" t="s">
        <v>383</v>
      </c>
      <c r="C1363" s="444" t="s">
        <v>678</v>
      </c>
      <c r="D1363" s="394" t="s">
        <v>1336</v>
      </c>
      <c r="E1363" s="394" t="s">
        <v>249</v>
      </c>
      <c r="F1363" s="542" t="s">
        <v>384</v>
      </c>
      <c r="G1363" s="542"/>
      <c r="H1363" s="395" t="s">
        <v>340</v>
      </c>
      <c r="I1363" s="445">
        <v>1.1599999999999999E-2</v>
      </c>
      <c r="J1363" s="445">
        <v>0</v>
      </c>
      <c r="K1363" s="446">
        <v>23.34</v>
      </c>
      <c r="L1363" s="446">
        <v>0.27074399999999998</v>
      </c>
    </row>
    <row r="1364" spans="2:12" x14ac:dyDescent="0.25">
      <c r="B1364" s="394" t="s">
        <v>383</v>
      </c>
      <c r="C1364" s="444" t="s">
        <v>730</v>
      </c>
      <c r="D1364" s="394" t="s">
        <v>1336</v>
      </c>
      <c r="E1364" s="394" t="s">
        <v>485</v>
      </c>
      <c r="F1364" s="542" t="s">
        <v>390</v>
      </c>
      <c r="G1364" s="542"/>
      <c r="H1364" s="395" t="s">
        <v>156</v>
      </c>
      <c r="I1364" s="445">
        <v>1.4081999999999999</v>
      </c>
      <c r="J1364" s="445">
        <v>0</v>
      </c>
      <c r="K1364" s="446">
        <v>7.5</v>
      </c>
      <c r="L1364" s="446">
        <v>10.561500000000001</v>
      </c>
    </row>
    <row r="1365" spans="2:12" x14ac:dyDescent="0.25">
      <c r="B1365" s="394" t="s">
        <v>383</v>
      </c>
      <c r="C1365" s="444" t="s">
        <v>667</v>
      </c>
      <c r="D1365" s="394" t="s">
        <v>1336</v>
      </c>
      <c r="E1365" s="394" t="s">
        <v>407</v>
      </c>
      <c r="F1365" s="542" t="s">
        <v>390</v>
      </c>
      <c r="G1365" s="542"/>
      <c r="H1365" s="395" t="s">
        <v>141</v>
      </c>
      <c r="I1365" s="445">
        <v>9.1200000000000003E-2</v>
      </c>
      <c r="J1365" s="445">
        <v>0</v>
      </c>
      <c r="K1365" s="446">
        <v>12.93</v>
      </c>
      <c r="L1365" s="446">
        <v>1.179216</v>
      </c>
    </row>
    <row r="1366" spans="2:12" x14ac:dyDescent="0.25">
      <c r="B1366" s="394" t="s">
        <v>383</v>
      </c>
      <c r="C1366" s="444" t="s">
        <v>699</v>
      </c>
      <c r="D1366" s="394" t="s">
        <v>1336</v>
      </c>
      <c r="E1366" s="394" t="s">
        <v>440</v>
      </c>
      <c r="F1366" s="542" t="s">
        <v>390</v>
      </c>
      <c r="G1366" s="542"/>
      <c r="H1366" s="395" t="s">
        <v>136</v>
      </c>
      <c r="I1366" s="445">
        <v>60.48</v>
      </c>
      <c r="J1366" s="445">
        <v>0</v>
      </c>
      <c r="K1366" s="446">
        <v>0.47</v>
      </c>
      <c r="L1366" s="446">
        <v>28.425599999999999</v>
      </c>
    </row>
    <row r="1367" spans="2:12" ht="12.75" customHeight="1" x14ac:dyDescent="0.25">
      <c r="B1367" s="394" t="s">
        <v>383</v>
      </c>
      <c r="C1367" s="444" t="s">
        <v>724</v>
      </c>
      <c r="D1367" s="394" t="s">
        <v>1336</v>
      </c>
      <c r="E1367" s="394" t="s">
        <v>477</v>
      </c>
      <c r="F1367" s="542" t="s">
        <v>390</v>
      </c>
      <c r="G1367" s="542"/>
      <c r="H1367" s="395" t="s">
        <v>138</v>
      </c>
      <c r="I1367" s="445">
        <v>5.4000000000000003E-3</v>
      </c>
      <c r="J1367" s="445">
        <v>0</v>
      </c>
      <c r="K1367" s="446">
        <v>181.64</v>
      </c>
      <c r="L1367" s="446">
        <v>0.98085599999999995</v>
      </c>
    </row>
    <row r="1368" spans="2:12" ht="12.75" customHeight="1" x14ac:dyDescent="0.25">
      <c r="B1368" s="394" t="s">
        <v>383</v>
      </c>
      <c r="C1368" s="444" t="s">
        <v>660</v>
      </c>
      <c r="D1368" s="394" t="s">
        <v>1336</v>
      </c>
      <c r="E1368" s="394" t="s">
        <v>396</v>
      </c>
      <c r="F1368" s="542" t="s">
        <v>390</v>
      </c>
      <c r="G1368" s="542"/>
      <c r="H1368" s="395" t="s">
        <v>138</v>
      </c>
      <c r="I1368" s="445">
        <v>1.1299999999999999E-2</v>
      </c>
      <c r="J1368" s="445">
        <v>0</v>
      </c>
      <c r="K1368" s="446">
        <v>167.91</v>
      </c>
      <c r="L1368" s="446">
        <v>1.897383</v>
      </c>
    </row>
    <row r="1369" spans="2:12" ht="25.5" x14ac:dyDescent="0.25">
      <c r="B1369" s="399"/>
      <c r="C1369" s="399"/>
      <c r="D1369" s="399"/>
      <c r="E1369" s="399"/>
      <c r="F1369" s="399"/>
      <c r="G1369" s="399" t="s">
        <v>386</v>
      </c>
      <c r="H1369" s="447">
        <v>109.85</v>
      </c>
      <c r="I1369" s="399" t="s">
        <v>387</v>
      </c>
      <c r="J1369" s="447">
        <v>0</v>
      </c>
      <c r="K1369" s="399" t="s">
        <v>388</v>
      </c>
      <c r="L1369" s="447">
        <v>109.85</v>
      </c>
    </row>
    <row r="1370" spans="2:12" ht="26.25" thickBot="1" x14ac:dyDescent="0.3">
      <c r="B1370" s="399"/>
      <c r="C1370" s="399"/>
      <c r="D1370" s="399"/>
      <c r="E1370" s="399"/>
      <c r="F1370" s="399"/>
      <c r="G1370" s="399" t="s">
        <v>389</v>
      </c>
      <c r="H1370" s="447">
        <v>0</v>
      </c>
      <c r="I1370" s="543"/>
      <c r="J1370" s="543" t="s">
        <v>474</v>
      </c>
      <c r="K1370" s="399"/>
      <c r="L1370" s="447">
        <v>179.28</v>
      </c>
    </row>
    <row r="1371" spans="2:12" ht="13.5" thickTop="1" x14ac:dyDescent="0.25">
      <c r="B1371" s="396"/>
      <c r="C1371" s="396"/>
      <c r="D1371" s="396"/>
      <c r="E1371" s="396"/>
      <c r="F1371" s="396"/>
      <c r="G1371" s="396"/>
      <c r="H1371" s="396"/>
      <c r="I1371" s="396"/>
      <c r="J1371" s="396"/>
      <c r="K1371" s="396"/>
      <c r="L1371" s="396"/>
    </row>
    <row r="1372" spans="2:12" ht="15" x14ac:dyDescent="0.25">
      <c r="B1372" s="388" t="s">
        <v>1785</v>
      </c>
      <c r="C1372" s="440" t="s">
        <v>15</v>
      </c>
      <c r="D1372" s="388" t="s">
        <v>33</v>
      </c>
      <c r="E1372" s="388" t="s">
        <v>30</v>
      </c>
      <c r="F1372" s="544" t="s">
        <v>199</v>
      </c>
      <c r="G1372" s="544"/>
      <c r="H1372" s="389" t="s">
        <v>24</v>
      </c>
      <c r="I1372" s="440" t="s">
        <v>26</v>
      </c>
      <c r="J1372" s="440" t="s">
        <v>54</v>
      </c>
      <c r="K1372" s="440" t="s">
        <v>25</v>
      </c>
      <c r="L1372"/>
    </row>
    <row r="1373" spans="2:12" ht="25.5" x14ac:dyDescent="0.25">
      <c r="B1373" s="390" t="s">
        <v>382</v>
      </c>
      <c r="C1373" s="391" t="s">
        <v>1786</v>
      </c>
      <c r="D1373" s="390" t="s">
        <v>164</v>
      </c>
      <c r="E1373" s="390" t="s">
        <v>1787</v>
      </c>
      <c r="F1373" s="541" t="s">
        <v>4230</v>
      </c>
      <c r="G1373" s="541"/>
      <c r="H1373" s="392" t="s">
        <v>141</v>
      </c>
      <c r="I1373" s="443">
        <v>1</v>
      </c>
      <c r="J1373" s="393">
        <v>21.41</v>
      </c>
      <c r="K1373" s="393">
        <v>21.41</v>
      </c>
      <c r="L1373"/>
    </row>
    <row r="1374" spans="2:12" ht="15" x14ac:dyDescent="0.25">
      <c r="B1374" s="388" t="s">
        <v>23</v>
      </c>
      <c r="C1374" s="440" t="s">
        <v>15</v>
      </c>
      <c r="D1374" s="388" t="s">
        <v>33</v>
      </c>
      <c r="E1374" s="388" t="s">
        <v>30</v>
      </c>
      <c r="F1374" s="544" t="s">
        <v>199</v>
      </c>
      <c r="G1374" s="546"/>
      <c r="H1374" s="389" t="s">
        <v>24</v>
      </c>
      <c r="I1374" s="440" t="s">
        <v>26</v>
      </c>
      <c r="J1374" s="440" t="s">
        <v>54</v>
      </c>
      <c r="K1374" s="440" t="s">
        <v>25</v>
      </c>
      <c r="L1374"/>
    </row>
    <row r="1375" spans="2:12" ht="15" x14ac:dyDescent="0.25">
      <c r="B1375" s="394" t="s">
        <v>383</v>
      </c>
      <c r="C1375" s="444" t="s">
        <v>673</v>
      </c>
      <c r="D1375" s="394" t="s">
        <v>1336</v>
      </c>
      <c r="E1375" s="394" t="s">
        <v>247</v>
      </c>
      <c r="F1375" s="542" t="s">
        <v>384</v>
      </c>
      <c r="G1375" s="542"/>
      <c r="H1375" s="395" t="s">
        <v>340</v>
      </c>
      <c r="I1375" s="445">
        <v>0.14000000000000001</v>
      </c>
      <c r="J1375" s="446">
        <v>29.12</v>
      </c>
      <c r="K1375" s="451" t="s">
        <v>1215</v>
      </c>
      <c r="L1375"/>
    </row>
    <row r="1376" spans="2:12" ht="15" x14ac:dyDescent="0.25">
      <c r="B1376" s="394" t="s">
        <v>383</v>
      </c>
      <c r="C1376" s="444" t="s">
        <v>4231</v>
      </c>
      <c r="D1376" s="394" t="s">
        <v>164</v>
      </c>
      <c r="E1376" s="394" t="s">
        <v>4232</v>
      </c>
      <c r="F1376" s="542" t="s">
        <v>390</v>
      </c>
      <c r="G1376" s="542"/>
      <c r="H1376" s="395" t="s">
        <v>141</v>
      </c>
      <c r="I1376" s="445">
        <v>1</v>
      </c>
      <c r="J1376" s="446">
        <v>14.49</v>
      </c>
      <c r="K1376" s="451" t="s">
        <v>4233</v>
      </c>
      <c r="L1376"/>
    </row>
    <row r="1377" spans="2:12" ht="12.75" customHeight="1" x14ac:dyDescent="0.25">
      <c r="B1377" s="394" t="s">
        <v>383</v>
      </c>
      <c r="C1377" s="444" t="s">
        <v>690</v>
      </c>
      <c r="D1377" s="394" t="s">
        <v>1336</v>
      </c>
      <c r="E1377" s="394" t="s">
        <v>202</v>
      </c>
      <c r="F1377" s="542" t="s">
        <v>384</v>
      </c>
      <c r="G1377" s="542"/>
      <c r="H1377" s="395" t="s">
        <v>340</v>
      </c>
      <c r="I1377" s="445">
        <v>0.14000000000000001</v>
      </c>
      <c r="J1377" s="446">
        <v>20.37</v>
      </c>
      <c r="K1377" s="451" t="s">
        <v>4234</v>
      </c>
      <c r="L1377"/>
    </row>
    <row r="1378" spans="2:12" ht="15" x14ac:dyDescent="0.25">
      <c r="B1378" s="549" t="s">
        <v>497</v>
      </c>
      <c r="C1378" s="546"/>
      <c r="D1378" s="546"/>
      <c r="E1378" s="546"/>
      <c r="F1378" s="546"/>
      <c r="G1378" s="546"/>
      <c r="H1378" s="546"/>
      <c r="I1378" s="546"/>
      <c r="J1378" s="546"/>
      <c r="K1378" s="546"/>
      <c r="L1378"/>
    </row>
    <row r="1379" spans="2:12" ht="12.75" customHeight="1" x14ac:dyDescent="0.25">
      <c r="B1379" s="388" t="s">
        <v>23</v>
      </c>
      <c r="C1379" s="440" t="s">
        <v>15</v>
      </c>
      <c r="D1379" s="388" t="s">
        <v>33</v>
      </c>
      <c r="E1379" s="388" t="s">
        <v>30</v>
      </c>
      <c r="F1379" s="544" t="s">
        <v>199</v>
      </c>
      <c r="G1379" s="546"/>
      <c r="H1379" s="389" t="s">
        <v>24</v>
      </c>
      <c r="I1379" s="440" t="s">
        <v>26</v>
      </c>
      <c r="J1379" s="440" t="s">
        <v>54</v>
      </c>
      <c r="K1379" s="440" t="s">
        <v>25</v>
      </c>
      <c r="L1379"/>
    </row>
    <row r="1380" spans="2:12" ht="15" x14ac:dyDescent="0.25">
      <c r="B1380" s="394" t="s">
        <v>383</v>
      </c>
      <c r="C1380" s="444" t="s">
        <v>673</v>
      </c>
      <c r="D1380" s="394" t="s">
        <v>1336</v>
      </c>
      <c r="E1380" s="394" t="s">
        <v>247</v>
      </c>
      <c r="F1380" s="542" t="s">
        <v>384</v>
      </c>
      <c r="G1380" s="542"/>
      <c r="H1380" s="395" t="s">
        <v>340</v>
      </c>
      <c r="I1380" s="445">
        <v>0.14000000000000001</v>
      </c>
      <c r="J1380" s="446">
        <v>29.12</v>
      </c>
      <c r="K1380" s="451" t="s">
        <v>1215</v>
      </c>
      <c r="L1380"/>
    </row>
    <row r="1381" spans="2:12" ht="15" x14ac:dyDescent="0.25">
      <c r="B1381" s="394" t="s">
        <v>383</v>
      </c>
      <c r="C1381" s="444" t="s">
        <v>4231</v>
      </c>
      <c r="D1381" s="394" t="s">
        <v>164</v>
      </c>
      <c r="E1381" s="394" t="s">
        <v>4232</v>
      </c>
      <c r="F1381" s="542" t="s">
        <v>390</v>
      </c>
      <c r="G1381" s="542"/>
      <c r="H1381" s="395" t="s">
        <v>141</v>
      </c>
      <c r="I1381" s="445">
        <v>1</v>
      </c>
      <c r="J1381" s="446">
        <v>14.49</v>
      </c>
      <c r="K1381" s="451" t="s">
        <v>4233</v>
      </c>
      <c r="L1381"/>
    </row>
    <row r="1382" spans="2:12" ht="15" x14ac:dyDescent="0.25">
      <c r="B1382" s="394" t="s">
        <v>383</v>
      </c>
      <c r="C1382" s="444" t="s">
        <v>690</v>
      </c>
      <c r="D1382" s="394" t="s">
        <v>1336</v>
      </c>
      <c r="E1382" s="394" t="s">
        <v>202</v>
      </c>
      <c r="F1382" s="542" t="s">
        <v>384</v>
      </c>
      <c r="G1382" s="542"/>
      <c r="H1382" s="395" t="s">
        <v>340</v>
      </c>
      <c r="I1382" s="445">
        <v>0.14000000000000001</v>
      </c>
      <c r="J1382" s="446">
        <v>20.37</v>
      </c>
      <c r="K1382" s="451" t="s">
        <v>4234</v>
      </c>
      <c r="L1382"/>
    </row>
    <row r="1383" spans="2:12" ht="25.5" x14ac:dyDescent="0.25">
      <c r="B1383" s="399"/>
      <c r="C1383" s="399"/>
      <c r="D1383" s="399"/>
      <c r="E1383" s="399"/>
      <c r="F1383" s="399" t="s">
        <v>386</v>
      </c>
      <c r="G1383" s="447">
        <v>6.92</v>
      </c>
      <c r="H1383" s="399" t="s">
        <v>387</v>
      </c>
      <c r="I1383" s="447">
        <v>0</v>
      </c>
      <c r="J1383" s="399" t="s">
        <v>388</v>
      </c>
      <c r="K1383" s="447">
        <v>6.92</v>
      </c>
      <c r="L1383"/>
    </row>
    <row r="1384" spans="2:12" ht="26.25" thickBot="1" x14ac:dyDescent="0.3">
      <c r="B1384" s="399"/>
      <c r="C1384" s="399"/>
      <c r="D1384" s="399"/>
      <c r="E1384" s="399"/>
      <c r="F1384" s="399" t="s">
        <v>389</v>
      </c>
      <c r="G1384" s="447">
        <v>0</v>
      </c>
      <c r="H1384" s="399"/>
      <c r="I1384" s="543" t="s">
        <v>474</v>
      </c>
      <c r="J1384" s="543"/>
      <c r="K1384" s="447">
        <v>21.41</v>
      </c>
      <c r="L1384"/>
    </row>
    <row r="1385" spans="2:12" ht="13.5" thickTop="1" x14ac:dyDescent="0.25">
      <c r="B1385" s="396"/>
      <c r="C1385" s="396"/>
      <c r="D1385" s="396"/>
      <c r="E1385" s="396"/>
      <c r="F1385" s="396"/>
      <c r="G1385" s="396"/>
      <c r="H1385" s="396"/>
      <c r="I1385" s="396"/>
      <c r="J1385" s="396"/>
      <c r="K1385" s="396"/>
      <c r="L1385" s="396"/>
    </row>
    <row r="1386" spans="2:12" ht="15" x14ac:dyDescent="0.25">
      <c r="B1386" s="388" t="s">
        <v>1788</v>
      </c>
      <c r="C1386" s="440" t="s">
        <v>15</v>
      </c>
      <c r="D1386" s="388" t="s">
        <v>33</v>
      </c>
      <c r="E1386" s="388" t="s">
        <v>30</v>
      </c>
      <c r="F1386" s="544" t="s">
        <v>199</v>
      </c>
      <c r="G1386" s="544"/>
      <c r="H1386" s="389" t="s">
        <v>24</v>
      </c>
      <c r="I1386" s="440" t="s">
        <v>26</v>
      </c>
      <c r="J1386" s="440" t="s">
        <v>585</v>
      </c>
      <c r="K1386" s="440" t="s">
        <v>54</v>
      </c>
      <c r="L1386" s="440" t="s">
        <v>25</v>
      </c>
    </row>
    <row r="1387" spans="2:12" x14ac:dyDescent="0.25">
      <c r="B1387" s="390" t="s">
        <v>382</v>
      </c>
      <c r="C1387" s="391" t="s">
        <v>1789</v>
      </c>
      <c r="D1387" s="390" t="s">
        <v>1336</v>
      </c>
      <c r="E1387" s="390" t="s">
        <v>1790</v>
      </c>
      <c r="F1387" s="541">
        <v>724</v>
      </c>
      <c r="G1387" s="541"/>
      <c r="H1387" s="392" t="s">
        <v>137</v>
      </c>
      <c r="I1387" s="443">
        <v>1</v>
      </c>
      <c r="J1387" s="393"/>
      <c r="K1387" s="393">
        <v>714.99</v>
      </c>
      <c r="L1387" s="393">
        <v>714.99</v>
      </c>
    </row>
    <row r="1388" spans="2:12" ht="12.75" customHeight="1" x14ac:dyDescent="0.25">
      <c r="B1388" s="394" t="s">
        <v>383</v>
      </c>
      <c r="C1388" s="444" t="s">
        <v>4235</v>
      </c>
      <c r="D1388" s="394" t="s">
        <v>1336</v>
      </c>
      <c r="E1388" s="394" t="s">
        <v>4236</v>
      </c>
      <c r="F1388" s="542" t="s">
        <v>390</v>
      </c>
      <c r="G1388" s="542"/>
      <c r="H1388" s="395" t="s">
        <v>136</v>
      </c>
      <c r="I1388" s="445">
        <v>1</v>
      </c>
      <c r="J1388" s="445">
        <v>0</v>
      </c>
      <c r="K1388" s="446">
        <v>702.05</v>
      </c>
      <c r="L1388" s="446">
        <v>702.05</v>
      </c>
    </row>
    <row r="1389" spans="2:12" ht="12.75" customHeight="1" x14ac:dyDescent="0.25">
      <c r="B1389" s="394" t="s">
        <v>383</v>
      </c>
      <c r="C1389" s="444" t="s">
        <v>682</v>
      </c>
      <c r="D1389" s="394" t="s">
        <v>1336</v>
      </c>
      <c r="E1389" s="394" t="s">
        <v>244</v>
      </c>
      <c r="F1389" s="542" t="s">
        <v>384</v>
      </c>
      <c r="G1389" s="542"/>
      <c r="H1389" s="395" t="s">
        <v>340</v>
      </c>
      <c r="I1389" s="445">
        <v>0.25</v>
      </c>
      <c r="J1389" s="445">
        <v>0</v>
      </c>
      <c r="K1389" s="446">
        <v>29.48</v>
      </c>
      <c r="L1389" s="446">
        <v>7.37</v>
      </c>
    </row>
    <row r="1390" spans="2:12" x14ac:dyDescent="0.25">
      <c r="B1390" s="394" t="s">
        <v>383</v>
      </c>
      <c r="C1390" s="444" t="s">
        <v>674</v>
      </c>
      <c r="D1390" s="394" t="s">
        <v>1336</v>
      </c>
      <c r="E1390" s="394" t="s">
        <v>237</v>
      </c>
      <c r="F1390" s="542" t="s">
        <v>384</v>
      </c>
      <c r="G1390" s="542"/>
      <c r="H1390" s="395" t="s">
        <v>340</v>
      </c>
      <c r="I1390" s="445">
        <v>0.25</v>
      </c>
      <c r="J1390" s="445">
        <v>0</v>
      </c>
      <c r="K1390" s="446">
        <v>22.31</v>
      </c>
      <c r="L1390" s="446">
        <v>5.5774999999999997</v>
      </c>
    </row>
    <row r="1391" spans="2:12" ht="25.5" x14ac:dyDescent="0.25">
      <c r="B1391" s="399"/>
      <c r="C1391" s="399"/>
      <c r="D1391" s="399"/>
      <c r="E1391" s="399"/>
      <c r="F1391" s="399"/>
      <c r="G1391" s="399" t="s">
        <v>386</v>
      </c>
      <c r="H1391" s="447">
        <v>12.94</v>
      </c>
      <c r="I1391" s="399" t="s">
        <v>387</v>
      </c>
      <c r="J1391" s="447">
        <v>0</v>
      </c>
      <c r="K1391" s="399" t="s">
        <v>388</v>
      </c>
      <c r="L1391" s="447">
        <v>12.94</v>
      </c>
    </row>
    <row r="1392" spans="2:12" ht="26.25" thickBot="1" x14ac:dyDescent="0.3">
      <c r="B1392" s="399"/>
      <c r="C1392" s="399"/>
      <c r="D1392" s="399"/>
      <c r="E1392" s="399"/>
      <c r="F1392" s="399"/>
      <c r="G1392" s="399" t="s">
        <v>389</v>
      </c>
      <c r="H1392" s="447">
        <v>0</v>
      </c>
      <c r="I1392" s="543"/>
      <c r="J1392" s="543" t="s">
        <v>474</v>
      </c>
      <c r="K1392" s="399"/>
      <c r="L1392" s="447">
        <v>714.99</v>
      </c>
    </row>
    <row r="1393" spans="1:12" ht="13.5" thickTop="1" x14ac:dyDescent="0.25">
      <c r="B1393" s="396"/>
      <c r="C1393" s="396"/>
      <c r="D1393" s="396"/>
      <c r="E1393" s="396"/>
      <c r="F1393" s="396"/>
      <c r="G1393" s="396"/>
      <c r="H1393" s="396"/>
      <c r="I1393" s="396"/>
      <c r="J1393" s="396"/>
      <c r="K1393" s="396"/>
      <c r="L1393" s="396"/>
    </row>
    <row r="1394" spans="1:12" ht="15" x14ac:dyDescent="0.25">
      <c r="B1394" s="388" t="s">
        <v>1791</v>
      </c>
      <c r="C1394" s="440" t="s">
        <v>15</v>
      </c>
      <c r="D1394" s="388" t="s">
        <v>33</v>
      </c>
      <c r="E1394" s="388" t="s">
        <v>30</v>
      </c>
      <c r="F1394" s="544" t="s">
        <v>199</v>
      </c>
      <c r="G1394" s="544"/>
      <c r="H1394" s="389" t="s">
        <v>24</v>
      </c>
      <c r="I1394" s="440" t="s">
        <v>26</v>
      </c>
      <c r="J1394" s="440" t="s">
        <v>585</v>
      </c>
      <c r="K1394" s="440" t="s">
        <v>54</v>
      </c>
      <c r="L1394" s="440" t="s">
        <v>25</v>
      </c>
    </row>
    <row r="1395" spans="1:12" ht="25.5" x14ac:dyDescent="0.25">
      <c r="A1395" s="100"/>
      <c r="B1395" s="390" t="s">
        <v>382</v>
      </c>
      <c r="C1395" s="391" t="s">
        <v>1792</v>
      </c>
      <c r="D1395" s="390" t="s">
        <v>1336</v>
      </c>
      <c r="E1395" s="390" t="s">
        <v>1793</v>
      </c>
      <c r="F1395" s="541">
        <v>707</v>
      </c>
      <c r="G1395" s="541"/>
      <c r="H1395" s="392" t="s">
        <v>137</v>
      </c>
      <c r="I1395" s="443">
        <v>1</v>
      </c>
      <c r="J1395" s="393"/>
      <c r="K1395" s="393">
        <v>492.22</v>
      </c>
      <c r="L1395" s="393">
        <v>492.22</v>
      </c>
    </row>
    <row r="1396" spans="1:12" x14ac:dyDescent="0.25">
      <c r="A1396" s="100"/>
      <c r="B1396" s="394" t="s">
        <v>383</v>
      </c>
      <c r="C1396" s="444" t="s">
        <v>708</v>
      </c>
      <c r="D1396" s="394" t="s">
        <v>1336</v>
      </c>
      <c r="E1396" s="394" t="s">
        <v>457</v>
      </c>
      <c r="F1396" s="542" t="s">
        <v>390</v>
      </c>
      <c r="G1396" s="542"/>
      <c r="H1396" s="395" t="s">
        <v>156</v>
      </c>
      <c r="I1396" s="445">
        <v>16.1843</v>
      </c>
      <c r="J1396" s="445">
        <v>0</v>
      </c>
      <c r="K1396" s="446">
        <v>0.81</v>
      </c>
      <c r="L1396" s="446">
        <v>13.109283</v>
      </c>
    </row>
    <row r="1397" spans="1:12" x14ac:dyDescent="0.25">
      <c r="A1397" s="100"/>
      <c r="B1397" s="394" t="s">
        <v>383</v>
      </c>
      <c r="C1397" s="444" t="s">
        <v>690</v>
      </c>
      <c r="D1397" s="394" t="s">
        <v>1336</v>
      </c>
      <c r="E1397" s="394" t="s">
        <v>202</v>
      </c>
      <c r="F1397" s="542" t="s">
        <v>384</v>
      </c>
      <c r="G1397" s="542"/>
      <c r="H1397" s="395" t="s">
        <v>340</v>
      </c>
      <c r="I1397" s="445">
        <v>8.2015999999999991</v>
      </c>
      <c r="J1397" s="445">
        <v>0</v>
      </c>
      <c r="K1397" s="446">
        <v>20.37</v>
      </c>
      <c r="L1397" s="446">
        <v>167.06659200000001</v>
      </c>
    </row>
    <row r="1398" spans="1:12" ht="12.75" customHeight="1" x14ac:dyDescent="0.25">
      <c r="A1398" s="100"/>
      <c r="B1398" s="394" t="s">
        <v>383</v>
      </c>
      <c r="C1398" s="444" t="s">
        <v>705</v>
      </c>
      <c r="D1398" s="394" t="s">
        <v>1336</v>
      </c>
      <c r="E1398" s="394" t="s">
        <v>245</v>
      </c>
      <c r="F1398" s="542" t="s">
        <v>384</v>
      </c>
      <c r="G1398" s="542"/>
      <c r="H1398" s="395" t="s">
        <v>340</v>
      </c>
      <c r="I1398" s="445">
        <v>0.14580000000000001</v>
      </c>
      <c r="J1398" s="445">
        <v>0</v>
      </c>
      <c r="K1398" s="446">
        <v>29.18</v>
      </c>
      <c r="L1398" s="446">
        <v>4.2544440000000003</v>
      </c>
    </row>
    <row r="1399" spans="1:12" x14ac:dyDescent="0.25">
      <c r="B1399" s="394" t="s">
        <v>383</v>
      </c>
      <c r="C1399" s="444" t="s">
        <v>660</v>
      </c>
      <c r="D1399" s="394" t="s">
        <v>1336</v>
      </c>
      <c r="E1399" s="394" t="s">
        <v>396</v>
      </c>
      <c r="F1399" s="542" t="s">
        <v>390</v>
      </c>
      <c r="G1399" s="542"/>
      <c r="H1399" s="395" t="s">
        <v>138</v>
      </c>
      <c r="I1399" s="445">
        <v>3.8600000000000002E-2</v>
      </c>
      <c r="J1399" s="445">
        <v>0</v>
      </c>
      <c r="K1399" s="446">
        <v>167.91</v>
      </c>
      <c r="L1399" s="446">
        <v>6.4813260000000001</v>
      </c>
    </row>
    <row r="1400" spans="1:12" ht="12.75" customHeight="1" x14ac:dyDescent="0.25">
      <c r="B1400" s="394" t="s">
        <v>383</v>
      </c>
      <c r="C1400" s="444" t="s">
        <v>680</v>
      </c>
      <c r="D1400" s="394" t="s">
        <v>1336</v>
      </c>
      <c r="E1400" s="394" t="s">
        <v>424</v>
      </c>
      <c r="F1400" s="542" t="s">
        <v>390</v>
      </c>
      <c r="G1400" s="542"/>
      <c r="H1400" s="395" t="s">
        <v>138</v>
      </c>
      <c r="I1400" s="445">
        <v>2.1700000000000001E-2</v>
      </c>
      <c r="J1400" s="445">
        <v>0</v>
      </c>
      <c r="K1400" s="446">
        <v>153.34</v>
      </c>
      <c r="L1400" s="446">
        <v>3.3274780000000002</v>
      </c>
    </row>
    <row r="1401" spans="1:12" x14ac:dyDescent="0.25">
      <c r="B1401" s="394" t="s">
        <v>383</v>
      </c>
      <c r="C1401" s="444" t="s">
        <v>673</v>
      </c>
      <c r="D1401" s="394" t="s">
        <v>1336</v>
      </c>
      <c r="E1401" s="394" t="s">
        <v>247</v>
      </c>
      <c r="F1401" s="542" t="s">
        <v>384</v>
      </c>
      <c r="G1401" s="542"/>
      <c r="H1401" s="395" t="s">
        <v>340</v>
      </c>
      <c r="I1401" s="445">
        <v>1.72E-2</v>
      </c>
      <c r="J1401" s="445">
        <v>0</v>
      </c>
      <c r="K1401" s="446">
        <v>29.12</v>
      </c>
      <c r="L1401" s="446">
        <v>0.50086399999999998</v>
      </c>
    </row>
    <row r="1402" spans="1:12" x14ac:dyDescent="0.25">
      <c r="B1402" s="394" t="s">
        <v>383</v>
      </c>
      <c r="C1402" s="444" t="s">
        <v>694</v>
      </c>
      <c r="D1402" s="394" t="s">
        <v>1336</v>
      </c>
      <c r="E1402" s="394" t="s">
        <v>436</v>
      </c>
      <c r="F1402" s="542" t="s">
        <v>390</v>
      </c>
      <c r="G1402" s="542"/>
      <c r="H1402" s="395" t="s">
        <v>131</v>
      </c>
      <c r="I1402" s="445">
        <v>0.1148</v>
      </c>
      <c r="J1402" s="445">
        <v>0</v>
      </c>
      <c r="K1402" s="446">
        <v>34.69</v>
      </c>
      <c r="L1402" s="446">
        <v>3.9824120000000001</v>
      </c>
    </row>
    <row r="1403" spans="1:12" x14ac:dyDescent="0.25">
      <c r="B1403" s="394" t="s">
        <v>383</v>
      </c>
      <c r="C1403" s="444" t="s">
        <v>695</v>
      </c>
      <c r="D1403" s="394" t="s">
        <v>1336</v>
      </c>
      <c r="E1403" s="394" t="s">
        <v>437</v>
      </c>
      <c r="F1403" s="542" t="s">
        <v>390</v>
      </c>
      <c r="G1403" s="542"/>
      <c r="H1403" s="395" t="s">
        <v>138</v>
      </c>
      <c r="I1403" s="445">
        <v>0.1081</v>
      </c>
      <c r="J1403" s="445">
        <v>0</v>
      </c>
      <c r="K1403" s="446">
        <v>168.09</v>
      </c>
      <c r="L1403" s="446">
        <v>18.170528999999998</v>
      </c>
    </row>
    <row r="1404" spans="1:12" x14ac:dyDescent="0.25">
      <c r="B1404" s="394" t="s">
        <v>383</v>
      </c>
      <c r="C1404" s="444" t="s">
        <v>662</v>
      </c>
      <c r="D1404" s="394" t="s">
        <v>1336</v>
      </c>
      <c r="E1404" s="394" t="s">
        <v>240</v>
      </c>
      <c r="F1404" s="542" t="s">
        <v>384</v>
      </c>
      <c r="G1404" s="542"/>
      <c r="H1404" s="395" t="s">
        <v>340</v>
      </c>
      <c r="I1404" s="445">
        <v>3.5499999999999997E-2</v>
      </c>
      <c r="J1404" s="445">
        <v>0</v>
      </c>
      <c r="K1404" s="446">
        <v>29.14</v>
      </c>
      <c r="L1404" s="446">
        <v>1.03447</v>
      </c>
    </row>
    <row r="1405" spans="1:12" x14ac:dyDescent="0.25">
      <c r="B1405" s="394" t="s">
        <v>383</v>
      </c>
      <c r="C1405" s="444" t="s">
        <v>698</v>
      </c>
      <c r="D1405" s="394" t="s">
        <v>1336</v>
      </c>
      <c r="E1405" s="394" t="s">
        <v>439</v>
      </c>
      <c r="F1405" s="542" t="s">
        <v>390</v>
      </c>
      <c r="G1405" s="542"/>
      <c r="H1405" s="395" t="s">
        <v>156</v>
      </c>
      <c r="I1405" s="445">
        <v>4.1200000000000001E-2</v>
      </c>
      <c r="J1405" s="445">
        <v>0</v>
      </c>
      <c r="K1405" s="446">
        <v>13.41</v>
      </c>
      <c r="L1405" s="446">
        <v>0.55249199999999998</v>
      </c>
    </row>
    <row r="1406" spans="1:12" x14ac:dyDescent="0.25">
      <c r="B1406" s="394" t="s">
        <v>383</v>
      </c>
      <c r="C1406" s="444" t="s">
        <v>678</v>
      </c>
      <c r="D1406" s="394" t="s">
        <v>1336</v>
      </c>
      <c r="E1406" s="394" t="s">
        <v>249</v>
      </c>
      <c r="F1406" s="542" t="s">
        <v>384</v>
      </c>
      <c r="G1406" s="542"/>
      <c r="H1406" s="395" t="s">
        <v>340</v>
      </c>
      <c r="I1406" s="445">
        <v>0.15090000000000001</v>
      </c>
      <c r="J1406" s="445">
        <v>0</v>
      </c>
      <c r="K1406" s="446">
        <v>23.34</v>
      </c>
      <c r="L1406" s="446">
        <v>3.5220060000000002</v>
      </c>
    </row>
    <row r="1407" spans="1:12" x14ac:dyDescent="0.25">
      <c r="B1407" s="394" t="s">
        <v>383</v>
      </c>
      <c r="C1407" s="444" t="s">
        <v>667</v>
      </c>
      <c r="D1407" s="394" t="s">
        <v>1336</v>
      </c>
      <c r="E1407" s="394" t="s">
        <v>407</v>
      </c>
      <c r="F1407" s="542" t="s">
        <v>390</v>
      </c>
      <c r="G1407" s="542"/>
      <c r="H1407" s="395" t="s">
        <v>141</v>
      </c>
      <c r="I1407" s="445">
        <v>0.13550000000000001</v>
      </c>
      <c r="J1407" s="445">
        <v>0</v>
      </c>
      <c r="K1407" s="446">
        <v>12.93</v>
      </c>
      <c r="L1407" s="446">
        <v>1.7520150000000001</v>
      </c>
    </row>
    <row r="1408" spans="1:12" x14ac:dyDescent="0.25">
      <c r="B1408" s="394" t="s">
        <v>383</v>
      </c>
      <c r="C1408" s="444" t="s">
        <v>685</v>
      </c>
      <c r="D1408" s="394" t="s">
        <v>1336</v>
      </c>
      <c r="E1408" s="394" t="s">
        <v>236</v>
      </c>
      <c r="F1408" s="542" t="s">
        <v>384</v>
      </c>
      <c r="G1408" s="542"/>
      <c r="H1408" s="395" t="s">
        <v>340</v>
      </c>
      <c r="I1408" s="445">
        <v>4.9191000000000003</v>
      </c>
      <c r="J1408" s="445">
        <v>0</v>
      </c>
      <c r="K1408" s="446">
        <v>29.12</v>
      </c>
      <c r="L1408" s="446">
        <v>143.244192</v>
      </c>
    </row>
    <row r="1409" spans="2:12" x14ac:dyDescent="0.25">
      <c r="B1409" s="394" t="s">
        <v>383</v>
      </c>
      <c r="C1409" s="444" t="s">
        <v>699</v>
      </c>
      <c r="D1409" s="394" t="s">
        <v>1336</v>
      </c>
      <c r="E1409" s="394" t="s">
        <v>440</v>
      </c>
      <c r="F1409" s="542" t="s">
        <v>390</v>
      </c>
      <c r="G1409" s="542"/>
      <c r="H1409" s="395" t="s">
        <v>136</v>
      </c>
      <c r="I1409" s="445">
        <v>158.76</v>
      </c>
      <c r="J1409" s="445">
        <v>0</v>
      </c>
      <c r="K1409" s="446">
        <v>0.47</v>
      </c>
      <c r="L1409" s="446">
        <v>74.617199999999997</v>
      </c>
    </row>
    <row r="1410" spans="2:12" x14ac:dyDescent="0.25">
      <c r="B1410" s="394" t="s">
        <v>383</v>
      </c>
      <c r="C1410" s="444" t="s">
        <v>730</v>
      </c>
      <c r="D1410" s="394" t="s">
        <v>1336</v>
      </c>
      <c r="E1410" s="394" t="s">
        <v>485</v>
      </c>
      <c r="F1410" s="542" t="s">
        <v>390</v>
      </c>
      <c r="G1410" s="542"/>
      <c r="H1410" s="395" t="s">
        <v>156</v>
      </c>
      <c r="I1410" s="445">
        <v>2.0922999999999998</v>
      </c>
      <c r="J1410" s="445">
        <v>0</v>
      </c>
      <c r="K1410" s="446">
        <v>7.5</v>
      </c>
      <c r="L1410" s="446">
        <v>15.69225</v>
      </c>
    </row>
    <row r="1411" spans="2:12" ht="12.75" customHeight="1" x14ac:dyDescent="0.25">
      <c r="B1411" s="394" t="s">
        <v>383</v>
      </c>
      <c r="C1411" s="444" t="s">
        <v>733</v>
      </c>
      <c r="D1411" s="394" t="s">
        <v>1336</v>
      </c>
      <c r="E1411" s="394" t="s">
        <v>487</v>
      </c>
      <c r="F1411" s="542" t="s">
        <v>390</v>
      </c>
      <c r="G1411" s="542"/>
      <c r="H1411" s="395" t="s">
        <v>156</v>
      </c>
      <c r="I1411" s="445">
        <v>0.17419999999999999</v>
      </c>
      <c r="J1411" s="445">
        <v>0</v>
      </c>
      <c r="K1411" s="446">
        <v>7.06</v>
      </c>
      <c r="L1411" s="446">
        <v>1.2298519999999999</v>
      </c>
    </row>
    <row r="1412" spans="2:12" x14ac:dyDescent="0.25">
      <c r="B1412" s="394" t="s">
        <v>383</v>
      </c>
      <c r="C1412" s="444" t="s">
        <v>670</v>
      </c>
      <c r="D1412" s="394" t="s">
        <v>1336</v>
      </c>
      <c r="E1412" s="394" t="s">
        <v>415</v>
      </c>
      <c r="F1412" s="542" t="s">
        <v>390</v>
      </c>
      <c r="G1412" s="542"/>
      <c r="H1412" s="395" t="s">
        <v>156</v>
      </c>
      <c r="I1412" s="445">
        <v>38.984499999999997</v>
      </c>
      <c r="J1412" s="445">
        <v>0</v>
      </c>
      <c r="K1412" s="446">
        <v>0.64</v>
      </c>
      <c r="L1412" s="446">
        <v>24.95008</v>
      </c>
    </row>
    <row r="1413" spans="2:12" ht="12.75" customHeight="1" x14ac:dyDescent="0.25">
      <c r="B1413" s="394" t="s">
        <v>383</v>
      </c>
      <c r="C1413" s="444" t="s">
        <v>687</v>
      </c>
      <c r="D1413" s="394" t="s">
        <v>1336</v>
      </c>
      <c r="E1413" s="394" t="s">
        <v>430</v>
      </c>
      <c r="F1413" s="542" t="s">
        <v>390</v>
      </c>
      <c r="G1413" s="542"/>
      <c r="H1413" s="395" t="s">
        <v>156</v>
      </c>
      <c r="I1413" s="445">
        <v>6.6E-3</v>
      </c>
      <c r="J1413" s="445">
        <v>0</v>
      </c>
      <c r="K1413" s="446">
        <v>16.95</v>
      </c>
      <c r="L1413" s="446">
        <v>0.11187</v>
      </c>
    </row>
    <row r="1414" spans="2:12" x14ac:dyDescent="0.25">
      <c r="B1414" s="394" t="s">
        <v>383</v>
      </c>
      <c r="C1414" s="444" t="s">
        <v>677</v>
      </c>
      <c r="D1414" s="394" t="s">
        <v>1336</v>
      </c>
      <c r="E1414" s="394" t="s">
        <v>421</v>
      </c>
      <c r="F1414" s="542" t="s">
        <v>390</v>
      </c>
      <c r="G1414" s="542"/>
      <c r="H1414" s="395" t="s">
        <v>138</v>
      </c>
      <c r="I1414" s="445">
        <v>2.7400000000000001E-2</v>
      </c>
      <c r="J1414" s="445">
        <v>0</v>
      </c>
      <c r="K1414" s="446">
        <v>168.38</v>
      </c>
      <c r="L1414" s="446">
        <v>4.6136119999999998</v>
      </c>
    </row>
    <row r="1415" spans="2:12" x14ac:dyDescent="0.25">
      <c r="B1415" s="394" t="s">
        <v>383</v>
      </c>
      <c r="C1415" s="444" t="s">
        <v>674</v>
      </c>
      <c r="D1415" s="394" t="s">
        <v>1336</v>
      </c>
      <c r="E1415" s="394" t="s">
        <v>237</v>
      </c>
      <c r="F1415" s="542" t="s">
        <v>384</v>
      </c>
      <c r="G1415" s="542"/>
      <c r="H1415" s="395" t="s">
        <v>340</v>
      </c>
      <c r="I1415" s="445">
        <v>0.18290000000000001</v>
      </c>
      <c r="J1415" s="445">
        <v>0</v>
      </c>
      <c r="K1415" s="446">
        <v>22.31</v>
      </c>
      <c r="L1415" s="446">
        <v>4.0804989999999997</v>
      </c>
    </row>
    <row r="1416" spans="2:12" ht="25.5" x14ac:dyDescent="0.25">
      <c r="B1416" s="399"/>
      <c r="C1416" s="399"/>
      <c r="D1416" s="399"/>
      <c r="E1416" s="399"/>
      <c r="F1416" s="399"/>
      <c r="G1416" s="399" t="s">
        <v>386</v>
      </c>
      <c r="H1416" s="447">
        <v>323.68</v>
      </c>
      <c r="I1416" s="399" t="s">
        <v>387</v>
      </c>
      <c r="J1416" s="447">
        <v>0</v>
      </c>
      <c r="K1416" s="399" t="s">
        <v>388</v>
      </c>
      <c r="L1416" s="447">
        <v>323.68</v>
      </c>
    </row>
    <row r="1417" spans="2:12" ht="26.25" thickBot="1" x14ac:dyDescent="0.3">
      <c r="B1417" s="399"/>
      <c r="C1417" s="399"/>
      <c r="D1417" s="399"/>
      <c r="E1417" s="399"/>
      <c r="F1417" s="399"/>
      <c r="G1417" s="399" t="s">
        <v>389</v>
      </c>
      <c r="H1417" s="447">
        <v>0</v>
      </c>
      <c r="I1417" s="543"/>
      <c r="J1417" s="543" t="s">
        <v>474</v>
      </c>
      <c r="K1417" s="399"/>
      <c r="L1417" s="447">
        <v>492.22</v>
      </c>
    </row>
    <row r="1418" spans="2:12" ht="13.5" thickTop="1" x14ac:dyDescent="0.25">
      <c r="B1418" s="396"/>
      <c r="C1418" s="396"/>
      <c r="D1418" s="396"/>
      <c r="E1418" s="396"/>
      <c r="F1418" s="396"/>
      <c r="G1418" s="396"/>
      <c r="H1418" s="396"/>
      <c r="I1418" s="396"/>
      <c r="J1418" s="396"/>
      <c r="K1418" s="396"/>
      <c r="L1418" s="396"/>
    </row>
    <row r="1419" spans="2:12" ht="15" x14ac:dyDescent="0.25">
      <c r="B1419" s="388" t="s">
        <v>1797</v>
      </c>
      <c r="C1419" s="440" t="s">
        <v>15</v>
      </c>
      <c r="D1419" s="388" t="s">
        <v>33</v>
      </c>
      <c r="E1419" s="388" t="s">
        <v>30</v>
      </c>
      <c r="F1419" s="544" t="s">
        <v>199</v>
      </c>
      <c r="G1419" s="544"/>
      <c r="H1419" s="389" t="s">
        <v>24</v>
      </c>
      <c r="I1419" s="440" t="s">
        <v>26</v>
      </c>
      <c r="J1419" s="440" t="s">
        <v>585</v>
      </c>
      <c r="K1419" s="440" t="s">
        <v>54</v>
      </c>
      <c r="L1419" s="440" t="s">
        <v>25</v>
      </c>
    </row>
    <row r="1420" spans="2:12" ht="51" x14ac:dyDescent="0.25">
      <c r="B1420" s="390" t="s">
        <v>382</v>
      </c>
      <c r="C1420" s="391" t="s">
        <v>1798</v>
      </c>
      <c r="D1420" s="390" t="s">
        <v>1667</v>
      </c>
      <c r="E1420" s="390" t="s">
        <v>1799</v>
      </c>
      <c r="F1420" s="541">
        <v>12</v>
      </c>
      <c r="G1420" s="541"/>
      <c r="H1420" s="392" t="s">
        <v>159</v>
      </c>
      <c r="I1420" s="443">
        <v>1</v>
      </c>
      <c r="J1420" s="393"/>
      <c r="K1420" s="393">
        <v>103.27</v>
      </c>
      <c r="L1420" s="393">
        <v>103.27</v>
      </c>
    </row>
    <row r="1421" spans="2:12" ht="12.75" customHeight="1" x14ac:dyDescent="0.25">
      <c r="B1421" s="394" t="s">
        <v>383</v>
      </c>
      <c r="C1421" s="444" t="s">
        <v>4237</v>
      </c>
      <c r="D1421" s="394" t="s">
        <v>1667</v>
      </c>
      <c r="E1421" s="394" t="s">
        <v>4238</v>
      </c>
      <c r="F1421" s="542" t="s">
        <v>390</v>
      </c>
      <c r="G1421" s="542"/>
      <c r="H1421" s="395" t="s">
        <v>159</v>
      </c>
      <c r="I1421" s="445">
        <v>1</v>
      </c>
      <c r="J1421" s="445">
        <v>0</v>
      </c>
      <c r="K1421" s="446">
        <v>93.31</v>
      </c>
      <c r="L1421" s="446">
        <v>93.31</v>
      </c>
    </row>
    <row r="1422" spans="2:12" ht="12.75" customHeight="1" x14ac:dyDescent="0.25">
      <c r="B1422" s="394" t="s">
        <v>383</v>
      </c>
      <c r="C1422" s="444" t="s">
        <v>690</v>
      </c>
      <c r="D1422" s="394" t="s">
        <v>1336</v>
      </c>
      <c r="E1422" s="394" t="s">
        <v>202</v>
      </c>
      <c r="F1422" s="542" t="s">
        <v>384</v>
      </c>
      <c r="G1422" s="542"/>
      <c r="H1422" s="395" t="s">
        <v>340</v>
      </c>
      <c r="I1422" s="445">
        <v>0.2</v>
      </c>
      <c r="J1422" s="445">
        <v>0</v>
      </c>
      <c r="K1422" s="446">
        <v>20.37</v>
      </c>
      <c r="L1422" s="446">
        <v>4.0739999999999998</v>
      </c>
    </row>
    <row r="1423" spans="2:12" x14ac:dyDescent="0.25">
      <c r="B1423" s="394" t="s">
        <v>383</v>
      </c>
      <c r="C1423" s="444" t="s">
        <v>682</v>
      </c>
      <c r="D1423" s="394" t="s">
        <v>1336</v>
      </c>
      <c r="E1423" s="394" t="s">
        <v>244</v>
      </c>
      <c r="F1423" s="542" t="s">
        <v>384</v>
      </c>
      <c r="G1423" s="542"/>
      <c r="H1423" s="395" t="s">
        <v>340</v>
      </c>
      <c r="I1423" s="445">
        <v>0.2</v>
      </c>
      <c r="J1423" s="445">
        <v>0</v>
      </c>
      <c r="K1423" s="446">
        <v>29.48</v>
      </c>
      <c r="L1423" s="446">
        <v>5.8959999999999999</v>
      </c>
    </row>
    <row r="1424" spans="2:12" ht="25.5" x14ac:dyDescent="0.25">
      <c r="B1424" s="399"/>
      <c r="C1424" s="399"/>
      <c r="D1424" s="399"/>
      <c r="E1424" s="399"/>
      <c r="F1424" s="399"/>
      <c r="G1424" s="399" t="s">
        <v>386</v>
      </c>
      <c r="H1424" s="447">
        <v>9.9600000000000009</v>
      </c>
      <c r="I1424" s="399" t="s">
        <v>387</v>
      </c>
      <c r="J1424" s="447">
        <v>0</v>
      </c>
      <c r="K1424" s="399" t="s">
        <v>388</v>
      </c>
      <c r="L1424" s="447">
        <v>9.9600000000000009</v>
      </c>
    </row>
    <row r="1425" spans="2:12" ht="26.25" thickBot="1" x14ac:dyDescent="0.3">
      <c r="B1425" s="399"/>
      <c r="C1425" s="399"/>
      <c r="D1425" s="399"/>
      <c r="E1425" s="399"/>
      <c r="F1425" s="399"/>
      <c r="G1425" s="399" t="s">
        <v>389</v>
      </c>
      <c r="H1425" s="447">
        <v>0</v>
      </c>
      <c r="I1425" s="543"/>
      <c r="J1425" s="543" t="s">
        <v>474</v>
      </c>
      <c r="K1425" s="399"/>
      <c r="L1425" s="447">
        <v>103.27</v>
      </c>
    </row>
    <row r="1426" spans="2:12" ht="13.5" thickTop="1" x14ac:dyDescent="0.25">
      <c r="B1426" s="396"/>
      <c r="C1426" s="396"/>
      <c r="D1426" s="396"/>
      <c r="E1426" s="396"/>
      <c r="F1426" s="396"/>
      <c r="G1426" s="396"/>
      <c r="H1426" s="396"/>
      <c r="I1426" s="396"/>
      <c r="J1426" s="396"/>
      <c r="K1426" s="396"/>
      <c r="L1426" s="396"/>
    </row>
    <row r="1427" spans="2:12" ht="15" x14ac:dyDescent="0.25">
      <c r="B1427" s="388" t="s">
        <v>1800</v>
      </c>
      <c r="C1427" s="440" t="s">
        <v>15</v>
      </c>
      <c r="D1427" s="388" t="s">
        <v>33</v>
      </c>
      <c r="E1427" s="388" t="s">
        <v>30</v>
      </c>
      <c r="F1427" s="544" t="s">
        <v>199</v>
      </c>
      <c r="G1427" s="544"/>
      <c r="H1427" s="389" t="s">
        <v>24</v>
      </c>
      <c r="I1427" s="440" t="s">
        <v>26</v>
      </c>
      <c r="J1427" s="440" t="s">
        <v>585</v>
      </c>
      <c r="K1427" s="440" t="s">
        <v>54</v>
      </c>
      <c r="L1427" s="440" t="s">
        <v>25</v>
      </c>
    </row>
    <row r="1428" spans="2:12" x14ac:dyDescent="0.25">
      <c r="B1428" s="390" t="s">
        <v>382</v>
      </c>
      <c r="C1428" s="391" t="s">
        <v>1801</v>
      </c>
      <c r="D1428" s="390" t="s">
        <v>1336</v>
      </c>
      <c r="E1428" s="390" t="s">
        <v>1802</v>
      </c>
      <c r="F1428" s="541">
        <v>702</v>
      </c>
      <c r="G1428" s="541"/>
      <c r="H1428" s="392" t="s">
        <v>136</v>
      </c>
      <c r="I1428" s="443">
        <v>1</v>
      </c>
      <c r="J1428" s="393"/>
      <c r="K1428" s="393">
        <v>38.69</v>
      </c>
      <c r="L1428" s="393">
        <v>38.69</v>
      </c>
    </row>
    <row r="1429" spans="2:12" x14ac:dyDescent="0.25">
      <c r="B1429" s="394" t="s">
        <v>383</v>
      </c>
      <c r="C1429" s="444" t="s">
        <v>4239</v>
      </c>
      <c r="D1429" s="394" t="s">
        <v>1336</v>
      </c>
      <c r="E1429" s="394" t="s">
        <v>4240</v>
      </c>
      <c r="F1429" s="542" t="s">
        <v>390</v>
      </c>
      <c r="G1429" s="542"/>
      <c r="H1429" s="395" t="s">
        <v>136</v>
      </c>
      <c r="I1429" s="445">
        <v>0.02</v>
      </c>
      <c r="J1429" s="445">
        <v>0</v>
      </c>
      <c r="K1429" s="446">
        <v>152.19</v>
      </c>
      <c r="L1429" s="446">
        <v>3.0438000000000001</v>
      </c>
    </row>
    <row r="1430" spans="2:12" x14ac:dyDescent="0.25">
      <c r="B1430" s="394" t="s">
        <v>383</v>
      </c>
      <c r="C1430" s="444" t="s">
        <v>4241</v>
      </c>
      <c r="D1430" s="394" t="s">
        <v>1336</v>
      </c>
      <c r="E1430" s="394" t="s">
        <v>4242</v>
      </c>
      <c r="F1430" s="542" t="s">
        <v>390</v>
      </c>
      <c r="G1430" s="542"/>
      <c r="H1430" s="395" t="s">
        <v>136</v>
      </c>
      <c r="I1430" s="445">
        <v>1</v>
      </c>
      <c r="J1430" s="445">
        <v>0</v>
      </c>
      <c r="K1430" s="446">
        <v>22.71</v>
      </c>
      <c r="L1430" s="446">
        <v>22.71</v>
      </c>
    </row>
    <row r="1431" spans="2:12" ht="12.75" customHeight="1" x14ac:dyDescent="0.25">
      <c r="B1431" s="394" t="s">
        <v>383</v>
      </c>
      <c r="C1431" s="444" t="s">
        <v>682</v>
      </c>
      <c r="D1431" s="394" t="s">
        <v>1336</v>
      </c>
      <c r="E1431" s="394" t="s">
        <v>244</v>
      </c>
      <c r="F1431" s="542" t="s">
        <v>384</v>
      </c>
      <c r="G1431" s="542"/>
      <c r="H1431" s="395" t="s">
        <v>340</v>
      </c>
      <c r="I1431" s="445">
        <v>0.25</v>
      </c>
      <c r="J1431" s="445">
        <v>0</v>
      </c>
      <c r="K1431" s="446">
        <v>29.48</v>
      </c>
      <c r="L1431" s="446">
        <v>7.37</v>
      </c>
    </row>
    <row r="1432" spans="2:12" x14ac:dyDescent="0.25">
      <c r="B1432" s="394" t="s">
        <v>383</v>
      </c>
      <c r="C1432" s="444" t="s">
        <v>674</v>
      </c>
      <c r="D1432" s="394" t="s">
        <v>1336</v>
      </c>
      <c r="E1432" s="394" t="s">
        <v>237</v>
      </c>
      <c r="F1432" s="542" t="s">
        <v>384</v>
      </c>
      <c r="G1432" s="542"/>
      <c r="H1432" s="395" t="s">
        <v>340</v>
      </c>
      <c r="I1432" s="445">
        <v>0.25</v>
      </c>
      <c r="J1432" s="445">
        <v>0</v>
      </c>
      <c r="K1432" s="446">
        <v>22.31</v>
      </c>
      <c r="L1432" s="446">
        <v>5.5774999999999997</v>
      </c>
    </row>
    <row r="1433" spans="2:12" ht="12.75" customHeight="1" x14ac:dyDescent="0.25">
      <c r="B1433" s="399"/>
      <c r="C1433" s="399"/>
      <c r="D1433" s="399"/>
      <c r="E1433" s="399"/>
      <c r="F1433" s="399"/>
      <c r="G1433" s="399" t="s">
        <v>386</v>
      </c>
      <c r="H1433" s="447">
        <v>12.94</v>
      </c>
      <c r="I1433" s="399" t="s">
        <v>387</v>
      </c>
      <c r="J1433" s="447">
        <v>0</v>
      </c>
      <c r="K1433" s="399" t="s">
        <v>388</v>
      </c>
      <c r="L1433" s="447">
        <v>12.94</v>
      </c>
    </row>
    <row r="1434" spans="2:12" ht="26.25" thickBot="1" x14ac:dyDescent="0.3">
      <c r="B1434" s="399"/>
      <c r="C1434" s="399"/>
      <c r="D1434" s="399"/>
      <c r="E1434" s="399"/>
      <c r="F1434" s="399"/>
      <c r="G1434" s="399" t="s">
        <v>389</v>
      </c>
      <c r="H1434" s="447">
        <v>0</v>
      </c>
      <c r="I1434" s="543"/>
      <c r="J1434" s="543" t="s">
        <v>474</v>
      </c>
      <c r="K1434" s="399"/>
      <c r="L1434" s="447">
        <v>38.69</v>
      </c>
    </row>
    <row r="1435" spans="2:12" ht="13.5" thickTop="1" x14ac:dyDescent="0.25">
      <c r="B1435" s="396"/>
      <c r="C1435" s="396"/>
      <c r="D1435" s="396"/>
      <c r="E1435" s="396"/>
      <c r="F1435" s="396"/>
      <c r="G1435" s="396"/>
      <c r="H1435" s="396"/>
      <c r="I1435" s="396"/>
      <c r="J1435" s="396"/>
      <c r="K1435" s="396"/>
      <c r="L1435" s="396"/>
    </row>
    <row r="1436" spans="2:12" ht="15" x14ac:dyDescent="0.25">
      <c r="B1436" s="388" t="s">
        <v>1812</v>
      </c>
      <c r="C1436" s="440" t="s">
        <v>15</v>
      </c>
      <c r="D1436" s="388" t="s">
        <v>33</v>
      </c>
      <c r="E1436" s="388" t="s">
        <v>30</v>
      </c>
      <c r="F1436" s="544" t="s">
        <v>199</v>
      </c>
      <c r="G1436" s="544"/>
      <c r="H1436" s="389" t="s">
        <v>24</v>
      </c>
      <c r="I1436" s="440" t="s">
        <v>26</v>
      </c>
      <c r="J1436" s="440" t="s">
        <v>585</v>
      </c>
      <c r="K1436" s="440" t="s">
        <v>54</v>
      </c>
      <c r="L1436" s="440" t="s">
        <v>25</v>
      </c>
    </row>
    <row r="1437" spans="2:12" x14ac:dyDescent="0.25">
      <c r="B1437" s="390" t="s">
        <v>382</v>
      </c>
      <c r="C1437" s="391" t="s">
        <v>873</v>
      </c>
      <c r="D1437" s="390" t="s">
        <v>1336</v>
      </c>
      <c r="E1437" s="390" t="s">
        <v>189</v>
      </c>
      <c r="F1437" s="541">
        <v>810</v>
      </c>
      <c r="G1437" s="541"/>
      <c r="H1437" s="392" t="s">
        <v>141</v>
      </c>
      <c r="I1437" s="443">
        <v>1</v>
      </c>
      <c r="J1437" s="393"/>
      <c r="K1437" s="393">
        <v>15.26</v>
      </c>
      <c r="L1437" s="393">
        <v>15.26</v>
      </c>
    </row>
    <row r="1438" spans="2:12" x14ac:dyDescent="0.25">
      <c r="B1438" s="394" t="s">
        <v>383</v>
      </c>
      <c r="C1438" s="444" t="s">
        <v>428</v>
      </c>
      <c r="D1438" s="394" t="s">
        <v>1336</v>
      </c>
      <c r="E1438" s="394" t="s">
        <v>189</v>
      </c>
      <c r="F1438" s="542" t="s">
        <v>390</v>
      </c>
      <c r="G1438" s="542"/>
      <c r="H1438" s="395" t="s">
        <v>141</v>
      </c>
      <c r="I1438" s="445">
        <v>1.01</v>
      </c>
      <c r="J1438" s="445">
        <v>0</v>
      </c>
      <c r="K1438" s="446">
        <v>8.4700000000000006</v>
      </c>
      <c r="L1438" s="446">
        <v>8.5547000000000004</v>
      </c>
    </row>
    <row r="1439" spans="2:12" x14ac:dyDescent="0.25">
      <c r="B1439" s="394" t="s">
        <v>383</v>
      </c>
      <c r="C1439" s="444" t="s">
        <v>688</v>
      </c>
      <c r="D1439" s="394" t="s">
        <v>1336</v>
      </c>
      <c r="E1439" s="394" t="s">
        <v>243</v>
      </c>
      <c r="F1439" s="542" t="s">
        <v>384</v>
      </c>
      <c r="G1439" s="542"/>
      <c r="H1439" s="395" t="s">
        <v>340</v>
      </c>
      <c r="I1439" s="445">
        <v>0.129</v>
      </c>
      <c r="J1439" s="445">
        <v>0</v>
      </c>
      <c r="K1439" s="446">
        <v>29.78</v>
      </c>
      <c r="L1439" s="446">
        <v>3.8416199999999998</v>
      </c>
    </row>
    <row r="1440" spans="2:12" x14ac:dyDescent="0.25">
      <c r="B1440" s="394" t="s">
        <v>383</v>
      </c>
      <c r="C1440" s="444" t="s">
        <v>674</v>
      </c>
      <c r="D1440" s="394" t="s">
        <v>1336</v>
      </c>
      <c r="E1440" s="394" t="s">
        <v>237</v>
      </c>
      <c r="F1440" s="542" t="s">
        <v>384</v>
      </c>
      <c r="G1440" s="542"/>
      <c r="H1440" s="395" t="s">
        <v>340</v>
      </c>
      <c r="I1440" s="445">
        <v>0.129</v>
      </c>
      <c r="J1440" s="445">
        <v>0</v>
      </c>
      <c r="K1440" s="446">
        <v>22.31</v>
      </c>
      <c r="L1440" s="446">
        <v>2.87799</v>
      </c>
    </row>
    <row r="1441" spans="2:19" ht="25.5" x14ac:dyDescent="0.25">
      <c r="B1441" s="399"/>
      <c r="C1441" s="399"/>
      <c r="D1441" s="399"/>
      <c r="E1441" s="399"/>
      <c r="F1441" s="399"/>
      <c r="G1441" s="399" t="s">
        <v>386</v>
      </c>
      <c r="H1441" s="447">
        <v>6.71</v>
      </c>
      <c r="I1441" s="399" t="s">
        <v>387</v>
      </c>
      <c r="J1441" s="447">
        <v>0</v>
      </c>
      <c r="K1441" s="399" t="s">
        <v>388</v>
      </c>
      <c r="L1441" s="447">
        <v>6.71</v>
      </c>
    </row>
    <row r="1442" spans="2:19" ht="26.25" thickBot="1" x14ac:dyDescent="0.3">
      <c r="B1442" s="399"/>
      <c r="C1442" s="399"/>
      <c r="D1442" s="399"/>
      <c r="E1442" s="399"/>
      <c r="F1442" s="399"/>
      <c r="G1442" s="399" t="s">
        <v>389</v>
      </c>
      <c r="H1442" s="447">
        <v>0</v>
      </c>
      <c r="I1442" s="543"/>
      <c r="J1442" s="543" t="s">
        <v>474</v>
      </c>
      <c r="K1442" s="399"/>
      <c r="L1442" s="447">
        <v>15.26</v>
      </c>
    </row>
    <row r="1443" spans="2:19" ht="12.75" customHeight="1" thickTop="1" x14ac:dyDescent="0.25">
      <c r="B1443" s="396"/>
      <c r="C1443" s="396"/>
      <c r="D1443" s="396"/>
      <c r="E1443" s="396"/>
      <c r="F1443" s="396"/>
      <c r="G1443" s="396"/>
      <c r="H1443" s="396"/>
      <c r="I1443" s="396"/>
      <c r="J1443" s="396"/>
      <c r="K1443" s="396"/>
      <c r="L1443" s="396"/>
    </row>
    <row r="1444" spans="2:19" ht="15" x14ac:dyDescent="0.25">
      <c r="B1444" s="388" t="s">
        <v>1813</v>
      </c>
      <c r="C1444" s="440" t="s">
        <v>15</v>
      </c>
      <c r="D1444" s="388" t="s">
        <v>33</v>
      </c>
      <c r="E1444" s="388" t="s">
        <v>30</v>
      </c>
      <c r="F1444" s="544" t="s">
        <v>199</v>
      </c>
      <c r="G1444" s="544"/>
      <c r="H1444" s="389" t="s">
        <v>24</v>
      </c>
      <c r="I1444" s="440" t="s">
        <v>26</v>
      </c>
      <c r="J1444" s="440" t="s">
        <v>585</v>
      </c>
      <c r="K1444" s="440" t="s">
        <v>54</v>
      </c>
      <c r="L1444" s="440" t="s">
        <v>25</v>
      </c>
    </row>
    <row r="1445" spans="2:19" ht="12.75" customHeight="1" x14ac:dyDescent="0.25">
      <c r="B1445" s="390" t="s">
        <v>382</v>
      </c>
      <c r="C1445" s="391" t="s">
        <v>1814</v>
      </c>
      <c r="D1445" s="390" t="s">
        <v>1336</v>
      </c>
      <c r="E1445" s="390" t="s">
        <v>1815</v>
      </c>
      <c r="F1445" s="541">
        <v>815</v>
      </c>
      <c r="G1445" s="541"/>
      <c r="H1445" s="392" t="s">
        <v>137</v>
      </c>
      <c r="I1445" s="443">
        <v>1</v>
      </c>
      <c r="J1445" s="393"/>
      <c r="K1445" s="393">
        <v>28.85</v>
      </c>
      <c r="L1445" s="393">
        <v>28.85</v>
      </c>
    </row>
    <row r="1446" spans="2:19" x14ac:dyDescent="0.25">
      <c r="B1446" s="394" t="s">
        <v>383</v>
      </c>
      <c r="C1446" s="444" t="s">
        <v>4243</v>
      </c>
      <c r="D1446" s="394" t="s">
        <v>1336</v>
      </c>
      <c r="E1446" s="394" t="s">
        <v>4244</v>
      </c>
      <c r="F1446" s="542" t="s">
        <v>390</v>
      </c>
      <c r="G1446" s="542"/>
      <c r="H1446" s="395" t="s">
        <v>136</v>
      </c>
      <c r="I1446" s="445">
        <v>1</v>
      </c>
      <c r="J1446" s="445">
        <v>0</v>
      </c>
      <c r="K1446" s="446">
        <v>14.28</v>
      </c>
      <c r="L1446" s="446">
        <v>14.28</v>
      </c>
    </row>
    <row r="1447" spans="2:19" x14ac:dyDescent="0.25">
      <c r="B1447" s="394" t="s">
        <v>383</v>
      </c>
      <c r="C1447" s="444" t="s">
        <v>674</v>
      </c>
      <c r="D1447" s="394" t="s">
        <v>1336</v>
      </c>
      <c r="E1447" s="394" t="s">
        <v>237</v>
      </c>
      <c r="F1447" s="542" t="s">
        <v>384</v>
      </c>
      <c r="G1447" s="542"/>
      <c r="H1447" s="395" t="s">
        <v>340</v>
      </c>
      <c r="I1447" s="445">
        <v>0.28000000000000003</v>
      </c>
      <c r="J1447" s="445">
        <v>0</v>
      </c>
      <c r="K1447" s="446">
        <v>22.31</v>
      </c>
      <c r="L1447" s="446">
        <v>6.2468000000000004</v>
      </c>
    </row>
    <row r="1448" spans="2:19" x14ac:dyDescent="0.25">
      <c r="B1448" s="394" t="s">
        <v>383</v>
      </c>
      <c r="C1448" s="444" t="s">
        <v>688</v>
      </c>
      <c r="D1448" s="394" t="s">
        <v>1336</v>
      </c>
      <c r="E1448" s="394" t="s">
        <v>243</v>
      </c>
      <c r="F1448" s="542" t="s">
        <v>384</v>
      </c>
      <c r="G1448" s="542"/>
      <c r="H1448" s="395" t="s">
        <v>340</v>
      </c>
      <c r="I1448" s="445">
        <v>0.28000000000000003</v>
      </c>
      <c r="J1448" s="445">
        <v>0</v>
      </c>
      <c r="K1448" s="446">
        <v>29.78</v>
      </c>
      <c r="L1448" s="446">
        <v>8.3384</v>
      </c>
      <c r="M1448" s="101"/>
      <c r="N1448" s="94"/>
      <c r="O1448" s="94"/>
      <c r="P1448" s="94"/>
      <c r="Q1448" s="83"/>
      <c r="R1448" s="94"/>
    </row>
    <row r="1449" spans="2:19" ht="25.5" x14ac:dyDescent="0.25">
      <c r="B1449" s="399"/>
      <c r="C1449" s="399"/>
      <c r="D1449" s="399"/>
      <c r="E1449" s="399"/>
      <c r="F1449" s="399"/>
      <c r="G1449" s="399" t="s">
        <v>386</v>
      </c>
      <c r="H1449" s="447">
        <v>14.57</v>
      </c>
      <c r="I1449" s="399" t="s">
        <v>387</v>
      </c>
      <c r="J1449" s="447">
        <v>0</v>
      </c>
      <c r="K1449" s="399" t="s">
        <v>388</v>
      </c>
      <c r="L1449" s="447">
        <v>14.57</v>
      </c>
      <c r="S1449" s="94"/>
    </row>
    <row r="1450" spans="2:19" ht="26.25" thickBot="1" x14ac:dyDescent="0.3">
      <c r="B1450" s="399"/>
      <c r="C1450" s="399"/>
      <c r="D1450" s="399"/>
      <c r="E1450" s="399"/>
      <c r="F1450" s="399"/>
      <c r="G1450" s="399" t="s">
        <v>389</v>
      </c>
      <c r="H1450" s="447">
        <v>0</v>
      </c>
      <c r="I1450" s="543"/>
      <c r="J1450" s="543" t="s">
        <v>474</v>
      </c>
      <c r="K1450" s="399"/>
      <c r="L1450" s="447">
        <v>28.85</v>
      </c>
    </row>
    <row r="1451" spans="2:19" ht="13.5" thickTop="1" x14ac:dyDescent="0.25">
      <c r="B1451" s="396"/>
      <c r="C1451" s="396"/>
      <c r="D1451" s="396"/>
      <c r="E1451" s="396"/>
      <c r="F1451" s="396"/>
      <c r="G1451" s="396"/>
      <c r="H1451" s="396"/>
      <c r="I1451" s="396"/>
      <c r="J1451" s="396"/>
      <c r="K1451" s="396"/>
      <c r="L1451" s="396"/>
    </row>
    <row r="1452" spans="2:19" ht="15" x14ac:dyDescent="0.25">
      <c r="B1452" s="388" t="s">
        <v>1816</v>
      </c>
      <c r="C1452" s="440" t="s">
        <v>15</v>
      </c>
      <c r="D1452" s="388" t="s">
        <v>33</v>
      </c>
      <c r="E1452" s="388" t="s">
        <v>30</v>
      </c>
      <c r="F1452" s="544" t="s">
        <v>199</v>
      </c>
      <c r="G1452" s="544"/>
      <c r="H1452" s="389" t="s">
        <v>24</v>
      </c>
      <c r="I1452" s="440" t="s">
        <v>26</v>
      </c>
      <c r="J1452" s="440" t="s">
        <v>585</v>
      </c>
      <c r="K1452" s="440" t="s">
        <v>54</v>
      </c>
      <c r="L1452" s="440" t="s">
        <v>25</v>
      </c>
    </row>
    <row r="1453" spans="2:19" x14ac:dyDescent="0.25">
      <c r="B1453" s="390" t="s">
        <v>382</v>
      </c>
      <c r="C1453" s="391" t="s">
        <v>1056</v>
      </c>
      <c r="D1453" s="390" t="s">
        <v>1336</v>
      </c>
      <c r="E1453" s="390" t="s">
        <v>1057</v>
      </c>
      <c r="F1453" s="541">
        <v>815</v>
      </c>
      <c r="G1453" s="541"/>
      <c r="H1453" s="392" t="s">
        <v>137</v>
      </c>
      <c r="I1453" s="443">
        <v>1</v>
      </c>
      <c r="J1453" s="393"/>
      <c r="K1453" s="393">
        <v>18.149999999999999</v>
      </c>
      <c r="L1453" s="393">
        <v>18.149999999999999</v>
      </c>
    </row>
    <row r="1454" spans="2:19" x14ac:dyDescent="0.25">
      <c r="B1454" s="394" t="s">
        <v>383</v>
      </c>
      <c r="C1454" s="444" t="s">
        <v>674</v>
      </c>
      <c r="D1454" s="394" t="s">
        <v>1336</v>
      </c>
      <c r="E1454" s="394" t="s">
        <v>237</v>
      </c>
      <c r="F1454" s="542" t="s">
        <v>384</v>
      </c>
      <c r="G1454" s="542"/>
      <c r="H1454" s="395" t="s">
        <v>340</v>
      </c>
      <c r="I1454" s="445">
        <v>0.18</v>
      </c>
      <c r="J1454" s="445">
        <v>0</v>
      </c>
      <c r="K1454" s="446">
        <v>22.31</v>
      </c>
      <c r="L1454" s="446">
        <v>4.0157999999999996</v>
      </c>
    </row>
    <row r="1455" spans="2:19" x14ac:dyDescent="0.25">
      <c r="B1455" s="394" t="s">
        <v>383</v>
      </c>
      <c r="C1455" s="444" t="s">
        <v>688</v>
      </c>
      <c r="D1455" s="394" t="s">
        <v>1336</v>
      </c>
      <c r="E1455" s="394" t="s">
        <v>243</v>
      </c>
      <c r="F1455" s="542" t="s">
        <v>384</v>
      </c>
      <c r="G1455" s="542"/>
      <c r="H1455" s="395" t="s">
        <v>340</v>
      </c>
      <c r="I1455" s="445">
        <v>0.18</v>
      </c>
      <c r="J1455" s="445">
        <v>0</v>
      </c>
      <c r="K1455" s="446">
        <v>29.78</v>
      </c>
      <c r="L1455" s="446">
        <v>5.3604000000000003</v>
      </c>
    </row>
    <row r="1456" spans="2:19" ht="12.75" customHeight="1" x14ac:dyDescent="0.25">
      <c r="B1456" s="394" t="s">
        <v>383</v>
      </c>
      <c r="C1456" s="444" t="s">
        <v>1243</v>
      </c>
      <c r="D1456" s="394" t="s">
        <v>1336</v>
      </c>
      <c r="E1456" s="394" t="s">
        <v>1057</v>
      </c>
      <c r="F1456" s="542" t="s">
        <v>390</v>
      </c>
      <c r="G1456" s="542"/>
      <c r="H1456" s="395" t="s">
        <v>136</v>
      </c>
      <c r="I1456" s="445">
        <v>1</v>
      </c>
      <c r="J1456" s="445">
        <v>0</v>
      </c>
      <c r="K1456" s="446">
        <v>8.7799999999999994</v>
      </c>
      <c r="L1456" s="446">
        <v>8.7799999999999994</v>
      </c>
    </row>
    <row r="1457" spans="2:12" ht="25.5" x14ac:dyDescent="0.25">
      <c r="B1457" s="399"/>
      <c r="C1457" s="399"/>
      <c r="D1457" s="399"/>
      <c r="E1457" s="399"/>
      <c r="F1457" s="399"/>
      <c r="G1457" s="399" t="s">
        <v>386</v>
      </c>
      <c r="H1457" s="447">
        <v>9.3699999999999992</v>
      </c>
      <c r="I1457" s="399" t="s">
        <v>387</v>
      </c>
      <c r="J1457" s="447">
        <v>0</v>
      </c>
      <c r="K1457" s="399" t="s">
        <v>388</v>
      </c>
      <c r="L1457" s="447">
        <v>9.3699999999999992</v>
      </c>
    </row>
    <row r="1458" spans="2:12" ht="12.75" customHeight="1" thickBot="1" x14ac:dyDescent="0.3">
      <c r="B1458" s="399"/>
      <c r="C1458" s="399"/>
      <c r="D1458" s="399"/>
      <c r="E1458" s="399"/>
      <c r="F1458" s="399"/>
      <c r="G1458" s="399" t="s">
        <v>389</v>
      </c>
      <c r="H1458" s="447">
        <v>0</v>
      </c>
      <c r="I1458" s="543"/>
      <c r="J1458" s="543" t="s">
        <v>474</v>
      </c>
      <c r="K1458" s="399"/>
      <c r="L1458" s="447">
        <v>18.149999999999999</v>
      </c>
    </row>
    <row r="1459" spans="2:12" ht="13.5" thickTop="1" x14ac:dyDescent="0.25">
      <c r="B1459" s="396"/>
      <c r="C1459" s="396"/>
      <c r="D1459" s="396"/>
      <c r="E1459" s="396"/>
      <c r="F1459" s="396"/>
      <c r="G1459" s="396"/>
      <c r="H1459" s="396"/>
      <c r="I1459" s="396"/>
      <c r="J1459" s="396"/>
      <c r="K1459" s="396"/>
      <c r="L1459" s="396"/>
    </row>
    <row r="1460" spans="2:12" ht="15" x14ac:dyDescent="0.25">
      <c r="B1460" s="388" t="s">
        <v>1817</v>
      </c>
      <c r="C1460" s="440" t="s">
        <v>15</v>
      </c>
      <c r="D1460" s="388" t="s">
        <v>33</v>
      </c>
      <c r="E1460" s="388" t="s">
        <v>30</v>
      </c>
      <c r="F1460" s="544" t="s">
        <v>199</v>
      </c>
      <c r="G1460" s="544"/>
      <c r="H1460" s="389" t="s">
        <v>24</v>
      </c>
      <c r="I1460" s="440" t="s">
        <v>26</v>
      </c>
      <c r="J1460" s="440" t="s">
        <v>585</v>
      </c>
      <c r="K1460" s="440" t="s">
        <v>54</v>
      </c>
      <c r="L1460" s="440" t="s">
        <v>25</v>
      </c>
    </row>
    <row r="1461" spans="2:12" x14ac:dyDescent="0.25">
      <c r="B1461" s="390" t="s">
        <v>382</v>
      </c>
      <c r="C1461" s="391" t="s">
        <v>1818</v>
      </c>
      <c r="D1461" s="390" t="s">
        <v>1336</v>
      </c>
      <c r="E1461" s="390" t="s">
        <v>1819</v>
      </c>
      <c r="F1461" s="541">
        <v>815</v>
      </c>
      <c r="G1461" s="541"/>
      <c r="H1461" s="392" t="s">
        <v>137</v>
      </c>
      <c r="I1461" s="443">
        <v>1</v>
      </c>
      <c r="J1461" s="393"/>
      <c r="K1461" s="393">
        <v>30.71</v>
      </c>
      <c r="L1461" s="393">
        <v>30.71</v>
      </c>
    </row>
    <row r="1462" spans="2:12" x14ac:dyDescent="0.25">
      <c r="B1462" s="394" t="s">
        <v>383</v>
      </c>
      <c r="C1462" s="444" t="s">
        <v>688</v>
      </c>
      <c r="D1462" s="394" t="s">
        <v>1336</v>
      </c>
      <c r="E1462" s="394" t="s">
        <v>243</v>
      </c>
      <c r="F1462" s="542" t="s">
        <v>384</v>
      </c>
      <c r="G1462" s="542"/>
      <c r="H1462" s="395" t="s">
        <v>340</v>
      </c>
      <c r="I1462" s="445">
        <v>0.28000000000000003</v>
      </c>
      <c r="J1462" s="445">
        <v>0</v>
      </c>
      <c r="K1462" s="446">
        <v>29.78</v>
      </c>
      <c r="L1462" s="446">
        <v>8.3384</v>
      </c>
    </row>
    <row r="1463" spans="2:12" x14ac:dyDescent="0.25">
      <c r="B1463" s="394" t="s">
        <v>383</v>
      </c>
      <c r="C1463" s="444" t="s">
        <v>4245</v>
      </c>
      <c r="D1463" s="394" t="s">
        <v>1336</v>
      </c>
      <c r="E1463" s="394" t="s">
        <v>1819</v>
      </c>
      <c r="F1463" s="542" t="s">
        <v>390</v>
      </c>
      <c r="G1463" s="542"/>
      <c r="H1463" s="395" t="s">
        <v>136</v>
      </c>
      <c r="I1463" s="445">
        <v>1</v>
      </c>
      <c r="J1463" s="445">
        <v>0</v>
      </c>
      <c r="K1463" s="446">
        <v>16.14</v>
      </c>
      <c r="L1463" s="446">
        <v>16.14</v>
      </c>
    </row>
    <row r="1464" spans="2:12" x14ac:dyDescent="0.25">
      <c r="B1464" s="394" t="s">
        <v>383</v>
      </c>
      <c r="C1464" s="444" t="s">
        <v>674</v>
      </c>
      <c r="D1464" s="394" t="s">
        <v>1336</v>
      </c>
      <c r="E1464" s="394" t="s">
        <v>237</v>
      </c>
      <c r="F1464" s="542" t="s">
        <v>384</v>
      </c>
      <c r="G1464" s="542"/>
      <c r="H1464" s="395" t="s">
        <v>340</v>
      </c>
      <c r="I1464" s="445">
        <v>0.28000000000000003</v>
      </c>
      <c r="J1464" s="445">
        <v>0</v>
      </c>
      <c r="K1464" s="446">
        <v>22.31</v>
      </c>
      <c r="L1464" s="446">
        <v>6.2468000000000004</v>
      </c>
    </row>
    <row r="1465" spans="2:12" ht="25.5" x14ac:dyDescent="0.25">
      <c r="B1465" s="399"/>
      <c r="C1465" s="399"/>
      <c r="D1465" s="399"/>
      <c r="E1465" s="399"/>
      <c r="F1465" s="399"/>
      <c r="G1465" s="399" t="s">
        <v>386</v>
      </c>
      <c r="H1465" s="447">
        <v>14.57</v>
      </c>
      <c r="I1465" s="399" t="s">
        <v>387</v>
      </c>
      <c r="J1465" s="447">
        <v>0</v>
      </c>
      <c r="K1465" s="399" t="s">
        <v>388</v>
      </c>
      <c r="L1465" s="447">
        <v>14.57</v>
      </c>
    </row>
    <row r="1466" spans="2:12" ht="26.25" thickBot="1" x14ac:dyDescent="0.3">
      <c r="B1466" s="399"/>
      <c r="C1466" s="399"/>
      <c r="D1466" s="399"/>
      <c r="E1466" s="399"/>
      <c r="F1466" s="399"/>
      <c r="G1466" s="399" t="s">
        <v>389</v>
      </c>
      <c r="H1466" s="447">
        <v>0</v>
      </c>
      <c r="I1466" s="543"/>
      <c r="J1466" s="543" t="s">
        <v>474</v>
      </c>
      <c r="K1466" s="399"/>
      <c r="L1466" s="447">
        <v>30.71</v>
      </c>
    </row>
    <row r="1467" spans="2:12" ht="13.5" thickTop="1" x14ac:dyDescent="0.25">
      <c r="B1467" s="396"/>
      <c r="C1467" s="396"/>
      <c r="D1467" s="396"/>
      <c r="E1467" s="396"/>
      <c r="F1467" s="396"/>
      <c r="G1467" s="396"/>
      <c r="H1467" s="396"/>
      <c r="I1467" s="396"/>
      <c r="J1467" s="396"/>
      <c r="K1467" s="396"/>
      <c r="L1467" s="396"/>
    </row>
    <row r="1468" spans="2:12" ht="15" x14ac:dyDescent="0.25">
      <c r="B1468" s="388" t="s">
        <v>1820</v>
      </c>
      <c r="C1468" s="440" t="s">
        <v>15</v>
      </c>
      <c r="D1468" s="388" t="s">
        <v>33</v>
      </c>
      <c r="E1468" s="388" t="s">
        <v>30</v>
      </c>
      <c r="F1468" s="544" t="s">
        <v>199</v>
      </c>
      <c r="G1468" s="544"/>
      <c r="H1468" s="389" t="s">
        <v>24</v>
      </c>
      <c r="I1468" s="440" t="s">
        <v>26</v>
      </c>
      <c r="J1468" s="440" t="s">
        <v>585</v>
      </c>
      <c r="K1468" s="440" t="s">
        <v>54</v>
      </c>
      <c r="L1468" s="440" t="s">
        <v>25</v>
      </c>
    </row>
    <row r="1469" spans="2:12" ht="12.75" customHeight="1" x14ac:dyDescent="0.25">
      <c r="B1469" s="390" t="s">
        <v>382</v>
      </c>
      <c r="C1469" s="391" t="s">
        <v>1077</v>
      </c>
      <c r="D1469" s="390" t="s">
        <v>1336</v>
      </c>
      <c r="E1469" s="390" t="s">
        <v>1078</v>
      </c>
      <c r="F1469" s="541">
        <v>815</v>
      </c>
      <c r="G1469" s="541"/>
      <c r="H1469" s="392" t="s">
        <v>137</v>
      </c>
      <c r="I1469" s="443">
        <v>1</v>
      </c>
      <c r="J1469" s="393"/>
      <c r="K1469" s="393">
        <v>31.95</v>
      </c>
      <c r="L1469" s="393">
        <v>31.95</v>
      </c>
    </row>
    <row r="1470" spans="2:12" x14ac:dyDescent="0.25">
      <c r="B1470" s="394" t="s">
        <v>383</v>
      </c>
      <c r="C1470" s="444" t="s">
        <v>674</v>
      </c>
      <c r="D1470" s="394" t="s">
        <v>1336</v>
      </c>
      <c r="E1470" s="394" t="s">
        <v>237</v>
      </c>
      <c r="F1470" s="542" t="s">
        <v>384</v>
      </c>
      <c r="G1470" s="542"/>
      <c r="H1470" s="395" t="s">
        <v>340</v>
      </c>
      <c r="I1470" s="445">
        <v>0.28000000000000003</v>
      </c>
      <c r="J1470" s="445">
        <v>0</v>
      </c>
      <c r="K1470" s="446">
        <v>22.31</v>
      </c>
      <c r="L1470" s="446">
        <v>6.2468000000000004</v>
      </c>
    </row>
    <row r="1471" spans="2:12" ht="12.75" customHeight="1" x14ac:dyDescent="0.25">
      <c r="B1471" s="394" t="s">
        <v>383</v>
      </c>
      <c r="C1471" s="444" t="s">
        <v>1271</v>
      </c>
      <c r="D1471" s="394" t="s">
        <v>1336</v>
      </c>
      <c r="E1471" s="394" t="s">
        <v>1078</v>
      </c>
      <c r="F1471" s="542" t="s">
        <v>390</v>
      </c>
      <c r="G1471" s="542"/>
      <c r="H1471" s="395" t="s">
        <v>136</v>
      </c>
      <c r="I1471" s="445">
        <v>1</v>
      </c>
      <c r="J1471" s="445">
        <v>0</v>
      </c>
      <c r="K1471" s="446">
        <v>17.38</v>
      </c>
      <c r="L1471" s="446">
        <v>17.38</v>
      </c>
    </row>
    <row r="1472" spans="2:12" x14ac:dyDescent="0.25">
      <c r="B1472" s="394" t="s">
        <v>383</v>
      </c>
      <c r="C1472" s="444" t="s">
        <v>688</v>
      </c>
      <c r="D1472" s="394" t="s">
        <v>1336</v>
      </c>
      <c r="E1472" s="394" t="s">
        <v>243</v>
      </c>
      <c r="F1472" s="542" t="s">
        <v>384</v>
      </c>
      <c r="G1472" s="542"/>
      <c r="H1472" s="395" t="s">
        <v>340</v>
      </c>
      <c r="I1472" s="445">
        <v>0.28000000000000003</v>
      </c>
      <c r="J1472" s="445">
        <v>0</v>
      </c>
      <c r="K1472" s="446">
        <v>29.78</v>
      </c>
      <c r="L1472" s="446">
        <v>8.3384</v>
      </c>
    </row>
    <row r="1473" spans="2:12" ht="25.5" x14ac:dyDescent="0.25">
      <c r="B1473" s="399"/>
      <c r="C1473" s="399"/>
      <c r="D1473" s="399"/>
      <c r="E1473" s="399"/>
      <c r="F1473" s="399"/>
      <c r="G1473" s="399" t="s">
        <v>386</v>
      </c>
      <c r="H1473" s="447">
        <v>14.57</v>
      </c>
      <c r="I1473" s="399" t="s">
        <v>387</v>
      </c>
      <c r="J1473" s="447">
        <v>0</v>
      </c>
      <c r="K1473" s="399" t="s">
        <v>388</v>
      </c>
      <c r="L1473" s="447">
        <v>14.57</v>
      </c>
    </row>
    <row r="1474" spans="2:12" ht="26.25" thickBot="1" x14ac:dyDescent="0.3">
      <c r="B1474" s="399"/>
      <c r="C1474" s="399"/>
      <c r="D1474" s="399"/>
      <c r="E1474" s="399"/>
      <c r="F1474" s="399"/>
      <c r="G1474" s="399" t="s">
        <v>389</v>
      </c>
      <c r="H1474" s="447">
        <v>0</v>
      </c>
      <c r="I1474" s="543"/>
      <c r="J1474" s="543" t="s">
        <v>474</v>
      </c>
      <c r="K1474" s="399"/>
      <c r="L1474" s="447">
        <v>31.95</v>
      </c>
    </row>
    <row r="1475" spans="2:12" ht="13.5" thickTop="1" x14ac:dyDescent="0.25">
      <c r="B1475" s="396"/>
      <c r="C1475" s="396"/>
      <c r="D1475" s="396"/>
      <c r="E1475" s="396"/>
      <c r="F1475" s="396"/>
      <c r="G1475" s="396"/>
      <c r="H1475" s="396"/>
      <c r="I1475" s="396"/>
      <c r="J1475" s="396"/>
      <c r="K1475" s="396"/>
      <c r="L1475" s="396"/>
    </row>
    <row r="1476" spans="2:12" ht="15" x14ac:dyDescent="0.25">
      <c r="B1476" s="388" t="s">
        <v>1821</v>
      </c>
      <c r="C1476" s="440" t="s">
        <v>15</v>
      </c>
      <c r="D1476" s="388" t="s">
        <v>33</v>
      </c>
      <c r="E1476" s="388" t="s">
        <v>30</v>
      </c>
      <c r="F1476" s="544" t="s">
        <v>199</v>
      </c>
      <c r="G1476" s="544"/>
      <c r="H1476" s="389" t="s">
        <v>24</v>
      </c>
      <c r="I1476" s="440" t="s">
        <v>26</v>
      </c>
      <c r="J1476" s="440" t="s">
        <v>585</v>
      </c>
      <c r="K1476" s="440" t="s">
        <v>54</v>
      </c>
      <c r="L1476" s="440" t="s">
        <v>25</v>
      </c>
    </row>
    <row r="1477" spans="2:12" x14ac:dyDescent="0.25">
      <c r="B1477" s="390" t="s">
        <v>382</v>
      </c>
      <c r="C1477" s="391" t="s">
        <v>1822</v>
      </c>
      <c r="D1477" s="390" t="s">
        <v>1336</v>
      </c>
      <c r="E1477" s="390" t="s">
        <v>1823</v>
      </c>
      <c r="F1477" s="541">
        <v>815</v>
      </c>
      <c r="G1477" s="541"/>
      <c r="H1477" s="392" t="s">
        <v>137</v>
      </c>
      <c r="I1477" s="443">
        <v>1</v>
      </c>
      <c r="J1477" s="393"/>
      <c r="K1477" s="393">
        <v>61.32</v>
      </c>
      <c r="L1477" s="393">
        <v>61.32</v>
      </c>
    </row>
    <row r="1478" spans="2:12" ht="12.75" customHeight="1" x14ac:dyDescent="0.25">
      <c r="B1478" s="394" t="s">
        <v>383</v>
      </c>
      <c r="C1478" s="444" t="s">
        <v>688</v>
      </c>
      <c r="D1478" s="394" t="s">
        <v>1336</v>
      </c>
      <c r="E1478" s="394" t="s">
        <v>243</v>
      </c>
      <c r="F1478" s="542" t="s">
        <v>384</v>
      </c>
      <c r="G1478" s="542"/>
      <c r="H1478" s="395" t="s">
        <v>340</v>
      </c>
      <c r="I1478" s="445">
        <v>0.28000000000000003</v>
      </c>
      <c r="J1478" s="445">
        <v>0</v>
      </c>
      <c r="K1478" s="446">
        <v>29.78</v>
      </c>
      <c r="L1478" s="446">
        <v>8.3384</v>
      </c>
    </row>
    <row r="1479" spans="2:12" ht="12.75" customHeight="1" x14ac:dyDescent="0.25">
      <c r="B1479" s="394" t="s">
        <v>383</v>
      </c>
      <c r="C1479" s="444" t="s">
        <v>4246</v>
      </c>
      <c r="D1479" s="394" t="s">
        <v>1336</v>
      </c>
      <c r="E1479" s="394" t="s">
        <v>1823</v>
      </c>
      <c r="F1479" s="542" t="s">
        <v>390</v>
      </c>
      <c r="G1479" s="542"/>
      <c r="H1479" s="395" t="s">
        <v>136</v>
      </c>
      <c r="I1479" s="445">
        <v>1</v>
      </c>
      <c r="J1479" s="445">
        <v>0</v>
      </c>
      <c r="K1479" s="446">
        <v>46.75</v>
      </c>
      <c r="L1479" s="446">
        <v>46.75</v>
      </c>
    </row>
    <row r="1480" spans="2:12" x14ac:dyDescent="0.25">
      <c r="B1480" s="394" t="s">
        <v>383</v>
      </c>
      <c r="C1480" s="444" t="s">
        <v>674</v>
      </c>
      <c r="D1480" s="394" t="s">
        <v>1336</v>
      </c>
      <c r="E1480" s="394" t="s">
        <v>237</v>
      </c>
      <c r="F1480" s="542" t="s">
        <v>384</v>
      </c>
      <c r="G1480" s="542"/>
      <c r="H1480" s="395" t="s">
        <v>340</v>
      </c>
      <c r="I1480" s="445">
        <v>0.28000000000000003</v>
      </c>
      <c r="J1480" s="445">
        <v>0</v>
      </c>
      <c r="K1480" s="446">
        <v>22.31</v>
      </c>
      <c r="L1480" s="446">
        <v>6.2468000000000004</v>
      </c>
    </row>
    <row r="1481" spans="2:12" ht="25.5" x14ac:dyDescent="0.25">
      <c r="B1481" s="399"/>
      <c r="C1481" s="399"/>
      <c r="D1481" s="399"/>
      <c r="E1481" s="399"/>
      <c r="F1481" s="399"/>
      <c r="G1481" s="399" t="s">
        <v>386</v>
      </c>
      <c r="H1481" s="447">
        <v>14.57</v>
      </c>
      <c r="I1481" s="399" t="s">
        <v>387</v>
      </c>
      <c r="J1481" s="447">
        <v>0</v>
      </c>
      <c r="K1481" s="399" t="s">
        <v>388</v>
      </c>
      <c r="L1481" s="447">
        <v>14.57</v>
      </c>
    </row>
    <row r="1482" spans="2:12" ht="26.25" thickBot="1" x14ac:dyDescent="0.3">
      <c r="B1482" s="399"/>
      <c r="C1482" s="399"/>
      <c r="D1482" s="399"/>
      <c r="E1482" s="399"/>
      <c r="F1482" s="399"/>
      <c r="G1482" s="399" t="s">
        <v>389</v>
      </c>
      <c r="H1482" s="447">
        <v>0</v>
      </c>
      <c r="I1482" s="543"/>
      <c r="J1482" s="543" t="s">
        <v>474</v>
      </c>
      <c r="K1482" s="399"/>
      <c r="L1482" s="447">
        <v>61.32</v>
      </c>
    </row>
    <row r="1483" spans="2:12" ht="13.5" thickTop="1" x14ac:dyDescent="0.25">
      <c r="B1483" s="396"/>
      <c r="C1483" s="396"/>
      <c r="D1483" s="396"/>
      <c r="E1483" s="396"/>
      <c r="F1483" s="396"/>
      <c r="G1483" s="396"/>
      <c r="H1483" s="396"/>
      <c r="I1483" s="396"/>
      <c r="J1483" s="396"/>
      <c r="K1483" s="396"/>
      <c r="L1483" s="396"/>
    </row>
    <row r="1484" spans="2:12" ht="15" x14ac:dyDescent="0.25">
      <c r="B1484" s="388" t="s">
        <v>1824</v>
      </c>
      <c r="C1484" s="440" t="s">
        <v>15</v>
      </c>
      <c r="D1484" s="388" t="s">
        <v>33</v>
      </c>
      <c r="E1484" s="388" t="s">
        <v>30</v>
      </c>
      <c r="F1484" s="544" t="s">
        <v>199</v>
      </c>
      <c r="G1484" s="544"/>
      <c r="H1484" s="389" t="s">
        <v>24</v>
      </c>
      <c r="I1484" s="440" t="s">
        <v>26</v>
      </c>
      <c r="J1484" s="440" t="s">
        <v>585</v>
      </c>
      <c r="K1484" s="440" t="s">
        <v>54</v>
      </c>
      <c r="L1484" s="440" t="s">
        <v>25</v>
      </c>
    </row>
    <row r="1485" spans="2:12" x14ac:dyDescent="0.25">
      <c r="B1485" s="390" t="s">
        <v>382</v>
      </c>
      <c r="C1485" s="391" t="s">
        <v>1040</v>
      </c>
      <c r="D1485" s="390" t="s">
        <v>1336</v>
      </c>
      <c r="E1485" s="390" t="s">
        <v>1041</v>
      </c>
      <c r="F1485" s="541">
        <v>811</v>
      </c>
      <c r="G1485" s="541"/>
      <c r="H1485" s="392" t="s">
        <v>137</v>
      </c>
      <c r="I1485" s="443">
        <v>1</v>
      </c>
      <c r="J1485" s="393"/>
      <c r="K1485" s="393">
        <v>18.25</v>
      </c>
      <c r="L1485" s="393">
        <v>18.25</v>
      </c>
    </row>
    <row r="1486" spans="2:12" x14ac:dyDescent="0.25">
      <c r="B1486" s="394" t="s">
        <v>383</v>
      </c>
      <c r="C1486" s="444" t="s">
        <v>1225</v>
      </c>
      <c r="D1486" s="394" t="s">
        <v>1336</v>
      </c>
      <c r="E1486" s="394" t="s">
        <v>1226</v>
      </c>
      <c r="F1486" s="542" t="s">
        <v>390</v>
      </c>
      <c r="G1486" s="542"/>
      <c r="H1486" s="395" t="s">
        <v>136</v>
      </c>
      <c r="I1486" s="445">
        <v>1</v>
      </c>
      <c r="J1486" s="445">
        <v>0</v>
      </c>
      <c r="K1486" s="446">
        <v>10.97</v>
      </c>
      <c r="L1486" s="446">
        <v>10.97</v>
      </c>
    </row>
    <row r="1487" spans="2:12" ht="12.75" customHeight="1" x14ac:dyDescent="0.25">
      <c r="B1487" s="394" t="s">
        <v>383</v>
      </c>
      <c r="C1487" s="444" t="s">
        <v>688</v>
      </c>
      <c r="D1487" s="394" t="s">
        <v>1336</v>
      </c>
      <c r="E1487" s="394" t="s">
        <v>243</v>
      </c>
      <c r="F1487" s="542" t="s">
        <v>384</v>
      </c>
      <c r="G1487" s="542"/>
      <c r="H1487" s="395" t="s">
        <v>340</v>
      </c>
      <c r="I1487" s="445">
        <v>0.14000000000000001</v>
      </c>
      <c r="J1487" s="445">
        <v>0</v>
      </c>
      <c r="K1487" s="446">
        <v>29.78</v>
      </c>
      <c r="L1487" s="446">
        <v>4.1692</v>
      </c>
    </row>
    <row r="1488" spans="2:12" x14ac:dyDescent="0.25">
      <c r="B1488" s="394" t="s">
        <v>383</v>
      </c>
      <c r="C1488" s="444" t="s">
        <v>674</v>
      </c>
      <c r="D1488" s="394" t="s">
        <v>1336</v>
      </c>
      <c r="E1488" s="394" t="s">
        <v>237</v>
      </c>
      <c r="F1488" s="542" t="s">
        <v>384</v>
      </c>
      <c r="G1488" s="542"/>
      <c r="H1488" s="395" t="s">
        <v>340</v>
      </c>
      <c r="I1488" s="445">
        <v>0.14000000000000001</v>
      </c>
      <c r="J1488" s="445">
        <v>0</v>
      </c>
      <c r="K1488" s="446">
        <v>22.31</v>
      </c>
      <c r="L1488" s="446">
        <v>3.1234000000000002</v>
      </c>
    </row>
    <row r="1489" spans="2:12" ht="12.75" customHeight="1" x14ac:dyDescent="0.25">
      <c r="B1489" s="399"/>
      <c r="C1489" s="399"/>
      <c r="D1489" s="399"/>
      <c r="E1489" s="399"/>
      <c r="F1489" s="399"/>
      <c r="G1489" s="399" t="s">
        <v>386</v>
      </c>
      <c r="H1489" s="447">
        <v>7.28</v>
      </c>
      <c r="I1489" s="399" t="s">
        <v>387</v>
      </c>
      <c r="J1489" s="447">
        <v>0</v>
      </c>
      <c r="K1489" s="399" t="s">
        <v>388</v>
      </c>
      <c r="L1489" s="447">
        <v>7.28</v>
      </c>
    </row>
    <row r="1490" spans="2:12" ht="26.25" thickBot="1" x14ac:dyDescent="0.3">
      <c r="B1490" s="399"/>
      <c r="C1490" s="399"/>
      <c r="D1490" s="399"/>
      <c r="E1490" s="399"/>
      <c r="F1490" s="399"/>
      <c r="G1490" s="399" t="s">
        <v>389</v>
      </c>
      <c r="H1490" s="447">
        <v>0</v>
      </c>
      <c r="I1490" s="543"/>
      <c r="J1490" s="543" t="s">
        <v>474</v>
      </c>
      <c r="K1490" s="399"/>
      <c r="L1490" s="447">
        <v>18.25</v>
      </c>
    </row>
    <row r="1491" spans="2:12" ht="13.5" thickTop="1" x14ac:dyDescent="0.25">
      <c r="B1491" s="396"/>
      <c r="C1491" s="396"/>
      <c r="D1491" s="396"/>
      <c r="E1491" s="396"/>
      <c r="F1491" s="396"/>
      <c r="G1491" s="396"/>
      <c r="H1491" s="396"/>
      <c r="I1491" s="396"/>
      <c r="J1491" s="396"/>
      <c r="K1491" s="396"/>
      <c r="L1491" s="396"/>
    </row>
    <row r="1492" spans="2:12" ht="15" x14ac:dyDescent="0.25">
      <c r="B1492" s="388" t="s">
        <v>1825</v>
      </c>
      <c r="C1492" s="440" t="s">
        <v>15</v>
      </c>
      <c r="D1492" s="388" t="s">
        <v>33</v>
      </c>
      <c r="E1492" s="388" t="s">
        <v>30</v>
      </c>
      <c r="F1492" s="544" t="s">
        <v>199</v>
      </c>
      <c r="G1492" s="544"/>
      <c r="H1492" s="389" t="s">
        <v>24</v>
      </c>
      <c r="I1492" s="440" t="s">
        <v>26</v>
      </c>
      <c r="J1492" s="440" t="s">
        <v>585</v>
      </c>
      <c r="K1492" s="440" t="s">
        <v>54</v>
      </c>
      <c r="L1492" s="440" t="s">
        <v>25</v>
      </c>
    </row>
    <row r="1493" spans="2:12" x14ac:dyDescent="0.25">
      <c r="B1493" s="390" t="s">
        <v>382</v>
      </c>
      <c r="C1493" s="391" t="s">
        <v>1826</v>
      </c>
      <c r="D1493" s="390" t="s">
        <v>1336</v>
      </c>
      <c r="E1493" s="390" t="s">
        <v>1827</v>
      </c>
      <c r="F1493" s="541">
        <v>811</v>
      </c>
      <c r="G1493" s="541"/>
      <c r="H1493" s="392" t="s">
        <v>137</v>
      </c>
      <c r="I1493" s="443">
        <v>1</v>
      </c>
      <c r="J1493" s="393"/>
      <c r="K1493" s="393">
        <v>18.53</v>
      </c>
      <c r="L1493" s="393">
        <v>18.53</v>
      </c>
    </row>
    <row r="1494" spans="2:12" x14ac:dyDescent="0.25">
      <c r="B1494" s="394" t="s">
        <v>383</v>
      </c>
      <c r="C1494" s="444" t="s">
        <v>688</v>
      </c>
      <c r="D1494" s="394" t="s">
        <v>1336</v>
      </c>
      <c r="E1494" s="394" t="s">
        <v>243</v>
      </c>
      <c r="F1494" s="542" t="s">
        <v>384</v>
      </c>
      <c r="G1494" s="542"/>
      <c r="H1494" s="395" t="s">
        <v>340</v>
      </c>
      <c r="I1494" s="445">
        <v>0.14000000000000001</v>
      </c>
      <c r="J1494" s="445">
        <v>0</v>
      </c>
      <c r="K1494" s="446">
        <v>29.78</v>
      </c>
      <c r="L1494" s="446">
        <v>4.1692</v>
      </c>
    </row>
    <row r="1495" spans="2:12" x14ac:dyDescent="0.25">
      <c r="B1495" s="394" t="s">
        <v>383</v>
      </c>
      <c r="C1495" s="444" t="s">
        <v>4247</v>
      </c>
      <c r="D1495" s="394" t="s">
        <v>1336</v>
      </c>
      <c r="E1495" s="394" t="s">
        <v>4248</v>
      </c>
      <c r="F1495" s="542" t="s">
        <v>390</v>
      </c>
      <c r="G1495" s="542"/>
      <c r="H1495" s="395" t="s">
        <v>136</v>
      </c>
      <c r="I1495" s="445">
        <v>1</v>
      </c>
      <c r="J1495" s="445">
        <v>0</v>
      </c>
      <c r="K1495" s="446">
        <v>11.25</v>
      </c>
      <c r="L1495" s="446">
        <v>11.25</v>
      </c>
    </row>
    <row r="1496" spans="2:12" x14ac:dyDescent="0.25">
      <c r="B1496" s="394" t="s">
        <v>383</v>
      </c>
      <c r="C1496" s="444" t="s">
        <v>674</v>
      </c>
      <c r="D1496" s="394" t="s">
        <v>1336</v>
      </c>
      <c r="E1496" s="394" t="s">
        <v>237</v>
      </c>
      <c r="F1496" s="542" t="s">
        <v>384</v>
      </c>
      <c r="G1496" s="542"/>
      <c r="H1496" s="395" t="s">
        <v>340</v>
      </c>
      <c r="I1496" s="445">
        <v>0.14000000000000001</v>
      </c>
      <c r="J1496" s="445">
        <v>0</v>
      </c>
      <c r="K1496" s="446">
        <v>22.31</v>
      </c>
      <c r="L1496" s="446">
        <v>3.1234000000000002</v>
      </c>
    </row>
    <row r="1497" spans="2:12" ht="12.75" customHeight="1" x14ac:dyDescent="0.25">
      <c r="B1497" s="399"/>
      <c r="C1497" s="399"/>
      <c r="D1497" s="399"/>
      <c r="E1497" s="399"/>
      <c r="F1497" s="399"/>
      <c r="G1497" s="399" t="s">
        <v>386</v>
      </c>
      <c r="H1497" s="447">
        <v>7.28</v>
      </c>
      <c r="I1497" s="399" t="s">
        <v>387</v>
      </c>
      <c r="J1497" s="447">
        <v>0</v>
      </c>
      <c r="K1497" s="399" t="s">
        <v>388</v>
      </c>
      <c r="L1497" s="447">
        <v>7.28</v>
      </c>
    </row>
    <row r="1498" spans="2:12" ht="12.75" customHeight="1" thickBot="1" x14ac:dyDescent="0.3">
      <c r="B1498" s="399"/>
      <c r="C1498" s="399"/>
      <c r="D1498" s="399"/>
      <c r="E1498" s="399"/>
      <c r="F1498" s="399"/>
      <c r="G1498" s="399" t="s">
        <v>389</v>
      </c>
      <c r="H1498" s="447">
        <v>0</v>
      </c>
      <c r="I1498" s="543"/>
      <c r="J1498" s="543" t="s">
        <v>474</v>
      </c>
      <c r="K1498" s="399"/>
      <c r="L1498" s="447">
        <v>18.53</v>
      </c>
    </row>
    <row r="1499" spans="2:12" ht="13.5" thickTop="1" x14ac:dyDescent="0.25">
      <c r="B1499" s="396"/>
      <c r="C1499" s="396"/>
      <c r="D1499" s="396"/>
      <c r="E1499" s="396"/>
      <c r="F1499" s="396"/>
      <c r="G1499" s="396"/>
      <c r="H1499" s="396"/>
      <c r="I1499" s="396"/>
      <c r="J1499" s="396"/>
      <c r="K1499" s="396"/>
      <c r="L1499" s="396"/>
    </row>
    <row r="1500" spans="2:12" ht="15" x14ac:dyDescent="0.25">
      <c r="B1500" s="388" t="s">
        <v>1828</v>
      </c>
      <c r="C1500" s="440" t="s">
        <v>15</v>
      </c>
      <c r="D1500" s="388" t="s">
        <v>33</v>
      </c>
      <c r="E1500" s="388" t="s">
        <v>30</v>
      </c>
      <c r="F1500" s="544" t="s">
        <v>199</v>
      </c>
      <c r="G1500" s="544"/>
      <c r="H1500" s="389" t="s">
        <v>24</v>
      </c>
      <c r="I1500" s="440" t="s">
        <v>26</v>
      </c>
      <c r="J1500" s="440" t="s">
        <v>585</v>
      </c>
      <c r="K1500" s="440" t="s">
        <v>54</v>
      </c>
      <c r="L1500" s="440" t="s">
        <v>25</v>
      </c>
    </row>
    <row r="1501" spans="2:12" x14ac:dyDescent="0.25">
      <c r="B1501" s="390" t="s">
        <v>382</v>
      </c>
      <c r="C1501" s="391" t="s">
        <v>1008</v>
      </c>
      <c r="D1501" s="390" t="s">
        <v>1336</v>
      </c>
      <c r="E1501" s="390" t="s">
        <v>1009</v>
      </c>
      <c r="F1501" s="541">
        <v>813</v>
      </c>
      <c r="G1501" s="541"/>
      <c r="H1501" s="392" t="s">
        <v>137</v>
      </c>
      <c r="I1501" s="443">
        <v>1</v>
      </c>
      <c r="J1501" s="393"/>
      <c r="K1501" s="393">
        <v>45.82</v>
      </c>
      <c r="L1501" s="393">
        <v>45.82</v>
      </c>
    </row>
    <row r="1502" spans="2:12" x14ac:dyDescent="0.25">
      <c r="B1502" s="394" t="s">
        <v>383</v>
      </c>
      <c r="C1502" s="444" t="s">
        <v>688</v>
      </c>
      <c r="D1502" s="394" t="s">
        <v>1336</v>
      </c>
      <c r="E1502" s="394" t="s">
        <v>243</v>
      </c>
      <c r="F1502" s="542" t="s">
        <v>384</v>
      </c>
      <c r="G1502" s="542"/>
      <c r="H1502" s="395" t="s">
        <v>340</v>
      </c>
      <c r="I1502" s="445">
        <v>0.28000000000000003</v>
      </c>
      <c r="J1502" s="445">
        <v>0</v>
      </c>
      <c r="K1502" s="446">
        <v>29.78</v>
      </c>
      <c r="L1502" s="446">
        <v>8.3384</v>
      </c>
    </row>
    <row r="1503" spans="2:12" x14ac:dyDescent="0.25">
      <c r="B1503" s="394" t="s">
        <v>383</v>
      </c>
      <c r="C1503" s="444" t="s">
        <v>674</v>
      </c>
      <c r="D1503" s="394" t="s">
        <v>1336</v>
      </c>
      <c r="E1503" s="394" t="s">
        <v>237</v>
      </c>
      <c r="F1503" s="542" t="s">
        <v>384</v>
      </c>
      <c r="G1503" s="542"/>
      <c r="H1503" s="395" t="s">
        <v>340</v>
      </c>
      <c r="I1503" s="445">
        <v>0.28000000000000003</v>
      </c>
      <c r="J1503" s="445">
        <v>0</v>
      </c>
      <c r="K1503" s="446">
        <v>22.31</v>
      </c>
      <c r="L1503" s="446">
        <v>6.2468000000000004</v>
      </c>
    </row>
    <row r="1504" spans="2:12" x14ac:dyDescent="0.25">
      <c r="B1504" s="394" t="s">
        <v>383</v>
      </c>
      <c r="C1504" s="444" t="s">
        <v>1198</v>
      </c>
      <c r="D1504" s="394" t="s">
        <v>1336</v>
      </c>
      <c r="E1504" s="394" t="s">
        <v>1199</v>
      </c>
      <c r="F1504" s="542" t="s">
        <v>390</v>
      </c>
      <c r="G1504" s="542"/>
      <c r="H1504" s="395" t="s">
        <v>136</v>
      </c>
      <c r="I1504" s="445">
        <v>1</v>
      </c>
      <c r="J1504" s="445">
        <v>0</v>
      </c>
      <c r="K1504" s="446">
        <v>31.25</v>
      </c>
      <c r="L1504" s="446">
        <v>31.25</v>
      </c>
    </row>
    <row r="1505" spans="2:12" ht="25.5" x14ac:dyDescent="0.25">
      <c r="B1505" s="399"/>
      <c r="C1505" s="399"/>
      <c r="D1505" s="399"/>
      <c r="E1505" s="399"/>
      <c r="F1505" s="399"/>
      <c r="G1505" s="399" t="s">
        <v>386</v>
      </c>
      <c r="H1505" s="447">
        <v>14.57</v>
      </c>
      <c r="I1505" s="399" t="s">
        <v>387</v>
      </c>
      <c r="J1505" s="447">
        <v>0</v>
      </c>
      <c r="K1505" s="399" t="s">
        <v>388</v>
      </c>
      <c r="L1505" s="447">
        <v>14.57</v>
      </c>
    </row>
    <row r="1506" spans="2:12" ht="12.75" customHeight="1" thickBot="1" x14ac:dyDescent="0.3">
      <c r="B1506" s="399"/>
      <c r="C1506" s="399"/>
      <c r="D1506" s="399"/>
      <c r="E1506" s="399"/>
      <c r="F1506" s="399"/>
      <c r="G1506" s="399" t="s">
        <v>389</v>
      </c>
      <c r="H1506" s="447">
        <v>0</v>
      </c>
      <c r="I1506" s="543"/>
      <c r="J1506" s="543" t="s">
        <v>474</v>
      </c>
      <c r="K1506" s="399"/>
      <c r="L1506" s="447">
        <v>45.82</v>
      </c>
    </row>
    <row r="1507" spans="2:12" ht="12.75" customHeight="1" thickTop="1" x14ac:dyDescent="0.25">
      <c r="B1507" s="396"/>
      <c r="C1507" s="396"/>
      <c r="D1507" s="396"/>
      <c r="E1507" s="396"/>
      <c r="F1507" s="396"/>
      <c r="G1507" s="396"/>
      <c r="H1507" s="396"/>
      <c r="I1507" s="396"/>
      <c r="J1507" s="396"/>
      <c r="K1507" s="396"/>
      <c r="L1507" s="396"/>
    </row>
    <row r="1508" spans="2:12" ht="15" x14ac:dyDescent="0.25">
      <c r="B1508" s="388" t="s">
        <v>1829</v>
      </c>
      <c r="C1508" s="440" t="s">
        <v>15</v>
      </c>
      <c r="D1508" s="388" t="s">
        <v>33</v>
      </c>
      <c r="E1508" s="388" t="s">
        <v>30</v>
      </c>
      <c r="F1508" s="544" t="s">
        <v>199</v>
      </c>
      <c r="G1508" s="544"/>
      <c r="H1508" s="389" t="s">
        <v>24</v>
      </c>
      <c r="I1508" s="440" t="s">
        <v>26</v>
      </c>
      <c r="J1508" s="440" t="s">
        <v>585</v>
      </c>
      <c r="K1508" s="440" t="s">
        <v>54</v>
      </c>
      <c r="L1508" s="440" t="s">
        <v>25</v>
      </c>
    </row>
    <row r="1509" spans="2:12" x14ac:dyDescent="0.25">
      <c r="B1509" s="390" t="s">
        <v>382</v>
      </c>
      <c r="C1509" s="391" t="s">
        <v>993</v>
      </c>
      <c r="D1509" s="390" t="s">
        <v>1336</v>
      </c>
      <c r="E1509" s="390" t="s">
        <v>994</v>
      </c>
      <c r="F1509" s="541">
        <v>813</v>
      </c>
      <c r="G1509" s="541"/>
      <c r="H1509" s="392" t="s">
        <v>137</v>
      </c>
      <c r="I1509" s="443">
        <v>1</v>
      </c>
      <c r="J1509" s="393"/>
      <c r="K1509" s="393">
        <v>19.46</v>
      </c>
      <c r="L1509" s="393">
        <v>19.46</v>
      </c>
    </row>
    <row r="1510" spans="2:12" x14ac:dyDescent="0.25">
      <c r="B1510" s="394" t="s">
        <v>383</v>
      </c>
      <c r="C1510" s="444" t="s">
        <v>1185</v>
      </c>
      <c r="D1510" s="394" t="s">
        <v>1336</v>
      </c>
      <c r="E1510" s="394" t="s">
        <v>1186</v>
      </c>
      <c r="F1510" s="542" t="s">
        <v>390</v>
      </c>
      <c r="G1510" s="542"/>
      <c r="H1510" s="395" t="s">
        <v>136</v>
      </c>
      <c r="I1510" s="445">
        <v>1</v>
      </c>
      <c r="J1510" s="445">
        <v>0</v>
      </c>
      <c r="K1510" s="446">
        <v>4.8899999999999997</v>
      </c>
      <c r="L1510" s="446">
        <v>4.8899999999999997</v>
      </c>
    </row>
    <row r="1511" spans="2:12" x14ac:dyDescent="0.25">
      <c r="B1511" s="394" t="s">
        <v>383</v>
      </c>
      <c r="C1511" s="444" t="s">
        <v>674</v>
      </c>
      <c r="D1511" s="394" t="s">
        <v>1336</v>
      </c>
      <c r="E1511" s="394" t="s">
        <v>237</v>
      </c>
      <c r="F1511" s="542" t="s">
        <v>384</v>
      </c>
      <c r="G1511" s="542"/>
      <c r="H1511" s="395" t="s">
        <v>340</v>
      </c>
      <c r="I1511" s="445">
        <v>0.28000000000000003</v>
      </c>
      <c r="J1511" s="445">
        <v>0</v>
      </c>
      <c r="K1511" s="446">
        <v>22.31</v>
      </c>
      <c r="L1511" s="446">
        <v>6.2468000000000004</v>
      </c>
    </row>
    <row r="1512" spans="2:12" x14ac:dyDescent="0.25">
      <c r="B1512" s="394" t="s">
        <v>383</v>
      </c>
      <c r="C1512" s="444" t="s">
        <v>688</v>
      </c>
      <c r="D1512" s="394" t="s">
        <v>1336</v>
      </c>
      <c r="E1512" s="394" t="s">
        <v>243</v>
      </c>
      <c r="F1512" s="542" t="s">
        <v>384</v>
      </c>
      <c r="G1512" s="542"/>
      <c r="H1512" s="395" t="s">
        <v>340</v>
      </c>
      <c r="I1512" s="445">
        <v>0.28000000000000003</v>
      </c>
      <c r="J1512" s="445">
        <v>0</v>
      </c>
      <c r="K1512" s="446">
        <v>29.78</v>
      </c>
      <c r="L1512" s="446">
        <v>8.3384</v>
      </c>
    </row>
    <row r="1513" spans="2:12" ht="25.5" x14ac:dyDescent="0.25">
      <c r="B1513" s="399"/>
      <c r="C1513" s="399"/>
      <c r="D1513" s="399"/>
      <c r="E1513" s="399"/>
      <c r="F1513" s="399"/>
      <c r="G1513" s="399" t="s">
        <v>386</v>
      </c>
      <c r="H1513" s="447">
        <v>14.57</v>
      </c>
      <c r="I1513" s="399" t="s">
        <v>387</v>
      </c>
      <c r="J1513" s="447">
        <v>0</v>
      </c>
      <c r="K1513" s="399" t="s">
        <v>388</v>
      </c>
      <c r="L1513" s="447">
        <v>14.57</v>
      </c>
    </row>
    <row r="1514" spans="2:12" ht="26.25" thickBot="1" x14ac:dyDescent="0.3">
      <c r="B1514" s="399"/>
      <c r="C1514" s="399"/>
      <c r="D1514" s="399"/>
      <c r="E1514" s="399"/>
      <c r="F1514" s="399"/>
      <c r="G1514" s="399" t="s">
        <v>389</v>
      </c>
      <c r="H1514" s="447">
        <v>0</v>
      </c>
      <c r="I1514" s="543"/>
      <c r="J1514" s="543" t="s">
        <v>474</v>
      </c>
      <c r="K1514" s="399"/>
      <c r="L1514" s="447">
        <v>19.46</v>
      </c>
    </row>
    <row r="1515" spans="2:12" ht="25.5" customHeight="1" thickTop="1" x14ac:dyDescent="0.25">
      <c r="B1515" s="396"/>
      <c r="C1515" s="396"/>
      <c r="D1515" s="396"/>
      <c r="E1515" s="396"/>
      <c r="F1515" s="396"/>
      <c r="G1515" s="396"/>
      <c r="H1515" s="396"/>
      <c r="I1515" s="396"/>
      <c r="J1515" s="396"/>
      <c r="K1515" s="396"/>
      <c r="L1515" s="396"/>
    </row>
    <row r="1516" spans="2:12" ht="12.75" customHeight="1" x14ac:dyDescent="0.25">
      <c r="B1516" s="388" t="s">
        <v>1830</v>
      </c>
      <c r="C1516" s="440" t="s">
        <v>15</v>
      </c>
      <c r="D1516" s="388" t="s">
        <v>33</v>
      </c>
      <c r="E1516" s="388" t="s">
        <v>30</v>
      </c>
      <c r="F1516" s="544" t="s">
        <v>199</v>
      </c>
      <c r="G1516" s="544"/>
      <c r="H1516" s="389" t="s">
        <v>24</v>
      </c>
      <c r="I1516" s="440" t="s">
        <v>26</v>
      </c>
      <c r="J1516" s="440" t="s">
        <v>585</v>
      </c>
      <c r="K1516" s="440" t="s">
        <v>54</v>
      </c>
      <c r="L1516" s="440" t="s">
        <v>25</v>
      </c>
    </row>
    <row r="1517" spans="2:12" x14ac:dyDescent="0.25">
      <c r="B1517" s="390" t="s">
        <v>382</v>
      </c>
      <c r="C1517" s="391" t="s">
        <v>1010</v>
      </c>
      <c r="D1517" s="390" t="s">
        <v>1336</v>
      </c>
      <c r="E1517" s="390" t="s">
        <v>1011</v>
      </c>
      <c r="F1517" s="541">
        <v>813</v>
      </c>
      <c r="G1517" s="541"/>
      <c r="H1517" s="392" t="s">
        <v>137</v>
      </c>
      <c r="I1517" s="443">
        <v>1</v>
      </c>
      <c r="J1517" s="393"/>
      <c r="K1517" s="393">
        <v>38.44</v>
      </c>
      <c r="L1517" s="393">
        <v>38.44</v>
      </c>
    </row>
    <row r="1518" spans="2:12" ht="12.75" customHeight="1" x14ac:dyDescent="0.25">
      <c r="B1518" s="394" t="s">
        <v>383</v>
      </c>
      <c r="C1518" s="444" t="s">
        <v>688</v>
      </c>
      <c r="D1518" s="394" t="s">
        <v>1336</v>
      </c>
      <c r="E1518" s="394" t="s">
        <v>243</v>
      </c>
      <c r="F1518" s="542" t="s">
        <v>384</v>
      </c>
      <c r="G1518" s="542"/>
      <c r="H1518" s="395" t="s">
        <v>340</v>
      </c>
      <c r="I1518" s="445">
        <v>0.28000000000000003</v>
      </c>
      <c r="J1518" s="445">
        <v>0</v>
      </c>
      <c r="K1518" s="446">
        <v>29.78</v>
      </c>
      <c r="L1518" s="446">
        <v>8.3384</v>
      </c>
    </row>
    <row r="1519" spans="2:12" x14ac:dyDescent="0.25">
      <c r="B1519" s="394" t="s">
        <v>383</v>
      </c>
      <c r="C1519" s="444" t="s">
        <v>1200</v>
      </c>
      <c r="D1519" s="394" t="s">
        <v>1336</v>
      </c>
      <c r="E1519" s="394" t="s">
        <v>1201</v>
      </c>
      <c r="F1519" s="542" t="s">
        <v>390</v>
      </c>
      <c r="G1519" s="542"/>
      <c r="H1519" s="395" t="s">
        <v>136</v>
      </c>
      <c r="I1519" s="445">
        <v>1</v>
      </c>
      <c r="J1519" s="445">
        <v>0</v>
      </c>
      <c r="K1519" s="446">
        <v>23.87</v>
      </c>
      <c r="L1519" s="446">
        <v>23.87</v>
      </c>
    </row>
    <row r="1520" spans="2:12" x14ac:dyDescent="0.25">
      <c r="B1520" s="394" t="s">
        <v>383</v>
      </c>
      <c r="C1520" s="444" t="s">
        <v>674</v>
      </c>
      <c r="D1520" s="394" t="s">
        <v>1336</v>
      </c>
      <c r="E1520" s="394" t="s">
        <v>237</v>
      </c>
      <c r="F1520" s="542" t="s">
        <v>384</v>
      </c>
      <c r="G1520" s="542"/>
      <c r="H1520" s="395" t="s">
        <v>340</v>
      </c>
      <c r="I1520" s="445">
        <v>0.28000000000000003</v>
      </c>
      <c r="J1520" s="445">
        <v>0</v>
      </c>
      <c r="K1520" s="446">
        <v>22.31</v>
      </c>
      <c r="L1520" s="446">
        <v>6.2468000000000004</v>
      </c>
    </row>
    <row r="1521" spans="2:12" ht="25.5" x14ac:dyDescent="0.25">
      <c r="B1521" s="399"/>
      <c r="C1521" s="399"/>
      <c r="D1521" s="399"/>
      <c r="E1521" s="399"/>
      <c r="F1521" s="399"/>
      <c r="G1521" s="399" t="s">
        <v>386</v>
      </c>
      <c r="H1521" s="447">
        <v>14.57</v>
      </c>
      <c r="I1521" s="399" t="s">
        <v>387</v>
      </c>
      <c r="J1521" s="447">
        <v>0</v>
      </c>
      <c r="K1521" s="399" t="s">
        <v>388</v>
      </c>
      <c r="L1521" s="447">
        <v>14.57</v>
      </c>
    </row>
    <row r="1522" spans="2:12" ht="26.25" thickBot="1" x14ac:dyDescent="0.3">
      <c r="B1522" s="399"/>
      <c r="C1522" s="399"/>
      <c r="D1522" s="399"/>
      <c r="E1522" s="399"/>
      <c r="F1522" s="399"/>
      <c r="G1522" s="399" t="s">
        <v>389</v>
      </c>
      <c r="H1522" s="447">
        <v>0</v>
      </c>
      <c r="I1522" s="543"/>
      <c r="J1522" s="543" t="s">
        <v>474</v>
      </c>
      <c r="K1522" s="399"/>
      <c r="L1522" s="447">
        <v>38.44</v>
      </c>
    </row>
    <row r="1523" spans="2:12" ht="13.5" thickTop="1" x14ac:dyDescent="0.25">
      <c r="B1523" s="396"/>
      <c r="C1523" s="396"/>
      <c r="D1523" s="396"/>
      <c r="E1523" s="396"/>
      <c r="F1523" s="396"/>
      <c r="G1523" s="396"/>
      <c r="H1523" s="396"/>
      <c r="I1523" s="396"/>
      <c r="J1523" s="396"/>
      <c r="K1523" s="396"/>
      <c r="L1523" s="396"/>
    </row>
    <row r="1524" spans="2:12" ht="15" x14ac:dyDescent="0.25">
      <c r="B1524" s="388" t="s">
        <v>1831</v>
      </c>
      <c r="C1524" s="440" t="s">
        <v>15</v>
      </c>
      <c r="D1524" s="388" t="s">
        <v>33</v>
      </c>
      <c r="E1524" s="388" t="s">
        <v>30</v>
      </c>
      <c r="F1524" s="544" t="s">
        <v>199</v>
      </c>
      <c r="G1524" s="544"/>
      <c r="H1524" s="389" t="s">
        <v>24</v>
      </c>
      <c r="I1524" s="440" t="s">
        <v>26</v>
      </c>
      <c r="J1524" s="440" t="s">
        <v>585</v>
      </c>
      <c r="K1524" s="440" t="s">
        <v>54</v>
      </c>
      <c r="L1524" s="440" t="s">
        <v>25</v>
      </c>
    </row>
    <row r="1525" spans="2:12" x14ac:dyDescent="0.25">
      <c r="B1525" s="390" t="s">
        <v>382</v>
      </c>
      <c r="C1525" s="391" t="s">
        <v>1013</v>
      </c>
      <c r="D1525" s="390" t="s">
        <v>1336</v>
      </c>
      <c r="E1525" s="390" t="s">
        <v>1014</v>
      </c>
      <c r="F1525" s="541">
        <v>811</v>
      </c>
      <c r="G1525" s="541"/>
      <c r="H1525" s="392" t="s">
        <v>137</v>
      </c>
      <c r="I1525" s="443">
        <v>1</v>
      </c>
      <c r="J1525" s="393"/>
      <c r="K1525" s="393">
        <v>23.32</v>
      </c>
      <c r="L1525" s="393">
        <v>23.32</v>
      </c>
    </row>
    <row r="1526" spans="2:12" ht="12.75" customHeight="1" x14ac:dyDescent="0.25">
      <c r="B1526" s="394" t="s">
        <v>383</v>
      </c>
      <c r="C1526" s="444" t="s">
        <v>688</v>
      </c>
      <c r="D1526" s="394" t="s">
        <v>1336</v>
      </c>
      <c r="E1526" s="394" t="s">
        <v>243</v>
      </c>
      <c r="F1526" s="542" t="s">
        <v>384</v>
      </c>
      <c r="G1526" s="542"/>
      <c r="H1526" s="395" t="s">
        <v>340</v>
      </c>
      <c r="I1526" s="445">
        <v>0.14000000000000001</v>
      </c>
      <c r="J1526" s="445">
        <v>0</v>
      </c>
      <c r="K1526" s="446">
        <v>29.78</v>
      </c>
      <c r="L1526" s="446">
        <v>4.1692</v>
      </c>
    </row>
    <row r="1527" spans="2:12" ht="12.75" customHeight="1" x14ac:dyDescent="0.25">
      <c r="B1527" s="394" t="s">
        <v>383</v>
      </c>
      <c r="C1527" s="444" t="s">
        <v>674</v>
      </c>
      <c r="D1527" s="394" t="s">
        <v>1336</v>
      </c>
      <c r="E1527" s="394" t="s">
        <v>237</v>
      </c>
      <c r="F1527" s="542" t="s">
        <v>384</v>
      </c>
      <c r="G1527" s="542"/>
      <c r="H1527" s="395" t="s">
        <v>340</v>
      </c>
      <c r="I1527" s="445">
        <v>0.14000000000000001</v>
      </c>
      <c r="J1527" s="445">
        <v>0</v>
      </c>
      <c r="K1527" s="446">
        <v>22.31</v>
      </c>
      <c r="L1527" s="446">
        <v>3.1234000000000002</v>
      </c>
    </row>
    <row r="1528" spans="2:12" x14ac:dyDescent="0.25">
      <c r="B1528" s="394" t="s">
        <v>383</v>
      </c>
      <c r="C1528" s="444" t="s">
        <v>1204</v>
      </c>
      <c r="D1528" s="394" t="s">
        <v>1336</v>
      </c>
      <c r="E1528" s="394" t="s">
        <v>1205</v>
      </c>
      <c r="F1528" s="542" t="s">
        <v>390</v>
      </c>
      <c r="G1528" s="542"/>
      <c r="H1528" s="395" t="s">
        <v>136</v>
      </c>
      <c r="I1528" s="445">
        <v>1</v>
      </c>
      <c r="J1528" s="445">
        <v>0</v>
      </c>
      <c r="K1528" s="446">
        <v>16.04</v>
      </c>
      <c r="L1528" s="446">
        <v>16.04</v>
      </c>
    </row>
    <row r="1529" spans="2:12" ht="25.5" x14ac:dyDescent="0.25">
      <c r="B1529" s="399"/>
      <c r="C1529" s="399"/>
      <c r="D1529" s="399"/>
      <c r="E1529" s="399"/>
      <c r="F1529" s="399"/>
      <c r="G1529" s="399" t="s">
        <v>386</v>
      </c>
      <c r="H1529" s="447">
        <v>7.28</v>
      </c>
      <c r="I1529" s="399" t="s">
        <v>387</v>
      </c>
      <c r="J1529" s="447">
        <v>0</v>
      </c>
      <c r="K1529" s="399" t="s">
        <v>388</v>
      </c>
      <c r="L1529" s="447">
        <v>7.28</v>
      </c>
    </row>
    <row r="1530" spans="2:12" ht="26.25" thickBot="1" x14ac:dyDescent="0.3">
      <c r="B1530" s="399"/>
      <c r="C1530" s="399"/>
      <c r="D1530" s="399"/>
      <c r="E1530" s="399"/>
      <c r="F1530" s="399"/>
      <c r="G1530" s="399" t="s">
        <v>389</v>
      </c>
      <c r="H1530" s="447">
        <v>0</v>
      </c>
      <c r="I1530" s="543"/>
      <c r="J1530" s="543" t="s">
        <v>474</v>
      </c>
      <c r="K1530" s="399"/>
      <c r="L1530" s="447">
        <v>23.32</v>
      </c>
    </row>
    <row r="1531" spans="2:12" ht="13.5" thickTop="1" x14ac:dyDescent="0.25">
      <c r="B1531" s="396"/>
      <c r="C1531" s="396"/>
      <c r="D1531" s="396"/>
      <c r="E1531" s="396"/>
      <c r="F1531" s="396"/>
      <c r="G1531" s="396"/>
      <c r="H1531" s="396"/>
      <c r="I1531" s="396"/>
      <c r="J1531" s="396"/>
      <c r="K1531" s="396"/>
      <c r="L1531" s="396"/>
    </row>
    <row r="1532" spans="2:12" ht="15" x14ac:dyDescent="0.25">
      <c r="B1532" s="388" t="s">
        <v>1832</v>
      </c>
      <c r="C1532" s="440" t="s">
        <v>15</v>
      </c>
      <c r="D1532" s="388" t="s">
        <v>33</v>
      </c>
      <c r="E1532" s="388" t="s">
        <v>30</v>
      </c>
      <c r="F1532" s="544" t="s">
        <v>199</v>
      </c>
      <c r="G1532" s="544"/>
      <c r="H1532" s="389" t="s">
        <v>24</v>
      </c>
      <c r="I1532" s="440" t="s">
        <v>26</v>
      </c>
      <c r="J1532" s="440" t="s">
        <v>585</v>
      </c>
      <c r="K1532" s="440" t="s">
        <v>54</v>
      </c>
      <c r="L1532" s="440" t="s">
        <v>25</v>
      </c>
    </row>
    <row r="1533" spans="2:12" x14ac:dyDescent="0.25">
      <c r="B1533" s="390" t="s">
        <v>382</v>
      </c>
      <c r="C1533" s="391" t="s">
        <v>1833</v>
      </c>
      <c r="D1533" s="390" t="s">
        <v>1336</v>
      </c>
      <c r="E1533" s="390" t="s">
        <v>1834</v>
      </c>
      <c r="F1533" s="541">
        <v>810</v>
      </c>
      <c r="G1533" s="541"/>
      <c r="H1533" s="392" t="s">
        <v>141</v>
      </c>
      <c r="I1533" s="443">
        <v>1</v>
      </c>
      <c r="J1533" s="393"/>
      <c r="K1533" s="393">
        <v>23.52</v>
      </c>
      <c r="L1533" s="393">
        <v>23.52</v>
      </c>
    </row>
    <row r="1534" spans="2:12" x14ac:dyDescent="0.25">
      <c r="B1534" s="394" t="s">
        <v>383</v>
      </c>
      <c r="C1534" s="444" t="s">
        <v>688</v>
      </c>
      <c r="D1534" s="394" t="s">
        <v>1336</v>
      </c>
      <c r="E1534" s="394" t="s">
        <v>243</v>
      </c>
      <c r="F1534" s="542" t="s">
        <v>384</v>
      </c>
      <c r="G1534" s="542"/>
      <c r="H1534" s="395" t="s">
        <v>340</v>
      </c>
      <c r="I1534" s="445">
        <v>0.19800000000000001</v>
      </c>
      <c r="J1534" s="445">
        <v>0</v>
      </c>
      <c r="K1534" s="446">
        <v>29.78</v>
      </c>
      <c r="L1534" s="446">
        <v>5.8964400000000001</v>
      </c>
    </row>
    <row r="1535" spans="2:12" x14ac:dyDescent="0.25">
      <c r="B1535" s="394" t="s">
        <v>383</v>
      </c>
      <c r="C1535" s="444" t="s">
        <v>4249</v>
      </c>
      <c r="D1535" s="394" t="s">
        <v>1336</v>
      </c>
      <c r="E1535" s="394" t="s">
        <v>1834</v>
      </c>
      <c r="F1535" s="542" t="s">
        <v>390</v>
      </c>
      <c r="G1535" s="542"/>
      <c r="H1535" s="395" t="s">
        <v>141</v>
      </c>
      <c r="I1535" s="445">
        <v>1.01</v>
      </c>
      <c r="J1535" s="445">
        <v>0</v>
      </c>
      <c r="K1535" s="446">
        <v>13.09</v>
      </c>
      <c r="L1535" s="446">
        <v>13.2209</v>
      </c>
    </row>
    <row r="1536" spans="2:12" x14ac:dyDescent="0.25">
      <c r="B1536" s="394" t="s">
        <v>383</v>
      </c>
      <c r="C1536" s="444" t="s">
        <v>674</v>
      </c>
      <c r="D1536" s="394" t="s">
        <v>1336</v>
      </c>
      <c r="E1536" s="394" t="s">
        <v>237</v>
      </c>
      <c r="F1536" s="542" t="s">
        <v>384</v>
      </c>
      <c r="G1536" s="542"/>
      <c r="H1536" s="395" t="s">
        <v>340</v>
      </c>
      <c r="I1536" s="445">
        <v>0.19800000000000001</v>
      </c>
      <c r="J1536" s="445">
        <v>0</v>
      </c>
      <c r="K1536" s="446">
        <v>22.31</v>
      </c>
      <c r="L1536" s="446">
        <v>4.4173799999999996</v>
      </c>
    </row>
    <row r="1537" spans="2:12" ht="12.75" customHeight="1" x14ac:dyDescent="0.25">
      <c r="B1537" s="399"/>
      <c r="C1537" s="399"/>
      <c r="D1537" s="399"/>
      <c r="E1537" s="399"/>
      <c r="F1537" s="399"/>
      <c r="G1537" s="399" t="s">
        <v>386</v>
      </c>
      <c r="H1537" s="447">
        <v>10.3</v>
      </c>
      <c r="I1537" s="399" t="s">
        <v>387</v>
      </c>
      <c r="J1537" s="447">
        <v>0</v>
      </c>
      <c r="K1537" s="399" t="s">
        <v>388</v>
      </c>
      <c r="L1537" s="447">
        <v>10.3</v>
      </c>
    </row>
    <row r="1538" spans="2:12" ht="12.75" customHeight="1" thickBot="1" x14ac:dyDescent="0.3">
      <c r="B1538" s="399"/>
      <c r="C1538" s="399"/>
      <c r="D1538" s="399"/>
      <c r="E1538" s="399"/>
      <c r="F1538" s="399"/>
      <c r="G1538" s="399" t="s">
        <v>389</v>
      </c>
      <c r="H1538" s="447">
        <v>0</v>
      </c>
      <c r="I1538" s="543"/>
      <c r="J1538" s="543" t="s">
        <v>474</v>
      </c>
      <c r="K1538" s="399"/>
      <c r="L1538" s="447">
        <v>23.52</v>
      </c>
    </row>
    <row r="1539" spans="2:12" ht="13.5" thickTop="1" x14ac:dyDescent="0.25">
      <c r="B1539" s="396"/>
      <c r="C1539" s="396"/>
      <c r="D1539" s="396"/>
      <c r="E1539" s="396"/>
      <c r="F1539" s="396"/>
      <c r="G1539" s="396"/>
      <c r="H1539" s="396"/>
      <c r="I1539" s="396"/>
      <c r="J1539" s="396"/>
      <c r="K1539" s="396"/>
      <c r="L1539" s="396"/>
    </row>
    <row r="1540" spans="2:12" ht="15" x14ac:dyDescent="0.25">
      <c r="B1540" s="388" t="s">
        <v>1835</v>
      </c>
      <c r="C1540" s="440" t="s">
        <v>15</v>
      </c>
      <c r="D1540" s="388" t="s">
        <v>33</v>
      </c>
      <c r="E1540" s="388" t="s">
        <v>30</v>
      </c>
      <c r="F1540" s="544" t="s">
        <v>199</v>
      </c>
      <c r="G1540" s="544"/>
      <c r="H1540" s="389" t="s">
        <v>24</v>
      </c>
      <c r="I1540" s="440" t="s">
        <v>26</v>
      </c>
      <c r="J1540" s="440" t="s">
        <v>585</v>
      </c>
      <c r="K1540" s="440" t="s">
        <v>54</v>
      </c>
      <c r="L1540" s="440" t="s">
        <v>25</v>
      </c>
    </row>
    <row r="1541" spans="2:12" x14ac:dyDescent="0.25">
      <c r="B1541" s="390" t="s">
        <v>382</v>
      </c>
      <c r="C1541" s="391" t="s">
        <v>1015</v>
      </c>
      <c r="D1541" s="390" t="s">
        <v>1336</v>
      </c>
      <c r="E1541" s="390" t="s">
        <v>1016</v>
      </c>
      <c r="F1541" s="541">
        <v>810</v>
      </c>
      <c r="G1541" s="541"/>
      <c r="H1541" s="392" t="s">
        <v>141</v>
      </c>
      <c r="I1541" s="443">
        <v>1</v>
      </c>
      <c r="J1541" s="393"/>
      <c r="K1541" s="393">
        <v>27.46</v>
      </c>
      <c r="L1541" s="393">
        <v>27.46</v>
      </c>
    </row>
    <row r="1542" spans="2:12" x14ac:dyDescent="0.25">
      <c r="B1542" s="394" t="s">
        <v>383</v>
      </c>
      <c r="C1542" s="444" t="s">
        <v>688</v>
      </c>
      <c r="D1542" s="394" t="s">
        <v>1336</v>
      </c>
      <c r="E1542" s="394" t="s">
        <v>243</v>
      </c>
      <c r="F1542" s="542" t="s">
        <v>384</v>
      </c>
      <c r="G1542" s="542"/>
      <c r="H1542" s="395" t="s">
        <v>340</v>
      </c>
      <c r="I1542" s="445">
        <v>0.223</v>
      </c>
      <c r="J1542" s="445">
        <v>0</v>
      </c>
      <c r="K1542" s="446">
        <v>29.78</v>
      </c>
      <c r="L1542" s="446">
        <v>6.6409399999999996</v>
      </c>
    </row>
    <row r="1543" spans="2:12" x14ac:dyDescent="0.25">
      <c r="B1543" s="394" t="s">
        <v>383</v>
      </c>
      <c r="C1543" s="444" t="s">
        <v>674</v>
      </c>
      <c r="D1543" s="394" t="s">
        <v>1336</v>
      </c>
      <c r="E1543" s="394" t="s">
        <v>237</v>
      </c>
      <c r="F1543" s="542" t="s">
        <v>384</v>
      </c>
      <c r="G1543" s="542"/>
      <c r="H1543" s="395" t="s">
        <v>340</v>
      </c>
      <c r="I1543" s="445">
        <v>0.223</v>
      </c>
      <c r="J1543" s="445">
        <v>0</v>
      </c>
      <c r="K1543" s="446">
        <v>22.31</v>
      </c>
      <c r="L1543" s="446">
        <v>4.9751300000000001</v>
      </c>
    </row>
    <row r="1544" spans="2:12" x14ac:dyDescent="0.25">
      <c r="B1544" s="394" t="s">
        <v>383</v>
      </c>
      <c r="C1544" s="444" t="s">
        <v>1206</v>
      </c>
      <c r="D1544" s="394" t="s">
        <v>1336</v>
      </c>
      <c r="E1544" s="394" t="s">
        <v>1016</v>
      </c>
      <c r="F1544" s="542" t="s">
        <v>390</v>
      </c>
      <c r="G1544" s="542"/>
      <c r="H1544" s="395" t="s">
        <v>141</v>
      </c>
      <c r="I1544" s="445">
        <v>1.01</v>
      </c>
      <c r="J1544" s="445">
        <v>0</v>
      </c>
      <c r="K1544" s="446">
        <v>15.7</v>
      </c>
      <c r="L1544" s="446">
        <v>15.856999999999999</v>
      </c>
    </row>
    <row r="1545" spans="2:12" ht="25.5" x14ac:dyDescent="0.25">
      <c r="B1545" s="399"/>
      <c r="C1545" s="399"/>
      <c r="D1545" s="399"/>
      <c r="E1545" s="399"/>
      <c r="F1545" s="399"/>
      <c r="G1545" s="399" t="s">
        <v>386</v>
      </c>
      <c r="H1545" s="447">
        <v>11.61</v>
      </c>
      <c r="I1545" s="399" t="s">
        <v>387</v>
      </c>
      <c r="J1545" s="447">
        <v>0</v>
      </c>
      <c r="K1545" s="399" t="s">
        <v>388</v>
      </c>
      <c r="L1545" s="447">
        <v>11.61</v>
      </c>
    </row>
    <row r="1546" spans="2:12" ht="12.75" customHeight="1" thickBot="1" x14ac:dyDescent="0.3">
      <c r="B1546" s="399"/>
      <c r="C1546" s="399"/>
      <c r="D1546" s="399"/>
      <c r="E1546" s="399"/>
      <c r="F1546" s="399"/>
      <c r="G1546" s="399" t="s">
        <v>389</v>
      </c>
      <c r="H1546" s="447">
        <v>0</v>
      </c>
      <c r="I1546" s="543"/>
      <c r="J1546" s="543" t="s">
        <v>474</v>
      </c>
      <c r="K1546" s="399"/>
      <c r="L1546" s="447">
        <v>27.46</v>
      </c>
    </row>
    <row r="1547" spans="2:12" ht="13.5" thickTop="1" x14ac:dyDescent="0.25">
      <c r="B1547" s="396"/>
      <c r="C1547" s="396"/>
      <c r="D1547" s="396"/>
      <c r="E1547" s="396"/>
      <c r="F1547" s="396"/>
      <c r="G1547" s="396"/>
      <c r="H1547" s="396"/>
      <c r="I1547" s="396"/>
      <c r="J1547" s="396"/>
      <c r="K1547" s="396"/>
      <c r="L1547" s="396"/>
    </row>
    <row r="1548" spans="2:12" ht="12.75" customHeight="1" x14ac:dyDescent="0.25">
      <c r="B1548" s="388" t="s">
        <v>1836</v>
      </c>
      <c r="C1548" s="440" t="s">
        <v>15</v>
      </c>
      <c r="D1548" s="388" t="s">
        <v>33</v>
      </c>
      <c r="E1548" s="388" t="s">
        <v>30</v>
      </c>
      <c r="F1548" s="544" t="s">
        <v>199</v>
      </c>
      <c r="G1548" s="544"/>
      <c r="H1548" s="389" t="s">
        <v>24</v>
      </c>
      <c r="I1548" s="440" t="s">
        <v>26</v>
      </c>
      <c r="J1548" s="440" t="s">
        <v>585</v>
      </c>
      <c r="K1548" s="440" t="s">
        <v>54</v>
      </c>
      <c r="L1548" s="440" t="s">
        <v>25</v>
      </c>
    </row>
    <row r="1549" spans="2:12" x14ac:dyDescent="0.25">
      <c r="B1549" s="390" t="s">
        <v>382</v>
      </c>
      <c r="C1549" s="391" t="s">
        <v>1017</v>
      </c>
      <c r="D1549" s="390" t="s">
        <v>1336</v>
      </c>
      <c r="E1549" s="390" t="s">
        <v>1018</v>
      </c>
      <c r="F1549" s="541">
        <v>810</v>
      </c>
      <c r="G1549" s="541"/>
      <c r="H1549" s="392" t="s">
        <v>141</v>
      </c>
      <c r="I1549" s="443">
        <v>1</v>
      </c>
      <c r="J1549" s="393"/>
      <c r="K1549" s="393">
        <v>45.2</v>
      </c>
      <c r="L1549" s="393">
        <v>45.2</v>
      </c>
    </row>
    <row r="1550" spans="2:12" x14ac:dyDescent="0.25">
      <c r="B1550" s="394" t="s">
        <v>383</v>
      </c>
      <c r="C1550" s="444" t="s">
        <v>688</v>
      </c>
      <c r="D1550" s="394" t="s">
        <v>1336</v>
      </c>
      <c r="E1550" s="394" t="s">
        <v>243</v>
      </c>
      <c r="F1550" s="542" t="s">
        <v>384</v>
      </c>
      <c r="G1550" s="542"/>
      <c r="H1550" s="395" t="s">
        <v>340</v>
      </c>
      <c r="I1550" s="445">
        <v>0.29699999999999999</v>
      </c>
      <c r="J1550" s="445">
        <v>0</v>
      </c>
      <c r="K1550" s="446">
        <v>29.78</v>
      </c>
      <c r="L1550" s="446">
        <v>8.8446599999999993</v>
      </c>
    </row>
    <row r="1551" spans="2:12" x14ac:dyDescent="0.25">
      <c r="B1551" s="394" t="s">
        <v>383</v>
      </c>
      <c r="C1551" s="444" t="s">
        <v>674</v>
      </c>
      <c r="D1551" s="394" t="s">
        <v>1336</v>
      </c>
      <c r="E1551" s="394" t="s">
        <v>237</v>
      </c>
      <c r="F1551" s="542" t="s">
        <v>384</v>
      </c>
      <c r="G1551" s="542"/>
      <c r="H1551" s="395" t="s">
        <v>340</v>
      </c>
      <c r="I1551" s="445">
        <v>0.29699999999999999</v>
      </c>
      <c r="J1551" s="445">
        <v>0</v>
      </c>
      <c r="K1551" s="446">
        <v>22.31</v>
      </c>
      <c r="L1551" s="446">
        <v>6.6260700000000003</v>
      </c>
    </row>
    <row r="1552" spans="2:12" x14ac:dyDescent="0.25">
      <c r="B1552" s="394" t="s">
        <v>383</v>
      </c>
      <c r="C1552" s="444" t="s">
        <v>1207</v>
      </c>
      <c r="D1552" s="394" t="s">
        <v>1336</v>
      </c>
      <c r="E1552" s="394" t="s">
        <v>1018</v>
      </c>
      <c r="F1552" s="542" t="s">
        <v>390</v>
      </c>
      <c r="G1552" s="542"/>
      <c r="H1552" s="395" t="s">
        <v>141</v>
      </c>
      <c r="I1552" s="445">
        <v>1.01</v>
      </c>
      <c r="J1552" s="445">
        <v>0</v>
      </c>
      <c r="K1552" s="446">
        <v>29.45</v>
      </c>
      <c r="L1552" s="446">
        <v>29.744499999999999</v>
      </c>
    </row>
    <row r="1553" spans="2:12" ht="25.5" x14ac:dyDescent="0.25">
      <c r="B1553" s="399"/>
      <c r="C1553" s="399"/>
      <c r="D1553" s="399"/>
      <c r="E1553" s="399"/>
      <c r="F1553" s="399"/>
      <c r="G1553" s="399" t="s">
        <v>386</v>
      </c>
      <c r="H1553" s="447">
        <v>15.46</v>
      </c>
      <c r="I1553" s="399" t="s">
        <v>387</v>
      </c>
      <c r="J1553" s="447">
        <v>0</v>
      </c>
      <c r="K1553" s="399" t="s">
        <v>388</v>
      </c>
      <c r="L1553" s="447">
        <v>15.46</v>
      </c>
    </row>
    <row r="1554" spans="2:12" ht="26.25" thickBot="1" x14ac:dyDescent="0.3">
      <c r="B1554" s="399"/>
      <c r="C1554" s="399"/>
      <c r="D1554" s="399"/>
      <c r="E1554" s="399"/>
      <c r="F1554" s="399"/>
      <c r="G1554" s="399" t="s">
        <v>389</v>
      </c>
      <c r="H1554" s="447">
        <v>0</v>
      </c>
      <c r="I1554" s="543"/>
      <c r="J1554" s="543" t="s">
        <v>474</v>
      </c>
      <c r="K1554" s="399"/>
      <c r="L1554" s="447">
        <v>45.2</v>
      </c>
    </row>
    <row r="1555" spans="2:12" ht="13.5" thickTop="1" x14ac:dyDescent="0.25">
      <c r="B1555" s="396"/>
      <c r="C1555" s="396"/>
      <c r="D1555" s="396"/>
      <c r="E1555" s="396"/>
      <c r="F1555" s="396"/>
      <c r="G1555" s="396"/>
      <c r="H1555" s="396"/>
      <c r="I1555" s="396"/>
      <c r="J1555" s="396"/>
      <c r="K1555" s="396"/>
      <c r="L1555" s="396"/>
    </row>
    <row r="1556" spans="2:12" ht="12.75" customHeight="1" x14ac:dyDescent="0.25">
      <c r="B1556" s="388" t="s">
        <v>1837</v>
      </c>
      <c r="C1556" s="440" t="s">
        <v>15</v>
      </c>
      <c r="D1556" s="388" t="s">
        <v>33</v>
      </c>
      <c r="E1556" s="388" t="s">
        <v>30</v>
      </c>
      <c r="F1556" s="544" t="s">
        <v>199</v>
      </c>
      <c r="G1556" s="544"/>
      <c r="H1556" s="389" t="s">
        <v>24</v>
      </c>
      <c r="I1556" s="440" t="s">
        <v>26</v>
      </c>
      <c r="J1556" s="440" t="s">
        <v>585</v>
      </c>
      <c r="K1556" s="440" t="s">
        <v>54</v>
      </c>
      <c r="L1556" s="440" t="s">
        <v>25</v>
      </c>
    </row>
    <row r="1557" spans="2:12" x14ac:dyDescent="0.25">
      <c r="B1557" s="390" t="s">
        <v>382</v>
      </c>
      <c r="C1557" s="391" t="s">
        <v>1021</v>
      </c>
      <c r="D1557" s="390" t="s">
        <v>1336</v>
      </c>
      <c r="E1557" s="390" t="s">
        <v>1022</v>
      </c>
      <c r="F1557" s="541">
        <v>814</v>
      </c>
      <c r="G1557" s="541"/>
      <c r="H1557" s="392" t="s">
        <v>137</v>
      </c>
      <c r="I1557" s="443">
        <v>1</v>
      </c>
      <c r="J1557" s="393"/>
      <c r="K1557" s="393">
        <v>47.97</v>
      </c>
      <c r="L1557" s="393">
        <v>47.97</v>
      </c>
    </row>
    <row r="1558" spans="2:12" ht="12.75" customHeight="1" x14ac:dyDescent="0.25">
      <c r="B1558" s="394" t="s">
        <v>383</v>
      </c>
      <c r="C1558" s="444" t="s">
        <v>674</v>
      </c>
      <c r="D1558" s="394" t="s">
        <v>1336</v>
      </c>
      <c r="E1558" s="394" t="s">
        <v>237</v>
      </c>
      <c r="F1558" s="542" t="s">
        <v>384</v>
      </c>
      <c r="G1558" s="542"/>
      <c r="H1558" s="395" t="s">
        <v>340</v>
      </c>
      <c r="I1558" s="445">
        <v>0.3</v>
      </c>
      <c r="J1558" s="445">
        <v>0</v>
      </c>
      <c r="K1558" s="446">
        <v>22.31</v>
      </c>
      <c r="L1558" s="446">
        <v>6.6929999999999996</v>
      </c>
    </row>
    <row r="1559" spans="2:12" x14ac:dyDescent="0.25">
      <c r="B1559" s="394" t="s">
        <v>383</v>
      </c>
      <c r="C1559" s="444" t="s">
        <v>1209</v>
      </c>
      <c r="D1559" s="394" t="s">
        <v>1336</v>
      </c>
      <c r="E1559" s="394" t="s">
        <v>1210</v>
      </c>
      <c r="F1559" s="542" t="s">
        <v>390</v>
      </c>
      <c r="G1559" s="542"/>
      <c r="H1559" s="395" t="s">
        <v>136</v>
      </c>
      <c r="I1559" s="445">
        <v>1</v>
      </c>
      <c r="J1559" s="445">
        <v>0</v>
      </c>
      <c r="K1559" s="446">
        <v>32.35</v>
      </c>
      <c r="L1559" s="446">
        <v>32.35</v>
      </c>
    </row>
    <row r="1560" spans="2:12" x14ac:dyDescent="0.25">
      <c r="B1560" s="394" t="s">
        <v>383</v>
      </c>
      <c r="C1560" s="444" t="s">
        <v>688</v>
      </c>
      <c r="D1560" s="394" t="s">
        <v>1336</v>
      </c>
      <c r="E1560" s="394" t="s">
        <v>243</v>
      </c>
      <c r="F1560" s="542" t="s">
        <v>384</v>
      </c>
      <c r="G1560" s="542"/>
      <c r="H1560" s="395" t="s">
        <v>340</v>
      </c>
      <c r="I1560" s="445">
        <v>0.3</v>
      </c>
      <c r="J1560" s="445">
        <v>0</v>
      </c>
      <c r="K1560" s="446">
        <v>29.78</v>
      </c>
      <c r="L1560" s="446">
        <v>8.9339999999999993</v>
      </c>
    </row>
    <row r="1561" spans="2:12" ht="25.5" x14ac:dyDescent="0.25">
      <c r="B1561" s="399"/>
      <c r="C1561" s="399"/>
      <c r="D1561" s="399"/>
      <c r="E1561" s="399"/>
      <c r="F1561" s="399"/>
      <c r="G1561" s="399" t="s">
        <v>386</v>
      </c>
      <c r="H1561" s="447">
        <v>15.62</v>
      </c>
      <c r="I1561" s="399" t="s">
        <v>387</v>
      </c>
      <c r="J1561" s="447">
        <v>0</v>
      </c>
      <c r="K1561" s="399" t="s">
        <v>388</v>
      </c>
      <c r="L1561" s="447">
        <v>15.62</v>
      </c>
    </row>
    <row r="1562" spans="2:12" ht="26.25" thickBot="1" x14ac:dyDescent="0.3">
      <c r="B1562" s="399"/>
      <c r="C1562" s="399"/>
      <c r="D1562" s="399"/>
      <c r="E1562" s="399"/>
      <c r="F1562" s="399"/>
      <c r="G1562" s="399" t="s">
        <v>389</v>
      </c>
      <c r="H1562" s="447">
        <v>0</v>
      </c>
      <c r="I1562" s="543"/>
      <c r="J1562" s="543" t="s">
        <v>474</v>
      </c>
      <c r="K1562" s="399"/>
      <c r="L1562" s="447">
        <v>47.97</v>
      </c>
    </row>
    <row r="1563" spans="2:12" ht="13.5" thickTop="1" x14ac:dyDescent="0.25">
      <c r="B1563" s="396"/>
      <c r="C1563" s="396"/>
      <c r="D1563" s="396"/>
      <c r="E1563" s="396"/>
      <c r="F1563" s="396"/>
      <c r="G1563" s="396"/>
      <c r="H1563" s="396"/>
      <c r="I1563" s="396"/>
      <c r="J1563" s="396"/>
      <c r="K1563" s="396"/>
      <c r="L1563" s="396"/>
    </row>
    <row r="1564" spans="2:12" ht="15" x14ac:dyDescent="0.25">
      <c r="B1564" s="388" t="s">
        <v>1838</v>
      </c>
      <c r="C1564" s="440" t="s">
        <v>15</v>
      </c>
      <c r="D1564" s="388" t="s">
        <v>33</v>
      </c>
      <c r="E1564" s="388" t="s">
        <v>30</v>
      </c>
      <c r="F1564" s="544" t="s">
        <v>199</v>
      </c>
      <c r="G1564" s="544"/>
      <c r="H1564" s="389" t="s">
        <v>24</v>
      </c>
      <c r="I1564" s="440" t="s">
        <v>26</v>
      </c>
      <c r="J1564" s="440" t="s">
        <v>585</v>
      </c>
      <c r="K1564" s="440" t="s">
        <v>54</v>
      </c>
      <c r="L1564" s="440" t="s">
        <v>25</v>
      </c>
    </row>
    <row r="1565" spans="2:12" x14ac:dyDescent="0.25">
      <c r="B1565" s="390" t="s">
        <v>382</v>
      </c>
      <c r="C1565" s="391" t="s">
        <v>1054</v>
      </c>
      <c r="D1565" s="390" t="s">
        <v>1336</v>
      </c>
      <c r="E1565" s="390" t="s">
        <v>1055</v>
      </c>
      <c r="F1565" s="541">
        <v>809</v>
      </c>
      <c r="G1565" s="541"/>
      <c r="H1565" s="392" t="s">
        <v>137</v>
      </c>
      <c r="I1565" s="443">
        <v>1</v>
      </c>
      <c r="J1565" s="393"/>
      <c r="K1565" s="393">
        <v>85.74</v>
      </c>
      <c r="L1565" s="393">
        <v>85.74</v>
      </c>
    </row>
    <row r="1566" spans="2:12" ht="12.75" customHeight="1" x14ac:dyDescent="0.25">
      <c r="B1566" s="394" t="s">
        <v>383</v>
      </c>
      <c r="C1566" s="444" t="s">
        <v>674</v>
      </c>
      <c r="D1566" s="394" t="s">
        <v>1336</v>
      </c>
      <c r="E1566" s="394" t="s">
        <v>237</v>
      </c>
      <c r="F1566" s="542" t="s">
        <v>384</v>
      </c>
      <c r="G1566" s="542"/>
      <c r="H1566" s="395" t="s">
        <v>340</v>
      </c>
      <c r="I1566" s="445">
        <v>0.54</v>
      </c>
      <c r="J1566" s="445">
        <v>0</v>
      </c>
      <c r="K1566" s="446">
        <v>22.31</v>
      </c>
      <c r="L1566" s="446">
        <v>12.0474</v>
      </c>
    </row>
    <row r="1567" spans="2:12" ht="12.75" customHeight="1" x14ac:dyDescent="0.25">
      <c r="B1567" s="394" t="s">
        <v>383</v>
      </c>
      <c r="C1567" s="444" t="s">
        <v>441</v>
      </c>
      <c r="D1567" s="394" t="s">
        <v>1336</v>
      </c>
      <c r="E1567" s="394" t="s">
        <v>442</v>
      </c>
      <c r="F1567" s="542" t="s">
        <v>390</v>
      </c>
      <c r="G1567" s="542"/>
      <c r="H1567" s="395" t="s">
        <v>141</v>
      </c>
      <c r="I1567" s="445">
        <v>1.2</v>
      </c>
      <c r="J1567" s="445">
        <v>0</v>
      </c>
      <c r="K1567" s="446">
        <v>0.38</v>
      </c>
      <c r="L1567" s="446">
        <v>0.45600000000000002</v>
      </c>
    </row>
    <row r="1568" spans="2:12" x14ac:dyDescent="0.25">
      <c r="B1568" s="394" t="s">
        <v>383</v>
      </c>
      <c r="C1568" s="444" t="s">
        <v>1242</v>
      </c>
      <c r="D1568" s="394" t="s">
        <v>1336</v>
      </c>
      <c r="E1568" s="394" t="s">
        <v>1055</v>
      </c>
      <c r="F1568" s="542" t="s">
        <v>390</v>
      </c>
      <c r="G1568" s="542"/>
      <c r="H1568" s="395" t="s">
        <v>136</v>
      </c>
      <c r="I1568" s="445">
        <v>1</v>
      </c>
      <c r="J1568" s="445">
        <v>0</v>
      </c>
      <c r="K1568" s="446">
        <v>57.17</v>
      </c>
      <c r="L1568" s="446">
        <v>57.17</v>
      </c>
    </row>
    <row r="1569" spans="2:12" x14ac:dyDescent="0.25">
      <c r="B1569" s="394" t="s">
        <v>383</v>
      </c>
      <c r="C1569" s="444" t="s">
        <v>688</v>
      </c>
      <c r="D1569" s="394" t="s">
        <v>1336</v>
      </c>
      <c r="E1569" s="394" t="s">
        <v>243</v>
      </c>
      <c r="F1569" s="542" t="s">
        <v>384</v>
      </c>
      <c r="G1569" s="542"/>
      <c r="H1569" s="395" t="s">
        <v>340</v>
      </c>
      <c r="I1569" s="445">
        <v>0.54</v>
      </c>
      <c r="J1569" s="445">
        <v>0</v>
      </c>
      <c r="K1569" s="446">
        <v>29.78</v>
      </c>
      <c r="L1569" s="446">
        <v>16.081199999999999</v>
      </c>
    </row>
    <row r="1570" spans="2:12" ht="25.5" x14ac:dyDescent="0.25">
      <c r="B1570" s="399"/>
      <c r="C1570" s="399"/>
      <c r="D1570" s="399"/>
      <c r="E1570" s="399"/>
      <c r="F1570" s="399"/>
      <c r="G1570" s="399" t="s">
        <v>386</v>
      </c>
      <c r="H1570" s="447">
        <v>28.12</v>
      </c>
      <c r="I1570" s="399" t="s">
        <v>387</v>
      </c>
      <c r="J1570" s="447">
        <v>0</v>
      </c>
      <c r="K1570" s="399" t="s">
        <v>388</v>
      </c>
      <c r="L1570" s="447">
        <v>28.12</v>
      </c>
    </row>
    <row r="1571" spans="2:12" ht="26.25" thickBot="1" x14ac:dyDescent="0.3">
      <c r="B1571" s="399"/>
      <c r="C1571" s="399"/>
      <c r="D1571" s="399"/>
      <c r="E1571" s="399"/>
      <c r="F1571" s="399"/>
      <c r="G1571" s="399" t="s">
        <v>389</v>
      </c>
      <c r="H1571" s="447">
        <v>0</v>
      </c>
      <c r="I1571" s="543"/>
      <c r="J1571" s="543" t="s">
        <v>474</v>
      </c>
      <c r="K1571" s="399"/>
      <c r="L1571" s="447">
        <v>85.74</v>
      </c>
    </row>
    <row r="1572" spans="2:12" ht="13.5" thickTop="1" x14ac:dyDescent="0.25">
      <c r="B1572" s="396"/>
      <c r="C1572" s="396"/>
      <c r="D1572" s="396"/>
      <c r="E1572" s="396"/>
      <c r="F1572" s="396"/>
      <c r="G1572" s="396"/>
      <c r="H1572" s="396"/>
      <c r="I1572" s="396"/>
      <c r="J1572" s="396"/>
      <c r="K1572" s="396"/>
      <c r="L1572" s="396"/>
    </row>
    <row r="1573" spans="2:12" ht="15" x14ac:dyDescent="0.25">
      <c r="B1573" s="388" t="s">
        <v>1839</v>
      </c>
      <c r="C1573" s="440" t="s">
        <v>15</v>
      </c>
      <c r="D1573" s="388" t="s">
        <v>33</v>
      </c>
      <c r="E1573" s="388" t="s">
        <v>30</v>
      </c>
      <c r="F1573" s="544" t="s">
        <v>199</v>
      </c>
      <c r="G1573" s="544"/>
      <c r="H1573" s="389" t="s">
        <v>24</v>
      </c>
      <c r="I1573" s="440" t="s">
        <v>26</v>
      </c>
      <c r="J1573" s="440" t="s">
        <v>585</v>
      </c>
      <c r="K1573" s="440" t="s">
        <v>54</v>
      </c>
      <c r="L1573" s="440" t="s">
        <v>25</v>
      </c>
    </row>
    <row r="1574" spans="2:12" x14ac:dyDescent="0.25">
      <c r="B1574" s="390" t="s">
        <v>382</v>
      </c>
      <c r="C1574" s="391" t="s">
        <v>1036</v>
      </c>
      <c r="D1574" s="390" t="s">
        <v>1336</v>
      </c>
      <c r="E1574" s="390" t="s">
        <v>1037</v>
      </c>
      <c r="F1574" s="541">
        <v>809</v>
      </c>
      <c r="G1574" s="541"/>
      <c r="H1574" s="392" t="s">
        <v>137</v>
      </c>
      <c r="I1574" s="443">
        <v>1</v>
      </c>
      <c r="J1574" s="393"/>
      <c r="K1574" s="393">
        <v>147.04</v>
      </c>
      <c r="L1574" s="393">
        <v>147.04</v>
      </c>
    </row>
    <row r="1575" spans="2:12" x14ac:dyDescent="0.25">
      <c r="B1575" s="394" t="s">
        <v>383</v>
      </c>
      <c r="C1575" s="444" t="s">
        <v>688</v>
      </c>
      <c r="D1575" s="394" t="s">
        <v>1336</v>
      </c>
      <c r="E1575" s="394" t="s">
        <v>243</v>
      </c>
      <c r="F1575" s="542" t="s">
        <v>384</v>
      </c>
      <c r="G1575" s="542"/>
      <c r="H1575" s="395" t="s">
        <v>340</v>
      </c>
      <c r="I1575" s="445">
        <v>0.85</v>
      </c>
      <c r="J1575" s="445">
        <v>0</v>
      </c>
      <c r="K1575" s="446">
        <v>29.78</v>
      </c>
      <c r="L1575" s="446">
        <v>25.312999999999999</v>
      </c>
    </row>
    <row r="1576" spans="2:12" ht="12.75" customHeight="1" x14ac:dyDescent="0.25">
      <c r="B1576" s="394" t="s">
        <v>383</v>
      </c>
      <c r="C1576" s="444" t="s">
        <v>1222</v>
      </c>
      <c r="D1576" s="394" t="s">
        <v>1336</v>
      </c>
      <c r="E1576" s="394" t="s">
        <v>1037</v>
      </c>
      <c r="F1576" s="542" t="s">
        <v>390</v>
      </c>
      <c r="G1576" s="542"/>
      <c r="H1576" s="395" t="s">
        <v>136</v>
      </c>
      <c r="I1576" s="445">
        <v>1</v>
      </c>
      <c r="J1576" s="445">
        <v>0</v>
      </c>
      <c r="K1576" s="446">
        <v>102.06</v>
      </c>
      <c r="L1576" s="446">
        <v>102.06</v>
      </c>
    </row>
    <row r="1577" spans="2:12" x14ac:dyDescent="0.25">
      <c r="B1577" s="394" t="s">
        <v>383</v>
      </c>
      <c r="C1577" s="444" t="s">
        <v>441</v>
      </c>
      <c r="D1577" s="394" t="s">
        <v>1336</v>
      </c>
      <c r="E1577" s="394" t="s">
        <v>442</v>
      </c>
      <c r="F1577" s="542" t="s">
        <v>390</v>
      </c>
      <c r="G1577" s="542"/>
      <c r="H1577" s="395" t="s">
        <v>141</v>
      </c>
      <c r="I1577" s="445">
        <v>1.88</v>
      </c>
      <c r="J1577" s="445">
        <v>0</v>
      </c>
      <c r="K1577" s="446">
        <v>0.38</v>
      </c>
      <c r="L1577" s="446">
        <v>0.71440000000000003</v>
      </c>
    </row>
    <row r="1578" spans="2:12" ht="12.75" customHeight="1" x14ac:dyDescent="0.25">
      <c r="B1578" s="394" t="s">
        <v>383</v>
      </c>
      <c r="C1578" s="444" t="s">
        <v>674</v>
      </c>
      <c r="D1578" s="394" t="s">
        <v>1336</v>
      </c>
      <c r="E1578" s="394" t="s">
        <v>237</v>
      </c>
      <c r="F1578" s="542" t="s">
        <v>384</v>
      </c>
      <c r="G1578" s="542"/>
      <c r="H1578" s="395" t="s">
        <v>340</v>
      </c>
      <c r="I1578" s="445">
        <v>0.85</v>
      </c>
      <c r="J1578" s="445">
        <v>0</v>
      </c>
      <c r="K1578" s="446">
        <v>22.31</v>
      </c>
      <c r="L1578" s="446">
        <v>18.9635</v>
      </c>
    </row>
    <row r="1579" spans="2:12" ht="25.5" x14ac:dyDescent="0.25">
      <c r="B1579" s="399"/>
      <c r="C1579" s="399"/>
      <c r="D1579" s="399"/>
      <c r="E1579" s="399"/>
      <c r="F1579" s="399"/>
      <c r="G1579" s="399" t="s">
        <v>386</v>
      </c>
      <c r="H1579" s="447">
        <v>44.27</v>
      </c>
      <c r="I1579" s="399" t="s">
        <v>387</v>
      </c>
      <c r="J1579" s="447">
        <v>0</v>
      </c>
      <c r="K1579" s="399" t="s">
        <v>388</v>
      </c>
      <c r="L1579" s="447">
        <v>44.27</v>
      </c>
    </row>
    <row r="1580" spans="2:12" ht="26.25" thickBot="1" x14ac:dyDescent="0.3">
      <c r="B1580" s="399"/>
      <c r="C1580" s="399"/>
      <c r="D1580" s="399"/>
      <c r="E1580" s="399"/>
      <c r="F1580" s="399"/>
      <c r="G1580" s="399" t="s">
        <v>389</v>
      </c>
      <c r="H1580" s="447">
        <v>0</v>
      </c>
      <c r="I1580" s="543"/>
      <c r="J1580" s="543" t="s">
        <v>474</v>
      </c>
      <c r="K1580" s="399"/>
      <c r="L1580" s="447">
        <v>147.04</v>
      </c>
    </row>
    <row r="1581" spans="2:12" ht="13.5" thickTop="1" x14ac:dyDescent="0.25">
      <c r="B1581" s="396"/>
      <c r="C1581" s="396"/>
      <c r="D1581" s="396"/>
      <c r="E1581" s="396"/>
      <c r="F1581" s="396"/>
      <c r="G1581" s="396"/>
      <c r="H1581" s="396"/>
      <c r="I1581" s="396"/>
      <c r="J1581" s="396"/>
      <c r="K1581" s="396"/>
      <c r="L1581" s="396"/>
    </row>
    <row r="1582" spans="2:12" ht="15" x14ac:dyDescent="0.25">
      <c r="B1582" s="388" t="s">
        <v>1840</v>
      </c>
      <c r="C1582" s="440" t="s">
        <v>15</v>
      </c>
      <c r="D1582" s="388" t="s">
        <v>33</v>
      </c>
      <c r="E1582" s="388" t="s">
        <v>30</v>
      </c>
      <c r="F1582" s="544" t="s">
        <v>199</v>
      </c>
      <c r="G1582" s="544"/>
      <c r="H1582" s="389" t="s">
        <v>24</v>
      </c>
      <c r="I1582" s="440" t="s">
        <v>26</v>
      </c>
      <c r="J1582" s="440" t="s">
        <v>585</v>
      </c>
      <c r="K1582" s="440" t="s">
        <v>54</v>
      </c>
      <c r="L1582" s="440" t="s">
        <v>25</v>
      </c>
    </row>
    <row r="1583" spans="2:12" x14ac:dyDescent="0.25">
      <c r="B1583" s="390" t="s">
        <v>382</v>
      </c>
      <c r="C1583" s="391" t="s">
        <v>1069</v>
      </c>
      <c r="D1583" s="390" t="s">
        <v>1336</v>
      </c>
      <c r="E1583" s="390" t="s">
        <v>1070</v>
      </c>
      <c r="F1583" s="541">
        <v>809</v>
      </c>
      <c r="G1583" s="541"/>
      <c r="H1583" s="392" t="s">
        <v>137</v>
      </c>
      <c r="I1583" s="443">
        <v>1</v>
      </c>
      <c r="J1583" s="393"/>
      <c r="K1583" s="393">
        <v>130.26</v>
      </c>
      <c r="L1583" s="393">
        <v>130.26</v>
      </c>
    </row>
    <row r="1584" spans="2:12" x14ac:dyDescent="0.25">
      <c r="B1584" s="394" t="s">
        <v>383</v>
      </c>
      <c r="C1584" s="444" t="s">
        <v>688</v>
      </c>
      <c r="D1584" s="394" t="s">
        <v>1336</v>
      </c>
      <c r="E1584" s="394" t="s">
        <v>243</v>
      </c>
      <c r="F1584" s="542" t="s">
        <v>384</v>
      </c>
      <c r="G1584" s="542"/>
      <c r="H1584" s="395" t="s">
        <v>340</v>
      </c>
      <c r="I1584" s="445">
        <v>0.85</v>
      </c>
      <c r="J1584" s="445">
        <v>0</v>
      </c>
      <c r="K1584" s="446">
        <v>29.78</v>
      </c>
      <c r="L1584" s="446">
        <v>25.312999999999999</v>
      </c>
    </row>
    <row r="1585" spans="2:12" x14ac:dyDescent="0.25">
      <c r="B1585" s="394" t="s">
        <v>383</v>
      </c>
      <c r="C1585" s="444" t="s">
        <v>441</v>
      </c>
      <c r="D1585" s="394" t="s">
        <v>1336</v>
      </c>
      <c r="E1585" s="394" t="s">
        <v>442</v>
      </c>
      <c r="F1585" s="542" t="s">
        <v>390</v>
      </c>
      <c r="G1585" s="542"/>
      <c r="H1585" s="395" t="s">
        <v>141</v>
      </c>
      <c r="I1585" s="445">
        <v>1.5</v>
      </c>
      <c r="J1585" s="445">
        <v>0</v>
      </c>
      <c r="K1585" s="446">
        <v>0.38</v>
      </c>
      <c r="L1585" s="446">
        <v>0.56999999999999995</v>
      </c>
    </row>
    <row r="1586" spans="2:12" ht="12.75" customHeight="1" x14ac:dyDescent="0.25">
      <c r="B1586" s="394" t="s">
        <v>383</v>
      </c>
      <c r="C1586" s="444" t="s">
        <v>1263</v>
      </c>
      <c r="D1586" s="394" t="s">
        <v>1336</v>
      </c>
      <c r="E1586" s="394" t="s">
        <v>1070</v>
      </c>
      <c r="F1586" s="542" t="s">
        <v>390</v>
      </c>
      <c r="G1586" s="542"/>
      <c r="H1586" s="395" t="s">
        <v>136</v>
      </c>
      <c r="I1586" s="445">
        <v>1</v>
      </c>
      <c r="J1586" s="445">
        <v>0</v>
      </c>
      <c r="K1586" s="446">
        <v>85.42</v>
      </c>
      <c r="L1586" s="446">
        <v>85.42</v>
      </c>
    </row>
    <row r="1587" spans="2:12" ht="12.75" customHeight="1" x14ac:dyDescent="0.25">
      <c r="B1587" s="394" t="s">
        <v>383</v>
      </c>
      <c r="C1587" s="444" t="s">
        <v>674</v>
      </c>
      <c r="D1587" s="394" t="s">
        <v>1336</v>
      </c>
      <c r="E1587" s="394" t="s">
        <v>237</v>
      </c>
      <c r="F1587" s="542" t="s">
        <v>384</v>
      </c>
      <c r="G1587" s="542"/>
      <c r="H1587" s="395" t="s">
        <v>340</v>
      </c>
      <c r="I1587" s="445">
        <v>0.85</v>
      </c>
      <c r="J1587" s="445">
        <v>0</v>
      </c>
      <c r="K1587" s="446">
        <v>22.31</v>
      </c>
      <c r="L1587" s="446">
        <v>18.9635</v>
      </c>
    </row>
    <row r="1588" spans="2:12" ht="25.5" x14ac:dyDescent="0.25">
      <c r="B1588" s="399"/>
      <c r="C1588" s="399"/>
      <c r="D1588" s="399"/>
      <c r="E1588" s="399"/>
      <c r="F1588" s="399"/>
      <c r="G1588" s="399" t="s">
        <v>386</v>
      </c>
      <c r="H1588" s="447">
        <v>44.27</v>
      </c>
      <c r="I1588" s="399" t="s">
        <v>387</v>
      </c>
      <c r="J1588" s="447">
        <v>0</v>
      </c>
      <c r="K1588" s="399" t="s">
        <v>388</v>
      </c>
      <c r="L1588" s="447">
        <v>44.27</v>
      </c>
    </row>
    <row r="1589" spans="2:12" ht="26.25" thickBot="1" x14ac:dyDescent="0.3">
      <c r="B1589" s="399"/>
      <c r="C1589" s="399"/>
      <c r="D1589" s="399"/>
      <c r="E1589" s="399"/>
      <c r="F1589" s="399"/>
      <c r="G1589" s="399" t="s">
        <v>389</v>
      </c>
      <c r="H1589" s="447">
        <v>0</v>
      </c>
      <c r="I1589" s="543"/>
      <c r="J1589" s="543" t="s">
        <v>474</v>
      </c>
      <c r="K1589" s="399"/>
      <c r="L1589" s="447">
        <v>130.26</v>
      </c>
    </row>
    <row r="1590" spans="2:12" ht="13.5" thickTop="1" x14ac:dyDescent="0.25">
      <c r="B1590" s="396"/>
      <c r="C1590" s="396"/>
      <c r="D1590" s="396"/>
      <c r="E1590" s="396"/>
      <c r="F1590" s="396"/>
      <c r="G1590" s="396"/>
      <c r="H1590" s="396"/>
      <c r="I1590" s="396"/>
      <c r="J1590" s="396"/>
      <c r="K1590" s="396"/>
      <c r="L1590" s="396"/>
    </row>
    <row r="1591" spans="2:12" ht="15" x14ac:dyDescent="0.25">
      <c r="B1591" s="388" t="s">
        <v>1841</v>
      </c>
      <c r="C1591" s="440" t="s">
        <v>15</v>
      </c>
      <c r="D1591" s="388" t="s">
        <v>33</v>
      </c>
      <c r="E1591" s="388" t="s">
        <v>30</v>
      </c>
      <c r="F1591" s="544" t="s">
        <v>199</v>
      </c>
      <c r="G1591" s="544"/>
      <c r="H1591" s="389" t="s">
        <v>24</v>
      </c>
      <c r="I1591" s="440" t="s">
        <v>26</v>
      </c>
      <c r="J1591" s="440" t="s">
        <v>585</v>
      </c>
      <c r="K1591" s="440" t="s">
        <v>54</v>
      </c>
      <c r="L1591" s="440" t="s">
        <v>25</v>
      </c>
    </row>
    <row r="1592" spans="2:12" x14ac:dyDescent="0.25">
      <c r="B1592" s="390" t="s">
        <v>382</v>
      </c>
      <c r="C1592" s="391" t="s">
        <v>995</v>
      </c>
      <c r="D1592" s="390" t="s">
        <v>1336</v>
      </c>
      <c r="E1592" s="390" t="s">
        <v>996</v>
      </c>
      <c r="F1592" s="541">
        <v>809</v>
      </c>
      <c r="G1592" s="541"/>
      <c r="H1592" s="392" t="s">
        <v>137</v>
      </c>
      <c r="I1592" s="443">
        <v>1</v>
      </c>
      <c r="J1592" s="393"/>
      <c r="K1592" s="393">
        <v>221.17</v>
      </c>
      <c r="L1592" s="393">
        <v>221.17</v>
      </c>
    </row>
    <row r="1593" spans="2:12" x14ac:dyDescent="0.25">
      <c r="B1593" s="394" t="s">
        <v>383</v>
      </c>
      <c r="C1593" s="444" t="s">
        <v>674</v>
      </c>
      <c r="D1593" s="394" t="s">
        <v>1336</v>
      </c>
      <c r="E1593" s="394" t="s">
        <v>237</v>
      </c>
      <c r="F1593" s="542" t="s">
        <v>384</v>
      </c>
      <c r="G1593" s="542"/>
      <c r="H1593" s="395" t="s">
        <v>340</v>
      </c>
      <c r="I1593" s="445">
        <v>0.85</v>
      </c>
      <c r="J1593" s="445">
        <v>0</v>
      </c>
      <c r="K1593" s="446">
        <v>22.31</v>
      </c>
      <c r="L1593" s="446">
        <v>18.9635</v>
      </c>
    </row>
    <row r="1594" spans="2:12" x14ac:dyDescent="0.25">
      <c r="B1594" s="394" t="s">
        <v>383</v>
      </c>
      <c r="C1594" s="444" t="s">
        <v>441</v>
      </c>
      <c r="D1594" s="394" t="s">
        <v>1336</v>
      </c>
      <c r="E1594" s="394" t="s">
        <v>442</v>
      </c>
      <c r="F1594" s="542" t="s">
        <v>390</v>
      </c>
      <c r="G1594" s="542"/>
      <c r="H1594" s="395" t="s">
        <v>141</v>
      </c>
      <c r="I1594" s="445">
        <v>2.2599999999999998</v>
      </c>
      <c r="J1594" s="445">
        <v>0</v>
      </c>
      <c r="K1594" s="446">
        <v>0.38</v>
      </c>
      <c r="L1594" s="446">
        <v>0.85880000000000001</v>
      </c>
    </row>
    <row r="1595" spans="2:12" ht="12.75" customHeight="1" x14ac:dyDescent="0.25">
      <c r="B1595" s="394" t="s">
        <v>383</v>
      </c>
      <c r="C1595" s="444" t="s">
        <v>688</v>
      </c>
      <c r="D1595" s="394" t="s">
        <v>1336</v>
      </c>
      <c r="E1595" s="394" t="s">
        <v>243</v>
      </c>
      <c r="F1595" s="542" t="s">
        <v>384</v>
      </c>
      <c r="G1595" s="542"/>
      <c r="H1595" s="395" t="s">
        <v>340</v>
      </c>
      <c r="I1595" s="445">
        <v>0.85</v>
      </c>
      <c r="J1595" s="445">
        <v>0</v>
      </c>
      <c r="K1595" s="446">
        <v>29.78</v>
      </c>
      <c r="L1595" s="446">
        <v>25.312999999999999</v>
      </c>
    </row>
    <row r="1596" spans="2:12" ht="12.75" customHeight="1" x14ac:dyDescent="0.25">
      <c r="B1596" s="394" t="s">
        <v>383</v>
      </c>
      <c r="C1596" s="444" t="s">
        <v>1187</v>
      </c>
      <c r="D1596" s="394" t="s">
        <v>1336</v>
      </c>
      <c r="E1596" s="394" t="s">
        <v>996</v>
      </c>
      <c r="F1596" s="542" t="s">
        <v>390</v>
      </c>
      <c r="G1596" s="542"/>
      <c r="H1596" s="395" t="s">
        <v>136</v>
      </c>
      <c r="I1596" s="445">
        <v>1</v>
      </c>
      <c r="J1596" s="445">
        <v>0</v>
      </c>
      <c r="K1596" s="446">
        <v>176.05</v>
      </c>
      <c r="L1596" s="446">
        <v>176.05</v>
      </c>
    </row>
    <row r="1597" spans="2:12" ht="25.5" x14ac:dyDescent="0.25">
      <c r="B1597" s="399"/>
      <c r="C1597" s="399"/>
      <c r="D1597" s="399"/>
      <c r="E1597" s="399"/>
      <c r="F1597" s="399"/>
      <c r="G1597" s="399" t="s">
        <v>386</v>
      </c>
      <c r="H1597" s="447">
        <v>44.27</v>
      </c>
      <c r="I1597" s="399" t="s">
        <v>387</v>
      </c>
      <c r="J1597" s="447">
        <v>0</v>
      </c>
      <c r="K1597" s="399" t="s">
        <v>388</v>
      </c>
      <c r="L1597" s="447">
        <v>44.27</v>
      </c>
    </row>
    <row r="1598" spans="2:12" ht="26.25" thickBot="1" x14ac:dyDescent="0.3">
      <c r="B1598" s="399"/>
      <c r="C1598" s="399"/>
      <c r="D1598" s="399"/>
      <c r="E1598" s="399"/>
      <c r="F1598" s="399"/>
      <c r="G1598" s="399" t="s">
        <v>389</v>
      </c>
      <c r="H1598" s="447">
        <v>0</v>
      </c>
      <c r="I1598" s="543"/>
      <c r="J1598" s="543" t="s">
        <v>474</v>
      </c>
      <c r="K1598" s="399"/>
      <c r="L1598" s="447">
        <v>221.17</v>
      </c>
    </row>
    <row r="1599" spans="2:12" ht="13.5" thickTop="1" x14ac:dyDescent="0.25">
      <c r="B1599" s="396"/>
      <c r="C1599" s="396"/>
      <c r="D1599" s="396"/>
      <c r="E1599" s="396"/>
      <c r="F1599" s="396"/>
      <c r="G1599" s="396"/>
      <c r="H1599" s="396"/>
      <c r="I1599" s="396"/>
      <c r="J1599" s="396"/>
      <c r="K1599" s="396"/>
      <c r="L1599" s="396"/>
    </row>
    <row r="1600" spans="2:12" ht="15" x14ac:dyDescent="0.25">
      <c r="B1600" s="388" t="s">
        <v>1842</v>
      </c>
      <c r="C1600" s="440" t="s">
        <v>15</v>
      </c>
      <c r="D1600" s="388" t="s">
        <v>33</v>
      </c>
      <c r="E1600" s="388" t="s">
        <v>30</v>
      </c>
      <c r="F1600" s="544" t="s">
        <v>199</v>
      </c>
      <c r="G1600" s="544"/>
      <c r="H1600" s="389" t="s">
        <v>24</v>
      </c>
      <c r="I1600" s="440" t="s">
        <v>26</v>
      </c>
      <c r="J1600" s="440" t="s">
        <v>585</v>
      </c>
      <c r="K1600" s="440" t="s">
        <v>54</v>
      </c>
      <c r="L1600" s="440" t="s">
        <v>25</v>
      </c>
    </row>
    <row r="1601" spans="2:12" x14ac:dyDescent="0.25">
      <c r="B1601" s="390" t="s">
        <v>382</v>
      </c>
      <c r="C1601" s="391" t="s">
        <v>1071</v>
      </c>
      <c r="D1601" s="390" t="s">
        <v>1336</v>
      </c>
      <c r="E1601" s="390" t="s">
        <v>1072</v>
      </c>
      <c r="F1601" s="541">
        <v>809</v>
      </c>
      <c r="G1601" s="541"/>
      <c r="H1601" s="392" t="s">
        <v>137</v>
      </c>
      <c r="I1601" s="443">
        <v>1</v>
      </c>
      <c r="J1601" s="393"/>
      <c r="K1601" s="393">
        <v>344.41</v>
      </c>
      <c r="L1601" s="393">
        <v>344.41</v>
      </c>
    </row>
    <row r="1602" spans="2:12" x14ac:dyDescent="0.25">
      <c r="B1602" s="394" t="s">
        <v>383</v>
      </c>
      <c r="C1602" s="444" t="s">
        <v>1264</v>
      </c>
      <c r="D1602" s="394" t="s">
        <v>1336</v>
      </c>
      <c r="E1602" s="394" t="s">
        <v>1072</v>
      </c>
      <c r="F1602" s="542" t="s">
        <v>390</v>
      </c>
      <c r="G1602" s="542"/>
      <c r="H1602" s="395" t="s">
        <v>136</v>
      </c>
      <c r="I1602" s="445">
        <v>1</v>
      </c>
      <c r="J1602" s="445">
        <v>0</v>
      </c>
      <c r="K1602" s="446">
        <v>283.45</v>
      </c>
      <c r="L1602" s="446">
        <v>283.45</v>
      </c>
    </row>
    <row r="1603" spans="2:12" ht="25.5" customHeight="1" x14ac:dyDescent="0.25">
      <c r="B1603" s="394" t="s">
        <v>383</v>
      </c>
      <c r="C1603" s="444" t="s">
        <v>688</v>
      </c>
      <c r="D1603" s="394" t="s">
        <v>1336</v>
      </c>
      <c r="E1603" s="394" t="s">
        <v>243</v>
      </c>
      <c r="F1603" s="542" t="s">
        <v>384</v>
      </c>
      <c r="G1603" s="542"/>
      <c r="H1603" s="395" t="s">
        <v>340</v>
      </c>
      <c r="I1603" s="445">
        <v>1.1499999999999999</v>
      </c>
      <c r="J1603" s="445">
        <v>0</v>
      </c>
      <c r="K1603" s="446">
        <v>29.78</v>
      </c>
      <c r="L1603" s="446">
        <v>34.247</v>
      </c>
    </row>
    <row r="1604" spans="2:12" x14ac:dyDescent="0.25">
      <c r="B1604" s="394" t="s">
        <v>383</v>
      </c>
      <c r="C1604" s="444" t="s">
        <v>441</v>
      </c>
      <c r="D1604" s="394" t="s">
        <v>1336</v>
      </c>
      <c r="E1604" s="394" t="s">
        <v>442</v>
      </c>
      <c r="F1604" s="542" t="s">
        <v>390</v>
      </c>
      <c r="G1604" s="542"/>
      <c r="H1604" s="395" t="s">
        <v>141</v>
      </c>
      <c r="I1604" s="445">
        <v>2.82</v>
      </c>
      <c r="J1604" s="445">
        <v>0</v>
      </c>
      <c r="K1604" s="446">
        <v>0.38</v>
      </c>
      <c r="L1604" s="446">
        <v>1.0716000000000001</v>
      </c>
    </row>
    <row r="1605" spans="2:12" ht="12.75" customHeight="1" x14ac:dyDescent="0.25">
      <c r="B1605" s="394" t="s">
        <v>383</v>
      </c>
      <c r="C1605" s="444" t="s">
        <v>674</v>
      </c>
      <c r="D1605" s="394" t="s">
        <v>1336</v>
      </c>
      <c r="E1605" s="394" t="s">
        <v>237</v>
      </c>
      <c r="F1605" s="542" t="s">
        <v>384</v>
      </c>
      <c r="G1605" s="542"/>
      <c r="H1605" s="395" t="s">
        <v>340</v>
      </c>
      <c r="I1605" s="445">
        <v>1.1499999999999999</v>
      </c>
      <c r="J1605" s="445">
        <v>0</v>
      </c>
      <c r="K1605" s="446">
        <v>22.31</v>
      </c>
      <c r="L1605" s="446">
        <v>25.656500000000001</v>
      </c>
    </row>
    <row r="1606" spans="2:12" ht="12.75" customHeight="1" x14ac:dyDescent="0.25">
      <c r="B1606" s="399"/>
      <c r="C1606" s="399"/>
      <c r="D1606" s="399"/>
      <c r="E1606" s="399"/>
      <c r="F1606" s="399"/>
      <c r="G1606" s="399" t="s">
        <v>386</v>
      </c>
      <c r="H1606" s="447">
        <v>59.89</v>
      </c>
      <c r="I1606" s="399" t="s">
        <v>387</v>
      </c>
      <c r="J1606" s="447">
        <v>0</v>
      </c>
      <c r="K1606" s="399" t="s">
        <v>388</v>
      </c>
      <c r="L1606" s="447">
        <v>59.89</v>
      </c>
    </row>
    <row r="1607" spans="2:12" ht="26.25" thickBot="1" x14ac:dyDescent="0.3">
      <c r="B1607" s="399"/>
      <c r="C1607" s="399"/>
      <c r="D1607" s="399"/>
      <c r="E1607" s="399"/>
      <c r="F1607" s="399"/>
      <c r="G1607" s="399" t="s">
        <v>389</v>
      </c>
      <c r="H1607" s="447">
        <v>0</v>
      </c>
      <c r="I1607" s="543"/>
      <c r="J1607" s="543" t="s">
        <v>474</v>
      </c>
      <c r="K1607" s="399"/>
      <c r="L1607" s="447">
        <v>344.41</v>
      </c>
    </row>
    <row r="1608" spans="2:12" ht="13.5" thickTop="1" x14ac:dyDescent="0.25">
      <c r="B1608" s="396"/>
      <c r="C1608" s="396"/>
      <c r="D1608" s="396"/>
      <c r="E1608" s="396"/>
      <c r="F1608" s="396"/>
      <c r="G1608" s="396"/>
      <c r="H1608" s="396"/>
      <c r="I1608" s="396"/>
      <c r="J1608" s="396"/>
      <c r="K1608" s="396"/>
      <c r="L1608" s="396"/>
    </row>
    <row r="1609" spans="2:12" ht="15" x14ac:dyDescent="0.25">
      <c r="B1609" s="388" t="s">
        <v>1843</v>
      </c>
      <c r="C1609" s="440" t="s">
        <v>15</v>
      </c>
      <c r="D1609" s="388" t="s">
        <v>33</v>
      </c>
      <c r="E1609" s="388" t="s">
        <v>30</v>
      </c>
      <c r="F1609" s="544" t="s">
        <v>199</v>
      </c>
      <c r="G1609" s="544"/>
      <c r="H1609" s="389" t="s">
        <v>24</v>
      </c>
      <c r="I1609" s="440" t="s">
        <v>26</v>
      </c>
      <c r="J1609" s="440" t="s">
        <v>585</v>
      </c>
      <c r="K1609" s="440" t="s">
        <v>54</v>
      </c>
      <c r="L1609" s="440" t="s">
        <v>25</v>
      </c>
    </row>
    <row r="1610" spans="2:12" x14ac:dyDescent="0.25">
      <c r="B1610" s="390" t="s">
        <v>382</v>
      </c>
      <c r="C1610" s="391" t="s">
        <v>1844</v>
      </c>
      <c r="D1610" s="390" t="s">
        <v>1336</v>
      </c>
      <c r="E1610" s="390" t="s">
        <v>1845</v>
      </c>
      <c r="F1610" s="541">
        <v>850</v>
      </c>
      <c r="G1610" s="541"/>
      <c r="H1610" s="392" t="s">
        <v>137</v>
      </c>
      <c r="I1610" s="443">
        <v>1</v>
      </c>
      <c r="J1610" s="393"/>
      <c r="K1610" s="393">
        <v>111.23</v>
      </c>
      <c r="L1610" s="393">
        <v>111.23</v>
      </c>
    </row>
    <row r="1611" spans="2:12" x14ac:dyDescent="0.25">
      <c r="B1611" s="394" t="s">
        <v>383</v>
      </c>
      <c r="C1611" s="444" t="s">
        <v>674</v>
      </c>
      <c r="D1611" s="394" t="s">
        <v>1336</v>
      </c>
      <c r="E1611" s="394" t="s">
        <v>237</v>
      </c>
      <c r="F1611" s="542" t="s">
        <v>384</v>
      </c>
      <c r="G1611" s="542"/>
      <c r="H1611" s="395" t="s">
        <v>340</v>
      </c>
      <c r="I1611" s="445">
        <v>0.54</v>
      </c>
      <c r="J1611" s="445">
        <v>0</v>
      </c>
      <c r="K1611" s="446">
        <v>22.31</v>
      </c>
      <c r="L1611" s="446">
        <v>12.0474</v>
      </c>
    </row>
    <row r="1612" spans="2:12" x14ac:dyDescent="0.25">
      <c r="B1612" s="394" t="s">
        <v>383</v>
      </c>
      <c r="C1612" s="444" t="s">
        <v>4250</v>
      </c>
      <c r="D1612" s="394" t="s">
        <v>1336</v>
      </c>
      <c r="E1612" s="394" t="s">
        <v>4251</v>
      </c>
      <c r="F1612" s="542" t="s">
        <v>390</v>
      </c>
      <c r="G1612" s="542"/>
      <c r="H1612" s="395" t="s">
        <v>136</v>
      </c>
      <c r="I1612" s="445">
        <v>1</v>
      </c>
      <c r="J1612" s="445">
        <v>0</v>
      </c>
      <c r="K1612" s="446">
        <v>82.96</v>
      </c>
      <c r="L1612" s="446">
        <v>82.96</v>
      </c>
    </row>
    <row r="1613" spans="2:12" ht="38.25" customHeight="1" x14ac:dyDescent="0.25">
      <c r="B1613" s="394" t="s">
        <v>383</v>
      </c>
      <c r="C1613" s="444" t="s">
        <v>688</v>
      </c>
      <c r="D1613" s="394" t="s">
        <v>1336</v>
      </c>
      <c r="E1613" s="394" t="s">
        <v>243</v>
      </c>
      <c r="F1613" s="542" t="s">
        <v>384</v>
      </c>
      <c r="G1613" s="542"/>
      <c r="H1613" s="395" t="s">
        <v>340</v>
      </c>
      <c r="I1613" s="445">
        <v>0.54</v>
      </c>
      <c r="J1613" s="445">
        <v>0</v>
      </c>
      <c r="K1613" s="446">
        <v>29.78</v>
      </c>
      <c r="L1613" s="446">
        <v>16.081199999999999</v>
      </c>
    </row>
    <row r="1614" spans="2:12" x14ac:dyDescent="0.25">
      <c r="B1614" s="394" t="s">
        <v>383</v>
      </c>
      <c r="C1614" s="444" t="s">
        <v>441</v>
      </c>
      <c r="D1614" s="394" t="s">
        <v>1336</v>
      </c>
      <c r="E1614" s="394" t="s">
        <v>442</v>
      </c>
      <c r="F1614" s="542" t="s">
        <v>390</v>
      </c>
      <c r="G1614" s="542"/>
      <c r="H1614" s="395" t="s">
        <v>141</v>
      </c>
      <c r="I1614" s="445">
        <v>0.4</v>
      </c>
      <c r="J1614" s="445">
        <v>0</v>
      </c>
      <c r="K1614" s="446">
        <v>0.38</v>
      </c>
      <c r="L1614" s="446">
        <v>0.152</v>
      </c>
    </row>
    <row r="1615" spans="2:12" ht="25.5" x14ac:dyDescent="0.25">
      <c r="B1615" s="399"/>
      <c r="C1615" s="399"/>
      <c r="D1615" s="399"/>
      <c r="E1615" s="399"/>
      <c r="F1615" s="399"/>
      <c r="G1615" s="399" t="s">
        <v>386</v>
      </c>
      <c r="H1615" s="447">
        <v>28.12</v>
      </c>
      <c r="I1615" s="399" t="s">
        <v>387</v>
      </c>
      <c r="J1615" s="447">
        <v>0</v>
      </c>
      <c r="K1615" s="399" t="s">
        <v>388</v>
      </c>
      <c r="L1615" s="447">
        <v>28.12</v>
      </c>
    </row>
    <row r="1616" spans="2:12" ht="12.75" customHeight="1" thickBot="1" x14ac:dyDescent="0.3">
      <c r="B1616" s="399"/>
      <c r="C1616" s="399"/>
      <c r="D1616" s="399"/>
      <c r="E1616" s="399"/>
      <c r="F1616" s="399"/>
      <c r="G1616" s="399" t="s">
        <v>389</v>
      </c>
      <c r="H1616" s="447">
        <v>0</v>
      </c>
      <c r="I1616" s="543"/>
      <c r="J1616" s="543" t="s">
        <v>474</v>
      </c>
      <c r="K1616" s="399"/>
      <c r="L1616" s="447">
        <v>111.23</v>
      </c>
    </row>
    <row r="1617" spans="2:12" ht="12.75" customHeight="1" thickTop="1" x14ac:dyDescent="0.25">
      <c r="B1617" s="396"/>
      <c r="C1617" s="396"/>
      <c r="D1617" s="396"/>
      <c r="E1617" s="396"/>
      <c r="F1617" s="396"/>
      <c r="G1617" s="396"/>
      <c r="H1617" s="396"/>
      <c r="I1617" s="396"/>
      <c r="J1617" s="396"/>
      <c r="K1617" s="396"/>
      <c r="L1617" s="396"/>
    </row>
    <row r="1618" spans="2:12" ht="15" x14ac:dyDescent="0.25">
      <c r="B1618" s="388" t="s">
        <v>1846</v>
      </c>
      <c r="C1618" s="440" t="s">
        <v>15</v>
      </c>
      <c r="D1618" s="388" t="s">
        <v>33</v>
      </c>
      <c r="E1618" s="388" t="s">
        <v>30</v>
      </c>
      <c r="F1618" s="544" t="s">
        <v>199</v>
      </c>
      <c r="G1618" s="544"/>
      <c r="H1618" s="389" t="s">
        <v>24</v>
      </c>
      <c r="I1618" s="440" t="s">
        <v>26</v>
      </c>
      <c r="J1618" s="440" t="s">
        <v>585</v>
      </c>
      <c r="K1618" s="440" t="s">
        <v>54</v>
      </c>
      <c r="L1618" s="440" t="s">
        <v>25</v>
      </c>
    </row>
    <row r="1619" spans="2:12" ht="38.25" x14ac:dyDescent="0.25">
      <c r="B1619" s="390" t="s">
        <v>382</v>
      </c>
      <c r="C1619" s="391" t="s">
        <v>1847</v>
      </c>
      <c r="D1619" s="390" t="s">
        <v>160</v>
      </c>
      <c r="E1619" s="390" t="s">
        <v>1848</v>
      </c>
      <c r="F1619" s="541" t="s">
        <v>488</v>
      </c>
      <c r="G1619" s="541"/>
      <c r="H1619" s="392" t="s">
        <v>159</v>
      </c>
      <c r="I1619" s="443">
        <v>1</v>
      </c>
      <c r="J1619" s="393"/>
      <c r="K1619" s="393">
        <v>77.16</v>
      </c>
      <c r="L1619" s="393">
        <v>77.16</v>
      </c>
    </row>
    <row r="1620" spans="2:12" x14ac:dyDescent="0.25">
      <c r="B1620" s="394" t="s">
        <v>383</v>
      </c>
      <c r="C1620" s="444" t="s">
        <v>688</v>
      </c>
      <c r="D1620" s="394" t="s">
        <v>1336</v>
      </c>
      <c r="E1620" s="394" t="s">
        <v>243</v>
      </c>
      <c r="F1620" s="542" t="s">
        <v>384</v>
      </c>
      <c r="G1620" s="542"/>
      <c r="H1620" s="395" t="s">
        <v>340</v>
      </c>
      <c r="I1620" s="445">
        <v>0.2021</v>
      </c>
      <c r="J1620" s="445">
        <v>0</v>
      </c>
      <c r="K1620" s="446">
        <v>29.78</v>
      </c>
      <c r="L1620" s="446">
        <v>6.0185380000000004</v>
      </c>
    </row>
    <row r="1621" spans="2:12" ht="25.5" x14ac:dyDescent="0.25">
      <c r="B1621" s="394" t="s">
        <v>383</v>
      </c>
      <c r="C1621" s="444" t="s">
        <v>4252</v>
      </c>
      <c r="D1621" s="394" t="s">
        <v>160</v>
      </c>
      <c r="E1621" s="394" t="s">
        <v>4253</v>
      </c>
      <c r="F1621" s="542" t="s">
        <v>390</v>
      </c>
      <c r="G1621" s="542"/>
      <c r="H1621" s="395" t="s">
        <v>159</v>
      </c>
      <c r="I1621" s="445">
        <v>1</v>
      </c>
      <c r="J1621" s="445">
        <v>0</v>
      </c>
      <c r="K1621" s="446">
        <v>66.34</v>
      </c>
      <c r="L1621" s="446">
        <v>66.34</v>
      </c>
    </row>
    <row r="1622" spans="2:12" x14ac:dyDescent="0.25">
      <c r="B1622" s="394" t="s">
        <v>383</v>
      </c>
      <c r="C1622" s="444" t="s">
        <v>674</v>
      </c>
      <c r="D1622" s="394" t="s">
        <v>1336</v>
      </c>
      <c r="E1622" s="394" t="s">
        <v>237</v>
      </c>
      <c r="F1622" s="542" t="s">
        <v>384</v>
      </c>
      <c r="G1622" s="542"/>
      <c r="H1622" s="395" t="s">
        <v>340</v>
      </c>
      <c r="I1622" s="445">
        <v>0.2021</v>
      </c>
      <c r="J1622" s="445">
        <v>0</v>
      </c>
      <c r="K1622" s="446">
        <v>22.31</v>
      </c>
      <c r="L1622" s="446">
        <v>4.5088509999999999</v>
      </c>
    </row>
    <row r="1623" spans="2:12" x14ac:dyDescent="0.25">
      <c r="B1623" s="394" t="s">
        <v>383</v>
      </c>
      <c r="C1623" s="444" t="s">
        <v>441</v>
      </c>
      <c r="D1623" s="394" t="s">
        <v>1336</v>
      </c>
      <c r="E1623" s="394" t="s">
        <v>442</v>
      </c>
      <c r="F1623" s="542" t="s">
        <v>390</v>
      </c>
      <c r="G1623" s="542"/>
      <c r="H1623" s="395" t="s">
        <v>141</v>
      </c>
      <c r="I1623" s="445">
        <v>0.84</v>
      </c>
      <c r="J1623" s="445">
        <v>0</v>
      </c>
      <c r="K1623" s="446">
        <v>0.38</v>
      </c>
      <c r="L1623" s="446">
        <v>0.31919999999999998</v>
      </c>
    </row>
    <row r="1624" spans="2:12" ht="25.5" customHeight="1" x14ac:dyDescent="0.25">
      <c r="B1624" s="399"/>
      <c r="C1624" s="399"/>
      <c r="D1624" s="399"/>
      <c r="E1624" s="399"/>
      <c r="F1624" s="399"/>
      <c r="G1624" s="399" t="s">
        <v>386</v>
      </c>
      <c r="H1624" s="447">
        <v>10.51</v>
      </c>
      <c r="I1624" s="399" t="s">
        <v>387</v>
      </c>
      <c r="J1624" s="447">
        <v>0</v>
      </c>
      <c r="K1624" s="399" t="s">
        <v>388</v>
      </c>
      <c r="L1624" s="447">
        <v>10.51</v>
      </c>
    </row>
    <row r="1625" spans="2:12" ht="26.25" thickBot="1" x14ac:dyDescent="0.3">
      <c r="B1625" s="399"/>
      <c r="C1625" s="399"/>
      <c r="D1625" s="399"/>
      <c r="E1625" s="399"/>
      <c r="F1625" s="399"/>
      <c r="G1625" s="399" t="s">
        <v>389</v>
      </c>
      <c r="H1625" s="447">
        <v>0</v>
      </c>
      <c r="I1625" s="543"/>
      <c r="J1625" s="543" t="s">
        <v>474</v>
      </c>
      <c r="K1625" s="399"/>
      <c r="L1625" s="447">
        <v>77.16</v>
      </c>
    </row>
    <row r="1626" spans="2:12" ht="15" customHeight="1" thickTop="1" x14ac:dyDescent="0.25">
      <c r="B1626" s="396"/>
      <c r="C1626" s="396"/>
      <c r="D1626" s="396"/>
      <c r="E1626" s="396"/>
      <c r="F1626" s="396"/>
      <c r="G1626" s="396"/>
      <c r="H1626" s="396"/>
      <c r="I1626" s="396"/>
      <c r="J1626" s="396"/>
      <c r="K1626" s="396"/>
      <c r="L1626" s="396"/>
    </row>
    <row r="1627" spans="2:12" ht="15" customHeight="1" x14ac:dyDescent="0.25">
      <c r="B1627" s="388" t="s">
        <v>1849</v>
      </c>
      <c r="C1627" s="440" t="s">
        <v>15</v>
      </c>
      <c r="D1627" s="388" t="s">
        <v>33</v>
      </c>
      <c r="E1627" s="388" t="s">
        <v>30</v>
      </c>
      <c r="F1627" s="544" t="s">
        <v>199</v>
      </c>
      <c r="G1627" s="544"/>
      <c r="H1627" s="389" t="s">
        <v>24</v>
      </c>
      <c r="I1627" s="440" t="s">
        <v>26</v>
      </c>
      <c r="J1627" s="440" t="s">
        <v>585</v>
      </c>
      <c r="K1627" s="440" t="s">
        <v>54</v>
      </c>
      <c r="L1627" s="440" t="s">
        <v>25</v>
      </c>
    </row>
    <row r="1628" spans="2:12" ht="38.25" x14ac:dyDescent="0.25">
      <c r="B1628" s="390" t="s">
        <v>382</v>
      </c>
      <c r="C1628" s="391" t="s">
        <v>1850</v>
      </c>
      <c r="D1628" s="390" t="s">
        <v>160</v>
      </c>
      <c r="E1628" s="390" t="s">
        <v>1851</v>
      </c>
      <c r="F1628" s="541" t="s">
        <v>488</v>
      </c>
      <c r="G1628" s="541"/>
      <c r="H1628" s="392" t="s">
        <v>159</v>
      </c>
      <c r="I1628" s="443">
        <v>1</v>
      </c>
      <c r="J1628" s="393"/>
      <c r="K1628" s="393">
        <v>129.5</v>
      </c>
      <c r="L1628" s="393">
        <v>129.5</v>
      </c>
    </row>
    <row r="1629" spans="2:12" x14ac:dyDescent="0.25">
      <c r="B1629" s="394" t="s">
        <v>383</v>
      </c>
      <c r="C1629" s="444" t="s">
        <v>674</v>
      </c>
      <c r="D1629" s="394" t="s">
        <v>1336</v>
      </c>
      <c r="E1629" s="394" t="s">
        <v>237</v>
      </c>
      <c r="F1629" s="542" t="s">
        <v>384</v>
      </c>
      <c r="G1629" s="542"/>
      <c r="H1629" s="395" t="s">
        <v>340</v>
      </c>
      <c r="I1629" s="445">
        <v>0.33979999999999999</v>
      </c>
      <c r="J1629" s="445">
        <v>0</v>
      </c>
      <c r="K1629" s="446">
        <v>22.31</v>
      </c>
      <c r="L1629" s="446">
        <v>7.5809379999999997</v>
      </c>
    </row>
    <row r="1630" spans="2:12" ht="15" customHeight="1" x14ac:dyDescent="0.25">
      <c r="B1630" s="394" t="s">
        <v>383</v>
      </c>
      <c r="C1630" s="444" t="s">
        <v>688</v>
      </c>
      <c r="D1630" s="394" t="s">
        <v>1336</v>
      </c>
      <c r="E1630" s="394" t="s">
        <v>243</v>
      </c>
      <c r="F1630" s="542" t="s">
        <v>384</v>
      </c>
      <c r="G1630" s="542"/>
      <c r="H1630" s="395" t="s">
        <v>340</v>
      </c>
      <c r="I1630" s="445">
        <v>0.33979999999999999</v>
      </c>
      <c r="J1630" s="445">
        <v>0</v>
      </c>
      <c r="K1630" s="446">
        <v>29.78</v>
      </c>
      <c r="L1630" s="446">
        <v>10.119244</v>
      </c>
    </row>
    <row r="1631" spans="2:12" ht="25.5" x14ac:dyDescent="0.25">
      <c r="B1631" s="394" t="s">
        <v>383</v>
      </c>
      <c r="C1631" s="444" t="s">
        <v>4254</v>
      </c>
      <c r="D1631" s="394" t="s">
        <v>160</v>
      </c>
      <c r="E1631" s="394" t="s">
        <v>4255</v>
      </c>
      <c r="F1631" s="542" t="s">
        <v>390</v>
      </c>
      <c r="G1631" s="542"/>
      <c r="H1631" s="395" t="s">
        <v>159</v>
      </c>
      <c r="I1631" s="445">
        <v>1</v>
      </c>
      <c r="J1631" s="445">
        <v>0</v>
      </c>
      <c r="K1631" s="446">
        <v>111.36</v>
      </c>
      <c r="L1631" s="446">
        <v>111.36</v>
      </c>
    </row>
    <row r="1632" spans="2:12" ht="15" customHeight="1" x14ac:dyDescent="0.25">
      <c r="B1632" s="394" t="s">
        <v>383</v>
      </c>
      <c r="C1632" s="444" t="s">
        <v>441</v>
      </c>
      <c r="D1632" s="394" t="s">
        <v>1336</v>
      </c>
      <c r="E1632" s="394" t="s">
        <v>442</v>
      </c>
      <c r="F1632" s="542" t="s">
        <v>390</v>
      </c>
      <c r="G1632" s="542"/>
      <c r="H1632" s="395" t="s">
        <v>141</v>
      </c>
      <c r="I1632" s="445">
        <v>1.2</v>
      </c>
      <c r="J1632" s="445">
        <v>0</v>
      </c>
      <c r="K1632" s="446">
        <v>0.38</v>
      </c>
      <c r="L1632" s="446">
        <v>0.45600000000000002</v>
      </c>
    </row>
    <row r="1633" spans="2:12" ht="15" customHeight="1" x14ac:dyDescent="0.25">
      <c r="B1633" s="399"/>
      <c r="C1633" s="399"/>
      <c r="D1633" s="399"/>
      <c r="E1633" s="399"/>
      <c r="F1633" s="399"/>
      <c r="G1633" s="399" t="s">
        <v>386</v>
      </c>
      <c r="H1633" s="447">
        <v>17.690000000000001</v>
      </c>
      <c r="I1633" s="399" t="s">
        <v>387</v>
      </c>
      <c r="J1633" s="447">
        <v>0</v>
      </c>
      <c r="K1633" s="399" t="s">
        <v>388</v>
      </c>
      <c r="L1633" s="447">
        <v>17.690000000000001</v>
      </c>
    </row>
    <row r="1634" spans="2:12" ht="26.25" thickBot="1" x14ac:dyDescent="0.3">
      <c r="B1634" s="399"/>
      <c r="C1634" s="399"/>
      <c r="D1634" s="399"/>
      <c r="E1634" s="399"/>
      <c r="F1634" s="399"/>
      <c r="G1634" s="399" t="s">
        <v>389</v>
      </c>
      <c r="H1634" s="447">
        <v>0</v>
      </c>
      <c r="I1634" s="543"/>
      <c r="J1634" s="543" t="s">
        <v>474</v>
      </c>
      <c r="K1634" s="399"/>
      <c r="L1634" s="447">
        <v>129.5</v>
      </c>
    </row>
    <row r="1635" spans="2:12" ht="13.5" thickTop="1" x14ac:dyDescent="0.25">
      <c r="B1635" s="396"/>
      <c r="C1635" s="396"/>
      <c r="D1635" s="396"/>
      <c r="E1635" s="396"/>
      <c r="F1635" s="396"/>
      <c r="G1635" s="396"/>
      <c r="H1635" s="396"/>
      <c r="I1635" s="396"/>
      <c r="J1635" s="396"/>
      <c r="K1635" s="396"/>
      <c r="L1635" s="396"/>
    </row>
    <row r="1636" spans="2:12" ht="15" x14ac:dyDescent="0.25">
      <c r="B1636" s="388" t="s">
        <v>1852</v>
      </c>
      <c r="C1636" s="440" t="s">
        <v>15</v>
      </c>
      <c r="D1636" s="388" t="s">
        <v>33</v>
      </c>
      <c r="E1636" s="388" t="s">
        <v>30</v>
      </c>
      <c r="F1636" s="544" t="s">
        <v>199</v>
      </c>
      <c r="G1636" s="544"/>
      <c r="H1636" s="389" t="s">
        <v>24</v>
      </c>
      <c r="I1636" s="440" t="s">
        <v>26</v>
      </c>
      <c r="J1636" s="440" t="s">
        <v>585</v>
      </c>
      <c r="K1636" s="440" t="s">
        <v>54</v>
      </c>
      <c r="L1636" s="440" t="s">
        <v>25</v>
      </c>
    </row>
    <row r="1637" spans="2:12" x14ac:dyDescent="0.25">
      <c r="B1637" s="390" t="s">
        <v>382</v>
      </c>
      <c r="C1637" s="391" t="s">
        <v>1853</v>
      </c>
      <c r="D1637" s="390" t="s">
        <v>1336</v>
      </c>
      <c r="E1637" s="390" t="s">
        <v>1854</v>
      </c>
      <c r="F1637" s="541">
        <v>850</v>
      </c>
      <c r="G1637" s="541"/>
      <c r="H1637" s="392" t="s">
        <v>137</v>
      </c>
      <c r="I1637" s="443">
        <v>1</v>
      </c>
      <c r="J1637" s="393"/>
      <c r="K1637" s="393">
        <v>562.12</v>
      </c>
      <c r="L1637" s="393">
        <v>562.12</v>
      </c>
    </row>
    <row r="1638" spans="2:12" x14ac:dyDescent="0.25">
      <c r="B1638" s="394" t="s">
        <v>383</v>
      </c>
      <c r="C1638" s="444" t="s">
        <v>441</v>
      </c>
      <c r="D1638" s="394" t="s">
        <v>1336</v>
      </c>
      <c r="E1638" s="394" t="s">
        <v>442</v>
      </c>
      <c r="F1638" s="542" t="s">
        <v>390</v>
      </c>
      <c r="G1638" s="542"/>
      <c r="H1638" s="395" t="s">
        <v>141</v>
      </c>
      <c r="I1638" s="445">
        <v>1</v>
      </c>
      <c r="J1638" s="445">
        <v>0</v>
      </c>
      <c r="K1638" s="446">
        <v>0.38</v>
      </c>
      <c r="L1638" s="446">
        <v>0.38</v>
      </c>
    </row>
    <row r="1639" spans="2:12" x14ac:dyDescent="0.25">
      <c r="B1639" s="394" t="s">
        <v>383</v>
      </c>
      <c r="C1639" s="444" t="s">
        <v>674</v>
      </c>
      <c r="D1639" s="394" t="s">
        <v>1336</v>
      </c>
      <c r="E1639" s="394" t="s">
        <v>237</v>
      </c>
      <c r="F1639" s="542" t="s">
        <v>384</v>
      </c>
      <c r="G1639" s="542"/>
      <c r="H1639" s="395" t="s">
        <v>340</v>
      </c>
      <c r="I1639" s="445">
        <v>1.1499999999999999</v>
      </c>
      <c r="J1639" s="445">
        <v>0</v>
      </c>
      <c r="K1639" s="446">
        <v>22.31</v>
      </c>
      <c r="L1639" s="446">
        <v>25.656500000000001</v>
      </c>
    </row>
    <row r="1640" spans="2:12" x14ac:dyDescent="0.25">
      <c r="B1640" s="394" t="s">
        <v>383</v>
      </c>
      <c r="C1640" s="444" t="s">
        <v>4256</v>
      </c>
      <c r="D1640" s="394" t="s">
        <v>1336</v>
      </c>
      <c r="E1640" s="394" t="s">
        <v>1854</v>
      </c>
      <c r="F1640" s="542" t="s">
        <v>390</v>
      </c>
      <c r="G1640" s="542"/>
      <c r="H1640" s="395" t="s">
        <v>136</v>
      </c>
      <c r="I1640" s="445">
        <v>1</v>
      </c>
      <c r="J1640" s="445">
        <v>0</v>
      </c>
      <c r="K1640" s="446">
        <v>501.85</v>
      </c>
      <c r="L1640" s="446">
        <v>501.85</v>
      </c>
    </row>
    <row r="1641" spans="2:12" x14ac:dyDescent="0.25">
      <c r="B1641" s="394" t="s">
        <v>383</v>
      </c>
      <c r="C1641" s="444" t="s">
        <v>688</v>
      </c>
      <c r="D1641" s="394" t="s">
        <v>1336</v>
      </c>
      <c r="E1641" s="394" t="s">
        <v>243</v>
      </c>
      <c r="F1641" s="542" t="s">
        <v>384</v>
      </c>
      <c r="G1641" s="542"/>
      <c r="H1641" s="395" t="s">
        <v>340</v>
      </c>
      <c r="I1641" s="445">
        <v>1.1499999999999999</v>
      </c>
      <c r="J1641" s="445">
        <v>0</v>
      </c>
      <c r="K1641" s="446">
        <v>29.78</v>
      </c>
      <c r="L1641" s="446">
        <v>34.247</v>
      </c>
    </row>
    <row r="1642" spans="2:12" ht="25.5" x14ac:dyDescent="0.25">
      <c r="B1642" s="399"/>
      <c r="C1642" s="399"/>
      <c r="D1642" s="399"/>
      <c r="E1642" s="399"/>
      <c r="F1642" s="399"/>
      <c r="G1642" s="399" t="s">
        <v>386</v>
      </c>
      <c r="H1642" s="447">
        <v>59.89</v>
      </c>
      <c r="I1642" s="399" t="s">
        <v>387</v>
      </c>
      <c r="J1642" s="447">
        <v>0</v>
      </c>
      <c r="K1642" s="399" t="s">
        <v>388</v>
      </c>
      <c r="L1642" s="447">
        <v>59.89</v>
      </c>
    </row>
    <row r="1643" spans="2:12" ht="26.25" thickBot="1" x14ac:dyDescent="0.3">
      <c r="B1643" s="399"/>
      <c r="C1643" s="399"/>
      <c r="D1643" s="399"/>
      <c r="E1643" s="399"/>
      <c r="F1643" s="399"/>
      <c r="G1643" s="399" t="s">
        <v>389</v>
      </c>
      <c r="H1643" s="447">
        <v>0</v>
      </c>
      <c r="I1643" s="543"/>
      <c r="J1643" s="543" t="s">
        <v>474</v>
      </c>
      <c r="K1643" s="399"/>
      <c r="L1643" s="447">
        <v>562.12</v>
      </c>
    </row>
    <row r="1644" spans="2:12" ht="12.75" customHeight="1" thickTop="1" x14ac:dyDescent="0.25">
      <c r="B1644" s="396"/>
      <c r="C1644" s="396"/>
      <c r="D1644" s="396"/>
      <c r="E1644" s="396"/>
      <c r="F1644" s="396"/>
      <c r="G1644" s="396"/>
      <c r="H1644" s="396"/>
      <c r="I1644" s="396"/>
      <c r="J1644" s="396"/>
      <c r="K1644" s="396"/>
      <c r="L1644" s="396"/>
    </row>
    <row r="1645" spans="2:12" ht="15" x14ac:dyDescent="0.25">
      <c r="B1645" s="388" t="s">
        <v>1855</v>
      </c>
      <c r="C1645" s="440" t="s">
        <v>15</v>
      </c>
      <c r="D1645" s="388" t="s">
        <v>33</v>
      </c>
      <c r="E1645" s="388" t="s">
        <v>30</v>
      </c>
      <c r="F1645" s="544" t="s">
        <v>199</v>
      </c>
      <c r="G1645" s="544"/>
      <c r="H1645" s="389" t="s">
        <v>24</v>
      </c>
      <c r="I1645" s="440" t="s">
        <v>26</v>
      </c>
      <c r="J1645" s="440" t="s">
        <v>585</v>
      </c>
      <c r="K1645" s="440" t="s">
        <v>54</v>
      </c>
      <c r="L1645" s="440" t="s">
        <v>25</v>
      </c>
    </row>
    <row r="1646" spans="2:12" ht="25.5" x14ac:dyDescent="0.25">
      <c r="B1646" s="390" t="s">
        <v>382</v>
      </c>
      <c r="C1646" s="391" t="s">
        <v>999</v>
      </c>
      <c r="D1646" s="390" t="s">
        <v>1336</v>
      </c>
      <c r="E1646" s="390" t="s">
        <v>1000</v>
      </c>
      <c r="F1646" s="541">
        <v>810</v>
      </c>
      <c r="G1646" s="541"/>
      <c r="H1646" s="392" t="s">
        <v>137</v>
      </c>
      <c r="I1646" s="443">
        <v>1</v>
      </c>
      <c r="J1646" s="393"/>
      <c r="K1646" s="393">
        <v>7.26</v>
      </c>
      <c r="L1646" s="393">
        <v>7.26</v>
      </c>
    </row>
    <row r="1647" spans="2:12" ht="12.75" customHeight="1" x14ac:dyDescent="0.25">
      <c r="B1647" s="394" t="s">
        <v>383</v>
      </c>
      <c r="C1647" s="444" t="s">
        <v>688</v>
      </c>
      <c r="D1647" s="394" t="s">
        <v>1336</v>
      </c>
      <c r="E1647" s="394" t="s">
        <v>243</v>
      </c>
      <c r="F1647" s="542" t="s">
        <v>384</v>
      </c>
      <c r="G1647" s="542"/>
      <c r="H1647" s="395" t="s">
        <v>340</v>
      </c>
      <c r="I1647" s="445">
        <v>0.09</v>
      </c>
      <c r="J1647" s="445">
        <v>0</v>
      </c>
      <c r="K1647" s="446">
        <v>29.78</v>
      </c>
      <c r="L1647" s="446">
        <v>2.6802000000000001</v>
      </c>
    </row>
    <row r="1648" spans="2:12" x14ac:dyDescent="0.25">
      <c r="B1648" s="394" t="s">
        <v>383</v>
      </c>
      <c r="C1648" s="444" t="s">
        <v>674</v>
      </c>
      <c r="D1648" s="394" t="s">
        <v>1336</v>
      </c>
      <c r="E1648" s="394" t="s">
        <v>237</v>
      </c>
      <c r="F1648" s="542" t="s">
        <v>384</v>
      </c>
      <c r="G1648" s="542"/>
      <c r="H1648" s="395" t="s">
        <v>340</v>
      </c>
      <c r="I1648" s="445">
        <v>0.09</v>
      </c>
      <c r="J1648" s="445">
        <v>0</v>
      </c>
      <c r="K1648" s="446">
        <v>22.31</v>
      </c>
      <c r="L1648" s="446">
        <v>2.0078999999999998</v>
      </c>
    </row>
    <row r="1649" spans="2:12" x14ac:dyDescent="0.25">
      <c r="B1649" s="394" t="s">
        <v>383</v>
      </c>
      <c r="C1649" s="444" t="s">
        <v>441</v>
      </c>
      <c r="D1649" s="394" t="s">
        <v>1336</v>
      </c>
      <c r="E1649" s="394" t="s">
        <v>442</v>
      </c>
      <c r="F1649" s="542" t="s">
        <v>390</v>
      </c>
      <c r="G1649" s="542"/>
      <c r="H1649" s="395" t="s">
        <v>141</v>
      </c>
      <c r="I1649" s="445">
        <v>0.5</v>
      </c>
      <c r="J1649" s="445">
        <v>0</v>
      </c>
      <c r="K1649" s="446">
        <v>0.38</v>
      </c>
      <c r="L1649" s="446">
        <v>0.19</v>
      </c>
    </row>
    <row r="1650" spans="2:12" ht="25.5" x14ac:dyDescent="0.25">
      <c r="B1650" s="394" t="s">
        <v>383</v>
      </c>
      <c r="C1650" s="444" t="s">
        <v>431</v>
      </c>
      <c r="D1650" s="394" t="s">
        <v>1336</v>
      </c>
      <c r="E1650" s="394" t="s">
        <v>432</v>
      </c>
      <c r="F1650" s="542" t="s">
        <v>390</v>
      </c>
      <c r="G1650" s="542"/>
      <c r="H1650" s="395" t="s">
        <v>136</v>
      </c>
      <c r="I1650" s="445">
        <v>1</v>
      </c>
      <c r="J1650" s="445">
        <v>0</v>
      </c>
      <c r="K1650" s="446">
        <v>2.39</v>
      </c>
      <c r="L1650" s="446">
        <v>2.39</v>
      </c>
    </row>
    <row r="1651" spans="2:12" ht="25.5" x14ac:dyDescent="0.25">
      <c r="B1651" s="399"/>
      <c r="C1651" s="399"/>
      <c r="D1651" s="399"/>
      <c r="E1651" s="399"/>
      <c r="F1651" s="399"/>
      <c r="G1651" s="399" t="s">
        <v>386</v>
      </c>
      <c r="H1651" s="447">
        <v>4.68</v>
      </c>
      <c r="I1651" s="399" t="s">
        <v>387</v>
      </c>
      <c r="J1651" s="447">
        <v>0</v>
      </c>
      <c r="K1651" s="399" t="s">
        <v>388</v>
      </c>
      <c r="L1651" s="447">
        <v>4.68</v>
      </c>
    </row>
    <row r="1652" spans="2:12" ht="26.25" thickBot="1" x14ac:dyDescent="0.3">
      <c r="B1652" s="399"/>
      <c r="C1652" s="399"/>
      <c r="D1652" s="399"/>
      <c r="E1652" s="399"/>
      <c r="F1652" s="399"/>
      <c r="G1652" s="399" t="s">
        <v>389</v>
      </c>
      <c r="H1652" s="447">
        <v>0</v>
      </c>
      <c r="I1652" s="543"/>
      <c r="J1652" s="543" t="s">
        <v>474</v>
      </c>
      <c r="K1652" s="399"/>
      <c r="L1652" s="447">
        <v>7.26</v>
      </c>
    </row>
    <row r="1653" spans="2:12" ht="13.5" thickTop="1" x14ac:dyDescent="0.25">
      <c r="B1653" s="396"/>
      <c r="C1653" s="396"/>
      <c r="D1653" s="396"/>
      <c r="E1653" s="396"/>
      <c r="F1653" s="396"/>
      <c r="G1653" s="396"/>
      <c r="H1653" s="396"/>
      <c r="I1653" s="396"/>
      <c r="J1653" s="396"/>
      <c r="K1653" s="396"/>
      <c r="L1653" s="396"/>
    </row>
    <row r="1654" spans="2:12" ht="12.75" customHeight="1" x14ac:dyDescent="0.25">
      <c r="B1654" s="388" t="s">
        <v>1856</v>
      </c>
      <c r="C1654" s="440" t="s">
        <v>15</v>
      </c>
      <c r="D1654" s="388" t="s">
        <v>33</v>
      </c>
      <c r="E1654" s="388" t="s">
        <v>30</v>
      </c>
      <c r="F1654" s="544" t="s">
        <v>199</v>
      </c>
      <c r="G1654" s="544"/>
      <c r="H1654" s="389" t="s">
        <v>24</v>
      </c>
      <c r="I1654" s="440" t="s">
        <v>26</v>
      </c>
      <c r="J1654" s="440" t="s">
        <v>585</v>
      </c>
      <c r="K1654" s="440" t="s">
        <v>54</v>
      </c>
      <c r="L1654" s="440" t="s">
        <v>25</v>
      </c>
    </row>
    <row r="1655" spans="2:12" ht="12.75" customHeight="1" x14ac:dyDescent="0.25">
      <c r="B1655" s="390" t="s">
        <v>382</v>
      </c>
      <c r="C1655" s="391" t="s">
        <v>1857</v>
      </c>
      <c r="D1655" s="390" t="s">
        <v>1336</v>
      </c>
      <c r="E1655" s="390" t="s">
        <v>1858</v>
      </c>
      <c r="F1655" s="541">
        <v>810</v>
      </c>
      <c r="G1655" s="541"/>
      <c r="H1655" s="392" t="s">
        <v>137</v>
      </c>
      <c r="I1655" s="443">
        <v>1</v>
      </c>
      <c r="J1655" s="393"/>
      <c r="K1655" s="393">
        <v>11.52</v>
      </c>
      <c r="L1655" s="393">
        <v>11.52</v>
      </c>
    </row>
    <row r="1656" spans="2:12" x14ac:dyDescent="0.25">
      <c r="B1656" s="394" t="s">
        <v>383</v>
      </c>
      <c r="C1656" s="444" t="s">
        <v>441</v>
      </c>
      <c r="D1656" s="394" t="s">
        <v>1336</v>
      </c>
      <c r="E1656" s="394" t="s">
        <v>442</v>
      </c>
      <c r="F1656" s="542" t="s">
        <v>390</v>
      </c>
      <c r="G1656" s="542"/>
      <c r="H1656" s="395" t="s">
        <v>141</v>
      </c>
      <c r="I1656" s="445">
        <v>0.63</v>
      </c>
      <c r="J1656" s="445">
        <v>0</v>
      </c>
      <c r="K1656" s="446">
        <v>0.38</v>
      </c>
      <c r="L1656" s="446">
        <v>0.2394</v>
      </c>
    </row>
    <row r="1657" spans="2:12" x14ac:dyDescent="0.25">
      <c r="B1657" s="394" t="s">
        <v>383</v>
      </c>
      <c r="C1657" s="444" t="s">
        <v>688</v>
      </c>
      <c r="D1657" s="394" t="s">
        <v>1336</v>
      </c>
      <c r="E1657" s="394" t="s">
        <v>243</v>
      </c>
      <c r="F1657" s="542" t="s">
        <v>384</v>
      </c>
      <c r="G1657" s="542"/>
      <c r="H1657" s="395" t="s">
        <v>340</v>
      </c>
      <c r="I1657" s="445">
        <v>0.14000000000000001</v>
      </c>
      <c r="J1657" s="445">
        <v>0</v>
      </c>
      <c r="K1657" s="446">
        <v>29.78</v>
      </c>
      <c r="L1657" s="446">
        <v>4.1692</v>
      </c>
    </row>
    <row r="1658" spans="2:12" ht="25.5" x14ac:dyDescent="0.25">
      <c r="B1658" s="394" t="s">
        <v>383</v>
      </c>
      <c r="C1658" s="444" t="s">
        <v>4257</v>
      </c>
      <c r="D1658" s="394" t="s">
        <v>1336</v>
      </c>
      <c r="E1658" s="394" t="s">
        <v>4258</v>
      </c>
      <c r="F1658" s="542" t="s">
        <v>390</v>
      </c>
      <c r="G1658" s="542"/>
      <c r="H1658" s="395" t="s">
        <v>136</v>
      </c>
      <c r="I1658" s="445">
        <v>1</v>
      </c>
      <c r="J1658" s="445">
        <v>0</v>
      </c>
      <c r="K1658" s="446">
        <v>4.01</v>
      </c>
      <c r="L1658" s="446">
        <v>4.01</v>
      </c>
    </row>
    <row r="1659" spans="2:12" x14ac:dyDescent="0.25">
      <c r="B1659" s="394" t="s">
        <v>383</v>
      </c>
      <c r="C1659" s="444" t="s">
        <v>674</v>
      </c>
      <c r="D1659" s="394" t="s">
        <v>1336</v>
      </c>
      <c r="E1659" s="394" t="s">
        <v>237</v>
      </c>
      <c r="F1659" s="542" t="s">
        <v>384</v>
      </c>
      <c r="G1659" s="542"/>
      <c r="H1659" s="395" t="s">
        <v>340</v>
      </c>
      <c r="I1659" s="445">
        <v>0.14000000000000001</v>
      </c>
      <c r="J1659" s="445">
        <v>0</v>
      </c>
      <c r="K1659" s="446">
        <v>22.31</v>
      </c>
      <c r="L1659" s="446">
        <v>3.1234000000000002</v>
      </c>
    </row>
    <row r="1660" spans="2:12" ht="25.5" x14ac:dyDescent="0.25">
      <c r="B1660" s="399"/>
      <c r="C1660" s="399"/>
      <c r="D1660" s="399"/>
      <c r="E1660" s="399"/>
      <c r="F1660" s="399"/>
      <c r="G1660" s="399" t="s">
        <v>386</v>
      </c>
      <c r="H1660" s="447">
        <v>7.28</v>
      </c>
      <c r="I1660" s="399" t="s">
        <v>387</v>
      </c>
      <c r="J1660" s="447">
        <v>0</v>
      </c>
      <c r="K1660" s="399" t="s">
        <v>388</v>
      </c>
      <c r="L1660" s="447">
        <v>7.28</v>
      </c>
    </row>
    <row r="1661" spans="2:12" ht="26.25" thickBot="1" x14ac:dyDescent="0.3">
      <c r="B1661" s="399"/>
      <c r="C1661" s="399"/>
      <c r="D1661" s="399"/>
      <c r="E1661" s="399"/>
      <c r="F1661" s="399"/>
      <c r="G1661" s="399" t="s">
        <v>389</v>
      </c>
      <c r="H1661" s="447">
        <v>0</v>
      </c>
      <c r="I1661" s="543"/>
      <c r="J1661" s="543" t="s">
        <v>474</v>
      </c>
      <c r="K1661" s="399"/>
      <c r="L1661" s="447">
        <v>11.52</v>
      </c>
    </row>
    <row r="1662" spans="2:12" ht="13.5" thickTop="1" x14ac:dyDescent="0.25">
      <c r="B1662" s="396"/>
      <c r="C1662" s="396"/>
      <c r="D1662" s="396"/>
      <c r="E1662" s="396"/>
      <c r="F1662" s="396"/>
      <c r="G1662" s="396"/>
      <c r="H1662" s="396"/>
      <c r="I1662" s="396"/>
      <c r="J1662" s="396"/>
      <c r="K1662" s="396"/>
      <c r="L1662" s="396"/>
    </row>
    <row r="1663" spans="2:12" ht="12.75" customHeight="1" x14ac:dyDescent="0.25">
      <c r="B1663" s="388" t="s">
        <v>1859</v>
      </c>
      <c r="C1663" s="440" t="s">
        <v>15</v>
      </c>
      <c r="D1663" s="388" t="s">
        <v>33</v>
      </c>
      <c r="E1663" s="388" t="s">
        <v>30</v>
      </c>
      <c r="F1663" s="544" t="s">
        <v>199</v>
      </c>
      <c r="G1663" s="544"/>
      <c r="H1663" s="389" t="s">
        <v>24</v>
      </c>
      <c r="I1663" s="440" t="s">
        <v>26</v>
      </c>
      <c r="J1663" s="440" t="s">
        <v>585</v>
      </c>
      <c r="K1663" s="440" t="s">
        <v>54</v>
      </c>
      <c r="L1663" s="440" t="s">
        <v>25</v>
      </c>
    </row>
    <row r="1664" spans="2:12" ht="12.75" customHeight="1" x14ac:dyDescent="0.25">
      <c r="B1664" s="390" t="s">
        <v>382</v>
      </c>
      <c r="C1664" s="391" t="s">
        <v>1001</v>
      </c>
      <c r="D1664" s="390" t="s">
        <v>1336</v>
      </c>
      <c r="E1664" s="390" t="s">
        <v>1002</v>
      </c>
      <c r="F1664" s="541">
        <v>810</v>
      </c>
      <c r="G1664" s="541"/>
      <c r="H1664" s="392" t="s">
        <v>137</v>
      </c>
      <c r="I1664" s="443">
        <v>1</v>
      </c>
      <c r="J1664" s="393"/>
      <c r="K1664" s="393">
        <v>12.42</v>
      </c>
      <c r="L1664" s="393">
        <v>12.42</v>
      </c>
    </row>
    <row r="1665" spans="2:12" x14ac:dyDescent="0.25">
      <c r="B1665" s="394" t="s">
        <v>383</v>
      </c>
      <c r="C1665" s="444" t="s">
        <v>688</v>
      </c>
      <c r="D1665" s="394" t="s">
        <v>1336</v>
      </c>
      <c r="E1665" s="394" t="s">
        <v>243</v>
      </c>
      <c r="F1665" s="542" t="s">
        <v>384</v>
      </c>
      <c r="G1665" s="542"/>
      <c r="H1665" s="395" t="s">
        <v>340</v>
      </c>
      <c r="I1665" s="445">
        <v>0.14000000000000001</v>
      </c>
      <c r="J1665" s="445">
        <v>0</v>
      </c>
      <c r="K1665" s="446">
        <v>29.78</v>
      </c>
      <c r="L1665" s="446">
        <v>4.1692</v>
      </c>
    </row>
    <row r="1666" spans="2:12" x14ac:dyDescent="0.25">
      <c r="B1666" s="394" t="s">
        <v>383</v>
      </c>
      <c r="C1666" s="444" t="s">
        <v>674</v>
      </c>
      <c r="D1666" s="394" t="s">
        <v>1336</v>
      </c>
      <c r="E1666" s="394" t="s">
        <v>237</v>
      </c>
      <c r="F1666" s="542" t="s">
        <v>384</v>
      </c>
      <c r="G1666" s="542"/>
      <c r="H1666" s="395" t="s">
        <v>340</v>
      </c>
      <c r="I1666" s="445">
        <v>0.14000000000000001</v>
      </c>
      <c r="J1666" s="445">
        <v>0</v>
      </c>
      <c r="K1666" s="446">
        <v>22.31</v>
      </c>
      <c r="L1666" s="446">
        <v>3.1234000000000002</v>
      </c>
    </row>
    <row r="1667" spans="2:12" ht="25.5" x14ac:dyDescent="0.25">
      <c r="B1667" s="394" t="s">
        <v>383</v>
      </c>
      <c r="C1667" s="444" t="s">
        <v>1191</v>
      </c>
      <c r="D1667" s="394" t="s">
        <v>1336</v>
      </c>
      <c r="E1667" s="394" t="s">
        <v>1002</v>
      </c>
      <c r="F1667" s="542" t="s">
        <v>390</v>
      </c>
      <c r="G1667" s="542"/>
      <c r="H1667" s="395" t="s">
        <v>136</v>
      </c>
      <c r="I1667" s="445">
        <v>1</v>
      </c>
      <c r="J1667" s="445">
        <v>0</v>
      </c>
      <c r="K1667" s="446">
        <v>4.84</v>
      </c>
      <c r="L1667" s="446">
        <v>4.84</v>
      </c>
    </row>
    <row r="1668" spans="2:12" x14ac:dyDescent="0.25">
      <c r="B1668" s="394" t="s">
        <v>383</v>
      </c>
      <c r="C1668" s="444" t="s">
        <v>441</v>
      </c>
      <c r="D1668" s="394" t="s">
        <v>1336</v>
      </c>
      <c r="E1668" s="394" t="s">
        <v>442</v>
      </c>
      <c r="F1668" s="542" t="s">
        <v>390</v>
      </c>
      <c r="G1668" s="542"/>
      <c r="H1668" s="395" t="s">
        <v>141</v>
      </c>
      <c r="I1668" s="445">
        <v>0.79</v>
      </c>
      <c r="J1668" s="445">
        <v>0</v>
      </c>
      <c r="K1668" s="446">
        <v>0.38</v>
      </c>
      <c r="L1668" s="446">
        <v>0.30020000000000002</v>
      </c>
    </row>
    <row r="1669" spans="2:12" ht="25.5" x14ac:dyDescent="0.25">
      <c r="B1669" s="399"/>
      <c r="C1669" s="399"/>
      <c r="D1669" s="399"/>
      <c r="E1669" s="399"/>
      <c r="F1669" s="399"/>
      <c r="G1669" s="399" t="s">
        <v>386</v>
      </c>
      <c r="H1669" s="447">
        <v>7.28</v>
      </c>
      <c r="I1669" s="399" t="s">
        <v>387</v>
      </c>
      <c r="J1669" s="447">
        <v>0</v>
      </c>
      <c r="K1669" s="399" t="s">
        <v>388</v>
      </c>
      <c r="L1669" s="447">
        <v>7.28</v>
      </c>
    </row>
    <row r="1670" spans="2:12" ht="26.25" thickBot="1" x14ac:dyDescent="0.3">
      <c r="B1670" s="399"/>
      <c r="C1670" s="399"/>
      <c r="D1670" s="399"/>
      <c r="E1670" s="399"/>
      <c r="F1670" s="399"/>
      <c r="G1670" s="399" t="s">
        <v>389</v>
      </c>
      <c r="H1670" s="447">
        <v>0</v>
      </c>
      <c r="I1670" s="543"/>
      <c r="J1670" s="543" t="s">
        <v>474</v>
      </c>
      <c r="K1670" s="399"/>
      <c r="L1670" s="447">
        <v>12.42</v>
      </c>
    </row>
    <row r="1671" spans="2:12" ht="13.5" thickTop="1" x14ac:dyDescent="0.25">
      <c r="B1671" s="396"/>
      <c r="C1671" s="396"/>
      <c r="D1671" s="396"/>
      <c r="E1671" s="396"/>
      <c r="F1671" s="396"/>
      <c r="G1671" s="396"/>
      <c r="H1671" s="396"/>
      <c r="I1671" s="396"/>
      <c r="J1671" s="396"/>
      <c r="K1671" s="396"/>
      <c r="L1671" s="396"/>
    </row>
    <row r="1672" spans="2:12" ht="12.75" customHeight="1" x14ac:dyDescent="0.25">
      <c r="B1672" s="388" t="s">
        <v>1860</v>
      </c>
      <c r="C1672" s="440" t="s">
        <v>15</v>
      </c>
      <c r="D1672" s="388" t="s">
        <v>33</v>
      </c>
      <c r="E1672" s="388" t="s">
        <v>30</v>
      </c>
      <c r="F1672" s="544" t="s">
        <v>199</v>
      </c>
      <c r="G1672" s="544"/>
      <c r="H1672" s="389" t="s">
        <v>24</v>
      </c>
      <c r="I1672" s="440" t="s">
        <v>26</v>
      </c>
      <c r="J1672" s="440" t="s">
        <v>585</v>
      </c>
      <c r="K1672" s="440" t="s">
        <v>54</v>
      </c>
      <c r="L1672" s="440" t="s">
        <v>25</v>
      </c>
    </row>
    <row r="1673" spans="2:12" ht="25.5" x14ac:dyDescent="0.25">
      <c r="B1673" s="390" t="s">
        <v>382</v>
      </c>
      <c r="C1673" s="391" t="s">
        <v>1003</v>
      </c>
      <c r="D1673" s="390" t="s">
        <v>1336</v>
      </c>
      <c r="E1673" s="390" t="s">
        <v>1004</v>
      </c>
      <c r="F1673" s="541">
        <v>810</v>
      </c>
      <c r="G1673" s="541"/>
      <c r="H1673" s="392" t="s">
        <v>137</v>
      </c>
      <c r="I1673" s="443">
        <v>1</v>
      </c>
      <c r="J1673" s="393"/>
      <c r="K1673" s="393">
        <v>22.28</v>
      </c>
      <c r="L1673" s="393">
        <v>22.28</v>
      </c>
    </row>
    <row r="1674" spans="2:12" ht="12.75" customHeight="1" x14ac:dyDescent="0.25">
      <c r="B1674" s="394" t="s">
        <v>383</v>
      </c>
      <c r="C1674" s="444" t="s">
        <v>441</v>
      </c>
      <c r="D1674" s="394" t="s">
        <v>1336</v>
      </c>
      <c r="E1674" s="394" t="s">
        <v>442</v>
      </c>
      <c r="F1674" s="542" t="s">
        <v>390</v>
      </c>
      <c r="G1674" s="542"/>
      <c r="H1674" s="395" t="s">
        <v>141</v>
      </c>
      <c r="I1674" s="445">
        <v>0.92</v>
      </c>
      <c r="J1674" s="445">
        <v>0</v>
      </c>
      <c r="K1674" s="446">
        <v>0.38</v>
      </c>
      <c r="L1674" s="446">
        <v>0.34960000000000002</v>
      </c>
    </row>
    <row r="1675" spans="2:12" x14ac:dyDescent="0.25">
      <c r="B1675" s="394" t="s">
        <v>383</v>
      </c>
      <c r="C1675" s="444" t="s">
        <v>674</v>
      </c>
      <c r="D1675" s="394" t="s">
        <v>1336</v>
      </c>
      <c r="E1675" s="394" t="s">
        <v>237</v>
      </c>
      <c r="F1675" s="542" t="s">
        <v>384</v>
      </c>
      <c r="G1675" s="542"/>
      <c r="H1675" s="395" t="s">
        <v>340</v>
      </c>
      <c r="I1675" s="445">
        <v>0.14000000000000001</v>
      </c>
      <c r="J1675" s="445">
        <v>0</v>
      </c>
      <c r="K1675" s="446">
        <v>22.31</v>
      </c>
      <c r="L1675" s="446">
        <v>3.1234000000000002</v>
      </c>
    </row>
    <row r="1676" spans="2:12" x14ac:dyDescent="0.25">
      <c r="B1676" s="394" t="s">
        <v>383</v>
      </c>
      <c r="C1676" s="444" t="s">
        <v>688</v>
      </c>
      <c r="D1676" s="394" t="s">
        <v>1336</v>
      </c>
      <c r="E1676" s="394" t="s">
        <v>243</v>
      </c>
      <c r="F1676" s="542" t="s">
        <v>384</v>
      </c>
      <c r="G1676" s="542"/>
      <c r="H1676" s="395" t="s">
        <v>340</v>
      </c>
      <c r="I1676" s="445">
        <v>0.14000000000000001</v>
      </c>
      <c r="J1676" s="445">
        <v>0</v>
      </c>
      <c r="K1676" s="446">
        <v>29.78</v>
      </c>
      <c r="L1676" s="446">
        <v>4.1692</v>
      </c>
    </row>
    <row r="1677" spans="2:12" ht="25.5" x14ac:dyDescent="0.25">
      <c r="B1677" s="394" t="s">
        <v>383</v>
      </c>
      <c r="C1677" s="444" t="s">
        <v>1192</v>
      </c>
      <c r="D1677" s="394" t="s">
        <v>1336</v>
      </c>
      <c r="E1677" s="394" t="s">
        <v>1193</v>
      </c>
      <c r="F1677" s="542" t="s">
        <v>390</v>
      </c>
      <c r="G1677" s="542"/>
      <c r="H1677" s="395" t="s">
        <v>136</v>
      </c>
      <c r="I1677" s="445">
        <v>1</v>
      </c>
      <c r="J1677" s="445">
        <v>0</v>
      </c>
      <c r="K1677" s="446">
        <v>14.66</v>
      </c>
      <c r="L1677" s="446">
        <v>14.66</v>
      </c>
    </row>
    <row r="1678" spans="2:12" ht="25.5" x14ac:dyDescent="0.25">
      <c r="B1678" s="399"/>
      <c r="C1678" s="399"/>
      <c r="D1678" s="399"/>
      <c r="E1678" s="399"/>
      <c r="F1678" s="399"/>
      <c r="G1678" s="399" t="s">
        <v>386</v>
      </c>
      <c r="H1678" s="447">
        <v>7.28</v>
      </c>
      <c r="I1678" s="399" t="s">
        <v>387</v>
      </c>
      <c r="J1678" s="447">
        <v>0</v>
      </c>
      <c r="K1678" s="399" t="s">
        <v>388</v>
      </c>
      <c r="L1678" s="447">
        <v>7.28</v>
      </c>
    </row>
    <row r="1679" spans="2:12" ht="26.25" thickBot="1" x14ac:dyDescent="0.3">
      <c r="B1679" s="399"/>
      <c r="C1679" s="399"/>
      <c r="D1679" s="399"/>
      <c r="E1679" s="399"/>
      <c r="F1679" s="399"/>
      <c r="G1679" s="399" t="s">
        <v>389</v>
      </c>
      <c r="H1679" s="447">
        <v>0</v>
      </c>
      <c r="I1679" s="543"/>
      <c r="J1679" s="543" t="s">
        <v>474</v>
      </c>
      <c r="K1679" s="399"/>
      <c r="L1679" s="447">
        <v>22.28</v>
      </c>
    </row>
    <row r="1680" spans="2:12" ht="13.5" thickTop="1" x14ac:dyDescent="0.25">
      <c r="B1680" s="396"/>
      <c r="C1680" s="396"/>
      <c r="D1680" s="396"/>
      <c r="E1680" s="396"/>
      <c r="F1680" s="396"/>
      <c r="G1680" s="396"/>
      <c r="H1680" s="396"/>
      <c r="I1680" s="396"/>
      <c r="J1680" s="396"/>
      <c r="K1680" s="396"/>
      <c r="L1680" s="396"/>
    </row>
    <row r="1681" spans="2:12" ht="15" x14ac:dyDescent="0.25">
      <c r="B1681" s="388" t="s">
        <v>1861</v>
      </c>
      <c r="C1681" s="440" t="s">
        <v>15</v>
      </c>
      <c r="D1681" s="388" t="s">
        <v>33</v>
      </c>
      <c r="E1681" s="388" t="s">
        <v>30</v>
      </c>
      <c r="F1681" s="544" t="s">
        <v>199</v>
      </c>
      <c r="G1681" s="544"/>
      <c r="H1681" s="389" t="s">
        <v>24</v>
      </c>
      <c r="I1681" s="440" t="s">
        <v>26</v>
      </c>
      <c r="J1681" s="440" t="s">
        <v>585</v>
      </c>
      <c r="K1681" s="440" t="s">
        <v>54</v>
      </c>
      <c r="L1681" s="440" t="s">
        <v>25</v>
      </c>
    </row>
    <row r="1682" spans="2:12" x14ac:dyDescent="0.25">
      <c r="B1682" s="390" t="s">
        <v>382</v>
      </c>
      <c r="C1682" s="391" t="s">
        <v>1862</v>
      </c>
      <c r="D1682" s="390" t="s">
        <v>1336</v>
      </c>
      <c r="E1682" s="390" t="s">
        <v>1863</v>
      </c>
      <c r="F1682" s="541">
        <v>818</v>
      </c>
      <c r="G1682" s="541"/>
      <c r="H1682" s="392" t="s">
        <v>137</v>
      </c>
      <c r="I1682" s="443">
        <v>1</v>
      </c>
      <c r="J1682" s="393"/>
      <c r="K1682" s="393">
        <v>311.04000000000002</v>
      </c>
      <c r="L1682" s="393">
        <v>311.04000000000002</v>
      </c>
    </row>
    <row r="1683" spans="2:12" ht="12.75" customHeight="1" x14ac:dyDescent="0.25">
      <c r="B1683" s="394" t="s">
        <v>383</v>
      </c>
      <c r="C1683" s="444" t="s">
        <v>688</v>
      </c>
      <c r="D1683" s="394" t="s">
        <v>1336</v>
      </c>
      <c r="E1683" s="394" t="s">
        <v>243</v>
      </c>
      <c r="F1683" s="542" t="s">
        <v>384</v>
      </c>
      <c r="G1683" s="542"/>
      <c r="H1683" s="395" t="s">
        <v>340</v>
      </c>
      <c r="I1683" s="445">
        <v>0.54</v>
      </c>
      <c r="J1683" s="445">
        <v>0</v>
      </c>
      <c r="K1683" s="446">
        <v>29.78</v>
      </c>
      <c r="L1683" s="446">
        <v>16.081199999999999</v>
      </c>
    </row>
    <row r="1684" spans="2:12" ht="12.75" customHeight="1" x14ac:dyDescent="0.25">
      <c r="B1684" s="394" t="s">
        <v>383</v>
      </c>
      <c r="C1684" s="444" t="s">
        <v>674</v>
      </c>
      <c r="D1684" s="394" t="s">
        <v>1336</v>
      </c>
      <c r="E1684" s="394" t="s">
        <v>237</v>
      </c>
      <c r="F1684" s="542" t="s">
        <v>384</v>
      </c>
      <c r="G1684" s="542"/>
      <c r="H1684" s="395" t="s">
        <v>340</v>
      </c>
      <c r="I1684" s="445">
        <v>0.54</v>
      </c>
      <c r="J1684" s="445">
        <v>0</v>
      </c>
      <c r="K1684" s="446">
        <v>22.31</v>
      </c>
      <c r="L1684" s="446">
        <v>12.0474</v>
      </c>
    </row>
    <row r="1685" spans="2:12" x14ac:dyDescent="0.25">
      <c r="B1685" s="394" t="s">
        <v>383</v>
      </c>
      <c r="C1685" s="444" t="s">
        <v>4259</v>
      </c>
      <c r="D1685" s="394" t="s">
        <v>1336</v>
      </c>
      <c r="E1685" s="394" t="s">
        <v>1863</v>
      </c>
      <c r="F1685" s="542" t="s">
        <v>390</v>
      </c>
      <c r="G1685" s="542"/>
      <c r="H1685" s="395" t="s">
        <v>136</v>
      </c>
      <c r="I1685" s="445">
        <v>1</v>
      </c>
      <c r="J1685" s="445">
        <v>0</v>
      </c>
      <c r="K1685" s="446">
        <v>282.92</v>
      </c>
      <c r="L1685" s="446">
        <v>282.92</v>
      </c>
    </row>
    <row r="1686" spans="2:12" ht="25.5" x14ac:dyDescent="0.25">
      <c r="B1686" s="399"/>
      <c r="C1686" s="399"/>
      <c r="D1686" s="399"/>
      <c r="E1686" s="399"/>
      <c r="F1686" s="399"/>
      <c r="G1686" s="399" t="s">
        <v>386</v>
      </c>
      <c r="H1686" s="447">
        <v>28.12</v>
      </c>
      <c r="I1686" s="399" t="s">
        <v>387</v>
      </c>
      <c r="J1686" s="447">
        <v>0</v>
      </c>
      <c r="K1686" s="399" t="s">
        <v>388</v>
      </c>
      <c r="L1686" s="447">
        <v>28.12</v>
      </c>
    </row>
    <row r="1687" spans="2:12" ht="26.25" thickBot="1" x14ac:dyDescent="0.3">
      <c r="B1687" s="399"/>
      <c r="C1687" s="399"/>
      <c r="D1687" s="399"/>
      <c r="E1687" s="399"/>
      <c r="F1687" s="399"/>
      <c r="G1687" s="399" t="s">
        <v>389</v>
      </c>
      <c r="H1687" s="447">
        <v>0</v>
      </c>
      <c r="I1687" s="543"/>
      <c r="J1687" s="543" t="s">
        <v>474</v>
      </c>
      <c r="K1687" s="399"/>
      <c r="L1687" s="447">
        <v>311.04000000000002</v>
      </c>
    </row>
    <row r="1688" spans="2:12" ht="13.5" thickTop="1" x14ac:dyDescent="0.25">
      <c r="B1688" s="396"/>
      <c r="C1688" s="396"/>
      <c r="D1688" s="396"/>
      <c r="E1688" s="396"/>
      <c r="F1688" s="396"/>
      <c r="G1688" s="396"/>
      <c r="H1688" s="396"/>
      <c r="I1688" s="396"/>
      <c r="J1688" s="396"/>
      <c r="K1688" s="396"/>
      <c r="L1688" s="396"/>
    </row>
    <row r="1689" spans="2:12" ht="15" x14ac:dyDescent="0.25">
      <c r="B1689" s="388" t="s">
        <v>1864</v>
      </c>
      <c r="C1689" s="440" t="s">
        <v>15</v>
      </c>
      <c r="D1689" s="388" t="s">
        <v>33</v>
      </c>
      <c r="E1689" s="388" t="s">
        <v>30</v>
      </c>
      <c r="F1689" s="544" t="s">
        <v>199</v>
      </c>
      <c r="G1689" s="544"/>
      <c r="H1689" s="389" t="s">
        <v>24</v>
      </c>
      <c r="I1689" s="440" t="s">
        <v>26</v>
      </c>
      <c r="J1689" s="440" t="s">
        <v>585</v>
      </c>
      <c r="K1689" s="440" t="s">
        <v>54</v>
      </c>
      <c r="L1689" s="440" t="s">
        <v>25</v>
      </c>
    </row>
    <row r="1690" spans="2:12" x14ac:dyDescent="0.25">
      <c r="B1690" s="390" t="s">
        <v>382</v>
      </c>
      <c r="C1690" s="391" t="s">
        <v>1100</v>
      </c>
      <c r="D1690" s="390" t="s">
        <v>1336</v>
      </c>
      <c r="E1690" s="390" t="s">
        <v>1101</v>
      </c>
      <c r="F1690" s="541">
        <v>818</v>
      </c>
      <c r="G1690" s="541"/>
      <c r="H1690" s="392" t="s">
        <v>136</v>
      </c>
      <c r="I1690" s="443">
        <v>1</v>
      </c>
      <c r="J1690" s="393"/>
      <c r="K1690" s="393">
        <v>83.79</v>
      </c>
      <c r="L1690" s="393">
        <v>83.79</v>
      </c>
    </row>
    <row r="1691" spans="2:12" ht="12.75" customHeight="1" x14ac:dyDescent="0.25">
      <c r="B1691" s="394" t="s">
        <v>383</v>
      </c>
      <c r="C1691" s="444" t="s">
        <v>674</v>
      </c>
      <c r="D1691" s="394" t="s">
        <v>1336</v>
      </c>
      <c r="E1691" s="394" t="s">
        <v>237</v>
      </c>
      <c r="F1691" s="542" t="s">
        <v>384</v>
      </c>
      <c r="G1691" s="542"/>
      <c r="H1691" s="395" t="s">
        <v>340</v>
      </c>
      <c r="I1691" s="445">
        <v>0.8</v>
      </c>
      <c r="J1691" s="445">
        <v>0</v>
      </c>
      <c r="K1691" s="446">
        <v>22.31</v>
      </c>
      <c r="L1691" s="446">
        <v>17.847999999999999</v>
      </c>
    </row>
    <row r="1692" spans="2:12" ht="12.75" customHeight="1" x14ac:dyDescent="0.25">
      <c r="B1692" s="394" t="s">
        <v>383</v>
      </c>
      <c r="C1692" s="444" t="s">
        <v>1295</v>
      </c>
      <c r="D1692" s="394" t="s">
        <v>1336</v>
      </c>
      <c r="E1692" s="394" t="s">
        <v>1296</v>
      </c>
      <c r="F1692" s="542" t="s">
        <v>390</v>
      </c>
      <c r="G1692" s="542"/>
      <c r="H1692" s="395" t="s">
        <v>136</v>
      </c>
      <c r="I1692" s="445">
        <v>1</v>
      </c>
      <c r="J1692" s="445">
        <v>0</v>
      </c>
      <c r="K1692" s="446">
        <v>42.66</v>
      </c>
      <c r="L1692" s="446">
        <v>42.66</v>
      </c>
    </row>
    <row r="1693" spans="2:12" x14ac:dyDescent="0.25">
      <c r="B1693" s="394" t="s">
        <v>383</v>
      </c>
      <c r="C1693" s="444" t="s">
        <v>673</v>
      </c>
      <c r="D1693" s="394" t="s">
        <v>1336</v>
      </c>
      <c r="E1693" s="394" t="s">
        <v>247</v>
      </c>
      <c r="F1693" s="542" t="s">
        <v>384</v>
      </c>
      <c r="G1693" s="542"/>
      <c r="H1693" s="395" t="s">
        <v>340</v>
      </c>
      <c r="I1693" s="445">
        <v>0.8</v>
      </c>
      <c r="J1693" s="445">
        <v>0</v>
      </c>
      <c r="K1693" s="446">
        <v>29.12</v>
      </c>
      <c r="L1693" s="446">
        <v>23.295999999999999</v>
      </c>
    </row>
    <row r="1694" spans="2:12" ht="25.5" x14ac:dyDescent="0.25">
      <c r="B1694" s="399"/>
      <c r="C1694" s="399"/>
      <c r="D1694" s="399"/>
      <c r="E1694" s="399"/>
      <c r="F1694" s="399"/>
      <c r="G1694" s="399" t="s">
        <v>386</v>
      </c>
      <c r="H1694" s="447">
        <v>41.13</v>
      </c>
      <c r="I1694" s="399" t="s">
        <v>387</v>
      </c>
      <c r="J1694" s="447">
        <v>0</v>
      </c>
      <c r="K1694" s="399" t="s">
        <v>388</v>
      </c>
      <c r="L1694" s="447">
        <v>41.13</v>
      </c>
    </row>
    <row r="1695" spans="2:12" ht="26.25" thickBot="1" x14ac:dyDescent="0.3">
      <c r="B1695" s="399"/>
      <c r="C1695" s="399"/>
      <c r="D1695" s="399"/>
      <c r="E1695" s="399"/>
      <c r="F1695" s="399"/>
      <c r="G1695" s="399" t="s">
        <v>389</v>
      </c>
      <c r="H1695" s="447">
        <v>0</v>
      </c>
      <c r="I1695" s="543"/>
      <c r="J1695" s="543" t="s">
        <v>474</v>
      </c>
      <c r="K1695" s="399"/>
      <c r="L1695" s="447">
        <v>83.79</v>
      </c>
    </row>
    <row r="1696" spans="2:12" ht="13.5" thickTop="1" x14ac:dyDescent="0.25">
      <c r="B1696" s="396"/>
      <c r="C1696" s="396"/>
      <c r="D1696" s="396"/>
      <c r="E1696" s="396"/>
      <c r="F1696" s="396"/>
      <c r="G1696" s="396"/>
      <c r="H1696" s="396"/>
      <c r="I1696" s="396"/>
      <c r="J1696" s="396"/>
      <c r="K1696" s="396"/>
      <c r="L1696" s="396"/>
    </row>
    <row r="1697" spans="2:17" ht="15" x14ac:dyDescent="0.25">
      <c r="B1697" s="388" t="s">
        <v>1865</v>
      </c>
      <c r="C1697" s="440" t="s">
        <v>15</v>
      </c>
      <c r="D1697" s="388" t="s">
        <v>33</v>
      </c>
      <c r="E1697" s="388" t="s">
        <v>30</v>
      </c>
      <c r="F1697" s="544" t="s">
        <v>199</v>
      </c>
      <c r="G1697" s="544"/>
      <c r="H1697" s="389" t="s">
        <v>24</v>
      </c>
      <c r="I1697" s="440" t="s">
        <v>26</v>
      </c>
      <c r="J1697" s="440" t="s">
        <v>585</v>
      </c>
      <c r="K1697" s="440" t="s">
        <v>54</v>
      </c>
      <c r="L1697" s="440" t="s">
        <v>25</v>
      </c>
      <c r="M1697" s="95"/>
      <c r="N1697" s="96"/>
      <c r="O1697" s="95"/>
      <c r="P1697" s="95"/>
      <c r="Q1697" s="96"/>
    </row>
    <row r="1698" spans="2:17" x14ac:dyDescent="0.25">
      <c r="B1698" s="390" t="s">
        <v>382</v>
      </c>
      <c r="C1698" s="391" t="s">
        <v>1866</v>
      </c>
      <c r="D1698" s="390" t="s">
        <v>1336</v>
      </c>
      <c r="E1698" s="390" t="s">
        <v>1867</v>
      </c>
      <c r="F1698" s="541">
        <v>850</v>
      </c>
      <c r="G1698" s="541"/>
      <c r="H1698" s="392" t="s">
        <v>136</v>
      </c>
      <c r="I1698" s="443">
        <v>1</v>
      </c>
      <c r="J1698" s="393"/>
      <c r="K1698" s="393">
        <v>103.93</v>
      </c>
      <c r="L1698" s="393">
        <v>103.93</v>
      </c>
    </row>
    <row r="1699" spans="2:17" x14ac:dyDescent="0.25">
      <c r="B1699" s="394" t="s">
        <v>383</v>
      </c>
      <c r="C1699" s="444" t="s">
        <v>4260</v>
      </c>
      <c r="D1699" s="394" t="s">
        <v>1336</v>
      </c>
      <c r="E1699" s="394" t="s">
        <v>1867</v>
      </c>
      <c r="F1699" s="542" t="s">
        <v>390</v>
      </c>
      <c r="G1699" s="542"/>
      <c r="H1699" s="395" t="s">
        <v>136</v>
      </c>
      <c r="I1699" s="445">
        <v>1</v>
      </c>
      <c r="J1699" s="445">
        <v>0</v>
      </c>
      <c r="K1699" s="446">
        <v>61.51</v>
      </c>
      <c r="L1699" s="446">
        <v>61.51</v>
      </c>
    </row>
    <row r="1700" spans="2:17" ht="12.75" customHeight="1" x14ac:dyDescent="0.25">
      <c r="B1700" s="394" t="s">
        <v>383</v>
      </c>
      <c r="C1700" s="444" t="s">
        <v>441</v>
      </c>
      <c r="D1700" s="394" t="s">
        <v>1336</v>
      </c>
      <c r="E1700" s="394" t="s">
        <v>442</v>
      </c>
      <c r="F1700" s="542" t="s">
        <v>390</v>
      </c>
      <c r="G1700" s="542"/>
      <c r="H1700" s="395" t="s">
        <v>141</v>
      </c>
      <c r="I1700" s="445">
        <v>2</v>
      </c>
      <c r="J1700" s="445">
        <v>0</v>
      </c>
      <c r="K1700" s="446">
        <v>0.38</v>
      </c>
      <c r="L1700" s="446">
        <v>0.76</v>
      </c>
    </row>
    <row r="1701" spans="2:17" x14ac:dyDescent="0.25">
      <c r="B1701" s="394" t="s">
        <v>383</v>
      </c>
      <c r="C1701" s="444" t="s">
        <v>674</v>
      </c>
      <c r="D1701" s="394" t="s">
        <v>1336</v>
      </c>
      <c r="E1701" s="394" t="s">
        <v>237</v>
      </c>
      <c r="F1701" s="542" t="s">
        <v>384</v>
      </c>
      <c r="G1701" s="542"/>
      <c r="H1701" s="395" t="s">
        <v>340</v>
      </c>
      <c r="I1701" s="445">
        <v>0.8</v>
      </c>
      <c r="J1701" s="445">
        <v>0</v>
      </c>
      <c r="K1701" s="446">
        <v>22.31</v>
      </c>
      <c r="L1701" s="446">
        <v>17.847999999999999</v>
      </c>
    </row>
    <row r="1702" spans="2:17" ht="12.75" customHeight="1" x14ac:dyDescent="0.25">
      <c r="B1702" s="394" t="s">
        <v>383</v>
      </c>
      <c r="C1702" s="444" t="s">
        <v>688</v>
      </c>
      <c r="D1702" s="394" t="s">
        <v>1336</v>
      </c>
      <c r="E1702" s="394" t="s">
        <v>243</v>
      </c>
      <c r="F1702" s="542" t="s">
        <v>384</v>
      </c>
      <c r="G1702" s="542"/>
      <c r="H1702" s="395" t="s">
        <v>340</v>
      </c>
      <c r="I1702" s="445">
        <v>0.8</v>
      </c>
      <c r="J1702" s="445">
        <v>0</v>
      </c>
      <c r="K1702" s="446">
        <v>29.78</v>
      </c>
      <c r="L1702" s="446">
        <v>23.824000000000002</v>
      </c>
    </row>
    <row r="1703" spans="2:17" ht="25.5" x14ac:dyDescent="0.25">
      <c r="B1703" s="399"/>
      <c r="C1703" s="399"/>
      <c r="D1703" s="399"/>
      <c r="E1703" s="399"/>
      <c r="F1703" s="399"/>
      <c r="G1703" s="399" t="s">
        <v>386</v>
      </c>
      <c r="H1703" s="447">
        <v>41.66</v>
      </c>
      <c r="I1703" s="399" t="s">
        <v>387</v>
      </c>
      <c r="J1703" s="447">
        <v>0</v>
      </c>
      <c r="K1703" s="399" t="s">
        <v>388</v>
      </c>
      <c r="L1703" s="447">
        <v>41.66</v>
      </c>
    </row>
    <row r="1704" spans="2:17" ht="26.25" thickBot="1" x14ac:dyDescent="0.3">
      <c r="B1704" s="399"/>
      <c r="C1704" s="399"/>
      <c r="D1704" s="399"/>
      <c r="E1704" s="399"/>
      <c r="F1704" s="399"/>
      <c r="G1704" s="399" t="s">
        <v>389</v>
      </c>
      <c r="H1704" s="447">
        <v>0</v>
      </c>
      <c r="I1704" s="543"/>
      <c r="J1704" s="543" t="s">
        <v>474</v>
      </c>
      <c r="K1704" s="399"/>
      <c r="L1704" s="447">
        <v>103.93</v>
      </c>
    </row>
    <row r="1705" spans="2:17" ht="13.5" thickTop="1" x14ac:dyDescent="0.25">
      <c r="B1705" s="396"/>
      <c r="C1705" s="396"/>
      <c r="D1705" s="396"/>
      <c r="E1705" s="396"/>
      <c r="F1705" s="396"/>
      <c r="G1705" s="396"/>
      <c r="H1705" s="396"/>
      <c r="I1705" s="396"/>
      <c r="J1705" s="396"/>
      <c r="K1705" s="396"/>
      <c r="L1705" s="396"/>
    </row>
    <row r="1706" spans="2:17" ht="15" x14ac:dyDescent="0.25">
      <c r="B1706" s="388" t="s">
        <v>1868</v>
      </c>
      <c r="C1706" s="440" t="s">
        <v>15</v>
      </c>
      <c r="D1706" s="388" t="s">
        <v>33</v>
      </c>
      <c r="E1706" s="388" t="s">
        <v>30</v>
      </c>
      <c r="F1706" s="544" t="s">
        <v>199</v>
      </c>
      <c r="G1706" s="544"/>
      <c r="H1706" s="389" t="s">
        <v>24</v>
      </c>
      <c r="I1706" s="440" t="s">
        <v>26</v>
      </c>
      <c r="J1706" s="440" t="s">
        <v>585</v>
      </c>
      <c r="K1706" s="440" t="s">
        <v>54</v>
      </c>
      <c r="L1706" s="440" t="s">
        <v>25</v>
      </c>
    </row>
    <row r="1707" spans="2:17" x14ac:dyDescent="0.25">
      <c r="B1707" s="390" t="s">
        <v>382</v>
      </c>
      <c r="C1707" s="391" t="s">
        <v>1869</v>
      </c>
      <c r="D1707" s="390" t="s">
        <v>1336</v>
      </c>
      <c r="E1707" s="390" t="s">
        <v>1870</v>
      </c>
      <c r="F1707" s="541">
        <v>850</v>
      </c>
      <c r="G1707" s="541"/>
      <c r="H1707" s="392" t="s">
        <v>137</v>
      </c>
      <c r="I1707" s="443">
        <v>1</v>
      </c>
      <c r="J1707" s="393"/>
      <c r="K1707" s="393">
        <v>65.02</v>
      </c>
      <c r="L1707" s="393">
        <v>65.02</v>
      </c>
    </row>
    <row r="1708" spans="2:17" x14ac:dyDescent="0.25">
      <c r="B1708" s="394" t="s">
        <v>383</v>
      </c>
      <c r="C1708" s="444" t="s">
        <v>674</v>
      </c>
      <c r="D1708" s="394" t="s">
        <v>1336</v>
      </c>
      <c r="E1708" s="394" t="s">
        <v>237</v>
      </c>
      <c r="F1708" s="542" t="s">
        <v>384</v>
      </c>
      <c r="G1708" s="542"/>
      <c r="H1708" s="395" t="s">
        <v>340</v>
      </c>
      <c r="I1708" s="445">
        <v>0.4</v>
      </c>
      <c r="J1708" s="445">
        <v>0</v>
      </c>
      <c r="K1708" s="446">
        <v>22.31</v>
      </c>
      <c r="L1708" s="446">
        <v>8.9239999999999995</v>
      </c>
    </row>
    <row r="1709" spans="2:17" x14ac:dyDescent="0.25">
      <c r="B1709" s="394" t="s">
        <v>383</v>
      </c>
      <c r="C1709" s="444" t="s">
        <v>688</v>
      </c>
      <c r="D1709" s="394" t="s">
        <v>1336</v>
      </c>
      <c r="E1709" s="394" t="s">
        <v>243</v>
      </c>
      <c r="F1709" s="542" t="s">
        <v>384</v>
      </c>
      <c r="G1709" s="542"/>
      <c r="H1709" s="395" t="s">
        <v>340</v>
      </c>
      <c r="I1709" s="445">
        <v>0.4</v>
      </c>
      <c r="J1709" s="445">
        <v>0</v>
      </c>
      <c r="K1709" s="446">
        <v>29.78</v>
      </c>
      <c r="L1709" s="446">
        <v>11.912000000000001</v>
      </c>
    </row>
    <row r="1710" spans="2:17" ht="12.75" customHeight="1" x14ac:dyDescent="0.25">
      <c r="B1710" s="394" t="s">
        <v>383</v>
      </c>
      <c r="C1710" s="444" t="s">
        <v>4261</v>
      </c>
      <c r="D1710" s="394" t="s">
        <v>1336</v>
      </c>
      <c r="E1710" s="394" t="s">
        <v>4262</v>
      </c>
      <c r="F1710" s="542" t="s">
        <v>390</v>
      </c>
      <c r="G1710" s="542"/>
      <c r="H1710" s="395" t="s">
        <v>136</v>
      </c>
      <c r="I1710" s="445">
        <v>1</v>
      </c>
      <c r="J1710" s="445">
        <v>0</v>
      </c>
      <c r="K1710" s="446">
        <v>43.81</v>
      </c>
      <c r="L1710" s="446">
        <v>43.81</v>
      </c>
    </row>
    <row r="1711" spans="2:17" ht="12.75" customHeight="1" x14ac:dyDescent="0.25">
      <c r="B1711" s="394" t="s">
        <v>383</v>
      </c>
      <c r="C1711" s="444" t="s">
        <v>441</v>
      </c>
      <c r="D1711" s="394" t="s">
        <v>1336</v>
      </c>
      <c r="E1711" s="394" t="s">
        <v>442</v>
      </c>
      <c r="F1711" s="542" t="s">
        <v>390</v>
      </c>
      <c r="G1711" s="542"/>
      <c r="H1711" s="395" t="s">
        <v>141</v>
      </c>
      <c r="I1711" s="445">
        <v>1</v>
      </c>
      <c r="J1711" s="445">
        <v>0</v>
      </c>
      <c r="K1711" s="446">
        <v>0.38</v>
      </c>
      <c r="L1711" s="446">
        <v>0.38</v>
      </c>
    </row>
    <row r="1712" spans="2:17" ht="25.5" x14ac:dyDescent="0.25">
      <c r="B1712" s="399"/>
      <c r="C1712" s="399"/>
      <c r="D1712" s="399"/>
      <c r="E1712" s="399"/>
      <c r="F1712" s="399"/>
      <c r="G1712" s="399" t="s">
        <v>386</v>
      </c>
      <c r="H1712" s="447">
        <v>20.83</v>
      </c>
      <c r="I1712" s="399" t="s">
        <v>387</v>
      </c>
      <c r="J1712" s="447">
        <v>0</v>
      </c>
      <c r="K1712" s="399" t="s">
        <v>388</v>
      </c>
      <c r="L1712" s="447">
        <v>20.83</v>
      </c>
    </row>
    <row r="1713" spans="2:12" ht="26.25" thickBot="1" x14ac:dyDescent="0.3">
      <c r="B1713" s="399"/>
      <c r="C1713" s="399"/>
      <c r="D1713" s="399"/>
      <c r="E1713" s="399"/>
      <c r="F1713" s="399"/>
      <c r="G1713" s="399" t="s">
        <v>389</v>
      </c>
      <c r="H1713" s="447">
        <v>0</v>
      </c>
      <c r="I1713" s="543"/>
      <c r="J1713" s="543" t="s">
        <v>474</v>
      </c>
      <c r="K1713" s="399"/>
      <c r="L1713" s="447">
        <v>65.02</v>
      </c>
    </row>
    <row r="1714" spans="2:12" ht="13.5" thickTop="1" x14ac:dyDescent="0.25">
      <c r="B1714" s="396"/>
      <c r="C1714" s="396"/>
      <c r="D1714" s="396"/>
      <c r="E1714" s="396"/>
      <c r="F1714" s="396"/>
      <c r="G1714" s="396"/>
      <c r="H1714" s="396"/>
      <c r="I1714" s="396"/>
      <c r="J1714" s="396"/>
      <c r="K1714" s="396"/>
      <c r="L1714" s="396"/>
    </row>
    <row r="1715" spans="2:12" ht="15" x14ac:dyDescent="0.25">
      <c r="B1715" s="388" t="s">
        <v>1871</v>
      </c>
      <c r="C1715" s="440" t="s">
        <v>15</v>
      </c>
      <c r="D1715" s="388" t="s">
        <v>33</v>
      </c>
      <c r="E1715" s="388" t="s">
        <v>30</v>
      </c>
      <c r="F1715" s="544" t="s">
        <v>199</v>
      </c>
      <c r="G1715" s="544"/>
      <c r="H1715" s="389" t="s">
        <v>24</v>
      </c>
      <c r="I1715" s="440" t="s">
        <v>26</v>
      </c>
      <c r="J1715" s="440" t="s">
        <v>585</v>
      </c>
      <c r="K1715" s="440" t="s">
        <v>54</v>
      </c>
      <c r="L1715" s="440" t="s">
        <v>25</v>
      </c>
    </row>
    <row r="1716" spans="2:12" x14ac:dyDescent="0.25">
      <c r="B1716" s="390" t="s">
        <v>382</v>
      </c>
      <c r="C1716" s="391" t="s">
        <v>1872</v>
      </c>
      <c r="D1716" s="390" t="s">
        <v>1336</v>
      </c>
      <c r="E1716" s="390" t="s">
        <v>1873</v>
      </c>
      <c r="F1716" s="541">
        <v>850</v>
      </c>
      <c r="G1716" s="541"/>
      <c r="H1716" s="392" t="s">
        <v>136</v>
      </c>
      <c r="I1716" s="443">
        <v>1</v>
      </c>
      <c r="J1716" s="393"/>
      <c r="K1716" s="393">
        <v>145.52000000000001</v>
      </c>
      <c r="L1716" s="393">
        <v>145.52000000000001</v>
      </c>
    </row>
    <row r="1717" spans="2:12" x14ac:dyDescent="0.25">
      <c r="B1717" s="394" t="s">
        <v>383</v>
      </c>
      <c r="C1717" s="444" t="s">
        <v>688</v>
      </c>
      <c r="D1717" s="394" t="s">
        <v>1336</v>
      </c>
      <c r="E1717" s="394" t="s">
        <v>243</v>
      </c>
      <c r="F1717" s="542" t="s">
        <v>384</v>
      </c>
      <c r="G1717" s="542"/>
      <c r="H1717" s="395" t="s">
        <v>340</v>
      </c>
      <c r="I1717" s="445">
        <v>0.93</v>
      </c>
      <c r="J1717" s="445">
        <v>0</v>
      </c>
      <c r="K1717" s="446">
        <v>29.78</v>
      </c>
      <c r="L1717" s="446">
        <v>27.695399999999999</v>
      </c>
    </row>
    <row r="1718" spans="2:12" x14ac:dyDescent="0.25">
      <c r="B1718" s="394" t="s">
        <v>383</v>
      </c>
      <c r="C1718" s="444" t="s">
        <v>674</v>
      </c>
      <c r="D1718" s="394" t="s">
        <v>1336</v>
      </c>
      <c r="E1718" s="394" t="s">
        <v>237</v>
      </c>
      <c r="F1718" s="542" t="s">
        <v>384</v>
      </c>
      <c r="G1718" s="542"/>
      <c r="H1718" s="395" t="s">
        <v>340</v>
      </c>
      <c r="I1718" s="445">
        <v>0.93</v>
      </c>
      <c r="J1718" s="445">
        <v>0</v>
      </c>
      <c r="K1718" s="446">
        <v>22.31</v>
      </c>
      <c r="L1718" s="446">
        <v>20.7483</v>
      </c>
    </row>
    <row r="1719" spans="2:12" x14ac:dyDescent="0.25">
      <c r="B1719" s="394" t="s">
        <v>383</v>
      </c>
      <c r="C1719" s="444" t="s">
        <v>4263</v>
      </c>
      <c r="D1719" s="394" t="s">
        <v>1336</v>
      </c>
      <c r="E1719" s="394" t="s">
        <v>4264</v>
      </c>
      <c r="F1719" s="542" t="s">
        <v>390</v>
      </c>
      <c r="G1719" s="542"/>
      <c r="H1719" s="395" t="s">
        <v>136</v>
      </c>
      <c r="I1719" s="445">
        <v>1</v>
      </c>
      <c r="J1719" s="445">
        <v>0</v>
      </c>
      <c r="K1719" s="446">
        <v>96.37</v>
      </c>
      <c r="L1719" s="446">
        <v>96.37</v>
      </c>
    </row>
    <row r="1720" spans="2:12" ht="12.75" customHeight="1" x14ac:dyDescent="0.25">
      <c r="B1720" s="394" t="s">
        <v>383</v>
      </c>
      <c r="C1720" s="444" t="s">
        <v>441</v>
      </c>
      <c r="D1720" s="394" t="s">
        <v>1336</v>
      </c>
      <c r="E1720" s="394" t="s">
        <v>442</v>
      </c>
      <c r="F1720" s="542" t="s">
        <v>390</v>
      </c>
      <c r="G1720" s="542"/>
      <c r="H1720" s="395" t="s">
        <v>141</v>
      </c>
      <c r="I1720" s="445">
        <v>1.9</v>
      </c>
      <c r="J1720" s="445">
        <v>0</v>
      </c>
      <c r="K1720" s="446">
        <v>0.38</v>
      </c>
      <c r="L1720" s="446">
        <v>0.72199999999999998</v>
      </c>
    </row>
    <row r="1721" spans="2:12" ht="12.75" customHeight="1" x14ac:dyDescent="0.25">
      <c r="B1721" s="399"/>
      <c r="C1721" s="399"/>
      <c r="D1721" s="399"/>
      <c r="E1721" s="399"/>
      <c r="F1721" s="399"/>
      <c r="G1721" s="399" t="s">
        <v>386</v>
      </c>
      <c r="H1721" s="447">
        <v>48.43</v>
      </c>
      <c r="I1721" s="399" t="s">
        <v>387</v>
      </c>
      <c r="J1721" s="447">
        <v>0</v>
      </c>
      <c r="K1721" s="399" t="s">
        <v>388</v>
      </c>
      <c r="L1721" s="447">
        <v>48.43</v>
      </c>
    </row>
    <row r="1722" spans="2:12" ht="26.25" thickBot="1" x14ac:dyDescent="0.3">
      <c r="B1722" s="399"/>
      <c r="C1722" s="399"/>
      <c r="D1722" s="399"/>
      <c r="E1722" s="399"/>
      <c r="F1722" s="399"/>
      <c r="G1722" s="399" t="s">
        <v>389</v>
      </c>
      <c r="H1722" s="447">
        <v>0</v>
      </c>
      <c r="I1722" s="543"/>
      <c r="J1722" s="543" t="s">
        <v>474</v>
      </c>
      <c r="K1722" s="399"/>
      <c r="L1722" s="447">
        <v>145.52000000000001</v>
      </c>
    </row>
    <row r="1723" spans="2:12" ht="13.5" thickTop="1" x14ac:dyDescent="0.25">
      <c r="B1723" s="396"/>
      <c r="C1723" s="396"/>
      <c r="D1723" s="396"/>
      <c r="E1723" s="396"/>
      <c r="F1723" s="396"/>
      <c r="G1723" s="396"/>
      <c r="H1723" s="396"/>
      <c r="I1723" s="396"/>
      <c r="J1723" s="396"/>
      <c r="K1723" s="396"/>
      <c r="L1723" s="396"/>
    </row>
    <row r="1724" spans="2:12" ht="15" x14ac:dyDescent="0.25">
      <c r="B1724" s="388" t="s">
        <v>1874</v>
      </c>
      <c r="C1724" s="440" t="s">
        <v>15</v>
      </c>
      <c r="D1724" s="388" t="s">
        <v>33</v>
      </c>
      <c r="E1724" s="388" t="s">
        <v>30</v>
      </c>
      <c r="F1724" s="544" t="s">
        <v>199</v>
      </c>
      <c r="G1724" s="544"/>
      <c r="H1724" s="389" t="s">
        <v>24</v>
      </c>
      <c r="I1724" s="440" t="s">
        <v>26</v>
      </c>
      <c r="J1724" s="440" t="s">
        <v>585</v>
      </c>
      <c r="K1724" s="440" t="s">
        <v>54</v>
      </c>
      <c r="L1724" s="440" t="s">
        <v>25</v>
      </c>
    </row>
    <row r="1725" spans="2:12" ht="76.5" x14ac:dyDescent="0.25">
      <c r="B1725" s="390" t="s">
        <v>382</v>
      </c>
      <c r="C1725" s="391" t="s">
        <v>1875</v>
      </c>
      <c r="D1725" s="390" t="s">
        <v>160</v>
      </c>
      <c r="E1725" s="390" t="s">
        <v>1876</v>
      </c>
      <c r="F1725" s="541" t="s">
        <v>488</v>
      </c>
      <c r="G1725" s="541"/>
      <c r="H1725" s="392" t="s">
        <v>159</v>
      </c>
      <c r="I1725" s="443">
        <v>1</v>
      </c>
      <c r="J1725" s="393"/>
      <c r="K1725" s="393">
        <v>80.150000000000006</v>
      </c>
      <c r="L1725" s="393">
        <v>80.150000000000006</v>
      </c>
    </row>
    <row r="1726" spans="2:12" x14ac:dyDescent="0.25">
      <c r="B1726" s="394" t="s">
        <v>383</v>
      </c>
      <c r="C1726" s="444" t="s">
        <v>441</v>
      </c>
      <c r="D1726" s="394" t="s">
        <v>1336</v>
      </c>
      <c r="E1726" s="394" t="s">
        <v>442</v>
      </c>
      <c r="F1726" s="542" t="s">
        <v>390</v>
      </c>
      <c r="G1726" s="542"/>
      <c r="H1726" s="395" t="s">
        <v>141</v>
      </c>
      <c r="I1726" s="445">
        <v>1.35</v>
      </c>
      <c r="J1726" s="445">
        <v>0</v>
      </c>
      <c r="K1726" s="446">
        <v>0.38</v>
      </c>
      <c r="L1726" s="446">
        <v>0.51300000000000001</v>
      </c>
    </row>
    <row r="1727" spans="2:12" x14ac:dyDescent="0.25">
      <c r="B1727" s="394" t="s">
        <v>383</v>
      </c>
      <c r="C1727" s="444" t="s">
        <v>1240</v>
      </c>
      <c r="D1727" s="394" t="s">
        <v>1336</v>
      </c>
      <c r="E1727" s="394" t="s">
        <v>1241</v>
      </c>
      <c r="F1727" s="542" t="s">
        <v>390</v>
      </c>
      <c r="G1727" s="542"/>
      <c r="H1727" s="395" t="s">
        <v>395</v>
      </c>
      <c r="I1727" s="445">
        <v>3.0000000000000001E-3</v>
      </c>
      <c r="J1727" s="445">
        <v>0</v>
      </c>
      <c r="K1727" s="446">
        <v>51.33</v>
      </c>
      <c r="L1727" s="446">
        <v>0.15398999999999999</v>
      </c>
    </row>
    <row r="1728" spans="2:12" ht="12.75" customHeight="1" x14ac:dyDescent="0.25">
      <c r="B1728" s="394" t="s">
        <v>383</v>
      </c>
      <c r="C1728" s="444" t="s">
        <v>674</v>
      </c>
      <c r="D1728" s="394" t="s">
        <v>1336</v>
      </c>
      <c r="E1728" s="394" t="s">
        <v>237</v>
      </c>
      <c r="F1728" s="542" t="s">
        <v>384</v>
      </c>
      <c r="G1728" s="542"/>
      <c r="H1728" s="395" t="s">
        <v>340</v>
      </c>
      <c r="I1728" s="445">
        <v>0.52200000000000002</v>
      </c>
      <c r="J1728" s="445">
        <v>0</v>
      </c>
      <c r="K1728" s="446">
        <v>22.31</v>
      </c>
      <c r="L1728" s="446">
        <v>11.645820000000001</v>
      </c>
    </row>
    <row r="1729" spans="2:12" ht="12.75" customHeight="1" x14ac:dyDescent="0.25">
      <c r="B1729" s="394" t="s">
        <v>383</v>
      </c>
      <c r="C1729" s="444" t="s">
        <v>4265</v>
      </c>
      <c r="D1729" s="394" t="s">
        <v>160</v>
      </c>
      <c r="E1729" s="394" t="s">
        <v>4266</v>
      </c>
      <c r="F1729" s="542" t="s">
        <v>390</v>
      </c>
      <c r="G1729" s="542"/>
      <c r="H1729" s="395" t="s">
        <v>159</v>
      </c>
      <c r="I1729" s="445">
        <v>1</v>
      </c>
      <c r="J1729" s="445">
        <v>0</v>
      </c>
      <c r="K1729" s="446">
        <v>52.31</v>
      </c>
      <c r="L1729" s="446">
        <v>52.31</v>
      </c>
    </row>
    <row r="1730" spans="2:12" x14ac:dyDescent="0.25">
      <c r="B1730" s="394" t="s">
        <v>383</v>
      </c>
      <c r="C1730" s="444" t="s">
        <v>688</v>
      </c>
      <c r="D1730" s="394" t="s">
        <v>1336</v>
      </c>
      <c r="E1730" s="394" t="s">
        <v>243</v>
      </c>
      <c r="F1730" s="542" t="s">
        <v>384</v>
      </c>
      <c r="G1730" s="542"/>
      <c r="H1730" s="395" t="s">
        <v>340</v>
      </c>
      <c r="I1730" s="445">
        <v>0.52200000000000002</v>
      </c>
      <c r="J1730" s="445">
        <v>0</v>
      </c>
      <c r="K1730" s="446">
        <v>29.78</v>
      </c>
      <c r="L1730" s="446">
        <v>15.545159999999999</v>
      </c>
    </row>
    <row r="1731" spans="2:12" ht="25.5" x14ac:dyDescent="0.25">
      <c r="B1731" s="399"/>
      <c r="C1731" s="399"/>
      <c r="D1731" s="399"/>
      <c r="E1731" s="399"/>
      <c r="F1731" s="399"/>
      <c r="G1731" s="399" t="s">
        <v>386</v>
      </c>
      <c r="H1731" s="447">
        <v>27.18</v>
      </c>
      <c r="I1731" s="399" t="s">
        <v>387</v>
      </c>
      <c r="J1731" s="447">
        <v>0</v>
      </c>
      <c r="K1731" s="399" t="s">
        <v>388</v>
      </c>
      <c r="L1731" s="447">
        <v>27.18</v>
      </c>
    </row>
    <row r="1732" spans="2:12" ht="26.25" thickBot="1" x14ac:dyDescent="0.3">
      <c r="B1732" s="399"/>
      <c r="C1732" s="399"/>
      <c r="D1732" s="399"/>
      <c r="E1732" s="399"/>
      <c r="F1732" s="399"/>
      <c r="G1732" s="399" t="s">
        <v>389</v>
      </c>
      <c r="H1732" s="447">
        <v>0</v>
      </c>
      <c r="I1732" s="543"/>
      <c r="J1732" s="543" t="s">
        <v>474</v>
      </c>
      <c r="K1732" s="399"/>
      <c r="L1732" s="447">
        <v>80.150000000000006</v>
      </c>
    </row>
    <row r="1733" spans="2:12" ht="13.5" thickTop="1" x14ac:dyDescent="0.25">
      <c r="B1733" s="396"/>
      <c r="C1733" s="396"/>
      <c r="D1733" s="396"/>
      <c r="E1733" s="396"/>
      <c r="F1733" s="396"/>
      <c r="G1733" s="396"/>
      <c r="H1733" s="396"/>
      <c r="I1733" s="396"/>
      <c r="J1733" s="396"/>
      <c r="K1733" s="396"/>
      <c r="L1733" s="396"/>
    </row>
    <row r="1734" spans="2:12" ht="15" x14ac:dyDescent="0.25">
      <c r="B1734" s="388" t="s">
        <v>1877</v>
      </c>
      <c r="C1734" s="440" t="s">
        <v>15</v>
      </c>
      <c r="D1734" s="388" t="s">
        <v>33</v>
      </c>
      <c r="E1734" s="388" t="s">
        <v>30</v>
      </c>
      <c r="F1734" s="544" t="s">
        <v>199</v>
      </c>
      <c r="G1734" s="544"/>
      <c r="H1734" s="389" t="s">
        <v>24</v>
      </c>
      <c r="I1734" s="440" t="s">
        <v>26</v>
      </c>
      <c r="J1734" s="440" t="s">
        <v>585</v>
      </c>
      <c r="K1734" s="440" t="s">
        <v>54</v>
      </c>
      <c r="L1734" s="440" t="s">
        <v>25</v>
      </c>
    </row>
    <row r="1735" spans="2:12" x14ac:dyDescent="0.25">
      <c r="B1735" s="390" t="s">
        <v>382</v>
      </c>
      <c r="C1735" s="391" t="s">
        <v>1878</v>
      </c>
      <c r="D1735" s="390" t="s">
        <v>1336</v>
      </c>
      <c r="E1735" s="390" t="s">
        <v>1879</v>
      </c>
      <c r="F1735" s="541">
        <v>711</v>
      </c>
      <c r="G1735" s="541"/>
      <c r="H1735" s="392" t="s">
        <v>137</v>
      </c>
      <c r="I1735" s="443">
        <v>1</v>
      </c>
      <c r="J1735" s="393"/>
      <c r="K1735" s="393">
        <v>65.180000000000007</v>
      </c>
      <c r="L1735" s="393">
        <v>65.180000000000007</v>
      </c>
    </row>
    <row r="1736" spans="2:12" x14ac:dyDescent="0.25">
      <c r="B1736" s="394" t="s">
        <v>383</v>
      </c>
      <c r="C1736" s="444" t="s">
        <v>682</v>
      </c>
      <c r="D1736" s="394" t="s">
        <v>1336</v>
      </c>
      <c r="E1736" s="394" t="s">
        <v>244</v>
      </c>
      <c r="F1736" s="542" t="s">
        <v>384</v>
      </c>
      <c r="G1736" s="542"/>
      <c r="H1736" s="395" t="s">
        <v>340</v>
      </c>
      <c r="I1736" s="445">
        <v>0.47</v>
      </c>
      <c r="J1736" s="445">
        <v>0</v>
      </c>
      <c r="K1736" s="446">
        <v>29.48</v>
      </c>
      <c r="L1736" s="446">
        <v>13.855600000000001</v>
      </c>
    </row>
    <row r="1737" spans="2:12" ht="12.75" customHeight="1" x14ac:dyDescent="0.25">
      <c r="B1737" s="394" t="s">
        <v>383</v>
      </c>
      <c r="C1737" s="444" t="s">
        <v>674</v>
      </c>
      <c r="D1737" s="394" t="s">
        <v>1336</v>
      </c>
      <c r="E1737" s="394" t="s">
        <v>237</v>
      </c>
      <c r="F1737" s="542" t="s">
        <v>384</v>
      </c>
      <c r="G1737" s="542"/>
      <c r="H1737" s="395" t="s">
        <v>340</v>
      </c>
      <c r="I1737" s="445">
        <v>0.47</v>
      </c>
      <c r="J1737" s="445">
        <v>0</v>
      </c>
      <c r="K1737" s="446">
        <v>22.31</v>
      </c>
      <c r="L1737" s="446">
        <v>10.4857</v>
      </c>
    </row>
    <row r="1738" spans="2:12" x14ac:dyDescent="0.25">
      <c r="B1738" s="394" t="s">
        <v>383</v>
      </c>
      <c r="C1738" s="444" t="s">
        <v>4267</v>
      </c>
      <c r="D1738" s="394" t="s">
        <v>1336</v>
      </c>
      <c r="E1738" s="394" t="s">
        <v>1879</v>
      </c>
      <c r="F1738" s="542" t="s">
        <v>390</v>
      </c>
      <c r="G1738" s="542"/>
      <c r="H1738" s="395" t="s">
        <v>136</v>
      </c>
      <c r="I1738" s="445">
        <v>1</v>
      </c>
      <c r="J1738" s="445">
        <v>0</v>
      </c>
      <c r="K1738" s="446">
        <v>40.85</v>
      </c>
      <c r="L1738" s="446">
        <v>40.85</v>
      </c>
    </row>
    <row r="1739" spans="2:12" ht="12.75" customHeight="1" x14ac:dyDescent="0.25">
      <c r="B1739" s="399"/>
      <c r="C1739" s="399"/>
      <c r="D1739" s="399"/>
      <c r="E1739" s="399"/>
      <c r="F1739" s="399"/>
      <c r="G1739" s="399" t="s">
        <v>386</v>
      </c>
      <c r="H1739" s="447">
        <v>24.33</v>
      </c>
      <c r="I1739" s="399" t="s">
        <v>387</v>
      </c>
      <c r="J1739" s="447">
        <v>0</v>
      </c>
      <c r="K1739" s="399" t="s">
        <v>388</v>
      </c>
      <c r="L1739" s="447">
        <v>24.33</v>
      </c>
    </row>
    <row r="1740" spans="2:12" ht="26.25" thickBot="1" x14ac:dyDescent="0.3">
      <c r="B1740" s="399"/>
      <c r="C1740" s="399"/>
      <c r="D1740" s="399"/>
      <c r="E1740" s="399"/>
      <c r="F1740" s="399"/>
      <c r="G1740" s="399" t="s">
        <v>389</v>
      </c>
      <c r="H1740" s="447">
        <v>0</v>
      </c>
      <c r="I1740" s="543"/>
      <c r="J1740" s="543" t="s">
        <v>474</v>
      </c>
      <c r="K1740" s="399"/>
      <c r="L1740" s="447">
        <v>65.180000000000007</v>
      </c>
    </row>
    <row r="1741" spans="2:12" ht="13.5" thickTop="1" x14ac:dyDescent="0.25">
      <c r="B1741" s="396"/>
      <c r="C1741" s="396"/>
      <c r="D1741" s="396"/>
      <c r="E1741" s="396"/>
      <c r="F1741" s="396"/>
      <c r="G1741" s="396"/>
      <c r="H1741" s="396"/>
      <c r="I1741" s="396"/>
      <c r="J1741" s="396"/>
      <c r="K1741" s="396"/>
      <c r="L1741" s="396"/>
    </row>
    <row r="1742" spans="2:12" ht="15" x14ac:dyDescent="0.25">
      <c r="B1742" s="388" t="s">
        <v>1880</v>
      </c>
      <c r="C1742" s="440" t="s">
        <v>15</v>
      </c>
      <c r="D1742" s="388" t="s">
        <v>33</v>
      </c>
      <c r="E1742" s="388" t="s">
        <v>30</v>
      </c>
      <c r="F1742" s="544" t="s">
        <v>199</v>
      </c>
      <c r="G1742" s="544"/>
      <c r="H1742" s="389" t="s">
        <v>24</v>
      </c>
      <c r="I1742" s="440" t="s">
        <v>26</v>
      </c>
      <c r="J1742" s="440" t="s">
        <v>585</v>
      </c>
      <c r="K1742" s="440" t="s">
        <v>54</v>
      </c>
      <c r="L1742" s="440" t="s">
        <v>25</v>
      </c>
    </row>
    <row r="1743" spans="2:12" x14ac:dyDescent="0.25">
      <c r="B1743" s="390" t="s">
        <v>382</v>
      </c>
      <c r="C1743" s="391" t="s">
        <v>1881</v>
      </c>
      <c r="D1743" s="390" t="s">
        <v>1336</v>
      </c>
      <c r="E1743" s="390" t="s">
        <v>1882</v>
      </c>
      <c r="F1743" s="541">
        <v>717</v>
      </c>
      <c r="G1743" s="541"/>
      <c r="H1743" s="392" t="s">
        <v>137</v>
      </c>
      <c r="I1743" s="443">
        <v>1</v>
      </c>
      <c r="J1743" s="393"/>
      <c r="K1743" s="393">
        <v>9.83</v>
      </c>
      <c r="L1743" s="393">
        <v>9.83</v>
      </c>
    </row>
    <row r="1744" spans="2:12" x14ac:dyDescent="0.25">
      <c r="B1744" s="394" t="s">
        <v>383</v>
      </c>
      <c r="C1744" s="444" t="s">
        <v>4268</v>
      </c>
      <c r="D1744" s="394" t="s">
        <v>1336</v>
      </c>
      <c r="E1744" s="394" t="s">
        <v>4269</v>
      </c>
      <c r="F1744" s="542" t="s">
        <v>390</v>
      </c>
      <c r="G1744" s="542"/>
      <c r="H1744" s="395" t="s">
        <v>136</v>
      </c>
      <c r="I1744" s="445">
        <v>1</v>
      </c>
      <c r="J1744" s="445">
        <v>0</v>
      </c>
      <c r="K1744" s="446">
        <v>5.7</v>
      </c>
      <c r="L1744" s="446">
        <v>5.7</v>
      </c>
    </row>
    <row r="1745" spans="2:12" x14ac:dyDescent="0.25">
      <c r="B1745" s="394" t="s">
        <v>383</v>
      </c>
      <c r="C1745" s="444" t="s">
        <v>682</v>
      </c>
      <c r="D1745" s="394" t="s">
        <v>1336</v>
      </c>
      <c r="E1745" s="394" t="s">
        <v>244</v>
      </c>
      <c r="F1745" s="542" t="s">
        <v>384</v>
      </c>
      <c r="G1745" s="542"/>
      <c r="H1745" s="395" t="s">
        <v>340</v>
      </c>
      <c r="I1745" s="445">
        <v>0.08</v>
      </c>
      <c r="J1745" s="445">
        <v>0</v>
      </c>
      <c r="K1745" s="446">
        <v>29.48</v>
      </c>
      <c r="L1745" s="446">
        <v>2.3584000000000001</v>
      </c>
    </row>
    <row r="1746" spans="2:12" ht="12.75" customHeight="1" x14ac:dyDescent="0.25">
      <c r="B1746" s="394" t="s">
        <v>383</v>
      </c>
      <c r="C1746" s="444" t="s">
        <v>674</v>
      </c>
      <c r="D1746" s="394" t="s">
        <v>1336</v>
      </c>
      <c r="E1746" s="394" t="s">
        <v>237</v>
      </c>
      <c r="F1746" s="542" t="s">
        <v>384</v>
      </c>
      <c r="G1746" s="542"/>
      <c r="H1746" s="395" t="s">
        <v>340</v>
      </c>
      <c r="I1746" s="445">
        <v>0.08</v>
      </c>
      <c r="J1746" s="445">
        <v>0</v>
      </c>
      <c r="K1746" s="446">
        <v>22.31</v>
      </c>
      <c r="L1746" s="446">
        <v>1.7847999999999999</v>
      </c>
    </row>
    <row r="1747" spans="2:12" ht="12.75" customHeight="1" x14ac:dyDescent="0.25">
      <c r="B1747" s="399"/>
      <c r="C1747" s="399"/>
      <c r="D1747" s="399"/>
      <c r="E1747" s="399"/>
      <c r="F1747" s="399"/>
      <c r="G1747" s="399" t="s">
        <v>386</v>
      </c>
      <c r="H1747" s="447">
        <v>4.13</v>
      </c>
      <c r="I1747" s="399" t="s">
        <v>387</v>
      </c>
      <c r="J1747" s="447">
        <v>0</v>
      </c>
      <c r="K1747" s="399" t="s">
        <v>388</v>
      </c>
      <c r="L1747" s="447">
        <v>4.13</v>
      </c>
    </row>
    <row r="1748" spans="2:12" ht="26.25" thickBot="1" x14ac:dyDescent="0.3">
      <c r="B1748" s="399"/>
      <c r="C1748" s="399"/>
      <c r="D1748" s="399"/>
      <c r="E1748" s="399"/>
      <c r="F1748" s="399"/>
      <c r="G1748" s="399" t="s">
        <v>389</v>
      </c>
      <c r="H1748" s="447">
        <v>0</v>
      </c>
      <c r="I1748" s="543"/>
      <c r="J1748" s="543" t="s">
        <v>474</v>
      </c>
      <c r="K1748" s="399"/>
      <c r="L1748" s="447">
        <v>9.83</v>
      </c>
    </row>
    <row r="1749" spans="2:12" ht="13.5" thickTop="1" x14ac:dyDescent="0.25">
      <c r="B1749" s="396"/>
      <c r="C1749" s="396"/>
      <c r="D1749" s="396"/>
      <c r="E1749" s="396"/>
      <c r="F1749" s="396"/>
      <c r="G1749" s="396"/>
      <c r="H1749" s="396"/>
      <c r="I1749" s="396"/>
      <c r="J1749" s="396"/>
      <c r="K1749" s="396"/>
      <c r="L1749" s="396"/>
    </row>
    <row r="1750" spans="2:12" ht="15" x14ac:dyDescent="0.25">
      <c r="B1750" s="388" t="s">
        <v>1883</v>
      </c>
      <c r="C1750" s="440" t="s">
        <v>15</v>
      </c>
      <c r="D1750" s="388" t="s">
        <v>33</v>
      </c>
      <c r="E1750" s="388" t="s">
        <v>30</v>
      </c>
      <c r="F1750" s="544" t="s">
        <v>199</v>
      </c>
      <c r="G1750" s="544"/>
      <c r="H1750" s="389" t="s">
        <v>24</v>
      </c>
      <c r="I1750" s="440" t="s">
        <v>26</v>
      </c>
      <c r="J1750" s="440" t="s">
        <v>585</v>
      </c>
      <c r="K1750" s="440" t="s">
        <v>54</v>
      </c>
      <c r="L1750" s="440" t="s">
        <v>25</v>
      </c>
    </row>
    <row r="1751" spans="2:12" x14ac:dyDescent="0.25">
      <c r="B1751" s="390" t="s">
        <v>382</v>
      </c>
      <c r="C1751" s="391" t="s">
        <v>1884</v>
      </c>
      <c r="D1751" s="390" t="s">
        <v>1336</v>
      </c>
      <c r="E1751" s="390" t="s">
        <v>1885</v>
      </c>
      <c r="F1751" s="541">
        <v>717</v>
      </c>
      <c r="G1751" s="541"/>
      <c r="H1751" s="392" t="s">
        <v>137</v>
      </c>
      <c r="I1751" s="443">
        <v>1</v>
      </c>
      <c r="J1751" s="393"/>
      <c r="K1751" s="393">
        <v>40.380000000000003</v>
      </c>
      <c r="L1751" s="393">
        <v>40.380000000000003</v>
      </c>
    </row>
    <row r="1752" spans="2:12" x14ac:dyDescent="0.25">
      <c r="B1752" s="394" t="s">
        <v>383</v>
      </c>
      <c r="C1752" s="444" t="s">
        <v>674</v>
      </c>
      <c r="D1752" s="394" t="s">
        <v>1336</v>
      </c>
      <c r="E1752" s="394" t="s">
        <v>237</v>
      </c>
      <c r="F1752" s="542" t="s">
        <v>384</v>
      </c>
      <c r="G1752" s="542"/>
      <c r="H1752" s="395" t="s">
        <v>340</v>
      </c>
      <c r="I1752" s="445">
        <v>0.28000000000000003</v>
      </c>
      <c r="J1752" s="445">
        <v>0</v>
      </c>
      <c r="K1752" s="446">
        <v>22.31</v>
      </c>
      <c r="L1752" s="446">
        <v>6.2468000000000004</v>
      </c>
    </row>
    <row r="1753" spans="2:12" x14ac:dyDescent="0.25">
      <c r="B1753" s="394" t="s">
        <v>383</v>
      </c>
      <c r="C1753" s="444" t="s">
        <v>4270</v>
      </c>
      <c r="D1753" s="394" t="s">
        <v>1336</v>
      </c>
      <c r="E1753" s="394" t="s">
        <v>4271</v>
      </c>
      <c r="F1753" s="542" t="s">
        <v>390</v>
      </c>
      <c r="G1753" s="542"/>
      <c r="H1753" s="395" t="s">
        <v>136</v>
      </c>
      <c r="I1753" s="445">
        <v>1</v>
      </c>
      <c r="J1753" s="445">
        <v>0</v>
      </c>
      <c r="K1753" s="446">
        <v>25.59</v>
      </c>
      <c r="L1753" s="446">
        <v>25.59</v>
      </c>
    </row>
    <row r="1754" spans="2:12" x14ac:dyDescent="0.25">
      <c r="B1754" s="394" t="s">
        <v>383</v>
      </c>
      <c r="C1754" s="444" t="s">
        <v>441</v>
      </c>
      <c r="D1754" s="394" t="s">
        <v>1336</v>
      </c>
      <c r="E1754" s="394" t="s">
        <v>442</v>
      </c>
      <c r="F1754" s="542" t="s">
        <v>390</v>
      </c>
      <c r="G1754" s="542"/>
      <c r="H1754" s="395" t="s">
        <v>141</v>
      </c>
      <c r="I1754" s="445">
        <v>0.8</v>
      </c>
      <c r="J1754" s="445">
        <v>0</v>
      </c>
      <c r="K1754" s="446">
        <v>0.38</v>
      </c>
      <c r="L1754" s="446">
        <v>0.30399999999999999</v>
      </c>
    </row>
    <row r="1755" spans="2:12" ht="12.75" customHeight="1" x14ac:dyDescent="0.25">
      <c r="B1755" s="394" t="s">
        <v>383</v>
      </c>
      <c r="C1755" s="444" t="s">
        <v>682</v>
      </c>
      <c r="D1755" s="394" t="s">
        <v>1336</v>
      </c>
      <c r="E1755" s="394" t="s">
        <v>244</v>
      </c>
      <c r="F1755" s="542" t="s">
        <v>384</v>
      </c>
      <c r="G1755" s="542"/>
      <c r="H1755" s="395" t="s">
        <v>340</v>
      </c>
      <c r="I1755" s="445">
        <v>0.28000000000000003</v>
      </c>
      <c r="J1755" s="445">
        <v>0</v>
      </c>
      <c r="K1755" s="446">
        <v>29.48</v>
      </c>
      <c r="L1755" s="446">
        <v>8.2544000000000004</v>
      </c>
    </row>
    <row r="1756" spans="2:12" ht="12.75" customHeight="1" x14ac:dyDescent="0.25">
      <c r="B1756" s="399"/>
      <c r="C1756" s="399"/>
      <c r="D1756" s="399"/>
      <c r="E1756" s="399"/>
      <c r="F1756" s="399"/>
      <c r="G1756" s="399" t="s">
        <v>386</v>
      </c>
      <c r="H1756" s="447">
        <v>14.49</v>
      </c>
      <c r="I1756" s="399" t="s">
        <v>387</v>
      </c>
      <c r="J1756" s="447">
        <v>0</v>
      </c>
      <c r="K1756" s="399" t="s">
        <v>388</v>
      </c>
      <c r="L1756" s="447">
        <v>14.49</v>
      </c>
    </row>
    <row r="1757" spans="2:12" ht="26.25" thickBot="1" x14ac:dyDescent="0.3">
      <c r="B1757" s="399"/>
      <c r="C1757" s="399"/>
      <c r="D1757" s="399"/>
      <c r="E1757" s="399"/>
      <c r="F1757" s="399"/>
      <c r="G1757" s="399" t="s">
        <v>389</v>
      </c>
      <c r="H1757" s="447">
        <v>0</v>
      </c>
      <c r="I1757" s="543"/>
      <c r="J1757" s="543" t="s">
        <v>474</v>
      </c>
      <c r="K1757" s="399"/>
      <c r="L1757" s="447">
        <v>40.380000000000003</v>
      </c>
    </row>
    <row r="1758" spans="2:12" ht="13.5" thickTop="1" x14ac:dyDescent="0.25">
      <c r="B1758" s="396"/>
      <c r="C1758" s="396"/>
      <c r="D1758" s="396"/>
      <c r="E1758" s="396"/>
      <c r="F1758" s="396"/>
      <c r="G1758" s="396"/>
      <c r="H1758" s="396"/>
      <c r="I1758" s="396"/>
      <c r="J1758" s="396"/>
      <c r="K1758" s="396"/>
      <c r="L1758" s="396"/>
    </row>
    <row r="1759" spans="2:12" ht="15" x14ac:dyDescent="0.25">
      <c r="B1759" s="388" t="s">
        <v>1886</v>
      </c>
      <c r="C1759" s="440" t="s">
        <v>15</v>
      </c>
      <c r="D1759" s="388" t="s">
        <v>33</v>
      </c>
      <c r="E1759" s="388" t="s">
        <v>30</v>
      </c>
      <c r="F1759" s="544" t="s">
        <v>199</v>
      </c>
      <c r="G1759" s="544"/>
      <c r="H1759" s="389" t="s">
        <v>24</v>
      </c>
      <c r="I1759" s="440" t="s">
        <v>26</v>
      </c>
      <c r="J1759" s="440" t="s">
        <v>585</v>
      </c>
      <c r="K1759" s="440" t="s">
        <v>54</v>
      </c>
      <c r="L1759" s="440" t="s">
        <v>25</v>
      </c>
    </row>
    <row r="1760" spans="2:12" ht="38.25" x14ac:dyDescent="0.25">
      <c r="B1760" s="390" t="s">
        <v>382</v>
      </c>
      <c r="C1760" s="391" t="s">
        <v>1887</v>
      </c>
      <c r="D1760" s="390" t="s">
        <v>130</v>
      </c>
      <c r="E1760" s="390" t="s">
        <v>1888</v>
      </c>
      <c r="F1760" s="541" t="s">
        <v>4272</v>
      </c>
      <c r="G1760" s="541"/>
      <c r="H1760" s="392" t="s">
        <v>159</v>
      </c>
      <c r="I1760" s="443">
        <v>1</v>
      </c>
      <c r="J1760" s="393"/>
      <c r="K1760" s="393">
        <v>74.28</v>
      </c>
      <c r="L1760" s="393">
        <v>74.28</v>
      </c>
    </row>
    <row r="1761" spans="2:12" x14ac:dyDescent="0.25">
      <c r="B1761" s="394" t="s">
        <v>383</v>
      </c>
      <c r="C1761" s="444" t="s">
        <v>441</v>
      </c>
      <c r="D1761" s="394" t="s">
        <v>1336</v>
      </c>
      <c r="E1761" s="394" t="s">
        <v>442</v>
      </c>
      <c r="F1761" s="542" t="s">
        <v>390</v>
      </c>
      <c r="G1761" s="542"/>
      <c r="H1761" s="395" t="s">
        <v>141</v>
      </c>
      <c r="I1761" s="445">
        <v>1.64</v>
      </c>
      <c r="J1761" s="445">
        <v>0</v>
      </c>
      <c r="K1761" s="446">
        <v>0.38</v>
      </c>
      <c r="L1761" s="446">
        <v>0.62319999999999998</v>
      </c>
    </row>
    <row r="1762" spans="2:12" x14ac:dyDescent="0.25">
      <c r="B1762" s="394" t="s">
        <v>383</v>
      </c>
      <c r="C1762" s="444" t="s">
        <v>674</v>
      </c>
      <c r="D1762" s="394" t="s">
        <v>1336</v>
      </c>
      <c r="E1762" s="394" t="s">
        <v>237</v>
      </c>
      <c r="F1762" s="542" t="s">
        <v>384</v>
      </c>
      <c r="G1762" s="542"/>
      <c r="H1762" s="395" t="s">
        <v>340</v>
      </c>
      <c r="I1762" s="445">
        <v>0.39889999999999998</v>
      </c>
      <c r="J1762" s="445">
        <v>0</v>
      </c>
      <c r="K1762" s="446">
        <v>22.31</v>
      </c>
      <c r="L1762" s="446">
        <v>8.8994590000000002</v>
      </c>
    </row>
    <row r="1763" spans="2:12" x14ac:dyDescent="0.25">
      <c r="B1763" s="394" t="s">
        <v>383</v>
      </c>
      <c r="C1763" s="444" t="s">
        <v>1240</v>
      </c>
      <c r="D1763" s="394" t="s">
        <v>1336</v>
      </c>
      <c r="E1763" s="394" t="s">
        <v>1241</v>
      </c>
      <c r="F1763" s="542" t="s">
        <v>390</v>
      </c>
      <c r="G1763" s="542"/>
      <c r="H1763" s="395" t="s">
        <v>395</v>
      </c>
      <c r="I1763" s="445">
        <v>7.7999999999999996E-3</v>
      </c>
      <c r="J1763" s="445">
        <v>0</v>
      </c>
      <c r="K1763" s="446">
        <v>51.33</v>
      </c>
      <c r="L1763" s="446">
        <v>0.40037400000000001</v>
      </c>
    </row>
    <row r="1764" spans="2:12" ht="12.75" customHeight="1" x14ac:dyDescent="0.25">
      <c r="B1764" s="394" t="s">
        <v>383</v>
      </c>
      <c r="C1764" s="444" t="s">
        <v>4273</v>
      </c>
      <c r="D1764" s="394" t="s">
        <v>4274</v>
      </c>
      <c r="E1764" s="394" t="s">
        <v>4275</v>
      </c>
      <c r="F1764" s="542" t="s">
        <v>390</v>
      </c>
      <c r="G1764" s="542"/>
      <c r="H1764" s="395" t="s">
        <v>159</v>
      </c>
      <c r="I1764" s="445">
        <v>1</v>
      </c>
      <c r="J1764" s="445">
        <v>0</v>
      </c>
      <c r="K1764" s="446">
        <v>52.5</v>
      </c>
      <c r="L1764" s="446">
        <v>52.5</v>
      </c>
    </row>
    <row r="1765" spans="2:12" ht="12.75" customHeight="1" x14ac:dyDescent="0.25">
      <c r="B1765" s="394" t="s">
        <v>383</v>
      </c>
      <c r="C1765" s="444" t="s">
        <v>688</v>
      </c>
      <c r="D1765" s="394" t="s">
        <v>1336</v>
      </c>
      <c r="E1765" s="394" t="s">
        <v>243</v>
      </c>
      <c r="F1765" s="542" t="s">
        <v>384</v>
      </c>
      <c r="G1765" s="542"/>
      <c r="H1765" s="395" t="s">
        <v>340</v>
      </c>
      <c r="I1765" s="445">
        <v>0.39889999999999998</v>
      </c>
      <c r="J1765" s="445">
        <v>0</v>
      </c>
      <c r="K1765" s="446">
        <v>29.78</v>
      </c>
      <c r="L1765" s="446">
        <v>11.879242</v>
      </c>
    </row>
    <row r="1766" spans="2:12" ht="25.5" x14ac:dyDescent="0.25">
      <c r="B1766" s="399"/>
      <c r="C1766" s="399"/>
      <c r="D1766" s="399"/>
      <c r="E1766" s="399"/>
      <c r="F1766" s="399"/>
      <c r="G1766" s="399" t="s">
        <v>386</v>
      </c>
      <c r="H1766" s="447">
        <v>20.76</v>
      </c>
      <c r="I1766" s="399" t="s">
        <v>387</v>
      </c>
      <c r="J1766" s="447">
        <v>0</v>
      </c>
      <c r="K1766" s="399" t="s">
        <v>388</v>
      </c>
      <c r="L1766" s="447">
        <v>20.76</v>
      </c>
    </row>
    <row r="1767" spans="2:12" ht="26.25" thickBot="1" x14ac:dyDescent="0.3">
      <c r="B1767" s="399"/>
      <c r="C1767" s="399"/>
      <c r="D1767" s="399"/>
      <c r="E1767" s="399"/>
      <c r="F1767" s="399"/>
      <c r="G1767" s="399" t="s">
        <v>389</v>
      </c>
      <c r="H1767" s="447">
        <v>0</v>
      </c>
      <c r="I1767" s="543"/>
      <c r="J1767" s="543" t="s">
        <v>474</v>
      </c>
      <c r="K1767" s="399"/>
      <c r="L1767" s="447">
        <v>74.28</v>
      </c>
    </row>
    <row r="1768" spans="2:12" ht="13.5" thickTop="1" x14ac:dyDescent="0.25">
      <c r="B1768" s="396"/>
      <c r="C1768" s="396"/>
      <c r="D1768" s="396"/>
      <c r="E1768" s="396"/>
      <c r="F1768" s="396"/>
      <c r="G1768" s="396"/>
      <c r="H1768" s="396"/>
      <c r="I1768" s="396"/>
      <c r="J1768" s="396"/>
      <c r="K1768" s="396"/>
      <c r="L1768" s="396"/>
    </row>
    <row r="1769" spans="2:12" ht="15" x14ac:dyDescent="0.25">
      <c r="B1769" s="388" t="s">
        <v>1889</v>
      </c>
      <c r="C1769" s="440" t="s">
        <v>15</v>
      </c>
      <c r="D1769" s="388" t="s">
        <v>33</v>
      </c>
      <c r="E1769" s="388" t="s">
        <v>30</v>
      </c>
      <c r="F1769" s="544" t="s">
        <v>199</v>
      </c>
      <c r="G1769" s="544"/>
      <c r="H1769" s="389" t="s">
        <v>24</v>
      </c>
      <c r="I1769" s="440" t="s">
        <v>26</v>
      </c>
      <c r="J1769" s="440" t="s">
        <v>585</v>
      </c>
      <c r="K1769" s="440" t="s">
        <v>54</v>
      </c>
      <c r="L1769" s="440" t="s">
        <v>25</v>
      </c>
    </row>
    <row r="1770" spans="2:12" ht="38.25" x14ac:dyDescent="0.25">
      <c r="B1770" s="390" t="s">
        <v>382</v>
      </c>
      <c r="C1770" s="391" t="s">
        <v>1890</v>
      </c>
      <c r="D1770" s="390" t="s">
        <v>130</v>
      </c>
      <c r="E1770" s="390" t="s">
        <v>1891</v>
      </c>
      <c r="F1770" s="541" t="s">
        <v>4272</v>
      </c>
      <c r="G1770" s="541"/>
      <c r="H1770" s="392" t="s">
        <v>159</v>
      </c>
      <c r="I1770" s="443">
        <v>1</v>
      </c>
      <c r="J1770" s="393"/>
      <c r="K1770" s="393">
        <v>95.51</v>
      </c>
      <c r="L1770" s="393">
        <v>95.51</v>
      </c>
    </row>
    <row r="1771" spans="2:12" x14ac:dyDescent="0.25">
      <c r="B1771" s="394" t="s">
        <v>383</v>
      </c>
      <c r="C1771" s="444" t="s">
        <v>688</v>
      </c>
      <c r="D1771" s="394" t="s">
        <v>1336</v>
      </c>
      <c r="E1771" s="394" t="s">
        <v>243</v>
      </c>
      <c r="F1771" s="542" t="s">
        <v>384</v>
      </c>
      <c r="G1771" s="542"/>
      <c r="H1771" s="395" t="s">
        <v>340</v>
      </c>
      <c r="I1771" s="445">
        <v>0.39889999999999998</v>
      </c>
      <c r="J1771" s="445">
        <v>0</v>
      </c>
      <c r="K1771" s="446">
        <v>29.78</v>
      </c>
      <c r="L1771" s="446">
        <v>11.879242</v>
      </c>
    </row>
    <row r="1772" spans="2:12" x14ac:dyDescent="0.25">
      <c r="B1772" s="394" t="s">
        <v>383</v>
      </c>
      <c r="C1772" s="444" t="s">
        <v>441</v>
      </c>
      <c r="D1772" s="394" t="s">
        <v>1336</v>
      </c>
      <c r="E1772" s="394" t="s">
        <v>442</v>
      </c>
      <c r="F1772" s="542" t="s">
        <v>390</v>
      </c>
      <c r="G1772" s="542"/>
      <c r="H1772" s="395" t="s">
        <v>141</v>
      </c>
      <c r="I1772" s="445">
        <v>1.64</v>
      </c>
      <c r="J1772" s="445">
        <v>0</v>
      </c>
      <c r="K1772" s="446">
        <v>0.38</v>
      </c>
      <c r="L1772" s="446">
        <v>0.62319999999999998</v>
      </c>
    </row>
    <row r="1773" spans="2:12" ht="12.75" customHeight="1" x14ac:dyDescent="0.25">
      <c r="B1773" s="394" t="s">
        <v>383</v>
      </c>
      <c r="C1773" s="444" t="s">
        <v>1240</v>
      </c>
      <c r="D1773" s="394" t="s">
        <v>1336</v>
      </c>
      <c r="E1773" s="394" t="s">
        <v>1241</v>
      </c>
      <c r="F1773" s="542" t="s">
        <v>390</v>
      </c>
      <c r="G1773" s="542"/>
      <c r="H1773" s="395" t="s">
        <v>395</v>
      </c>
      <c r="I1773" s="445">
        <v>7.7999999999999996E-3</v>
      </c>
      <c r="J1773" s="445">
        <v>0</v>
      </c>
      <c r="K1773" s="446">
        <v>51.33</v>
      </c>
      <c r="L1773" s="446">
        <v>0.40037400000000001</v>
      </c>
    </row>
    <row r="1774" spans="2:12" x14ac:dyDescent="0.25">
      <c r="B1774" s="394" t="s">
        <v>383</v>
      </c>
      <c r="C1774" s="444" t="s">
        <v>4276</v>
      </c>
      <c r="D1774" s="394" t="s">
        <v>4274</v>
      </c>
      <c r="E1774" s="394" t="s">
        <v>4277</v>
      </c>
      <c r="F1774" s="542" t="s">
        <v>390</v>
      </c>
      <c r="G1774" s="542"/>
      <c r="H1774" s="395" t="s">
        <v>159</v>
      </c>
      <c r="I1774" s="445">
        <v>1</v>
      </c>
      <c r="J1774" s="445">
        <v>0</v>
      </c>
      <c r="K1774" s="446">
        <v>73.73</v>
      </c>
      <c r="L1774" s="446">
        <v>73.73</v>
      </c>
    </row>
    <row r="1775" spans="2:12" ht="12.75" customHeight="1" x14ac:dyDescent="0.25">
      <c r="B1775" s="394" t="s">
        <v>383</v>
      </c>
      <c r="C1775" s="444" t="s">
        <v>674</v>
      </c>
      <c r="D1775" s="394" t="s">
        <v>1336</v>
      </c>
      <c r="E1775" s="394" t="s">
        <v>237</v>
      </c>
      <c r="F1775" s="542" t="s">
        <v>384</v>
      </c>
      <c r="G1775" s="542"/>
      <c r="H1775" s="395" t="s">
        <v>340</v>
      </c>
      <c r="I1775" s="445">
        <v>0.39889999999999998</v>
      </c>
      <c r="J1775" s="445">
        <v>0</v>
      </c>
      <c r="K1775" s="446">
        <v>22.31</v>
      </c>
      <c r="L1775" s="446">
        <v>8.8994590000000002</v>
      </c>
    </row>
    <row r="1776" spans="2:12" ht="25.5" x14ac:dyDescent="0.25">
      <c r="B1776" s="399"/>
      <c r="C1776" s="399"/>
      <c r="D1776" s="399"/>
      <c r="E1776" s="399"/>
      <c r="F1776" s="399"/>
      <c r="G1776" s="399" t="s">
        <v>386</v>
      </c>
      <c r="H1776" s="447">
        <v>20.76</v>
      </c>
      <c r="I1776" s="399" t="s">
        <v>387</v>
      </c>
      <c r="J1776" s="447">
        <v>0</v>
      </c>
      <c r="K1776" s="399" t="s">
        <v>388</v>
      </c>
      <c r="L1776" s="447">
        <v>20.76</v>
      </c>
    </row>
    <row r="1777" spans="2:12" ht="26.25" thickBot="1" x14ac:dyDescent="0.3">
      <c r="B1777" s="399"/>
      <c r="C1777" s="399"/>
      <c r="D1777" s="399"/>
      <c r="E1777" s="399"/>
      <c r="F1777" s="399"/>
      <c r="G1777" s="399" t="s">
        <v>389</v>
      </c>
      <c r="H1777" s="447">
        <v>0</v>
      </c>
      <c r="I1777" s="543"/>
      <c r="J1777" s="543" t="s">
        <v>474</v>
      </c>
      <c r="K1777" s="399"/>
      <c r="L1777" s="447">
        <v>95.51</v>
      </c>
    </row>
    <row r="1778" spans="2:12" ht="13.5" thickTop="1" x14ac:dyDescent="0.25">
      <c r="B1778" s="396"/>
      <c r="C1778" s="396"/>
      <c r="D1778" s="396"/>
      <c r="E1778" s="396"/>
      <c r="F1778" s="396"/>
      <c r="G1778" s="396"/>
      <c r="H1778" s="396"/>
      <c r="I1778" s="396"/>
      <c r="J1778" s="396"/>
      <c r="K1778" s="396"/>
      <c r="L1778" s="396"/>
    </row>
    <row r="1779" spans="2:12" ht="15" x14ac:dyDescent="0.25">
      <c r="B1779" s="388" t="s">
        <v>1892</v>
      </c>
      <c r="C1779" s="440" t="s">
        <v>15</v>
      </c>
      <c r="D1779" s="388" t="s">
        <v>33</v>
      </c>
      <c r="E1779" s="388" t="s">
        <v>30</v>
      </c>
      <c r="F1779" s="544" t="s">
        <v>199</v>
      </c>
      <c r="G1779" s="544"/>
      <c r="H1779" s="389" t="s">
        <v>24</v>
      </c>
      <c r="I1779" s="440" t="s">
        <v>26</v>
      </c>
      <c r="J1779" s="440" t="s">
        <v>585</v>
      </c>
      <c r="K1779" s="440" t="s">
        <v>54</v>
      </c>
      <c r="L1779" s="440" t="s">
        <v>25</v>
      </c>
    </row>
    <row r="1780" spans="2:12" x14ac:dyDescent="0.25">
      <c r="B1780" s="390" t="s">
        <v>382</v>
      </c>
      <c r="C1780" s="391" t="s">
        <v>1893</v>
      </c>
      <c r="D1780" s="390" t="s">
        <v>1336</v>
      </c>
      <c r="E1780" s="390" t="s">
        <v>1237</v>
      </c>
      <c r="F1780" s="541">
        <v>823</v>
      </c>
      <c r="G1780" s="541"/>
      <c r="H1780" s="392" t="s">
        <v>141</v>
      </c>
      <c r="I1780" s="443">
        <v>1</v>
      </c>
      <c r="J1780" s="393"/>
      <c r="K1780" s="393">
        <v>85.72</v>
      </c>
      <c r="L1780" s="393">
        <v>85.72</v>
      </c>
    </row>
    <row r="1781" spans="2:12" x14ac:dyDescent="0.25">
      <c r="B1781" s="394" t="s">
        <v>383</v>
      </c>
      <c r="C1781" s="444" t="s">
        <v>441</v>
      </c>
      <c r="D1781" s="394" t="s">
        <v>1336</v>
      </c>
      <c r="E1781" s="394" t="s">
        <v>442</v>
      </c>
      <c r="F1781" s="542" t="s">
        <v>390</v>
      </c>
      <c r="G1781" s="542"/>
      <c r="H1781" s="395" t="s">
        <v>141</v>
      </c>
      <c r="I1781" s="445">
        <v>1.2095</v>
      </c>
      <c r="J1781" s="445">
        <v>0</v>
      </c>
      <c r="K1781" s="446">
        <v>0.38</v>
      </c>
      <c r="L1781" s="446">
        <v>0.45961000000000002</v>
      </c>
    </row>
    <row r="1782" spans="2:12" ht="12.75" customHeight="1" x14ac:dyDescent="0.25">
      <c r="B1782" s="394" t="s">
        <v>383</v>
      </c>
      <c r="C1782" s="444" t="s">
        <v>1236</v>
      </c>
      <c r="D1782" s="394" t="s">
        <v>1336</v>
      </c>
      <c r="E1782" s="394" t="s">
        <v>1237</v>
      </c>
      <c r="F1782" s="542" t="s">
        <v>390</v>
      </c>
      <c r="G1782" s="542"/>
      <c r="H1782" s="395" t="s">
        <v>141</v>
      </c>
      <c r="I1782" s="445">
        <v>1.01</v>
      </c>
      <c r="J1782" s="445">
        <v>0</v>
      </c>
      <c r="K1782" s="446">
        <v>52.46</v>
      </c>
      <c r="L1782" s="446">
        <v>52.9846</v>
      </c>
    </row>
    <row r="1783" spans="2:12" x14ac:dyDescent="0.25">
      <c r="B1783" s="394" t="s">
        <v>383</v>
      </c>
      <c r="C1783" s="444" t="s">
        <v>688</v>
      </c>
      <c r="D1783" s="394" t="s">
        <v>1336</v>
      </c>
      <c r="E1783" s="394" t="s">
        <v>243</v>
      </c>
      <c r="F1783" s="542" t="s">
        <v>384</v>
      </c>
      <c r="G1783" s="542"/>
      <c r="H1783" s="395" t="s">
        <v>340</v>
      </c>
      <c r="I1783" s="445">
        <v>0.62</v>
      </c>
      <c r="J1783" s="445">
        <v>0</v>
      </c>
      <c r="K1783" s="446">
        <v>29.78</v>
      </c>
      <c r="L1783" s="446">
        <v>18.4636</v>
      </c>
    </row>
    <row r="1784" spans="2:12" ht="12.75" customHeight="1" x14ac:dyDescent="0.25">
      <c r="B1784" s="394" t="s">
        <v>383</v>
      </c>
      <c r="C1784" s="444" t="s">
        <v>674</v>
      </c>
      <c r="D1784" s="394" t="s">
        <v>1336</v>
      </c>
      <c r="E1784" s="394" t="s">
        <v>237</v>
      </c>
      <c r="F1784" s="542" t="s">
        <v>384</v>
      </c>
      <c r="G1784" s="542"/>
      <c r="H1784" s="395" t="s">
        <v>340</v>
      </c>
      <c r="I1784" s="445">
        <v>0.62</v>
      </c>
      <c r="J1784" s="445">
        <v>0</v>
      </c>
      <c r="K1784" s="446">
        <v>22.31</v>
      </c>
      <c r="L1784" s="446">
        <v>13.8322</v>
      </c>
    </row>
    <row r="1785" spans="2:12" ht="25.5" x14ac:dyDescent="0.25">
      <c r="B1785" s="399"/>
      <c r="C1785" s="399"/>
      <c r="D1785" s="399"/>
      <c r="E1785" s="399"/>
      <c r="F1785" s="399"/>
      <c r="G1785" s="399" t="s">
        <v>386</v>
      </c>
      <c r="H1785" s="447">
        <v>32.29</v>
      </c>
      <c r="I1785" s="399" t="s">
        <v>387</v>
      </c>
      <c r="J1785" s="447">
        <v>0</v>
      </c>
      <c r="K1785" s="399" t="s">
        <v>388</v>
      </c>
      <c r="L1785" s="447">
        <v>32.29</v>
      </c>
    </row>
    <row r="1786" spans="2:12" ht="26.25" thickBot="1" x14ac:dyDescent="0.3">
      <c r="B1786" s="399"/>
      <c r="C1786" s="399"/>
      <c r="D1786" s="399"/>
      <c r="E1786" s="399"/>
      <c r="F1786" s="399"/>
      <c r="G1786" s="399" t="s">
        <v>389</v>
      </c>
      <c r="H1786" s="447">
        <v>0</v>
      </c>
      <c r="I1786" s="543"/>
      <c r="J1786" s="543" t="s">
        <v>474</v>
      </c>
      <c r="K1786" s="399"/>
      <c r="L1786" s="447">
        <v>85.72</v>
      </c>
    </row>
    <row r="1787" spans="2:12" ht="13.5" thickTop="1" x14ac:dyDescent="0.25">
      <c r="B1787" s="396"/>
      <c r="C1787" s="396"/>
      <c r="D1787" s="396"/>
      <c r="E1787" s="396"/>
      <c r="F1787" s="396"/>
      <c r="G1787" s="396"/>
      <c r="H1787" s="396"/>
      <c r="I1787" s="396"/>
      <c r="J1787" s="396"/>
      <c r="K1787" s="396"/>
      <c r="L1787" s="396"/>
    </row>
    <row r="1788" spans="2:12" ht="15" x14ac:dyDescent="0.25">
      <c r="B1788" s="388" t="s">
        <v>1894</v>
      </c>
      <c r="C1788" s="440" t="s">
        <v>15</v>
      </c>
      <c r="D1788" s="388" t="s">
        <v>33</v>
      </c>
      <c r="E1788" s="388" t="s">
        <v>30</v>
      </c>
      <c r="F1788" s="544" t="s">
        <v>199</v>
      </c>
      <c r="G1788" s="544"/>
      <c r="H1788" s="389" t="s">
        <v>24</v>
      </c>
      <c r="I1788" s="440" t="s">
        <v>26</v>
      </c>
      <c r="J1788" s="440" t="s">
        <v>585</v>
      </c>
      <c r="K1788" s="440" t="s">
        <v>54</v>
      </c>
      <c r="L1788" s="440" t="s">
        <v>25</v>
      </c>
    </row>
    <row r="1789" spans="2:12" x14ac:dyDescent="0.25">
      <c r="B1789" s="390" t="s">
        <v>382</v>
      </c>
      <c r="C1789" s="391" t="s">
        <v>1895</v>
      </c>
      <c r="D1789" s="390" t="s">
        <v>1336</v>
      </c>
      <c r="E1789" s="390" t="s">
        <v>1896</v>
      </c>
      <c r="F1789" s="541">
        <v>823</v>
      </c>
      <c r="G1789" s="541"/>
      <c r="H1789" s="392" t="s">
        <v>141</v>
      </c>
      <c r="I1789" s="443">
        <v>1</v>
      </c>
      <c r="J1789" s="393"/>
      <c r="K1789" s="393">
        <v>103.39</v>
      </c>
      <c r="L1789" s="393">
        <v>103.39</v>
      </c>
    </row>
    <row r="1790" spans="2:12" x14ac:dyDescent="0.25">
      <c r="B1790" s="394" t="s">
        <v>383</v>
      </c>
      <c r="C1790" s="444" t="s">
        <v>441</v>
      </c>
      <c r="D1790" s="394" t="s">
        <v>1336</v>
      </c>
      <c r="E1790" s="394" t="s">
        <v>442</v>
      </c>
      <c r="F1790" s="542" t="s">
        <v>390</v>
      </c>
      <c r="G1790" s="542"/>
      <c r="H1790" s="395" t="s">
        <v>141</v>
      </c>
      <c r="I1790" s="445">
        <v>1.6085</v>
      </c>
      <c r="J1790" s="445">
        <v>0</v>
      </c>
      <c r="K1790" s="446">
        <v>0.38</v>
      </c>
      <c r="L1790" s="446">
        <v>0.61123000000000005</v>
      </c>
    </row>
    <row r="1791" spans="2:12" x14ac:dyDescent="0.25">
      <c r="B1791" s="394" t="s">
        <v>383</v>
      </c>
      <c r="C1791" s="444" t="s">
        <v>688</v>
      </c>
      <c r="D1791" s="394" t="s">
        <v>1336</v>
      </c>
      <c r="E1791" s="394" t="s">
        <v>243</v>
      </c>
      <c r="F1791" s="542" t="s">
        <v>384</v>
      </c>
      <c r="G1791" s="542"/>
      <c r="H1791" s="395" t="s">
        <v>340</v>
      </c>
      <c r="I1791" s="445">
        <v>0.74</v>
      </c>
      <c r="J1791" s="445">
        <v>0</v>
      </c>
      <c r="K1791" s="446">
        <v>29.78</v>
      </c>
      <c r="L1791" s="446">
        <v>22.037199999999999</v>
      </c>
    </row>
    <row r="1792" spans="2:12" x14ac:dyDescent="0.25">
      <c r="B1792" s="394" t="s">
        <v>383</v>
      </c>
      <c r="C1792" s="444" t="s">
        <v>674</v>
      </c>
      <c r="D1792" s="394" t="s">
        <v>1336</v>
      </c>
      <c r="E1792" s="394" t="s">
        <v>237</v>
      </c>
      <c r="F1792" s="542" t="s">
        <v>384</v>
      </c>
      <c r="G1792" s="542"/>
      <c r="H1792" s="395" t="s">
        <v>340</v>
      </c>
      <c r="I1792" s="445">
        <v>0.74</v>
      </c>
      <c r="J1792" s="445">
        <v>0</v>
      </c>
      <c r="K1792" s="446">
        <v>22.31</v>
      </c>
      <c r="L1792" s="446">
        <v>16.509399999999999</v>
      </c>
    </row>
    <row r="1793" spans="2:12" ht="12.75" customHeight="1" x14ac:dyDescent="0.25">
      <c r="B1793" s="394" t="s">
        <v>383</v>
      </c>
      <c r="C1793" s="444" t="s">
        <v>4278</v>
      </c>
      <c r="D1793" s="394" t="s">
        <v>1336</v>
      </c>
      <c r="E1793" s="394" t="s">
        <v>1896</v>
      </c>
      <c r="F1793" s="542" t="s">
        <v>390</v>
      </c>
      <c r="G1793" s="542"/>
      <c r="H1793" s="395" t="s">
        <v>141</v>
      </c>
      <c r="I1793" s="445">
        <v>1.01</v>
      </c>
      <c r="J1793" s="445">
        <v>0</v>
      </c>
      <c r="K1793" s="446">
        <v>63.62</v>
      </c>
      <c r="L1793" s="446">
        <v>64.256200000000007</v>
      </c>
    </row>
    <row r="1794" spans="2:12" ht="12.75" customHeight="1" x14ac:dyDescent="0.25">
      <c r="B1794" s="399"/>
      <c r="C1794" s="399"/>
      <c r="D1794" s="399"/>
      <c r="E1794" s="399"/>
      <c r="F1794" s="399"/>
      <c r="G1794" s="399" t="s">
        <v>386</v>
      </c>
      <c r="H1794" s="447">
        <v>38.53</v>
      </c>
      <c r="I1794" s="399" t="s">
        <v>387</v>
      </c>
      <c r="J1794" s="447">
        <v>0</v>
      </c>
      <c r="K1794" s="399" t="s">
        <v>388</v>
      </c>
      <c r="L1794" s="447">
        <v>38.53</v>
      </c>
    </row>
    <row r="1795" spans="2:12" ht="26.25" thickBot="1" x14ac:dyDescent="0.3">
      <c r="B1795" s="399"/>
      <c r="C1795" s="399"/>
      <c r="D1795" s="399"/>
      <c r="E1795" s="399"/>
      <c r="F1795" s="399"/>
      <c r="G1795" s="399" t="s">
        <v>389</v>
      </c>
      <c r="H1795" s="447">
        <v>0</v>
      </c>
      <c r="I1795" s="543"/>
      <c r="J1795" s="543" t="s">
        <v>474</v>
      </c>
      <c r="K1795" s="399"/>
      <c r="L1795" s="447">
        <v>103.39</v>
      </c>
    </row>
    <row r="1796" spans="2:12" ht="13.5" thickTop="1" x14ac:dyDescent="0.25">
      <c r="B1796" s="396"/>
      <c r="C1796" s="396"/>
      <c r="D1796" s="396"/>
      <c r="E1796" s="396"/>
      <c r="F1796" s="396"/>
      <c r="G1796" s="396"/>
      <c r="H1796" s="396"/>
      <c r="I1796" s="396"/>
      <c r="J1796" s="396"/>
      <c r="K1796" s="396"/>
      <c r="L1796" s="396"/>
    </row>
    <row r="1797" spans="2:12" ht="15" x14ac:dyDescent="0.25">
      <c r="B1797" s="388" t="s">
        <v>1897</v>
      </c>
      <c r="C1797" s="440" t="s">
        <v>15</v>
      </c>
      <c r="D1797" s="388" t="s">
        <v>33</v>
      </c>
      <c r="E1797" s="388" t="s">
        <v>30</v>
      </c>
      <c r="F1797" s="544" t="s">
        <v>199</v>
      </c>
      <c r="G1797" s="544"/>
      <c r="H1797" s="389" t="s">
        <v>24</v>
      </c>
      <c r="I1797" s="440" t="s">
        <v>26</v>
      </c>
      <c r="J1797" s="440" t="s">
        <v>585</v>
      </c>
      <c r="K1797" s="440" t="s">
        <v>54</v>
      </c>
      <c r="L1797" s="440" t="s">
        <v>25</v>
      </c>
    </row>
    <row r="1798" spans="2:12" x14ac:dyDescent="0.25">
      <c r="B1798" s="390" t="s">
        <v>382</v>
      </c>
      <c r="C1798" s="391" t="s">
        <v>1898</v>
      </c>
      <c r="D1798" s="390" t="s">
        <v>1336</v>
      </c>
      <c r="E1798" s="390" t="s">
        <v>1899</v>
      </c>
      <c r="F1798" s="541">
        <v>823</v>
      </c>
      <c r="G1798" s="541"/>
      <c r="H1798" s="392" t="s">
        <v>141</v>
      </c>
      <c r="I1798" s="443">
        <v>1</v>
      </c>
      <c r="J1798" s="393"/>
      <c r="K1798" s="393">
        <v>135.85</v>
      </c>
      <c r="L1798" s="393">
        <v>135.85</v>
      </c>
    </row>
    <row r="1799" spans="2:12" x14ac:dyDescent="0.25">
      <c r="B1799" s="394" t="s">
        <v>383</v>
      </c>
      <c r="C1799" s="444" t="s">
        <v>674</v>
      </c>
      <c r="D1799" s="394" t="s">
        <v>1336</v>
      </c>
      <c r="E1799" s="394" t="s">
        <v>237</v>
      </c>
      <c r="F1799" s="542" t="s">
        <v>384</v>
      </c>
      <c r="G1799" s="542"/>
      <c r="H1799" s="395" t="s">
        <v>340</v>
      </c>
      <c r="I1799" s="445">
        <v>0.83</v>
      </c>
      <c r="J1799" s="445">
        <v>0</v>
      </c>
      <c r="K1799" s="446">
        <v>22.31</v>
      </c>
      <c r="L1799" s="446">
        <v>18.517299999999999</v>
      </c>
    </row>
    <row r="1800" spans="2:12" ht="38.25" customHeight="1" x14ac:dyDescent="0.25">
      <c r="B1800" s="394" t="s">
        <v>383</v>
      </c>
      <c r="C1800" s="444" t="s">
        <v>441</v>
      </c>
      <c r="D1800" s="394" t="s">
        <v>1336</v>
      </c>
      <c r="E1800" s="394" t="s">
        <v>442</v>
      </c>
      <c r="F1800" s="542" t="s">
        <v>390</v>
      </c>
      <c r="G1800" s="542"/>
      <c r="H1800" s="395" t="s">
        <v>141</v>
      </c>
      <c r="I1800" s="445">
        <v>2.0074999999999998</v>
      </c>
      <c r="J1800" s="445">
        <v>0</v>
      </c>
      <c r="K1800" s="446">
        <v>0.38</v>
      </c>
      <c r="L1800" s="446">
        <v>0.76285000000000003</v>
      </c>
    </row>
    <row r="1801" spans="2:12" x14ac:dyDescent="0.25">
      <c r="B1801" s="394" t="s">
        <v>383</v>
      </c>
      <c r="C1801" s="444" t="s">
        <v>4279</v>
      </c>
      <c r="D1801" s="394" t="s">
        <v>1336</v>
      </c>
      <c r="E1801" s="394" t="s">
        <v>1899</v>
      </c>
      <c r="F1801" s="542" t="s">
        <v>390</v>
      </c>
      <c r="G1801" s="542"/>
      <c r="H1801" s="395" t="s">
        <v>141</v>
      </c>
      <c r="I1801" s="445">
        <v>1.01</v>
      </c>
      <c r="J1801" s="445">
        <v>0</v>
      </c>
      <c r="K1801" s="446">
        <v>90.97</v>
      </c>
      <c r="L1801" s="446">
        <v>91.8797</v>
      </c>
    </row>
    <row r="1802" spans="2:12" ht="15" customHeight="1" x14ac:dyDescent="0.25">
      <c r="B1802" s="394" t="s">
        <v>383</v>
      </c>
      <c r="C1802" s="444" t="s">
        <v>688</v>
      </c>
      <c r="D1802" s="394" t="s">
        <v>1336</v>
      </c>
      <c r="E1802" s="394" t="s">
        <v>243</v>
      </c>
      <c r="F1802" s="542" t="s">
        <v>384</v>
      </c>
      <c r="G1802" s="542"/>
      <c r="H1802" s="395" t="s">
        <v>340</v>
      </c>
      <c r="I1802" s="445">
        <v>0.83</v>
      </c>
      <c r="J1802" s="445">
        <v>0</v>
      </c>
      <c r="K1802" s="446">
        <v>29.78</v>
      </c>
      <c r="L1802" s="446">
        <v>24.717400000000001</v>
      </c>
    </row>
    <row r="1803" spans="2:12" ht="25.5" x14ac:dyDescent="0.25">
      <c r="B1803" s="399"/>
      <c r="C1803" s="399"/>
      <c r="D1803" s="399"/>
      <c r="E1803" s="399"/>
      <c r="F1803" s="399"/>
      <c r="G1803" s="399" t="s">
        <v>386</v>
      </c>
      <c r="H1803" s="447">
        <v>43.22</v>
      </c>
      <c r="I1803" s="399" t="s">
        <v>387</v>
      </c>
      <c r="J1803" s="447">
        <v>0</v>
      </c>
      <c r="K1803" s="399" t="s">
        <v>388</v>
      </c>
      <c r="L1803" s="447">
        <v>43.22</v>
      </c>
    </row>
    <row r="1804" spans="2:12" ht="15" customHeight="1" thickBot="1" x14ac:dyDescent="0.3">
      <c r="B1804" s="399"/>
      <c r="C1804" s="399"/>
      <c r="D1804" s="399"/>
      <c r="E1804" s="399"/>
      <c r="F1804" s="399"/>
      <c r="G1804" s="399" t="s">
        <v>389</v>
      </c>
      <c r="H1804" s="447">
        <v>0</v>
      </c>
      <c r="I1804" s="543"/>
      <c r="J1804" s="543" t="s">
        <v>474</v>
      </c>
      <c r="K1804" s="399"/>
      <c r="L1804" s="447">
        <v>135.85</v>
      </c>
    </row>
    <row r="1805" spans="2:12" ht="13.5" thickTop="1" x14ac:dyDescent="0.25">
      <c r="B1805" s="396"/>
      <c r="C1805" s="396"/>
      <c r="D1805" s="396"/>
      <c r="E1805" s="396"/>
      <c r="F1805" s="396"/>
      <c r="G1805" s="396"/>
      <c r="H1805" s="396"/>
      <c r="I1805" s="396"/>
      <c r="J1805" s="396"/>
      <c r="K1805" s="396"/>
      <c r="L1805" s="396"/>
    </row>
    <row r="1806" spans="2:12" ht="15" customHeight="1" x14ac:dyDescent="0.25">
      <c r="B1806" s="388" t="s">
        <v>1900</v>
      </c>
      <c r="C1806" s="440" t="s">
        <v>15</v>
      </c>
      <c r="D1806" s="388" t="s">
        <v>33</v>
      </c>
      <c r="E1806" s="388" t="s">
        <v>30</v>
      </c>
      <c r="F1806" s="544" t="s">
        <v>199</v>
      </c>
      <c r="G1806" s="544"/>
      <c r="H1806" s="389" t="s">
        <v>24</v>
      </c>
      <c r="I1806" s="440" t="s">
        <v>26</v>
      </c>
      <c r="J1806" s="440" t="s">
        <v>585</v>
      </c>
      <c r="K1806" s="440" t="s">
        <v>54</v>
      </c>
      <c r="L1806" s="440" t="s">
        <v>25</v>
      </c>
    </row>
    <row r="1807" spans="2:12" ht="51" x14ac:dyDescent="0.25">
      <c r="B1807" s="390" t="s">
        <v>382</v>
      </c>
      <c r="C1807" s="391" t="s">
        <v>1901</v>
      </c>
      <c r="D1807" s="390" t="s">
        <v>160</v>
      </c>
      <c r="E1807" s="390" t="s">
        <v>1902</v>
      </c>
      <c r="F1807" s="541" t="s">
        <v>488</v>
      </c>
      <c r="G1807" s="541"/>
      <c r="H1807" s="392" t="s">
        <v>159</v>
      </c>
      <c r="I1807" s="443">
        <v>1</v>
      </c>
      <c r="J1807" s="393"/>
      <c r="K1807" s="393">
        <v>137.87</v>
      </c>
      <c r="L1807" s="393">
        <v>137.87</v>
      </c>
    </row>
    <row r="1808" spans="2:12" x14ac:dyDescent="0.25">
      <c r="B1808" s="394" t="s">
        <v>383</v>
      </c>
      <c r="C1808" s="444" t="s">
        <v>441</v>
      </c>
      <c r="D1808" s="394" t="s">
        <v>1336</v>
      </c>
      <c r="E1808" s="394" t="s">
        <v>442</v>
      </c>
      <c r="F1808" s="542" t="s">
        <v>390</v>
      </c>
      <c r="G1808" s="542"/>
      <c r="H1808" s="395" t="s">
        <v>141</v>
      </c>
      <c r="I1808" s="445">
        <v>1.8</v>
      </c>
      <c r="J1808" s="445">
        <v>0</v>
      </c>
      <c r="K1808" s="446">
        <v>0.38</v>
      </c>
      <c r="L1808" s="446">
        <v>0.68400000000000005</v>
      </c>
    </row>
    <row r="1809" spans="2:12" x14ac:dyDescent="0.25">
      <c r="B1809" s="394" t="s">
        <v>383</v>
      </c>
      <c r="C1809" s="444" t="s">
        <v>1240</v>
      </c>
      <c r="D1809" s="394" t="s">
        <v>1336</v>
      </c>
      <c r="E1809" s="394" t="s">
        <v>1241</v>
      </c>
      <c r="F1809" s="542" t="s">
        <v>390</v>
      </c>
      <c r="G1809" s="542"/>
      <c r="H1809" s="395" t="s">
        <v>395</v>
      </c>
      <c r="I1809" s="445">
        <v>8.9999999999999993E-3</v>
      </c>
      <c r="J1809" s="445">
        <v>0</v>
      </c>
      <c r="K1809" s="446">
        <v>51.33</v>
      </c>
      <c r="L1809" s="446">
        <v>0.46196999999999999</v>
      </c>
    </row>
    <row r="1810" spans="2:12" ht="25.5" x14ac:dyDescent="0.25">
      <c r="B1810" s="394" t="s">
        <v>383</v>
      </c>
      <c r="C1810" s="444" t="s">
        <v>4280</v>
      </c>
      <c r="D1810" s="394" t="s">
        <v>160</v>
      </c>
      <c r="E1810" s="394" t="s">
        <v>4281</v>
      </c>
      <c r="F1810" s="542" t="s">
        <v>390</v>
      </c>
      <c r="G1810" s="542"/>
      <c r="H1810" s="395" t="s">
        <v>159</v>
      </c>
      <c r="I1810" s="445">
        <v>1</v>
      </c>
      <c r="J1810" s="445">
        <v>0</v>
      </c>
      <c r="K1810" s="446">
        <v>69.55</v>
      </c>
      <c r="L1810" s="446">
        <v>69.55</v>
      </c>
    </row>
    <row r="1811" spans="2:12" x14ac:dyDescent="0.25">
      <c r="B1811" s="394" t="s">
        <v>383</v>
      </c>
      <c r="C1811" s="444" t="s">
        <v>688</v>
      </c>
      <c r="D1811" s="394" t="s">
        <v>1336</v>
      </c>
      <c r="E1811" s="394" t="s">
        <v>243</v>
      </c>
      <c r="F1811" s="542" t="s">
        <v>384</v>
      </c>
      <c r="G1811" s="542"/>
      <c r="H1811" s="395" t="s">
        <v>340</v>
      </c>
      <c r="I1811" s="445">
        <v>1.29</v>
      </c>
      <c r="J1811" s="445">
        <v>0</v>
      </c>
      <c r="K1811" s="446">
        <v>29.78</v>
      </c>
      <c r="L1811" s="446">
        <v>38.416200000000003</v>
      </c>
    </row>
    <row r="1812" spans="2:12" x14ac:dyDescent="0.25">
      <c r="B1812" s="394" t="s">
        <v>383</v>
      </c>
      <c r="C1812" s="444" t="s">
        <v>674</v>
      </c>
      <c r="D1812" s="394" t="s">
        <v>1336</v>
      </c>
      <c r="E1812" s="394" t="s">
        <v>237</v>
      </c>
      <c r="F1812" s="542" t="s">
        <v>384</v>
      </c>
      <c r="G1812" s="542"/>
      <c r="H1812" s="395" t="s">
        <v>340</v>
      </c>
      <c r="I1812" s="445">
        <v>1.29</v>
      </c>
      <c r="J1812" s="445">
        <v>0</v>
      </c>
      <c r="K1812" s="446">
        <v>22.31</v>
      </c>
      <c r="L1812" s="446">
        <v>28.779900000000001</v>
      </c>
    </row>
    <row r="1813" spans="2:12" ht="25.5" x14ac:dyDescent="0.25">
      <c r="B1813" s="399"/>
      <c r="C1813" s="399"/>
      <c r="D1813" s="399"/>
      <c r="E1813" s="399"/>
      <c r="F1813" s="399"/>
      <c r="G1813" s="399" t="s">
        <v>386</v>
      </c>
      <c r="H1813" s="447">
        <v>67.180000000000007</v>
      </c>
      <c r="I1813" s="399" t="s">
        <v>387</v>
      </c>
      <c r="J1813" s="447">
        <v>0</v>
      </c>
      <c r="K1813" s="399" t="s">
        <v>388</v>
      </c>
      <c r="L1813" s="447">
        <v>67.180000000000007</v>
      </c>
    </row>
    <row r="1814" spans="2:12" ht="26.25" thickBot="1" x14ac:dyDescent="0.3">
      <c r="B1814" s="399"/>
      <c r="C1814" s="399"/>
      <c r="D1814" s="399"/>
      <c r="E1814" s="399"/>
      <c r="F1814" s="399"/>
      <c r="G1814" s="399" t="s">
        <v>389</v>
      </c>
      <c r="H1814" s="447">
        <v>0</v>
      </c>
      <c r="I1814" s="543"/>
      <c r="J1814" s="543" t="s">
        <v>474</v>
      </c>
      <c r="K1814" s="399"/>
      <c r="L1814" s="447">
        <v>137.87</v>
      </c>
    </row>
    <row r="1815" spans="2:12" ht="12.75" customHeight="1" thickTop="1" x14ac:dyDescent="0.25">
      <c r="B1815" s="396"/>
      <c r="C1815" s="396"/>
      <c r="D1815" s="396"/>
      <c r="E1815" s="396"/>
      <c r="F1815" s="396"/>
      <c r="G1815" s="396"/>
      <c r="H1815" s="396"/>
      <c r="I1815" s="396"/>
      <c r="J1815" s="396"/>
      <c r="K1815" s="396"/>
      <c r="L1815" s="396"/>
    </row>
    <row r="1816" spans="2:12" ht="15" x14ac:dyDescent="0.25">
      <c r="B1816" s="388" t="s">
        <v>1903</v>
      </c>
      <c r="C1816" s="440" t="s">
        <v>15</v>
      </c>
      <c r="D1816" s="388" t="s">
        <v>33</v>
      </c>
      <c r="E1816" s="388" t="s">
        <v>30</v>
      </c>
      <c r="F1816" s="544" t="s">
        <v>199</v>
      </c>
      <c r="G1816" s="544"/>
      <c r="H1816" s="389" t="s">
        <v>24</v>
      </c>
      <c r="I1816" s="440" t="s">
        <v>26</v>
      </c>
      <c r="J1816" s="440" t="s">
        <v>585</v>
      </c>
      <c r="K1816" s="440" t="s">
        <v>54</v>
      </c>
      <c r="L1816" s="440" t="s">
        <v>25</v>
      </c>
    </row>
    <row r="1817" spans="2:12" ht="51" x14ac:dyDescent="0.25">
      <c r="B1817" s="390" t="s">
        <v>382</v>
      </c>
      <c r="C1817" s="391" t="s">
        <v>1904</v>
      </c>
      <c r="D1817" s="390" t="s">
        <v>160</v>
      </c>
      <c r="E1817" s="390" t="s">
        <v>1905</v>
      </c>
      <c r="F1817" s="541" t="s">
        <v>488</v>
      </c>
      <c r="G1817" s="541"/>
      <c r="H1817" s="392" t="s">
        <v>159</v>
      </c>
      <c r="I1817" s="443">
        <v>1</v>
      </c>
      <c r="J1817" s="393"/>
      <c r="K1817" s="393">
        <v>278.83999999999997</v>
      </c>
      <c r="L1817" s="393">
        <v>278.83999999999997</v>
      </c>
    </row>
    <row r="1818" spans="2:12" x14ac:dyDescent="0.25">
      <c r="B1818" s="394" t="s">
        <v>383</v>
      </c>
      <c r="C1818" s="444" t="s">
        <v>1240</v>
      </c>
      <c r="D1818" s="394" t="s">
        <v>1336</v>
      </c>
      <c r="E1818" s="394" t="s">
        <v>1241</v>
      </c>
      <c r="F1818" s="542" t="s">
        <v>390</v>
      </c>
      <c r="G1818" s="542"/>
      <c r="H1818" s="395" t="s">
        <v>395</v>
      </c>
      <c r="I1818" s="445">
        <v>6.0000000000000001E-3</v>
      </c>
      <c r="J1818" s="445">
        <v>0</v>
      </c>
      <c r="K1818" s="446">
        <v>51.33</v>
      </c>
      <c r="L1818" s="446">
        <v>0.30797999999999998</v>
      </c>
    </row>
    <row r="1819" spans="2:12" x14ac:dyDescent="0.25">
      <c r="B1819" s="394" t="s">
        <v>383</v>
      </c>
      <c r="C1819" s="444" t="s">
        <v>674</v>
      </c>
      <c r="D1819" s="394" t="s">
        <v>1336</v>
      </c>
      <c r="E1819" s="394" t="s">
        <v>237</v>
      </c>
      <c r="F1819" s="542" t="s">
        <v>384</v>
      </c>
      <c r="G1819" s="542"/>
      <c r="H1819" s="395" t="s">
        <v>340</v>
      </c>
      <c r="I1819" s="445">
        <v>0.64500000000000002</v>
      </c>
      <c r="J1819" s="445">
        <v>0</v>
      </c>
      <c r="K1819" s="446">
        <v>22.31</v>
      </c>
      <c r="L1819" s="446">
        <v>14.389950000000001</v>
      </c>
    </row>
    <row r="1820" spans="2:12" x14ac:dyDescent="0.25">
      <c r="B1820" s="394" t="s">
        <v>383</v>
      </c>
      <c r="C1820" s="444" t="s">
        <v>688</v>
      </c>
      <c r="D1820" s="394" t="s">
        <v>1336</v>
      </c>
      <c r="E1820" s="394" t="s">
        <v>243</v>
      </c>
      <c r="F1820" s="542" t="s">
        <v>384</v>
      </c>
      <c r="G1820" s="542"/>
      <c r="H1820" s="395" t="s">
        <v>340</v>
      </c>
      <c r="I1820" s="445">
        <v>0.64500000000000002</v>
      </c>
      <c r="J1820" s="445">
        <v>0</v>
      </c>
      <c r="K1820" s="446">
        <v>29.78</v>
      </c>
      <c r="L1820" s="446">
        <v>19.208100000000002</v>
      </c>
    </row>
    <row r="1821" spans="2:12" x14ac:dyDescent="0.25">
      <c r="B1821" s="394" t="s">
        <v>383</v>
      </c>
      <c r="C1821" s="444" t="s">
        <v>441</v>
      </c>
      <c r="D1821" s="394" t="s">
        <v>1336</v>
      </c>
      <c r="E1821" s="394" t="s">
        <v>442</v>
      </c>
      <c r="F1821" s="542" t="s">
        <v>390</v>
      </c>
      <c r="G1821" s="542"/>
      <c r="H1821" s="395" t="s">
        <v>141</v>
      </c>
      <c r="I1821" s="445">
        <v>1.2</v>
      </c>
      <c r="J1821" s="445">
        <v>0</v>
      </c>
      <c r="K1821" s="446">
        <v>0.38</v>
      </c>
      <c r="L1821" s="446">
        <v>0.45600000000000002</v>
      </c>
    </row>
    <row r="1822" spans="2:12" ht="25.5" x14ac:dyDescent="0.25">
      <c r="B1822" s="394" t="s">
        <v>383</v>
      </c>
      <c r="C1822" s="444" t="s">
        <v>4282</v>
      </c>
      <c r="D1822" s="394" t="s">
        <v>160</v>
      </c>
      <c r="E1822" s="394" t="s">
        <v>4283</v>
      </c>
      <c r="F1822" s="542" t="s">
        <v>390</v>
      </c>
      <c r="G1822" s="542"/>
      <c r="H1822" s="395" t="s">
        <v>159</v>
      </c>
      <c r="I1822" s="445">
        <v>1</v>
      </c>
      <c r="J1822" s="445">
        <v>0</v>
      </c>
      <c r="K1822" s="446">
        <v>244.51</v>
      </c>
      <c r="L1822" s="446">
        <v>244.51</v>
      </c>
    </row>
    <row r="1823" spans="2:12" ht="25.5" x14ac:dyDescent="0.25">
      <c r="B1823" s="399"/>
      <c r="C1823" s="399"/>
      <c r="D1823" s="399"/>
      <c r="E1823" s="399"/>
      <c r="F1823" s="399"/>
      <c r="G1823" s="399" t="s">
        <v>386</v>
      </c>
      <c r="H1823" s="447">
        <v>33.58</v>
      </c>
      <c r="I1823" s="399" t="s">
        <v>387</v>
      </c>
      <c r="J1823" s="447">
        <v>0</v>
      </c>
      <c r="K1823" s="399" t="s">
        <v>388</v>
      </c>
      <c r="L1823" s="447">
        <v>33.58</v>
      </c>
    </row>
    <row r="1824" spans="2:12" ht="15" customHeight="1" thickBot="1" x14ac:dyDescent="0.3">
      <c r="B1824" s="399"/>
      <c r="C1824" s="399"/>
      <c r="D1824" s="399"/>
      <c r="E1824" s="399"/>
      <c r="F1824" s="399"/>
      <c r="G1824" s="399" t="s">
        <v>389</v>
      </c>
      <c r="H1824" s="447">
        <v>0</v>
      </c>
      <c r="I1824" s="543"/>
      <c r="J1824" s="543" t="s">
        <v>474</v>
      </c>
      <c r="K1824" s="399"/>
      <c r="L1824" s="447">
        <v>278.83999999999997</v>
      </c>
    </row>
    <row r="1825" spans="2:12" ht="15" customHeight="1" thickTop="1" x14ac:dyDescent="0.25">
      <c r="B1825" s="396"/>
      <c r="C1825" s="396"/>
      <c r="D1825" s="396"/>
      <c r="E1825" s="396"/>
      <c r="F1825" s="396"/>
      <c r="G1825" s="396"/>
      <c r="H1825" s="396"/>
      <c r="I1825" s="396"/>
      <c r="J1825" s="396"/>
      <c r="K1825" s="396"/>
      <c r="L1825" s="396"/>
    </row>
    <row r="1826" spans="2:12" ht="15" x14ac:dyDescent="0.25">
      <c r="B1826" s="388" t="s">
        <v>1906</v>
      </c>
      <c r="C1826" s="440" t="s">
        <v>15</v>
      </c>
      <c r="D1826" s="388" t="s">
        <v>33</v>
      </c>
      <c r="E1826" s="388" t="s">
        <v>30</v>
      </c>
      <c r="F1826" s="544" t="s">
        <v>199</v>
      </c>
      <c r="G1826" s="544"/>
      <c r="H1826" s="389" t="s">
        <v>24</v>
      </c>
      <c r="I1826" s="440" t="s">
        <v>26</v>
      </c>
      <c r="J1826" s="440" t="s">
        <v>585</v>
      </c>
      <c r="K1826" s="440" t="s">
        <v>54</v>
      </c>
      <c r="L1826" s="440" t="s">
        <v>25</v>
      </c>
    </row>
    <row r="1827" spans="2:12" ht="51" x14ac:dyDescent="0.25">
      <c r="B1827" s="390" t="s">
        <v>382</v>
      </c>
      <c r="C1827" s="391" t="s">
        <v>1907</v>
      </c>
      <c r="D1827" s="390" t="s">
        <v>160</v>
      </c>
      <c r="E1827" s="390" t="s">
        <v>1908</v>
      </c>
      <c r="F1827" s="541" t="s">
        <v>488</v>
      </c>
      <c r="G1827" s="541"/>
      <c r="H1827" s="392" t="s">
        <v>159</v>
      </c>
      <c r="I1827" s="443">
        <v>1</v>
      </c>
      <c r="J1827" s="393"/>
      <c r="K1827" s="393">
        <v>75.22</v>
      </c>
      <c r="L1827" s="393">
        <v>75.22</v>
      </c>
    </row>
    <row r="1828" spans="2:12" ht="15" customHeight="1" x14ac:dyDescent="0.25">
      <c r="B1828" s="394" t="s">
        <v>383</v>
      </c>
      <c r="C1828" s="444" t="s">
        <v>688</v>
      </c>
      <c r="D1828" s="394" t="s">
        <v>1336</v>
      </c>
      <c r="E1828" s="394" t="s">
        <v>243</v>
      </c>
      <c r="F1828" s="542" t="s">
        <v>384</v>
      </c>
      <c r="G1828" s="542"/>
      <c r="H1828" s="395" t="s">
        <v>340</v>
      </c>
      <c r="I1828" s="445">
        <v>0.64500000000000002</v>
      </c>
      <c r="J1828" s="445">
        <v>0</v>
      </c>
      <c r="K1828" s="446">
        <v>29.78</v>
      </c>
      <c r="L1828" s="446">
        <v>19.208100000000002</v>
      </c>
    </row>
    <row r="1829" spans="2:12" x14ac:dyDescent="0.25">
      <c r="B1829" s="394" t="s">
        <v>383</v>
      </c>
      <c r="C1829" s="444" t="s">
        <v>1240</v>
      </c>
      <c r="D1829" s="394" t="s">
        <v>1336</v>
      </c>
      <c r="E1829" s="394" t="s">
        <v>1241</v>
      </c>
      <c r="F1829" s="542" t="s">
        <v>390</v>
      </c>
      <c r="G1829" s="542"/>
      <c r="H1829" s="395" t="s">
        <v>395</v>
      </c>
      <c r="I1829" s="445">
        <v>6.0000000000000001E-3</v>
      </c>
      <c r="J1829" s="445">
        <v>0</v>
      </c>
      <c r="K1829" s="446">
        <v>51.33</v>
      </c>
      <c r="L1829" s="446">
        <v>0.30797999999999998</v>
      </c>
    </row>
    <row r="1830" spans="2:12" x14ac:dyDescent="0.25">
      <c r="B1830" s="394" t="s">
        <v>383</v>
      </c>
      <c r="C1830" s="444" t="s">
        <v>441</v>
      </c>
      <c r="D1830" s="394" t="s">
        <v>1336</v>
      </c>
      <c r="E1830" s="394" t="s">
        <v>442</v>
      </c>
      <c r="F1830" s="542" t="s">
        <v>390</v>
      </c>
      <c r="G1830" s="542"/>
      <c r="H1830" s="395" t="s">
        <v>141</v>
      </c>
      <c r="I1830" s="445">
        <v>1.2</v>
      </c>
      <c r="J1830" s="445">
        <v>0</v>
      </c>
      <c r="K1830" s="446">
        <v>0.38</v>
      </c>
      <c r="L1830" s="446">
        <v>0.45600000000000002</v>
      </c>
    </row>
    <row r="1831" spans="2:12" ht="25.5" x14ac:dyDescent="0.25">
      <c r="B1831" s="394" t="s">
        <v>383</v>
      </c>
      <c r="C1831" s="444" t="s">
        <v>4284</v>
      </c>
      <c r="D1831" s="394" t="s">
        <v>160</v>
      </c>
      <c r="E1831" s="394" t="s">
        <v>4285</v>
      </c>
      <c r="F1831" s="542" t="s">
        <v>390</v>
      </c>
      <c r="G1831" s="542"/>
      <c r="H1831" s="395" t="s">
        <v>159</v>
      </c>
      <c r="I1831" s="445">
        <v>1</v>
      </c>
      <c r="J1831" s="445">
        <v>0</v>
      </c>
      <c r="K1831" s="446">
        <v>40.89</v>
      </c>
      <c r="L1831" s="446">
        <v>40.89</v>
      </c>
    </row>
    <row r="1832" spans="2:12" x14ac:dyDescent="0.25">
      <c r="B1832" s="394" t="s">
        <v>383</v>
      </c>
      <c r="C1832" s="444" t="s">
        <v>674</v>
      </c>
      <c r="D1832" s="394" t="s">
        <v>1336</v>
      </c>
      <c r="E1832" s="394" t="s">
        <v>237</v>
      </c>
      <c r="F1832" s="542" t="s">
        <v>384</v>
      </c>
      <c r="G1832" s="542"/>
      <c r="H1832" s="395" t="s">
        <v>340</v>
      </c>
      <c r="I1832" s="445">
        <v>0.64500000000000002</v>
      </c>
      <c r="J1832" s="445">
        <v>0</v>
      </c>
      <c r="K1832" s="446">
        <v>22.31</v>
      </c>
      <c r="L1832" s="446">
        <v>14.389950000000001</v>
      </c>
    </row>
    <row r="1833" spans="2:12" ht="25.5" x14ac:dyDescent="0.25">
      <c r="B1833" s="399"/>
      <c r="C1833" s="399"/>
      <c r="D1833" s="399"/>
      <c r="E1833" s="399"/>
      <c r="F1833" s="399"/>
      <c r="G1833" s="399" t="s">
        <v>386</v>
      </c>
      <c r="H1833" s="447">
        <v>33.58</v>
      </c>
      <c r="I1833" s="399" t="s">
        <v>387</v>
      </c>
      <c r="J1833" s="447">
        <v>0</v>
      </c>
      <c r="K1833" s="399" t="s">
        <v>388</v>
      </c>
      <c r="L1833" s="447">
        <v>33.58</v>
      </c>
    </row>
    <row r="1834" spans="2:12" ht="26.25" thickBot="1" x14ac:dyDescent="0.3">
      <c r="B1834" s="399"/>
      <c r="C1834" s="399"/>
      <c r="D1834" s="399"/>
      <c r="E1834" s="399"/>
      <c r="F1834" s="399"/>
      <c r="G1834" s="399" t="s">
        <v>389</v>
      </c>
      <c r="H1834" s="447">
        <v>0</v>
      </c>
      <c r="I1834" s="543"/>
      <c r="J1834" s="543" t="s">
        <v>474</v>
      </c>
      <c r="K1834" s="399"/>
      <c r="L1834" s="447">
        <v>75.22</v>
      </c>
    </row>
    <row r="1835" spans="2:12" ht="12.75" customHeight="1" thickTop="1" x14ac:dyDescent="0.25">
      <c r="B1835" s="396"/>
      <c r="C1835" s="396"/>
      <c r="D1835" s="396"/>
      <c r="E1835" s="396"/>
      <c r="F1835" s="396"/>
      <c r="G1835" s="396"/>
      <c r="H1835" s="396"/>
      <c r="I1835" s="396"/>
      <c r="J1835" s="396"/>
      <c r="K1835" s="396"/>
      <c r="L1835" s="396"/>
    </row>
    <row r="1836" spans="2:12" ht="15" x14ac:dyDescent="0.25">
      <c r="B1836" s="388" t="s">
        <v>1909</v>
      </c>
      <c r="C1836" s="440" t="s">
        <v>15</v>
      </c>
      <c r="D1836" s="388" t="s">
        <v>33</v>
      </c>
      <c r="E1836" s="388" t="s">
        <v>30</v>
      </c>
      <c r="F1836" s="544" t="s">
        <v>199</v>
      </c>
      <c r="G1836" s="544"/>
      <c r="H1836" s="389" t="s">
        <v>24</v>
      </c>
      <c r="I1836" s="440" t="s">
        <v>26</v>
      </c>
      <c r="J1836" s="440" t="s">
        <v>585</v>
      </c>
      <c r="K1836" s="440" t="s">
        <v>54</v>
      </c>
      <c r="L1836" s="440" t="s">
        <v>25</v>
      </c>
    </row>
    <row r="1837" spans="2:12" ht="12.75" customHeight="1" x14ac:dyDescent="0.25">
      <c r="B1837" s="390" t="s">
        <v>382</v>
      </c>
      <c r="C1837" s="391" t="s">
        <v>1910</v>
      </c>
      <c r="D1837" s="390" t="s">
        <v>142</v>
      </c>
      <c r="E1837" s="390" t="s">
        <v>1911</v>
      </c>
      <c r="F1837" s="541">
        <v>45.03</v>
      </c>
      <c r="G1837" s="541"/>
      <c r="H1837" s="392" t="s">
        <v>136</v>
      </c>
      <c r="I1837" s="443">
        <v>1</v>
      </c>
      <c r="J1837" s="393"/>
      <c r="K1837" s="393">
        <v>2533.19</v>
      </c>
      <c r="L1837" s="393">
        <v>2533.19</v>
      </c>
    </row>
    <row r="1838" spans="2:12" x14ac:dyDescent="0.25">
      <c r="B1838" s="394" t="s">
        <v>383</v>
      </c>
      <c r="C1838" s="444" t="s">
        <v>674</v>
      </c>
      <c r="D1838" s="394" t="s">
        <v>1336</v>
      </c>
      <c r="E1838" s="394" t="s">
        <v>237</v>
      </c>
      <c r="F1838" s="542" t="s">
        <v>384</v>
      </c>
      <c r="G1838" s="542"/>
      <c r="H1838" s="395" t="s">
        <v>340</v>
      </c>
      <c r="I1838" s="445">
        <v>0.75</v>
      </c>
      <c r="J1838" s="445">
        <v>0</v>
      </c>
      <c r="K1838" s="446">
        <v>22.31</v>
      </c>
      <c r="L1838" s="446">
        <v>16.732500000000002</v>
      </c>
    </row>
    <row r="1839" spans="2:12" x14ac:dyDescent="0.25">
      <c r="B1839" s="394" t="s">
        <v>383</v>
      </c>
      <c r="C1839" s="444" t="s">
        <v>688</v>
      </c>
      <c r="D1839" s="394" t="s">
        <v>1336</v>
      </c>
      <c r="E1839" s="394" t="s">
        <v>243</v>
      </c>
      <c r="F1839" s="542" t="s">
        <v>384</v>
      </c>
      <c r="G1839" s="542"/>
      <c r="H1839" s="395" t="s">
        <v>340</v>
      </c>
      <c r="I1839" s="445">
        <v>0.75</v>
      </c>
      <c r="J1839" s="445">
        <v>0</v>
      </c>
      <c r="K1839" s="446">
        <v>29.78</v>
      </c>
      <c r="L1839" s="446">
        <v>22.335000000000001</v>
      </c>
    </row>
    <row r="1840" spans="2:12" ht="38.25" x14ac:dyDescent="0.25">
      <c r="B1840" s="394" t="s">
        <v>383</v>
      </c>
      <c r="C1840" s="444" t="s">
        <v>4286</v>
      </c>
      <c r="D1840" s="394" t="s">
        <v>142</v>
      </c>
      <c r="E1840" s="394" t="s">
        <v>4287</v>
      </c>
      <c r="F1840" s="542" t="s">
        <v>390</v>
      </c>
      <c r="G1840" s="542"/>
      <c r="H1840" s="395" t="s">
        <v>136</v>
      </c>
      <c r="I1840" s="445">
        <v>1</v>
      </c>
      <c r="J1840" s="445">
        <v>0</v>
      </c>
      <c r="K1840" s="446">
        <v>2494.13</v>
      </c>
      <c r="L1840" s="446">
        <v>2494.13</v>
      </c>
    </row>
    <row r="1841" spans="2:12" ht="25.5" x14ac:dyDescent="0.25">
      <c r="B1841" s="399"/>
      <c r="C1841" s="399"/>
      <c r="D1841" s="399"/>
      <c r="E1841" s="399"/>
      <c r="F1841" s="399"/>
      <c r="G1841" s="399" t="s">
        <v>386</v>
      </c>
      <c r="H1841" s="447">
        <v>39.06</v>
      </c>
      <c r="I1841" s="399" t="s">
        <v>387</v>
      </c>
      <c r="J1841" s="447">
        <v>0</v>
      </c>
      <c r="K1841" s="399" t="s">
        <v>388</v>
      </c>
      <c r="L1841" s="447">
        <v>39.06</v>
      </c>
    </row>
    <row r="1842" spans="2:12" ht="26.25" thickBot="1" x14ac:dyDescent="0.3">
      <c r="B1842" s="399"/>
      <c r="C1842" s="399"/>
      <c r="D1842" s="399"/>
      <c r="E1842" s="399"/>
      <c r="F1842" s="399"/>
      <c r="G1842" s="399" t="s">
        <v>389</v>
      </c>
      <c r="H1842" s="447">
        <v>0</v>
      </c>
      <c r="I1842" s="543"/>
      <c r="J1842" s="543" t="s">
        <v>474</v>
      </c>
      <c r="K1842" s="399"/>
      <c r="L1842" s="447">
        <v>2533.19</v>
      </c>
    </row>
    <row r="1843" spans="2:12" ht="13.5" thickTop="1" x14ac:dyDescent="0.25">
      <c r="B1843" s="396"/>
      <c r="C1843" s="396"/>
      <c r="D1843" s="396"/>
      <c r="E1843" s="396"/>
      <c r="F1843" s="396"/>
      <c r="G1843" s="396"/>
      <c r="H1843" s="396"/>
      <c r="I1843" s="396"/>
      <c r="J1843" s="396"/>
      <c r="K1843" s="396"/>
      <c r="L1843" s="396"/>
    </row>
    <row r="1844" spans="2:12" ht="12.75" customHeight="1" x14ac:dyDescent="0.25">
      <c r="B1844" s="388" t="s">
        <v>1912</v>
      </c>
      <c r="C1844" s="440" t="s">
        <v>15</v>
      </c>
      <c r="D1844" s="388" t="s">
        <v>33</v>
      </c>
      <c r="E1844" s="388" t="s">
        <v>30</v>
      </c>
      <c r="F1844" s="544" t="s">
        <v>199</v>
      </c>
      <c r="G1844" s="544"/>
      <c r="H1844" s="389" t="s">
        <v>24</v>
      </c>
      <c r="I1844" s="440" t="s">
        <v>26</v>
      </c>
      <c r="J1844" s="440" t="s">
        <v>585</v>
      </c>
      <c r="K1844" s="440" t="s">
        <v>54</v>
      </c>
      <c r="L1844" s="440" t="s">
        <v>25</v>
      </c>
    </row>
    <row r="1845" spans="2:12" ht="89.25" x14ac:dyDescent="0.25">
      <c r="B1845" s="390" t="s">
        <v>382</v>
      </c>
      <c r="C1845" s="391" t="s">
        <v>1913</v>
      </c>
      <c r="D1845" s="390" t="s">
        <v>1297</v>
      </c>
      <c r="E1845" s="390" t="s">
        <v>1914</v>
      </c>
      <c r="F1845" s="541" t="s">
        <v>4288</v>
      </c>
      <c r="G1845" s="541"/>
      <c r="H1845" s="392" t="s">
        <v>136</v>
      </c>
      <c r="I1845" s="443">
        <v>1</v>
      </c>
      <c r="J1845" s="393"/>
      <c r="K1845" s="393">
        <v>118000</v>
      </c>
      <c r="L1845" s="393">
        <v>118000</v>
      </c>
    </row>
    <row r="1846" spans="2:12" ht="12.75" customHeight="1" x14ac:dyDescent="0.25">
      <c r="B1846" s="394" t="s">
        <v>383</v>
      </c>
      <c r="C1846" s="444" t="s">
        <v>4289</v>
      </c>
      <c r="D1846" s="394" t="s">
        <v>1297</v>
      </c>
      <c r="E1846" s="394" t="s">
        <v>4290</v>
      </c>
      <c r="F1846" s="542" t="s">
        <v>390</v>
      </c>
      <c r="G1846" s="542"/>
      <c r="H1846" s="395" t="s">
        <v>136</v>
      </c>
      <c r="I1846" s="445">
        <v>1</v>
      </c>
      <c r="J1846" s="445">
        <v>0</v>
      </c>
      <c r="K1846" s="446">
        <v>118000</v>
      </c>
      <c r="L1846" s="446">
        <v>118000</v>
      </c>
    </row>
    <row r="1847" spans="2:12" ht="25.5" x14ac:dyDescent="0.25">
      <c r="B1847" s="399"/>
      <c r="C1847" s="399"/>
      <c r="D1847" s="399"/>
      <c r="E1847" s="399"/>
      <c r="F1847" s="399"/>
      <c r="G1847" s="399" t="s">
        <v>386</v>
      </c>
      <c r="H1847" s="447">
        <v>0</v>
      </c>
      <c r="I1847" s="399" t="s">
        <v>387</v>
      </c>
      <c r="J1847" s="447">
        <v>0</v>
      </c>
      <c r="K1847" s="399" t="s">
        <v>388</v>
      </c>
      <c r="L1847" s="447">
        <v>0</v>
      </c>
    </row>
    <row r="1848" spans="2:12" ht="26.25" thickBot="1" x14ac:dyDescent="0.3">
      <c r="B1848" s="399"/>
      <c r="C1848" s="399"/>
      <c r="D1848" s="399"/>
      <c r="E1848" s="399"/>
      <c r="F1848" s="399"/>
      <c r="G1848" s="399" t="s">
        <v>389</v>
      </c>
      <c r="H1848" s="447">
        <v>0</v>
      </c>
      <c r="I1848" s="543"/>
      <c r="J1848" s="543" t="s">
        <v>474</v>
      </c>
      <c r="K1848" s="399"/>
      <c r="L1848" s="447">
        <v>118000</v>
      </c>
    </row>
    <row r="1849" spans="2:12" ht="13.5" thickTop="1" x14ac:dyDescent="0.25">
      <c r="B1849" s="396"/>
      <c r="C1849" s="396"/>
      <c r="D1849" s="396"/>
      <c r="E1849" s="396"/>
      <c r="F1849" s="396"/>
      <c r="G1849" s="396"/>
      <c r="H1849" s="396"/>
      <c r="I1849" s="396"/>
      <c r="J1849" s="396"/>
      <c r="K1849" s="396"/>
      <c r="L1849" s="396"/>
    </row>
    <row r="1850" spans="2:12" ht="15" x14ac:dyDescent="0.25">
      <c r="B1850" s="388" t="s">
        <v>1915</v>
      </c>
      <c r="C1850" s="440" t="s">
        <v>15</v>
      </c>
      <c r="D1850" s="388" t="s">
        <v>33</v>
      </c>
      <c r="E1850" s="388" t="s">
        <v>30</v>
      </c>
      <c r="F1850" s="544" t="s">
        <v>199</v>
      </c>
      <c r="G1850" s="544"/>
      <c r="H1850" s="389" t="s">
        <v>24</v>
      </c>
      <c r="I1850" s="440" t="s">
        <v>26</v>
      </c>
      <c r="J1850" s="440" t="s">
        <v>585</v>
      </c>
      <c r="K1850" s="440" t="s">
        <v>54</v>
      </c>
      <c r="L1850" s="440" t="s">
        <v>25</v>
      </c>
    </row>
    <row r="1851" spans="2:12" ht="25.5" x14ac:dyDescent="0.25">
      <c r="B1851" s="390" t="s">
        <v>382</v>
      </c>
      <c r="C1851" s="391" t="s">
        <v>1916</v>
      </c>
      <c r="D1851" s="390" t="s">
        <v>969</v>
      </c>
      <c r="E1851" s="390" t="s">
        <v>1917</v>
      </c>
      <c r="F1851" s="541" t="s">
        <v>4291</v>
      </c>
      <c r="G1851" s="541"/>
      <c r="H1851" s="392" t="s">
        <v>159</v>
      </c>
      <c r="I1851" s="443">
        <v>1</v>
      </c>
      <c r="J1851" s="393"/>
      <c r="K1851" s="393">
        <v>4149.82</v>
      </c>
      <c r="L1851" s="393">
        <v>4149.82</v>
      </c>
    </row>
    <row r="1852" spans="2:12" x14ac:dyDescent="0.25">
      <c r="B1852" s="394" t="s">
        <v>383</v>
      </c>
      <c r="C1852" s="444" t="s">
        <v>674</v>
      </c>
      <c r="D1852" s="394" t="s">
        <v>1336</v>
      </c>
      <c r="E1852" s="394" t="s">
        <v>237</v>
      </c>
      <c r="F1852" s="542" t="s">
        <v>384</v>
      </c>
      <c r="G1852" s="542"/>
      <c r="H1852" s="395" t="s">
        <v>340</v>
      </c>
      <c r="I1852" s="445">
        <v>3.5</v>
      </c>
      <c r="J1852" s="445">
        <v>0</v>
      </c>
      <c r="K1852" s="446">
        <v>22.31</v>
      </c>
      <c r="L1852" s="446">
        <v>78.084999999999994</v>
      </c>
    </row>
    <row r="1853" spans="2:12" ht="12.75" customHeight="1" x14ac:dyDescent="0.25">
      <c r="B1853" s="394" t="s">
        <v>383</v>
      </c>
      <c r="C1853" s="444" t="s">
        <v>688</v>
      </c>
      <c r="D1853" s="394" t="s">
        <v>1336</v>
      </c>
      <c r="E1853" s="394" t="s">
        <v>243</v>
      </c>
      <c r="F1853" s="542" t="s">
        <v>384</v>
      </c>
      <c r="G1853" s="542"/>
      <c r="H1853" s="395" t="s">
        <v>340</v>
      </c>
      <c r="I1853" s="445">
        <v>3.5</v>
      </c>
      <c r="J1853" s="445">
        <v>0</v>
      </c>
      <c r="K1853" s="446">
        <v>29.78</v>
      </c>
      <c r="L1853" s="446">
        <v>104.23</v>
      </c>
    </row>
    <row r="1854" spans="2:12" ht="12.75" customHeight="1" x14ac:dyDescent="0.25">
      <c r="B1854" s="394" t="s">
        <v>383</v>
      </c>
      <c r="C1854" s="444" t="s">
        <v>4292</v>
      </c>
      <c r="D1854" s="394" t="s">
        <v>969</v>
      </c>
      <c r="E1854" s="394" t="s">
        <v>4293</v>
      </c>
      <c r="F1854" s="542" t="s">
        <v>651</v>
      </c>
      <c r="G1854" s="542"/>
      <c r="H1854" s="395" t="s">
        <v>159</v>
      </c>
      <c r="I1854" s="445">
        <v>1</v>
      </c>
      <c r="J1854" s="445">
        <v>0</v>
      </c>
      <c r="K1854" s="446">
        <v>3967.51</v>
      </c>
      <c r="L1854" s="446">
        <v>3967.51</v>
      </c>
    </row>
    <row r="1855" spans="2:12" ht="25.5" x14ac:dyDescent="0.25">
      <c r="B1855" s="399"/>
      <c r="C1855" s="399"/>
      <c r="D1855" s="399"/>
      <c r="E1855" s="399"/>
      <c r="F1855" s="399"/>
      <c r="G1855" s="399" t="s">
        <v>386</v>
      </c>
      <c r="H1855" s="447">
        <v>182.31</v>
      </c>
      <c r="I1855" s="399" t="s">
        <v>387</v>
      </c>
      <c r="J1855" s="447">
        <v>0</v>
      </c>
      <c r="K1855" s="399" t="s">
        <v>388</v>
      </c>
      <c r="L1855" s="447">
        <v>182.31</v>
      </c>
    </row>
    <row r="1856" spans="2:12" ht="26.25" thickBot="1" x14ac:dyDescent="0.3">
      <c r="B1856" s="399"/>
      <c r="C1856" s="399"/>
      <c r="D1856" s="399"/>
      <c r="E1856" s="399"/>
      <c r="F1856" s="399"/>
      <c r="G1856" s="399" t="s">
        <v>389</v>
      </c>
      <c r="H1856" s="447">
        <v>0</v>
      </c>
      <c r="I1856" s="543"/>
      <c r="J1856" s="543" t="s">
        <v>474</v>
      </c>
      <c r="K1856" s="399"/>
      <c r="L1856" s="447">
        <v>4149.82</v>
      </c>
    </row>
    <row r="1857" spans="2:12" ht="13.5" thickTop="1" x14ac:dyDescent="0.25">
      <c r="B1857" s="396"/>
      <c r="C1857" s="396"/>
      <c r="D1857" s="396"/>
      <c r="E1857" s="396"/>
      <c r="F1857" s="396"/>
      <c r="G1857" s="396"/>
      <c r="H1857" s="396"/>
      <c r="I1857" s="396"/>
      <c r="J1857" s="396"/>
      <c r="K1857" s="396"/>
      <c r="L1857" s="396"/>
    </row>
    <row r="1858" spans="2:12" ht="15" x14ac:dyDescent="0.25">
      <c r="B1858" s="388" t="s">
        <v>1918</v>
      </c>
      <c r="C1858" s="440" t="s">
        <v>15</v>
      </c>
      <c r="D1858" s="388" t="s">
        <v>33</v>
      </c>
      <c r="E1858" s="388" t="s">
        <v>30</v>
      </c>
      <c r="F1858" s="544" t="s">
        <v>199</v>
      </c>
      <c r="G1858" s="544"/>
      <c r="H1858" s="389" t="s">
        <v>24</v>
      </c>
      <c r="I1858" s="440" t="s">
        <v>26</v>
      </c>
      <c r="J1858" s="440" t="s">
        <v>585</v>
      </c>
      <c r="K1858" s="440" t="s">
        <v>54</v>
      </c>
      <c r="L1858" s="440" t="s">
        <v>25</v>
      </c>
    </row>
    <row r="1859" spans="2:12" x14ac:dyDescent="0.25">
      <c r="B1859" s="390" t="s">
        <v>382</v>
      </c>
      <c r="C1859" s="391" t="s">
        <v>1919</v>
      </c>
      <c r="D1859" s="390" t="s">
        <v>1336</v>
      </c>
      <c r="E1859" s="390" t="s">
        <v>1920</v>
      </c>
      <c r="F1859" s="541">
        <v>8</v>
      </c>
      <c r="G1859" s="541"/>
      <c r="H1859" s="392" t="s">
        <v>136</v>
      </c>
      <c r="I1859" s="443">
        <v>1</v>
      </c>
      <c r="J1859" s="393"/>
      <c r="K1859" s="393">
        <v>385.96</v>
      </c>
      <c r="L1859" s="393">
        <v>385.96</v>
      </c>
    </row>
    <row r="1860" spans="2:12" x14ac:dyDescent="0.25">
      <c r="B1860" s="394" t="s">
        <v>383</v>
      </c>
      <c r="C1860" s="444" t="s">
        <v>678</v>
      </c>
      <c r="D1860" s="394" t="s">
        <v>1336</v>
      </c>
      <c r="E1860" s="394" t="s">
        <v>249</v>
      </c>
      <c r="F1860" s="542" t="s">
        <v>384</v>
      </c>
      <c r="G1860" s="542"/>
      <c r="H1860" s="395" t="s">
        <v>340</v>
      </c>
      <c r="I1860" s="445">
        <v>7.0999999999999994E-2</v>
      </c>
      <c r="J1860" s="445">
        <v>0</v>
      </c>
      <c r="K1860" s="446">
        <v>23.34</v>
      </c>
      <c r="L1860" s="446">
        <v>1.6571400000000001</v>
      </c>
    </row>
    <row r="1861" spans="2:12" x14ac:dyDescent="0.25">
      <c r="B1861" s="394" t="s">
        <v>383</v>
      </c>
      <c r="C1861" s="444" t="s">
        <v>690</v>
      </c>
      <c r="D1861" s="394" t="s">
        <v>1336</v>
      </c>
      <c r="E1861" s="394" t="s">
        <v>202</v>
      </c>
      <c r="F1861" s="542" t="s">
        <v>384</v>
      </c>
      <c r="G1861" s="542"/>
      <c r="H1861" s="395" t="s">
        <v>340</v>
      </c>
      <c r="I1861" s="445">
        <v>6.6022999999999996</v>
      </c>
      <c r="J1861" s="445">
        <v>0</v>
      </c>
      <c r="K1861" s="446">
        <v>20.37</v>
      </c>
      <c r="L1861" s="446">
        <v>134.48885100000001</v>
      </c>
    </row>
    <row r="1862" spans="2:12" x14ac:dyDescent="0.25">
      <c r="B1862" s="394" t="s">
        <v>383</v>
      </c>
      <c r="C1862" s="444" t="s">
        <v>685</v>
      </c>
      <c r="D1862" s="394" t="s">
        <v>1336</v>
      </c>
      <c r="E1862" s="394" t="s">
        <v>236</v>
      </c>
      <c r="F1862" s="542" t="s">
        <v>384</v>
      </c>
      <c r="G1862" s="542"/>
      <c r="H1862" s="395" t="s">
        <v>340</v>
      </c>
      <c r="I1862" s="445">
        <v>4.4519000000000002</v>
      </c>
      <c r="J1862" s="445">
        <v>0</v>
      </c>
      <c r="K1862" s="446">
        <v>29.12</v>
      </c>
      <c r="L1862" s="446">
        <v>129.63932800000001</v>
      </c>
    </row>
    <row r="1863" spans="2:12" ht="12.75" customHeight="1" x14ac:dyDescent="0.25">
      <c r="B1863" s="394" t="s">
        <v>383</v>
      </c>
      <c r="C1863" s="444" t="s">
        <v>699</v>
      </c>
      <c r="D1863" s="394" t="s">
        <v>1336</v>
      </c>
      <c r="E1863" s="394" t="s">
        <v>440</v>
      </c>
      <c r="F1863" s="542" t="s">
        <v>390</v>
      </c>
      <c r="G1863" s="542"/>
      <c r="H1863" s="395" t="s">
        <v>136</v>
      </c>
      <c r="I1863" s="445">
        <v>147.84</v>
      </c>
      <c r="J1863" s="445">
        <v>0</v>
      </c>
      <c r="K1863" s="446">
        <v>0.47</v>
      </c>
      <c r="L1863" s="446">
        <v>69.484800000000007</v>
      </c>
    </row>
    <row r="1864" spans="2:12" ht="12.75" customHeight="1" x14ac:dyDescent="0.25">
      <c r="B1864" s="394" t="s">
        <v>383</v>
      </c>
      <c r="C1864" s="444" t="s">
        <v>695</v>
      </c>
      <c r="D1864" s="394" t="s">
        <v>1336</v>
      </c>
      <c r="E1864" s="394" t="s">
        <v>437</v>
      </c>
      <c r="F1864" s="542" t="s">
        <v>390</v>
      </c>
      <c r="G1864" s="542"/>
      <c r="H1864" s="395" t="s">
        <v>138</v>
      </c>
      <c r="I1864" s="445">
        <v>0.1007</v>
      </c>
      <c r="J1864" s="445">
        <v>0</v>
      </c>
      <c r="K1864" s="446">
        <v>168.09</v>
      </c>
      <c r="L1864" s="446">
        <v>16.926663000000001</v>
      </c>
    </row>
    <row r="1865" spans="2:12" x14ac:dyDescent="0.25">
      <c r="B1865" s="394" t="s">
        <v>383</v>
      </c>
      <c r="C1865" s="444" t="s">
        <v>708</v>
      </c>
      <c r="D1865" s="394" t="s">
        <v>1336</v>
      </c>
      <c r="E1865" s="394" t="s">
        <v>457</v>
      </c>
      <c r="F1865" s="542" t="s">
        <v>390</v>
      </c>
      <c r="G1865" s="542"/>
      <c r="H1865" s="395" t="s">
        <v>156</v>
      </c>
      <c r="I1865" s="445">
        <v>15.071099999999999</v>
      </c>
      <c r="J1865" s="445">
        <v>0</v>
      </c>
      <c r="K1865" s="446">
        <v>0.81</v>
      </c>
      <c r="L1865" s="446">
        <v>12.207591000000001</v>
      </c>
    </row>
    <row r="1866" spans="2:12" x14ac:dyDescent="0.25">
      <c r="B1866" s="394" t="s">
        <v>383</v>
      </c>
      <c r="C1866" s="444" t="s">
        <v>660</v>
      </c>
      <c r="D1866" s="394" t="s">
        <v>1336</v>
      </c>
      <c r="E1866" s="394" t="s">
        <v>396</v>
      </c>
      <c r="F1866" s="542" t="s">
        <v>390</v>
      </c>
      <c r="G1866" s="542"/>
      <c r="H1866" s="395" t="s">
        <v>138</v>
      </c>
      <c r="I1866" s="445">
        <v>1.1599999999999999E-2</v>
      </c>
      <c r="J1866" s="445">
        <v>0</v>
      </c>
      <c r="K1866" s="446">
        <v>167.91</v>
      </c>
      <c r="L1866" s="446">
        <v>1.947756</v>
      </c>
    </row>
    <row r="1867" spans="2:12" x14ac:dyDescent="0.25">
      <c r="B1867" s="394" t="s">
        <v>383</v>
      </c>
      <c r="C1867" s="444" t="s">
        <v>670</v>
      </c>
      <c r="D1867" s="394" t="s">
        <v>1336</v>
      </c>
      <c r="E1867" s="394" t="s">
        <v>415</v>
      </c>
      <c r="F1867" s="542" t="s">
        <v>390</v>
      </c>
      <c r="G1867" s="542"/>
      <c r="H1867" s="395" t="s">
        <v>156</v>
      </c>
      <c r="I1867" s="445">
        <v>21.264800000000001</v>
      </c>
      <c r="J1867" s="445">
        <v>0</v>
      </c>
      <c r="K1867" s="446">
        <v>0.64</v>
      </c>
      <c r="L1867" s="446">
        <v>13.609472</v>
      </c>
    </row>
    <row r="1868" spans="2:12" x14ac:dyDescent="0.25">
      <c r="B1868" s="394" t="s">
        <v>383</v>
      </c>
      <c r="C1868" s="444" t="s">
        <v>677</v>
      </c>
      <c r="D1868" s="394" t="s">
        <v>1336</v>
      </c>
      <c r="E1868" s="394" t="s">
        <v>421</v>
      </c>
      <c r="F1868" s="542" t="s">
        <v>390</v>
      </c>
      <c r="G1868" s="542"/>
      <c r="H1868" s="395" t="s">
        <v>138</v>
      </c>
      <c r="I1868" s="445">
        <v>1.1599999999999999E-2</v>
      </c>
      <c r="J1868" s="445">
        <v>0</v>
      </c>
      <c r="K1868" s="446">
        <v>168.38</v>
      </c>
      <c r="L1868" s="446">
        <v>1.9532080000000001</v>
      </c>
    </row>
    <row r="1869" spans="2:12" ht="38.25" x14ac:dyDescent="0.25">
      <c r="B1869" s="394" t="s">
        <v>383</v>
      </c>
      <c r="C1869" s="444" t="s">
        <v>709</v>
      </c>
      <c r="D1869" s="394" t="s">
        <v>1336</v>
      </c>
      <c r="E1869" s="394" t="s">
        <v>460</v>
      </c>
      <c r="F1869" s="542" t="s">
        <v>390</v>
      </c>
      <c r="G1869" s="542"/>
      <c r="H1869" s="395" t="s">
        <v>156</v>
      </c>
      <c r="I1869" s="445">
        <v>0.53159999999999996</v>
      </c>
      <c r="J1869" s="445">
        <v>0</v>
      </c>
      <c r="K1869" s="446">
        <v>7.75</v>
      </c>
      <c r="L1869" s="446">
        <v>4.1199000000000003</v>
      </c>
    </row>
    <row r="1870" spans="2:12" ht="25.5" x14ac:dyDescent="0.25">
      <c r="B1870" s="399"/>
      <c r="C1870" s="399"/>
      <c r="D1870" s="399"/>
      <c r="E1870" s="399"/>
      <c r="F1870" s="399"/>
      <c r="G1870" s="399" t="s">
        <v>386</v>
      </c>
      <c r="H1870" s="447">
        <v>265.76</v>
      </c>
      <c r="I1870" s="399" t="s">
        <v>387</v>
      </c>
      <c r="J1870" s="447">
        <v>0</v>
      </c>
      <c r="K1870" s="399" t="s">
        <v>388</v>
      </c>
      <c r="L1870" s="447">
        <v>265.76</v>
      </c>
    </row>
    <row r="1871" spans="2:12" ht="26.25" thickBot="1" x14ac:dyDescent="0.3">
      <c r="B1871" s="399"/>
      <c r="C1871" s="399"/>
      <c r="D1871" s="399"/>
      <c r="E1871" s="399"/>
      <c r="F1871" s="399"/>
      <c r="G1871" s="399" t="s">
        <v>389</v>
      </c>
      <c r="H1871" s="447">
        <v>0</v>
      </c>
      <c r="I1871" s="543"/>
      <c r="J1871" s="543" t="s">
        <v>474</v>
      </c>
      <c r="K1871" s="399"/>
      <c r="L1871" s="447">
        <v>385.96</v>
      </c>
    </row>
    <row r="1872" spans="2:12" ht="12.75" customHeight="1" thickTop="1" x14ac:dyDescent="0.25">
      <c r="B1872" s="396"/>
      <c r="C1872" s="396"/>
      <c r="D1872" s="396"/>
      <c r="E1872" s="396"/>
      <c r="F1872" s="396"/>
      <c r="G1872" s="396"/>
      <c r="H1872" s="396"/>
      <c r="I1872" s="396"/>
      <c r="J1872" s="396"/>
      <c r="K1872" s="396"/>
      <c r="L1872" s="396"/>
    </row>
    <row r="1873" spans="2:12" ht="12.75" customHeight="1" x14ac:dyDescent="0.25">
      <c r="B1873" s="388" t="s">
        <v>1921</v>
      </c>
      <c r="C1873" s="440" t="s">
        <v>15</v>
      </c>
      <c r="D1873" s="388" t="s">
        <v>33</v>
      </c>
      <c r="E1873" s="388" t="s">
        <v>30</v>
      </c>
      <c r="F1873" s="544" t="s">
        <v>199</v>
      </c>
      <c r="G1873" s="544"/>
      <c r="H1873" s="389" t="s">
        <v>24</v>
      </c>
      <c r="I1873" s="440" t="s">
        <v>26</v>
      </c>
      <c r="J1873" s="440" t="s">
        <v>585</v>
      </c>
      <c r="K1873" s="440" t="s">
        <v>54</v>
      </c>
      <c r="L1873" s="440" t="s">
        <v>25</v>
      </c>
    </row>
    <row r="1874" spans="2:12" x14ac:dyDescent="0.25">
      <c r="B1874" s="390" t="s">
        <v>382</v>
      </c>
      <c r="C1874" s="391" t="s">
        <v>1922</v>
      </c>
      <c r="D1874" s="390" t="s">
        <v>1336</v>
      </c>
      <c r="E1874" s="390" t="s">
        <v>1923</v>
      </c>
      <c r="F1874" s="541">
        <v>8</v>
      </c>
      <c r="G1874" s="541"/>
      <c r="H1874" s="392" t="s">
        <v>137</v>
      </c>
      <c r="I1874" s="443">
        <v>1</v>
      </c>
      <c r="J1874" s="393"/>
      <c r="K1874" s="393">
        <v>56.58</v>
      </c>
      <c r="L1874" s="393">
        <v>56.58</v>
      </c>
    </row>
    <row r="1875" spans="2:12" x14ac:dyDescent="0.25">
      <c r="B1875" s="394" t="s">
        <v>383</v>
      </c>
      <c r="C1875" s="444" t="s">
        <v>4294</v>
      </c>
      <c r="D1875" s="394" t="s">
        <v>1336</v>
      </c>
      <c r="E1875" s="394" t="s">
        <v>4295</v>
      </c>
      <c r="F1875" s="542" t="s">
        <v>390</v>
      </c>
      <c r="G1875" s="542"/>
      <c r="H1875" s="395" t="s">
        <v>136</v>
      </c>
      <c r="I1875" s="445">
        <v>1</v>
      </c>
      <c r="J1875" s="445">
        <v>0</v>
      </c>
      <c r="K1875" s="446">
        <v>54.2</v>
      </c>
      <c r="L1875" s="446">
        <v>54.2</v>
      </c>
    </row>
    <row r="1876" spans="2:12" x14ac:dyDescent="0.25">
      <c r="B1876" s="394" t="s">
        <v>383</v>
      </c>
      <c r="C1876" s="444" t="s">
        <v>688</v>
      </c>
      <c r="D1876" s="394" t="s">
        <v>1336</v>
      </c>
      <c r="E1876" s="394" t="s">
        <v>243</v>
      </c>
      <c r="F1876" s="542" t="s">
        <v>384</v>
      </c>
      <c r="G1876" s="542"/>
      <c r="H1876" s="395" t="s">
        <v>340</v>
      </c>
      <c r="I1876" s="445">
        <v>0.08</v>
      </c>
      <c r="J1876" s="445">
        <v>0</v>
      </c>
      <c r="K1876" s="446">
        <v>29.78</v>
      </c>
      <c r="L1876" s="446">
        <v>2.3824000000000001</v>
      </c>
    </row>
    <row r="1877" spans="2:12" ht="25.5" x14ac:dyDescent="0.25">
      <c r="B1877" s="399"/>
      <c r="C1877" s="399"/>
      <c r="D1877" s="399"/>
      <c r="E1877" s="399"/>
      <c r="F1877" s="399"/>
      <c r="G1877" s="399" t="s">
        <v>386</v>
      </c>
      <c r="H1877" s="447">
        <v>2.38</v>
      </c>
      <c r="I1877" s="399" t="s">
        <v>387</v>
      </c>
      <c r="J1877" s="447">
        <v>0</v>
      </c>
      <c r="K1877" s="399" t="s">
        <v>388</v>
      </c>
      <c r="L1877" s="447">
        <v>2.38</v>
      </c>
    </row>
    <row r="1878" spans="2:12" ht="26.25" thickBot="1" x14ac:dyDescent="0.3">
      <c r="B1878" s="399"/>
      <c r="C1878" s="399"/>
      <c r="D1878" s="399"/>
      <c r="E1878" s="399"/>
      <c r="F1878" s="399"/>
      <c r="G1878" s="399" t="s">
        <v>389</v>
      </c>
      <c r="H1878" s="447">
        <v>0</v>
      </c>
      <c r="I1878" s="543"/>
      <c r="J1878" s="543" t="s">
        <v>474</v>
      </c>
      <c r="K1878" s="399"/>
      <c r="L1878" s="447">
        <v>56.58</v>
      </c>
    </row>
    <row r="1879" spans="2:12" ht="13.5" thickTop="1" x14ac:dyDescent="0.25">
      <c r="B1879" s="396"/>
      <c r="C1879" s="396"/>
      <c r="D1879" s="396"/>
      <c r="E1879" s="396"/>
      <c r="F1879" s="396"/>
      <c r="G1879" s="396"/>
      <c r="H1879" s="396"/>
      <c r="I1879" s="396"/>
      <c r="J1879" s="396"/>
      <c r="K1879" s="396"/>
      <c r="L1879" s="396"/>
    </row>
    <row r="1880" spans="2:12" ht="12.75" customHeight="1" x14ac:dyDescent="0.25">
      <c r="B1880" s="388" t="s">
        <v>1926</v>
      </c>
      <c r="C1880" s="440" t="s">
        <v>15</v>
      </c>
      <c r="D1880" s="388" t="s">
        <v>33</v>
      </c>
      <c r="E1880" s="388" t="s">
        <v>30</v>
      </c>
      <c r="F1880" s="544" t="s">
        <v>199</v>
      </c>
      <c r="G1880" s="544"/>
      <c r="H1880" s="389" t="s">
        <v>24</v>
      </c>
      <c r="I1880" s="440" t="s">
        <v>26</v>
      </c>
      <c r="J1880" s="440" t="s">
        <v>585</v>
      </c>
      <c r="K1880" s="440" t="s">
        <v>54</v>
      </c>
      <c r="L1880" s="440" t="s">
        <v>25</v>
      </c>
    </row>
    <row r="1881" spans="2:12" ht="12.75" customHeight="1" x14ac:dyDescent="0.25">
      <c r="B1881" s="390" t="s">
        <v>382</v>
      </c>
      <c r="C1881" s="391" t="s">
        <v>855</v>
      </c>
      <c r="D1881" s="390" t="s">
        <v>1336</v>
      </c>
      <c r="E1881" s="390" t="s">
        <v>228</v>
      </c>
      <c r="F1881" s="541">
        <v>820</v>
      </c>
      <c r="G1881" s="541"/>
      <c r="H1881" s="392" t="s">
        <v>137</v>
      </c>
      <c r="I1881" s="443">
        <v>1</v>
      </c>
      <c r="J1881" s="393"/>
      <c r="K1881" s="393">
        <v>16.87</v>
      </c>
      <c r="L1881" s="393">
        <v>16.87</v>
      </c>
    </row>
    <row r="1882" spans="2:12" x14ac:dyDescent="0.25">
      <c r="B1882" s="394" t="s">
        <v>383</v>
      </c>
      <c r="C1882" s="444" t="s">
        <v>688</v>
      </c>
      <c r="D1882" s="394" t="s">
        <v>1336</v>
      </c>
      <c r="E1882" s="394" t="s">
        <v>243</v>
      </c>
      <c r="F1882" s="542" t="s">
        <v>384</v>
      </c>
      <c r="G1882" s="542"/>
      <c r="H1882" s="395" t="s">
        <v>340</v>
      </c>
      <c r="I1882" s="445">
        <v>0.23</v>
      </c>
      <c r="J1882" s="445">
        <v>0</v>
      </c>
      <c r="K1882" s="446">
        <v>29.78</v>
      </c>
      <c r="L1882" s="446">
        <v>6.8494000000000002</v>
      </c>
    </row>
    <row r="1883" spans="2:12" x14ac:dyDescent="0.25">
      <c r="B1883" s="394" t="s">
        <v>383</v>
      </c>
      <c r="C1883" s="444" t="s">
        <v>558</v>
      </c>
      <c r="D1883" s="394" t="s">
        <v>1336</v>
      </c>
      <c r="E1883" s="394" t="s">
        <v>228</v>
      </c>
      <c r="F1883" s="542" t="s">
        <v>390</v>
      </c>
      <c r="G1883" s="542"/>
      <c r="H1883" s="395" t="s">
        <v>136</v>
      </c>
      <c r="I1883" s="445">
        <v>1</v>
      </c>
      <c r="J1883" s="445">
        <v>0</v>
      </c>
      <c r="K1883" s="446">
        <v>4.9000000000000004</v>
      </c>
      <c r="L1883" s="446">
        <v>4.9000000000000004</v>
      </c>
    </row>
    <row r="1884" spans="2:12" x14ac:dyDescent="0.25">
      <c r="B1884" s="394" t="s">
        <v>383</v>
      </c>
      <c r="C1884" s="444" t="s">
        <v>674</v>
      </c>
      <c r="D1884" s="394" t="s">
        <v>1336</v>
      </c>
      <c r="E1884" s="394" t="s">
        <v>237</v>
      </c>
      <c r="F1884" s="542" t="s">
        <v>384</v>
      </c>
      <c r="G1884" s="542"/>
      <c r="H1884" s="395" t="s">
        <v>340</v>
      </c>
      <c r="I1884" s="445">
        <v>0.23</v>
      </c>
      <c r="J1884" s="445">
        <v>0</v>
      </c>
      <c r="K1884" s="446">
        <v>22.31</v>
      </c>
      <c r="L1884" s="446">
        <v>5.1313000000000004</v>
      </c>
    </row>
    <row r="1885" spans="2:12" ht="25.5" x14ac:dyDescent="0.25">
      <c r="B1885" s="399"/>
      <c r="C1885" s="399"/>
      <c r="D1885" s="399"/>
      <c r="E1885" s="399"/>
      <c r="F1885" s="399"/>
      <c r="G1885" s="399" t="s">
        <v>386</v>
      </c>
      <c r="H1885" s="447">
        <v>11.97</v>
      </c>
      <c r="I1885" s="399" t="s">
        <v>387</v>
      </c>
      <c r="J1885" s="447">
        <v>0</v>
      </c>
      <c r="K1885" s="399" t="s">
        <v>388</v>
      </c>
      <c r="L1885" s="447">
        <v>11.97</v>
      </c>
    </row>
    <row r="1886" spans="2:12" ht="26.25" thickBot="1" x14ac:dyDescent="0.3">
      <c r="B1886" s="399"/>
      <c r="C1886" s="399"/>
      <c r="D1886" s="399"/>
      <c r="E1886" s="399"/>
      <c r="F1886" s="399"/>
      <c r="G1886" s="399" t="s">
        <v>389</v>
      </c>
      <c r="H1886" s="447">
        <v>0</v>
      </c>
      <c r="I1886" s="543"/>
      <c r="J1886" s="543" t="s">
        <v>474</v>
      </c>
      <c r="K1886" s="399"/>
      <c r="L1886" s="447">
        <v>16.87</v>
      </c>
    </row>
    <row r="1887" spans="2:12" ht="13.5" thickTop="1" x14ac:dyDescent="0.25">
      <c r="B1887" s="396"/>
      <c r="C1887" s="396"/>
      <c r="D1887" s="396"/>
      <c r="E1887" s="396"/>
      <c r="F1887" s="396"/>
      <c r="G1887" s="396"/>
      <c r="H1887" s="396"/>
      <c r="I1887" s="396"/>
      <c r="J1887" s="396"/>
      <c r="K1887" s="396"/>
      <c r="L1887" s="396"/>
    </row>
    <row r="1888" spans="2:12" ht="15" x14ac:dyDescent="0.25">
      <c r="B1888" s="388" t="s">
        <v>1927</v>
      </c>
      <c r="C1888" s="440" t="s">
        <v>15</v>
      </c>
      <c r="D1888" s="388" t="s">
        <v>33</v>
      </c>
      <c r="E1888" s="388" t="s">
        <v>30</v>
      </c>
      <c r="F1888" s="544" t="s">
        <v>199</v>
      </c>
      <c r="G1888" s="544"/>
      <c r="H1888" s="389" t="s">
        <v>24</v>
      </c>
      <c r="I1888" s="440" t="s">
        <v>26</v>
      </c>
      <c r="J1888" s="440" t="s">
        <v>585</v>
      </c>
      <c r="K1888" s="440" t="s">
        <v>54</v>
      </c>
      <c r="L1888" s="440" t="s">
        <v>25</v>
      </c>
    </row>
    <row r="1889" spans="2:12" ht="12.75" customHeight="1" x14ac:dyDescent="0.25">
      <c r="B1889" s="390" t="s">
        <v>382</v>
      </c>
      <c r="C1889" s="391" t="s">
        <v>857</v>
      </c>
      <c r="D1889" s="390" t="s">
        <v>1336</v>
      </c>
      <c r="E1889" s="390" t="s">
        <v>182</v>
      </c>
      <c r="F1889" s="541">
        <v>823</v>
      </c>
      <c r="G1889" s="541"/>
      <c r="H1889" s="392" t="s">
        <v>141</v>
      </c>
      <c r="I1889" s="443">
        <v>1</v>
      </c>
      <c r="J1889" s="393"/>
      <c r="K1889" s="393">
        <v>42.77</v>
      </c>
      <c r="L1889" s="393">
        <v>42.77</v>
      </c>
    </row>
    <row r="1890" spans="2:12" x14ac:dyDescent="0.25">
      <c r="B1890" s="394" t="s">
        <v>383</v>
      </c>
      <c r="C1890" s="444" t="s">
        <v>674</v>
      </c>
      <c r="D1890" s="394" t="s">
        <v>1336</v>
      </c>
      <c r="E1890" s="394" t="s">
        <v>237</v>
      </c>
      <c r="F1890" s="542" t="s">
        <v>384</v>
      </c>
      <c r="G1890" s="542"/>
      <c r="H1890" s="395" t="s">
        <v>340</v>
      </c>
      <c r="I1890" s="445">
        <v>0.52</v>
      </c>
      <c r="J1890" s="445">
        <v>0</v>
      </c>
      <c r="K1890" s="446">
        <v>22.31</v>
      </c>
      <c r="L1890" s="446">
        <v>11.6012</v>
      </c>
    </row>
    <row r="1891" spans="2:12" ht="12.75" customHeight="1" x14ac:dyDescent="0.25">
      <c r="B1891" s="394" t="s">
        <v>383</v>
      </c>
      <c r="C1891" s="444" t="s">
        <v>423</v>
      </c>
      <c r="D1891" s="394" t="s">
        <v>1336</v>
      </c>
      <c r="E1891" s="394" t="s">
        <v>182</v>
      </c>
      <c r="F1891" s="542" t="s">
        <v>390</v>
      </c>
      <c r="G1891" s="542"/>
      <c r="H1891" s="395" t="s">
        <v>141</v>
      </c>
      <c r="I1891" s="445">
        <v>1.01</v>
      </c>
      <c r="J1891" s="445">
        <v>0</v>
      </c>
      <c r="K1891" s="446">
        <v>15.54</v>
      </c>
      <c r="L1891" s="446">
        <v>15.695399999999999</v>
      </c>
    </row>
    <row r="1892" spans="2:12" x14ac:dyDescent="0.25">
      <c r="B1892" s="394" t="s">
        <v>383</v>
      </c>
      <c r="C1892" s="444" t="s">
        <v>688</v>
      </c>
      <c r="D1892" s="394" t="s">
        <v>1336</v>
      </c>
      <c r="E1892" s="394" t="s">
        <v>243</v>
      </c>
      <c r="F1892" s="542" t="s">
        <v>384</v>
      </c>
      <c r="G1892" s="542"/>
      <c r="H1892" s="395" t="s">
        <v>340</v>
      </c>
      <c r="I1892" s="445">
        <v>0.52</v>
      </c>
      <c r="J1892" s="445">
        <v>0</v>
      </c>
      <c r="K1892" s="446">
        <v>29.78</v>
      </c>
      <c r="L1892" s="446">
        <v>15.4856</v>
      </c>
    </row>
    <row r="1893" spans="2:12" ht="25.5" x14ac:dyDescent="0.25">
      <c r="B1893" s="399"/>
      <c r="C1893" s="399"/>
      <c r="D1893" s="399"/>
      <c r="E1893" s="399"/>
      <c r="F1893" s="399"/>
      <c r="G1893" s="399" t="s">
        <v>386</v>
      </c>
      <c r="H1893" s="447">
        <v>27.08</v>
      </c>
      <c r="I1893" s="399" t="s">
        <v>387</v>
      </c>
      <c r="J1893" s="447">
        <v>0</v>
      </c>
      <c r="K1893" s="399" t="s">
        <v>388</v>
      </c>
      <c r="L1893" s="447">
        <v>27.08</v>
      </c>
    </row>
    <row r="1894" spans="2:12" ht="26.25" thickBot="1" x14ac:dyDescent="0.3">
      <c r="B1894" s="399"/>
      <c r="C1894" s="399"/>
      <c r="D1894" s="399"/>
      <c r="E1894" s="399"/>
      <c r="F1894" s="399"/>
      <c r="G1894" s="399" t="s">
        <v>389</v>
      </c>
      <c r="H1894" s="447">
        <v>0</v>
      </c>
      <c r="I1894" s="543"/>
      <c r="J1894" s="543" t="s">
        <v>474</v>
      </c>
      <c r="K1894" s="399"/>
      <c r="L1894" s="447">
        <v>42.77</v>
      </c>
    </row>
    <row r="1895" spans="2:12" ht="13.5" thickTop="1" x14ac:dyDescent="0.25">
      <c r="B1895" s="396"/>
      <c r="C1895" s="396"/>
      <c r="D1895" s="396"/>
      <c r="E1895" s="396"/>
      <c r="F1895" s="396"/>
      <c r="G1895" s="396"/>
      <c r="H1895" s="396"/>
      <c r="I1895" s="396"/>
      <c r="J1895" s="396"/>
      <c r="K1895" s="396"/>
      <c r="L1895" s="396"/>
    </row>
    <row r="1896" spans="2:12" ht="15" x14ac:dyDescent="0.25">
      <c r="B1896" s="388" t="s">
        <v>1928</v>
      </c>
      <c r="C1896" s="440" t="s">
        <v>15</v>
      </c>
      <c r="D1896" s="388" t="s">
        <v>33</v>
      </c>
      <c r="E1896" s="388" t="s">
        <v>30</v>
      </c>
      <c r="F1896" s="544" t="s">
        <v>199</v>
      </c>
      <c r="G1896" s="544"/>
      <c r="H1896" s="389" t="s">
        <v>24</v>
      </c>
      <c r="I1896" s="440" t="s">
        <v>26</v>
      </c>
      <c r="J1896" s="440" t="s">
        <v>585</v>
      </c>
      <c r="K1896" s="440" t="s">
        <v>54</v>
      </c>
      <c r="L1896" s="440" t="s">
        <v>25</v>
      </c>
    </row>
    <row r="1897" spans="2:12" ht="51" x14ac:dyDescent="0.25">
      <c r="B1897" s="390" t="s">
        <v>382</v>
      </c>
      <c r="C1897" s="391" t="s">
        <v>1929</v>
      </c>
      <c r="D1897" s="390" t="s">
        <v>160</v>
      </c>
      <c r="E1897" s="390" t="s">
        <v>1930</v>
      </c>
      <c r="F1897" s="541" t="s">
        <v>488</v>
      </c>
      <c r="G1897" s="541"/>
      <c r="H1897" s="392" t="s">
        <v>159</v>
      </c>
      <c r="I1897" s="443">
        <v>1</v>
      </c>
      <c r="J1897" s="393"/>
      <c r="K1897" s="393">
        <v>49.78</v>
      </c>
      <c r="L1897" s="393">
        <v>49.78</v>
      </c>
    </row>
    <row r="1898" spans="2:12" ht="12.75" customHeight="1" x14ac:dyDescent="0.25">
      <c r="B1898" s="394" t="s">
        <v>383</v>
      </c>
      <c r="C1898" s="444" t="s">
        <v>4296</v>
      </c>
      <c r="D1898" s="394" t="s">
        <v>160</v>
      </c>
      <c r="E1898" s="394" t="s">
        <v>4297</v>
      </c>
      <c r="F1898" s="542" t="s">
        <v>390</v>
      </c>
      <c r="G1898" s="542"/>
      <c r="H1898" s="395" t="s">
        <v>159</v>
      </c>
      <c r="I1898" s="445">
        <v>1</v>
      </c>
      <c r="J1898" s="445">
        <v>0</v>
      </c>
      <c r="K1898" s="446">
        <v>33.229999999999997</v>
      </c>
      <c r="L1898" s="446">
        <v>33.229999999999997</v>
      </c>
    </row>
    <row r="1899" spans="2:12" ht="12.75" customHeight="1" x14ac:dyDescent="0.25">
      <c r="B1899" s="394" t="s">
        <v>383</v>
      </c>
      <c r="C1899" s="444" t="s">
        <v>443</v>
      </c>
      <c r="D1899" s="394" t="s">
        <v>1336</v>
      </c>
      <c r="E1899" s="394" t="s">
        <v>444</v>
      </c>
      <c r="F1899" s="542" t="s">
        <v>390</v>
      </c>
      <c r="G1899" s="542"/>
      <c r="H1899" s="395" t="s">
        <v>136</v>
      </c>
      <c r="I1899" s="445">
        <v>0.05</v>
      </c>
      <c r="J1899" s="445">
        <v>0</v>
      </c>
      <c r="K1899" s="446">
        <v>50.62</v>
      </c>
      <c r="L1899" s="446">
        <v>2.5310000000000001</v>
      </c>
    </row>
    <row r="1900" spans="2:12" ht="25.5" x14ac:dyDescent="0.25">
      <c r="B1900" s="394" t="s">
        <v>383</v>
      </c>
      <c r="C1900" s="444" t="s">
        <v>1190</v>
      </c>
      <c r="D1900" s="394" t="s">
        <v>160</v>
      </c>
      <c r="E1900" s="394" t="s">
        <v>4298</v>
      </c>
      <c r="F1900" s="542" t="s">
        <v>390</v>
      </c>
      <c r="G1900" s="542"/>
      <c r="H1900" s="395" t="s">
        <v>159</v>
      </c>
      <c r="I1900" s="445">
        <v>0.01</v>
      </c>
      <c r="J1900" s="445">
        <v>0</v>
      </c>
      <c r="K1900" s="446">
        <v>2.06</v>
      </c>
      <c r="L1900" s="446">
        <v>2.06E-2</v>
      </c>
    </row>
    <row r="1901" spans="2:12" x14ac:dyDescent="0.25">
      <c r="B1901" s="394" t="s">
        <v>383</v>
      </c>
      <c r="C1901" s="444" t="s">
        <v>688</v>
      </c>
      <c r="D1901" s="394" t="s">
        <v>1336</v>
      </c>
      <c r="E1901" s="394" t="s">
        <v>243</v>
      </c>
      <c r="F1901" s="542" t="s">
        <v>384</v>
      </c>
      <c r="G1901" s="542"/>
      <c r="H1901" s="395" t="s">
        <v>340</v>
      </c>
      <c r="I1901" s="445">
        <v>0.24030000000000001</v>
      </c>
      <c r="J1901" s="445">
        <v>0</v>
      </c>
      <c r="K1901" s="446">
        <v>29.78</v>
      </c>
      <c r="L1901" s="446">
        <v>7.1561339999999998</v>
      </c>
    </row>
    <row r="1902" spans="2:12" x14ac:dyDescent="0.25">
      <c r="B1902" s="394" t="s">
        <v>383</v>
      </c>
      <c r="C1902" s="444" t="s">
        <v>452</v>
      </c>
      <c r="D1902" s="394" t="s">
        <v>1336</v>
      </c>
      <c r="E1902" s="394" t="s">
        <v>453</v>
      </c>
      <c r="F1902" s="542" t="s">
        <v>390</v>
      </c>
      <c r="G1902" s="542"/>
      <c r="H1902" s="395" t="s">
        <v>136</v>
      </c>
      <c r="I1902" s="445">
        <v>3.0599999999999999E-2</v>
      </c>
      <c r="J1902" s="445">
        <v>0</v>
      </c>
      <c r="K1902" s="446">
        <v>64.17</v>
      </c>
      <c r="L1902" s="446">
        <v>1.9636020000000001</v>
      </c>
    </row>
    <row r="1903" spans="2:12" x14ac:dyDescent="0.25">
      <c r="B1903" s="394" t="s">
        <v>383</v>
      </c>
      <c r="C1903" s="444" t="s">
        <v>690</v>
      </c>
      <c r="D1903" s="394" t="s">
        <v>1336</v>
      </c>
      <c r="E1903" s="394" t="s">
        <v>202</v>
      </c>
      <c r="F1903" s="542" t="s">
        <v>384</v>
      </c>
      <c r="G1903" s="542"/>
      <c r="H1903" s="395" t="s">
        <v>340</v>
      </c>
      <c r="I1903" s="445">
        <v>0.24030000000000001</v>
      </c>
      <c r="J1903" s="445">
        <v>0</v>
      </c>
      <c r="K1903" s="446">
        <v>20.37</v>
      </c>
      <c r="L1903" s="446">
        <v>4.8949109999999996</v>
      </c>
    </row>
    <row r="1904" spans="2:12" ht="25.5" x14ac:dyDescent="0.25">
      <c r="B1904" s="399"/>
      <c r="C1904" s="399"/>
      <c r="D1904" s="399"/>
      <c r="E1904" s="399"/>
      <c r="F1904" s="399"/>
      <c r="G1904" s="399" t="s">
        <v>386</v>
      </c>
      <c r="H1904" s="447">
        <v>12.04</v>
      </c>
      <c r="I1904" s="399" t="s">
        <v>387</v>
      </c>
      <c r="J1904" s="447">
        <v>0</v>
      </c>
      <c r="K1904" s="399" t="s">
        <v>388</v>
      </c>
      <c r="L1904" s="447">
        <v>12.04</v>
      </c>
    </row>
    <row r="1905" spans="2:12" ht="26.25" thickBot="1" x14ac:dyDescent="0.3">
      <c r="B1905" s="399"/>
      <c r="C1905" s="399"/>
      <c r="D1905" s="399"/>
      <c r="E1905" s="399"/>
      <c r="F1905" s="399"/>
      <c r="G1905" s="399" t="s">
        <v>389</v>
      </c>
      <c r="H1905" s="447">
        <v>0</v>
      </c>
      <c r="I1905" s="543"/>
      <c r="J1905" s="543" t="s">
        <v>474</v>
      </c>
      <c r="K1905" s="399"/>
      <c r="L1905" s="447">
        <v>49.78</v>
      </c>
    </row>
    <row r="1906" spans="2:12" ht="13.5" thickTop="1" x14ac:dyDescent="0.25">
      <c r="B1906" s="396"/>
      <c r="C1906" s="396"/>
      <c r="D1906" s="396"/>
      <c r="E1906" s="396"/>
      <c r="F1906" s="396"/>
      <c r="G1906" s="396"/>
      <c r="H1906" s="396"/>
      <c r="I1906" s="396"/>
      <c r="J1906" s="396"/>
      <c r="K1906" s="396"/>
      <c r="L1906" s="396"/>
    </row>
    <row r="1907" spans="2:12" ht="15" x14ac:dyDescent="0.25">
      <c r="B1907" s="388" t="s">
        <v>1933</v>
      </c>
      <c r="C1907" s="440" t="s">
        <v>15</v>
      </c>
      <c r="D1907" s="388" t="s">
        <v>33</v>
      </c>
      <c r="E1907" s="388" t="s">
        <v>30</v>
      </c>
      <c r="F1907" s="544" t="s">
        <v>199</v>
      </c>
      <c r="G1907" s="544"/>
      <c r="H1907" s="389" t="s">
        <v>24</v>
      </c>
      <c r="I1907" s="440" t="s">
        <v>26</v>
      </c>
      <c r="J1907" s="440" t="s">
        <v>585</v>
      </c>
      <c r="K1907" s="440" t="s">
        <v>54</v>
      </c>
      <c r="L1907" s="440" t="s">
        <v>25</v>
      </c>
    </row>
    <row r="1908" spans="2:12" ht="12.75" customHeight="1" x14ac:dyDescent="0.25">
      <c r="B1908" s="390" t="s">
        <v>382</v>
      </c>
      <c r="C1908" s="391" t="s">
        <v>1934</v>
      </c>
      <c r="D1908" s="390" t="s">
        <v>1336</v>
      </c>
      <c r="E1908" s="390" t="s">
        <v>1935</v>
      </c>
      <c r="F1908" s="541">
        <v>706</v>
      </c>
      <c r="G1908" s="541"/>
      <c r="H1908" s="392" t="s">
        <v>138</v>
      </c>
      <c r="I1908" s="443">
        <v>1</v>
      </c>
      <c r="J1908" s="393"/>
      <c r="K1908" s="393">
        <v>1006.23</v>
      </c>
      <c r="L1908" s="393">
        <v>1006.23</v>
      </c>
    </row>
    <row r="1909" spans="2:12" ht="12.75" customHeight="1" x14ac:dyDescent="0.25">
      <c r="B1909" s="394" t="s">
        <v>383</v>
      </c>
      <c r="C1909" s="444" t="s">
        <v>680</v>
      </c>
      <c r="D1909" s="394" t="s">
        <v>1336</v>
      </c>
      <c r="E1909" s="394" t="s">
        <v>424</v>
      </c>
      <c r="F1909" s="542" t="s">
        <v>390</v>
      </c>
      <c r="G1909" s="542"/>
      <c r="H1909" s="395" t="s">
        <v>138</v>
      </c>
      <c r="I1909" s="445">
        <v>0.66200000000000003</v>
      </c>
      <c r="J1909" s="445">
        <v>0</v>
      </c>
      <c r="K1909" s="446">
        <v>153.34</v>
      </c>
      <c r="L1909" s="446">
        <v>101.51108000000001</v>
      </c>
    </row>
    <row r="1910" spans="2:12" x14ac:dyDescent="0.25">
      <c r="B1910" s="394" t="s">
        <v>383</v>
      </c>
      <c r="C1910" s="444" t="s">
        <v>677</v>
      </c>
      <c r="D1910" s="394" t="s">
        <v>1336</v>
      </c>
      <c r="E1910" s="394" t="s">
        <v>421</v>
      </c>
      <c r="F1910" s="542" t="s">
        <v>390</v>
      </c>
      <c r="G1910" s="542"/>
      <c r="H1910" s="395" t="s">
        <v>138</v>
      </c>
      <c r="I1910" s="445">
        <v>0.36199999999999999</v>
      </c>
      <c r="J1910" s="445">
        <v>0</v>
      </c>
      <c r="K1910" s="446">
        <v>168.38</v>
      </c>
      <c r="L1910" s="446">
        <v>60.953560000000003</v>
      </c>
    </row>
    <row r="1911" spans="2:12" x14ac:dyDescent="0.25">
      <c r="B1911" s="394" t="s">
        <v>383</v>
      </c>
      <c r="C1911" s="444" t="s">
        <v>660</v>
      </c>
      <c r="D1911" s="394" t="s">
        <v>1336</v>
      </c>
      <c r="E1911" s="394" t="s">
        <v>396</v>
      </c>
      <c r="F1911" s="542" t="s">
        <v>390</v>
      </c>
      <c r="G1911" s="542"/>
      <c r="H1911" s="395" t="s">
        <v>138</v>
      </c>
      <c r="I1911" s="445">
        <v>0.36199999999999999</v>
      </c>
      <c r="J1911" s="445">
        <v>0</v>
      </c>
      <c r="K1911" s="446">
        <v>167.91</v>
      </c>
      <c r="L1911" s="446">
        <v>60.78342</v>
      </c>
    </row>
    <row r="1912" spans="2:12" x14ac:dyDescent="0.25">
      <c r="B1912" s="394" t="s">
        <v>383</v>
      </c>
      <c r="C1912" s="444" t="s">
        <v>678</v>
      </c>
      <c r="D1912" s="394" t="s">
        <v>1336</v>
      </c>
      <c r="E1912" s="394" t="s">
        <v>249</v>
      </c>
      <c r="F1912" s="542" t="s">
        <v>384</v>
      </c>
      <c r="G1912" s="542"/>
      <c r="H1912" s="395" t="s">
        <v>340</v>
      </c>
      <c r="I1912" s="445">
        <v>2.218</v>
      </c>
      <c r="J1912" s="445">
        <v>0</v>
      </c>
      <c r="K1912" s="446">
        <v>23.34</v>
      </c>
      <c r="L1912" s="446">
        <v>51.768120000000003</v>
      </c>
    </row>
    <row r="1913" spans="2:12" x14ac:dyDescent="0.25">
      <c r="B1913" s="394" t="s">
        <v>383</v>
      </c>
      <c r="C1913" s="444" t="s">
        <v>685</v>
      </c>
      <c r="D1913" s="394" t="s">
        <v>1336</v>
      </c>
      <c r="E1913" s="394" t="s">
        <v>236</v>
      </c>
      <c r="F1913" s="542" t="s">
        <v>384</v>
      </c>
      <c r="G1913" s="542"/>
      <c r="H1913" s="395" t="s">
        <v>340</v>
      </c>
      <c r="I1913" s="445">
        <v>5.3421000000000003</v>
      </c>
      <c r="J1913" s="445">
        <v>0</v>
      </c>
      <c r="K1913" s="446">
        <v>29.12</v>
      </c>
      <c r="L1913" s="446">
        <v>155.56195199999999</v>
      </c>
    </row>
    <row r="1914" spans="2:12" x14ac:dyDescent="0.25">
      <c r="B1914" s="394" t="s">
        <v>383</v>
      </c>
      <c r="C1914" s="444" t="s">
        <v>670</v>
      </c>
      <c r="D1914" s="394" t="s">
        <v>1336</v>
      </c>
      <c r="E1914" s="394" t="s">
        <v>415</v>
      </c>
      <c r="F1914" s="542" t="s">
        <v>390</v>
      </c>
      <c r="G1914" s="542"/>
      <c r="H1914" s="395" t="s">
        <v>156</v>
      </c>
      <c r="I1914" s="445">
        <v>293</v>
      </c>
      <c r="J1914" s="445">
        <v>0</v>
      </c>
      <c r="K1914" s="446">
        <v>0.64</v>
      </c>
      <c r="L1914" s="446">
        <v>187.52</v>
      </c>
    </row>
    <row r="1915" spans="2:12" x14ac:dyDescent="0.25">
      <c r="B1915" s="394" t="s">
        <v>383</v>
      </c>
      <c r="C1915" s="444" t="s">
        <v>690</v>
      </c>
      <c r="D1915" s="394" t="s">
        <v>1336</v>
      </c>
      <c r="E1915" s="394" t="s">
        <v>202</v>
      </c>
      <c r="F1915" s="542" t="s">
        <v>384</v>
      </c>
      <c r="G1915" s="542"/>
      <c r="H1915" s="395" t="s">
        <v>340</v>
      </c>
      <c r="I1915" s="445">
        <v>19.055199999999999</v>
      </c>
      <c r="J1915" s="445">
        <v>0</v>
      </c>
      <c r="K1915" s="446">
        <v>20.37</v>
      </c>
      <c r="L1915" s="446">
        <v>388.15442400000001</v>
      </c>
    </row>
    <row r="1916" spans="2:12" ht="25.5" x14ac:dyDescent="0.25">
      <c r="B1916" s="399"/>
      <c r="C1916" s="399"/>
      <c r="D1916" s="399"/>
      <c r="E1916" s="399"/>
      <c r="F1916" s="399"/>
      <c r="G1916" s="399" t="s">
        <v>386</v>
      </c>
      <c r="H1916" s="447">
        <v>595.47</v>
      </c>
      <c r="I1916" s="399" t="s">
        <v>387</v>
      </c>
      <c r="J1916" s="447">
        <v>0</v>
      </c>
      <c r="K1916" s="399" t="s">
        <v>388</v>
      </c>
      <c r="L1916" s="447">
        <v>595.47</v>
      </c>
    </row>
    <row r="1917" spans="2:12" ht="12.75" customHeight="1" thickBot="1" x14ac:dyDescent="0.3">
      <c r="B1917" s="399"/>
      <c r="C1917" s="399"/>
      <c r="D1917" s="399"/>
      <c r="E1917" s="399"/>
      <c r="F1917" s="399"/>
      <c r="G1917" s="399" t="s">
        <v>389</v>
      </c>
      <c r="H1917" s="447">
        <v>0</v>
      </c>
      <c r="I1917" s="543"/>
      <c r="J1917" s="543" t="s">
        <v>474</v>
      </c>
      <c r="K1917" s="399"/>
      <c r="L1917" s="447">
        <v>1006.23</v>
      </c>
    </row>
    <row r="1918" spans="2:12" ht="12.75" customHeight="1" thickTop="1" x14ac:dyDescent="0.25">
      <c r="B1918" s="396"/>
      <c r="C1918" s="396"/>
      <c r="D1918" s="396"/>
      <c r="E1918" s="396"/>
      <c r="F1918" s="396"/>
      <c r="G1918" s="396"/>
      <c r="H1918" s="396"/>
      <c r="I1918" s="396"/>
      <c r="J1918" s="396"/>
      <c r="K1918" s="396"/>
      <c r="L1918" s="396"/>
    </row>
    <row r="1919" spans="2:12" ht="15" x14ac:dyDescent="0.25">
      <c r="B1919" s="388" t="s">
        <v>1937</v>
      </c>
      <c r="C1919" s="440" t="s">
        <v>15</v>
      </c>
      <c r="D1919" s="388" t="s">
        <v>33</v>
      </c>
      <c r="E1919" s="388" t="s">
        <v>30</v>
      </c>
      <c r="F1919" s="544" t="s">
        <v>199</v>
      </c>
      <c r="G1919" s="544"/>
      <c r="H1919" s="389" t="s">
        <v>24</v>
      </c>
      <c r="I1919" s="440" t="s">
        <v>26</v>
      </c>
      <c r="J1919" s="440" t="s">
        <v>585</v>
      </c>
      <c r="K1919" s="440" t="s">
        <v>54</v>
      </c>
      <c r="L1919" s="440" t="s">
        <v>25</v>
      </c>
    </row>
    <row r="1920" spans="2:12" x14ac:dyDescent="0.25">
      <c r="B1920" s="390" t="s">
        <v>382</v>
      </c>
      <c r="C1920" s="391" t="s">
        <v>1938</v>
      </c>
      <c r="D1920" s="390" t="s">
        <v>1336</v>
      </c>
      <c r="E1920" s="390" t="s">
        <v>1939</v>
      </c>
      <c r="F1920" s="541">
        <v>817</v>
      </c>
      <c r="G1920" s="541"/>
      <c r="H1920" s="392" t="s">
        <v>137</v>
      </c>
      <c r="I1920" s="443">
        <v>1</v>
      </c>
      <c r="J1920" s="393"/>
      <c r="K1920" s="393">
        <v>52.18</v>
      </c>
      <c r="L1920" s="393">
        <v>52.18</v>
      </c>
    </row>
    <row r="1921" spans="2:12" x14ac:dyDescent="0.25">
      <c r="B1921" s="394" t="s">
        <v>383</v>
      </c>
      <c r="C1921" s="444" t="s">
        <v>688</v>
      </c>
      <c r="D1921" s="394" t="s">
        <v>1336</v>
      </c>
      <c r="E1921" s="394" t="s">
        <v>243</v>
      </c>
      <c r="F1921" s="542" t="s">
        <v>384</v>
      </c>
      <c r="G1921" s="542"/>
      <c r="H1921" s="395" t="s">
        <v>340</v>
      </c>
      <c r="I1921" s="445">
        <v>0.33</v>
      </c>
      <c r="J1921" s="445">
        <v>0</v>
      </c>
      <c r="K1921" s="446">
        <v>29.78</v>
      </c>
      <c r="L1921" s="446">
        <v>9.8274000000000008</v>
      </c>
    </row>
    <row r="1922" spans="2:12" x14ac:dyDescent="0.25">
      <c r="B1922" s="394" t="s">
        <v>383</v>
      </c>
      <c r="C1922" s="444" t="s">
        <v>4299</v>
      </c>
      <c r="D1922" s="394" t="s">
        <v>1336</v>
      </c>
      <c r="E1922" s="394" t="s">
        <v>4300</v>
      </c>
      <c r="F1922" s="542" t="s">
        <v>390</v>
      </c>
      <c r="G1922" s="542"/>
      <c r="H1922" s="395" t="s">
        <v>136</v>
      </c>
      <c r="I1922" s="445">
        <v>1</v>
      </c>
      <c r="J1922" s="445">
        <v>0</v>
      </c>
      <c r="K1922" s="446">
        <v>35</v>
      </c>
      <c r="L1922" s="446">
        <v>35</v>
      </c>
    </row>
    <row r="1923" spans="2:12" x14ac:dyDescent="0.25">
      <c r="B1923" s="394" t="s">
        <v>383</v>
      </c>
      <c r="C1923" s="444" t="s">
        <v>674</v>
      </c>
      <c r="D1923" s="394" t="s">
        <v>1336</v>
      </c>
      <c r="E1923" s="394" t="s">
        <v>237</v>
      </c>
      <c r="F1923" s="542" t="s">
        <v>384</v>
      </c>
      <c r="G1923" s="542"/>
      <c r="H1923" s="395" t="s">
        <v>340</v>
      </c>
      <c r="I1923" s="445">
        <v>0.33</v>
      </c>
      <c r="J1923" s="445">
        <v>0</v>
      </c>
      <c r="K1923" s="446">
        <v>22.31</v>
      </c>
      <c r="L1923" s="446">
        <v>7.3623000000000003</v>
      </c>
    </row>
    <row r="1924" spans="2:12" ht="25.5" x14ac:dyDescent="0.25">
      <c r="B1924" s="399"/>
      <c r="C1924" s="399"/>
      <c r="D1924" s="399"/>
      <c r="E1924" s="399"/>
      <c r="F1924" s="399"/>
      <c r="G1924" s="399" t="s">
        <v>386</v>
      </c>
      <c r="H1924" s="447">
        <v>17.18</v>
      </c>
      <c r="I1924" s="399" t="s">
        <v>387</v>
      </c>
      <c r="J1924" s="447">
        <v>0</v>
      </c>
      <c r="K1924" s="399" t="s">
        <v>388</v>
      </c>
      <c r="L1924" s="447">
        <v>17.18</v>
      </c>
    </row>
    <row r="1925" spans="2:12" ht="12.75" customHeight="1" thickBot="1" x14ac:dyDescent="0.3">
      <c r="B1925" s="399"/>
      <c r="C1925" s="399"/>
      <c r="D1925" s="399"/>
      <c r="E1925" s="399"/>
      <c r="F1925" s="399"/>
      <c r="G1925" s="399" t="s">
        <v>389</v>
      </c>
      <c r="H1925" s="447">
        <v>0</v>
      </c>
      <c r="I1925" s="543"/>
      <c r="J1925" s="543" t="s">
        <v>474</v>
      </c>
      <c r="K1925" s="399"/>
      <c r="L1925" s="447">
        <v>52.18</v>
      </c>
    </row>
    <row r="1926" spans="2:12" ht="12.75" customHeight="1" thickTop="1" x14ac:dyDescent="0.25">
      <c r="B1926" s="396"/>
      <c r="C1926" s="396"/>
      <c r="D1926" s="396"/>
      <c r="E1926" s="396"/>
      <c r="F1926" s="396"/>
      <c r="G1926" s="396"/>
      <c r="H1926" s="396"/>
      <c r="I1926" s="396"/>
      <c r="J1926" s="396"/>
      <c r="K1926" s="396"/>
      <c r="L1926" s="396"/>
    </row>
    <row r="1927" spans="2:12" ht="15" x14ac:dyDescent="0.25">
      <c r="B1927" s="388" t="s">
        <v>1940</v>
      </c>
      <c r="C1927" s="440" t="s">
        <v>15</v>
      </c>
      <c r="D1927" s="388" t="s">
        <v>33</v>
      </c>
      <c r="E1927" s="388" t="s">
        <v>30</v>
      </c>
      <c r="F1927" s="544" t="s">
        <v>199</v>
      </c>
      <c r="G1927" s="544"/>
      <c r="H1927" s="389" t="s">
        <v>24</v>
      </c>
      <c r="I1927" s="440" t="s">
        <v>26</v>
      </c>
      <c r="J1927" s="440" t="s">
        <v>585</v>
      </c>
      <c r="K1927" s="440" t="s">
        <v>54</v>
      </c>
      <c r="L1927" s="440" t="s">
        <v>25</v>
      </c>
    </row>
    <row r="1928" spans="2:12" x14ac:dyDescent="0.25">
      <c r="B1928" s="390" t="s">
        <v>382</v>
      </c>
      <c r="C1928" s="391" t="s">
        <v>1941</v>
      </c>
      <c r="D1928" s="390" t="s">
        <v>1336</v>
      </c>
      <c r="E1928" s="390" t="s">
        <v>1942</v>
      </c>
      <c r="F1928" s="541">
        <v>817</v>
      </c>
      <c r="G1928" s="541"/>
      <c r="H1928" s="392" t="s">
        <v>137</v>
      </c>
      <c r="I1928" s="443">
        <v>1</v>
      </c>
      <c r="J1928" s="393"/>
      <c r="K1928" s="393">
        <v>64.849999999999994</v>
      </c>
      <c r="L1928" s="393">
        <v>64.849999999999994</v>
      </c>
    </row>
    <row r="1929" spans="2:12" x14ac:dyDescent="0.25">
      <c r="B1929" s="394" t="s">
        <v>383</v>
      </c>
      <c r="C1929" s="444" t="s">
        <v>674</v>
      </c>
      <c r="D1929" s="394" t="s">
        <v>1336</v>
      </c>
      <c r="E1929" s="394" t="s">
        <v>237</v>
      </c>
      <c r="F1929" s="542" t="s">
        <v>384</v>
      </c>
      <c r="G1929" s="542"/>
      <c r="H1929" s="395" t="s">
        <v>340</v>
      </c>
      <c r="I1929" s="445">
        <v>0.45</v>
      </c>
      <c r="J1929" s="445">
        <v>0</v>
      </c>
      <c r="K1929" s="446">
        <v>22.31</v>
      </c>
      <c r="L1929" s="446">
        <v>10.0395</v>
      </c>
    </row>
    <row r="1930" spans="2:12" x14ac:dyDescent="0.25">
      <c r="B1930" s="394" t="s">
        <v>383</v>
      </c>
      <c r="C1930" s="444" t="s">
        <v>4301</v>
      </c>
      <c r="D1930" s="394" t="s">
        <v>1336</v>
      </c>
      <c r="E1930" s="394" t="s">
        <v>4302</v>
      </c>
      <c r="F1930" s="542" t="s">
        <v>390</v>
      </c>
      <c r="G1930" s="542"/>
      <c r="H1930" s="395" t="s">
        <v>136</v>
      </c>
      <c r="I1930" s="445">
        <v>1</v>
      </c>
      <c r="J1930" s="445">
        <v>0</v>
      </c>
      <c r="K1930" s="446">
        <v>41.42</v>
      </c>
      <c r="L1930" s="446">
        <v>41.42</v>
      </c>
    </row>
    <row r="1931" spans="2:12" x14ac:dyDescent="0.25">
      <c r="B1931" s="394" t="s">
        <v>383</v>
      </c>
      <c r="C1931" s="444" t="s">
        <v>688</v>
      </c>
      <c r="D1931" s="394" t="s">
        <v>1336</v>
      </c>
      <c r="E1931" s="394" t="s">
        <v>243</v>
      </c>
      <c r="F1931" s="542" t="s">
        <v>384</v>
      </c>
      <c r="G1931" s="542"/>
      <c r="H1931" s="395" t="s">
        <v>340</v>
      </c>
      <c r="I1931" s="445">
        <v>0.45</v>
      </c>
      <c r="J1931" s="445">
        <v>0</v>
      </c>
      <c r="K1931" s="446">
        <v>29.78</v>
      </c>
      <c r="L1931" s="446">
        <v>13.401</v>
      </c>
    </row>
    <row r="1932" spans="2:12" ht="25.5" x14ac:dyDescent="0.25">
      <c r="B1932" s="399"/>
      <c r="C1932" s="399"/>
      <c r="D1932" s="399"/>
      <c r="E1932" s="399"/>
      <c r="F1932" s="399"/>
      <c r="G1932" s="399" t="s">
        <v>386</v>
      </c>
      <c r="H1932" s="447">
        <v>23.43</v>
      </c>
      <c r="I1932" s="399" t="s">
        <v>387</v>
      </c>
      <c r="J1932" s="447">
        <v>0</v>
      </c>
      <c r="K1932" s="399" t="s">
        <v>388</v>
      </c>
      <c r="L1932" s="447">
        <v>23.43</v>
      </c>
    </row>
    <row r="1933" spans="2:12" ht="26.25" thickBot="1" x14ac:dyDescent="0.3">
      <c r="B1933" s="399"/>
      <c r="C1933" s="399"/>
      <c r="D1933" s="399"/>
      <c r="E1933" s="399"/>
      <c r="F1933" s="399"/>
      <c r="G1933" s="399" t="s">
        <v>389</v>
      </c>
      <c r="H1933" s="447">
        <v>0</v>
      </c>
      <c r="I1933" s="543"/>
      <c r="J1933" s="543" t="s">
        <v>474</v>
      </c>
      <c r="K1933" s="399"/>
      <c r="L1933" s="447">
        <v>64.849999999999994</v>
      </c>
    </row>
    <row r="1934" spans="2:12" ht="12.75" customHeight="1" thickTop="1" x14ac:dyDescent="0.25">
      <c r="B1934" s="396"/>
      <c r="C1934" s="396"/>
      <c r="D1934" s="396"/>
      <c r="E1934" s="396"/>
      <c r="F1934" s="396"/>
      <c r="G1934" s="396"/>
      <c r="H1934" s="396"/>
      <c r="I1934" s="396"/>
      <c r="J1934" s="396"/>
      <c r="K1934" s="396"/>
      <c r="L1934" s="396"/>
    </row>
    <row r="1935" spans="2:12" ht="12.75" customHeight="1" x14ac:dyDescent="0.25">
      <c r="B1935" s="388" t="s">
        <v>1943</v>
      </c>
      <c r="C1935" s="440" t="s">
        <v>15</v>
      </c>
      <c r="D1935" s="388" t="s">
        <v>33</v>
      </c>
      <c r="E1935" s="388" t="s">
        <v>30</v>
      </c>
      <c r="F1935" s="544" t="s">
        <v>199</v>
      </c>
      <c r="G1935" s="544"/>
      <c r="H1935" s="389" t="s">
        <v>24</v>
      </c>
      <c r="I1935" s="440" t="s">
        <v>26</v>
      </c>
      <c r="J1935" s="440" t="s">
        <v>585</v>
      </c>
      <c r="K1935" s="440" t="s">
        <v>54</v>
      </c>
      <c r="L1935" s="440" t="s">
        <v>25</v>
      </c>
    </row>
    <row r="1936" spans="2:12" x14ac:dyDescent="0.25">
      <c r="B1936" s="390" t="s">
        <v>382</v>
      </c>
      <c r="C1936" s="391" t="s">
        <v>856</v>
      </c>
      <c r="D1936" s="390" t="s">
        <v>1336</v>
      </c>
      <c r="E1936" s="390" t="s">
        <v>186</v>
      </c>
      <c r="F1936" s="541">
        <v>820</v>
      </c>
      <c r="G1936" s="541"/>
      <c r="H1936" s="392" t="s">
        <v>137</v>
      </c>
      <c r="I1936" s="443">
        <v>1</v>
      </c>
      <c r="J1936" s="393"/>
      <c r="K1936" s="393">
        <v>9.5299999999999994</v>
      </c>
      <c r="L1936" s="393">
        <v>9.5299999999999994</v>
      </c>
    </row>
    <row r="1937" spans="2:12" x14ac:dyDescent="0.25">
      <c r="B1937" s="394" t="s">
        <v>383</v>
      </c>
      <c r="C1937" s="444" t="s">
        <v>559</v>
      </c>
      <c r="D1937" s="394" t="s">
        <v>1336</v>
      </c>
      <c r="E1937" s="394" t="s">
        <v>560</v>
      </c>
      <c r="F1937" s="542" t="s">
        <v>390</v>
      </c>
      <c r="G1937" s="542"/>
      <c r="H1937" s="395" t="s">
        <v>136</v>
      </c>
      <c r="I1937" s="445">
        <v>1</v>
      </c>
      <c r="J1937" s="445">
        <v>0</v>
      </c>
      <c r="K1937" s="446">
        <v>2.25</v>
      </c>
      <c r="L1937" s="446">
        <v>2.25</v>
      </c>
    </row>
    <row r="1938" spans="2:12" x14ac:dyDescent="0.25">
      <c r="B1938" s="394" t="s">
        <v>383</v>
      </c>
      <c r="C1938" s="444" t="s">
        <v>688</v>
      </c>
      <c r="D1938" s="394" t="s">
        <v>1336</v>
      </c>
      <c r="E1938" s="394" t="s">
        <v>243</v>
      </c>
      <c r="F1938" s="542" t="s">
        <v>384</v>
      </c>
      <c r="G1938" s="542"/>
      <c r="H1938" s="395" t="s">
        <v>340</v>
      </c>
      <c r="I1938" s="445">
        <v>0.14000000000000001</v>
      </c>
      <c r="J1938" s="445">
        <v>0</v>
      </c>
      <c r="K1938" s="446">
        <v>29.78</v>
      </c>
      <c r="L1938" s="446">
        <v>4.1692</v>
      </c>
    </row>
    <row r="1939" spans="2:12" x14ac:dyDescent="0.25">
      <c r="B1939" s="394" t="s">
        <v>383</v>
      </c>
      <c r="C1939" s="444" t="s">
        <v>674</v>
      </c>
      <c r="D1939" s="394" t="s">
        <v>1336</v>
      </c>
      <c r="E1939" s="394" t="s">
        <v>237</v>
      </c>
      <c r="F1939" s="542" t="s">
        <v>384</v>
      </c>
      <c r="G1939" s="542"/>
      <c r="H1939" s="395" t="s">
        <v>340</v>
      </c>
      <c r="I1939" s="445">
        <v>0.14000000000000001</v>
      </c>
      <c r="J1939" s="445">
        <v>0</v>
      </c>
      <c r="K1939" s="446">
        <v>22.31</v>
      </c>
      <c r="L1939" s="446">
        <v>3.1234000000000002</v>
      </c>
    </row>
    <row r="1940" spans="2:12" ht="25.5" x14ac:dyDescent="0.25">
      <c r="B1940" s="399"/>
      <c r="C1940" s="399"/>
      <c r="D1940" s="399"/>
      <c r="E1940" s="399"/>
      <c r="F1940" s="399"/>
      <c r="G1940" s="399" t="s">
        <v>386</v>
      </c>
      <c r="H1940" s="447">
        <v>7.28</v>
      </c>
      <c r="I1940" s="399" t="s">
        <v>387</v>
      </c>
      <c r="J1940" s="447">
        <v>0</v>
      </c>
      <c r="K1940" s="399" t="s">
        <v>388</v>
      </c>
      <c r="L1940" s="447">
        <v>7.28</v>
      </c>
    </row>
    <row r="1941" spans="2:12" ht="26.25" thickBot="1" x14ac:dyDescent="0.3">
      <c r="B1941" s="399"/>
      <c r="C1941" s="399"/>
      <c r="D1941" s="399"/>
      <c r="E1941" s="399"/>
      <c r="F1941" s="399"/>
      <c r="G1941" s="399" t="s">
        <v>389</v>
      </c>
      <c r="H1941" s="447">
        <v>0</v>
      </c>
      <c r="I1941" s="543"/>
      <c r="J1941" s="543" t="s">
        <v>474</v>
      </c>
      <c r="K1941" s="399"/>
      <c r="L1941" s="447">
        <v>9.5299999999999994</v>
      </c>
    </row>
    <row r="1942" spans="2:12" ht="13.5" thickTop="1" x14ac:dyDescent="0.25">
      <c r="B1942" s="396"/>
      <c r="C1942" s="396"/>
      <c r="D1942" s="396"/>
      <c r="E1942" s="396"/>
      <c r="F1942" s="396"/>
      <c r="G1942" s="396"/>
      <c r="H1942" s="396"/>
      <c r="I1942" s="396"/>
      <c r="J1942" s="396"/>
      <c r="K1942" s="396"/>
      <c r="L1942" s="396"/>
    </row>
    <row r="1943" spans="2:12" ht="12.75" customHeight="1" x14ac:dyDescent="0.25">
      <c r="B1943" s="388" t="s">
        <v>1944</v>
      </c>
      <c r="C1943" s="440" t="s">
        <v>15</v>
      </c>
      <c r="D1943" s="388" t="s">
        <v>33</v>
      </c>
      <c r="E1943" s="388" t="s">
        <v>30</v>
      </c>
      <c r="F1943" s="544" t="s">
        <v>199</v>
      </c>
      <c r="G1943" s="544"/>
      <c r="H1943" s="389" t="s">
        <v>24</v>
      </c>
      <c r="I1943" s="440" t="s">
        <v>26</v>
      </c>
      <c r="J1943" s="440" t="s">
        <v>585</v>
      </c>
      <c r="K1943" s="440" t="s">
        <v>54</v>
      </c>
      <c r="L1943" s="440" t="s">
        <v>25</v>
      </c>
    </row>
    <row r="1944" spans="2:12" ht="12.75" customHeight="1" x14ac:dyDescent="0.25">
      <c r="B1944" s="390" t="s">
        <v>382</v>
      </c>
      <c r="C1944" s="391" t="s">
        <v>1945</v>
      </c>
      <c r="D1944" s="390" t="s">
        <v>160</v>
      </c>
      <c r="E1944" s="390" t="s">
        <v>1946</v>
      </c>
      <c r="F1944" s="541" t="s">
        <v>488</v>
      </c>
      <c r="G1944" s="541"/>
      <c r="H1944" s="392" t="s">
        <v>159</v>
      </c>
      <c r="I1944" s="443">
        <v>1</v>
      </c>
      <c r="J1944" s="393"/>
      <c r="K1944" s="393">
        <v>21.36</v>
      </c>
      <c r="L1944" s="393">
        <v>21.36</v>
      </c>
    </row>
    <row r="1945" spans="2:12" ht="38.25" x14ac:dyDescent="0.25">
      <c r="B1945" s="394" t="s">
        <v>383</v>
      </c>
      <c r="C1945" s="444" t="s">
        <v>746</v>
      </c>
      <c r="D1945" s="394" t="s">
        <v>160</v>
      </c>
      <c r="E1945" s="394" t="s">
        <v>489</v>
      </c>
      <c r="F1945" s="542" t="s">
        <v>390</v>
      </c>
      <c r="G1945" s="542"/>
      <c r="H1945" s="395" t="s">
        <v>159</v>
      </c>
      <c r="I1945" s="445">
        <v>3.7499999999999999E-2</v>
      </c>
      <c r="J1945" s="445">
        <v>0</v>
      </c>
      <c r="K1945" s="446">
        <v>21.91</v>
      </c>
      <c r="L1945" s="446">
        <v>0.82162500000000005</v>
      </c>
    </row>
    <row r="1946" spans="2:12" x14ac:dyDescent="0.25">
      <c r="B1946" s="394" t="s">
        <v>383</v>
      </c>
      <c r="C1946" s="444" t="s">
        <v>688</v>
      </c>
      <c r="D1946" s="394" t="s">
        <v>1336</v>
      </c>
      <c r="E1946" s="394" t="s">
        <v>243</v>
      </c>
      <c r="F1946" s="542" t="s">
        <v>384</v>
      </c>
      <c r="G1946" s="542"/>
      <c r="H1946" s="395" t="s">
        <v>340</v>
      </c>
      <c r="I1946" s="445">
        <v>6.2700000000000006E-2</v>
      </c>
      <c r="J1946" s="445">
        <v>0</v>
      </c>
      <c r="K1946" s="446">
        <v>29.78</v>
      </c>
      <c r="L1946" s="446">
        <v>1.8672059999999999</v>
      </c>
    </row>
    <row r="1947" spans="2:12" ht="25.5" x14ac:dyDescent="0.25">
      <c r="B1947" s="394" t="s">
        <v>383</v>
      </c>
      <c r="C1947" s="444" t="s">
        <v>749</v>
      </c>
      <c r="D1947" s="394" t="s">
        <v>160</v>
      </c>
      <c r="E1947" s="394" t="s">
        <v>614</v>
      </c>
      <c r="F1947" s="542" t="s">
        <v>390</v>
      </c>
      <c r="G1947" s="542"/>
      <c r="H1947" s="395" t="s">
        <v>159</v>
      </c>
      <c r="I1947" s="445">
        <v>1</v>
      </c>
      <c r="J1947" s="445">
        <v>0</v>
      </c>
      <c r="K1947" s="446">
        <v>2.96</v>
      </c>
      <c r="L1947" s="446">
        <v>2.96</v>
      </c>
    </row>
    <row r="1948" spans="2:12" ht="25.5" x14ac:dyDescent="0.25">
      <c r="B1948" s="394" t="s">
        <v>383</v>
      </c>
      <c r="C1948" s="444" t="s">
        <v>4303</v>
      </c>
      <c r="D1948" s="394" t="s">
        <v>160</v>
      </c>
      <c r="E1948" s="394" t="s">
        <v>4304</v>
      </c>
      <c r="F1948" s="542" t="s">
        <v>390</v>
      </c>
      <c r="G1948" s="542"/>
      <c r="H1948" s="395" t="s">
        <v>159</v>
      </c>
      <c r="I1948" s="445">
        <v>1</v>
      </c>
      <c r="J1948" s="445">
        <v>0</v>
      </c>
      <c r="K1948" s="446">
        <v>12.97</v>
      </c>
      <c r="L1948" s="446">
        <v>12.97</v>
      </c>
    </row>
    <row r="1949" spans="2:12" ht="25.5" x14ac:dyDescent="0.25">
      <c r="B1949" s="394" t="s">
        <v>383</v>
      </c>
      <c r="C1949" s="444" t="s">
        <v>1190</v>
      </c>
      <c r="D1949" s="394" t="s">
        <v>160</v>
      </c>
      <c r="E1949" s="394" t="s">
        <v>4298</v>
      </c>
      <c r="F1949" s="542" t="s">
        <v>390</v>
      </c>
      <c r="G1949" s="542"/>
      <c r="H1949" s="395" t="s">
        <v>159</v>
      </c>
      <c r="I1949" s="445">
        <v>2.5999999999999999E-2</v>
      </c>
      <c r="J1949" s="445">
        <v>0</v>
      </c>
      <c r="K1949" s="446">
        <v>2.06</v>
      </c>
      <c r="L1949" s="446">
        <v>5.3560000000000003E-2</v>
      </c>
    </row>
    <row r="1950" spans="2:12" x14ac:dyDescent="0.25">
      <c r="B1950" s="394" t="s">
        <v>383</v>
      </c>
      <c r="C1950" s="444" t="s">
        <v>443</v>
      </c>
      <c r="D1950" s="394" t="s">
        <v>1336</v>
      </c>
      <c r="E1950" s="394" t="s">
        <v>444</v>
      </c>
      <c r="F1950" s="542" t="s">
        <v>390</v>
      </c>
      <c r="G1950" s="542"/>
      <c r="H1950" s="395" t="s">
        <v>136</v>
      </c>
      <c r="I1950" s="445">
        <v>2.5999999999999999E-2</v>
      </c>
      <c r="J1950" s="445">
        <v>0</v>
      </c>
      <c r="K1950" s="446">
        <v>50.62</v>
      </c>
      <c r="L1950" s="446">
        <v>1.31612</v>
      </c>
    </row>
    <row r="1951" spans="2:12" x14ac:dyDescent="0.25">
      <c r="B1951" s="394" t="s">
        <v>383</v>
      </c>
      <c r="C1951" s="444" t="s">
        <v>674</v>
      </c>
      <c r="D1951" s="394" t="s">
        <v>1336</v>
      </c>
      <c r="E1951" s="394" t="s">
        <v>237</v>
      </c>
      <c r="F1951" s="542" t="s">
        <v>384</v>
      </c>
      <c r="G1951" s="542"/>
      <c r="H1951" s="395" t="s">
        <v>340</v>
      </c>
      <c r="I1951" s="445">
        <v>6.2700000000000006E-2</v>
      </c>
      <c r="J1951" s="445">
        <v>0</v>
      </c>
      <c r="K1951" s="446">
        <v>22.31</v>
      </c>
      <c r="L1951" s="446">
        <v>1.3988370000000001</v>
      </c>
    </row>
    <row r="1952" spans="2:12" ht="25.5" x14ac:dyDescent="0.25">
      <c r="B1952" s="399"/>
      <c r="C1952" s="399"/>
      <c r="D1952" s="399"/>
      <c r="E1952" s="399"/>
      <c r="F1952" s="399"/>
      <c r="G1952" s="399" t="s">
        <v>386</v>
      </c>
      <c r="H1952" s="447">
        <v>3.25</v>
      </c>
      <c r="I1952" s="399" t="s">
        <v>387</v>
      </c>
      <c r="J1952" s="447">
        <v>0</v>
      </c>
      <c r="K1952" s="399" t="s">
        <v>388</v>
      </c>
      <c r="L1952" s="447">
        <v>3.25</v>
      </c>
    </row>
    <row r="1953" spans="2:12" ht="12.75" customHeight="1" thickBot="1" x14ac:dyDescent="0.3">
      <c r="B1953" s="399"/>
      <c r="C1953" s="399"/>
      <c r="D1953" s="399"/>
      <c r="E1953" s="399"/>
      <c r="F1953" s="399"/>
      <c r="G1953" s="399" t="s">
        <v>389</v>
      </c>
      <c r="H1953" s="447">
        <v>0</v>
      </c>
      <c r="I1953" s="543"/>
      <c r="J1953" s="543" t="s">
        <v>474</v>
      </c>
      <c r="K1953" s="399"/>
      <c r="L1953" s="447">
        <v>21.36</v>
      </c>
    </row>
    <row r="1954" spans="2:12" ht="12.75" customHeight="1" thickTop="1" x14ac:dyDescent="0.25">
      <c r="B1954" s="396"/>
      <c r="C1954" s="396"/>
      <c r="D1954" s="396"/>
      <c r="E1954" s="396"/>
      <c r="F1954" s="396"/>
      <c r="G1954" s="396"/>
      <c r="H1954" s="396"/>
      <c r="I1954" s="396"/>
      <c r="J1954" s="396"/>
      <c r="K1954" s="396"/>
      <c r="L1954" s="396"/>
    </row>
    <row r="1955" spans="2:12" ht="15" x14ac:dyDescent="0.25">
      <c r="B1955" s="388" t="s">
        <v>1947</v>
      </c>
      <c r="C1955" s="440" t="s">
        <v>15</v>
      </c>
      <c r="D1955" s="388" t="s">
        <v>33</v>
      </c>
      <c r="E1955" s="388" t="s">
        <v>30</v>
      </c>
      <c r="F1955" s="544" t="s">
        <v>199</v>
      </c>
      <c r="G1955" s="544"/>
      <c r="H1955" s="389" t="s">
        <v>24</v>
      </c>
      <c r="I1955" s="440" t="s">
        <v>26</v>
      </c>
      <c r="J1955" s="440" t="s">
        <v>585</v>
      </c>
      <c r="K1955" s="440" t="s">
        <v>54</v>
      </c>
      <c r="L1955" s="440" t="s">
        <v>25</v>
      </c>
    </row>
    <row r="1956" spans="2:12" ht="51" x14ac:dyDescent="0.25">
      <c r="B1956" s="390" t="s">
        <v>382</v>
      </c>
      <c r="C1956" s="391" t="s">
        <v>1948</v>
      </c>
      <c r="D1956" s="390" t="s">
        <v>160</v>
      </c>
      <c r="E1956" s="390" t="s">
        <v>1949</v>
      </c>
      <c r="F1956" s="541" t="s">
        <v>488</v>
      </c>
      <c r="G1956" s="541"/>
      <c r="H1956" s="392" t="s">
        <v>159</v>
      </c>
      <c r="I1956" s="443">
        <v>1</v>
      </c>
      <c r="J1956" s="393"/>
      <c r="K1956" s="393">
        <v>36.9</v>
      </c>
      <c r="L1956" s="393">
        <v>36.9</v>
      </c>
    </row>
    <row r="1957" spans="2:12" x14ac:dyDescent="0.25">
      <c r="B1957" s="394" t="s">
        <v>383</v>
      </c>
      <c r="C1957" s="444" t="s">
        <v>452</v>
      </c>
      <c r="D1957" s="394" t="s">
        <v>1336</v>
      </c>
      <c r="E1957" s="394" t="s">
        <v>453</v>
      </c>
      <c r="F1957" s="542" t="s">
        <v>390</v>
      </c>
      <c r="G1957" s="542"/>
      <c r="H1957" s="395" t="s">
        <v>136</v>
      </c>
      <c r="I1957" s="445">
        <v>2.4500000000000001E-2</v>
      </c>
      <c r="J1957" s="445">
        <v>0</v>
      </c>
      <c r="K1957" s="446">
        <v>64.17</v>
      </c>
      <c r="L1957" s="446">
        <v>1.572165</v>
      </c>
    </row>
    <row r="1958" spans="2:12" x14ac:dyDescent="0.25">
      <c r="B1958" s="394" t="s">
        <v>383</v>
      </c>
      <c r="C1958" s="444" t="s">
        <v>688</v>
      </c>
      <c r="D1958" s="394" t="s">
        <v>1336</v>
      </c>
      <c r="E1958" s="394" t="s">
        <v>243</v>
      </c>
      <c r="F1958" s="542" t="s">
        <v>384</v>
      </c>
      <c r="G1958" s="542"/>
      <c r="H1958" s="395" t="s">
        <v>340</v>
      </c>
      <c r="I1958" s="445">
        <v>0.18190000000000001</v>
      </c>
      <c r="J1958" s="445">
        <v>0</v>
      </c>
      <c r="K1958" s="446">
        <v>29.78</v>
      </c>
      <c r="L1958" s="446">
        <v>5.416982</v>
      </c>
    </row>
    <row r="1959" spans="2:12" ht="25.5" x14ac:dyDescent="0.25">
      <c r="B1959" s="394" t="s">
        <v>383</v>
      </c>
      <c r="C1959" s="444" t="s">
        <v>748</v>
      </c>
      <c r="D1959" s="394" t="s">
        <v>160</v>
      </c>
      <c r="E1959" s="394" t="s">
        <v>4305</v>
      </c>
      <c r="F1959" s="542" t="s">
        <v>390</v>
      </c>
      <c r="G1959" s="542"/>
      <c r="H1959" s="395" t="s">
        <v>159</v>
      </c>
      <c r="I1959" s="445">
        <v>1</v>
      </c>
      <c r="J1959" s="445">
        <v>0</v>
      </c>
      <c r="K1959" s="446">
        <v>15.72</v>
      </c>
      <c r="L1959" s="446">
        <v>15.72</v>
      </c>
    </row>
    <row r="1960" spans="2:12" x14ac:dyDescent="0.25">
      <c r="B1960" s="394" t="s">
        <v>383</v>
      </c>
      <c r="C1960" s="444" t="s">
        <v>690</v>
      </c>
      <c r="D1960" s="394" t="s">
        <v>1336</v>
      </c>
      <c r="E1960" s="394" t="s">
        <v>202</v>
      </c>
      <c r="F1960" s="542" t="s">
        <v>384</v>
      </c>
      <c r="G1960" s="542"/>
      <c r="H1960" s="395" t="s">
        <v>340</v>
      </c>
      <c r="I1960" s="445">
        <v>0.18190000000000001</v>
      </c>
      <c r="J1960" s="445">
        <v>0</v>
      </c>
      <c r="K1960" s="446">
        <v>20.37</v>
      </c>
      <c r="L1960" s="446">
        <v>3.7053029999999998</v>
      </c>
    </row>
    <row r="1961" spans="2:12" ht="25.5" x14ac:dyDescent="0.25">
      <c r="B1961" s="394" t="s">
        <v>383</v>
      </c>
      <c r="C1961" s="444" t="s">
        <v>1190</v>
      </c>
      <c r="D1961" s="394" t="s">
        <v>160</v>
      </c>
      <c r="E1961" s="394" t="s">
        <v>4298</v>
      </c>
      <c r="F1961" s="542" t="s">
        <v>390</v>
      </c>
      <c r="G1961" s="542"/>
      <c r="H1961" s="395" t="s">
        <v>159</v>
      </c>
      <c r="I1961" s="445">
        <v>5.0999999999999997E-2</v>
      </c>
      <c r="J1961" s="445">
        <v>0</v>
      </c>
      <c r="K1961" s="446">
        <v>2.06</v>
      </c>
      <c r="L1961" s="446">
        <v>0.10506</v>
      </c>
    </row>
    <row r="1962" spans="2:12" ht="12.75" customHeight="1" x14ac:dyDescent="0.25">
      <c r="B1962" s="394" t="s">
        <v>383</v>
      </c>
      <c r="C1962" s="444" t="s">
        <v>746</v>
      </c>
      <c r="D1962" s="394" t="s">
        <v>160</v>
      </c>
      <c r="E1962" s="394" t="s">
        <v>489</v>
      </c>
      <c r="F1962" s="542" t="s">
        <v>390</v>
      </c>
      <c r="G1962" s="542"/>
      <c r="H1962" s="395" t="s">
        <v>159</v>
      </c>
      <c r="I1962" s="445">
        <v>5.7500000000000002E-2</v>
      </c>
      <c r="J1962" s="445">
        <v>0</v>
      </c>
      <c r="K1962" s="446">
        <v>21.91</v>
      </c>
      <c r="L1962" s="446">
        <v>1.259825</v>
      </c>
    </row>
    <row r="1963" spans="2:12" ht="12.75" customHeight="1" x14ac:dyDescent="0.25">
      <c r="B1963" s="394" t="s">
        <v>383</v>
      </c>
      <c r="C1963" s="444" t="s">
        <v>840</v>
      </c>
      <c r="D1963" s="394" t="s">
        <v>160</v>
      </c>
      <c r="E1963" s="394" t="s">
        <v>533</v>
      </c>
      <c r="F1963" s="542" t="s">
        <v>390</v>
      </c>
      <c r="G1963" s="542"/>
      <c r="H1963" s="395" t="s">
        <v>159</v>
      </c>
      <c r="I1963" s="445">
        <v>1</v>
      </c>
      <c r="J1963" s="445">
        <v>0</v>
      </c>
      <c r="K1963" s="446">
        <v>3.28</v>
      </c>
      <c r="L1963" s="446">
        <v>3.28</v>
      </c>
    </row>
    <row r="1964" spans="2:12" x14ac:dyDescent="0.25">
      <c r="B1964" s="394" t="s">
        <v>383</v>
      </c>
      <c r="C1964" s="444" t="s">
        <v>443</v>
      </c>
      <c r="D1964" s="394" t="s">
        <v>1336</v>
      </c>
      <c r="E1964" s="394" t="s">
        <v>444</v>
      </c>
      <c r="F1964" s="542" t="s">
        <v>390</v>
      </c>
      <c r="G1964" s="542"/>
      <c r="H1964" s="395" t="s">
        <v>136</v>
      </c>
      <c r="I1964" s="445">
        <v>0.04</v>
      </c>
      <c r="J1964" s="445">
        <v>0</v>
      </c>
      <c r="K1964" s="446">
        <v>50.62</v>
      </c>
      <c r="L1964" s="446">
        <v>2.0247999999999999</v>
      </c>
    </row>
    <row r="1965" spans="2:12" ht="25.5" x14ac:dyDescent="0.25">
      <c r="B1965" s="394" t="s">
        <v>383</v>
      </c>
      <c r="C1965" s="444" t="s">
        <v>747</v>
      </c>
      <c r="D1965" s="394" t="s">
        <v>160</v>
      </c>
      <c r="E1965" s="394" t="s">
        <v>613</v>
      </c>
      <c r="F1965" s="542" t="s">
        <v>390</v>
      </c>
      <c r="G1965" s="542"/>
      <c r="H1965" s="395" t="s">
        <v>159</v>
      </c>
      <c r="I1965" s="445">
        <v>1</v>
      </c>
      <c r="J1965" s="445">
        <v>0</v>
      </c>
      <c r="K1965" s="446">
        <v>3.85</v>
      </c>
      <c r="L1965" s="446">
        <v>3.85</v>
      </c>
    </row>
    <row r="1966" spans="2:12" ht="25.5" x14ac:dyDescent="0.25">
      <c r="B1966" s="399"/>
      <c r="C1966" s="399"/>
      <c r="D1966" s="399"/>
      <c r="E1966" s="399"/>
      <c r="F1966" s="399"/>
      <c r="G1966" s="399" t="s">
        <v>386</v>
      </c>
      <c r="H1966" s="447">
        <v>9.11</v>
      </c>
      <c r="I1966" s="399" t="s">
        <v>387</v>
      </c>
      <c r="J1966" s="447">
        <v>0</v>
      </c>
      <c r="K1966" s="399" t="s">
        <v>388</v>
      </c>
      <c r="L1966" s="447">
        <v>9.11</v>
      </c>
    </row>
    <row r="1967" spans="2:12" ht="26.25" thickBot="1" x14ac:dyDescent="0.3">
      <c r="B1967" s="399"/>
      <c r="C1967" s="399"/>
      <c r="D1967" s="399"/>
      <c r="E1967" s="399"/>
      <c r="F1967" s="399"/>
      <c r="G1967" s="399" t="s">
        <v>389</v>
      </c>
      <c r="H1967" s="447">
        <v>0</v>
      </c>
      <c r="I1967" s="543"/>
      <c r="J1967" s="543" t="s">
        <v>474</v>
      </c>
      <c r="K1967" s="399"/>
      <c r="L1967" s="447">
        <v>36.9</v>
      </c>
    </row>
    <row r="1968" spans="2:12" ht="13.5" thickTop="1" x14ac:dyDescent="0.25">
      <c r="B1968" s="396"/>
      <c r="C1968" s="396"/>
      <c r="D1968" s="396"/>
      <c r="E1968" s="396"/>
      <c r="F1968" s="396"/>
      <c r="G1968" s="396"/>
      <c r="H1968" s="396"/>
      <c r="I1968" s="396"/>
      <c r="J1968" s="396"/>
      <c r="K1968" s="396"/>
      <c r="L1968" s="396"/>
    </row>
    <row r="1969" spans="2:12" ht="15" x14ac:dyDescent="0.25">
      <c r="B1969" s="388" t="s">
        <v>1950</v>
      </c>
      <c r="C1969" s="440" t="s">
        <v>15</v>
      </c>
      <c r="D1969" s="388" t="s">
        <v>33</v>
      </c>
      <c r="E1969" s="388" t="s">
        <v>30</v>
      </c>
      <c r="F1969" s="544" t="s">
        <v>199</v>
      </c>
      <c r="G1969" s="544"/>
      <c r="H1969" s="389" t="s">
        <v>24</v>
      </c>
      <c r="I1969" s="440" t="s">
        <v>26</v>
      </c>
      <c r="J1969" s="440" t="s">
        <v>585</v>
      </c>
      <c r="K1969" s="440" t="s">
        <v>54</v>
      </c>
      <c r="L1969" s="440" t="s">
        <v>25</v>
      </c>
    </row>
    <row r="1970" spans="2:12" x14ac:dyDescent="0.25">
      <c r="B1970" s="390" t="s">
        <v>382</v>
      </c>
      <c r="C1970" s="391" t="s">
        <v>859</v>
      </c>
      <c r="D1970" s="390" t="s">
        <v>1336</v>
      </c>
      <c r="E1970" s="390" t="s">
        <v>179</v>
      </c>
      <c r="F1970" s="541">
        <v>823</v>
      </c>
      <c r="G1970" s="541"/>
      <c r="H1970" s="392" t="s">
        <v>141</v>
      </c>
      <c r="I1970" s="443">
        <v>1</v>
      </c>
      <c r="J1970" s="393"/>
      <c r="K1970" s="393">
        <v>24.92</v>
      </c>
      <c r="L1970" s="393">
        <v>24.92</v>
      </c>
    </row>
    <row r="1971" spans="2:12" ht="12.75" customHeight="1" x14ac:dyDescent="0.25">
      <c r="B1971" s="394" t="s">
        <v>383</v>
      </c>
      <c r="C1971" s="444" t="s">
        <v>426</v>
      </c>
      <c r="D1971" s="394" t="s">
        <v>1336</v>
      </c>
      <c r="E1971" s="394" t="s">
        <v>179</v>
      </c>
      <c r="F1971" s="542" t="s">
        <v>390</v>
      </c>
      <c r="G1971" s="542"/>
      <c r="H1971" s="395" t="s">
        <v>141</v>
      </c>
      <c r="I1971" s="445">
        <v>1.01</v>
      </c>
      <c r="J1971" s="445">
        <v>0</v>
      </c>
      <c r="K1971" s="446">
        <v>9.2100000000000009</v>
      </c>
      <c r="L1971" s="446">
        <v>9.3020999999999994</v>
      </c>
    </row>
    <row r="1972" spans="2:12" ht="12.75" customHeight="1" x14ac:dyDescent="0.25">
      <c r="B1972" s="394" t="s">
        <v>383</v>
      </c>
      <c r="C1972" s="444" t="s">
        <v>674</v>
      </c>
      <c r="D1972" s="394" t="s">
        <v>1336</v>
      </c>
      <c r="E1972" s="394" t="s">
        <v>237</v>
      </c>
      <c r="F1972" s="542" t="s">
        <v>384</v>
      </c>
      <c r="G1972" s="542"/>
      <c r="H1972" s="395" t="s">
        <v>340</v>
      </c>
      <c r="I1972" s="445">
        <v>0.3</v>
      </c>
      <c r="J1972" s="445">
        <v>0</v>
      </c>
      <c r="K1972" s="446">
        <v>22.31</v>
      </c>
      <c r="L1972" s="446">
        <v>6.6929999999999996</v>
      </c>
    </row>
    <row r="1973" spans="2:12" x14ac:dyDescent="0.25">
      <c r="B1973" s="394" t="s">
        <v>383</v>
      </c>
      <c r="C1973" s="444" t="s">
        <v>688</v>
      </c>
      <c r="D1973" s="394" t="s">
        <v>1336</v>
      </c>
      <c r="E1973" s="394" t="s">
        <v>243</v>
      </c>
      <c r="F1973" s="542" t="s">
        <v>384</v>
      </c>
      <c r="G1973" s="542"/>
      <c r="H1973" s="395" t="s">
        <v>340</v>
      </c>
      <c r="I1973" s="445">
        <v>0.3</v>
      </c>
      <c r="J1973" s="445">
        <v>0</v>
      </c>
      <c r="K1973" s="446">
        <v>29.78</v>
      </c>
      <c r="L1973" s="446">
        <v>8.9339999999999993</v>
      </c>
    </row>
    <row r="1974" spans="2:12" ht="25.5" x14ac:dyDescent="0.25">
      <c r="B1974" s="399"/>
      <c r="C1974" s="399"/>
      <c r="D1974" s="399"/>
      <c r="E1974" s="399"/>
      <c r="F1974" s="399"/>
      <c r="G1974" s="399" t="s">
        <v>386</v>
      </c>
      <c r="H1974" s="447">
        <v>15.62</v>
      </c>
      <c r="I1974" s="399" t="s">
        <v>387</v>
      </c>
      <c r="J1974" s="447">
        <v>0</v>
      </c>
      <c r="K1974" s="399" t="s">
        <v>388</v>
      </c>
      <c r="L1974" s="447">
        <v>15.62</v>
      </c>
    </row>
    <row r="1975" spans="2:12" ht="26.25" thickBot="1" x14ac:dyDescent="0.3">
      <c r="B1975" s="399"/>
      <c r="C1975" s="399"/>
      <c r="D1975" s="399"/>
      <c r="E1975" s="399"/>
      <c r="F1975" s="399"/>
      <c r="G1975" s="399" t="s">
        <v>389</v>
      </c>
      <c r="H1975" s="447">
        <v>0</v>
      </c>
      <c r="I1975" s="543"/>
      <c r="J1975" s="543" t="s">
        <v>474</v>
      </c>
      <c r="K1975" s="399"/>
      <c r="L1975" s="447">
        <v>24.92</v>
      </c>
    </row>
    <row r="1976" spans="2:12" ht="13.5" thickTop="1" x14ac:dyDescent="0.25">
      <c r="B1976" s="396"/>
      <c r="C1976" s="396"/>
      <c r="D1976" s="396"/>
      <c r="E1976" s="396"/>
      <c r="F1976" s="396"/>
      <c r="G1976" s="396"/>
      <c r="H1976" s="396"/>
      <c r="I1976" s="396"/>
      <c r="J1976" s="396"/>
      <c r="K1976" s="396"/>
      <c r="L1976" s="396"/>
    </row>
    <row r="1977" spans="2:12" ht="15" x14ac:dyDescent="0.25">
      <c r="B1977" s="388" t="s">
        <v>1951</v>
      </c>
      <c r="C1977" s="440" t="s">
        <v>15</v>
      </c>
      <c r="D1977" s="388" t="s">
        <v>33</v>
      </c>
      <c r="E1977" s="388" t="s">
        <v>30</v>
      </c>
      <c r="F1977" s="544" t="s">
        <v>199</v>
      </c>
      <c r="G1977" s="544"/>
      <c r="H1977" s="389" t="s">
        <v>24</v>
      </c>
      <c r="I1977" s="440" t="s">
        <v>26</v>
      </c>
      <c r="J1977" s="440" t="s">
        <v>585</v>
      </c>
      <c r="K1977" s="440" t="s">
        <v>54</v>
      </c>
      <c r="L1977" s="440" t="s">
        <v>25</v>
      </c>
    </row>
    <row r="1978" spans="2:12" ht="51" x14ac:dyDescent="0.25">
      <c r="B1978" s="390" t="s">
        <v>382</v>
      </c>
      <c r="C1978" s="391" t="s">
        <v>1952</v>
      </c>
      <c r="D1978" s="390" t="s">
        <v>130</v>
      </c>
      <c r="E1978" s="390" t="s">
        <v>1953</v>
      </c>
      <c r="F1978" s="541" t="s">
        <v>488</v>
      </c>
      <c r="G1978" s="541"/>
      <c r="H1978" s="392" t="s">
        <v>188</v>
      </c>
      <c r="I1978" s="443">
        <v>1</v>
      </c>
      <c r="J1978" s="393"/>
      <c r="K1978" s="393">
        <v>66.959999999999994</v>
      </c>
      <c r="L1978" s="393">
        <v>66.959999999999994</v>
      </c>
    </row>
    <row r="1979" spans="2:12" ht="12.75" customHeight="1" x14ac:dyDescent="0.25">
      <c r="B1979" s="394" t="s">
        <v>383</v>
      </c>
      <c r="C1979" s="444" t="s">
        <v>688</v>
      </c>
      <c r="D1979" s="394" t="s">
        <v>1336</v>
      </c>
      <c r="E1979" s="394" t="s">
        <v>243</v>
      </c>
      <c r="F1979" s="542" t="s">
        <v>384</v>
      </c>
      <c r="G1979" s="542"/>
      <c r="H1979" s="395" t="s">
        <v>340</v>
      </c>
      <c r="I1979" s="445">
        <v>0.40239999999999998</v>
      </c>
      <c r="J1979" s="445">
        <v>0</v>
      </c>
      <c r="K1979" s="446">
        <v>29.78</v>
      </c>
      <c r="L1979" s="446">
        <v>11.983472000000001</v>
      </c>
    </row>
    <row r="1980" spans="2:12" x14ac:dyDescent="0.25">
      <c r="B1980" s="394" t="s">
        <v>383</v>
      </c>
      <c r="C1980" s="444" t="s">
        <v>690</v>
      </c>
      <c r="D1980" s="394" t="s">
        <v>1336</v>
      </c>
      <c r="E1980" s="394" t="s">
        <v>202</v>
      </c>
      <c r="F1980" s="542" t="s">
        <v>384</v>
      </c>
      <c r="G1980" s="542"/>
      <c r="H1980" s="395" t="s">
        <v>340</v>
      </c>
      <c r="I1980" s="445">
        <v>0.40239999999999998</v>
      </c>
      <c r="J1980" s="445">
        <v>0</v>
      </c>
      <c r="K1980" s="446">
        <v>20.37</v>
      </c>
      <c r="L1980" s="446">
        <v>8.1968879999999995</v>
      </c>
    </row>
    <row r="1981" spans="2:12" ht="12.75" customHeight="1" x14ac:dyDescent="0.25">
      <c r="B1981" s="394" t="s">
        <v>383</v>
      </c>
      <c r="C1981" s="444" t="s">
        <v>1190</v>
      </c>
      <c r="D1981" s="394" t="s">
        <v>160</v>
      </c>
      <c r="E1981" s="394" t="s">
        <v>4298</v>
      </c>
      <c r="F1981" s="542" t="s">
        <v>390</v>
      </c>
      <c r="G1981" s="542"/>
      <c r="H1981" s="395" t="s">
        <v>159</v>
      </c>
      <c r="I1981" s="445">
        <v>2.24E-2</v>
      </c>
      <c r="J1981" s="445">
        <v>0</v>
      </c>
      <c r="K1981" s="446">
        <v>2.06</v>
      </c>
      <c r="L1981" s="446">
        <v>4.6143999999999998E-2</v>
      </c>
    </row>
    <row r="1982" spans="2:12" x14ac:dyDescent="0.25">
      <c r="B1982" s="394" t="s">
        <v>383</v>
      </c>
      <c r="C1982" s="444" t="s">
        <v>443</v>
      </c>
      <c r="D1982" s="394" t="s">
        <v>1336</v>
      </c>
      <c r="E1982" s="394" t="s">
        <v>444</v>
      </c>
      <c r="F1982" s="542" t="s">
        <v>390</v>
      </c>
      <c r="G1982" s="542"/>
      <c r="H1982" s="395" t="s">
        <v>136</v>
      </c>
      <c r="I1982" s="445">
        <v>7.0099999999999996E-2</v>
      </c>
      <c r="J1982" s="445">
        <v>0</v>
      </c>
      <c r="K1982" s="446">
        <v>50.62</v>
      </c>
      <c r="L1982" s="446">
        <v>3.5484619999999998</v>
      </c>
    </row>
    <row r="1983" spans="2:12" x14ac:dyDescent="0.25">
      <c r="B1983" s="394" t="s">
        <v>383</v>
      </c>
      <c r="C1983" s="444" t="s">
        <v>452</v>
      </c>
      <c r="D1983" s="394" t="s">
        <v>1336</v>
      </c>
      <c r="E1983" s="394" t="s">
        <v>453</v>
      </c>
      <c r="F1983" s="542" t="s">
        <v>390</v>
      </c>
      <c r="G1983" s="542"/>
      <c r="H1983" s="395" t="s">
        <v>136</v>
      </c>
      <c r="I1983" s="445">
        <v>4.2900000000000001E-2</v>
      </c>
      <c r="J1983" s="445">
        <v>0</v>
      </c>
      <c r="K1983" s="446">
        <v>64.17</v>
      </c>
      <c r="L1983" s="446">
        <v>2.7528929999999998</v>
      </c>
    </row>
    <row r="1984" spans="2:12" ht="25.5" x14ac:dyDescent="0.25">
      <c r="B1984" s="394" t="s">
        <v>383</v>
      </c>
      <c r="C1984" s="444" t="s">
        <v>750</v>
      </c>
      <c r="D1984" s="394" t="s">
        <v>160</v>
      </c>
      <c r="E1984" s="394" t="s">
        <v>4306</v>
      </c>
      <c r="F1984" s="542" t="s">
        <v>390</v>
      </c>
      <c r="G1984" s="542"/>
      <c r="H1984" s="395" t="s">
        <v>188</v>
      </c>
      <c r="I1984" s="445">
        <v>1.0353000000000001</v>
      </c>
      <c r="J1984" s="445">
        <v>0</v>
      </c>
      <c r="K1984" s="446">
        <v>39.090000000000003</v>
      </c>
      <c r="L1984" s="446">
        <v>40.469876999999997</v>
      </c>
    </row>
    <row r="1985" spans="1:12" ht="25.5" x14ac:dyDescent="0.25">
      <c r="B1985" s="399"/>
      <c r="C1985" s="399"/>
      <c r="D1985" s="399"/>
      <c r="E1985" s="399"/>
      <c r="F1985" s="399"/>
      <c r="G1985" s="399" t="s">
        <v>386</v>
      </c>
      <c r="H1985" s="447">
        <v>20.170000000000002</v>
      </c>
      <c r="I1985" s="399" t="s">
        <v>387</v>
      </c>
      <c r="J1985" s="447">
        <v>0</v>
      </c>
      <c r="K1985" s="399" t="s">
        <v>388</v>
      </c>
      <c r="L1985" s="447">
        <v>20.170000000000002</v>
      </c>
    </row>
    <row r="1986" spans="1:12" ht="26.25" thickBot="1" x14ac:dyDescent="0.3">
      <c r="B1986" s="399"/>
      <c r="C1986" s="399"/>
      <c r="D1986" s="399"/>
      <c r="E1986" s="399"/>
      <c r="F1986" s="399"/>
      <c r="G1986" s="399" t="s">
        <v>389</v>
      </c>
      <c r="H1986" s="447">
        <v>0</v>
      </c>
      <c r="I1986" s="543"/>
      <c r="J1986" s="543" t="s">
        <v>474</v>
      </c>
      <c r="K1986" s="399"/>
      <c r="L1986" s="447">
        <v>66.959999999999994</v>
      </c>
    </row>
    <row r="1987" spans="1:12" ht="13.5" thickTop="1" x14ac:dyDescent="0.25">
      <c r="B1987" s="396"/>
      <c r="C1987" s="396"/>
      <c r="D1987" s="396"/>
      <c r="E1987" s="396"/>
      <c r="F1987" s="396"/>
      <c r="G1987" s="396"/>
      <c r="H1987" s="396"/>
      <c r="I1987" s="396"/>
      <c r="J1987" s="396"/>
      <c r="K1987" s="396"/>
      <c r="L1987" s="396"/>
    </row>
    <row r="1988" spans="1:12" ht="12.75" customHeight="1" x14ac:dyDescent="0.25">
      <c r="B1988" s="388" t="s">
        <v>1954</v>
      </c>
      <c r="C1988" s="440" t="s">
        <v>15</v>
      </c>
      <c r="D1988" s="388" t="s">
        <v>33</v>
      </c>
      <c r="E1988" s="388" t="s">
        <v>30</v>
      </c>
      <c r="F1988" s="544" t="s">
        <v>199</v>
      </c>
      <c r="G1988" s="544"/>
      <c r="H1988" s="389" t="s">
        <v>24</v>
      </c>
      <c r="I1988" s="440" t="s">
        <v>26</v>
      </c>
      <c r="J1988" s="440" t="s">
        <v>585</v>
      </c>
      <c r="K1988" s="440" t="s">
        <v>54</v>
      </c>
      <c r="L1988" s="440" t="s">
        <v>25</v>
      </c>
    </row>
    <row r="1989" spans="1:12" ht="12.75" customHeight="1" x14ac:dyDescent="0.25">
      <c r="B1989" s="390" t="s">
        <v>382</v>
      </c>
      <c r="C1989" s="391" t="s">
        <v>1955</v>
      </c>
      <c r="D1989" s="390" t="s">
        <v>130</v>
      </c>
      <c r="E1989" s="390" t="s">
        <v>1956</v>
      </c>
      <c r="F1989" s="541" t="s">
        <v>488</v>
      </c>
      <c r="G1989" s="541"/>
      <c r="H1989" s="392" t="s">
        <v>188</v>
      </c>
      <c r="I1989" s="443">
        <v>1</v>
      </c>
      <c r="J1989" s="393"/>
      <c r="K1989" s="393">
        <v>94.96</v>
      </c>
      <c r="L1989" s="393">
        <v>94.96</v>
      </c>
    </row>
    <row r="1990" spans="1:12" x14ac:dyDescent="0.25">
      <c r="B1990" s="394" t="s">
        <v>383</v>
      </c>
      <c r="C1990" s="444" t="s">
        <v>690</v>
      </c>
      <c r="D1990" s="394" t="s">
        <v>1336</v>
      </c>
      <c r="E1990" s="394" t="s">
        <v>202</v>
      </c>
      <c r="F1990" s="542" t="s">
        <v>384</v>
      </c>
      <c r="G1990" s="542"/>
      <c r="H1990" s="395" t="s">
        <v>340</v>
      </c>
      <c r="I1990" s="445">
        <v>0.25330000000000003</v>
      </c>
      <c r="J1990" s="445">
        <v>0</v>
      </c>
      <c r="K1990" s="446">
        <v>20.37</v>
      </c>
      <c r="L1990" s="446">
        <v>5.1597210000000002</v>
      </c>
    </row>
    <row r="1991" spans="1:12" x14ac:dyDescent="0.25">
      <c r="B1991" s="394" t="s">
        <v>383</v>
      </c>
      <c r="C1991" s="444" t="s">
        <v>688</v>
      </c>
      <c r="D1991" s="394" t="s">
        <v>1336</v>
      </c>
      <c r="E1991" s="394" t="s">
        <v>243</v>
      </c>
      <c r="F1991" s="542" t="s">
        <v>384</v>
      </c>
      <c r="G1991" s="542"/>
      <c r="H1991" s="395" t="s">
        <v>340</v>
      </c>
      <c r="I1991" s="445">
        <v>0.25330000000000003</v>
      </c>
      <c r="J1991" s="445">
        <v>0</v>
      </c>
      <c r="K1991" s="446">
        <v>29.78</v>
      </c>
      <c r="L1991" s="446">
        <v>7.5432740000000003</v>
      </c>
    </row>
    <row r="1992" spans="1:12" ht="25.5" x14ac:dyDescent="0.25">
      <c r="B1992" s="394" t="s">
        <v>383</v>
      </c>
      <c r="C1992" s="444" t="s">
        <v>1190</v>
      </c>
      <c r="D1992" s="394" t="s">
        <v>160</v>
      </c>
      <c r="E1992" s="394" t="s">
        <v>4298</v>
      </c>
      <c r="F1992" s="542" t="s">
        <v>390</v>
      </c>
      <c r="G1992" s="542"/>
      <c r="H1992" s="395" t="s">
        <v>159</v>
      </c>
      <c r="I1992" s="445">
        <v>1.41E-2</v>
      </c>
      <c r="J1992" s="445">
        <v>0</v>
      </c>
      <c r="K1992" s="446">
        <v>2.06</v>
      </c>
      <c r="L1992" s="446">
        <v>2.9045999999999999E-2</v>
      </c>
    </row>
    <row r="1993" spans="1:12" ht="25.5" x14ac:dyDescent="0.25">
      <c r="B1993" s="394" t="s">
        <v>383</v>
      </c>
      <c r="C1993" s="444" t="s">
        <v>756</v>
      </c>
      <c r="D1993" s="394" t="s">
        <v>160</v>
      </c>
      <c r="E1993" s="394" t="s">
        <v>4307</v>
      </c>
      <c r="F1993" s="542" t="s">
        <v>390</v>
      </c>
      <c r="G1993" s="542"/>
      <c r="H1993" s="395" t="s">
        <v>188</v>
      </c>
      <c r="I1993" s="445">
        <v>1.0353000000000001</v>
      </c>
      <c r="J1993" s="445">
        <v>0</v>
      </c>
      <c r="K1993" s="446">
        <v>79.45</v>
      </c>
      <c r="L1993" s="446">
        <v>82.254585000000006</v>
      </c>
    </row>
    <row r="1994" spans="1:12" ht="25.5" x14ac:dyDescent="0.25">
      <c r="B1994" s="399"/>
      <c r="C1994" s="399"/>
      <c r="D1994" s="399"/>
      <c r="E1994" s="399"/>
      <c r="F1994" s="399"/>
      <c r="G1994" s="399" t="s">
        <v>386</v>
      </c>
      <c r="H1994" s="447">
        <v>12.69</v>
      </c>
      <c r="I1994" s="399" t="s">
        <v>387</v>
      </c>
      <c r="J1994" s="447">
        <v>0</v>
      </c>
      <c r="K1994" s="399" t="s">
        <v>388</v>
      </c>
      <c r="L1994" s="447">
        <v>12.69</v>
      </c>
    </row>
    <row r="1995" spans="1:12" ht="26.25" thickBot="1" x14ac:dyDescent="0.3">
      <c r="B1995" s="399"/>
      <c r="C1995" s="399"/>
      <c r="D1995" s="399"/>
      <c r="E1995" s="399"/>
      <c r="F1995" s="399"/>
      <c r="G1995" s="399" t="s">
        <v>389</v>
      </c>
      <c r="H1995" s="447">
        <v>0</v>
      </c>
      <c r="I1995" s="543"/>
      <c r="J1995" s="543" t="s">
        <v>474</v>
      </c>
      <c r="K1995" s="399"/>
      <c r="L1995" s="447">
        <v>94.96</v>
      </c>
    </row>
    <row r="1996" spans="1:12" ht="13.5" thickTop="1" x14ac:dyDescent="0.25">
      <c r="B1996" s="396"/>
      <c r="C1996" s="396"/>
      <c r="D1996" s="396"/>
      <c r="E1996" s="396"/>
      <c r="F1996" s="396"/>
      <c r="G1996" s="396"/>
      <c r="H1996" s="396"/>
      <c r="I1996" s="396"/>
      <c r="J1996" s="396"/>
      <c r="K1996" s="396"/>
      <c r="L1996" s="396"/>
    </row>
    <row r="1997" spans="1:12" ht="15" x14ac:dyDescent="0.25">
      <c r="A1997" s="100"/>
      <c r="B1997" s="388" t="s">
        <v>1957</v>
      </c>
      <c r="C1997" s="440" t="s">
        <v>15</v>
      </c>
      <c r="D1997" s="388" t="s">
        <v>33</v>
      </c>
      <c r="E1997" s="388" t="s">
        <v>30</v>
      </c>
      <c r="F1997" s="544" t="s">
        <v>199</v>
      </c>
      <c r="G1997" s="544"/>
      <c r="H1997" s="389" t="s">
        <v>24</v>
      </c>
      <c r="I1997" s="440" t="s">
        <v>26</v>
      </c>
      <c r="J1997" s="440" t="s">
        <v>585</v>
      </c>
      <c r="K1997" s="440" t="s">
        <v>54</v>
      </c>
      <c r="L1997" s="440" t="s">
        <v>25</v>
      </c>
    </row>
    <row r="1998" spans="1:12" ht="12.75" customHeight="1" x14ac:dyDescent="0.25">
      <c r="A1998" s="100"/>
      <c r="B1998" s="390" t="s">
        <v>382</v>
      </c>
      <c r="C1998" s="391" t="s">
        <v>751</v>
      </c>
      <c r="D1998" s="390" t="s">
        <v>160</v>
      </c>
      <c r="E1998" s="390" t="s">
        <v>1958</v>
      </c>
      <c r="F1998" s="541" t="s">
        <v>488</v>
      </c>
      <c r="G1998" s="541"/>
      <c r="H1998" s="392" t="s">
        <v>188</v>
      </c>
      <c r="I1998" s="443">
        <v>1</v>
      </c>
      <c r="J1998" s="393"/>
      <c r="K1998" s="393">
        <v>42.6</v>
      </c>
      <c r="L1998" s="393">
        <v>42.6</v>
      </c>
    </row>
    <row r="1999" spans="1:12" ht="12.75" customHeight="1" x14ac:dyDescent="0.25">
      <c r="A1999" s="100"/>
      <c r="B1999" s="394" t="s">
        <v>383</v>
      </c>
      <c r="C1999" s="444" t="s">
        <v>674</v>
      </c>
      <c r="D1999" s="394" t="s">
        <v>1336</v>
      </c>
      <c r="E1999" s="394" t="s">
        <v>237</v>
      </c>
      <c r="F1999" s="542" t="s">
        <v>384</v>
      </c>
      <c r="G1999" s="542"/>
      <c r="H1999" s="395" t="s">
        <v>340</v>
      </c>
      <c r="I1999" s="445">
        <v>0.29389999999999999</v>
      </c>
      <c r="J1999" s="445">
        <v>0</v>
      </c>
      <c r="K1999" s="446">
        <v>22.31</v>
      </c>
      <c r="L1999" s="446">
        <v>6.5569090000000001</v>
      </c>
    </row>
    <row r="2000" spans="1:12" ht="25.5" x14ac:dyDescent="0.25">
      <c r="A2000" s="100"/>
      <c r="B2000" s="394" t="s">
        <v>383</v>
      </c>
      <c r="C2000" s="444" t="s">
        <v>1190</v>
      </c>
      <c r="D2000" s="394" t="s">
        <v>160</v>
      </c>
      <c r="E2000" s="394" t="s">
        <v>4298</v>
      </c>
      <c r="F2000" s="542" t="s">
        <v>390</v>
      </c>
      <c r="G2000" s="542"/>
      <c r="H2000" s="395" t="s">
        <v>159</v>
      </c>
      <c r="I2000" s="445">
        <v>1.6299999999999999E-2</v>
      </c>
      <c r="J2000" s="445">
        <v>0</v>
      </c>
      <c r="K2000" s="446">
        <v>2.06</v>
      </c>
      <c r="L2000" s="446">
        <v>3.3577999999999997E-2</v>
      </c>
    </row>
    <row r="2001" spans="1:12" x14ac:dyDescent="0.25">
      <c r="A2001" s="100"/>
      <c r="B2001" s="394" t="s">
        <v>383</v>
      </c>
      <c r="C2001" s="444" t="s">
        <v>452</v>
      </c>
      <c r="D2001" s="394" t="s">
        <v>1336</v>
      </c>
      <c r="E2001" s="394" t="s">
        <v>453</v>
      </c>
      <c r="F2001" s="542" t="s">
        <v>390</v>
      </c>
      <c r="G2001" s="542"/>
      <c r="H2001" s="395" t="s">
        <v>136</v>
      </c>
      <c r="I2001" s="445">
        <v>2.93E-2</v>
      </c>
      <c r="J2001" s="445">
        <v>0</v>
      </c>
      <c r="K2001" s="446">
        <v>64.17</v>
      </c>
      <c r="L2001" s="446">
        <v>1.8801810000000001</v>
      </c>
    </row>
    <row r="2002" spans="1:12" ht="25.5" x14ac:dyDescent="0.25">
      <c r="A2002" s="100"/>
      <c r="B2002" s="394" t="s">
        <v>383</v>
      </c>
      <c r="C2002" s="444" t="s">
        <v>752</v>
      </c>
      <c r="D2002" s="394" t="s">
        <v>160</v>
      </c>
      <c r="E2002" s="394" t="s">
        <v>4308</v>
      </c>
      <c r="F2002" s="542" t="s">
        <v>390</v>
      </c>
      <c r="G2002" s="542"/>
      <c r="H2002" s="395" t="s">
        <v>188</v>
      </c>
      <c r="I2002" s="445">
        <v>1.0353000000000001</v>
      </c>
      <c r="J2002" s="445">
        <v>0</v>
      </c>
      <c r="K2002" s="446">
        <v>22.31</v>
      </c>
      <c r="L2002" s="446">
        <v>23.097543000000002</v>
      </c>
    </row>
    <row r="2003" spans="1:12" x14ac:dyDescent="0.25">
      <c r="A2003" s="100"/>
      <c r="B2003" s="394" t="s">
        <v>383</v>
      </c>
      <c r="C2003" s="444" t="s">
        <v>688</v>
      </c>
      <c r="D2003" s="394" t="s">
        <v>1336</v>
      </c>
      <c r="E2003" s="394" t="s">
        <v>243</v>
      </c>
      <c r="F2003" s="542" t="s">
        <v>384</v>
      </c>
      <c r="G2003" s="542"/>
      <c r="H2003" s="395" t="s">
        <v>340</v>
      </c>
      <c r="I2003" s="445">
        <v>0.29389999999999999</v>
      </c>
      <c r="J2003" s="445">
        <v>0</v>
      </c>
      <c r="K2003" s="446">
        <v>29.78</v>
      </c>
      <c r="L2003" s="446">
        <v>8.7523420000000005</v>
      </c>
    </row>
    <row r="2004" spans="1:12" x14ac:dyDescent="0.25">
      <c r="A2004" s="100"/>
      <c r="B2004" s="394" t="s">
        <v>383</v>
      </c>
      <c r="C2004" s="444" t="s">
        <v>443</v>
      </c>
      <c r="D2004" s="394" t="s">
        <v>1336</v>
      </c>
      <c r="E2004" s="394" t="s">
        <v>444</v>
      </c>
      <c r="F2004" s="542" t="s">
        <v>390</v>
      </c>
      <c r="G2004" s="542"/>
      <c r="H2004" s="395" t="s">
        <v>136</v>
      </c>
      <c r="I2004" s="445">
        <v>4.5499999999999999E-2</v>
      </c>
      <c r="J2004" s="445">
        <v>0</v>
      </c>
      <c r="K2004" s="446">
        <v>50.62</v>
      </c>
      <c r="L2004" s="446">
        <v>2.30321</v>
      </c>
    </row>
    <row r="2005" spans="1:12" ht="25.5" x14ac:dyDescent="0.25">
      <c r="A2005" s="100"/>
      <c r="B2005" s="399"/>
      <c r="C2005" s="399"/>
      <c r="D2005" s="399"/>
      <c r="E2005" s="399"/>
      <c r="F2005" s="399"/>
      <c r="G2005" s="399" t="s">
        <v>386</v>
      </c>
      <c r="H2005" s="447">
        <v>15.3</v>
      </c>
      <c r="I2005" s="399" t="s">
        <v>387</v>
      </c>
      <c r="J2005" s="447">
        <v>0</v>
      </c>
      <c r="K2005" s="399" t="s">
        <v>388</v>
      </c>
      <c r="L2005" s="447">
        <v>15.3</v>
      </c>
    </row>
    <row r="2006" spans="1:12" ht="12.75" customHeight="1" thickBot="1" x14ac:dyDescent="0.3">
      <c r="A2006" s="100"/>
      <c r="B2006" s="399"/>
      <c r="C2006" s="399"/>
      <c r="D2006" s="399"/>
      <c r="E2006" s="399"/>
      <c r="F2006" s="399"/>
      <c r="G2006" s="399" t="s">
        <v>389</v>
      </c>
      <c r="H2006" s="447">
        <v>0</v>
      </c>
      <c r="I2006" s="543"/>
      <c r="J2006" s="543" t="s">
        <v>474</v>
      </c>
      <c r="K2006" s="399"/>
      <c r="L2006" s="447">
        <v>42.6</v>
      </c>
    </row>
    <row r="2007" spans="1:12" ht="12.75" customHeight="1" thickTop="1" x14ac:dyDescent="0.25">
      <c r="A2007" s="100"/>
      <c r="B2007" s="396"/>
      <c r="C2007" s="396"/>
      <c r="D2007" s="396"/>
      <c r="E2007" s="396"/>
      <c r="F2007" s="396"/>
      <c r="G2007" s="396"/>
      <c r="H2007" s="396"/>
      <c r="I2007" s="396"/>
      <c r="J2007" s="396"/>
      <c r="K2007" s="396"/>
      <c r="L2007" s="396"/>
    </row>
    <row r="2008" spans="1:12" ht="15" x14ac:dyDescent="0.25">
      <c r="A2008" s="100"/>
      <c r="B2008" s="388" t="s">
        <v>1961</v>
      </c>
      <c r="C2008" s="440" t="s">
        <v>15</v>
      </c>
      <c r="D2008" s="388" t="s">
        <v>33</v>
      </c>
      <c r="E2008" s="388" t="s">
        <v>30</v>
      </c>
      <c r="F2008" s="544" t="s">
        <v>199</v>
      </c>
      <c r="G2008" s="544"/>
      <c r="H2008" s="389" t="s">
        <v>24</v>
      </c>
      <c r="I2008" s="440" t="s">
        <v>26</v>
      </c>
      <c r="J2008" s="440" t="s">
        <v>585</v>
      </c>
      <c r="K2008" s="440" t="s">
        <v>54</v>
      </c>
      <c r="L2008" s="440" t="s">
        <v>25</v>
      </c>
    </row>
    <row r="2009" spans="1:12" ht="25.5" x14ac:dyDescent="0.25">
      <c r="A2009" s="100"/>
      <c r="B2009" s="390" t="s">
        <v>382</v>
      </c>
      <c r="C2009" s="391" t="s">
        <v>1962</v>
      </c>
      <c r="D2009" s="390" t="s">
        <v>1336</v>
      </c>
      <c r="E2009" s="390" t="s">
        <v>1963</v>
      </c>
      <c r="F2009" s="541">
        <v>208</v>
      </c>
      <c r="G2009" s="541"/>
      <c r="H2009" s="392" t="s">
        <v>137</v>
      </c>
      <c r="I2009" s="443">
        <v>1</v>
      </c>
      <c r="J2009" s="393"/>
      <c r="K2009" s="393">
        <v>592.58000000000004</v>
      </c>
      <c r="L2009" s="393">
        <v>592.58000000000004</v>
      </c>
    </row>
    <row r="2010" spans="1:12" x14ac:dyDescent="0.25">
      <c r="A2010" s="100"/>
      <c r="B2010" s="394" t="s">
        <v>383</v>
      </c>
      <c r="C2010" s="444" t="s">
        <v>699</v>
      </c>
      <c r="D2010" s="394" t="s">
        <v>1336</v>
      </c>
      <c r="E2010" s="394" t="s">
        <v>440</v>
      </c>
      <c r="F2010" s="542" t="s">
        <v>390</v>
      </c>
      <c r="G2010" s="542"/>
      <c r="H2010" s="395" t="s">
        <v>136</v>
      </c>
      <c r="I2010" s="445">
        <v>175</v>
      </c>
      <c r="J2010" s="445">
        <v>0</v>
      </c>
      <c r="K2010" s="446">
        <v>0.47</v>
      </c>
      <c r="L2010" s="446">
        <v>82.25</v>
      </c>
    </row>
    <row r="2011" spans="1:12" x14ac:dyDescent="0.25">
      <c r="B2011" s="394" t="s">
        <v>383</v>
      </c>
      <c r="C2011" s="444" t="s">
        <v>677</v>
      </c>
      <c r="D2011" s="394" t="s">
        <v>1336</v>
      </c>
      <c r="E2011" s="394" t="s">
        <v>421</v>
      </c>
      <c r="F2011" s="542" t="s">
        <v>390</v>
      </c>
      <c r="G2011" s="542"/>
      <c r="H2011" s="395" t="s">
        <v>138</v>
      </c>
      <c r="I2011" s="445">
        <v>2.7799999999999998E-2</v>
      </c>
      <c r="J2011" s="445">
        <v>0</v>
      </c>
      <c r="K2011" s="446">
        <v>168.38</v>
      </c>
      <c r="L2011" s="446">
        <v>4.6809640000000003</v>
      </c>
    </row>
    <row r="2012" spans="1:12" x14ac:dyDescent="0.25">
      <c r="B2012" s="394" t="s">
        <v>383</v>
      </c>
      <c r="C2012" s="444" t="s">
        <v>705</v>
      </c>
      <c r="D2012" s="394" t="s">
        <v>1336</v>
      </c>
      <c r="E2012" s="394" t="s">
        <v>245</v>
      </c>
      <c r="F2012" s="542" t="s">
        <v>384</v>
      </c>
      <c r="G2012" s="542"/>
      <c r="H2012" s="395" t="s">
        <v>340</v>
      </c>
      <c r="I2012" s="445">
        <v>0.22969999999999999</v>
      </c>
      <c r="J2012" s="445">
        <v>0</v>
      </c>
      <c r="K2012" s="446">
        <v>29.18</v>
      </c>
      <c r="L2012" s="446">
        <v>6.7026459999999997</v>
      </c>
    </row>
    <row r="2013" spans="1:12" x14ac:dyDescent="0.25">
      <c r="B2013" s="394" t="s">
        <v>383</v>
      </c>
      <c r="C2013" s="444" t="s">
        <v>4309</v>
      </c>
      <c r="D2013" s="394" t="s">
        <v>1336</v>
      </c>
      <c r="E2013" s="394" t="s">
        <v>4310</v>
      </c>
      <c r="F2013" s="542" t="s">
        <v>390</v>
      </c>
      <c r="G2013" s="542"/>
      <c r="H2013" s="395" t="s">
        <v>131</v>
      </c>
      <c r="I2013" s="445">
        <v>0.2278</v>
      </c>
      <c r="J2013" s="445">
        <v>0</v>
      </c>
      <c r="K2013" s="446">
        <v>21.06</v>
      </c>
      <c r="L2013" s="446">
        <v>4.7974680000000003</v>
      </c>
    </row>
    <row r="2014" spans="1:12" x14ac:dyDescent="0.25">
      <c r="B2014" s="394" t="s">
        <v>383</v>
      </c>
      <c r="C2014" s="444" t="s">
        <v>680</v>
      </c>
      <c r="D2014" s="394" t="s">
        <v>1336</v>
      </c>
      <c r="E2014" s="394" t="s">
        <v>424</v>
      </c>
      <c r="F2014" s="542" t="s">
        <v>390</v>
      </c>
      <c r="G2014" s="542"/>
      <c r="H2014" s="395" t="s">
        <v>138</v>
      </c>
      <c r="I2014" s="445">
        <v>0.25559999999999999</v>
      </c>
      <c r="J2014" s="445">
        <v>0</v>
      </c>
      <c r="K2014" s="446">
        <v>153.34</v>
      </c>
      <c r="L2014" s="446">
        <v>39.193703999999997</v>
      </c>
    </row>
    <row r="2015" spans="1:12" x14ac:dyDescent="0.25">
      <c r="B2015" s="394" t="s">
        <v>383</v>
      </c>
      <c r="C2015" s="444" t="s">
        <v>690</v>
      </c>
      <c r="D2015" s="394" t="s">
        <v>1336</v>
      </c>
      <c r="E2015" s="394" t="s">
        <v>202</v>
      </c>
      <c r="F2015" s="542" t="s">
        <v>384</v>
      </c>
      <c r="G2015" s="542"/>
      <c r="H2015" s="395" t="s">
        <v>340</v>
      </c>
      <c r="I2015" s="445">
        <v>7.1904000000000003</v>
      </c>
      <c r="J2015" s="445">
        <v>0</v>
      </c>
      <c r="K2015" s="446">
        <v>20.37</v>
      </c>
      <c r="L2015" s="446">
        <v>146.468448</v>
      </c>
    </row>
    <row r="2016" spans="1:12" ht="12.75" customHeight="1" x14ac:dyDescent="0.25">
      <c r="B2016" s="394" t="s">
        <v>383</v>
      </c>
      <c r="C2016" s="444" t="s">
        <v>678</v>
      </c>
      <c r="D2016" s="394" t="s">
        <v>1336</v>
      </c>
      <c r="E2016" s="394" t="s">
        <v>249</v>
      </c>
      <c r="F2016" s="542" t="s">
        <v>384</v>
      </c>
      <c r="G2016" s="542"/>
      <c r="H2016" s="395" t="s">
        <v>340</v>
      </c>
      <c r="I2016" s="445">
        <v>1.179</v>
      </c>
      <c r="J2016" s="445">
        <v>0</v>
      </c>
      <c r="K2016" s="446">
        <v>23.34</v>
      </c>
      <c r="L2016" s="446">
        <v>27.517859999999999</v>
      </c>
    </row>
    <row r="2017" spans="2:12" ht="12.75" customHeight="1" x14ac:dyDescent="0.25">
      <c r="B2017" s="394" t="s">
        <v>383</v>
      </c>
      <c r="C2017" s="444" t="s">
        <v>730</v>
      </c>
      <c r="D2017" s="394" t="s">
        <v>1336</v>
      </c>
      <c r="E2017" s="394" t="s">
        <v>485</v>
      </c>
      <c r="F2017" s="542" t="s">
        <v>390</v>
      </c>
      <c r="G2017" s="542"/>
      <c r="H2017" s="395" t="s">
        <v>156</v>
      </c>
      <c r="I2017" s="445">
        <v>4.5940000000000003</v>
      </c>
      <c r="J2017" s="445">
        <v>0</v>
      </c>
      <c r="K2017" s="446">
        <v>7.5</v>
      </c>
      <c r="L2017" s="446">
        <v>34.454999999999998</v>
      </c>
    </row>
    <row r="2018" spans="2:12" x14ac:dyDescent="0.25">
      <c r="B2018" s="394" t="s">
        <v>383</v>
      </c>
      <c r="C2018" s="444" t="s">
        <v>660</v>
      </c>
      <c r="D2018" s="394" t="s">
        <v>1336</v>
      </c>
      <c r="E2018" s="394" t="s">
        <v>396</v>
      </c>
      <c r="F2018" s="542" t="s">
        <v>390</v>
      </c>
      <c r="G2018" s="542"/>
      <c r="H2018" s="395" t="s">
        <v>138</v>
      </c>
      <c r="I2018" s="445">
        <v>2.7799999999999998E-2</v>
      </c>
      <c r="J2018" s="445">
        <v>0</v>
      </c>
      <c r="K2018" s="446">
        <v>167.91</v>
      </c>
      <c r="L2018" s="446">
        <v>4.6678980000000001</v>
      </c>
    </row>
    <row r="2019" spans="2:12" x14ac:dyDescent="0.25">
      <c r="B2019" s="394" t="s">
        <v>383</v>
      </c>
      <c r="C2019" s="444" t="s">
        <v>685</v>
      </c>
      <c r="D2019" s="394" t="s">
        <v>1336</v>
      </c>
      <c r="E2019" s="394" t="s">
        <v>236</v>
      </c>
      <c r="F2019" s="542" t="s">
        <v>384</v>
      </c>
      <c r="G2019" s="542"/>
      <c r="H2019" s="395" t="s">
        <v>340</v>
      </c>
      <c r="I2019" s="445">
        <v>5.4877000000000002</v>
      </c>
      <c r="J2019" s="445">
        <v>0</v>
      </c>
      <c r="K2019" s="446">
        <v>29.12</v>
      </c>
      <c r="L2019" s="446">
        <v>159.80182400000001</v>
      </c>
    </row>
    <row r="2020" spans="2:12" x14ac:dyDescent="0.25">
      <c r="B2020" s="394" t="s">
        <v>383</v>
      </c>
      <c r="C2020" s="444" t="s">
        <v>698</v>
      </c>
      <c r="D2020" s="394" t="s">
        <v>1336</v>
      </c>
      <c r="E2020" s="394" t="s">
        <v>439</v>
      </c>
      <c r="F2020" s="542" t="s">
        <v>390</v>
      </c>
      <c r="G2020" s="542"/>
      <c r="H2020" s="395" t="s">
        <v>156</v>
      </c>
      <c r="I2020" s="445">
        <v>9.1899999999999996E-2</v>
      </c>
      <c r="J2020" s="445">
        <v>0</v>
      </c>
      <c r="K2020" s="446">
        <v>13.41</v>
      </c>
      <c r="L2020" s="446">
        <v>1.2323789999999999</v>
      </c>
    </row>
    <row r="2021" spans="2:12" x14ac:dyDescent="0.25">
      <c r="B2021" s="394" t="s">
        <v>383</v>
      </c>
      <c r="C2021" s="444" t="s">
        <v>676</v>
      </c>
      <c r="D2021" s="394" t="s">
        <v>1336</v>
      </c>
      <c r="E2021" s="394" t="s">
        <v>420</v>
      </c>
      <c r="F2021" s="542" t="s">
        <v>390</v>
      </c>
      <c r="G2021" s="542"/>
      <c r="H2021" s="395" t="s">
        <v>156</v>
      </c>
      <c r="I2021" s="445">
        <v>3.7699999999999997E-2</v>
      </c>
      <c r="J2021" s="445">
        <v>0</v>
      </c>
      <c r="K2021" s="446">
        <v>16.32</v>
      </c>
      <c r="L2021" s="446">
        <v>0.61526400000000003</v>
      </c>
    </row>
    <row r="2022" spans="2:12" x14ac:dyDescent="0.25">
      <c r="B2022" s="394" t="s">
        <v>383</v>
      </c>
      <c r="C2022" s="444" t="s">
        <v>662</v>
      </c>
      <c r="D2022" s="394" t="s">
        <v>1336</v>
      </c>
      <c r="E2022" s="394" t="s">
        <v>240</v>
      </c>
      <c r="F2022" s="542" t="s">
        <v>384</v>
      </c>
      <c r="G2022" s="542"/>
      <c r="H2022" s="395" t="s">
        <v>340</v>
      </c>
      <c r="I2022" s="445">
        <v>0.10249999999999999</v>
      </c>
      <c r="J2022" s="445">
        <v>0</v>
      </c>
      <c r="K2022" s="446">
        <v>29.14</v>
      </c>
      <c r="L2022" s="446">
        <v>2.98685</v>
      </c>
    </row>
    <row r="2023" spans="2:12" x14ac:dyDescent="0.25">
      <c r="B2023" s="394" t="s">
        <v>383</v>
      </c>
      <c r="C2023" s="444" t="s">
        <v>670</v>
      </c>
      <c r="D2023" s="394" t="s">
        <v>1336</v>
      </c>
      <c r="E2023" s="394" t="s">
        <v>415</v>
      </c>
      <c r="F2023" s="542" t="s">
        <v>390</v>
      </c>
      <c r="G2023" s="542"/>
      <c r="H2023" s="395" t="s">
        <v>156</v>
      </c>
      <c r="I2023" s="445">
        <v>106.60299999999999</v>
      </c>
      <c r="J2023" s="445">
        <v>0</v>
      </c>
      <c r="K2023" s="446">
        <v>0.64</v>
      </c>
      <c r="L2023" s="446">
        <v>68.225920000000002</v>
      </c>
    </row>
    <row r="2024" spans="2:12" x14ac:dyDescent="0.25">
      <c r="B2024" s="394" t="s">
        <v>383</v>
      </c>
      <c r="C2024" s="444" t="s">
        <v>667</v>
      </c>
      <c r="D2024" s="394" t="s">
        <v>1336</v>
      </c>
      <c r="E2024" s="394" t="s">
        <v>407</v>
      </c>
      <c r="F2024" s="542" t="s">
        <v>390</v>
      </c>
      <c r="G2024" s="542"/>
      <c r="H2024" s="395" t="s">
        <v>141</v>
      </c>
      <c r="I2024" s="445">
        <v>0.7</v>
      </c>
      <c r="J2024" s="445">
        <v>0</v>
      </c>
      <c r="K2024" s="446">
        <v>12.93</v>
      </c>
      <c r="L2024" s="446">
        <v>9.0510000000000002</v>
      </c>
    </row>
    <row r="2025" spans="2:12" ht="12.75" customHeight="1" x14ac:dyDescent="0.25">
      <c r="B2025" s="399"/>
      <c r="C2025" s="399"/>
      <c r="D2025" s="399"/>
      <c r="E2025" s="399"/>
      <c r="F2025" s="399"/>
      <c r="G2025" s="399" t="s">
        <v>386</v>
      </c>
      <c r="H2025" s="447">
        <v>343.45</v>
      </c>
      <c r="I2025" s="399" t="s">
        <v>387</v>
      </c>
      <c r="J2025" s="447">
        <v>0</v>
      </c>
      <c r="K2025" s="399" t="s">
        <v>388</v>
      </c>
      <c r="L2025" s="447">
        <v>343.45</v>
      </c>
    </row>
    <row r="2026" spans="2:12" ht="12.75" customHeight="1" thickBot="1" x14ac:dyDescent="0.3">
      <c r="B2026" s="399"/>
      <c r="C2026" s="399"/>
      <c r="D2026" s="399"/>
      <c r="E2026" s="399"/>
      <c r="F2026" s="399"/>
      <c r="G2026" s="399" t="s">
        <v>389</v>
      </c>
      <c r="H2026" s="447">
        <v>0</v>
      </c>
      <c r="I2026" s="543"/>
      <c r="J2026" s="543" t="s">
        <v>474</v>
      </c>
      <c r="K2026" s="399"/>
      <c r="L2026" s="447">
        <v>592.58000000000004</v>
      </c>
    </row>
    <row r="2027" spans="2:12" ht="13.5" thickTop="1" x14ac:dyDescent="0.25">
      <c r="B2027" s="396"/>
      <c r="C2027" s="396"/>
      <c r="D2027" s="396"/>
      <c r="E2027" s="396"/>
      <c r="F2027" s="396"/>
      <c r="G2027" s="396"/>
      <c r="H2027" s="396"/>
      <c r="I2027" s="396"/>
      <c r="J2027" s="396"/>
      <c r="K2027" s="396"/>
      <c r="L2027" s="396"/>
    </row>
    <row r="2028" spans="2:12" ht="15" x14ac:dyDescent="0.25">
      <c r="B2028" s="388" t="s">
        <v>1964</v>
      </c>
      <c r="C2028" s="440" t="s">
        <v>15</v>
      </c>
      <c r="D2028" s="388" t="s">
        <v>33</v>
      </c>
      <c r="E2028" s="388" t="s">
        <v>30</v>
      </c>
      <c r="F2028" s="544" t="s">
        <v>199</v>
      </c>
      <c r="G2028" s="544"/>
      <c r="H2028" s="389" t="s">
        <v>24</v>
      </c>
      <c r="I2028" s="440" t="s">
        <v>26</v>
      </c>
      <c r="J2028" s="440" t="s">
        <v>585</v>
      </c>
      <c r="K2028" s="440" t="s">
        <v>54</v>
      </c>
      <c r="L2028" s="440" t="s">
        <v>25</v>
      </c>
    </row>
    <row r="2029" spans="2:12" ht="51" x14ac:dyDescent="0.25">
      <c r="B2029" s="390" t="s">
        <v>382</v>
      </c>
      <c r="C2029" s="391" t="s">
        <v>1060</v>
      </c>
      <c r="D2029" s="390" t="s">
        <v>160</v>
      </c>
      <c r="E2029" s="390" t="s">
        <v>1965</v>
      </c>
      <c r="F2029" s="541" t="s">
        <v>490</v>
      </c>
      <c r="G2029" s="541"/>
      <c r="H2029" s="392" t="s">
        <v>159</v>
      </c>
      <c r="I2029" s="443">
        <v>1</v>
      </c>
      <c r="J2029" s="393"/>
      <c r="K2029" s="393">
        <v>3431.44</v>
      </c>
      <c r="L2029" s="393">
        <v>3431.44</v>
      </c>
    </row>
    <row r="2030" spans="2:12" ht="38.25" x14ac:dyDescent="0.25">
      <c r="B2030" s="397" t="s">
        <v>471</v>
      </c>
      <c r="C2030" s="448" t="s">
        <v>4311</v>
      </c>
      <c r="D2030" s="397" t="s">
        <v>160</v>
      </c>
      <c r="E2030" s="397" t="s">
        <v>4312</v>
      </c>
      <c r="F2030" s="545" t="s">
        <v>4009</v>
      </c>
      <c r="G2030" s="545"/>
      <c r="H2030" s="398" t="s">
        <v>138</v>
      </c>
      <c r="I2030" s="449">
        <v>0.37330000000000002</v>
      </c>
      <c r="J2030" s="449">
        <v>0</v>
      </c>
      <c r="K2030" s="450">
        <v>295.77999999999997</v>
      </c>
      <c r="L2030" s="450">
        <v>110.41</v>
      </c>
    </row>
    <row r="2031" spans="2:12" ht="76.5" x14ac:dyDescent="0.25">
      <c r="B2031" s="397" t="s">
        <v>471</v>
      </c>
      <c r="C2031" s="448" t="s">
        <v>4016</v>
      </c>
      <c r="D2031" s="397" t="s">
        <v>160</v>
      </c>
      <c r="E2031" s="397" t="s">
        <v>4017</v>
      </c>
      <c r="F2031" s="545" t="s">
        <v>4013</v>
      </c>
      <c r="G2031" s="545"/>
      <c r="H2031" s="398" t="s">
        <v>504</v>
      </c>
      <c r="I2031" s="449">
        <v>0.81899999999999995</v>
      </c>
      <c r="J2031" s="449">
        <v>0</v>
      </c>
      <c r="K2031" s="450">
        <v>61.21</v>
      </c>
      <c r="L2031" s="450">
        <v>50.13</v>
      </c>
    </row>
    <row r="2032" spans="2:12" ht="76.5" x14ac:dyDescent="0.25">
      <c r="B2032" s="397" t="s">
        <v>471</v>
      </c>
      <c r="C2032" s="448" t="s">
        <v>4011</v>
      </c>
      <c r="D2032" s="397" t="s">
        <v>160</v>
      </c>
      <c r="E2032" s="397" t="s">
        <v>4012</v>
      </c>
      <c r="F2032" s="545" t="s">
        <v>4013</v>
      </c>
      <c r="G2032" s="545"/>
      <c r="H2032" s="398" t="s">
        <v>505</v>
      </c>
      <c r="I2032" s="449">
        <v>0.40189999999999998</v>
      </c>
      <c r="J2032" s="449">
        <v>0</v>
      </c>
      <c r="K2032" s="450">
        <v>142.66</v>
      </c>
      <c r="L2032" s="450">
        <v>57.33</v>
      </c>
    </row>
    <row r="2033" spans="2:12" ht="12.75" customHeight="1" x14ac:dyDescent="0.25">
      <c r="B2033" s="397" t="s">
        <v>471</v>
      </c>
      <c r="C2033" s="448" t="s">
        <v>753</v>
      </c>
      <c r="D2033" s="397" t="s">
        <v>160</v>
      </c>
      <c r="E2033" s="397" t="s">
        <v>4010</v>
      </c>
      <c r="F2033" s="545" t="s">
        <v>475</v>
      </c>
      <c r="G2033" s="545"/>
      <c r="H2033" s="398" t="s">
        <v>138</v>
      </c>
      <c r="I2033" s="449">
        <v>1.46E-2</v>
      </c>
      <c r="J2033" s="449">
        <v>0</v>
      </c>
      <c r="K2033" s="450">
        <v>718.02</v>
      </c>
      <c r="L2033" s="450">
        <v>10.48</v>
      </c>
    </row>
    <row r="2034" spans="2:12" ht="38.25" x14ac:dyDescent="0.25">
      <c r="B2034" s="397" t="s">
        <v>471</v>
      </c>
      <c r="C2034" s="448" t="s">
        <v>4313</v>
      </c>
      <c r="D2034" s="397" t="s">
        <v>160</v>
      </c>
      <c r="E2034" s="397" t="s">
        <v>4314</v>
      </c>
      <c r="F2034" s="545" t="s">
        <v>4020</v>
      </c>
      <c r="G2034" s="545"/>
      <c r="H2034" s="398" t="s">
        <v>138</v>
      </c>
      <c r="I2034" s="449">
        <v>1.54E-2</v>
      </c>
      <c r="J2034" s="449">
        <v>0</v>
      </c>
      <c r="K2034" s="450">
        <v>4364.3500000000004</v>
      </c>
      <c r="L2034" s="450">
        <v>67.209999999999994</v>
      </c>
    </row>
    <row r="2035" spans="2:12" ht="12.75" customHeight="1" x14ac:dyDescent="0.25">
      <c r="B2035" s="397" t="s">
        <v>471</v>
      </c>
      <c r="C2035" s="448" t="s">
        <v>4315</v>
      </c>
      <c r="D2035" s="397" t="s">
        <v>160</v>
      </c>
      <c r="E2035" s="397" t="s">
        <v>4316</v>
      </c>
      <c r="F2035" s="545" t="s">
        <v>4020</v>
      </c>
      <c r="G2035" s="545"/>
      <c r="H2035" s="398" t="s">
        <v>138</v>
      </c>
      <c r="I2035" s="449">
        <v>0.23730000000000001</v>
      </c>
      <c r="J2035" s="449">
        <v>0</v>
      </c>
      <c r="K2035" s="450">
        <v>2201.21</v>
      </c>
      <c r="L2035" s="450">
        <v>522.34</v>
      </c>
    </row>
    <row r="2036" spans="2:12" ht="38.25" x14ac:dyDescent="0.25">
      <c r="B2036" s="394" t="s">
        <v>383</v>
      </c>
      <c r="C2036" s="444" t="s">
        <v>4317</v>
      </c>
      <c r="D2036" s="394" t="s">
        <v>160</v>
      </c>
      <c r="E2036" s="394" t="s">
        <v>4318</v>
      </c>
      <c r="F2036" s="542" t="s">
        <v>390</v>
      </c>
      <c r="G2036" s="542"/>
      <c r="H2036" s="395" t="s">
        <v>159</v>
      </c>
      <c r="I2036" s="445">
        <v>4</v>
      </c>
      <c r="J2036" s="445">
        <v>0</v>
      </c>
      <c r="K2036" s="446">
        <v>641.6</v>
      </c>
      <c r="L2036" s="446">
        <v>2566.4</v>
      </c>
    </row>
    <row r="2037" spans="2:12" x14ac:dyDescent="0.25">
      <c r="B2037" s="394" t="s">
        <v>383</v>
      </c>
      <c r="C2037" s="444" t="s">
        <v>685</v>
      </c>
      <c r="D2037" s="394" t="s">
        <v>1336</v>
      </c>
      <c r="E2037" s="394" t="s">
        <v>236</v>
      </c>
      <c r="F2037" s="542" t="s">
        <v>384</v>
      </c>
      <c r="G2037" s="542"/>
      <c r="H2037" s="395" t="s">
        <v>340</v>
      </c>
      <c r="I2037" s="445">
        <v>1.0448999999999999</v>
      </c>
      <c r="J2037" s="445">
        <v>0</v>
      </c>
      <c r="K2037" s="446">
        <v>29.12</v>
      </c>
      <c r="L2037" s="446">
        <v>30.427488</v>
      </c>
    </row>
    <row r="2038" spans="2:12" x14ac:dyDescent="0.25">
      <c r="B2038" s="394" t="s">
        <v>383</v>
      </c>
      <c r="C2038" s="444" t="s">
        <v>690</v>
      </c>
      <c r="D2038" s="394" t="s">
        <v>1336</v>
      </c>
      <c r="E2038" s="394" t="s">
        <v>202</v>
      </c>
      <c r="F2038" s="542" t="s">
        <v>384</v>
      </c>
      <c r="G2038" s="542"/>
      <c r="H2038" s="395" t="s">
        <v>340</v>
      </c>
      <c r="I2038" s="445">
        <v>0.82099999999999995</v>
      </c>
      <c r="J2038" s="445">
        <v>0</v>
      </c>
      <c r="K2038" s="446">
        <v>20.37</v>
      </c>
      <c r="L2038" s="446">
        <v>16.723769999999998</v>
      </c>
    </row>
    <row r="2039" spans="2:12" ht="25.5" x14ac:dyDescent="0.25">
      <c r="B2039" s="399"/>
      <c r="C2039" s="399"/>
      <c r="D2039" s="399"/>
      <c r="E2039" s="399"/>
      <c r="F2039" s="399"/>
      <c r="G2039" s="399" t="s">
        <v>386</v>
      </c>
      <c r="H2039" s="447">
        <v>330.86</v>
      </c>
      <c r="I2039" s="399" t="s">
        <v>387</v>
      </c>
      <c r="J2039" s="447">
        <v>0</v>
      </c>
      <c r="K2039" s="399" t="s">
        <v>388</v>
      </c>
      <c r="L2039" s="447">
        <v>330.86</v>
      </c>
    </row>
    <row r="2040" spans="2:12" ht="26.25" thickBot="1" x14ac:dyDescent="0.3">
      <c r="B2040" s="399"/>
      <c r="C2040" s="399"/>
      <c r="D2040" s="399"/>
      <c r="E2040" s="399"/>
      <c r="F2040" s="399"/>
      <c r="G2040" s="399" t="s">
        <v>389</v>
      </c>
      <c r="H2040" s="447">
        <v>0</v>
      </c>
      <c r="I2040" s="543"/>
      <c r="J2040" s="543" t="s">
        <v>474</v>
      </c>
      <c r="K2040" s="399"/>
      <c r="L2040" s="447">
        <v>3431.44</v>
      </c>
    </row>
    <row r="2041" spans="2:12" ht="13.5" thickTop="1" x14ac:dyDescent="0.25">
      <c r="B2041" s="396"/>
      <c r="C2041" s="396"/>
      <c r="D2041" s="396"/>
      <c r="E2041" s="396"/>
      <c r="F2041" s="396"/>
      <c r="G2041" s="396"/>
      <c r="H2041" s="396"/>
      <c r="I2041" s="396"/>
      <c r="J2041" s="396"/>
      <c r="K2041" s="396"/>
      <c r="L2041" s="396"/>
    </row>
    <row r="2042" spans="2:12" ht="38.25" customHeight="1" x14ac:dyDescent="0.25">
      <c r="B2042" s="388" t="s">
        <v>1966</v>
      </c>
      <c r="C2042" s="440" t="s">
        <v>15</v>
      </c>
      <c r="D2042" s="388" t="s">
        <v>33</v>
      </c>
      <c r="E2042" s="388" t="s">
        <v>30</v>
      </c>
      <c r="F2042" s="544" t="s">
        <v>199</v>
      </c>
      <c r="G2042" s="544"/>
      <c r="H2042" s="389" t="s">
        <v>24</v>
      </c>
      <c r="I2042" s="440" t="s">
        <v>26</v>
      </c>
      <c r="J2042" s="440" t="s">
        <v>585</v>
      </c>
      <c r="K2042" s="440" t="s">
        <v>54</v>
      </c>
      <c r="L2042" s="440" t="s">
        <v>25</v>
      </c>
    </row>
    <row r="2043" spans="2:12" x14ac:dyDescent="0.25">
      <c r="B2043" s="390" t="s">
        <v>382</v>
      </c>
      <c r="C2043" s="391" t="s">
        <v>847</v>
      </c>
      <c r="D2043" s="390" t="s">
        <v>1336</v>
      </c>
      <c r="E2043" s="390" t="s">
        <v>172</v>
      </c>
      <c r="F2043" s="541">
        <v>819</v>
      </c>
      <c r="G2043" s="541"/>
      <c r="H2043" s="392" t="s">
        <v>137</v>
      </c>
      <c r="I2043" s="443">
        <v>1</v>
      </c>
      <c r="J2043" s="393"/>
      <c r="K2043" s="393">
        <v>31.05</v>
      </c>
      <c r="L2043" s="393">
        <v>31.05</v>
      </c>
    </row>
    <row r="2044" spans="2:12" ht="15" customHeight="1" x14ac:dyDescent="0.25">
      <c r="B2044" s="394" t="s">
        <v>383</v>
      </c>
      <c r="C2044" s="444" t="s">
        <v>674</v>
      </c>
      <c r="D2044" s="394" t="s">
        <v>1336</v>
      </c>
      <c r="E2044" s="394" t="s">
        <v>237</v>
      </c>
      <c r="F2044" s="542" t="s">
        <v>384</v>
      </c>
      <c r="G2044" s="542"/>
      <c r="H2044" s="395" t="s">
        <v>340</v>
      </c>
      <c r="I2044" s="445">
        <v>0.45</v>
      </c>
      <c r="J2044" s="445">
        <v>0</v>
      </c>
      <c r="K2044" s="446">
        <v>22.31</v>
      </c>
      <c r="L2044" s="446">
        <v>10.0395</v>
      </c>
    </row>
    <row r="2045" spans="2:12" x14ac:dyDescent="0.25">
      <c r="B2045" s="394" t="s">
        <v>383</v>
      </c>
      <c r="C2045" s="444" t="s">
        <v>546</v>
      </c>
      <c r="D2045" s="394" t="s">
        <v>1336</v>
      </c>
      <c r="E2045" s="394" t="s">
        <v>547</v>
      </c>
      <c r="F2045" s="542" t="s">
        <v>390</v>
      </c>
      <c r="G2045" s="542"/>
      <c r="H2045" s="395" t="s">
        <v>136</v>
      </c>
      <c r="I2045" s="445">
        <v>1</v>
      </c>
      <c r="J2045" s="445">
        <v>0</v>
      </c>
      <c r="K2045" s="446">
        <v>7.62</v>
      </c>
      <c r="L2045" s="446">
        <v>7.62</v>
      </c>
    </row>
    <row r="2046" spans="2:12" ht="15" customHeight="1" x14ac:dyDescent="0.25">
      <c r="B2046" s="394" t="s">
        <v>383</v>
      </c>
      <c r="C2046" s="444" t="s">
        <v>688</v>
      </c>
      <c r="D2046" s="394" t="s">
        <v>1336</v>
      </c>
      <c r="E2046" s="394" t="s">
        <v>243</v>
      </c>
      <c r="F2046" s="542" t="s">
        <v>384</v>
      </c>
      <c r="G2046" s="542"/>
      <c r="H2046" s="395" t="s">
        <v>340</v>
      </c>
      <c r="I2046" s="445">
        <v>0.45</v>
      </c>
      <c r="J2046" s="445">
        <v>0</v>
      </c>
      <c r="K2046" s="446">
        <v>29.78</v>
      </c>
      <c r="L2046" s="446">
        <v>13.401</v>
      </c>
    </row>
    <row r="2047" spans="2:12" ht="25.5" x14ac:dyDescent="0.25">
      <c r="B2047" s="399"/>
      <c r="C2047" s="399"/>
      <c r="D2047" s="399"/>
      <c r="E2047" s="399"/>
      <c r="F2047" s="399"/>
      <c r="G2047" s="399" t="s">
        <v>386</v>
      </c>
      <c r="H2047" s="447">
        <v>23.43</v>
      </c>
      <c r="I2047" s="399" t="s">
        <v>387</v>
      </c>
      <c r="J2047" s="447">
        <v>0</v>
      </c>
      <c r="K2047" s="399" t="s">
        <v>388</v>
      </c>
      <c r="L2047" s="447">
        <v>23.43</v>
      </c>
    </row>
    <row r="2048" spans="2:12" ht="15" customHeight="1" thickBot="1" x14ac:dyDescent="0.3">
      <c r="B2048" s="399"/>
      <c r="C2048" s="399"/>
      <c r="D2048" s="399"/>
      <c r="E2048" s="399"/>
      <c r="F2048" s="399"/>
      <c r="G2048" s="399" t="s">
        <v>389</v>
      </c>
      <c r="H2048" s="447">
        <v>0</v>
      </c>
      <c r="I2048" s="543"/>
      <c r="J2048" s="543" t="s">
        <v>474</v>
      </c>
      <c r="K2048" s="399"/>
      <c r="L2048" s="447">
        <v>31.05</v>
      </c>
    </row>
    <row r="2049" spans="2:12" ht="13.5" thickTop="1" x14ac:dyDescent="0.25">
      <c r="B2049" s="396"/>
      <c r="C2049" s="396"/>
      <c r="D2049" s="396"/>
      <c r="E2049" s="396"/>
      <c r="F2049" s="396"/>
      <c r="G2049" s="396"/>
      <c r="H2049" s="396"/>
      <c r="I2049" s="396"/>
      <c r="J2049" s="396"/>
      <c r="K2049" s="396"/>
      <c r="L2049" s="396"/>
    </row>
    <row r="2050" spans="2:12" ht="15" x14ac:dyDescent="0.25">
      <c r="B2050" s="388" t="s">
        <v>1967</v>
      </c>
      <c r="C2050" s="440" t="s">
        <v>15</v>
      </c>
      <c r="D2050" s="388" t="s">
        <v>33</v>
      </c>
      <c r="E2050" s="388" t="s">
        <v>30</v>
      </c>
      <c r="F2050" s="544" t="s">
        <v>199</v>
      </c>
      <c r="G2050" s="544"/>
      <c r="H2050" s="389" t="s">
        <v>24</v>
      </c>
      <c r="I2050" s="440" t="s">
        <v>26</v>
      </c>
      <c r="J2050" s="440" t="s">
        <v>585</v>
      </c>
      <c r="K2050" s="440" t="s">
        <v>54</v>
      </c>
      <c r="L2050" s="440" t="s">
        <v>25</v>
      </c>
    </row>
    <row r="2051" spans="2:12" ht="51" x14ac:dyDescent="0.25">
      <c r="B2051" s="390" t="s">
        <v>382</v>
      </c>
      <c r="C2051" s="391" t="s">
        <v>1968</v>
      </c>
      <c r="D2051" s="390" t="s">
        <v>160</v>
      </c>
      <c r="E2051" s="390" t="s">
        <v>1969</v>
      </c>
      <c r="F2051" s="541" t="s">
        <v>488</v>
      </c>
      <c r="G2051" s="541"/>
      <c r="H2051" s="392" t="s">
        <v>159</v>
      </c>
      <c r="I2051" s="443">
        <v>1</v>
      </c>
      <c r="J2051" s="393"/>
      <c r="K2051" s="393">
        <v>100.24</v>
      </c>
      <c r="L2051" s="393">
        <v>100.24</v>
      </c>
    </row>
    <row r="2052" spans="2:12" ht="38.25" x14ac:dyDescent="0.25">
      <c r="B2052" s="394" t="s">
        <v>383</v>
      </c>
      <c r="C2052" s="444" t="s">
        <v>746</v>
      </c>
      <c r="D2052" s="394" t="s">
        <v>160</v>
      </c>
      <c r="E2052" s="394" t="s">
        <v>489</v>
      </c>
      <c r="F2052" s="542" t="s">
        <v>390</v>
      </c>
      <c r="G2052" s="542"/>
      <c r="H2052" s="395" t="s">
        <v>159</v>
      </c>
      <c r="I2052" s="445">
        <v>0.17499999999999999</v>
      </c>
      <c r="J2052" s="445">
        <v>0</v>
      </c>
      <c r="K2052" s="446">
        <v>21.91</v>
      </c>
      <c r="L2052" s="446">
        <v>3.8342499999999999</v>
      </c>
    </row>
    <row r="2053" spans="2:12" ht="25.5" x14ac:dyDescent="0.25">
      <c r="B2053" s="394" t="s">
        <v>383</v>
      </c>
      <c r="C2053" s="444" t="s">
        <v>4319</v>
      </c>
      <c r="D2053" s="394" t="s">
        <v>160</v>
      </c>
      <c r="E2053" s="394" t="s">
        <v>4320</v>
      </c>
      <c r="F2053" s="542" t="s">
        <v>390</v>
      </c>
      <c r="G2053" s="542"/>
      <c r="H2053" s="395" t="s">
        <v>159</v>
      </c>
      <c r="I2053" s="445">
        <v>2</v>
      </c>
      <c r="J2053" s="445">
        <v>0</v>
      </c>
      <c r="K2053" s="446">
        <v>11.43</v>
      </c>
      <c r="L2053" s="446">
        <v>22.86</v>
      </c>
    </row>
    <row r="2054" spans="2:12" ht="25.5" x14ac:dyDescent="0.25">
      <c r="B2054" s="394" t="s">
        <v>383</v>
      </c>
      <c r="C2054" s="444" t="s">
        <v>4321</v>
      </c>
      <c r="D2054" s="394" t="s">
        <v>160</v>
      </c>
      <c r="E2054" s="394" t="s">
        <v>4322</v>
      </c>
      <c r="F2054" s="542" t="s">
        <v>390</v>
      </c>
      <c r="G2054" s="542"/>
      <c r="H2054" s="395" t="s">
        <v>159</v>
      </c>
      <c r="I2054" s="445">
        <v>1</v>
      </c>
      <c r="J2054" s="445">
        <v>0</v>
      </c>
      <c r="K2054" s="446">
        <v>55.48</v>
      </c>
      <c r="L2054" s="446">
        <v>55.48</v>
      </c>
    </row>
    <row r="2055" spans="2:12" x14ac:dyDescent="0.25">
      <c r="B2055" s="394" t="s">
        <v>383</v>
      </c>
      <c r="C2055" s="444" t="s">
        <v>690</v>
      </c>
      <c r="D2055" s="394" t="s">
        <v>1336</v>
      </c>
      <c r="E2055" s="394" t="s">
        <v>202</v>
      </c>
      <c r="F2055" s="542" t="s">
        <v>384</v>
      </c>
      <c r="G2055" s="542"/>
      <c r="H2055" s="395" t="s">
        <v>340</v>
      </c>
      <c r="I2055" s="445">
        <v>0.36049999999999999</v>
      </c>
      <c r="J2055" s="445">
        <v>0</v>
      </c>
      <c r="K2055" s="446">
        <v>20.37</v>
      </c>
      <c r="L2055" s="446">
        <v>7.3433849999999996</v>
      </c>
    </row>
    <row r="2056" spans="2:12" ht="12.75" customHeight="1" x14ac:dyDescent="0.25">
      <c r="B2056" s="394" t="s">
        <v>383</v>
      </c>
      <c r="C2056" s="444" t="s">
        <v>688</v>
      </c>
      <c r="D2056" s="394" t="s">
        <v>1336</v>
      </c>
      <c r="E2056" s="394" t="s">
        <v>243</v>
      </c>
      <c r="F2056" s="542" t="s">
        <v>384</v>
      </c>
      <c r="G2056" s="542"/>
      <c r="H2056" s="395" t="s">
        <v>340</v>
      </c>
      <c r="I2056" s="445">
        <v>0.36049999999999999</v>
      </c>
      <c r="J2056" s="445">
        <v>0</v>
      </c>
      <c r="K2056" s="446">
        <v>29.78</v>
      </c>
      <c r="L2056" s="446">
        <v>10.73569</v>
      </c>
    </row>
    <row r="2057" spans="2:12" ht="25.5" x14ac:dyDescent="0.25">
      <c r="B2057" s="399"/>
      <c r="C2057" s="399"/>
      <c r="D2057" s="399"/>
      <c r="E2057" s="399"/>
      <c r="F2057" s="399"/>
      <c r="G2057" s="399" t="s">
        <v>386</v>
      </c>
      <c r="H2057" s="447">
        <v>18.07</v>
      </c>
      <c r="I2057" s="399" t="s">
        <v>387</v>
      </c>
      <c r="J2057" s="447">
        <v>0</v>
      </c>
      <c r="K2057" s="399" t="s">
        <v>388</v>
      </c>
      <c r="L2057" s="447">
        <v>18.07</v>
      </c>
    </row>
    <row r="2058" spans="2:12" ht="12.75" customHeight="1" thickBot="1" x14ac:dyDescent="0.3">
      <c r="B2058" s="399"/>
      <c r="C2058" s="399"/>
      <c r="D2058" s="399"/>
      <c r="E2058" s="399"/>
      <c r="F2058" s="399"/>
      <c r="G2058" s="399" t="s">
        <v>389</v>
      </c>
      <c r="H2058" s="447">
        <v>0</v>
      </c>
      <c r="I2058" s="543"/>
      <c r="J2058" s="543" t="s">
        <v>474</v>
      </c>
      <c r="K2058" s="399"/>
      <c r="L2058" s="447">
        <v>100.24</v>
      </c>
    </row>
    <row r="2059" spans="2:12" ht="13.5" thickTop="1" x14ac:dyDescent="0.25">
      <c r="B2059" s="396"/>
      <c r="C2059" s="396"/>
      <c r="D2059" s="396"/>
      <c r="E2059" s="396"/>
      <c r="F2059" s="396"/>
      <c r="G2059" s="396"/>
      <c r="H2059" s="396"/>
      <c r="I2059" s="396"/>
      <c r="J2059" s="396"/>
      <c r="K2059" s="396"/>
      <c r="L2059" s="396"/>
    </row>
    <row r="2060" spans="2:12" ht="15" x14ac:dyDescent="0.25">
      <c r="B2060" s="388" t="s">
        <v>1970</v>
      </c>
      <c r="C2060" s="440" t="s">
        <v>15</v>
      </c>
      <c r="D2060" s="388" t="s">
        <v>33</v>
      </c>
      <c r="E2060" s="388" t="s">
        <v>30</v>
      </c>
      <c r="F2060" s="544" t="s">
        <v>199</v>
      </c>
      <c r="G2060" s="544"/>
      <c r="H2060" s="389" t="s">
        <v>24</v>
      </c>
      <c r="I2060" s="440" t="s">
        <v>26</v>
      </c>
      <c r="J2060" s="440" t="s">
        <v>585</v>
      </c>
      <c r="K2060" s="440" t="s">
        <v>54</v>
      </c>
      <c r="L2060" s="440" t="s">
        <v>25</v>
      </c>
    </row>
    <row r="2061" spans="2:12" ht="51" x14ac:dyDescent="0.25">
      <c r="B2061" s="390" t="s">
        <v>382</v>
      </c>
      <c r="C2061" s="391" t="s">
        <v>1971</v>
      </c>
      <c r="D2061" s="390" t="s">
        <v>160</v>
      </c>
      <c r="E2061" s="390" t="s">
        <v>1972</v>
      </c>
      <c r="F2061" s="541" t="s">
        <v>586</v>
      </c>
      <c r="G2061" s="541"/>
      <c r="H2061" s="392" t="s">
        <v>159</v>
      </c>
      <c r="I2061" s="443">
        <v>1</v>
      </c>
      <c r="J2061" s="393"/>
      <c r="K2061" s="393">
        <v>282.83999999999997</v>
      </c>
      <c r="L2061" s="393">
        <v>282.83999999999997</v>
      </c>
    </row>
    <row r="2062" spans="2:12" ht="25.5" x14ac:dyDescent="0.25">
      <c r="B2062" s="394" t="s">
        <v>383</v>
      </c>
      <c r="C2062" s="444" t="s">
        <v>4323</v>
      </c>
      <c r="D2062" s="394" t="s">
        <v>160</v>
      </c>
      <c r="E2062" s="394" t="s">
        <v>4324</v>
      </c>
      <c r="F2062" s="542" t="s">
        <v>390</v>
      </c>
      <c r="G2062" s="542"/>
      <c r="H2062" s="395" t="s">
        <v>159</v>
      </c>
      <c r="I2062" s="445">
        <v>1</v>
      </c>
      <c r="J2062" s="445">
        <v>0</v>
      </c>
      <c r="K2062" s="446">
        <v>204.18</v>
      </c>
      <c r="L2062" s="446">
        <v>204.18</v>
      </c>
    </row>
    <row r="2063" spans="2:12" x14ac:dyDescent="0.25">
      <c r="B2063" s="394" t="s">
        <v>383</v>
      </c>
      <c r="C2063" s="444" t="s">
        <v>688</v>
      </c>
      <c r="D2063" s="394" t="s">
        <v>1336</v>
      </c>
      <c r="E2063" s="394" t="s">
        <v>243</v>
      </c>
      <c r="F2063" s="542" t="s">
        <v>384</v>
      </c>
      <c r="G2063" s="542"/>
      <c r="H2063" s="395" t="s">
        <v>340</v>
      </c>
      <c r="I2063" s="445">
        <v>0.62839999999999996</v>
      </c>
      <c r="J2063" s="445">
        <v>0</v>
      </c>
      <c r="K2063" s="446">
        <v>29.78</v>
      </c>
      <c r="L2063" s="446">
        <v>18.713751999999999</v>
      </c>
    </row>
    <row r="2064" spans="2:12" x14ac:dyDescent="0.25">
      <c r="B2064" s="394" t="s">
        <v>383</v>
      </c>
      <c r="C2064" s="444" t="s">
        <v>690</v>
      </c>
      <c r="D2064" s="394" t="s">
        <v>1336</v>
      </c>
      <c r="E2064" s="394" t="s">
        <v>202</v>
      </c>
      <c r="F2064" s="542" t="s">
        <v>384</v>
      </c>
      <c r="G2064" s="542"/>
      <c r="H2064" s="395" t="s">
        <v>340</v>
      </c>
      <c r="I2064" s="445">
        <v>0.62839999999999996</v>
      </c>
      <c r="J2064" s="445">
        <v>0</v>
      </c>
      <c r="K2064" s="446">
        <v>20.37</v>
      </c>
      <c r="L2064" s="446">
        <v>12.800508000000001</v>
      </c>
    </row>
    <row r="2065" spans="2:12" ht="12.75" customHeight="1" x14ac:dyDescent="0.25">
      <c r="B2065" s="394" t="s">
        <v>383</v>
      </c>
      <c r="C2065" s="444" t="s">
        <v>754</v>
      </c>
      <c r="D2065" s="394" t="s">
        <v>160</v>
      </c>
      <c r="E2065" s="394" t="s">
        <v>587</v>
      </c>
      <c r="F2065" s="542" t="s">
        <v>390</v>
      </c>
      <c r="G2065" s="542"/>
      <c r="H2065" s="395" t="s">
        <v>159</v>
      </c>
      <c r="I2065" s="445">
        <v>3</v>
      </c>
      <c r="J2065" s="445">
        <v>0</v>
      </c>
      <c r="K2065" s="446">
        <v>13.8</v>
      </c>
      <c r="L2065" s="446">
        <v>41.4</v>
      </c>
    </row>
    <row r="2066" spans="2:12" ht="12.75" customHeight="1" x14ac:dyDescent="0.25">
      <c r="B2066" s="394" t="s">
        <v>383</v>
      </c>
      <c r="C2066" s="444" t="s">
        <v>746</v>
      </c>
      <c r="D2066" s="394" t="s">
        <v>160</v>
      </c>
      <c r="E2066" s="394" t="s">
        <v>489</v>
      </c>
      <c r="F2066" s="542" t="s">
        <v>390</v>
      </c>
      <c r="G2066" s="542"/>
      <c r="H2066" s="395" t="s">
        <v>159</v>
      </c>
      <c r="I2066" s="445">
        <v>0.26250000000000001</v>
      </c>
      <c r="J2066" s="445">
        <v>0</v>
      </c>
      <c r="K2066" s="446">
        <v>21.91</v>
      </c>
      <c r="L2066" s="446">
        <v>5.7513750000000003</v>
      </c>
    </row>
    <row r="2067" spans="2:12" ht="25.5" x14ac:dyDescent="0.25">
      <c r="B2067" s="399"/>
      <c r="C2067" s="399"/>
      <c r="D2067" s="399"/>
      <c r="E2067" s="399"/>
      <c r="F2067" s="399"/>
      <c r="G2067" s="399" t="s">
        <v>386</v>
      </c>
      <c r="H2067" s="447">
        <v>31.51</v>
      </c>
      <c r="I2067" s="399" t="s">
        <v>387</v>
      </c>
      <c r="J2067" s="447">
        <v>0</v>
      </c>
      <c r="K2067" s="399" t="s">
        <v>388</v>
      </c>
      <c r="L2067" s="447">
        <v>31.51</v>
      </c>
    </row>
    <row r="2068" spans="2:12" ht="26.25" thickBot="1" x14ac:dyDescent="0.3">
      <c r="B2068" s="399"/>
      <c r="C2068" s="399"/>
      <c r="D2068" s="399"/>
      <c r="E2068" s="399"/>
      <c r="F2068" s="399"/>
      <c r="G2068" s="399" t="s">
        <v>389</v>
      </c>
      <c r="H2068" s="447">
        <v>0</v>
      </c>
      <c r="I2068" s="543"/>
      <c r="J2068" s="543" t="s">
        <v>474</v>
      </c>
      <c r="K2068" s="399"/>
      <c r="L2068" s="447">
        <v>282.83999999999997</v>
      </c>
    </row>
    <row r="2069" spans="2:12" ht="13.5" thickTop="1" x14ac:dyDescent="0.25">
      <c r="B2069" s="396"/>
      <c r="C2069" s="396"/>
      <c r="D2069" s="396"/>
      <c r="E2069" s="396"/>
      <c r="F2069" s="396"/>
      <c r="G2069" s="396"/>
      <c r="H2069" s="396"/>
      <c r="I2069" s="396"/>
      <c r="J2069" s="396"/>
      <c r="K2069" s="396"/>
      <c r="L2069" s="396"/>
    </row>
    <row r="2070" spans="2:12" ht="15" x14ac:dyDescent="0.25">
      <c r="B2070" s="388" t="s">
        <v>1979</v>
      </c>
      <c r="C2070" s="440" t="s">
        <v>15</v>
      </c>
      <c r="D2070" s="388" t="s">
        <v>33</v>
      </c>
      <c r="E2070" s="388" t="s">
        <v>30</v>
      </c>
      <c r="F2070" s="544" t="s">
        <v>199</v>
      </c>
      <c r="G2070" s="544"/>
      <c r="H2070" s="389" t="s">
        <v>24</v>
      </c>
      <c r="I2070" s="440" t="s">
        <v>26</v>
      </c>
      <c r="J2070" s="440" t="s">
        <v>585</v>
      </c>
      <c r="K2070" s="440" t="s">
        <v>54</v>
      </c>
      <c r="L2070" s="440" t="s">
        <v>25</v>
      </c>
    </row>
    <row r="2071" spans="2:12" ht="38.25" x14ac:dyDescent="0.25">
      <c r="B2071" s="390" t="s">
        <v>382</v>
      </c>
      <c r="C2071" s="391" t="s">
        <v>1980</v>
      </c>
      <c r="D2071" s="390" t="s">
        <v>160</v>
      </c>
      <c r="E2071" s="390" t="s">
        <v>1981</v>
      </c>
      <c r="F2071" s="541" t="s">
        <v>4325</v>
      </c>
      <c r="G2071" s="541"/>
      <c r="H2071" s="392" t="s">
        <v>159</v>
      </c>
      <c r="I2071" s="443">
        <v>1</v>
      </c>
      <c r="J2071" s="393"/>
      <c r="K2071" s="393">
        <v>266.23</v>
      </c>
      <c r="L2071" s="393">
        <v>266.23</v>
      </c>
    </row>
    <row r="2072" spans="2:12" ht="25.5" x14ac:dyDescent="0.25">
      <c r="B2072" s="394" t="s">
        <v>383</v>
      </c>
      <c r="C2072" s="444" t="s">
        <v>4319</v>
      </c>
      <c r="D2072" s="394" t="s">
        <v>160</v>
      </c>
      <c r="E2072" s="394" t="s">
        <v>4320</v>
      </c>
      <c r="F2072" s="542" t="s">
        <v>390</v>
      </c>
      <c r="G2072" s="542"/>
      <c r="H2072" s="395" t="s">
        <v>159</v>
      </c>
      <c r="I2072" s="445">
        <v>1</v>
      </c>
      <c r="J2072" s="445">
        <v>0</v>
      </c>
      <c r="K2072" s="446">
        <v>11.43</v>
      </c>
      <c r="L2072" s="446">
        <v>11.43</v>
      </c>
    </row>
    <row r="2073" spans="2:12" ht="38.25" x14ac:dyDescent="0.25">
      <c r="B2073" s="394" t="s">
        <v>383</v>
      </c>
      <c r="C2073" s="444" t="s">
        <v>746</v>
      </c>
      <c r="D2073" s="394" t="s">
        <v>160</v>
      </c>
      <c r="E2073" s="394" t="s">
        <v>489</v>
      </c>
      <c r="F2073" s="542" t="s">
        <v>390</v>
      </c>
      <c r="G2073" s="542"/>
      <c r="H2073" s="395" t="s">
        <v>159</v>
      </c>
      <c r="I2073" s="445">
        <v>8.7499999999999994E-2</v>
      </c>
      <c r="J2073" s="445">
        <v>0</v>
      </c>
      <c r="K2073" s="446">
        <v>21.91</v>
      </c>
      <c r="L2073" s="446">
        <v>1.917125</v>
      </c>
    </row>
    <row r="2074" spans="2:12" ht="12.75" customHeight="1" x14ac:dyDescent="0.25">
      <c r="B2074" s="394" t="s">
        <v>383</v>
      </c>
      <c r="C2074" s="444" t="s">
        <v>688</v>
      </c>
      <c r="D2074" s="394" t="s">
        <v>1336</v>
      </c>
      <c r="E2074" s="394" t="s">
        <v>243</v>
      </c>
      <c r="F2074" s="542" t="s">
        <v>384</v>
      </c>
      <c r="G2074" s="542"/>
      <c r="H2074" s="395" t="s">
        <v>340</v>
      </c>
      <c r="I2074" s="445">
        <v>0.2631</v>
      </c>
      <c r="J2074" s="445">
        <v>0</v>
      </c>
      <c r="K2074" s="446">
        <v>29.78</v>
      </c>
      <c r="L2074" s="446">
        <v>7.8351179999999996</v>
      </c>
    </row>
    <row r="2075" spans="2:12" ht="12.75" customHeight="1" x14ac:dyDescent="0.25">
      <c r="B2075" s="394" t="s">
        <v>383</v>
      </c>
      <c r="C2075" s="444" t="s">
        <v>690</v>
      </c>
      <c r="D2075" s="394" t="s">
        <v>1336</v>
      </c>
      <c r="E2075" s="394" t="s">
        <v>202</v>
      </c>
      <c r="F2075" s="542" t="s">
        <v>384</v>
      </c>
      <c r="G2075" s="542"/>
      <c r="H2075" s="395" t="s">
        <v>340</v>
      </c>
      <c r="I2075" s="445">
        <v>8.4199999999999997E-2</v>
      </c>
      <c r="J2075" s="445">
        <v>0</v>
      </c>
      <c r="K2075" s="446">
        <v>20.37</v>
      </c>
      <c r="L2075" s="446">
        <v>1.7151540000000001</v>
      </c>
    </row>
    <row r="2076" spans="2:12" ht="25.5" x14ac:dyDescent="0.25">
      <c r="B2076" s="394" t="s">
        <v>383</v>
      </c>
      <c r="C2076" s="444" t="s">
        <v>4326</v>
      </c>
      <c r="D2076" s="394" t="s">
        <v>160</v>
      </c>
      <c r="E2076" s="394" t="s">
        <v>4327</v>
      </c>
      <c r="F2076" s="542" t="s">
        <v>390</v>
      </c>
      <c r="G2076" s="542"/>
      <c r="H2076" s="395" t="s">
        <v>159</v>
      </c>
      <c r="I2076" s="445">
        <v>1</v>
      </c>
      <c r="J2076" s="445">
        <v>0</v>
      </c>
      <c r="K2076" s="446">
        <v>243.35</v>
      </c>
      <c r="L2076" s="446">
        <v>243.35</v>
      </c>
    </row>
    <row r="2077" spans="2:12" ht="25.5" x14ac:dyDescent="0.25">
      <c r="B2077" s="399"/>
      <c r="C2077" s="399"/>
      <c r="D2077" s="399"/>
      <c r="E2077" s="399"/>
      <c r="F2077" s="399"/>
      <c r="G2077" s="399" t="s">
        <v>386</v>
      </c>
      <c r="H2077" s="447">
        <v>9.5399999999999991</v>
      </c>
      <c r="I2077" s="399" t="s">
        <v>387</v>
      </c>
      <c r="J2077" s="447">
        <v>0</v>
      </c>
      <c r="K2077" s="399" t="s">
        <v>388</v>
      </c>
      <c r="L2077" s="447">
        <v>9.5399999999999991</v>
      </c>
    </row>
    <row r="2078" spans="2:12" ht="26.25" thickBot="1" x14ac:dyDescent="0.3">
      <c r="B2078" s="399"/>
      <c r="C2078" s="399"/>
      <c r="D2078" s="399"/>
      <c r="E2078" s="399"/>
      <c r="F2078" s="399"/>
      <c r="G2078" s="399" t="s">
        <v>389</v>
      </c>
      <c r="H2078" s="447">
        <v>0</v>
      </c>
      <c r="I2078" s="543"/>
      <c r="J2078" s="543" t="s">
        <v>474</v>
      </c>
      <c r="K2078" s="399"/>
      <c r="L2078" s="447">
        <v>266.23</v>
      </c>
    </row>
    <row r="2079" spans="2:12" ht="13.5" thickTop="1" x14ac:dyDescent="0.25">
      <c r="B2079" s="396"/>
      <c r="C2079" s="396"/>
      <c r="D2079" s="396"/>
      <c r="E2079" s="396"/>
      <c r="F2079" s="396"/>
      <c r="G2079" s="396"/>
      <c r="H2079" s="396"/>
      <c r="I2079" s="396"/>
      <c r="J2079" s="396"/>
      <c r="K2079" s="396"/>
      <c r="L2079" s="396"/>
    </row>
    <row r="2080" spans="2:12" ht="15" x14ac:dyDescent="0.25">
      <c r="B2080" s="388" t="s">
        <v>1982</v>
      </c>
      <c r="C2080" s="440" t="s">
        <v>15</v>
      </c>
      <c r="D2080" s="388" t="s">
        <v>33</v>
      </c>
      <c r="E2080" s="388" t="s">
        <v>30</v>
      </c>
      <c r="F2080" s="544" t="s">
        <v>199</v>
      </c>
      <c r="G2080" s="544"/>
      <c r="H2080" s="389" t="s">
        <v>24</v>
      </c>
      <c r="I2080" s="440" t="s">
        <v>26</v>
      </c>
      <c r="J2080" s="440" t="s">
        <v>585</v>
      </c>
      <c r="K2080" s="440" t="s">
        <v>54</v>
      </c>
      <c r="L2080" s="440" t="s">
        <v>25</v>
      </c>
    </row>
    <row r="2081" spans="2:12" ht="51" x14ac:dyDescent="0.25">
      <c r="B2081" s="390" t="s">
        <v>382</v>
      </c>
      <c r="C2081" s="391" t="s">
        <v>1983</v>
      </c>
      <c r="D2081" s="390" t="s">
        <v>160</v>
      </c>
      <c r="E2081" s="390" t="s">
        <v>1984</v>
      </c>
      <c r="F2081" s="541" t="s">
        <v>488</v>
      </c>
      <c r="G2081" s="541"/>
      <c r="H2081" s="392" t="s">
        <v>159</v>
      </c>
      <c r="I2081" s="443">
        <v>1</v>
      </c>
      <c r="J2081" s="393"/>
      <c r="K2081" s="393">
        <v>41.9</v>
      </c>
      <c r="L2081" s="393">
        <v>41.9</v>
      </c>
    </row>
    <row r="2082" spans="2:12" x14ac:dyDescent="0.25">
      <c r="B2082" s="394" t="s">
        <v>383</v>
      </c>
      <c r="C2082" s="444" t="s">
        <v>688</v>
      </c>
      <c r="D2082" s="394" t="s">
        <v>1336</v>
      </c>
      <c r="E2082" s="394" t="s">
        <v>243</v>
      </c>
      <c r="F2082" s="542" t="s">
        <v>384</v>
      </c>
      <c r="G2082" s="542"/>
      <c r="H2082" s="395" t="s">
        <v>340</v>
      </c>
      <c r="I2082" s="445">
        <v>0.1288</v>
      </c>
      <c r="J2082" s="445">
        <v>0</v>
      </c>
      <c r="K2082" s="446">
        <v>29.78</v>
      </c>
      <c r="L2082" s="446">
        <v>3.835664</v>
      </c>
    </row>
    <row r="2083" spans="2:12" x14ac:dyDescent="0.25">
      <c r="B2083" s="394" t="s">
        <v>383</v>
      </c>
      <c r="C2083" s="444" t="s">
        <v>674</v>
      </c>
      <c r="D2083" s="394" t="s">
        <v>1336</v>
      </c>
      <c r="E2083" s="394" t="s">
        <v>237</v>
      </c>
      <c r="F2083" s="542" t="s">
        <v>384</v>
      </c>
      <c r="G2083" s="542"/>
      <c r="H2083" s="395" t="s">
        <v>340</v>
      </c>
      <c r="I2083" s="445">
        <v>0.1288</v>
      </c>
      <c r="J2083" s="445">
        <v>0</v>
      </c>
      <c r="K2083" s="446">
        <v>22.31</v>
      </c>
      <c r="L2083" s="446">
        <v>2.8735279999999999</v>
      </c>
    </row>
    <row r="2084" spans="2:12" ht="12.75" customHeight="1" x14ac:dyDescent="0.25">
      <c r="B2084" s="394" t="s">
        <v>383</v>
      </c>
      <c r="C2084" s="444" t="s">
        <v>4328</v>
      </c>
      <c r="D2084" s="394" t="s">
        <v>160</v>
      </c>
      <c r="E2084" s="394" t="s">
        <v>4329</v>
      </c>
      <c r="F2084" s="542" t="s">
        <v>390</v>
      </c>
      <c r="G2084" s="542"/>
      <c r="H2084" s="395" t="s">
        <v>159</v>
      </c>
      <c r="I2084" s="445">
        <v>1</v>
      </c>
      <c r="J2084" s="445">
        <v>0</v>
      </c>
      <c r="K2084" s="446">
        <v>24.99</v>
      </c>
      <c r="L2084" s="446">
        <v>24.99</v>
      </c>
    </row>
    <row r="2085" spans="2:12" ht="12.75" customHeight="1" x14ac:dyDescent="0.25">
      <c r="B2085" s="394" t="s">
        <v>383</v>
      </c>
      <c r="C2085" s="444" t="s">
        <v>746</v>
      </c>
      <c r="D2085" s="394" t="s">
        <v>160</v>
      </c>
      <c r="E2085" s="394" t="s">
        <v>489</v>
      </c>
      <c r="F2085" s="542" t="s">
        <v>390</v>
      </c>
      <c r="G2085" s="542"/>
      <c r="H2085" s="395" t="s">
        <v>159</v>
      </c>
      <c r="I2085" s="445">
        <v>0.115</v>
      </c>
      <c r="J2085" s="445">
        <v>0</v>
      </c>
      <c r="K2085" s="446">
        <v>21.91</v>
      </c>
      <c r="L2085" s="446">
        <v>2.5196499999999999</v>
      </c>
    </row>
    <row r="2086" spans="2:12" ht="25.5" x14ac:dyDescent="0.25">
      <c r="B2086" s="394" t="s">
        <v>383</v>
      </c>
      <c r="C2086" s="444" t="s">
        <v>747</v>
      </c>
      <c r="D2086" s="394" t="s">
        <v>160</v>
      </c>
      <c r="E2086" s="394" t="s">
        <v>613</v>
      </c>
      <c r="F2086" s="542" t="s">
        <v>390</v>
      </c>
      <c r="G2086" s="542"/>
      <c r="H2086" s="395" t="s">
        <v>159</v>
      </c>
      <c r="I2086" s="445">
        <v>2</v>
      </c>
      <c r="J2086" s="445">
        <v>0</v>
      </c>
      <c r="K2086" s="446">
        <v>3.85</v>
      </c>
      <c r="L2086" s="446">
        <v>7.7</v>
      </c>
    </row>
    <row r="2087" spans="2:12" ht="25.5" x14ac:dyDescent="0.25">
      <c r="B2087" s="399"/>
      <c r="C2087" s="399"/>
      <c r="D2087" s="399"/>
      <c r="E2087" s="399"/>
      <c r="F2087" s="399"/>
      <c r="G2087" s="399" t="s">
        <v>386</v>
      </c>
      <c r="H2087" s="447">
        <v>6.7</v>
      </c>
      <c r="I2087" s="399" t="s">
        <v>387</v>
      </c>
      <c r="J2087" s="447">
        <v>0</v>
      </c>
      <c r="K2087" s="399" t="s">
        <v>388</v>
      </c>
      <c r="L2087" s="447">
        <v>6.7</v>
      </c>
    </row>
    <row r="2088" spans="2:12" ht="26.25" thickBot="1" x14ac:dyDescent="0.3">
      <c r="B2088" s="399"/>
      <c r="C2088" s="399"/>
      <c r="D2088" s="399"/>
      <c r="E2088" s="399"/>
      <c r="F2088" s="399"/>
      <c r="G2088" s="399" t="s">
        <v>389</v>
      </c>
      <c r="H2088" s="447">
        <v>0</v>
      </c>
      <c r="I2088" s="543"/>
      <c r="J2088" s="543" t="s">
        <v>474</v>
      </c>
      <c r="K2088" s="399"/>
      <c r="L2088" s="447">
        <v>41.9</v>
      </c>
    </row>
    <row r="2089" spans="2:12" ht="13.5" thickTop="1" x14ac:dyDescent="0.25">
      <c r="B2089" s="396"/>
      <c r="C2089" s="396"/>
      <c r="D2089" s="396"/>
      <c r="E2089" s="396"/>
      <c r="F2089" s="396"/>
      <c r="G2089" s="396"/>
      <c r="H2089" s="396"/>
      <c r="I2089" s="396"/>
      <c r="J2089" s="396"/>
      <c r="K2089" s="396"/>
      <c r="L2089" s="396"/>
    </row>
    <row r="2090" spans="2:12" ht="15" x14ac:dyDescent="0.25">
      <c r="B2090" s="388" t="s">
        <v>1985</v>
      </c>
      <c r="C2090" s="440" t="s">
        <v>15</v>
      </c>
      <c r="D2090" s="388" t="s">
        <v>33</v>
      </c>
      <c r="E2090" s="388" t="s">
        <v>30</v>
      </c>
      <c r="F2090" s="544" t="s">
        <v>199</v>
      </c>
      <c r="G2090" s="544"/>
      <c r="H2090" s="389" t="s">
        <v>24</v>
      </c>
      <c r="I2090" s="440" t="s">
        <v>26</v>
      </c>
      <c r="J2090" s="440" t="s">
        <v>585</v>
      </c>
      <c r="K2090" s="440" t="s">
        <v>54</v>
      </c>
      <c r="L2090" s="440" t="s">
        <v>25</v>
      </c>
    </row>
    <row r="2091" spans="2:12" ht="51" x14ac:dyDescent="0.25">
      <c r="B2091" s="390" t="s">
        <v>382</v>
      </c>
      <c r="C2091" s="391" t="s">
        <v>1986</v>
      </c>
      <c r="D2091" s="390" t="s">
        <v>160</v>
      </c>
      <c r="E2091" s="390" t="s">
        <v>1987</v>
      </c>
      <c r="F2091" s="541" t="s">
        <v>4330</v>
      </c>
      <c r="G2091" s="541"/>
      <c r="H2091" s="392" t="s">
        <v>159</v>
      </c>
      <c r="I2091" s="443">
        <v>1</v>
      </c>
      <c r="J2091" s="393"/>
      <c r="K2091" s="393">
        <v>117.96</v>
      </c>
      <c r="L2091" s="393">
        <v>117.96</v>
      </c>
    </row>
    <row r="2092" spans="2:12" ht="12.75" customHeight="1" x14ac:dyDescent="0.25">
      <c r="B2092" s="394" t="s">
        <v>383</v>
      </c>
      <c r="C2092" s="444" t="s">
        <v>4331</v>
      </c>
      <c r="D2092" s="394" t="s">
        <v>160</v>
      </c>
      <c r="E2092" s="394" t="s">
        <v>4332</v>
      </c>
      <c r="F2092" s="542" t="s">
        <v>390</v>
      </c>
      <c r="G2092" s="542"/>
      <c r="H2092" s="395" t="s">
        <v>159</v>
      </c>
      <c r="I2092" s="445">
        <v>1</v>
      </c>
      <c r="J2092" s="445">
        <v>0</v>
      </c>
      <c r="K2092" s="446">
        <v>73.2</v>
      </c>
      <c r="L2092" s="446">
        <v>73.2</v>
      </c>
    </row>
    <row r="2093" spans="2:12" ht="12.75" customHeight="1" x14ac:dyDescent="0.25">
      <c r="B2093" s="394" t="s">
        <v>383</v>
      </c>
      <c r="C2093" s="444" t="s">
        <v>746</v>
      </c>
      <c r="D2093" s="394" t="s">
        <v>160</v>
      </c>
      <c r="E2093" s="394" t="s">
        <v>489</v>
      </c>
      <c r="F2093" s="542" t="s">
        <v>390</v>
      </c>
      <c r="G2093" s="542"/>
      <c r="H2093" s="395" t="s">
        <v>159</v>
      </c>
      <c r="I2093" s="445">
        <v>0.17499999999999999</v>
      </c>
      <c r="J2093" s="445">
        <v>0</v>
      </c>
      <c r="K2093" s="446">
        <v>21.91</v>
      </c>
      <c r="L2093" s="446">
        <v>3.8342499999999999</v>
      </c>
    </row>
    <row r="2094" spans="2:12" ht="25.5" x14ac:dyDescent="0.25">
      <c r="B2094" s="394" t="s">
        <v>383</v>
      </c>
      <c r="C2094" s="444" t="s">
        <v>4319</v>
      </c>
      <c r="D2094" s="394" t="s">
        <v>160</v>
      </c>
      <c r="E2094" s="394" t="s">
        <v>4320</v>
      </c>
      <c r="F2094" s="542" t="s">
        <v>390</v>
      </c>
      <c r="G2094" s="542"/>
      <c r="H2094" s="395" t="s">
        <v>159</v>
      </c>
      <c r="I2094" s="445">
        <v>2</v>
      </c>
      <c r="J2094" s="445">
        <v>0</v>
      </c>
      <c r="K2094" s="446">
        <v>11.43</v>
      </c>
      <c r="L2094" s="446">
        <v>22.86</v>
      </c>
    </row>
    <row r="2095" spans="2:12" x14ac:dyDescent="0.25">
      <c r="B2095" s="394" t="s">
        <v>383</v>
      </c>
      <c r="C2095" s="444" t="s">
        <v>688</v>
      </c>
      <c r="D2095" s="394" t="s">
        <v>1336</v>
      </c>
      <c r="E2095" s="394" t="s">
        <v>243</v>
      </c>
      <c r="F2095" s="542" t="s">
        <v>384</v>
      </c>
      <c r="G2095" s="542"/>
      <c r="H2095" s="395" t="s">
        <v>340</v>
      </c>
      <c r="I2095" s="445">
        <v>0.36049999999999999</v>
      </c>
      <c r="J2095" s="445">
        <v>0</v>
      </c>
      <c r="K2095" s="446">
        <v>29.78</v>
      </c>
      <c r="L2095" s="446">
        <v>10.73569</v>
      </c>
    </row>
    <row r="2096" spans="2:12" x14ac:dyDescent="0.25">
      <c r="B2096" s="394" t="s">
        <v>383</v>
      </c>
      <c r="C2096" s="444" t="s">
        <v>690</v>
      </c>
      <c r="D2096" s="394" t="s">
        <v>1336</v>
      </c>
      <c r="E2096" s="394" t="s">
        <v>202</v>
      </c>
      <c r="F2096" s="542" t="s">
        <v>384</v>
      </c>
      <c r="G2096" s="542"/>
      <c r="H2096" s="395" t="s">
        <v>340</v>
      </c>
      <c r="I2096" s="445">
        <v>0.36049999999999999</v>
      </c>
      <c r="J2096" s="445">
        <v>0</v>
      </c>
      <c r="K2096" s="446">
        <v>20.37</v>
      </c>
      <c r="L2096" s="446">
        <v>7.3433849999999996</v>
      </c>
    </row>
    <row r="2097" spans="2:12" ht="25.5" x14ac:dyDescent="0.25">
      <c r="B2097" s="399"/>
      <c r="C2097" s="399"/>
      <c r="D2097" s="399"/>
      <c r="E2097" s="399"/>
      <c r="F2097" s="399"/>
      <c r="G2097" s="399" t="s">
        <v>386</v>
      </c>
      <c r="H2097" s="447">
        <v>18.07</v>
      </c>
      <c r="I2097" s="399" t="s">
        <v>387</v>
      </c>
      <c r="J2097" s="447">
        <v>0</v>
      </c>
      <c r="K2097" s="399" t="s">
        <v>388</v>
      </c>
      <c r="L2097" s="447">
        <v>18.07</v>
      </c>
    </row>
    <row r="2098" spans="2:12" ht="26.25" thickBot="1" x14ac:dyDescent="0.3">
      <c r="B2098" s="399"/>
      <c r="C2098" s="399"/>
      <c r="D2098" s="399"/>
      <c r="E2098" s="399"/>
      <c r="F2098" s="399"/>
      <c r="G2098" s="399" t="s">
        <v>389</v>
      </c>
      <c r="H2098" s="447">
        <v>0</v>
      </c>
      <c r="I2098" s="543"/>
      <c r="J2098" s="543" t="s">
        <v>474</v>
      </c>
      <c r="K2098" s="399"/>
      <c r="L2098" s="447">
        <v>117.96</v>
      </c>
    </row>
    <row r="2099" spans="2:12" ht="13.5" thickTop="1" x14ac:dyDescent="0.25">
      <c r="B2099" s="396"/>
      <c r="C2099" s="396"/>
      <c r="D2099" s="396"/>
      <c r="E2099" s="396"/>
      <c r="F2099" s="396"/>
      <c r="G2099" s="396"/>
      <c r="H2099" s="396"/>
      <c r="I2099" s="396"/>
      <c r="J2099" s="396"/>
      <c r="K2099" s="396"/>
      <c r="L2099" s="396"/>
    </row>
    <row r="2100" spans="2:12" ht="15" x14ac:dyDescent="0.25">
      <c r="B2100" s="388" t="s">
        <v>1988</v>
      </c>
      <c r="C2100" s="440" t="s">
        <v>15</v>
      </c>
      <c r="D2100" s="388" t="s">
        <v>33</v>
      </c>
      <c r="E2100" s="388" t="s">
        <v>30</v>
      </c>
      <c r="F2100" s="544" t="s">
        <v>199</v>
      </c>
      <c r="G2100" s="544"/>
      <c r="H2100" s="389" t="s">
        <v>24</v>
      </c>
      <c r="I2100" s="440" t="s">
        <v>26</v>
      </c>
      <c r="J2100" s="440" t="s">
        <v>585</v>
      </c>
      <c r="K2100" s="440" t="s">
        <v>54</v>
      </c>
      <c r="L2100" s="440" t="s">
        <v>25</v>
      </c>
    </row>
    <row r="2101" spans="2:12" ht="38.25" customHeight="1" x14ac:dyDescent="0.25">
      <c r="B2101" s="390" t="s">
        <v>382</v>
      </c>
      <c r="C2101" s="391" t="s">
        <v>1058</v>
      </c>
      <c r="D2101" s="390" t="s">
        <v>160</v>
      </c>
      <c r="E2101" s="390" t="s">
        <v>1989</v>
      </c>
      <c r="F2101" s="541" t="s">
        <v>488</v>
      </c>
      <c r="G2101" s="541"/>
      <c r="H2101" s="392" t="s">
        <v>159</v>
      </c>
      <c r="I2101" s="443">
        <v>1</v>
      </c>
      <c r="J2101" s="393"/>
      <c r="K2101" s="393">
        <v>33.97</v>
      </c>
      <c r="L2101" s="393">
        <v>33.97</v>
      </c>
    </row>
    <row r="2102" spans="2:12" ht="25.5" x14ac:dyDescent="0.25">
      <c r="B2102" s="394" t="s">
        <v>383</v>
      </c>
      <c r="C2102" s="444" t="s">
        <v>1253</v>
      </c>
      <c r="D2102" s="394" t="s">
        <v>160</v>
      </c>
      <c r="E2102" s="394" t="s">
        <v>4333</v>
      </c>
      <c r="F2102" s="542" t="s">
        <v>390</v>
      </c>
      <c r="G2102" s="542"/>
      <c r="H2102" s="395" t="s">
        <v>159</v>
      </c>
      <c r="I2102" s="445">
        <v>1</v>
      </c>
      <c r="J2102" s="445">
        <v>0</v>
      </c>
      <c r="K2102" s="446">
        <v>21.52</v>
      </c>
      <c r="L2102" s="446">
        <v>21.52</v>
      </c>
    </row>
    <row r="2103" spans="2:12" ht="15" customHeight="1" x14ac:dyDescent="0.25">
      <c r="B2103" s="394" t="s">
        <v>383</v>
      </c>
      <c r="C2103" s="444" t="s">
        <v>746</v>
      </c>
      <c r="D2103" s="394" t="s">
        <v>160</v>
      </c>
      <c r="E2103" s="394" t="s">
        <v>489</v>
      </c>
      <c r="F2103" s="542" t="s">
        <v>390</v>
      </c>
      <c r="G2103" s="542"/>
      <c r="H2103" s="395" t="s">
        <v>159</v>
      </c>
      <c r="I2103" s="445">
        <v>7.4999999999999997E-2</v>
      </c>
      <c r="J2103" s="445">
        <v>0</v>
      </c>
      <c r="K2103" s="446">
        <v>21.91</v>
      </c>
      <c r="L2103" s="446">
        <v>1.6432500000000001</v>
      </c>
    </row>
    <row r="2104" spans="2:12" x14ac:dyDescent="0.25">
      <c r="B2104" s="394" t="s">
        <v>383</v>
      </c>
      <c r="C2104" s="444" t="s">
        <v>674</v>
      </c>
      <c r="D2104" s="394" t="s">
        <v>1336</v>
      </c>
      <c r="E2104" s="394" t="s">
        <v>237</v>
      </c>
      <c r="F2104" s="542" t="s">
        <v>384</v>
      </c>
      <c r="G2104" s="542"/>
      <c r="H2104" s="395" t="s">
        <v>340</v>
      </c>
      <c r="I2104" s="445">
        <v>9.4100000000000003E-2</v>
      </c>
      <c r="J2104" s="445">
        <v>0</v>
      </c>
      <c r="K2104" s="446">
        <v>22.31</v>
      </c>
      <c r="L2104" s="446">
        <v>2.0993710000000001</v>
      </c>
    </row>
    <row r="2105" spans="2:12" ht="15" customHeight="1" x14ac:dyDescent="0.25">
      <c r="B2105" s="394" t="s">
        <v>383</v>
      </c>
      <c r="C2105" s="444" t="s">
        <v>688</v>
      </c>
      <c r="D2105" s="394" t="s">
        <v>1336</v>
      </c>
      <c r="E2105" s="394" t="s">
        <v>243</v>
      </c>
      <c r="F2105" s="542" t="s">
        <v>384</v>
      </c>
      <c r="G2105" s="542"/>
      <c r="H2105" s="395" t="s">
        <v>340</v>
      </c>
      <c r="I2105" s="445">
        <v>9.4100000000000003E-2</v>
      </c>
      <c r="J2105" s="445">
        <v>0</v>
      </c>
      <c r="K2105" s="446">
        <v>29.78</v>
      </c>
      <c r="L2105" s="446">
        <v>2.802298</v>
      </c>
    </row>
    <row r="2106" spans="2:12" ht="25.5" x14ac:dyDescent="0.25">
      <c r="B2106" s="394" t="s">
        <v>383</v>
      </c>
      <c r="C2106" s="444" t="s">
        <v>749</v>
      </c>
      <c r="D2106" s="394" t="s">
        <v>160</v>
      </c>
      <c r="E2106" s="394" t="s">
        <v>614</v>
      </c>
      <c r="F2106" s="542" t="s">
        <v>390</v>
      </c>
      <c r="G2106" s="542"/>
      <c r="H2106" s="395" t="s">
        <v>159</v>
      </c>
      <c r="I2106" s="445">
        <v>2</v>
      </c>
      <c r="J2106" s="445">
        <v>0</v>
      </c>
      <c r="K2106" s="446">
        <v>2.96</v>
      </c>
      <c r="L2106" s="446">
        <v>5.92</v>
      </c>
    </row>
    <row r="2107" spans="2:12" ht="15" customHeight="1" x14ac:dyDescent="0.25">
      <c r="B2107" s="399"/>
      <c r="C2107" s="399"/>
      <c r="D2107" s="399"/>
      <c r="E2107" s="399"/>
      <c r="F2107" s="399"/>
      <c r="G2107" s="399" t="s">
        <v>386</v>
      </c>
      <c r="H2107" s="447">
        <v>4.8899999999999997</v>
      </c>
      <c r="I2107" s="399" t="s">
        <v>387</v>
      </c>
      <c r="J2107" s="447">
        <v>0</v>
      </c>
      <c r="K2107" s="399" t="s">
        <v>388</v>
      </c>
      <c r="L2107" s="447">
        <v>4.8899999999999997</v>
      </c>
    </row>
    <row r="2108" spans="2:12" ht="26.25" thickBot="1" x14ac:dyDescent="0.3">
      <c r="B2108" s="399"/>
      <c r="C2108" s="399"/>
      <c r="D2108" s="399"/>
      <c r="E2108" s="399"/>
      <c r="F2108" s="399"/>
      <c r="G2108" s="399" t="s">
        <v>389</v>
      </c>
      <c r="H2108" s="447">
        <v>0</v>
      </c>
      <c r="I2108" s="543"/>
      <c r="J2108" s="543" t="s">
        <v>474</v>
      </c>
      <c r="K2108" s="399"/>
      <c r="L2108" s="447">
        <v>33.97</v>
      </c>
    </row>
    <row r="2109" spans="2:12" ht="13.5" thickTop="1" x14ac:dyDescent="0.25">
      <c r="B2109" s="396"/>
      <c r="C2109" s="396"/>
      <c r="D2109" s="396"/>
      <c r="E2109" s="396"/>
      <c r="F2109" s="396"/>
      <c r="G2109" s="396"/>
      <c r="H2109" s="396"/>
      <c r="I2109" s="396"/>
      <c r="J2109" s="396"/>
      <c r="K2109" s="396"/>
      <c r="L2109" s="396"/>
    </row>
    <row r="2110" spans="2:12" ht="15" x14ac:dyDescent="0.25">
      <c r="B2110" s="388" t="s">
        <v>1990</v>
      </c>
      <c r="C2110" s="440" t="s">
        <v>15</v>
      </c>
      <c r="D2110" s="388" t="s">
        <v>33</v>
      </c>
      <c r="E2110" s="388" t="s">
        <v>30</v>
      </c>
      <c r="F2110" s="544" t="s">
        <v>199</v>
      </c>
      <c r="G2110" s="544"/>
      <c r="H2110" s="389" t="s">
        <v>24</v>
      </c>
      <c r="I2110" s="440" t="s">
        <v>26</v>
      </c>
      <c r="J2110" s="440" t="s">
        <v>585</v>
      </c>
      <c r="K2110" s="440" t="s">
        <v>54</v>
      </c>
      <c r="L2110" s="440" t="s">
        <v>25</v>
      </c>
    </row>
    <row r="2111" spans="2:12" ht="51" x14ac:dyDescent="0.25">
      <c r="B2111" s="390" t="s">
        <v>382</v>
      </c>
      <c r="C2111" s="391" t="s">
        <v>1991</v>
      </c>
      <c r="D2111" s="390" t="s">
        <v>160</v>
      </c>
      <c r="E2111" s="390" t="s">
        <v>1992</v>
      </c>
      <c r="F2111" s="541" t="s">
        <v>488</v>
      </c>
      <c r="G2111" s="541"/>
      <c r="H2111" s="392" t="s">
        <v>159</v>
      </c>
      <c r="I2111" s="443">
        <v>1</v>
      </c>
      <c r="J2111" s="393"/>
      <c r="K2111" s="393">
        <v>57.18</v>
      </c>
      <c r="L2111" s="393">
        <v>57.18</v>
      </c>
    </row>
    <row r="2112" spans="2:12" ht="38.25" x14ac:dyDescent="0.25">
      <c r="B2112" s="394" t="s">
        <v>383</v>
      </c>
      <c r="C2112" s="444" t="s">
        <v>746</v>
      </c>
      <c r="D2112" s="394" t="s">
        <v>160</v>
      </c>
      <c r="E2112" s="394" t="s">
        <v>489</v>
      </c>
      <c r="F2112" s="542" t="s">
        <v>390</v>
      </c>
      <c r="G2112" s="542"/>
      <c r="H2112" s="395" t="s">
        <v>159</v>
      </c>
      <c r="I2112" s="445">
        <v>0.115</v>
      </c>
      <c r="J2112" s="445">
        <v>0</v>
      </c>
      <c r="K2112" s="446">
        <v>21.91</v>
      </c>
      <c r="L2112" s="446">
        <v>2.5196499999999999</v>
      </c>
    </row>
    <row r="2113" spans="2:12" x14ac:dyDescent="0.25">
      <c r="B2113" s="394" t="s">
        <v>383</v>
      </c>
      <c r="C2113" s="444" t="s">
        <v>688</v>
      </c>
      <c r="D2113" s="394" t="s">
        <v>1336</v>
      </c>
      <c r="E2113" s="394" t="s">
        <v>243</v>
      </c>
      <c r="F2113" s="542" t="s">
        <v>384</v>
      </c>
      <c r="G2113" s="542"/>
      <c r="H2113" s="395" t="s">
        <v>340</v>
      </c>
      <c r="I2113" s="445">
        <v>0.1288</v>
      </c>
      <c r="J2113" s="445">
        <v>0</v>
      </c>
      <c r="K2113" s="446">
        <v>29.78</v>
      </c>
      <c r="L2113" s="446">
        <v>3.835664</v>
      </c>
    </row>
    <row r="2114" spans="2:12" x14ac:dyDescent="0.25">
      <c r="B2114" s="394" t="s">
        <v>383</v>
      </c>
      <c r="C2114" s="444" t="s">
        <v>674</v>
      </c>
      <c r="D2114" s="394" t="s">
        <v>1336</v>
      </c>
      <c r="E2114" s="394" t="s">
        <v>237</v>
      </c>
      <c r="F2114" s="542" t="s">
        <v>384</v>
      </c>
      <c r="G2114" s="542"/>
      <c r="H2114" s="395" t="s">
        <v>340</v>
      </c>
      <c r="I2114" s="445">
        <v>0.1288</v>
      </c>
      <c r="J2114" s="445">
        <v>0</v>
      </c>
      <c r="K2114" s="446">
        <v>22.31</v>
      </c>
      <c r="L2114" s="446">
        <v>2.8735279999999999</v>
      </c>
    </row>
    <row r="2115" spans="2:12" ht="25.5" x14ac:dyDescent="0.25">
      <c r="B2115" s="394" t="s">
        <v>383</v>
      </c>
      <c r="C2115" s="444" t="s">
        <v>1245</v>
      </c>
      <c r="D2115" s="394" t="s">
        <v>160</v>
      </c>
      <c r="E2115" s="394" t="s">
        <v>4334</v>
      </c>
      <c r="F2115" s="542" t="s">
        <v>390</v>
      </c>
      <c r="G2115" s="542"/>
      <c r="H2115" s="395" t="s">
        <v>159</v>
      </c>
      <c r="I2115" s="445">
        <v>1</v>
      </c>
      <c r="J2115" s="445">
        <v>0</v>
      </c>
      <c r="K2115" s="446">
        <v>33.71</v>
      </c>
      <c r="L2115" s="446">
        <v>33.71</v>
      </c>
    </row>
    <row r="2116" spans="2:12" ht="12.75" customHeight="1" x14ac:dyDescent="0.25">
      <c r="B2116" s="394" t="s">
        <v>383</v>
      </c>
      <c r="C2116" s="444" t="s">
        <v>840</v>
      </c>
      <c r="D2116" s="394" t="s">
        <v>160</v>
      </c>
      <c r="E2116" s="394" t="s">
        <v>533</v>
      </c>
      <c r="F2116" s="542" t="s">
        <v>390</v>
      </c>
      <c r="G2116" s="542"/>
      <c r="H2116" s="395" t="s">
        <v>159</v>
      </c>
      <c r="I2116" s="445">
        <v>2</v>
      </c>
      <c r="J2116" s="445">
        <v>0</v>
      </c>
      <c r="K2116" s="446">
        <v>3.28</v>
      </c>
      <c r="L2116" s="446">
        <v>6.56</v>
      </c>
    </row>
    <row r="2117" spans="2:12" ht="25.5" x14ac:dyDescent="0.25">
      <c r="B2117" s="394" t="s">
        <v>383</v>
      </c>
      <c r="C2117" s="444" t="s">
        <v>747</v>
      </c>
      <c r="D2117" s="394" t="s">
        <v>160</v>
      </c>
      <c r="E2117" s="394" t="s">
        <v>613</v>
      </c>
      <c r="F2117" s="542" t="s">
        <v>390</v>
      </c>
      <c r="G2117" s="542"/>
      <c r="H2117" s="395" t="s">
        <v>159</v>
      </c>
      <c r="I2117" s="445">
        <v>2</v>
      </c>
      <c r="J2117" s="445">
        <v>0</v>
      </c>
      <c r="K2117" s="446">
        <v>3.85</v>
      </c>
      <c r="L2117" s="446">
        <v>7.7</v>
      </c>
    </row>
    <row r="2118" spans="2:12" ht="25.5" x14ac:dyDescent="0.25">
      <c r="B2118" s="399"/>
      <c r="C2118" s="399"/>
      <c r="D2118" s="399"/>
      <c r="E2118" s="399"/>
      <c r="F2118" s="399"/>
      <c r="G2118" s="399" t="s">
        <v>386</v>
      </c>
      <c r="H2118" s="447">
        <v>6.7</v>
      </c>
      <c r="I2118" s="399" t="s">
        <v>387</v>
      </c>
      <c r="J2118" s="447">
        <v>0</v>
      </c>
      <c r="K2118" s="399" t="s">
        <v>388</v>
      </c>
      <c r="L2118" s="447">
        <v>6.7</v>
      </c>
    </row>
    <row r="2119" spans="2:12" ht="26.25" thickBot="1" x14ac:dyDescent="0.3">
      <c r="B2119" s="399"/>
      <c r="C2119" s="399"/>
      <c r="D2119" s="399"/>
      <c r="E2119" s="399"/>
      <c r="F2119" s="399"/>
      <c r="G2119" s="399" t="s">
        <v>389</v>
      </c>
      <c r="H2119" s="447">
        <v>0</v>
      </c>
      <c r="I2119" s="543"/>
      <c r="J2119" s="543" t="s">
        <v>474</v>
      </c>
      <c r="K2119" s="399"/>
      <c r="L2119" s="447">
        <v>57.18</v>
      </c>
    </row>
    <row r="2120" spans="2:12" ht="13.5" thickTop="1" x14ac:dyDescent="0.25">
      <c r="B2120" s="396"/>
      <c r="C2120" s="396"/>
      <c r="D2120" s="396"/>
      <c r="E2120" s="396"/>
      <c r="F2120" s="396"/>
      <c r="G2120" s="396"/>
      <c r="H2120" s="396"/>
      <c r="I2120" s="396"/>
      <c r="J2120" s="396"/>
      <c r="K2120" s="396"/>
      <c r="L2120" s="396"/>
    </row>
    <row r="2121" spans="2:12" ht="15" x14ac:dyDescent="0.25">
      <c r="B2121" s="388" t="s">
        <v>1993</v>
      </c>
      <c r="C2121" s="440" t="s">
        <v>15</v>
      </c>
      <c r="D2121" s="388" t="s">
        <v>33</v>
      </c>
      <c r="E2121" s="388" t="s">
        <v>30</v>
      </c>
      <c r="F2121" s="544" t="s">
        <v>199</v>
      </c>
      <c r="G2121" s="544"/>
      <c r="H2121" s="389" t="s">
        <v>24</v>
      </c>
      <c r="I2121" s="440" t="s">
        <v>26</v>
      </c>
      <c r="J2121" s="440" t="s">
        <v>585</v>
      </c>
      <c r="K2121" s="440" t="s">
        <v>54</v>
      </c>
      <c r="L2121" s="440" t="s">
        <v>25</v>
      </c>
    </row>
    <row r="2122" spans="2:12" ht="51" x14ac:dyDescent="0.25">
      <c r="B2122" s="390" t="s">
        <v>382</v>
      </c>
      <c r="C2122" s="391" t="s">
        <v>1994</v>
      </c>
      <c r="D2122" s="390" t="s">
        <v>160</v>
      </c>
      <c r="E2122" s="390" t="s">
        <v>1995</v>
      </c>
      <c r="F2122" s="541" t="s">
        <v>488</v>
      </c>
      <c r="G2122" s="541"/>
      <c r="H2122" s="392" t="s">
        <v>159</v>
      </c>
      <c r="I2122" s="443">
        <v>1</v>
      </c>
      <c r="J2122" s="393"/>
      <c r="K2122" s="393">
        <v>87.78</v>
      </c>
      <c r="L2122" s="393">
        <v>87.78</v>
      </c>
    </row>
    <row r="2123" spans="2:12" ht="25.5" x14ac:dyDescent="0.25">
      <c r="B2123" s="394" t="s">
        <v>383</v>
      </c>
      <c r="C2123" s="444" t="s">
        <v>4335</v>
      </c>
      <c r="D2123" s="394" t="s">
        <v>160</v>
      </c>
      <c r="E2123" s="394" t="s">
        <v>4336</v>
      </c>
      <c r="F2123" s="542" t="s">
        <v>390</v>
      </c>
      <c r="G2123" s="542"/>
      <c r="H2123" s="395" t="s">
        <v>159</v>
      </c>
      <c r="I2123" s="445">
        <v>1</v>
      </c>
      <c r="J2123" s="445">
        <v>0</v>
      </c>
      <c r="K2123" s="446">
        <v>63.52</v>
      </c>
      <c r="L2123" s="446">
        <v>63.52</v>
      </c>
    </row>
    <row r="2124" spans="2:12" ht="38.25" x14ac:dyDescent="0.25">
      <c r="B2124" s="394" t="s">
        <v>383</v>
      </c>
      <c r="C2124" s="444" t="s">
        <v>746</v>
      </c>
      <c r="D2124" s="394" t="s">
        <v>160</v>
      </c>
      <c r="E2124" s="394" t="s">
        <v>489</v>
      </c>
      <c r="F2124" s="542" t="s">
        <v>390</v>
      </c>
      <c r="G2124" s="542"/>
      <c r="H2124" s="395" t="s">
        <v>159</v>
      </c>
      <c r="I2124" s="445">
        <v>0.17249999999999999</v>
      </c>
      <c r="J2124" s="445">
        <v>0</v>
      </c>
      <c r="K2124" s="446">
        <v>21.91</v>
      </c>
      <c r="L2124" s="446">
        <v>3.7794750000000001</v>
      </c>
    </row>
    <row r="2125" spans="2:12" ht="15" customHeight="1" x14ac:dyDescent="0.25">
      <c r="B2125" s="394" t="s">
        <v>383</v>
      </c>
      <c r="C2125" s="444" t="s">
        <v>688</v>
      </c>
      <c r="D2125" s="394" t="s">
        <v>1336</v>
      </c>
      <c r="E2125" s="394" t="s">
        <v>243</v>
      </c>
      <c r="F2125" s="542" t="s">
        <v>384</v>
      </c>
      <c r="G2125" s="542"/>
      <c r="H2125" s="395" t="s">
        <v>340</v>
      </c>
      <c r="I2125" s="445">
        <v>0.17169999999999999</v>
      </c>
      <c r="J2125" s="445">
        <v>0</v>
      </c>
      <c r="K2125" s="446">
        <v>29.78</v>
      </c>
      <c r="L2125" s="446">
        <v>5.113226</v>
      </c>
    </row>
    <row r="2126" spans="2:12" ht="15" customHeight="1" x14ac:dyDescent="0.25">
      <c r="B2126" s="394" t="s">
        <v>383</v>
      </c>
      <c r="C2126" s="444" t="s">
        <v>747</v>
      </c>
      <c r="D2126" s="394" t="s">
        <v>160</v>
      </c>
      <c r="E2126" s="394" t="s">
        <v>613</v>
      </c>
      <c r="F2126" s="542" t="s">
        <v>390</v>
      </c>
      <c r="G2126" s="542"/>
      <c r="H2126" s="395" t="s">
        <v>159</v>
      </c>
      <c r="I2126" s="445">
        <v>3</v>
      </c>
      <c r="J2126" s="445">
        <v>0</v>
      </c>
      <c r="K2126" s="446">
        <v>3.85</v>
      </c>
      <c r="L2126" s="446">
        <v>11.55</v>
      </c>
    </row>
    <row r="2127" spans="2:12" x14ac:dyDescent="0.25">
      <c r="B2127" s="394" t="s">
        <v>383</v>
      </c>
      <c r="C2127" s="444" t="s">
        <v>674</v>
      </c>
      <c r="D2127" s="394" t="s">
        <v>1336</v>
      </c>
      <c r="E2127" s="394" t="s">
        <v>237</v>
      </c>
      <c r="F2127" s="542" t="s">
        <v>384</v>
      </c>
      <c r="G2127" s="542"/>
      <c r="H2127" s="395" t="s">
        <v>340</v>
      </c>
      <c r="I2127" s="445">
        <v>0.17169999999999999</v>
      </c>
      <c r="J2127" s="445">
        <v>0</v>
      </c>
      <c r="K2127" s="446">
        <v>22.31</v>
      </c>
      <c r="L2127" s="446">
        <v>3.8306269999999998</v>
      </c>
    </row>
    <row r="2128" spans="2:12" ht="25.5" x14ac:dyDescent="0.25">
      <c r="B2128" s="399"/>
      <c r="C2128" s="399"/>
      <c r="D2128" s="399"/>
      <c r="E2128" s="399"/>
      <c r="F2128" s="399"/>
      <c r="G2128" s="399" t="s">
        <v>386</v>
      </c>
      <c r="H2128" s="447">
        <v>8.94</v>
      </c>
      <c r="I2128" s="399" t="s">
        <v>387</v>
      </c>
      <c r="J2128" s="447">
        <v>0</v>
      </c>
      <c r="K2128" s="399" t="s">
        <v>388</v>
      </c>
      <c r="L2128" s="447">
        <v>8.94</v>
      </c>
    </row>
    <row r="2129" spans="2:12" ht="15" customHeight="1" thickBot="1" x14ac:dyDescent="0.3">
      <c r="B2129" s="399"/>
      <c r="C2129" s="399"/>
      <c r="D2129" s="399"/>
      <c r="E2129" s="399"/>
      <c r="F2129" s="399"/>
      <c r="G2129" s="399" t="s">
        <v>389</v>
      </c>
      <c r="H2129" s="447">
        <v>0</v>
      </c>
      <c r="I2129" s="543"/>
      <c r="J2129" s="543" t="s">
        <v>474</v>
      </c>
      <c r="K2129" s="399"/>
      <c r="L2129" s="447">
        <v>87.78</v>
      </c>
    </row>
    <row r="2130" spans="2:12" ht="13.5" thickTop="1" x14ac:dyDescent="0.25">
      <c r="B2130" s="396"/>
      <c r="C2130" s="396"/>
      <c r="D2130" s="396"/>
      <c r="E2130" s="396"/>
      <c r="F2130" s="396"/>
      <c r="G2130" s="396"/>
      <c r="H2130" s="396"/>
      <c r="I2130" s="396"/>
      <c r="J2130" s="396"/>
      <c r="K2130" s="396"/>
      <c r="L2130" s="396"/>
    </row>
    <row r="2131" spans="2:12" ht="15" x14ac:dyDescent="0.25">
      <c r="B2131" s="388" t="s">
        <v>1996</v>
      </c>
      <c r="C2131" s="440" t="s">
        <v>15</v>
      </c>
      <c r="D2131" s="388" t="s">
        <v>33</v>
      </c>
      <c r="E2131" s="388" t="s">
        <v>30</v>
      </c>
      <c r="F2131" s="544" t="s">
        <v>199</v>
      </c>
      <c r="G2131" s="544"/>
      <c r="H2131" s="389" t="s">
        <v>24</v>
      </c>
      <c r="I2131" s="440" t="s">
        <v>26</v>
      </c>
      <c r="J2131" s="440" t="s">
        <v>585</v>
      </c>
      <c r="K2131" s="440" t="s">
        <v>54</v>
      </c>
      <c r="L2131" s="440" t="s">
        <v>25</v>
      </c>
    </row>
    <row r="2132" spans="2:12" ht="51" x14ac:dyDescent="0.25">
      <c r="B2132" s="390" t="s">
        <v>382</v>
      </c>
      <c r="C2132" s="391" t="s">
        <v>1059</v>
      </c>
      <c r="D2132" s="390" t="s">
        <v>160</v>
      </c>
      <c r="E2132" s="390" t="s">
        <v>1997</v>
      </c>
      <c r="F2132" s="541" t="s">
        <v>488</v>
      </c>
      <c r="G2132" s="541"/>
      <c r="H2132" s="392" t="s">
        <v>159</v>
      </c>
      <c r="I2132" s="443">
        <v>1</v>
      </c>
      <c r="J2132" s="393"/>
      <c r="K2132" s="393">
        <v>221.44</v>
      </c>
      <c r="L2132" s="393">
        <v>221.44</v>
      </c>
    </row>
    <row r="2133" spans="2:12" x14ac:dyDescent="0.25">
      <c r="B2133" s="394" t="s">
        <v>383</v>
      </c>
      <c r="C2133" s="444" t="s">
        <v>688</v>
      </c>
      <c r="D2133" s="394" t="s">
        <v>1336</v>
      </c>
      <c r="E2133" s="394" t="s">
        <v>243</v>
      </c>
      <c r="F2133" s="542" t="s">
        <v>384</v>
      </c>
      <c r="G2133" s="542"/>
      <c r="H2133" s="395" t="s">
        <v>340</v>
      </c>
      <c r="I2133" s="445">
        <v>0.31790000000000002</v>
      </c>
      <c r="J2133" s="445">
        <v>0</v>
      </c>
      <c r="K2133" s="446">
        <v>29.78</v>
      </c>
      <c r="L2133" s="446">
        <v>9.4670620000000003</v>
      </c>
    </row>
    <row r="2134" spans="2:12" x14ac:dyDescent="0.25">
      <c r="B2134" s="394" t="s">
        <v>383</v>
      </c>
      <c r="C2134" s="444" t="s">
        <v>674</v>
      </c>
      <c r="D2134" s="394" t="s">
        <v>1336</v>
      </c>
      <c r="E2134" s="394" t="s">
        <v>237</v>
      </c>
      <c r="F2134" s="542" t="s">
        <v>384</v>
      </c>
      <c r="G2134" s="542"/>
      <c r="H2134" s="395" t="s">
        <v>340</v>
      </c>
      <c r="I2134" s="445">
        <v>0.31790000000000002</v>
      </c>
      <c r="J2134" s="445">
        <v>0</v>
      </c>
      <c r="K2134" s="446">
        <v>22.31</v>
      </c>
      <c r="L2134" s="446">
        <v>7.0923489999999996</v>
      </c>
    </row>
    <row r="2135" spans="2:12" ht="38.25" x14ac:dyDescent="0.25">
      <c r="B2135" s="394" t="s">
        <v>383</v>
      </c>
      <c r="C2135" s="444" t="s">
        <v>746</v>
      </c>
      <c r="D2135" s="394" t="s">
        <v>160</v>
      </c>
      <c r="E2135" s="394" t="s">
        <v>489</v>
      </c>
      <c r="F2135" s="542" t="s">
        <v>390</v>
      </c>
      <c r="G2135" s="542"/>
      <c r="H2135" s="395" t="s">
        <v>159</v>
      </c>
      <c r="I2135" s="445">
        <v>0.23250000000000001</v>
      </c>
      <c r="J2135" s="445">
        <v>0</v>
      </c>
      <c r="K2135" s="446">
        <v>21.91</v>
      </c>
      <c r="L2135" s="446">
        <v>5.0940750000000001</v>
      </c>
    </row>
    <row r="2136" spans="2:12" ht="25.5" x14ac:dyDescent="0.25">
      <c r="B2136" s="394" t="s">
        <v>383</v>
      </c>
      <c r="C2136" s="444" t="s">
        <v>747</v>
      </c>
      <c r="D2136" s="394" t="s">
        <v>160</v>
      </c>
      <c r="E2136" s="394" t="s">
        <v>613</v>
      </c>
      <c r="F2136" s="542" t="s">
        <v>390</v>
      </c>
      <c r="G2136" s="542"/>
      <c r="H2136" s="395" t="s">
        <v>159</v>
      </c>
      <c r="I2136" s="445">
        <v>1</v>
      </c>
      <c r="J2136" s="445">
        <v>0</v>
      </c>
      <c r="K2136" s="446">
        <v>3.85</v>
      </c>
      <c r="L2136" s="446">
        <v>3.85</v>
      </c>
    </row>
    <row r="2137" spans="2:12" ht="12.75" customHeight="1" x14ac:dyDescent="0.25">
      <c r="B2137" s="394" t="s">
        <v>383</v>
      </c>
      <c r="C2137" s="444" t="s">
        <v>1254</v>
      </c>
      <c r="D2137" s="394" t="s">
        <v>160</v>
      </c>
      <c r="E2137" s="394" t="s">
        <v>4337</v>
      </c>
      <c r="F2137" s="542" t="s">
        <v>390</v>
      </c>
      <c r="G2137" s="542"/>
      <c r="H2137" s="395" t="s">
        <v>159</v>
      </c>
      <c r="I2137" s="445">
        <v>1</v>
      </c>
      <c r="J2137" s="445">
        <v>0</v>
      </c>
      <c r="K2137" s="446">
        <v>168.35</v>
      </c>
      <c r="L2137" s="446">
        <v>168.35</v>
      </c>
    </row>
    <row r="2138" spans="2:12" ht="12.75" customHeight="1" x14ac:dyDescent="0.25">
      <c r="B2138" s="394" t="s">
        <v>383</v>
      </c>
      <c r="C2138" s="444" t="s">
        <v>754</v>
      </c>
      <c r="D2138" s="394" t="s">
        <v>160</v>
      </c>
      <c r="E2138" s="394" t="s">
        <v>587</v>
      </c>
      <c r="F2138" s="542" t="s">
        <v>390</v>
      </c>
      <c r="G2138" s="542"/>
      <c r="H2138" s="395" t="s">
        <v>159</v>
      </c>
      <c r="I2138" s="445">
        <v>2</v>
      </c>
      <c r="J2138" s="445">
        <v>0</v>
      </c>
      <c r="K2138" s="446">
        <v>13.8</v>
      </c>
      <c r="L2138" s="446">
        <v>27.6</v>
      </c>
    </row>
    <row r="2139" spans="2:12" ht="25.5" x14ac:dyDescent="0.25">
      <c r="B2139" s="399"/>
      <c r="C2139" s="399"/>
      <c r="D2139" s="399"/>
      <c r="E2139" s="399"/>
      <c r="F2139" s="399"/>
      <c r="G2139" s="399" t="s">
        <v>386</v>
      </c>
      <c r="H2139" s="447">
        <v>16.55</v>
      </c>
      <c r="I2139" s="399" t="s">
        <v>387</v>
      </c>
      <c r="J2139" s="447">
        <v>0</v>
      </c>
      <c r="K2139" s="399" t="s">
        <v>388</v>
      </c>
      <c r="L2139" s="447">
        <v>16.55</v>
      </c>
    </row>
    <row r="2140" spans="2:12" ht="26.25" thickBot="1" x14ac:dyDescent="0.3">
      <c r="B2140" s="399"/>
      <c r="C2140" s="399"/>
      <c r="D2140" s="399"/>
      <c r="E2140" s="399"/>
      <c r="F2140" s="399"/>
      <c r="G2140" s="399" t="s">
        <v>389</v>
      </c>
      <c r="H2140" s="447">
        <v>0</v>
      </c>
      <c r="I2140" s="543"/>
      <c r="J2140" s="543" t="s">
        <v>474</v>
      </c>
      <c r="K2140" s="399"/>
      <c r="L2140" s="447">
        <v>221.44</v>
      </c>
    </row>
    <row r="2141" spans="2:12" ht="13.5" thickTop="1" x14ac:dyDescent="0.25">
      <c r="B2141" s="396"/>
      <c r="C2141" s="396"/>
      <c r="D2141" s="396"/>
      <c r="E2141" s="396"/>
      <c r="F2141" s="396"/>
      <c r="G2141" s="396"/>
      <c r="H2141" s="396"/>
      <c r="I2141" s="396"/>
      <c r="J2141" s="396"/>
      <c r="K2141" s="396"/>
      <c r="L2141" s="396"/>
    </row>
    <row r="2142" spans="2:12" ht="15" x14ac:dyDescent="0.25">
      <c r="B2142" s="388" t="s">
        <v>2000</v>
      </c>
      <c r="C2142" s="440" t="s">
        <v>15</v>
      </c>
      <c r="D2142" s="388" t="s">
        <v>33</v>
      </c>
      <c r="E2142" s="388" t="s">
        <v>30</v>
      </c>
      <c r="F2142" s="544" t="s">
        <v>199</v>
      </c>
      <c r="G2142" s="544"/>
      <c r="H2142" s="389" t="s">
        <v>24</v>
      </c>
      <c r="I2142" s="440" t="s">
        <v>26</v>
      </c>
      <c r="J2142" s="440" t="s">
        <v>585</v>
      </c>
      <c r="K2142" s="440" t="s">
        <v>54</v>
      </c>
      <c r="L2142" s="440" t="s">
        <v>25</v>
      </c>
    </row>
    <row r="2143" spans="2:12" ht="51" x14ac:dyDescent="0.25">
      <c r="B2143" s="390" t="s">
        <v>382</v>
      </c>
      <c r="C2143" s="391" t="s">
        <v>2001</v>
      </c>
      <c r="D2143" s="390" t="s">
        <v>130</v>
      </c>
      <c r="E2143" s="390" t="s">
        <v>2002</v>
      </c>
      <c r="F2143" s="541" t="s">
        <v>488</v>
      </c>
      <c r="G2143" s="541"/>
      <c r="H2143" s="392" t="s">
        <v>159</v>
      </c>
      <c r="I2143" s="443">
        <v>1</v>
      </c>
      <c r="J2143" s="393"/>
      <c r="K2143" s="393">
        <v>75.59</v>
      </c>
      <c r="L2143" s="393">
        <v>75.59</v>
      </c>
    </row>
    <row r="2144" spans="2:12" x14ac:dyDescent="0.25">
      <c r="B2144" s="394" t="s">
        <v>383</v>
      </c>
      <c r="C2144" s="444" t="s">
        <v>688</v>
      </c>
      <c r="D2144" s="394" t="s">
        <v>1336</v>
      </c>
      <c r="E2144" s="394" t="s">
        <v>243</v>
      </c>
      <c r="F2144" s="542" t="s">
        <v>384</v>
      </c>
      <c r="G2144" s="542"/>
      <c r="H2144" s="395" t="s">
        <v>340</v>
      </c>
      <c r="I2144" s="445">
        <v>0.1734</v>
      </c>
      <c r="J2144" s="445">
        <v>0</v>
      </c>
      <c r="K2144" s="446">
        <v>29.78</v>
      </c>
      <c r="L2144" s="446">
        <v>5.1638520000000003</v>
      </c>
    </row>
    <row r="2145" spans="2:12" ht="12.75" customHeight="1" x14ac:dyDescent="0.25">
      <c r="B2145" s="394" t="s">
        <v>383</v>
      </c>
      <c r="C2145" s="444" t="s">
        <v>443</v>
      </c>
      <c r="D2145" s="394" t="s">
        <v>1336</v>
      </c>
      <c r="E2145" s="394" t="s">
        <v>444</v>
      </c>
      <c r="F2145" s="542" t="s">
        <v>390</v>
      </c>
      <c r="G2145" s="542"/>
      <c r="H2145" s="395" t="s">
        <v>136</v>
      </c>
      <c r="I2145" s="445">
        <v>0.05</v>
      </c>
      <c r="J2145" s="445">
        <v>0</v>
      </c>
      <c r="K2145" s="446">
        <v>50.62</v>
      </c>
      <c r="L2145" s="446">
        <v>2.5310000000000001</v>
      </c>
    </row>
    <row r="2146" spans="2:12" ht="12.75" customHeight="1" x14ac:dyDescent="0.25">
      <c r="B2146" s="394" t="s">
        <v>383</v>
      </c>
      <c r="C2146" s="444" t="s">
        <v>746</v>
      </c>
      <c r="D2146" s="394" t="s">
        <v>160</v>
      </c>
      <c r="E2146" s="394" t="s">
        <v>489</v>
      </c>
      <c r="F2146" s="542" t="s">
        <v>390</v>
      </c>
      <c r="G2146" s="542"/>
      <c r="H2146" s="395" t="s">
        <v>159</v>
      </c>
      <c r="I2146" s="445">
        <v>8.7499999999999994E-2</v>
      </c>
      <c r="J2146" s="445">
        <v>0</v>
      </c>
      <c r="K2146" s="446">
        <v>21.91</v>
      </c>
      <c r="L2146" s="446">
        <v>1.917125</v>
      </c>
    </row>
    <row r="2147" spans="2:12" ht="25.5" x14ac:dyDescent="0.25">
      <c r="B2147" s="394" t="s">
        <v>383</v>
      </c>
      <c r="C2147" s="444" t="s">
        <v>754</v>
      </c>
      <c r="D2147" s="394" t="s">
        <v>160</v>
      </c>
      <c r="E2147" s="394" t="s">
        <v>587</v>
      </c>
      <c r="F2147" s="542" t="s">
        <v>390</v>
      </c>
      <c r="G2147" s="542"/>
      <c r="H2147" s="395" t="s">
        <v>159</v>
      </c>
      <c r="I2147" s="445">
        <v>1</v>
      </c>
      <c r="J2147" s="445">
        <v>0</v>
      </c>
      <c r="K2147" s="446">
        <v>13.8</v>
      </c>
      <c r="L2147" s="446">
        <v>13.8</v>
      </c>
    </row>
    <row r="2148" spans="2:12" ht="25.5" x14ac:dyDescent="0.25">
      <c r="B2148" s="394" t="s">
        <v>383</v>
      </c>
      <c r="C2148" s="444" t="s">
        <v>755</v>
      </c>
      <c r="D2148" s="394" t="s">
        <v>160</v>
      </c>
      <c r="E2148" s="394" t="s">
        <v>4338</v>
      </c>
      <c r="F2148" s="542" t="s">
        <v>390</v>
      </c>
      <c r="G2148" s="542"/>
      <c r="H2148" s="395" t="s">
        <v>159</v>
      </c>
      <c r="I2148" s="445">
        <v>1</v>
      </c>
      <c r="J2148" s="445">
        <v>0</v>
      </c>
      <c r="K2148" s="446">
        <v>46.7</v>
      </c>
      <c r="L2148" s="446">
        <v>46.7</v>
      </c>
    </row>
    <row r="2149" spans="2:12" x14ac:dyDescent="0.25">
      <c r="B2149" s="394" t="s">
        <v>383</v>
      </c>
      <c r="C2149" s="444" t="s">
        <v>452</v>
      </c>
      <c r="D2149" s="394" t="s">
        <v>1336</v>
      </c>
      <c r="E2149" s="394" t="s">
        <v>453</v>
      </c>
      <c r="F2149" s="542" t="s">
        <v>390</v>
      </c>
      <c r="G2149" s="542"/>
      <c r="H2149" s="395" t="s">
        <v>136</v>
      </c>
      <c r="I2149" s="445">
        <v>3.0599999999999999E-2</v>
      </c>
      <c r="J2149" s="445">
        <v>0</v>
      </c>
      <c r="K2149" s="446">
        <v>64.17</v>
      </c>
      <c r="L2149" s="446">
        <v>1.9636020000000001</v>
      </c>
    </row>
    <row r="2150" spans="2:12" x14ac:dyDescent="0.25">
      <c r="B2150" s="394" t="s">
        <v>383</v>
      </c>
      <c r="C2150" s="444" t="s">
        <v>690</v>
      </c>
      <c r="D2150" s="394" t="s">
        <v>1336</v>
      </c>
      <c r="E2150" s="394" t="s">
        <v>202</v>
      </c>
      <c r="F2150" s="542" t="s">
        <v>384</v>
      </c>
      <c r="G2150" s="542"/>
      <c r="H2150" s="395" t="s">
        <v>340</v>
      </c>
      <c r="I2150" s="445">
        <v>0.1734</v>
      </c>
      <c r="J2150" s="445">
        <v>0</v>
      </c>
      <c r="K2150" s="446">
        <v>20.37</v>
      </c>
      <c r="L2150" s="446">
        <v>3.5321579999999999</v>
      </c>
    </row>
    <row r="2151" spans="2:12" ht="25.5" x14ac:dyDescent="0.25">
      <c r="B2151" s="399"/>
      <c r="C2151" s="399"/>
      <c r="D2151" s="399"/>
      <c r="E2151" s="399"/>
      <c r="F2151" s="399"/>
      <c r="G2151" s="399" t="s">
        <v>386</v>
      </c>
      <c r="H2151" s="447">
        <v>8.69</v>
      </c>
      <c r="I2151" s="399" t="s">
        <v>387</v>
      </c>
      <c r="J2151" s="447">
        <v>0</v>
      </c>
      <c r="K2151" s="399" t="s">
        <v>388</v>
      </c>
      <c r="L2151" s="447">
        <v>8.69</v>
      </c>
    </row>
    <row r="2152" spans="2:12" ht="26.25" thickBot="1" x14ac:dyDescent="0.3">
      <c r="B2152" s="399"/>
      <c r="C2152" s="399"/>
      <c r="D2152" s="399"/>
      <c r="E2152" s="399"/>
      <c r="F2152" s="399"/>
      <c r="G2152" s="399" t="s">
        <v>389</v>
      </c>
      <c r="H2152" s="447">
        <v>0</v>
      </c>
      <c r="I2152" s="543"/>
      <c r="J2152" s="543" t="s">
        <v>474</v>
      </c>
      <c r="K2152" s="399"/>
      <c r="L2152" s="447">
        <v>75.59</v>
      </c>
    </row>
    <row r="2153" spans="2:12" ht="13.5" thickTop="1" x14ac:dyDescent="0.25">
      <c r="B2153" s="396"/>
      <c r="C2153" s="396"/>
      <c r="D2153" s="396"/>
      <c r="E2153" s="396"/>
      <c r="F2153" s="396"/>
      <c r="G2153" s="396"/>
      <c r="H2153" s="396"/>
      <c r="I2153" s="396"/>
      <c r="J2153" s="396"/>
      <c r="K2153" s="396"/>
      <c r="L2153" s="396"/>
    </row>
    <row r="2154" spans="2:12" ht="12.75" customHeight="1" x14ac:dyDescent="0.25">
      <c r="B2154" s="388" t="s">
        <v>2006</v>
      </c>
      <c r="C2154" s="440" t="s">
        <v>15</v>
      </c>
      <c r="D2154" s="388" t="s">
        <v>33</v>
      </c>
      <c r="E2154" s="388" t="s">
        <v>30</v>
      </c>
      <c r="F2154" s="544" t="s">
        <v>199</v>
      </c>
      <c r="G2154" s="544"/>
      <c r="H2154" s="389" t="s">
        <v>24</v>
      </c>
      <c r="I2154" s="440" t="s">
        <v>26</v>
      </c>
      <c r="J2154" s="440" t="s">
        <v>585</v>
      </c>
      <c r="K2154" s="440" t="s">
        <v>54</v>
      </c>
      <c r="L2154" s="440" t="s">
        <v>25</v>
      </c>
    </row>
    <row r="2155" spans="2:12" ht="12.75" customHeight="1" x14ac:dyDescent="0.25">
      <c r="B2155" s="390" t="s">
        <v>382</v>
      </c>
      <c r="C2155" s="391" t="s">
        <v>2007</v>
      </c>
      <c r="D2155" s="390" t="s">
        <v>142</v>
      </c>
      <c r="E2155" s="390" t="s">
        <v>2008</v>
      </c>
      <c r="F2155" s="541">
        <v>46.05</v>
      </c>
      <c r="G2155" s="541"/>
      <c r="H2155" s="392" t="s">
        <v>141</v>
      </c>
      <c r="I2155" s="443">
        <v>1</v>
      </c>
      <c r="J2155" s="393"/>
      <c r="K2155" s="393">
        <v>244.78</v>
      </c>
      <c r="L2155" s="393">
        <v>244.78</v>
      </c>
    </row>
    <row r="2156" spans="2:12" x14ac:dyDescent="0.25">
      <c r="B2156" s="394" t="s">
        <v>383</v>
      </c>
      <c r="C2156" s="444" t="s">
        <v>688</v>
      </c>
      <c r="D2156" s="394" t="s">
        <v>1336</v>
      </c>
      <c r="E2156" s="394" t="s">
        <v>243</v>
      </c>
      <c r="F2156" s="542" t="s">
        <v>384</v>
      </c>
      <c r="G2156" s="542"/>
      <c r="H2156" s="395" t="s">
        <v>340</v>
      </c>
      <c r="I2156" s="445">
        <v>0.5</v>
      </c>
      <c r="J2156" s="445">
        <v>0</v>
      </c>
      <c r="K2156" s="446">
        <v>29.78</v>
      </c>
      <c r="L2156" s="446">
        <v>14.89</v>
      </c>
    </row>
    <row r="2157" spans="2:12" ht="38.25" x14ac:dyDescent="0.25">
      <c r="B2157" s="394" t="s">
        <v>383</v>
      </c>
      <c r="C2157" s="444" t="s">
        <v>4339</v>
      </c>
      <c r="D2157" s="394" t="s">
        <v>142</v>
      </c>
      <c r="E2157" s="394" t="s">
        <v>4340</v>
      </c>
      <c r="F2157" s="542" t="s">
        <v>390</v>
      </c>
      <c r="G2157" s="542"/>
      <c r="H2157" s="395" t="s">
        <v>141</v>
      </c>
      <c r="I2157" s="445">
        <v>1.05</v>
      </c>
      <c r="J2157" s="445">
        <v>0</v>
      </c>
      <c r="K2157" s="446">
        <v>197.7</v>
      </c>
      <c r="L2157" s="446">
        <v>207.58500000000001</v>
      </c>
    </row>
    <row r="2158" spans="2:12" x14ac:dyDescent="0.25">
      <c r="B2158" s="394" t="s">
        <v>383</v>
      </c>
      <c r="C2158" s="444" t="s">
        <v>674</v>
      </c>
      <c r="D2158" s="394" t="s">
        <v>1336</v>
      </c>
      <c r="E2158" s="394" t="s">
        <v>237</v>
      </c>
      <c r="F2158" s="542" t="s">
        <v>384</v>
      </c>
      <c r="G2158" s="542"/>
      <c r="H2158" s="395" t="s">
        <v>340</v>
      </c>
      <c r="I2158" s="445">
        <v>1</v>
      </c>
      <c r="J2158" s="445">
        <v>0</v>
      </c>
      <c r="K2158" s="446">
        <v>22.31</v>
      </c>
      <c r="L2158" s="446">
        <v>22.31</v>
      </c>
    </row>
    <row r="2159" spans="2:12" ht="25.5" x14ac:dyDescent="0.25">
      <c r="B2159" s="399"/>
      <c r="C2159" s="399"/>
      <c r="D2159" s="399"/>
      <c r="E2159" s="399"/>
      <c r="F2159" s="399"/>
      <c r="G2159" s="399" t="s">
        <v>386</v>
      </c>
      <c r="H2159" s="447">
        <v>37.200000000000003</v>
      </c>
      <c r="I2159" s="399" t="s">
        <v>387</v>
      </c>
      <c r="J2159" s="447">
        <v>0</v>
      </c>
      <c r="K2159" s="399" t="s">
        <v>388</v>
      </c>
      <c r="L2159" s="447">
        <v>37.200000000000003</v>
      </c>
    </row>
    <row r="2160" spans="2:12" ht="26.25" thickBot="1" x14ac:dyDescent="0.3">
      <c r="B2160" s="399"/>
      <c r="C2160" s="399"/>
      <c r="D2160" s="399"/>
      <c r="E2160" s="399"/>
      <c r="F2160" s="399"/>
      <c r="G2160" s="399" t="s">
        <v>389</v>
      </c>
      <c r="H2160" s="447">
        <v>0</v>
      </c>
      <c r="I2160" s="543"/>
      <c r="J2160" s="543" t="s">
        <v>474</v>
      </c>
      <c r="K2160" s="399"/>
      <c r="L2160" s="447">
        <v>244.78</v>
      </c>
    </row>
    <row r="2161" spans="2:12" ht="13.5" thickTop="1" x14ac:dyDescent="0.25">
      <c r="B2161" s="396"/>
      <c r="C2161" s="396"/>
      <c r="D2161" s="396"/>
      <c r="E2161" s="396"/>
      <c r="F2161" s="396"/>
      <c r="G2161" s="396"/>
      <c r="H2161" s="396"/>
      <c r="I2161" s="396"/>
      <c r="J2161" s="396"/>
      <c r="K2161" s="396"/>
      <c r="L2161" s="396"/>
    </row>
    <row r="2162" spans="2:12" ht="15" x14ac:dyDescent="0.25">
      <c r="B2162" s="388" t="s">
        <v>2009</v>
      </c>
      <c r="C2162" s="440" t="s">
        <v>15</v>
      </c>
      <c r="D2162" s="388" t="s">
        <v>33</v>
      </c>
      <c r="E2162" s="388" t="s">
        <v>30</v>
      </c>
      <c r="F2162" s="544" t="s">
        <v>199</v>
      </c>
      <c r="G2162" s="544"/>
      <c r="H2162" s="389" t="s">
        <v>24</v>
      </c>
      <c r="I2162" s="440" t="s">
        <v>26</v>
      </c>
      <c r="J2162" s="440" t="s">
        <v>585</v>
      </c>
      <c r="K2162" s="440" t="s">
        <v>54</v>
      </c>
      <c r="L2162" s="440" t="s">
        <v>25</v>
      </c>
    </row>
    <row r="2163" spans="2:12" ht="12.75" customHeight="1" x14ac:dyDescent="0.25">
      <c r="B2163" s="390" t="s">
        <v>382</v>
      </c>
      <c r="C2163" s="391" t="s">
        <v>2010</v>
      </c>
      <c r="D2163" s="390" t="s">
        <v>130</v>
      </c>
      <c r="E2163" s="390" t="s">
        <v>2011</v>
      </c>
      <c r="F2163" s="541" t="s">
        <v>488</v>
      </c>
      <c r="G2163" s="541"/>
      <c r="H2163" s="392" t="s">
        <v>159</v>
      </c>
      <c r="I2163" s="443">
        <v>1</v>
      </c>
      <c r="J2163" s="393"/>
      <c r="K2163" s="393">
        <v>82.84</v>
      </c>
      <c r="L2163" s="393">
        <v>82.84</v>
      </c>
    </row>
    <row r="2164" spans="2:12" ht="25.5" x14ac:dyDescent="0.25">
      <c r="B2164" s="394" t="s">
        <v>383</v>
      </c>
      <c r="C2164" s="444" t="s">
        <v>4341</v>
      </c>
      <c r="D2164" s="394" t="s">
        <v>160</v>
      </c>
      <c r="E2164" s="394" t="s">
        <v>4342</v>
      </c>
      <c r="F2164" s="542" t="s">
        <v>390</v>
      </c>
      <c r="G2164" s="542"/>
      <c r="H2164" s="395" t="s">
        <v>159</v>
      </c>
      <c r="I2164" s="445">
        <v>1</v>
      </c>
      <c r="J2164" s="445">
        <v>0</v>
      </c>
      <c r="K2164" s="446">
        <v>54.41</v>
      </c>
      <c r="L2164" s="446">
        <v>54.41</v>
      </c>
    </row>
    <row r="2165" spans="2:12" ht="12.75" customHeight="1" x14ac:dyDescent="0.25">
      <c r="B2165" s="394" t="s">
        <v>383</v>
      </c>
      <c r="C2165" s="444" t="s">
        <v>754</v>
      </c>
      <c r="D2165" s="394" t="s">
        <v>160</v>
      </c>
      <c r="E2165" s="394" t="s">
        <v>587</v>
      </c>
      <c r="F2165" s="542" t="s">
        <v>390</v>
      </c>
      <c r="G2165" s="542"/>
      <c r="H2165" s="395" t="s">
        <v>159</v>
      </c>
      <c r="I2165" s="445">
        <v>1</v>
      </c>
      <c r="J2165" s="445">
        <v>0</v>
      </c>
      <c r="K2165" s="446">
        <v>13.8</v>
      </c>
      <c r="L2165" s="446">
        <v>13.8</v>
      </c>
    </row>
    <row r="2166" spans="2:12" x14ac:dyDescent="0.25">
      <c r="B2166" s="394" t="s">
        <v>383</v>
      </c>
      <c r="C2166" s="444" t="s">
        <v>690</v>
      </c>
      <c r="D2166" s="394" t="s">
        <v>1336</v>
      </c>
      <c r="E2166" s="394" t="s">
        <v>202</v>
      </c>
      <c r="F2166" s="542" t="s">
        <v>384</v>
      </c>
      <c r="G2166" s="542"/>
      <c r="H2166" s="395" t="s">
        <v>340</v>
      </c>
      <c r="I2166" s="445">
        <v>0.15179999999999999</v>
      </c>
      <c r="J2166" s="445">
        <v>0</v>
      </c>
      <c r="K2166" s="446">
        <v>20.37</v>
      </c>
      <c r="L2166" s="446">
        <v>3.0921660000000002</v>
      </c>
    </row>
    <row r="2167" spans="2:12" ht="38.25" x14ac:dyDescent="0.25">
      <c r="B2167" s="394" t="s">
        <v>383</v>
      </c>
      <c r="C2167" s="444" t="s">
        <v>746</v>
      </c>
      <c r="D2167" s="394" t="s">
        <v>160</v>
      </c>
      <c r="E2167" s="394" t="s">
        <v>489</v>
      </c>
      <c r="F2167" s="542" t="s">
        <v>390</v>
      </c>
      <c r="G2167" s="542"/>
      <c r="H2167" s="395" t="s">
        <v>159</v>
      </c>
      <c r="I2167" s="445">
        <v>0.14499999999999999</v>
      </c>
      <c r="J2167" s="445">
        <v>0</v>
      </c>
      <c r="K2167" s="446">
        <v>21.91</v>
      </c>
      <c r="L2167" s="446">
        <v>3.1769500000000002</v>
      </c>
    </row>
    <row r="2168" spans="2:12" ht="25.5" x14ac:dyDescent="0.25">
      <c r="B2168" s="394" t="s">
        <v>383</v>
      </c>
      <c r="C2168" s="444" t="s">
        <v>747</v>
      </c>
      <c r="D2168" s="394" t="s">
        <v>160</v>
      </c>
      <c r="E2168" s="394" t="s">
        <v>613</v>
      </c>
      <c r="F2168" s="542" t="s">
        <v>390</v>
      </c>
      <c r="G2168" s="542"/>
      <c r="H2168" s="395" t="s">
        <v>159</v>
      </c>
      <c r="I2168" s="445">
        <v>1</v>
      </c>
      <c r="J2168" s="445">
        <v>0</v>
      </c>
      <c r="K2168" s="446">
        <v>3.85</v>
      </c>
      <c r="L2168" s="446">
        <v>3.85</v>
      </c>
    </row>
    <row r="2169" spans="2:12" x14ac:dyDescent="0.25">
      <c r="B2169" s="394" t="s">
        <v>383</v>
      </c>
      <c r="C2169" s="444" t="s">
        <v>688</v>
      </c>
      <c r="D2169" s="394" t="s">
        <v>1336</v>
      </c>
      <c r="E2169" s="394" t="s">
        <v>243</v>
      </c>
      <c r="F2169" s="542" t="s">
        <v>384</v>
      </c>
      <c r="G2169" s="542"/>
      <c r="H2169" s="395" t="s">
        <v>340</v>
      </c>
      <c r="I2169" s="445">
        <v>0.15179999999999999</v>
      </c>
      <c r="J2169" s="445">
        <v>0</v>
      </c>
      <c r="K2169" s="446">
        <v>29.78</v>
      </c>
      <c r="L2169" s="446">
        <v>4.5206039999999996</v>
      </c>
    </row>
    <row r="2170" spans="2:12" ht="25.5" x14ac:dyDescent="0.25">
      <c r="B2170" s="399"/>
      <c r="C2170" s="399"/>
      <c r="D2170" s="399"/>
      <c r="E2170" s="399"/>
      <c r="F2170" s="399"/>
      <c r="G2170" s="399" t="s">
        <v>386</v>
      </c>
      <c r="H2170" s="447">
        <v>7.61</v>
      </c>
      <c r="I2170" s="399" t="s">
        <v>387</v>
      </c>
      <c r="J2170" s="447">
        <v>0</v>
      </c>
      <c r="K2170" s="399" t="s">
        <v>388</v>
      </c>
      <c r="L2170" s="447">
        <v>7.61</v>
      </c>
    </row>
    <row r="2171" spans="2:12" ht="26.25" thickBot="1" x14ac:dyDescent="0.3">
      <c r="B2171" s="399"/>
      <c r="C2171" s="399"/>
      <c r="D2171" s="399"/>
      <c r="E2171" s="399"/>
      <c r="F2171" s="399"/>
      <c r="G2171" s="399" t="s">
        <v>389</v>
      </c>
      <c r="H2171" s="447">
        <v>0</v>
      </c>
      <c r="I2171" s="543"/>
      <c r="J2171" s="543" t="s">
        <v>474</v>
      </c>
      <c r="K2171" s="399"/>
      <c r="L2171" s="447">
        <v>82.84</v>
      </c>
    </row>
    <row r="2172" spans="2:12" ht="12.75" customHeight="1" thickTop="1" x14ac:dyDescent="0.25">
      <c r="B2172" s="396"/>
      <c r="C2172" s="396"/>
      <c r="D2172" s="396"/>
      <c r="E2172" s="396"/>
      <c r="F2172" s="396"/>
      <c r="G2172" s="396"/>
      <c r="H2172" s="396"/>
      <c r="I2172" s="396"/>
      <c r="J2172" s="396"/>
      <c r="K2172" s="396"/>
      <c r="L2172" s="396"/>
    </row>
    <row r="2173" spans="2:12" ht="15" x14ac:dyDescent="0.25">
      <c r="B2173" s="388" t="s">
        <v>2019</v>
      </c>
      <c r="C2173" s="440" t="s">
        <v>15</v>
      </c>
      <c r="D2173" s="388" t="s">
        <v>33</v>
      </c>
      <c r="E2173" s="388" t="s">
        <v>30</v>
      </c>
      <c r="F2173" s="544" t="s">
        <v>199</v>
      </c>
      <c r="G2173" s="544"/>
      <c r="H2173" s="389" t="s">
        <v>24</v>
      </c>
      <c r="I2173" s="440" t="s">
        <v>26</v>
      </c>
      <c r="J2173" s="440" t="s">
        <v>585</v>
      </c>
      <c r="K2173" s="440" t="s">
        <v>54</v>
      </c>
      <c r="L2173" s="440" t="s">
        <v>25</v>
      </c>
    </row>
    <row r="2174" spans="2:12" ht="12.75" customHeight="1" x14ac:dyDescent="0.25">
      <c r="B2174" s="390" t="s">
        <v>382</v>
      </c>
      <c r="C2174" s="391" t="s">
        <v>1067</v>
      </c>
      <c r="D2174" s="390" t="s">
        <v>1336</v>
      </c>
      <c r="E2174" s="390" t="s">
        <v>1068</v>
      </c>
      <c r="F2174" s="541">
        <v>850</v>
      </c>
      <c r="G2174" s="541"/>
      <c r="H2174" s="392" t="s">
        <v>137</v>
      </c>
      <c r="I2174" s="443">
        <v>1</v>
      </c>
      <c r="J2174" s="393"/>
      <c r="K2174" s="393">
        <v>192.5</v>
      </c>
      <c r="L2174" s="393">
        <v>192.5</v>
      </c>
    </row>
    <row r="2175" spans="2:12" x14ac:dyDescent="0.25">
      <c r="B2175" s="394" t="s">
        <v>383</v>
      </c>
      <c r="C2175" s="444" t="s">
        <v>674</v>
      </c>
      <c r="D2175" s="394" t="s">
        <v>1336</v>
      </c>
      <c r="E2175" s="394" t="s">
        <v>237</v>
      </c>
      <c r="F2175" s="542" t="s">
        <v>384</v>
      </c>
      <c r="G2175" s="542"/>
      <c r="H2175" s="395" t="s">
        <v>340</v>
      </c>
      <c r="I2175" s="445">
        <v>0.65</v>
      </c>
      <c r="J2175" s="445">
        <v>0</v>
      </c>
      <c r="K2175" s="446">
        <v>22.31</v>
      </c>
      <c r="L2175" s="446">
        <v>14.5015</v>
      </c>
    </row>
    <row r="2176" spans="2:12" x14ac:dyDescent="0.25">
      <c r="B2176" s="394" t="s">
        <v>383</v>
      </c>
      <c r="C2176" s="444" t="s">
        <v>441</v>
      </c>
      <c r="D2176" s="394" t="s">
        <v>1336</v>
      </c>
      <c r="E2176" s="394" t="s">
        <v>442</v>
      </c>
      <c r="F2176" s="542" t="s">
        <v>390</v>
      </c>
      <c r="G2176" s="542"/>
      <c r="H2176" s="395" t="s">
        <v>141</v>
      </c>
      <c r="I2176" s="445">
        <v>0.2</v>
      </c>
      <c r="J2176" s="445">
        <v>0</v>
      </c>
      <c r="K2176" s="446">
        <v>0.38</v>
      </c>
      <c r="L2176" s="446">
        <v>7.5999999999999998E-2</v>
      </c>
    </row>
    <row r="2177" spans="2:12" x14ac:dyDescent="0.25">
      <c r="B2177" s="394" t="s">
        <v>383</v>
      </c>
      <c r="C2177" s="444" t="s">
        <v>688</v>
      </c>
      <c r="D2177" s="394" t="s">
        <v>1336</v>
      </c>
      <c r="E2177" s="394" t="s">
        <v>243</v>
      </c>
      <c r="F2177" s="542" t="s">
        <v>384</v>
      </c>
      <c r="G2177" s="542"/>
      <c r="H2177" s="395" t="s">
        <v>340</v>
      </c>
      <c r="I2177" s="445">
        <v>0.65</v>
      </c>
      <c r="J2177" s="445">
        <v>0</v>
      </c>
      <c r="K2177" s="446">
        <v>29.78</v>
      </c>
      <c r="L2177" s="446">
        <v>19.356999999999999</v>
      </c>
    </row>
    <row r="2178" spans="2:12" x14ac:dyDescent="0.25">
      <c r="B2178" s="394" t="s">
        <v>383</v>
      </c>
      <c r="C2178" s="444" t="s">
        <v>1262</v>
      </c>
      <c r="D2178" s="394" t="s">
        <v>1336</v>
      </c>
      <c r="E2178" s="394" t="s">
        <v>1068</v>
      </c>
      <c r="F2178" s="542" t="s">
        <v>390</v>
      </c>
      <c r="G2178" s="542"/>
      <c r="H2178" s="395" t="s">
        <v>136</v>
      </c>
      <c r="I2178" s="445">
        <v>1</v>
      </c>
      <c r="J2178" s="445">
        <v>0</v>
      </c>
      <c r="K2178" s="446">
        <v>158.58000000000001</v>
      </c>
      <c r="L2178" s="446">
        <v>158.58000000000001</v>
      </c>
    </row>
    <row r="2179" spans="2:12" ht="25.5" x14ac:dyDescent="0.25">
      <c r="B2179" s="399"/>
      <c r="C2179" s="399"/>
      <c r="D2179" s="399"/>
      <c r="E2179" s="399"/>
      <c r="F2179" s="399"/>
      <c r="G2179" s="399" t="s">
        <v>386</v>
      </c>
      <c r="H2179" s="447">
        <v>33.85</v>
      </c>
      <c r="I2179" s="399" t="s">
        <v>387</v>
      </c>
      <c r="J2179" s="447">
        <v>0</v>
      </c>
      <c r="K2179" s="399" t="s">
        <v>388</v>
      </c>
      <c r="L2179" s="447">
        <v>33.85</v>
      </c>
    </row>
    <row r="2180" spans="2:12" ht="26.25" thickBot="1" x14ac:dyDescent="0.3">
      <c r="B2180" s="399"/>
      <c r="C2180" s="399"/>
      <c r="D2180" s="399"/>
      <c r="E2180" s="399"/>
      <c r="F2180" s="399"/>
      <c r="G2180" s="399" t="s">
        <v>389</v>
      </c>
      <c r="H2180" s="447">
        <v>0</v>
      </c>
      <c r="I2180" s="543"/>
      <c r="J2180" s="543" t="s">
        <v>474</v>
      </c>
      <c r="K2180" s="399"/>
      <c r="L2180" s="447">
        <v>192.5</v>
      </c>
    </row>
    <row r="2181" spans="2:12" ht="13.5" thickTop="1" x14ac:dyDescent="0.25">
      <c r="B2181" s="396"/>
      <c r="C2181" s="396"/>
      <c r="D2181" s="396"/>
      <c r="E2181" s="396"/>
      <c r="F2181" s="396"/>
      <c r="G2181" s="396"/>
      <c r="H2181" s="396"/>
      <c r="I2181" s="396"/>
      <c r="J2181" s="396"/>
      <c r="K2181" s="396"/>
      <c r="L2181" s="396"/>
    </row>
    <row r="2182" spans="2:12" ht="12.75" customHeight="1" x14ac:dyDescent="0.25">
      <c r="B2182" s="388" t="s">
        <v>2020</v>
      </c>
      <c r="C2182" s="440" t="s">
        <v>15</v>
      </c>
      <c r="D2182" s="388" t="s">
        <v>33</v>
      </c>
      <c r="E2182" s="388" t="s">
        <v>30</v>
      </c>
      <c r="F2182" s="544" t="s">
        <v>199</v>
      </c>
      <c r="G2182" s="544"/>
      <c r="H2182" s="389" t="s">
        <v>24</v>
      </c>
      <c r="I2182" s="440" t="s">
        <v>26</v>
      </c>
      <c r="J2182" s="440" t="s">
        <v>585</v>
      </c>
      <c r="K2182" s="440" t="s">
        <v>54</v>
      </c>
      <c r="L2182" s="440" t="s">
        <v>25</v>
      </c>
    </row>
    <row r="2183" spans="2:12" ht="12.75" customHeight="1" x14ac:dyDescent="0.25">
      <c r="B2183" s="390" t="s">
        <v>382</v>
      </c>
      <c r="C2183" s="391" t="s">
        <v>2021</v>
      </c>
      <c r="D2183" s="390" t="s">
        <v>1336</v>
      </c>
      <c r="E2183" s="390" t="s">
        <v>2022</v>
      </c>
      <c r="F2183" s="541">
        <v>850</v>
      </c>
      <c r="G2183" s="541"/>
      <c r="H2183" s="392" t="s">
        <v>137</v>
      </c>
      <c r="I2183" s="443">
        <v>1</v>
      </c>
      <c r="J2183" s="393"/>
      <c r="K2183" s="393">
        <v>146.6</v>
      </c>
      <c r="L2183" s="393">
        <v>146.6</v>
      </c>
    </row>
    <row r="2184" spans="2:12" x14ac:dyDescent="0.25">
      <c r="B2184" s="394" t="s">
        <v>383</v>
      </c>
      <c r="C2184" s="444" t="s">
        <v>4343</v>
      </c>
      <c r="D2184" s="394" t="s">
        <v>1336</v>
      </c>
      <c r="E2184" s="394" t="s">
        <v>2022</v>
      </c>
      <c r="F2184" s="542" t="s">
        <v>390</v>
      </c>
      <c r="G2184" s="542"/>
      <c r="H2184" s="395" t="s">
        <v>136</v>
      </c>
      <c r="I2184" s="445">
        <v>1</v>
      </c>
      <c r="J2184" s="445">
        <v>0</v>
      </c>
      <c r="K2184" s="446">
        <v>112.68</v>
      </c>
      <c r="L2184" s="446">
        <v>112.68</v>
      </c>
    </row>
    <row r="2185" spans="2:12" x14ac:dyDescent="0.25">
      <c r="B2185" s="394" t="s">
        <v>383</v>
      </c>
      <c r="C2185" s="444" t="s">
        <v>441</v>
      </c>
      <c r="D2185" s="394" t="s">
        <v>1336</v>
      </c>
      <c r="E2185" s="394" t="s">
        <v>442</v>
      </c>
      <c r="F2185" s="542" t="s">
        <v>390</v>
      </c>
      <c r="G2185" s="542"/>
      <c r="H2185" s="395" t="s">
        <v>141</v>
      </c>
      <c r="I2185" s="445">
        <v>0.2</v>
      </c>
      <c r="J2185" s="445">
        <v>0</v>
      </c>
      <c r="K2185" s="446">
        <v>0.38</v>
      </c>
      <c r="L2185" s="446">
        <v>7.5999999999999998E-2</v>
      </c>
    </row>
    <row r="2186" spans="2:12" x14ac:dyDescent="0.25">
      <c r="B2186" s="394" t="s">
        <v>383</v>
      </c>
      <c r="C2186" s="444" t="s">
        <v>674</v>
      </c>
      <c r="D2186" s="394" t="s">
        <v>1336</v>
      </c>
      <c r="E2186" s="394" t="s">
        <v>237</v>
      </c>
      <c r="F2186" s="542" t="s">
        <v>384</v>
      </c>
      <c r="G2186" s="542"/>
      <c r="H2186" s="395" t="s">
        <v>340</v>
      </c>
      <c r="I2186" s="445">
        <v>0.65</v>
      </c>
      <c r="J2186" s="445">
        <v>0</v>
      </c>
      <c r="K2186" s="446">
        <v>22.31</v>
      </c>
      <c r="L2186" s="446">
        <v>14.5015</v>
      </c>
    </row>
    <row r="2187" spans="2:12" x14ac:dyDescent="0.25">
      <c r="B2187" s="394" t="s">
        <v>383</v>
      </c>
      <c r="C2187" s="444" t="s">
        <v>688</v>
      </c>
      <c r="D2187" s="394" t="s">
        <v>1336</v>
      </c>
      <c r="E2187" s="394" t="s">
        <v>243</v>
      </c>
      <c r="F2187" s="542" t="s">
        <v>384</v>
      </c>
      <c r="G2187" s="542"/>
      <c r="H2187" s="395" t="s">
        <v>340</v>
      </c>
      <c r="I2187" s="445">
        <v>0.65</v>
      </c>
      <c r="J2187" s="445">
        <v>0</v>
      </c>
      <c r="K2187" s="446">
        <v>29.78</v>
      </c>
      <c r="L2187" s="446">
        <v>19.356999999999999</v>
      </c>
    </row>
    <row r="2188" spans="2:12" ht="25.5" x14ac:dyDescent="0.25">
      <c r="B2188" s="399"/>
      <c r="C2188" s="399"/>
      <c r="D2188" s="399"/>
      <c r="E2188" s="399"/>
      <c r="F2188" s="399"/>
      <c r="G2188" s="399" t="s">
        <v>386</v>
      </c>
      <c r="H2188" s="447">
        <v>33.85</v>
      </c>
      <c r="I2188" s="399" t="s">
        <v>387</v>
      </c>
      <c r="J2188" s="447">
        <v>0</v>
      </c>
      <c r="K2188" s="399" t="s">
        <v>388</v>
      </c>
      <c r="L2188" s="447">
        <v>33.85</v>
      </c>
    </row>
    <row r="2189" spans="2:12" ht="26.25" thickBot="1" x14ac:dyDescent="0.3">
      <c r="B2189" s="399"/>
      <c r="C2189" s="399"/>
      <c r="D2189" s="399"/>
      <c r="E2189" s="399"/>
      <c r="F2189" s="399"/>
      <c r="G2189" s="399" t="s">
        <v>389</v>
      </c>
      <c r="H2189" s="447">
        <v>0</v>
      </c>
      <c r="I2189" s="543"/>
      <c r="J2189" s="543" t="s">
        <v>474</v>
      </c>
      <c r="K2189" s="399"/>
      <c r="L2189" s="447">
        <v>146.6</v>
      </c>
    </row>
    <row r="2190" spans="2:12" ht="12.75" customHeight="1" thickTop="1" x14ac:dyDescent="0.25">
      <c r="B2190" s="396"/>
      <c r="C2190" s="396"/>
      <c r="D2190" s="396"/>
      <c r="E2190" s="396"/>
      <c r="F2190" s="396"/>
      <c r="G2190" s="396"/>
      <c r="H2190" s="396"/>
      <c r="I2190" s="396"/>
      <c r="J2190" s="396"/>
      <c r="K2190" s="396"/>
      <c r="L2190" s="396"/>
    </row>
    <row r="2191" spans="2:12" ht="15" x14ac:dyDescent="0.25">
      <c r="B2191" s="388" t="s">
        <v>2023</v>
      </c>
      <c r="C2191" s="440" t="s">
        <v>15</v>
      </c>
      <c r="D2191" s="388" t="s">
        <v>33</v>
      </c>
      <c r="E2191" s="388" t="s">
        <v>30</v>
      </c>
      <c r="F2191" s="544" t="s">
        <v>199</v>
      </c>
      <c r="G2191" s="544"/>
      <c r="H2191" s="389" t="s">
        <v>24</v>
      </c>
      <c r="I2191" s="440" t="s">
        <v>26</v>
      </c>
      <c r="J2191" s="440" t="s">
        <v>585</v>
      </c>
      <c r="K2191" s="440" t="s">
        <v>54</v>
      </c>
      <c r="L2191" s="440" t="s">
        <v>25</v>
      </c>
    </row>
    <row r="2192" spans="2:12" ht="12.75" customHeight="1" x14ac:dyDescent="0.25">
      <c r="B2192" s="390" t="s">
        <v>382</v>
      </c>
      <c r="C2192" s="391" t="s">
        <v>1073</v>
      </c>
      <c r="D2192" s="390" t="s">
        <v>1336</v>
      </c>
      <c r="E2192" s="390" t="s">
        <v>1074</v>
      </c>
      <c r="F2192" s="541">
        <v>850</v>
      </c>
      <c r="G2192" s="541"/>
      <c r="H2192" s="392" t="s">
        <v>137</v>
      </c>
      <c r="I2192" s="443">
        <v>1</v>
      </c>
      <c r="J2192" s="393"/>
      <c r="K2192" s="393">
        <v>380.45</v>
      </c>
      <c r="L2192" s="393">
        <v>380.45</v>
      </c>
    </row>
    <row r="2193" spans="2:12" x14ac:dyDescent="0.25">
      <c r="B2193" s="394" t="s">
        <v>383</v>
      </c>
      <c r="C2193" s="444" t="s">
        <v>441</v>
      </c>
      <c r="D2193" s="394" t="s">
        <v>1336</v>
      </c>
      <c r="E2193" s="394" t="s">
        <v>442</v>
      </c>
      <c r="F2193" s="542" t="s">
        <v>390</v>
      </c>
      <c r="G2193" s="542"/>
      <c r="H2193" s="395" t="s">
        <v>141</v>
      </c>
      <c r="I2193" s="445">
        <v>1</v>
      </c>
      <c r="J2193" s="445">
        <v>0</v>
      </c>
      <c r="K2193" s="446">
        <v>0.38</v>
      </c>
      <c r="L2193" s="446">
        <v>0.38</v>
      </c>
    </row>
    <row r="2194" spans="2:12" x14ac:dyDescent="0.25">
      <c r="B2194" s="394" t="s">
        <v>383</v>
      </c>
      <c r="C2194" s="444" t="s">
        <v>674</v>
      </c>
      <c r="D2194" s="394" t="s">
        <v>1336</v>
      </c>
      <c r="E2194" s="394" t="s">
        <v>237</v>
      </c>
      <c r="F2194" s="542" t="s">
        <v>384</v>
      </c>
      <c r="G2194" s="542"/>
      <c r="H2194" s="395" t="s">
        <v>340</v>
      </c>
      <c r="I2194" s="445">
        <v>1.1499999999999999</v>
      </c>
      <c r="J2194" s="445">
        <v>0</v>
      </c>
      <c r="K2194" s="446">
        <v>22.31</v>
      </c>
      <c r="L2194" s="446">
        <v>25.656500000000001</v>
      </c>
    </row>
    <row r="2195" spans="2:12" x14ac:dyDescent="0.25">
      <c r="B2195" s="394" t="s">
        <v>383</v>
      </c>
      <c r="C2195" s="444" t="s">
        <v>688</v>
      </c>
      <c r="D2195" s="394" t="s">
        <v>1336</v>
      </c>
      <c r="E2195" s="394" t="s">
        <v>243</v>
      </c>
      <c r="F2195" s="542" t="s">
        <v>384</v>
      </c>
      <c r="G2195" s="542"/>
      <c r="H2195" s="395" t="s">
        <v>340</v>
      </c>
      <c r="I2195" s="445">
        <v>1.1499999999999999</v>
      </c>
      <c r="J2195" s="445">
        <v>0</v>
      </c>
      <c r="K2195" s="446">
        <v>29.78</v>
      </c>
      <c r="L2195" s="446">
        <v>34.247</v>
      </c>
    </row>
    <row r="2196" spans="2:12" x14ac:dyDescent="0.25">
      <c r="B2196" s="394" t="s">
        <v>383</v>
      </c>
      <c r="C2196" s="444" t="s">
        <v>1265</v>
      </c>
      <c r="D2196" s="394" t="s">
        <v>1336</v>
      </c>
      <c r="E2196" s="394" t="s">
        <v>1266</v>
      </c>
      <c r="F2196" s="542" t="s">
        <v>390</v>
      </c>
      <c r="G2196" s="542"/>
      <c r="H2196" s="395" t="s">
        <v>136</v>
      </c>
      <c r="I2196" s="445">
        <v>1</v>
      </c>
      <c r="J2196" s="445">
        <v>0</v>
      </c>
      <c r="K2196" s="446">
        <v>320.18</v>
      </c>
      <c r="L2196" s="446">
        <v>320.18</v>
      </c>
    </row>
    <row r="2197" spans="2:12" ht="25.5" x14ac:dyDescent="0.25">
      <c r="B2197" s="399"/>
      <c r="C2197" s="399"/>
      <c r="D2197" s="399"/>
      <c r="E2197" s="399"/>
      <c r="F2197" s="399"/>
      <c r="G2197" s="399" t="s">
        <v>386</v>
      </c>
      <c r="H2197" s="447">
        <v>59.89</v>
      </c>
      <c r="I2197" s="399" t="s">
        <v>387</v>
      </c>
      <c r="J2197" s="447">
        <v>0</v>
      </c>
      <c r="K2197" s="399" t="s">
        <v>388</v>
      </c>
      <c r="L2197" s="447">
        <v>59.89</v>
      </c>
    </row>
    <row r="2198" spans="2:12" ht="26.25" thickBot="1" x14ac:dyDescent="0.3">
      <c r="B2198" s="399"/>
      <c r="C2198" s="399"/>
      <c r="D2198" s="399"/>
      <c r="E2198" s="399"/>
      <c r="F2198" s="399"/>
      <c r="G2198" s="399" t="s">
        <v>389</v>
      </c>
      <c r="H2198" s="447">
        <v>0</v>
      </c>
      <c r="I2198" s="543"/>
      <c r="J2198" s="543" t="s">
        <v>474</v>
      </c>
      <c r="K2198" s="399"/>
      <c r="L2198" s="447">
        <v>380.45</v>
      </c>
    </row>
    <row r="2199" spans="2:12" ht="12.75" customHeight="1" thickTop="1" x14ac:dyDescent="0.25">
      <c r="B2199" s="396"/>
      <c r="C2199" s="396"/>
      <c r="D2199" s="396"/>
      <c r="E2199" s="396"/>
      <c r="F2199" s="396"/>
      <c r="G2199" s="396"/>
      <c r="H2199" s="396"/>
      <c r="I2199" s="396"/>
      <c r="J2199" s="396"/>
      <c r="K2199" s="396"/>
      <c r="L2199" s="396"/>
    </row>
    <row r="2200" spans="2:12" ht="15" x14ac:dyDescent="0.25">
      <c r="B2200" s="388" t="s">
        <v>2025</v>
      </c>
      <c r="C2200" s="440" t="s">
        <v>15</v>
      </c>
      <c r="D2200" s="388" t="s">
        <v>33</v>
      </c>
      <c r="E2200" s="388" t="s">
        <v>30</v>
      </c>
      <c r="F2200" s="544" t="s">
        <v>199</v>
      </c>
      <c r="G2200" s="544"/>
      <c r="H2200" s="389" t="s">
        <v>24</v>
      </c>
      <c r="I2200" s="440" t="s">
        <v>26</v>
      </c>
      <c r="J2200" s="440" t="s">
        <v>585</v>
      </c>
      <c r="K2200" s="440" t="s">
        <v>54</v>
      </c>
      <c r="L2200" s="440" t="s">
        <v>25</v>
      </c>
    </row>
    <row r="2201" spans="2:12" ht="12.75" customHeight="1" x14ac:dyDescent="0.25">
      <c r="B2201" s="390" t="s">
        <v>382</v>
      </c>
      <c r="C2201" s="391" t="s">
        <v>2026</v>
      </c>
      <c r="D2201" s="390" t="s">
        <v>1336</v>
      </c>
      <c r="E2201" s="390" t="s">
        <v>2027</v>
      </c>
      <c r="F2201" s="541">
        <v>850</v>
      </c>
      <c r="G2201" s="541"/>
      <c r="H2201" s="392" t="s">
        <v>137</v>
      </c>
      <c r="I2201" s="443">
        <v>1</v>
      </c>
      <c r="J2201" s="393"/>
      <c r="K2201" s="393">
        <v>112.39</v>
      </c>
      <c r="L2201" s="393">
        <v>112.39</v>
      </c>
    </row>
    <row r="2202" spans="2:12" x14ac:dyDescent="0.25">
      <c r="B2202" s="394" t="s">
        <v>383</v>
      </c>
      <c r="C2202" s="444" t="s">
        <v>688</v>
      </c>
      <c r="D2202" s="394" t="s">
        <v>1336</v>
      </c>
      <c r="E2202" s="394" t="s">
        <v>243</v>
      </c>
      <c r="F2202" s="542" t="s">
        <v>384</v>
      </c>
      <c r="G2202" s="542"/>
      <c r="H2202" s="395" t="s">
        <v>340</v>
      </c>
      <c r="I2202" s="445">
        <v>0.8</v>
      </c>
      <c r="J2202" s="445">
        <v>0</v>
      </c>
      <c r="K2202" s="446">
        <v>29.78</v>
      </c>
      <c r="L2202" s="446">
        <v>23.824000000000002</v>
      </c>
    </row>
    <row r="2203" spans="2:12" x14ac:dyDescent="0.25">
      <c r="B2203" s="394" t="s">
        <v>383</v>
      </c>
      <c r="C2203" s="444" t="s">
        <v>441</v>
      </c>
      <c r="D2203" s="394" t="s">
        <v>1336</v>
      </c>
      <c r="E2203" s="394" t="s">
        <v>442</v>
      </c>
      <c r="F2203" s="542" t="s">
        <v>390</v>
      </c>
      <c r="G2203" s="542"/>
      <c r="H2203" s="395" t="s">
        <v>141</v>
      </c>
      <c r="I2203" s="445">
        <v>2</v>
      </c>
      <c r="J2203" s="445">
        <v>0</v>
      </c>
      <c r="K2203" s="446">
        <v>0.38</v>
      </c>
      <c r="L2203" s="446">
        <v>0.76</v>
      </c>
    </row>
    <row r="2204" spans="2:12" x14ac:dyDescent="0.25">
      <c r="B2204" s="394" t="s">
        <v>383</v>
      </c>
      <c r="C2204" s="444" t="s">
        <v>4344</v>
      </c>
      <c r="D2204" s="394" t="s">
        <v>1336</v>
      </c>
      <c r="E2204" s="394" t="s">
        <v>2027</v>
      </c>
      <c r="F2204" s="542" t="s">
        <v>390</v>
      </c>
      <c r="G2204" s="542"/>
      <c r="H2204" s="395" t="s">
        <v>136</v>
      </c>
      <c r="I2204" s="445">
        <v>1</v>
      </c>
      <c r="J2204" s="445">
        <v>0</v>
      </c>
      <c r="K2204" s="446">
        <v>69.97</v>
      </c>
      <c r="L2204" s="446">
        <v>69.97</v>
      </c>
    </row>
    <row r="2205" spans="2:12" x14ac:dyDescent="0.25">
      <c r="B2205" s="394" t="s">
        <v>383</v>
      </c>
      <c r="C2205" s="444" t="s">
        <v>674</v>
      </c>
      <c r="D2205" s="394" t="s">
        <v>1336</v>
      </c>
      <c r="E2205" s="394" t="s">
        <v>237</v>
      </c>
      <c r="F2205" s="542" t="s">
        <v>384</v>
      </c>
      <c r="G2205" s="542"/>
      <c r="H2205" s="395" t="s">
        <v>340</v>
      </c>
      <c r="I2205" s="445">
        <v>0.8</v>
      </c>
      <c r="J2205" s="445">
        <v>0</v>
      </c>
      <c r="K2205" s="446">
        <v>22.31</v>
      </c>
      <c r="L2205" s="446">
        <v>17.847999999999999</v>
      </c>
    </row>
    <row r="2206" spans="2:12" ht="25.5" x14ac:dyDescent="0.25">
      <c r="B2206" s="399"/>
      <c r="C2206" s="399"/>
      <c r="D2206" s="399"/>
      <c r="E2206" s="399"/>
      <c r="F2206" s="399"/>
      <c r="G2206" s="399" t="s">
        <v>386</v>
      </c>
      <c r="H2206" s="447">
        <v>41.66</v>
      </c>
      <c r="I2206" s="399" t="s">
        <v>387</v>
      </c>
      <c r="J2206" s="447">
        <v>0</v>
      </c>
      <c r="K2206" s="399" t="s">
        <v>388</v>
      </c>
      <c r="L2206" s="447">
        <v>41.66</v>
      </c>
    </row>
    <row r="2207" spans="2:12" ht="26.25" thickBot="1" x14ac:dyDescent="0.3">
      <c r="B2207" s="399"/>
      <c r="C2207" s="399"/>
      <c r="D2207" s="399"/>
      <c r="E2207" s="399"/>
      <c r="F2207" s="399"/>
      <c r="G2207" s="399" t="s">
        <v>389</v>
      </c>
      <c r="H2207" s="447">
        <v>0</v>
      </c>
      <c r="I2207" s="543"/>
      <c r="J2207" s="543" t="s">
        <v>474</v>
      </c>
      <c r="K2207" s="399"/>
      <c r="L2207" s="447">
        <v>112.39</v>
      </c>
    </row>
    <row r="2208" spans="2:12" ht="13.5" thickTop="1" x14ac:dyDescent="0.25">
      <c r="B2208" s="396"/>
      <c r="C2208" s="396"/>
      <c r="D2208" s="396"/>
      <c r="E2208" s="396"/>
      <c r="F2208" s="396"/>
      <c r="G2208" s="396"/>
      <c r="H2208" s="396"/>
      <c r="I2208" s="396"/>
      <c r="J2208" s="396"/>
      <c r="K2208" s="396"/>
      <c r="L2208" s="396"/>
    </row>
    <row r="2209" spans="2:12" ht="12.75" customHeight="1" x14ac:dyDescent="0.25">
      <c r="B2209" s="388" t="s">
        <v>2028</v>
      </c>
      <c r="C2209" s="440" t="s">
        <v>15</v>
      </c>
      <c r="D2209" s="388" t="s">
        <v>33</v>
      </c>
      <c r="E2209" s="388" t="s">
        <v>30</v>
      </c>
      <c r="F2209" s="544" t="s">
        <v>199</v>
      </c>
      <c r="G2209" s="544"/>
      <c r="H2209" s="389" t="s">
        <v>24</v>
      </c>
      <c r="I2209" s="440" t="s">
        <v>26</v>
      </c>
      <c r="J2209" s="440" t="s">
        <v>585</v>
      </c>
      <c r="K2209" s="440" t="s">
        <v>54</v>
      </c>
      <c r="L2209" s="440" t="s">
        <v>25</v>
      </c>
    </row>
    <row r="2210" spans="2:12" ht="12.75" customHeight="1" x14ac:dyDescent="0.25">
      <c r="B2210" s="390" t="s">
        <v>382</v>
      </c>
      <c r="C2210" s="391" t="s">
        <v>2029</v>
      </c>
      <c r="D2210" s="390" t="s">
        <v>1336</v>
      </c>
      <c r="E2210" s="390" t="s">
        <v>2030</v>
      </c>
      <c r="F2210" s="541">
        <v>823</v>
      </c>
      <c r="G2210" s="541"/>
      <c r="H2210" s="392" t="s">
        <v>141</v>
      </c>
      <c r="I2210" s="443">
        <v>1</v>
      </c>
      <c r="J2210" s="393"/>
      <c r="K2210" s="393">
        <v>73.39</v>
      </c>
      <c r="L2210" s="393">
        <v>73.39</v>
      </c>
    </row>
    <row r="2211" spans="2:12" x14ac:dyDescent="0.25">
      <c r="B2211" s="394" t="s">
        <v>383</v>
      </c>
      <c r="C2211" s="444" t="s">
        <v>4345</v>
      </c>
      <c r="D2211" s="394" t="s">
        <v>1336</v>
      </c>
      <c r="E2211" s="394" t="s">
        <v>2030</v>
      </c>
      <c r="F2211" s="542" t="s">
        <v>390</v>
      </c>
      <c r="G2211" s="542"/>
      <c r="H2211" s="395" t="s">
        <v>141</v>
      </c>
      <c r="I2211" s="445">
        <v>1.01</v>
      </c>
      <c r="J2211" s="445">
        <v>0</v>
      </c>
      <c r="K2211" s="446">
        <v>46.51</v>
      </c>
      <c r="L2211" s="446">
        <v>46.975099999999998</v>
      </c>
    </row>
    <row r="2212" spans="2:12" x14ac:dyDescent="0.25">
      <c r="B2212" s="394" t="s">
        <v>383</v>
      </c>
      <c r="C2212" s="444" t="s">
        <v>674</v>
      </c>
      <c r="D2212" s="394" t="s">
        <v>1336</v>
      </c>
      <c r="E2212" s="394" t="s">
        <v>237</v>
      </c>
      <c r="F2212" s="542" t="s">
        <v>384</v>
      </c>
      <c r="G2212" s="542"/>
      <c r="H2212" s="395" t="s">
        <v>340</v>
      </c>
      <c r="I2212" s="445">
        <v>0.5</v>
      </c>
      <c r="J2212" s="445">
        <v>0</v>
      </c>
      <c r="K2212" s="446">
        <v>22.31</v>
      </c>
      <c r="L2212" s="446">
        <v>11.154999999999999</v>
      </c>
    </row>
    <row r="2213" spans="2:12" x14ac:dyDescent="0.25">
      <c r="B2213" s="394" t="s">
        <v>383</v>
      </c>
      <c r="C2213" s="444" t="s">
        <v>441</v>
      </c>
      <c r="D2213" s="394" t="s">
        <v>1336</v>
      </c>
      <c r="E2213" s="394" t="s">
        <v>442</v>
      </c>
      <c r="F2213" s="542" t="s">
        <v>390</v>
      </c>
      <c r="G2213" s="542"/>
      <c r="H2213" s="395" t="s">
        <v>141</v>
      </c>
      <c r="I2213" s="445">
        <v>1.01</v>
      </c>
      <c r="J2213" s="445">
        <v>0</v>
      </c>
      <c r="K2213" s="446">
        <v>0.38</v>
      </c>
      <c r="L2213" s="446">
        <v>0.38379999999999997</v>
      </c>
    </row>
    <row r="2214" spans="2:12" x14ac:dyDescent="0.25">
      <c r="B2214" s="394" t="s">
        <v>383</v>
      </c>
      <c r="C2214" s="444" t="s">
        <v>688</v>
      </c>
      <c r="D2214" s="394" t="s">
        <v>1336</v>
      </c>
      <c r="E2214" s="394" t="s">
        <v>243</v>
      </c>
      <c r="F2214" s="542" t="s">
        <v>384</v>
      </c>
      <c r="G2214" s="542"/>
      <c r="H2214" s="395" t="s">
        <v>340</v>
      </c>
      <c r="I2214" s="445">
        <v>0.5</v>
      </c>
      <c r="J2214" s="445">
        <v>0</v>
      </c>
      <c r="K2214" s="446">
        <v>29.78</v>
      </c>
      <c r="L2214" s="446">
        <v>14.89</v>
      </c>
    </row>
    <row r="2215" spans="2:12" ht="25.5" x14ac:dyDescent="0.25">
      <c r="B2215" s="399"/>
      <c r="C2215" s="399"/>
      <c r="D2215" s="399"/>
      <c r="E2215" s="399"/>
      <c r="F2215" s="399"/>
      <c r="G2215" s="399" t="s">
        <v>386</v>
      </c>
      <c r="H2215" s="447">
        <v>26.04</v>
      </c>
      <c r="I2215" s="399" t="s">
        <v>387</v>
      </c>
      <c r="J2215" s="447">
        <v>0</v>
      </c>
      <c r="K2215" s="399" t="s">
        <v>388</v>
      </c>
      <c r="L2215" s="447">
        <v>26.04</v>
      </c>
    </row>
    <row r="2216" spans="2:12" ht="26.25" thickBot="1" x14ac:dyDescent="0.3">
      <c r="B2216" s="399"/>
      <c r="C2216" s="399"/>
      <c r="D2216" s="399"/>
      <c r="E2216" s="399"/>
      <c r="F2216" s="399"/>
      <c r="G2216" s="399" t="s">
        <v>389</v>
      </c>
      <c r="H2216" s="447">
        <v>0</v>
      </c>
      <c r="I2216" s="543"/>
      <c r="J2216" s="543" t="s">
        <v>474</v>
      </c>
      <c r="K2216" s="399"/>
      <c r="L2216" s="447">
        <v>73.39</v>
      </c>
    </row>
    <row r="2217" spans="2:12" ht="12.75" customHeight="1" thickTop="1" x14ac:dyDescent="0.25">
      <c r="B2217" s="396"/>
      <c r="C2217" s="396"/>
      <c r="D2217" s="396"/>
      <c r="E2217" s="396"/>
      <c r="F2217" s="396"/>
      <c r="G2217" s="396"/>
      <c r="H2217" s="396"/>
      <c r="I2217" s="396"/>
      <c r="J2217" s="396"/>
      <c r="K2217" s="396"/>
      <c r="L2217" s="396"/>
    </row>
    <row r="2218" spans="2:12" ht="12.75" customHeight="1" x14ac:dyDescent="0.25">
      <c r="B2218" s="388" t="s">
        <v>2031</v>
      </c>
      <c r="C2218" s="440" t="s">
        <v>15</v>
      </c>
      <c r="D2218" s="388" t="s">
        <v>33</v>
      </c>
      <c r="E2218" s="388" t="s">
        <v>30</v>
      </c>
      <c r="F2218" s="544" t="s">
        <v>199</v>
      </c>
      <c r="G2218" s="544"/>
      <c r="H2218" s="389" t="s">
        <v>24</v>
      </c>
      <c r="I2218" s="440" t="s">
        <v>26</v>
      </c>
      <c r="J2218" s="440" t="s">
        <v>54</v>
      </c>
      <c r="K2218" s="440" t="s">
        <v>25</v>
      </c>
      <c r="L2218"/>
    </row>
    <row r="2219" spans="2:12" ht="25.5" x14ac:dyDescent="0.25">
      <c r="B2219" s="390" t="s">
        <v>382</v>
      </c>
      <c r="C2219" s="391" t="s">
        <v>2032</v>
      </c>
      <c r="D2219" s="390" t="s">
        <v>164</v>
      </c>
      <c r="E2219" s="390" t="s">
        <v>2033</v>
      </c>
      <c r="F2219" s="541" t="s">
        <v>4346</v>
      </c>
      <c r="G2219" s="541"/>
      <c r="H2219" s="392" t="s">
        <v>136</v>
      </c>
      <c r="I2219" s="443">
        <v>1</v>
      </c>
      <c r="J2219" s="393">
        <v>16183.22</v>
      </c>
      <c r="K2219" s="393">
        <v>16183.22</v>
      </c>
      <c r="L2219"/>
    </row>
    <row r="2220" spans="2:12" ht="15" x14ac:dyDescent="0.25">
      <c r="B2220" s="388" t="s">
        <v>23</v>
      </c>
      <c r="C2220" s="440" t="s">
        <v>15</v>
      </c>
      <c r="D2220" s="388" t="s">
        <v>33</v>
      </c>
      <c r="E2220" s="388" t="s">
        <v>30</v>
      </c>
      <c r="F2220" s="544" t="s">
        <v>199</v>
      </c>
      <c r="G2220" s="546"/>
      <c r="H2220" s="389" t="s">
        <v>24</v>
      </c>
      <c r="I2220" s="440" t="s">
        <v>26</v>
      </c>
      <c r="J2220" s="440" t="s">
        <v>54</v>
      </c>
      <c r="K2220" s="440" t="s">
        <v>25</v>
      </c>
      <c r="L2220"/>
    </row>
    <row r="2221" spans="2:12" ht="15" x14ac:dyDescent="0.25">
      <c r="B2221" s="394" t="s">
        <v>383</v>
      </c>
      <c r="C2221" s="444" t="s">
        <v>682</v>
      </c>
      <c r="D2221" s="394" t="s">
        <v>1336</v>
      </c>
      <c r="E2221" s="394" t="s">
        <v>244</v>
      </c>
      <c r="F2221" s="542" t="s">
        <v>384</v>
      </c>
      <c r="G2221" s="542"/>
      <c r="H2221" s="395" t="s">
        <v>340</v>
      </c>
      <c r="I2221" s="445">
        <v>1</v>
      </c>
      <c r="J2221" s="446">
        <v>29.48</v>
      </c>
      <c r="K2221" s="451" t="s">
        <v>1277</v>
      </c>
      <c r="L2221"/>
    </row>
    <row r="2222" spans="2:12" ht="25.5" x14ac:dyDescent="0.25">
      <c r="B2222" s="394" t="s">
        <v>383</v>
      </c>
      <c r="C2222" s="444" t="s">
        <v>4347</v>
      </c>
      <c r="D2222" s="394" t="s">
        <v>164</v>
      </c>
      <c r="E2222" s="394" t="s">
        <v>4348</v>
      </c>
      <c r="F2222" s="542" t="s">
        <v>390</v>
      </c>
      <c r="G2222" s="542"/>
      <c r="H2222" s="395" t="s">
        <v>136</v>
      </c>
      <c r="I2222" s="445">
        <v>1</v>
      </c>
      <c r="J2222" s="446">
        <v>16113</v>
      </c>
      <c r="K2222" s="451" t="s">
        <v>4349</v>
      </c>
      <c r="L2222"/>
    </row>
    <row r="2223" spans="2:12" ht="15" x14ac:dyDescent="0.25">
      <c r="B2223" s="394" t="s">
        <v>383</v>
      </c>
      <c r="C2223" s="444" t="s">
        <v>690</v>
      </c>
      <c r="D2223" s="394" t="s">
        <v>1336</v>
      </c>
      <c r="E2223" s="394" t="s">
        <v>202</v>
      </c>
      <c r="F2223" s="542" t="s">
        <v>384</v>
      </c>
      <c r="G2223" s="542"/>
      <c r="H2223" s="395" t="s">
        <v>340</v>
      </c>
      <c r="I2223" s="445">
        <v>2</v>
      </c>
      <c r="J2223" s="446">
        <v>20.37</v>
      </c>
      <c r="K2223" s="451" t="s">
        <v>4149</v>
      </c>
      <c r="L2223"/>
    </row>
    <row r="2224" spans="2:12" ht="15" x14ac:dyDescent="0.25">
      <c r="B2224" s="549" t="s">
        <v>497</v>
      </c>
      <c r="C2224" s="546"/>
      <c r="D2224" s="546"/>
      <c r="E2224" s="546"/>
      <c r="F2224" s="546"/>
      <c r="G2224" s="546"/>
      <c r="H2224" s="546"/>
      <c r="I2224" s="546"/>
      <c r="J2224" s="546"/>
      <c r="K2224" s="546"/>
      <c r="L2224"/>
    </row>
    <row r="2225" spans="2:12" ht="15" x14ac:dyDescent="0.25">
      <c r="B2225" s="388" t="s">
        <v>23</v>
      </c>
      <c r="C2225" s="440" t="s">
        <v>15</v>
      </c>
      <c r="D2225" s="388" t="s">
        <v>33</v>
      </c>
      <c r="E2225" s="388" t="s">
        <v>30</v>
      </c>
      <c r="F2225" s="544" t="s">
        <v>199</v>
      </c>
      <c r="G2225" s="546"/>
      <c r="H2225" s="389" t="s">
        <v>24</v>
      </c>
      <c r="I2225" s="440" t="s">
        <v>26</v>
      </c>
      <c r="J2225" s="440" t="s">
        <v>54</v>
      </c>
      <c r="K2225" s="440" t="s">
        <v>25</v>
      </c>
      <c r="L2225"/>
    </row>
    <row r="2226" spans="2:12" ht="15" x14ac:dyDescent="0.25">
      <c r="B2226" s="394" t="s">
        <v>383</v>
      </c>
      <c r="C2226" s="444" t="s">
        <v>682</v>
      </c>
      <c r="D2226" s="394" t="s">
        <v>1336</v>
      </c>
      <c r="E2226" s="394" t="s">
        <v>244</v>
      </c>
      <c r="F2226" s="542" t="s">
        <v>384</v>
      </c>
      <c r="G2226" s="542"/>
      <c r="H2226" s="395" t="s">
        <v>340</v>
      </c>
      <c r="I2226" s="445">
        <v>1</v>
      </c>
      <c r="J2226" s="446">
        <v>29.48</v>
      </c>
      <c r="K2226" s="451" t="s">
        <v>1277</v>
      </c>
      <c r="L2226"/>
    </row>
    <row r="2227" spans="2:12" ht="12.75" customHeight="1" x14ac:dyDescent="0.25">
      <c r="B2227" s="394" t="s">
        <v>383</v>
      </c>
      <c r="C2227" s="444" t="s">
        <v>4347</v>
      </c>
      <c r="D2227" s="394" t="s">
        <v>164</v>
      </c>
      <c r="E2227" s="394" t="s">
        <v>4348</v>
      </c>
      <c r="F2227" s="542" t="s">
        <v>390</v>
      </c>
      <c r="G2227" s="542"/>
      <c r="H2227" s="395" t="s">
        <v>136</v>
      </c>
      <c r="I2227" s="445">
        <v>1</v>
      </c>
      <c r="J2227" s="446">
        <v>16113</v>
      </c>
      <c r="K2227" s="451" t="s">
        <v>4349</v>
      </c>
      <c r="L2227"/>
    </row>
    <row r="2228" spans="2:12" ht="12.75" customHeight="1" x14ac:dyDescent="0.25">
      <c r="B2228" s="394" t="s">
        <v>383</v>
      </c>
      <c r="C2228" s="444" t="s">
        <v>690</v>
      </c>
      <c r="D2228" s="394" t="s">
        <v>1336</v>
      </c>
      <c r="E2228" s="394" t="s">
        <v>202</v>
      </c>
      <c r="F2228" s="542" t="s">
        <v>384</v>
      </c>
      <c r="G2228" s="542"/>
      <c r="H2228" s="395" t="s">
        <v>340</v>
      </c>
      <c r="I2228" s="445">
        <v>2</v>
      </c>
      <c r="J2228" s="446">
        <v>20.37</v>
      </c>
      <c r="K2228" s="451" t="s">
        <v>4149</v>
      </c>
      <c r="L2228"/>
    </row>
    <row r="2229" spans="2:12" ht="25.5" x14ac:dyDescent="0.25">
      <c r="B2229" s="399"/>
      <c r="C2229" s="399"/>
      <c r="D2229" s="399"/>
      <c r="E2229" s="399"/>
      <c r="F2229" s="399" t="s">
        <v>386</v>
      </c>
      <c r="G2229" s="447">
        <v>70.22</v>
      </c>
      <c r="H2229" s="399" t="s">
        <v>387</v>
      </c>
      <c r="I2229" s="447">
        <v>0</v>
      </c>
      <c r="J2229" s="399" t="s">
        <v>388</v>
      </c>
      <c r="K2229" s="447">
        <v>70.22</v>
      </c>
      <c r="L2229"/>
    </row>
    <row r="2230" spans="2:12" ht="26.25" thickBot="1" x14ac:dyDescent="0.3">
      <c r="B2230" s="399"/>
      <c r="C2230" s="399"/>
      <c r="D2230" s="399"/>
      <c r="E2230" s="399"/>
      <c r="F2230" s="399" t="s">
        <v>389</v>
      </c>
      <c r="G2230" s="447">
        <v>0</v>
      </c>
      <c r="H2230" s="399"/>
      <c r="I2230" s="543" t="s">
        <v>474</v>
      </c>
      <c r="J2230" s="543"/>
      <c r="K2230" s="447">
        <v>16183.22</v>
      </c>
      <c r="L2230"/>
    </row>
    <row r="2231" spans="2:12" ht="13.5" thickTop="1" x14ac:dyDescent="0.25">
      <c r="B2231" s="396"/>
      <c r="C2231" s="396"/>
      <c r="D2231" s="396"/>
      <c r="E2231" s="396"/>
      <c r="F2231" s="396"/>
      <c r="G2231" s="396"/>
      <c r="H2231" s="396"/>
      <c r="I2231" s="396"/>
      <c r="J2231" s="396"/>
      <c r="K2231" s="396"/>
      <c r="L2231" s="396"/>
    </row>
    <row r="2232" spans="2:12" ht="15" x14ac:dyDescent="0.25">
      <c r="B2232" s="388" t="s">
        <v>2034</v>
      </c>
      <c r="C2232" s="440" t="s">
        <v>15</v>
      </c>
      <c r="D2232" s="388" t="s">
        <v>33</v>
      </c>
      <c r="E2232" s="388" t="s">
        <v>30</v>
      </c>
      <c r="F2232" s="544" t="s">
        <v>199</v>
      </c>
      <c r="G2232" s="544"/>
      <c r="H2232" s="389" t="s">
        <v>24</v>
      </c>
      <c r="I2232" s="440" t="s">
        <v>26</v>
      </c>
      <c r="J2232" s="440" t="s">
        <v>54</v>
      </c>
      <c r="K2232" s="440" t="s">
        <v>25</v>
      </c>
      <c r="L2232"/>
    </row>
    <row r="2233" spans="2:12" ht="15" x14ac:dyDescent="0.25">
      <c r="B2233" s="390" t="s">
        <v>382</v>
      </c>
      <c r="C2233" s="391" t="s">
        <v>2035</v>
      </c>
      <c r="D2233" s="390" t="s">
        <v>164</v>
      </c>
      <c r="E2233" s="390" t="s">
        <v>2036</v>
      </c>
      <c r="F2233" s="541" t="s">
        <v>4346</v>
      </c>
      <c r="G2233" s="541"/>
      <c r="H2233" s="392" t="s">
        <v>136</v>
      </c>
      <c r="I2233" s="443">
        <v>1</v>
      </c>
      <c r="J2233" s="393">
        <v>13260.99</v>
      </c>
      <c r="K2233" s="393">
        <v>13260.99</v>
      </c>
      <c r="L2233"/>
    </row>
    <row r="2234" spans="2:12" ht="15" x14ac:dyDescent="0.25">
      <c r="B2234" s="388" t="s">
        <v>23</v>
      </c>
      <c r="C2234" s="440" t="s">
        <v>15</v>
      </c>
      <c r="D2234" s="388" t="s">
        <v>33</v>
      </c>
      <c r="E2234" s="388" t="s">
        <v>30</v>
      </c>
      <c r="F2234" s="544" t="s">
        <v>199</v>
      </c>
      <c r="G2234" s="546"/>
      <c r="H2234" s="389" t="s">
        <v>24</v>
      </c>
      <c r="I2234" s="440" t="s">
        <v>26</v>
      </c>
      <c r="J2234" s="440" t="s">
        <v>54</v>
      </c>
      <c r="K2234" s="440" t="s">
        <v>25</v>
      </c>
      <c r="L2234"/>
    </row>
    <row r="2235" spans="2:12" ht="12.75" customHeight="1" x14ac:dyDescent="0.25">
      <c r="B2235" s="394" t="s">
        <v>383</v>
      </c>
      <c r="C2235" s="444" t="s">
        <v>4350</v>
      </c>
      <c r="D2235" s="394" t="s">
        <v>164</v>
      </c>
      <c r="E2235" s="394" t="s">
        <v>4351</v>
      </c>
      <c r="F2235" s="542" t="s">
        <v>390</v>
      </c>
      <c r="G2235" s="542"/>
      <c r="H2235" s="395" t="s">
        <v>136</v>
      </c>
      <c r="I2235" s="445">
        <v>1</v>
      </c>
      <c r="J2235" s="446">
        <v>13190.77</v>
      </c>
      <c r="K2235" s="451" t="s">
        <v>4352</v>
      </c>
      <c r="L2235"/>
    </row>
    <row r="2236" spans="2:12" ht="15" x14ac:dyDescent="0.25">
      <c r="B2236" s="394" t="s">
        <v>383</v>
      </c>
      <c r="C2236" s="444" t="s">
        <v>690</v>
      </c>
      <c r="D2236" s="394" t="s">
        <v>1336</v>
      </c>
      <c r="E2236" s="394" t="s">
        <v>202</v>
      </c>
      <c r="F2236" s="542" t="s">
        <v>384</v>
      </c>
      <c r="G2236" s="542"/>
      <c r="H2236" s="395" t="s">
        <v>340</v>
      </c>
      <c r="I2236" s="445">
        <v>2</v>
      </c>
      <c r="J2236" s="446">
        <v>20.37</v>
      </c>
      <c r="K2236" s="451" t="s">
        <v>4149</v>
      </c>
      <c r="L2236"/>
    </row>
    <row r="2237" spans="2:12" ht="12.75" customHeight="1" x14ac:dyDescent="0.25">
      <c r="B2237" s="394" t="s">
        <v>383</v>
      </c>
      <c r="C2237" s="444" t="s">
        <v>682</v>
      </c>
      <c r="D2237" s="394" t="s">
        <v>1336</v>
      </c>
      <c r="E2237" s="394" t="s">
        <v>244</v>
      </c>
      <c r="F2237" s="542" t="s">
        <v>384</v>
      </c>
      <c r="G2237" s="542"/>
      <c r="H2237" s="395" t="s">
        <v>340</v>
      </c>
      <c r="I2237" s="445">
        <v>1</v>
      </c>
      <c r="J2237" s="446">
        <v>29.48</v>
      </c>
      <c r="K2237" s="451" t="s">
        <v>1277</v>
      </c>
      <c r="L2237"/>
    </row>
    <row r="2238" spans="2:12" ht="15" x14ac:dyDescent="0.25">
      <c r="B2238" s="549" t="s">
        <v>497</v>
      </c>
      <c r="C2238" s="546"/>
      <c r="D2238" s="546"/>
      <c r="E2238" s="546"/>
      <c r="F2238" s="546"/>
      <c r="G2238" s="546"/>
      <c r="H2238" s="546"/>
      <c r="I2238" s="546"/>
      <c r="J2238" s="546"/>
      <c r="K2238" s="546"/>
      <c r="L2238"/>
    </row>
    <row r="2239" spans="2:12" ht="15" x14ac:dyDescent="0.25">
      <c r="B2239" s="388" t="s">
        <v>23</v>
      </c>
      <c r="C2239" s="440" t="s">
        <v>15</v>
      </c>
      <c r="D2239" s="388" t="s">
        <v>33</v>
      </c>
      <c r="E2239" s="388" t="s">
        <v>30</v>
      </c>
      <c r="F2239" s="544" t="s">
        <v>199</v>
      </c>
      <c r="G2239" s="546"/>
      <c r="H2239" s="389" t="s">
        <v>24</v>
      </c>
      <c r="I2239" s="440" t="s">
        <v>26</v>
      </c>
      <c r="J2239" s="440" t="s">
        <v>54</v>
      </c>
      <c r="K2239" s="440" t="s">
        <v>25</v>
      </c>
      <c r="L2239"/>
    </row>
    <row r="2240" spans="2:12" ht="25.5" x14ac:dyDescent="0.25">
      <c r="B2240" s="394" t="s">
        <v>383</v>
      </c>
      <c r="C2240" s="444" t="s">
        <v>4350</v>
      </c>
      <c r="D2240" s="394" t="s">
        <v>164</v>
      </c>
      <c r="E2240" s="394" t="s">
        <v>4351</v>
      </c>
      <c r="F2240" s="542" t="s">
        <v>390</v>
      </c>
      <c r="G2240" s="542"/>
      <c r="H2240" s="395" t="s">
        <v>136</v>
      </c>
      <c r="I2240" s="445">
        <v>1</v>
      </c>
      <c r="J2240" s="446">
        <v>13190.77</v>
      </c>
      <c r="K2240" s="451" t="s">
        <v>4352</v>
      </c>
      <c r="L2240"/>
    </row>
    <row r="2241" spans="2:12" ht="15" x14ac:dyDescent="0.25">
      <c r="B2241" s="394" t="s">
        <v>383</v>
      </c>
      <c r="C2241" s="444" t="s">
        <v>690</v>
      </c>
      <c r="D2241" s="394" t="s">
        <v>1336</v>
      </c>
      <c r="E2241" s="394" t="s">
        <v>202</v>
      </c>
      <c r="F2241" s="542" t="s">
        <v>384</v>
      </c>
      <c r="G2241" s="542"/>
      <c r="H2241" s="395" t="s">
        <v>340</v>
      </c>
      <c r="I2241" s="445">
        <v>2</v>
      </c>
      <c r="J2241" s="446">
        <v>20.37</v>
      </c>
      <c r="K2241" s="451" t="s">
        <v>4149</v>
      </c>
      <c r="L2241"/>
    </row>
    <row r="2242" spans="2:12" ht="15" x14ac:dyDescent="0.25">
      <c r="B2242" s="394" t="s">
        <v>383</v>
      </c>
      <c r="C2242" s="444" t="s">
        <v>682</v>
      </c>
      <c r="D2242" s="394" t="s">
        <v>1336</v>
      </c>
      <c r="E2242" s="394" t="s">
        <v>244</v>
      </c>
      <c r="F2242" s="542" t="s">
        <v>384</v>
      </c>
      <c r="G2242" s="542"/>
      <c r="H2242" s="395" t="s">
        <v>340</v>
      </c>
      <c r="I2242" s="445">
        <v>1</v>
      </c>
      <c r="J2242" s="446">
        <v>29.48</v>
      </c>
      <c r="K2242" s="451" t="s">
        <v>1277</v>
      </c>
      <c r="L2242"/>
    </row>
    <row r="2243" spans="2:12" ht="25.5" x14ac:dyDescent="0.25">
      <c r="B2243" s="399"/>
      <c r="C2243" s="399"/>
      <c r="D2243" s="399"/>
      <c r="E2243" s="399"/>
      <c r="F2243" s="399" t="s">
        <v>386</v>
      </c>
      <c r="G2243" s="447">
        <v>70.22</v>
      </c>
      <c r="H2243" s="399" t="s">
        <v>387</v>
      </c>
      <c r="I2243" s="447">
        <v>0</v>
      </c>
      <c r="J2243" s="399" t="s">
        <v>388</v>
      </c>
      <c r="K2243" s="447">
        <v>70.22</v>
      </c>
      <c r="L2243"/>
    </row>
    <row r="2244" spans="2:12" ht="12.75" customHeight="1" thickBot="1" x14ac:dyDescent="0.3">
      <c r="B2244" s="399"/>
      <c r="C2244" s="399"/>
      <c r="D2244" s="399"/>
      <c r="E2244" s="399"/>
      <c r="F2244" s="399" t="s">
        <v>389</v>
      </c>
      <c r="G2244" s="447">
        <v>0</v>
      </c>
      <c r="H2244" s="399"/>
      <c r="I2244" s="543" t="s">
        <v>474</v>
      </c>
      <c r="J2244" s="543"/>
      <c r="K2244" s="447">
        <v>13260.99</v>
      </c>
      <c r="L2244"/>
    </row>
    <row r="2245" spans="2:12" ht="12.75" customHeight="1" thickTop="1" x14ac:dyDescent="0.25">
      <c r="B2245" s="396"/>
      <c r="C2245" s="396"/>
      <c r="D2245" s="396"/>
      <c r="E2245" s="396"/>
      <c r="F2245" s="396"/>
      <c r="G2245" s="396"/>
      <c r="H2245" s="396"/>
      <c r="I2245" s="396"/>
      <c r="J2245" s="396"/>
      <c r="K2245" s="396"/>
      <c r="L2245" s="396"/>
    </row>
    <row r="2246" spans="2:12" ht="15" x14ac:dyDescent="0.25">
      <c r="B2246" s="388" t="s">
        <v>2037</v>
      </c>
      <c r="C2246" s="440" t="s">
        <v>15</v>
      </c>
      <c r="D2246" s="388" t="s">
        <v>33</v>
      </c>
      <c r="E2246" s="388" t="s">
        <v>30</v>
      </c>
      <c r="F2246" s="544" t="s">
        <v>199</v>
      </c>
      <c r="G2246" s="544"/>
      <c r="H2246" s="389" t="s">
        <v>24</v>
      </c>
      <c r="I2246" s="440" t="s">
        <v>26</v>
      </c>
      <c r="J2246" s="440" t="s">
        <v>54</v>
      </c>
      <c r="K2246" s="440" t="s">
        <v>25</v>
      </c>
      <c r="L2246"/>
    </row>
    <row r="2247" spans="2:12" ht="25.5" x14ac:dyDescent="0.25">
      <c r="B2247" s="390" t="s">
        <v>382</v>
      </c>
      <c r="C2247" s="391" t="s">
        <v>2038</v>
      </c>
      <c r="D2247" s="390" t="s">
        <v>164</v>
      </c>
      <c r="E2247" s="390" t="s">
        <v>2039</v>
      </c>
      <c r="F2247" s="541" t="s">
        <v>4153</v>
      </c>
      <c r="G2247" s="541"/>
      <c r="H2247" s="392" t="s">
        <v>136</v>
      </c>
      <c r="I2247" s="443">
        <v>1</v>
      </c>
      <c r="J2247" s="393">
        <v>3489.07</v>
      </c>
      <c r="K2247" s="393">
        <v>3489.07</v>
      </c>
      <c r="L2247"/>
    </row>
    <row r="2248" spans="2:12" ht="15" x14ac:dyDescent="0.25">
      <c r="B2248" s="388" t="s">
        <v>23</v>
      </c>
      <c r="C2248" s="440" t="s">
        <v>15</v>
      </c>
      <c r="D2248" s="388" t="s">
        <v>33</v>
      </c>
      <c r="E2248" s="388" t="s">
        <v>30</v>
      </c>
      <c r="F2248" s="544" t="s">
        <v>199</v>
      </c>
      <c r="G2248" s="546"/>
      <c r="H2248" s="389" t="s">
        <v>24</v>
      </c>
      <c r="I2248" s="440" t="s">
        <v>26</v>
      </c>
      <c r="J2248" s="440" t="s">
        <v>54</v>
      </c>
      <c r="K2248" s="440" t="s">
        <v>25</v>
      </c>
      <c r="L2248"/>
    </row>
    <row r="2249" spans="2:12" ht="15" x14ac:dyDescent="0.25">
      <c r="B2249" s="394" t="s">
        <v>383</v>
      </c>
      <c r="C2249" s="444" t="s">
        <v>682</v>
      </c>
      <c r="D2249" s="394" t="s">
        <v>1336</v>
      </c>
      <c r="E2249" s="394" t="s">
        <v>244</v>
      </c>
      <c r="F2249" s="542" t="s">
        <v>384</v>
      </c>
      <c r="G2249" s="542"/>
      <c r="H2249" s="395" t="s">
        <v>340</v>
      </c>
      <c r="I2249" s="445">
        <v>1</v>
      </c>
      <c r="J2249" s="446">
        <v>29.48</v>
      </c>
      <c r="K2249" s="451" t="s">
        <v>1277</v>
      </c>
      <c r="L2249"/>
    </row>
    <row r="2250" spans="2:12" ht="15" x14ac:dyDescent="0.25">
      <c r="B2250" s="394" t="s">
        <v>383</v>
      </c>
      <c r="C2250" s="444" t="s">
        <v>690</v>
      </c>
      <c r="D2250" s="394" t="s">
        <v>1336</v>
      </c>
      <c r="E2250" s="394" t="s">
        <v>202</v>
      </c>
      <c r="F2250" s="542" t="s">
        <v>384</v>
      </c>
      <c r="G2250" s="542"/>
      <c r="H2250" s="395" t="s">
        <v>340</v>
      </c>
      <c r="I2250" s="445">
        <v>2</v>
      </c>
      <c r="J2250" s="446">
        <v>20.37</v>
      </c>
      <c r="K2250" s="451" t="s">
        <v>4149</v>
      </c>
      <c r="L2250"/>
    </row>
    <row r="2251" spans="2:12" ht="15" x14ac:dyDescent="0.25">
      <c r="B2251" s="394" t="s">
        <v>383</v>
      </c>
      <c r="C2251" s="444" t="s">
        <v>4353</v>
      </c>
      <c r="D2251" s="394" t="s">
        <v>164</v>
      </c>
      <c r="E2251" s="394" t="s">
        <v>4354</v>
      </c>
      <c r="F2251" s="542" t="s">
        <v>651</v>
      </c>
      <c r="G2251" s="542"/>
      <c r="H2251" s="395" t="s">
        <v>136</v>
      </c>
      <c r="I2251" s="445">
        <v>1</v>
      </c>
      <c r="J2251" s="446">
        <v>3389.07</v>
      </c>
      <c r="K2251" s="451" t="s">
        <v>4355</v>
      </c>
      <c r="L2251"/>
    </row>
    <row r="2252" spans="2:12" ht="15" x14ac:dyDescent="0.25">
      <c r="B2252" s="394" t="s">
        <v>383</v>
      </c>
      <c r="C2252" s="444" t="s">
        <v>688</v>
      </c>
      <c r="D2252" s="394" t="s">
        <v>1336</v>
      </c>
      <c r="E2252" s="394" t="s">
        <v>243</v>
      </c>
      <c r="F2252" s="542" t="s">
        <v>384</v>
      </c>
      <c r="G2252" s="542"/>
      <c r="H2252" s="395" t="s">
        <v>340</v>
      </c>
      <c r="I2252" s="445">
        <v>1</v>
      </c>
      <c r="J2252" s="446">
        <v>29.78</v>
      </c>
      <c r="K2252" s="451" t="s">
        <v>4356</v>
      </c>
      <c r="L2252"/>
    </row>
    <row r="2253" spans="2:12" ht="12.75" customHeight="1" x14ac:dyDescent="0.25">
      <c r="B2253" s="549" t="s">
        <v>497</v>
      </c>
      <c r="C2253" s="546"/>
      <c r="D2253" s="546"/>
      <c r="E2253" s="546"/>
      <c r="F2253" s="546"/>
      <c r="G2253" s="546"/>
      <c r="H2253" s="546"/>
      <c r="I2253" s="546"/>
      <c r="J2253" s="546"/>
      <c r="K2253" s="546"/>
      <c r="L2253"/>
    </row>
    <row r="2254" spans="2:12" ht="12.75" customHeight="1" x14ac:dyDescent="0.25">
      <c r="B2254" s="388" t="s">
        <v>23</v>
      </c>
      <c r="C2254" s="440" t="s">
        <v>15</v>
      </c>
      <c r="D2254" s="388" t="s">
        <v>33</v>
      </c>
      <c r="E2254" s="388" t="s">
        <v>30</v>
      </c>
      <c r="F2254" s="544" t="s">
        <v>199</v>
      </c>
      <c r="G2254" s="546"/>
      <c r="H2254" s="389" t="s">
        <v>24</v>
      </c>
      <c r="I2254" s="440" t="s">
        <v>26</v>
      </c>
      <c r="J2254" s="440" t="s">
        <v>54</v>
      </c>
      <c r="K2254" s="440" t="s">
        <v>25</v>
      </c>
      <c r="L2254"/>
    </row>
    <row r="2255" spans="2:12" ht="15" x14ac:dyDescent="0.25">
      <c r="B2255" s="394" t="s">
        <v>383</v>
      </c>
      <c r="C2255" s="444" t="s">
        <v>682</v>
      </c>
      <c r="D2255" s="394" t="s">
        <v>1336</v>
      </c>
      <c r="E2255" s="394" t="s">
        <v>244</v>
      </c>
      <c r="F2255" s="542" t="s">
        <v>384</v>
      </c>
      <c r="G2255" s="542"/>
      <c r="H2255" s="395" t="s">
        <v>340</v>
      </c>
      <c r="I2255" s="445">
        <v>1</v>
      </c>
      <c r="J2255" s="446">
        <v>29.48</v>
      </c>
      <c r="K2255" s="451" t="s">
        <v>1277</v>
      </c>
      <c r="L2255"/>
    </row>
    <row r="2256" spans="2:12" ht="15" x14ac:dyDescent="0.25">
      <c r="B2256" s="394" t="s">
        <v>383</v>
      </c>
      <c r="C2256" s="444" t="s">
        <v>690</v>
      </c>
      <c r="D2256" s="394" t="s">
        <v>1336</v>
      </c>
      <c r="E2256" s="394" t="s">
        <v>202</v>
      </c>
      <c r="F2256" s="542" t="s">
        <v>384</v>
      </c>
      <c r="G2256" s="542"/>
      <c r="H2256" s="395" t="s">
        <v>340</v>
      </c>
      <c r="I2256" s="445">
        <v>2</v>
      </c>
      <c r="J2256" s="446">
        <v>20.37</v>
      </c>
      <c r="K2256" s="451" t="s">
        <v>4149</v>
      </c>
      <c r="L2256"/>
    </row>
    <row r="2257" spans="2:12" ht="15" x14ac:dyDescent="0.25">
      <c r="B2257" s="394" t="s">
        <v>383</v>
      </c>
      <c r="C2257" s="444" t="s">
        <v>4353</v>
      </c>
      <c r="D2257" s="394" t="s">
        <v>164</v>
      </c>
      <c r="E2257" s="394" t="s">
        <v>4354</v>
      </c>
      <c r="F2257" s="542" t="s">
        <v>651</v>
      </c>
      <c r="G2257" s="542"/>
      <c r="H2257" s="395" t="s">
        <v>136</v>
      </c>
      <c r="I2257" s="445">
        <v>1</v>
      </c>
      <c r="J2257" s="446">
        <v>3389.07</v>
      </c>
      <c r="K2257" s="451" t="s">
        <v>4355</v>
      </c>
      <c r="L2257"/>
    </row>
    <row r="2258" spans="2:12" ht="15" x14ac:dyDescent="0.25">
      <c r="B2258" s="394" t="s">
        <v>383</v>
      </c>
      <c r="C2258" s="444" t="s">
        <v>688</v>
      </c>
      <c r="D2258" s="394" t="s">
        <v>1336</v>
      </c>
      <c r="E2258" s="394" t="s">
        <v>243</v>
      </c>
      <c r="F2258" s="542" t="s">
        <v>384</v>
      </c>
      <c r="G2258" s="542"/>
      <c r="H2258" s="395" t="s">
        <v>340</v>
      </c>
      <c r="I2258" s="445">
        <v>1</v>
      </c>
      <c r="J2258" s="446">
        <v>29.78</v>
      </c>
      <c r="K2258" s="451" t="s">
        <v>4356</v>
      </c>
      <c r="L2258"/>
    </row>
    <row r="2259" spans="2:12" ht="25.5" x14ac:dyDescent="0.25">
      <c r="B2259" s="399"/>
      <c r="C2259" s="399"/>
      <c r="D2259" s="399"/>
      <c r="E2259" s="399"/>
      <c r="F2259" s="399" t="s">
        <v>386</v>
      </c>
      <c r="G2259" s="447">
        <v>100</v>
      </c>
      <c r="H2259" s="399" t="s">
        <v>387</v>
      </c>
      <c r="I2259" s="447">
        <v>0</v>
      </c>
      <c r="J2259" s="399" t="s">
        <v>388</v>
      </c>
      <c r="K2259" s="447">
        <v>100</v>
      </c>
      <c r="L2259"/>
    </row>
    <row r="2260" spans="2:12" ht="26.25" thickBot="1" x14ac:dyDescent="0.3">
      <c r="B2260" s="399"/>
      <c r="C2260" s="399"/>
      <c r="D2260" s="399"/>
      <c r="E2260" s="399"/>
      <c r="F2260" s="399" t="s">
        <v>389</v>
      </c>
      <c r="G2260" s="447">
        <v>0</v>
      </c>
      <c r="H2260" s="399"/>
      <c r="I2260" s="543" t="s">
        <v>474</v>
      </c>
      <c r="J2260" s="543"/>
      <c r="K2260" s="447">
        <v>3489.07</v>
      </c>
      <c r="L2260"/>
    </row>
    <row r="2261" spans="2:12" ht="13.5" thickTop="1" x14ac:dyDescent="0.25">
      <c r="B2261" s="396"/>
      <c r="C2261" s="396"/>
      <c r="D2261" s="396"/>
      <c r="E2261" s="396"/>
      <c r="F2261" s="396"/>
      <c r="G2261" s="396"/>
      <c r="H2261" s="396"/>
      <c r="I2261" s="396"/>
      <c r="J2261" s="396"/>
      <c r="K2261" s="396"/>
      <c r="L2261" s="396"/>
    </row>
    <row r="2262" spans="2:12" ht="12.75" customHeight="1" x14ac:dyDescent="0.25">
      <c r="B2262" s="388" t="s">
        <v>2040</v>
      </c>
      <c r="C2262" s="440" t="s">
        <v>15</v>
      </c>
      <c r="D2262" s="388" t="s">
        <v>33</v>
      </c>
      <c r="E2262" s="388" t="s">
        <v>30</v>
      </c>
      <c r="F2262" s="544" t="s">
        <v>199</v>
      </c>
      <c r="G2262" s="544"/>
      <c r="H2262" s="389" t="s">
        <v>24</v>
      </c>
      <c r="I2262" s="440" t="s">
        <v>26</v>
      </c>
      <c r="J2262" s="440" t="s">
        <v>585</v>
      </c>
      <c r="K2262" s="440" t="s">
        <v>54</v>
      </c>
      <c r="L2262" s="440" t="s">
        <v>25</v>
      </c>
    </row>
    <row r="2263" spans="2:12" x14ac:dyDescent="0.25">
      <c r="B2263" s="390" t="s">
        <v>382</v>
      </c>
      <c r="C2263" s="391" t="s">
        <v>1065</v>
      </c>
      <c r="D2263" s="390" t="s">
        <v>1336</v>
      </c>
      <c r="E2263" s="390" t="s">
        <v>1066</v>
      </c>
      <c r="F2263" s="541">
        <v>823</v>
      </c>
      <c r="G2263" s="541"/>
      <c r="H2263" s="392" t="s">
        <v>141</v>
      </c>
      <c r="I2263" s="443">
        <v>1</v>
      </c>
      <c r="J2263" s="393"/>
      <c r="K2263" s="393">
        <v>50.84</v>
      </c>
      <c r="L2263" s="393">
        <v>50.84</v>
      </c>
    </row>
    <row r="2264" spans="2:12" ht="12.75" customHeight="1" x14ac:dyDescent="0.25">
      <c r="B2264" s="394" t="s">
        <v>383</v>
      </c>
      <c r="C2264" s="444" t="s">
        <v>441</v>
      </c>
      <c r="D2264" s="394" t="s">
        <v>1336</v>
      </c>
      <c r="E2264" s="394" t="s">
        <v>442</v>
      </c>
      <c r="F2264" s="542" t="s">
        <v>390</v>
      </c>
      <c r="G2264" s="542"/>
      <c r="H2264" s="395" t="s">
        <v>141</v>
      </c>
      <c r="I2264" s="445">
        <v>0.81</v>
      </c>
      <c r="J2264" s="445">
        <v>0</v>
      </c>
      <c r="K2264" s="446">
        <v>0.38</v>
      </c>
      <c r="L2264" s="446">
        <v>0.30780000000000002</v>
      </c>
    </row>
    <row r="2265" spans="2:12" x14ac:dyDescent="0.25">
      <c r="B2265" s="394" t="s">
        <v>383</v>
      </c>
      <c r="C2265" s="444" t="s">
        <v>674</v>
      </c>
      <c r="D2265" s="394" t="s">
        <v>1336</v>
      </c>
      <c r="E2265" s="394" t="s">
        <v>237</v>
      </c>
      <c r="F2265" s="542" t="s">
        <v>384</v>
      </c>
      <c r="G2265" s="542"/>
      <c r="H2265" s="395" t="s">
        <v>340</v>
      </c>
      <c r="I2265" s="445">
        <v>0.33</v>
      </c>
      <c r="J2265" s="445">
        <v>0</v>
      </c>
      <c r="K2265" s="446">
        <v>22.31</v>
      </c>
      <c r="L2265" s="446">
        <v>7.3623000000000003</v>
      </c>
    </row>
    <row r="2266" spans="2:12" x14ac:dyDescent="0.25">
      <c r="B2266" s="394" t="s">
        <v>383</v>
      </c>
      <c r="C2266" s="444" t="s">
        <v>688</v>
      </c>
      <c r="D2266" s="394" t="s">
        <v>1336</v>
      </c>
      <c r="E2266" s="394" t="s">
        <v>243</v>
      </c>
      <c r="F2266" s="542" t="s">
        <v>384</v>
      </c>
      <c r="G2266" s="542"/>
      <c r="H2266" s="395" t="s">
        <v>340</v>
      </c>
      <c r="I2266" s="445">
        <v>0.33</v>
      </c>
      <c r="J2266" s="445">
        <v>0</v>
      </c>
      <c r="K2266" s="446">
        <v>29.78</v>
      </c>
      <c r="L2266" s="446">
        <v>9.8274000000000008</v>
      </c>
    </row>
    <row r="2267" spans="2:12" x14ac:dyDescent="0.25">
      <c r="B2267" s="394" t="s">
        <v>383</v>
      </c>
      <c r="C2267" s="444" t="s">
        <v>1259</v>
      </c>
      <c r="D2267" s="394" t="s">
        <v>1336</v>
      </c>
      <c r="E2267" s="394" t="s">
        <v>1066</v>
      </c>
      <c r="F2267" s="542" t="s">
        <v>390</v>
      </c>
      <c r="G2267" s="542"/>
      <c r="H2267" s="395" t="s">
        <v>141</v>
      </c>
      <c r="I2267" s="445">
        <v>1.01</v>
      </c>
      <c r="J2267" s="445">
        <v>0</v>
      </c>
      <c r="K2267" s="446">
        <v>33.03</v>
      </c>
      <c r="L2267" s="446">
        <v>33.360300000000002</v>
      </c>
    </row>
    <row r="2268" spans="2:12" ht="25.5" x14ac:dyDescent="0.25">
      <c r="B2268" s="399"/>
      <c r="C2268" s="399"/>
      <c r="D2268" s="399"/>
      <c r="E2268" s="399"/>
      <c r="F2268" s="399"/>
      <c r="G2268" s="399" t="s">
        <v>386</v>
      </c>
      <c r="H2268" s="447">
        <v>17.18</v>
      </c>
      <c r="I2268" s="399" t="s">
        <v>387</v>
      </c>
      <c r="J2268" s="447">
        <v>0</v>
      </c>
      <c r="K2268" s="399" t="s">
        <v>388</v>
      </c>
      <c r="L2268" s="447">
        <v>17.18</v>
      </c>
    </row>
    <row r="2269" spans="2:12" ht="26.25" thickBot="1" x14ac:dyDescent="0.3">
      <c r="B2269" s="399"/>
      <c r="C2269" s="399"/>
      <c r="D2269" s="399"/>
      <c r="E2269" s="399"/>
      <c r="F2269" s="399"/>
      <c r="G2269" s="399" t="s">
        <v>389</v>
      </c>
      <c r="H2269" s="447">
        <v>0</v>
      </c>
      <c r="I2269" s="543"/>
      <c r="J2269" s="543" t="s">
        <v>474</v>
      </c>
      <c r="K2269" s="399"/>
      <c r="L2269" s="447">
        <v>50.84</v>
      </c>
    </row>
    <row r="2270" spans="2:12" ht="13.5" thickTop="1" x14ac:dyDescent="0.25">
      <c r="B2270" s="396"/>
      <c r="C2270" s="396"/>
      <c r="D2270" s="396"/>
      <c r="E2270" s="396"/>
      <c r="F2270" s="396"/>
      <c r="G2270" s="396"/>
      <c r="H2270" s="396"/>
      <c r="I2270" s="396"/>
      <c r="J2270" s="396"/>
      <c r="K2270" s="396"/>
      <c r="L2270" s="396"/>
    </row>
    <row r="2271" spans="2:12" ht="15" x14ac:dyDescent="0.25">
      <c r="B2271" s="388" t="s">
        <v>2041</v>
      </c>
      <c r="C2271" s="440" t="s">
        <v>15</v>
      </c>
      <c r="D2271" s="388" t="s">
        <v>33</v>
      </c>
      <c r="E2271" s="388" t="s">
        <v>30</v>
      </c>
      <c r="F2271" s="544" t="s">
        <v>199</v>
      </c>
      <c r="G2271" s="544"/>
      <c r="H2271" s="389" t="s">
        <v>24</v>
      </c>
      <c r="I2271" s="440" t="s">
        <v>26</v>
      </c>
      <c r="J2271" s="440" t="s">
        <v>585</v>
      </c>
      <c r="K2271" s="440" t="s">
        <v>54</v>
      </c>
      <c r="L2271" s="440" t="s">
        <v>25</v>
      </c>
    </row>
    <row r="2272" spans="2:12" ht="12.75" customHeight="1" x14ac:dyDescent="0.25">
      <c r="B2272" s="390" t="s">
        <v>382</v>
      </c>
      <c r="C2272" s="391" t="s">
        <v>2042</v>
      </c>
      <c r="D2272" s="390" t="s">
        <v>1336</v>
      </c>
      <c r="E2272" s="390" t="s">
        <v>2043</v>
      </c>
      <c r="F2272" s="541">
        <v>823</v>
      </c>
      <c r="G2272" s="541"/>
      <c r="H2272" s="392" t="s">
        <v>141</v>
      </c>
      <c r="I2272" s="443">
        <v>1</v>
      </c>
      <c r="J2272" s="393"/>
      <c r="K2272" s="393">
        <v>39.82</v>
      </c>
      <c r="L2272" s="393">
        <v>39.82</v>
      </c>
    </row>
    <row r="2273" spans="2:12" x14ac:dyDescent="0.25">
      <c r="B2273" s="394" t="s">
        <v>383</v>
      </c>
      <c r="C2273" s="444" t="s">
        <v>4357</v>
      </c>
      <c r="D2273" s="394" t="s">
        <v>1336</v>
      </c>
      <c r="E2273" s="394" t="s">
        <v>2043</v>
      </c>
      <c r="F2273" s="542" t="s">
        <v>390</v>
      </c>
      <c r="G2273" s="542"/>
      <c r="H2273" s="395" t="s">
        <v>141</v>
      </c>
      <c r="I2273" s="445">
        <v>1.01</v>
      </c>
      <c r="J2273" s="445">
        <v>0</v>
      </c>
      <c r="K2273" s="446">
        <v>25.36</v>
      </c>
      <c r="L2273" s="446">
        <v>25.613600000000002</v>
      </c>
    </row>
    <row r="2274" spans="2:12" ht="12.75" customHeight="1" x14ac:dyDescent="0.25">
      <c r="B2274" s="394" t="s">
        <v>383</v>
      </c>
      <c r="C2274" s="444" t="s">
        <v>441</v>
      </c>
      <c r="D2274" s="394" t="s">
        <v>1336</v>
      </c>
      <c r="E2274" s="394" t="s">
        <v>442</v>
      </c>
      <c r="F2274" s="542" t="s">
        <v>390</v>
      </c>
      <c r="G2274" s="542"/>
      <c r="H2274" s="395" t="s">
        <v>141</v>
      </c>
      <c r="I2274" s="445">
        <v>0.4</v>
      </c>
      <c r="J2274" s="445">
        <v>0</v>
      </c>
      <c r="K2274" s="446">
        <v>0.38</v>
      </c>
      <c r="L2274" s="446">
        <v>0.152</v>
      </c>
    </row>
    <row r="2275" spans="2:12" x14ac:dyDescent="0.25">
      <c r="B2275" s="394" t="s">
        <v>383</v>
      </c>
      <c r="C2275" s="444" t="s">
        <v>688</v>
      </c>
      <c r="D2275" s="394" t="s">
        <v>1336</v>
      </c>
      <c r="E2275" s="394" t="s">
        <v>243</v>
      </c>
      <c r="F2275" s="542" t="s">
        <v>384</v>
      </c>
      <c r="G2275" s="542"/>
      <c r="H2275" s="395" t="s">
        <v>340</v>
      </c>
      <c r="I2275" s="445">
        <v>0.27</v>
      </c>
      <c r="J2275" s="445">
        <v>0</v>
      </c>
      <c r="K2275" s="446">
        <v>29.78</v>
      </c>
      <c r="L2275" s="446">
        <v>8.0405999999999995</v>
      </c>
    </row>
    <row r="2276" spans="2:12" x14ac:dyDescent="0.25">
      <c r="B2276" s="394" t="s">
        <v>383</v>
      </c>
      <c r="C2276" s="444" t="s">
        <v>674</v>
      </c>
      <c r="D2276" s="394" t="s">
        <v>1336</v>
      </c>
      <c r="E2276" s="394" t="s">
        <v>237</v>
      </c>
      <c r="F2276" s="542" t="s">
        <v>384</v>
      </c>
      <c r="G2276" s="542"/>
      <c r="H2276" s="395" t="s">
        <v>340</v>
      </c>
      <c r="I2276" s="445">
        <v>0.27</v>
      </c>
      <c r="J2276" s="445">
        <v>0</v>
      </c>
      <c r="K2276" s="446">
        <v>22.31</v>
      </c>
      <c r="L2276" s="446">
        <v>6.0236999999999998</v>
      </c>
    </row>
    <row r="2277" spans="2:12" ht="25.5" x14ac:dyDescent="0.25">
      <c r="B2277" s="399"/>
      <c r="C2277" s="399"/>
      <c r="D2277" s="399"/>
      <c r="E2277" s="399"/>
      <c r="F2277" s="399"/>
      <c r="G2277" s="399" t="s">
        <v>386</v>
      </c>
      <c r="H2277" s="447">
        <v>14.06</v>
      </c>
      <c r="I2277" s="399" t="s">
        <v>387</v>
      </c>
      <c r="J2277" s="447">
        <v>0</v>
      </c>
      <c r="K2277" s="399" t="s">
        <v>388</v>
      </c>
      <c r="L2277" s="447">
        <v>14.06</v>
      </c>
    </row>
    <row r="2278" spans="2:12" ht="26.25" thickBot="1" x14ac:dyDescent="0.3">
      <c r="B2278" s="399"/>
      <c r="C2278" s="399"/>
      <c r="D2278" s="399"/>
      <c r="E2278" s="399"/>
      <c r="F2278" s="399"/>
      <c r="G2278" s="399" t="s">
        <v>389</v>
      </c>
      <c r="H2278" s="447">
        <v>0</v>
      </c>
      <c r="I2278" s="543"/>
      <c r="J2278" s="543" t="s">
        <v>474</v>
      </c>
      <c r="K2278" s="399"/>
      <c r="L2278" s="447">
        <v>39.82</v>
      </c>
    </row>
    <row r="2279" spans="2:12" ht="13.5" thickTop="1" x14ac:dyDescent="0.25">
      <c r="B2279" s="396"/>
      <c r="C2279" s="396"/>
      <c r="D2279" s="396"/>
      <c r="E2279" s="396"/>
      <c r="F2279" s="396"/>
      <c r="G2279" s="396"/>
      <c r="H2279" s="396"/>
      <c r="I2279" s="396"/>
      <c r="J2279" s="396"/>
      <c r="K2279" s="396"/>
      <c r="L2279" s="396"/>
    </row>
    <row r="2280" spans="2:12" ht="15" x14ac:dyDescent="0.25">
      <c r="B2280" s="388" t="s">
        <v>2045</v>
      </c>
      <c r="C2280" s="440" t="s">
        <v>15</v>
      </c>
      <c r="D2280" s="388" t="s">
        <v>33</v>
      </c>
      <c r="E2280" s="388" t="s">
        <v>30</v>
      </c>
      <c r="F2280" s="544" t="s">
        <v>199</v>
      </c>
      <c r="G2280" s="544"/>
      <c r="H2280" s="389" t="s">
        <v>24</v>
      </c>
      <c r="I2280" s="440" t="s">
        <v>26</v>
      </c>
      <c r="J2280" s="440" t="s">
        <v>585</v>
      </c>
      <c r="K2280" s="440" t="s">
        <v>54</v>
      </c>
      <c r="L2280" s="440" t="s">
        <v>25</v>
      </c>
    </row>
    <row r="2281" spans="2:12" ht="63.75" x14ac:dyDescent="0.25">
      <c r="B2281" s="390" t="s">
        <v>382</v>
      </c>
      <c r="C2281" s="391" t="s">
        <v>2046</v>
      </c>
      <c r="D2281" s="390" t="s">
        <v>160</v>
      </c>
      <c r="E2281" s="390" t="s">
        <v>2047</v>
      </c>
      <c r="F2281" s="541" t="s">
        <v>488</v>
      </c>
      <c r="G2281" s="541"/>
      <c r="H2281" s="392" t="s">
        <v>159</v>
      </c>
      <c r="I2281" s="443">
        <v>1</v>
      </c>
      <c r="J2281" s="393"/>
      <c r="K2281" s="393">
        <v>28.35</v>
      </c>
      <c r="L2281" s="393">
        <v>28.35</v>
      </c>
    </row>
    <row r="2282" spans="2:12" ht="12.75" customHeight="1" x14ac:dyDescent="0.25">
      <c r="B2282" s="394" t="s">
        <v>383</v>
      </c>
      <c r="C2282" s="444" t="s">
        <v>1190</v>
      </c>
      <c r="D2282" s="394" t="s">
        <v>160</v>
      </c>
      <c r="E2282" s="394" t="s">
        <v>4298</v>
      </c>
      <c r="F2282" s="542" t="s">
        <v>390</v>
      </c>
      <c r="G2282" s="542"/>
      <c r="H2282" s="395" t="s">
        <v>159</v>
      </c>
      <c r="I2282" s="445">
        <v>2.5499999999999998E-2</v>
      </c>
      <c r="J2282" s="445">
        <v>0</v>
      </c>
      <c r="K2282" s="446">
        <v>2.06</v>
      </c>
      <c r="L2282" s="446">
        <v>5.253E-2</v>
      </c>
    </row>
    <row r="2283" spans="2:12" x14ac:dyDescent="0.25">
      <c r="B2283" s="394" t="s">
        <v>383</v>
      </c>
      <c r="C2283" s="444" t="s">
        <v>674</v>
      </c>
      <c r="D2283" s="394" t="s">
        <v>1336</v>
      </c>
      <c r="E2283" s="394" t="s">
        <v>237</v>
      </c>
      <c r="F2283" s="542" t="s">
        <v>384</v>
      </c>
      <c r="G2283" s="542"/>
      <c r="H2283" s="395" t="s">
        <v>340</v>
      </c>
      <c r="I2283" s="445">
        <v>7.4200000000000002E-2</v>
      </c>
      <c r="J2283" s="445">
        <v>0</v>
      </c>
      <c r="K2283" s="446">
        <v>22.31</v>
      </c>
      <c r="L2283" s="446">
        <v>1.655402</v>
      </c>
    </row>
    <row r="2284" spans="2:12" x14ac:dyDescent="0.25">
      <c r="B2284" s="394" t="s">
        <v>383</v>
      </c>
      <c r="C2284" s="444" t="s">
        <v>441</v>
      </c>
      <c r="D2284" s="394" t="s">
        <v>1336</v>
      </c>
      <c r="E2284" s="394" t="s">
        <v>442</v>
      </c>
      <c r="F2284" s="542" t="s">
        <v>390</v>
      </c>
      <c r="G2284" s="542"/>
      <c r="H2284" s="395" t="s">
        <v>141</v>
      </c>
      <c r="I2284" s="445">
        <v>0.21</v>
      </c>
      <c r="J2284" s="445">
        <v>0</v>
      </c>
      <c r="K2284" s="446">
        <v>0.38</v>
      </c>
      <c r="L2284" s="446">
        <v>7.9799999999999996E-2</v>
      </c>
    </row>
    <row r="2285" spans="2:12" ht="12.75" customHeight="1" x14ac:dyDescent="0.25">
      <c r="B2285" s="394" t="s">
        <v>383</v>
      </c>
      <c r="C2285" s="444" t="s">
        <v>4358</v>
      </c>
      <c r="D2285" s="394" t="s">
        <v>160</v>
      </c>
      <c r="E2285" s="394" t="s">
        <v>4359</v>
      </c>
      <c r="F2285" s="542" t="s">
        <v>390</v>
      </c>
      <c r="G2285" s="542"/>
      <c r="H2285" s="395" t="s">
        <v>159</v>
      </c>
      <c r="I2285" s="445">
        <v>1</v>
      </c>
      <c r="J2285" s="445">
        <v>0</v>
      </c>
      <c r="K2285" s="446">
        <v>23.46</v>
      </c>
      <c r="L2285" s="446">
        <v>23.46</v>
      </c>
    </row>
    <row r="2286" spans="2:12" x14ac:dyDescent="0.25">
      <c r="B2286" s="394" t="s">
        <v>383</v>
      </c>
      <c r="C2286" s="444" t="s">
        <v>688</v>
      </c>
      <c r="D2286" s="394" t="s">
        <v>1336</v>
      </c>
      <c r="E2286" s="394" t="s">
        <v>243</v>
      </c>
      <c r="F2286" s="542" t="s">
        <v>384</v>
      </c>
      <c r="G2286" s="542"/>
      <c r="H2286" s="395" t="s">
        <v>340</v>
      </c>
      <c r="I2286" s="445">
        <v>7.4200000000000002E-2</v>
      </c>
      <c r="J2286" s="445">
        <v>0</v>
      </c>
      <c r="K2286" s="446">
        <v>29.78</v>
      </c>
      <c r="L2286" s="446">
        <v>2.209676</v>
      </c>
    </row>
    <row r="2287" spans="2:12" ht="25.5" x14ac:dyDescent="0.25">
      <c r="B2287" s="394" t="s">
        <v>383</v>
      </c>
      <c r="C2287" s="444" t="s">
        <v>4360</v>
      </c>
      <c r="D2287" s="394" t="s">
        <v>160</v>
      </c>
      <c r="E2287" s="394" t="s">
        <v>4361</v>
      </c>
      <c r="F2287" s="542" t="s">
        <v>390</v>
      </c>
      <c r="G2287" s="542"/>
      <c r="H2287" s="395" t="s">
        <v>159</v>
      </c>
      <c r="I2287" s="445">
        <v>3.2000000000000002E-3</v>
      </c>
      <c r="J2287" s="445">
        <v>0</v>
      </c>
      <c r="K2287" s="446">
        <v>276.93</v>
      </c>
      <c r="L2287" s="446">
        <v>0.88617599999999996</v>
      </c>
    </row>
    <row r="2288" spans="2:12" ht="25.5" x14ac:dyDescent="0.25">
      <c r="B2288" s="394" t="s">
        <v>383</v>
      </c>
      <c r="C2288" s="444" t="s">
        <v>4362</v>
      </c>
      <c r="D2288" s="394" t="s">
        <v>160</v>
      </c>
      <c r="E2288" s="394" t="s">
        <v>4363</v>
      </c>
      <c r="F2288" s="542" t="s">
        <v>390</v>
      </c>
      <c r="G2288" s="542"/>
      <c r="H2288" s="395" t="s">
        <v>159</v>
      </c>
      <c r="I2288" s="445">
        <v>8.0000000000000004E-4</v>
      </c>
      <c r="J2288" s="445">
        <v>0</v>
      </c>
      <c r="K2288" s="446">
        <v>50.77</v>
      </c>
      <c r="L2288" s="446">
        <v>4.0615999999999999E-2</v>
      </c>
    </row>
    <row r="2289" spans="2:12" ht="25.5" x14ac:dyDescent="0.25">
      <c r="B2289" s="399"/>
      <c r="C2289" s="399"/>
      <c r="D2289" s="399"/>
      <c r="E2289" s="399"/>
      <c r="F2289" s="399"/>
      <c r="G2289" s="399" t="s">
        <v>386</v>
      </c>
      <c r="H2289" s="447">
        <v>3.85</v>
      </c>
      <c r="I2289" s="399" t="s">
        <v>387</v>
      </c>
      <c r="J2289" s="447">
        <v>0</v>
      </c>
      <c r="K2289" s="399" t="s">
        <v>388</v>
      </c>
      <c r="L2289" s="447">
        <v>3.85</v>
      </c>
    </row>
    <row r="2290" spans="2:12" ht="26.25" thickBot="1" x14ac:dyDescent="0.3">
      <c r="B2290" s="399"/>
      <c r="C2290" s="399"/>
      <c r="D2290" s="399"/>
      <c r="E2290" s="399"/>
      <c r="F2290" s="399"/>
      <c r="G2290" s="399" t="s">
        <v>389</v>
      </c>
      <c r="H2290" s="447">
        <v>0</v>
      </c>
      <c r="I2290" s="543"/>
      <c r="J2290" s="543" t="s">
        <v>474</v>
      </c>
      <c r="K2290" s="399"/>
      <c r="L2290" s="447">
        <v>28.35</v>
      </c>
    </row>
    <row r="2291" spans="2:12" ht="13.5" thickTop="1" x14ac:dyDescent="0.25">
      <c r="B2291" s="396"/>
      <c r="C2291" s="396"/>
      <c r="D2291" s="396"/>
      <c r="E2291" s="396"/>
      <c r="F2291" s="396"/>
      <c r="G2291" s="396"/>
      <c r="H2291" s="396"/>
      <c r="I2291" s="396"/>
      <c r="J2291" s="396"/>
      <c r="K2291" s="396"/>
      <c r="L2291" s="396"/>
    </row>
    <row r="2292" spans="2:12" ht="15" x14ac:dyDescent="0.25">
      <c r="B2292" s="388" t="s">
        <v>2048</v>
      </c>
      <c r="C2292" s="440" t="s">
        <v>15</v>
      </c>
      <c r="D2292" s="388" t="s">
        <v>33</v>
      </c>
      <c r="E2292" s="388" t="s">
        <v>30</v>
      </c>
      <c r="F2292" s="544" t="s">
        <v>199</v>
      </c>
      <c r="G2292" s="544"/>
      <c r="H2292" s="389" t="s">
        <v>24</v>
      </c>
      <c r="I2292" s="440" t="s">
        <v>26</v>
      </c>
      <c r="J2292" s="440" t="s">
        <v>54</v>
      </c>
      <c r="K2292" s="440" t="s">
        <v>25</v>
      </c>
      <c r="L2292"/>
    </row>
    <row r="2293" spans="2:12" ht="12.75" customHeight="1" x14ac:dyDescent="0.25">
      <c r="B2293" s="390" t="s">
        <v>382</v>
      </c>
      <c r="C2293" s="391" t="s">
        <v>2049</v>
      </c>
      <c r="D2293" s="390" t="s">
        <v>164</v>
      </c>
      <c r="E2293" s="390" t="s">
        <v>2050</v>
      </c>
      <c r="F2293" s="541" t="s">
        <v>4364</v>
      </c>
      <c r="G2293" s="541"/>
      <c r="H2293" s="392" t="s">
        <v>136</v>
      </c>
      <c r="I2293" s="443">
        <v>1</v>
      </c>
      <c r="J2293" s="393">
        <v>314.17</v>
      </c>
      <c r="K2293" s="393">
        <v>314.17</v>
      </c>
      <c r="L2293"/>
    </row>
    <row r="2294" spans="2:12" ht="12.75" customHeight="1" x14ac:dyDescent="0.25">
      <c r="B2294" s="388" t="s">
        <v>23</v>
      </c>
      <c r="C2294" s="440" t="s">
        <v>15</v>
      </c>
      <c r="D2294" s="388" t="s">
        <v>33</v>
      </c>
      <c r="E2294" s="388" t="s">
        <v>30</v>
      </c>
      <c r="F2294" s="544" t="s">
        <v>199</v>
      </c>
      <c r="G2294" s="546"/>
      <c r="H2294" s="389" t="s">
        <v>24</v>
      </c>
      <c r="I2294" s="440" t="s">
        <v>26</v>
      </c>
      <c r="J2294" s="440" t="s">
        <v>54</v>
      </c>
      <c r="K2294" s="440" t="s">
        <v>25</v>
      </c>
      <c r="L2294"/>
    </row>
    <row r="2295" spans="2:12" ht="15" x14ac:dyDescent="0.25">
      <c r="B2295" s="394" t="s">
        <v>383</v>
      </c>
      <c r="C2295" s="444" t="s">
        <v>4365</v>
      </c>
      <c r="D2295" s="394" t="s">
        <v>164</v>
      </c>
      <c r="E2295" s="394" t="s">
        <v>4366</v>
      </c>
      <c r="F2295" s="542" t="s">
        <v>390</v>
      </c>
      <c r="G2295" s="542"/>
      <c r="H2295" s="395" t="s">
        <v>136</v>
      </c>
      <c r="I2295" s="445">
        <v>1</v>
      </c>
      <c r="J2295" s="446">
        <v>298.75</v>
      </c>
      <c r="K2295" s="451" t="s">
        <v>4367</v>
      </c>
      <c r="L2295"/>
    </row>
    <row r="2296" spans="2:12" ht="15" x14ac:dyDescent="0.25">
      <c r="B2296" s="394" t="s">
        <v>383</v>
      </c>
      <c r="C2296" s="444" t="s">
        <v>667</v>
      </c>
      <c r="D2296" s="394" t="s">
        <v>164</v>
      </c>
      <c r="E2296" s="394" t="s">
        <v>4368</v>
      </c>
      <c r="F2296" s="542" t="s">
        <v>390</v>
      </c>
      <c r="G2296" s="542"/>
      <c r="H2296" s="395" t="s">
        <v>3119</v>
      </c>
      <c r="I2296" s="445">
        <v>0.01</v>
      </c>
      <c r="J2296" s="446">
        <v>26.49</v>
      </c>
      <c r="K2296" s="451" t="s">
        <v>4369</v>
      </c>
      <c r="L2296"/>
    </row>
    <row r="2297" spans="2:12" ht="15" x14ac:dyDescent="0.25">
      <c r="B2297" s="394" t="s">
        <v>383</v>
      </c>
      <c r="C2297" s="444" t="s">
        <v>674</v>
      </c>
      <c r="D2297" s="394" t="s">
        <v>1336</v>
      </c>
      <c r="E2297" s="394" t="s">
        <v>237</v>
      </c>
      <c r="F2297" s="542" t="s">
        <v>384</v>
      </c>
      <c r="G2297" s="542"/>
      <c r="H2297" s="395" t="s">
        <v>340</v>
      </c>
      <c r="I2297" s="445">
        <v>0.28999999999999998</v>
      </c>
      <c r="J2297" s="446">
        <v>22.31</v>
      </c>
      <c r="K2297" s="451" t="s">
        <v>4370</v>
      </c>
      <c r="L2297"/>
    </row>
    <row r="2298" spans="2:12" ht="15" x14ac:dyDescent="0.25">
      <c r="B2298" s="394" t="s">
        <v>383</v>
      </c>
      <c r="C2298" s="444" t="s">
        <v>688</v>
      </c>
      <c r="D2298" s="394" t="s">
        <v>1336</v>
      </c>
      <c r="E2298" s="394" t="s">
        <v>243</v>
      </c>
      <c r="F2298" s="542" t="s">
        <v>384</v>
      </c>
      <c r="G2298" s="542"/>
      <c r="H2298" s="395" t="s">
        <v>340</v>
      </c>
      <c r="I2298" s="445">
        <v>0.28999999999999998</v>
      </c>
      <c r="J2298" s="446">
        <v>29.78</v>
      </c>
      <c r="K2298" s="451" t="s">
        <v>4371</v>
      </c>
      <c r="L2298"/>
    </row>
    <row r="2299" spans="2:12" ht="15" x14ac:dyDescent="0.25">
      <c r="B2299" s="394" t="s">
        <v>383</v>
      </c>
      <c r="C2299" s="444" t="s">
        <v>4372</v>
      </c>
      <c r="D2299" s="394" t="s">
        <v>164</v>
      </c>
      <c r="E2299" s="394" t="s">
        <v>4373</v>
      </c>
      <c r="F2299" s="542" t="s">
        <v>390</v>
      </c>
      <c r="G2299" s="542"/>
      <c r="H2299" s="395" t="s">
        <v>3119</v>
      </c>
      <c r="I2299" s="445">
        <v>1.5E-3</v>
      </c>
      <c r="J2299" s="446">
        <v>50</v>
      </c>
      <c r="K2299" s="451" t="s">
        <v>4374</v>
      </c>
      <c r="L2299"/>
    </row>
    <row r="2300" spans="2:12" ht="15" x14ac:dyDescent="0.25">
      <c r="B2300" s="549" t="s">
        <v>497</v>
      </c>
      <c r="C2300" s="546"/>
      <c r="D2300" s="546"/>
      <c r="E2300" s="546"/>
      <c r="F2300" s="546"/>
      <c r="G2300" s="546"/>
      <c r="H2300" s="546"/>
      <c r="I2300" s="546"/>
      <c r="J2300" s="546"/>
      <c r="K2300" s="546"/>
      <c r="L2300"/>
    </row>
    <row r="2301" spans="2:12" ht="15" x14ac:dyDescent="0.25">
      <c r="B2301" s="388" t="s">
        <v>23</v>
      </c>
      <c r="C2301" s="440" t="s">
        <v>15</v>
      </c>
      <c r="D2301" s="388" t="s">
        <v>33</v>
      </c>
      <c r="E2301" s="388" t="s">
        <v>30</v>
      </c>
      <c r="F2301" s="544" t="s">
        <v>199</v>
      </c>
      <c r="G2301" s="546"/>
      <c r="H2301" s="389" t="s">
        <v>24</v>
      </c>
      <c r="I2301" s="440" t="s">
        <v>26</v>
      </c>
      <c r="J2301" s="440" t="s">
        <v>54</v>
      </c>
      <c r="K2301" s="440" t="s">
        <v>25</v>
      </c>
      <c r="L2301"/>
    </row>
    <row r="2302" spans="2:12" ht="15" x14ac:dyDescent="0.25">
      <c r="B2302" s="394" t="s">
        <v>383</v>
      </c>
      <c r="C2302" s="444" t="s">
        <v>4365</v>
      </c>
      <c r="D2302" s="394" t="s">
        <v>164</v>
      </c>
      <c r="E2302" s="394" t="s">
        <v>4366</v>
      </c>
      <c r="F2302" s="542" t="s">
        <v>390</v>
      </c>
      <c r="G2302" s="542"/>
      <c r="H2302" s="395" t="s">
        <v>136</v>
      </c>
      <c r="I2302" s="445">
        <v>1</v>
      </c>
      <c r="J2302" s="446">
        <v>298.75</v>
      </c>
      <c r="K2302" s="451" t="s">
        <v>4367</v>
      </c>
      <c r="L2302"/>
    </row>
    <row r="2303" spans="2:12" ht="12.75" customHeight="1" x14ac:dyDescent="0.25">
      <c r="B2303" s="394" t="s">
        <v>383</v>
      </c>
      <c r="C2303" s="444" t="s">
        <v>667</v>
      </c>
      <c r="D2303" s="394" t="s">
        <v>164</v>
      </c>
      <c r="E2303" s="394" t="s">
        <v>4368</v>
      </c>
      <c r="F2303" s="542" t="s">
        <v>390</v>
      </c>
      <c r="G2303" s="542"/>
      <c r="H2303" s="395" t="s">
        <v>3119</v>
      </c>
      <c r="I2303" s="445">
        <v>0.01</v>
      </c>
      <c r="J2303" s="446">
        <v>26.49</v>
      </c>
      <c r="K2303" s="451" t="s">
        <v>4369</v>
      </c>
      <c r="L2303"/>
    </row>
    <row r="2304" spans="2:12" ht="12.75" customHeight="1" x14ac:dyDescent="0.25">
      <c r="B2304" s="394" t="s">
        <v>383</v>
      </c>
      <c r="C2304" s="444" t="s">
        <v>674</v>
      </c>
      <c r="D2304" s="394" t="s">
        <v>1336</v>
      </c>
      <c r="E2304" s="394" t="s">
        <v>237</v>
      </c>
      <c r="F2304" s="542" t="s">
        <v>384</v>
      </c>
      <c r="G2304" s="542"/>
      <c r="H2304" s="395" t="s">
        <v>340</v>
      </c>
      <c r="I2304" s="445">
        <v>0.28999999999999998</v>
      </c>
      <c r="J2304" s="446">
        <v>22.31</v>
      </c>
      <c r="K2304" s="451" t="s">
        <v>4370</v>
      </c>
      <c r="L2304"/>
    </row>
    <row r="2305" spans="2:12" ht="15" x14ac:dyDescent="0.25">
      <c r="B2305" s="394" t="s">
        <v>383</v>
      </c>
      <c r="C2305" s="444" t="s">
        <v>688</v>
      </c>
      <c r="D2305" s="394" t="s">
        <v>1336</v>
      </c>
      <c r="E2305" s="394" t="s">
        <v>243</v>
      </c>
      <c r="F2305" s="542" t="s">
        <v>384</v>
      </c>
      <c r="G2305" s="542"/>
      <c r="H2305" s="395" t="s">
        <v>340</v>
      </c>
      <c r="I2305" s="445">
        <v>0.28999999999999998</v>
      </c>
      <c r="J2305" s="446">
        <v>29.78</v>
      </c>
      <c r="K2305" s="451" t="s">
        <v>4371</v>
      </c>
      <c r="L2305"/>
    </row>
    <row r="2306" spans="2:12" ht="15" x14ac:dyDescent="0.25">
      <c r="B2306" s="394" t="s">
        <v>383</v>
      </c>
      <c r="C2306" s="444" t="s">
        <v>4372</v>
      </c>
      <c r="D2306" s="394" t="s">
        <v>164</v>
      </c>
      <c r="E2306" s="394" t="s">
        <v>4373</v>
      </c>
      <c r="F2306" s="542" t="s">
        <v>390</v>
      </c>
      <c r="G2306" s="542"/>
      <c r="H2306" s="395" t="s">
        <v>3119</v>
      </c>
      <c r="I2306" s="445">
        <v>1.5E-3</v>
      </c>
      <c r="J2306" s="446">
        <v>50</v>
      </c>
      <c r="K2306" s="451" t="s">
        <v>4374</v>
      </c>
      <c r="L2306"/>
    </row>
    <row r="2307" spans="2:12" ht="25.5" x14ac:dyDescent="0.25">
      <c r="B2307" s="399"/>
      <c r="C2307" s="399"/>
      <c r="D2307" s="399"/>
      <c r="E2307" s="399"/>
      <c r="F2307" s="399" t="s">
        <v>386</v>
      </c>
      <c r="G2307" s="447">
        <v>15.09</v>
      </c>
      <c r="H2307" s="399" t="s">
        <v>387</v>
      </c>
      <c r="I2307" s="447">
        <v>0</v>
      </c>
      <c r="J2307" s="399" t="s">
        <v>388</v>
      </c>
      <c r="K2307" s="447">
        <v>15.09</v>
      </c>
      <c r="L2307"/>
    </row>
    <row r="2308" spans="2:12" ht="26.25" thickBot="1" x14ac:dyDescent="0.3">
      <c r="B2308" s="399"/>
      <c r="C2308" s="399"/>
      <c r="D2308" s="399"/>
      <c r="E2308" s="399"/>
      <c r="F2308" s="399" t="s">
        <v>389</v>
      </c>
      <c r="G2308" s="447">
        <v>0</v>
      </c>
      <c r="H2308" s="399"/>
      <c r="I2308" s="543" t="s">
        <v>474</v>
      </c>
      <c r="J2308" s="543"/>
      <c r="K2308" s="447">
        <v>314.17</v>
      </c>
      <c r="L2308"/>
    </row>
    <row r="2309" spans="2:12" ht="13.5" thickTop="1" x14ac:dyDescent="0.25">
      <c r="B2309" s="396"/>
      <c r="C2309" s="396"/>
      <c r="D2309" s="396"/>
      <c r="E2309" s="396"/>
      <c r="F2309" s="396"/>
      <c r="G2309" s="396"/>
      <c r="H2309" s="396"/>
      <c r="I2309" s="396"/>
      <c r="J2309" s="396"/>
      <c r="K2309" s="396"/>
      <c r="L2309" s="396"/>
    </row>
    <row r="2310" spans="2:12" ht="15" x14ac:dyDescent="0.25">
      <c r="B2310" s="388" t="s">
        <v>2051</v>
      </c>
      <c r="C2310" s="440" t="s">
        <v>15</v>
      </c>
      <c r="D2310" s="388" t="s">
        <v>33</v>
      </c>
      <c r="E2310" s="388" t="s">
        <v>30</v>
      </c>
      <c r="F2310" s="544" t="s">
        <v>199</v>
      </c>
      <c r="G2310" s="544"/>
      <c r="H2310" s="389" t="s">
        <v>24</v>
      </c>
      <c r="I2310" s="440" t="s">
        <v>26</v>
      </c>
      <c r="J2310" s="440" t="s">
        <v>585</v>
      </c>
      <c r="K2310" s="440" t="s">
        <v>54</v>
      </c>
      <c r="L2310" s="440" t="s">
        <v>25</v>
      </c>
    </row>
    <row r="2311" spans="2:12" ht="38.25" customHeight="1" x14ac:dyDescent="0.25">
      <c r="B2311" s="390" t="s">
        <v>382</v>
      </c>
      <c r="C2311" s="391" t="s">
        <v>2052</v>
      </c>
      <c r="D2311" s="390" t="s">
        <v>142</v>
      </c>
      <c r="E2311" s="390" t="s">
        <v>2053</v>
      </c>
      <c r="F2311" s="541">
        <v>46.18</v>
      </c>
      <c r="G2311" s="541"/>
      <c r="H2311" s="392" t="s">
        <v>136</v>
      </c>
      <c r="I2311" s="443">
        <v>1</v>
      </c>
      <c r="J2311" s="393"/>
      <c r="K2311" s="393">
        <v>218.22</v>
      </c>
      <c r="L2311" s="393">
        <v>218.22</v>
      </c>
    </row>
    <row r="2312" spans="2:12" ht="12.75" customHeight="1" x14ac:dyDescent="0.25">
      <c r="B2312" s="394" t="s">
        <v>383</v>
      </c>
      <c r="C2312" s="444" t="s">
        <v>4375</v>
      </c>
      <c r="D2312" s="394" t="s">
        <v>142</v>
      </c>
      <c r="E2312" s="394" t="s">
        <v>4376</v>
      </c>
      <c r="F2312" s="542" t="s">
        <v>390</v>
      </c>
      <c r="G2312" s="542"/>
      <c r="H2312" s="395" t="s">
        <v>136</v>
      </c>
      <c r="I2312" s="445">
        <v>1</v>
      </c>
      <c r="J2312" s="445">
        <v>0</v>
      </c>
      <c r="K2312" s="446">
        <v>162.56</v>
      </c>
      <c r="L2312" s="446">
        <v>162.56</v>
      </c>
    </row>
    <row r="2313" spans="2:12" ht="38.25" x14ac:dyDescent="0.25">
      <c r="B2313" s="394" t="s">
        <v>383</v>
      </c>
      <c r="C2313" s="444" t="s">
        <v>4377</v>
      </c>
      <c r="D2313" s="394" t="s">
        <v>142</v>
      </c>
      <c r="E2313" s="394" t="s">
        <v>4378</v>
      </c>
      <c r="F2313" s="542" t="s">
        <v>390</v>
      </c>
      <c r="G2313" s="542"/>
      <c r="H2313" s="395" t="s">
        <v>136</v>
      </c>
      <c r="I2313" s="445">
        <v>0.5</v>
      </c>
      <c r="J2313" s="445">
        <v>0</v>
      </c>
      <c r="K2313" s="446">
        <v>5.59</v>
      </c>
      <c r="L2313" s="446">
        <v>2.7949999999999999</v>
      </c>
    </row>
    <row r="2314" spans="2:12" ht="12.75" customHeight="1" x14ac:dyDescent="0.25">
      <c r="B2314" s="394" t="s">
        <v>383</v>
      </c>
      <c r="C2314" s="444" t="s">
        <v>4379</v>
      </c>
      <c r="D2314" s="394" t="s">
        <v>142</v>
      </c>
      <c r="E2314" s="394" t="s">
        <v>4380</v>
      </c>
      <c r="F2314" s="542" t="s">
        <v>390</v>
      </c>
      <c r="G2314" s="542"/>
      <c r="H2314" s="395" t="s">
        <v>136</v>
      </c>
      <c r="I2314" s="445">
        <v>4</v>
      </c>
      <c r="J2314" s="445">
        <v>0</v>
      </c>
      <c r="K2314" s="446">
        <v>6.97</v>
      </c>
      <c r="L2314" s="446">
        <v>27.88</v>
      </c>
    </row>
    <row r="2315" spans="2:12" x14ac:dyDescent="0.25">
      <c r="B2315" s="394" t="s">
        <v>383</v>
      </c>
      <c r="C2315" s="444" t="s">
        <v>674</v>
      </c>
      <c r="D2315" s="394" t="s">
        <v>1336</v>
      </c>
      <c r="E2315" s="394" t="s">
        <v>237</v>
      </c>
      <c r="F2315" s="542" t="s">
        <v>384</v>
      </c>
      <c r="G2315" s="542"/>
      <c r="H2315" s="395" t="s">
        <v>340</v>
      </c>
      <c r="I2315" s="445">
        <v>0.48</v>
      </c>
      <c r="J2315" s="445">
        <v>0</v>
      </c>
      <c r="K2315" s="446">
        <v>22.31</v>
      </c>
      <c r="L2315" s="446">
        <v>10.7088</v>
      </c>
    </row>
    <row r="2316" spans="2:12" x14ac:dyDescent="0.25">
      <c r="B2316" s="394" t="s">
        <v>383</v>
      </c>
      <c r="C2316" s="444" t="s">
        <v>688</v>
      </c>
      <c r="D2316" s="394" t="s">
        <v>1336</v>
      </c>
      <c r="E2316" s="394" t="s">
        <v>243</v>
      </c>
      <c r="F2316" s="542" t="s">
        <v>384</v>
      </c>
      <c r="G2316" s="542"/>
      <c r="H2316" s="395" t="s">
        <v>340</v>
      </c>
      <c r="I2316" s="445">
        <v>0.48</v>
      </c>
      <c r="J2316" s="445">
        <v>0</v>
      </c>
      <c r="K2316" s="446">
        <v>29.78</v>
      </c>
      <c r="L2316" s="446">
        <v>14.2944</v>
      </c>
    </row>
    <row r="2317" spans="2:12" ht="25.5" x14ac:dyDescent="0.25">
      <c r="B2317" s="399"/>
      <c r="C2317" s="399"/>
      <c r="D2317" s="399"/>
      <c r="E2317" s="399"/>
      <c r="F2317" s="399"/>
      <c r="G2317" s="399" t="s">
        <v>386</v>
      </c>
      <c r="H2317" s="447">
        <v>24.99</v>
      </c>
      <c r="I2317" s="399" t="s">
        <v>387</v>
      </c>
      <c r="J2317" s="447">
        <v>0</v>
      </c>
      <c r="K2317" s="399" t="s">
        <v>388</v>
      </c>
      <c r="L2317" s="447">
        <v>24.99</v>
      </c>
    </row>
    <row r="2318" spans="2:12" ht="26.25" thickBot="1" x14ac:dyDescent="0.3">
      <c r="B2318" s="399"/>
      <c r="C2318" s="399"/>
      <c r="D2318" s="399"/>
      <c r="E2318" s="399"/>
      <c r="F2318" s="399"/>
      <c r="G2318" s="399" t="s">
        <v>389</v>
      </c>
      <c r="H2318" s="447">
        <v>0</v>
      </c>
      <c r="I2318" s="543"/>
      <c r="J2318" s="543" t="s">
        <v>474</v>
      </c>
      <c r="K2318" s="399"/>
      <c r="L2318" s="447">
        <v>218.22</v>
      </c>
    </row>
    <row r="2319" spans="2:12" ht="13.5" thickTop="1" x14ac:dyDescent="0.25">
      <c r="B2319" s="396"/>
      <c r="C2319" s="396"/>
      <c r="D2319" s="396"/>
      <c r="E2319" s="396"/>
      <c r="F2319" s="396"/>
      <c r="G2319" s="396"/>
      <c r="H2319" s="396"/>
      <c r="I2319" s="396"/>
      <c r="J2319" s="396"/>
      <c r="K2319" s="396"/>
      <c r="L2319" s="396"/>
    </row>
    <row r="2320" spans="2:12" ht="15" x14ac:dyDescent="0.25">
      <c r="B2320" s="388" t="s">
        <v>2054</v>
      </c>
      <c r="C2320" s="440" t="s">
        <v>15</v>
      </c>
      <c r="D2320" s="388" t="s">
        <v>33</v>
      </c>
      <c r="E2320" s="388" t="s">
        <v>30</v>
      </c>
      <c r="F2320" s="544" t="s">
        <v>199</v>
      </c>
      <c r="G2320" s="544"/>
      <c r="H2320" s="389" t="s">
        <v>24</v>
      </c>
      <c r="I2320" s="440" t="s">
        <v>26</v>
      </c>
      <c r="J2320" s="440" t="s">
        <v>54</v>
      </c>
      <c r="K2320" s="440" t="s">
        <v>25</v>
      </c>
      <c r="L2320"/>
    </row>
    <row r="2321" spans="2:12" ht="38.25" x14ac:dyDescent="0.25">
      <c r="B2321" s="390" t="s">
        <v>382</v>
      </c>
      <c r="C2321" s="391" t="s">
        <v>2055</v>
      </c>
      <c r="D2321" s="390" t="s">
        <v>164</v>
      </c>
      <c r="E2321" s="390" t="s">
        <v>2056</v>
      </c>
      <c r="F2321" s="541" t="s">
        <v>1260</v>
      </c>
      <c r="G2321" s="541"/>
      <c r="H2321" s="392" t="s">
        <v>136</v>
      </c>
      <c r="I2321" s="443">
        <v>1</v>
      </c>
      <c r="J2321" s="393">
        <v>67.69</v>
      </c>
      <c r="K2321" s="393">
        <v>67.69</v>
      </c>
      <c r="L2321"/>
    </row>
    <row r="2322" spans="2:12" ht="15" x14ac:dyDescent="0.25">
      <c r="B2322" s="388" t="s">
        <v>23</v>
      </c>
      <c r="C2322" s="440" t="s">
        <v>15</v>
      </c>
      <c r="D2322" s="388" t="s">
        <v>33</v>
      </c>
      <c r="E2322" s="388" t="s">
        <v>30</v>
      </c>
      <c r="F2322" s="544" t="s">
        <v>199</v>
      </c>
      <c r="G2322" s="546"/>
      <c r="H2322" s="389" t="s">
        <v>24</v>
      </c>
      <c r="I2322" s="440" t="s">
        <v>26</v>
      </c>
      <c r="J2322" s="440" t="s">
        <v>54</v>
      </c>
      <c r="K2322" s="440" t="s">
        <v>25</v>
      </c>
      <c r="L2322"/>
    </row>
    <row r="2323" spans="2:12" ht="12.75" customHeight="1" x14ac:dyDescent="0.25">
      <c r="B2323" s="394" t="s">
        <v>383</v>
      </c>
      <c r="C2323" s="444" t="s">
        <v>4381</v>
      </c>
      <c r="D2323" s="394" t="s">
        <v>160</v>
      </c>
      <c r="E2323" s="394" t="s">
        <v>4382</v>
      </c>
      <c r="F2323" s="542" t="s">
        <v>390</v>
      </c>
      <c r="G2323" s="542"/>
      <c r="H2323" s="395" t="s">
        <v>159</v>
      </c>
      <c r="I2323" s="445">
        <v>1</v>
      </c>
      <c r="J2323" s="446">
        <v>46.86</v>
      </c>
      <c r="K2323" s="451" t="s">
        <v>1221</v>
      </c>
      <c r="L2323"/>
    </row>
    <row r="2324" spans="2:12" ht="12.75" customHeight="1" x14ac:dyDescent="0.25">
      <c r="B2324" s="394" t="s">
        <v>383</v>
      </c>
      <c r="C2324" s="444" t="s">
        <v>688</v>
      </c>
      <c r="D2324" s="394" t="s">
        <v>1336</v>
      </c>
      <c r="E2324" s="394" t="s">
        <v>243</v>
      </c>
      <c r="F2324" s="542" t="s">
        <v>384</v>
      </c>
      <c r="G2324" s="542"/>
      <c r="H2324" s="395" t="s">
        <v>340</v>
      </c>
      <c r="I2324" s="445">
        <v>0.4</v>
      </c>
      <c r="J2324" s="446">
        <v>29.78</v>
      </c>
      <c r="K2324" s="451" t="s">
        <v>4383</v>
      </c>
      <c r="L2324"/>
    </row>
    <row r="2325" spans="2:12" ht="15" x14ac:dyDescent="0.25">
      <c r="B2325" s="394" t="s">
        <v>383</v>
      </c>
      <c r="C2325" s="444" t="s">
        <v>674</v>
      </c>
      <c r="D2325" s="394" t="s">
        <v>1336</v>
      </c>
      <c r="E2325" s="394" t="s">
        <v>237</v>
      </c>
      <c r="F2325" s="542" t="s">
        <v>384</v>
      </c>
      <c r="G2325" s="542"/>
      <c r="H2325" s="395" t="s">
        <v>340</v>
      </c>
      <c r="I2325" s="445">
        <v>0.4</v>
      </c>
      <c r="J2325" s="446">
        <v>22.31</v>
      </c>
      <c r="K2325" s="451" t="s">
        <v>1304</v>
      </c>
      <c r="L2325"/>
    </row>
    <row r="2326" spans="2:12" ht="15" x14ac:dyDescent="0.25">
      <c r="B2326" s="549" t="s">
        <v>497</v>
      </c>
      <c r="C2326" s="546"/>
      <c r="D2326" s="546"/>
      <c r="E2326" s="546"/>
      <c r="F2326" s="546"/>
      <c r="G2326" s="546"/>
      <c r="H2326" s="546"/>
      <c r="I2326" s="546"/>
      <c r="J2326" s="546"/>
      <c r="K2326" s="546"/>
      <c r="L2326"/>
    </row>
    <row r="2327" spans="2:12" ht="15" x14ac:dyDescent="0.25">
      <c r="B2327" s="388" t="s">
        <v>23</v>
      </c>
      <c r="C2327" s="440" t="s">
        <v>15</v>
      </c>
      <c r="D2327" s="388" t="s">
        <v>33</v>
      </c>
      <c r="E2327" s="388" t="s">
        <v>30</v>
      </c>
      <c r="F2327" s="544" t="s">
        <v>199</v>
      </c>
      <c r="G2327" s="546"/>
      <c r="H2327" s="389" t="s">
        <v>24</v>
      </c>
      <c r="I2327" s="440" t="s">
        <v>26</v>
      </c>
      <c r="J2327" s="440" t="s">
        <v>54</v>
      </c>
      <c r="K2327" s="440" t="s">
        <v>25</v>
      </c>
      <c r="L2327"/>
    </row>
    <row r="2328" spans="2:12" ht="25.5" x14ac:dyDescent="0.25">
      <c r="B2328" s="394" t="s">
        <v>383</v>
      </c>
      <c r="C2328" s="444" t="s">
        <v>4381</v>
      </c>
      <c r="D2328" s="394" t="s">
        <v>160</v>
      </c>
      <c r="E2328" s="394" t="s">
        <v>4382</v>
      </c>
      <c r="F2328" s="542" t="s">
        <v>390</v>
      </c>
      <c r="G2328" s="542"/>
      <c r="H2328" s="395" t="s">
        <v>159</v>
      </c>
      <c r="I2328" s="445">
        <v>1</v>
      </c>
      <c r="J2328" s="446">
        <v>46.86</v>
      </c>
      <c r="K2328" s="451" t="s">
        <v>1221</v>
      </c>
      <c r="L2328"/>
    </row>
    <row r="2329" spans="2:12" ht="15" x14ac:dyDescent="0.25">
      <c r="B2329" s="394" t="s">
        <v>383</v>
      </c>
      <c r="C2329" s="444" t="s">
        <v>688</v>
      </c>
      <c r="D2329" s="394" t="s">
        <v>1336</v>
      </c>
      <c r="E2329" s="394" t="s">
        <v>243</v>
      </c>
      <c r="F2329" s="542" t="s">
        <v>384</v>
      </c>
      <c r="G2329" s="542"/>
      <c r="H2329" s="395" t="s">
        <v>340</v>
      </c>
      <c r="I2329" s="445">
        <v>0.4</v>
      </c>
      <c r="J2329" s="446">
        <v>29.78</v>
      </c>
      <c r="K2329" s="451" t="s">
        <v>4383</v>
      </c>
      <c r="L2329"/>
    </row>
    <row r="2330" spans="2:12" ht="15" x14ac:dyDescent="0.25">
      <c r="B2330" s="394" t="s">
        <v>383</v>
      </c>
      <c r="C2330" s="444" t="s">
        <v>674</v>
      </c>
      <c r="D2330" s="394" t="s">
        <v>1336</v>
      </c>
      <c r="E2330" s="394" t="s">
        <v>237</v>
      </c>
      <c r="F2330" s="542" t="s">
        <v>384</v>
      </c>
      <c r="G2330" s="542"/>
      <c r="H2330" s="395" t="s">
        <v>340</v>
      </c>
      <c r="I2330" s="445">
        <v>0.4</v>
      </c>
      <c r="J2330" s="446">
        <v>22.31</v>
      </c>
      <c r="K2330" s="451" t="s">
        <v>1304</v>
      </c>
      <c r="L2330"/>
    </row>
    <row r="2331" spans="2:12" ht="12.75" customHeight="1" x14ac:dyDescent="0.25">
      <c r="B2331" s="399"/>
      <c r="C2331" s="399"/>
      <c r="D2331" s="399"/>
      <c r="E2331" s="399"/>
      <c r="F2331" s="399" t="s">
        <v>386</v>
      </c>
      <c r="G2331" s="447">
        <v>20.83</v>
      </c>
      <c r="H2331" s="399" t="s">
        <v>387</v>
      </c>
      <c r="I2331" s="447">
        <v>0</v>
      </c>
      <c r="J2331" s="399" t="s">
        <v>388</v>
      </c>
      <c r="K2331" s="447">
        <v>20.83</v>
      </c>
      <c r="L2331"/>
    </row>
    <row r="2332" spans="2:12" ht="26.25" thickBot="1" x14ac:dyDescent="0.3">
      <c r="B2332" s="399"/>
      <c r="C2332" s="399"/>
      <c r="D2332" s="399"/>
      <c r="E2332" s="399"/>
      <c r="F2332" s="399" t="s">
        <v>389</v>
      </c>
      <c r="G2332" s="447">
        <v>0</v>
      </c>
      <c r="H2332" s="399"/>
      <c r="I2332" s="543" t="s">
        <v>474</v>
      </c>
      <c r="J2332" s="543"/>
      <c r="K2332" s="447">
        <v>67.69</v>
      </c>
      <c r="L2332"/>
    </row>
    <row r="2333" spans="2:12" ht="12.75" customHeight="1" thickTop="1" x14ac:dyDescent="0.25">
      <c r="B2333" s="396"/>
      <c r="C2333" s="396"/>
      <c r="D2333" s="396"/>
      <c r="E2333" s="396"/>
      <c r="F2333" s="396"/>
      <c r="G2333" s="396"/>
      <c r="H2333" s="396"/>
      <c r="I2333" s="396"/>
      <c r="J2333" s="396"/>
      <c r="K2333" s="396"/>
      <c r="L2333" s="396"/>
    </row>
    <row r="2334" spans="2:12" ht="15" x14ac:dyDescent="0.25">
      <c r="B2334" s="388" t="s">
        <v>2057</v>
      </c>
      <c r="C2334" s="440" t="s">
        <v>15</v>
      </c>
      <c r="D2334" s="388" t="s">
        <v>33</v>
      </c>
      <c r="E2334" s="388" t="s">
        <v>30</v>
      </c>
      <c r="F2334" s="544" t="s">
        <v>199</v>
      </c>
      <c r="G2334" s="544"/>
      <c r="H2334" s="389" t="s">
        <v>24</v>
      </c>
      <c r="I2334" s="440" t="s">
        <v>26</v>
      </c>
      <c r="J2334" s="440" t="s">
        <v>585</v>
      </c>
      <c r="K2334" s="440" t="s">
        <v>54</v>
      </c>
      <c r="L2334" s="440" t="s">
        <v>25</v>
      </c>
    </row>
    <row r="2335" spans="2:12" x14ac:dyDescent="0.25">
      <c r="B2335" s="390" t="s">
        <v>382</v>
      </c>
      <c r="C2335" s="391" t="s">
        <v>1063</v>
      </c>
      <c r="D2335" s="390" t="s">
        <v>1336</v>
      </c>
      <c r="E2335" s="390" t="s">
        <v>1064</v>
      </c>
      <c r="F2335" s="541">
        <v>717</v>
      </c>
      <c r="G2335" s="541"/>
      <c r="H2335" s="392" t="s">
        <v>137</v>
      </c>
      <c r="I2335" s="443">
        <v>1</v>
      </c>
      <c r="J2335" s="393"/>
      <c r="K2335" s="393">
        <v>8.43</v>
      </c>
      <c r="L2335" s="393">
        <v>8.43</v>
      </c>
    </row>
    <row r="2336" spans="2:12" x14ac:dyDescent="0.25">
      <c r="B2336" s="394" t="s">
        <v>383</v>
      </c>
      <c r="C2336" s="444" t="s">
        <v>682</v>
      </c>
      <c r="D2336" s="394" t="s">
        <v>1336</v>
      </c>
      <c r="E2336" s="394" t="s">
        <v>244</v>
      </c>
      <c r="F2336" s="542" t="s">
        <v>384</v>
      </c>
      <c r="G2336" s="542"/>
      <c r="H2336" s="395" t="s">
        <v>340</v>
      </c>
      <c r="I2336" s="445">
        <v>0.06</v>
      </c>
      <c r="J2336" s="445">
        <v>0</v>
      </c>
      <c r="K2336" s="446">
        <v>29.48</v>
      </c>
      <c r="L2336" s="446">
        <v>1.7687999999999999</v>
      </c>
    </row>
    <row r="2337" spans="2:12" x14ac:dyDescent="0.25">
      <c r="B2337" s="394" t="s">
        <v>383</v>
      </c>
      <c r="C2337" s="444" t="s">
        <v>674</v>
      </c>
      <c r="D2337" s="394" t="s">
        <v>1336</v>
      </c>
      <c r="E2337" s="394" t="s">
        <v>237</v>
      </c>
      <c r="F2337" s="542" t="s">
        <v>384</v>
      </c>
      <c r="G2337" s="542"/>
      <c r="H2337" s="395" t="s">
        <v>340</v>
      </c>
      <c r="I2337" s="445">
        <v>0.06</v>
      </c>
      <c r="J2337" s="445">
        <v>0</v>
      </c>
      <c r="K2337" s="446">
        <v>22.31</v>
      </c>
      <c r="L2337" s="446">
        <v>1.3386</v>
      </c>
    </row>
    <row r="2338" spans="2:12" x14ac:dyDescent="0.25">
      <c r="B2338" s="394" t="s">
        <v>383</v>
      </c>
      <c r="C2338" s="444" t="s">
        <v>1257</v>
      </c>
      <c r="D2338" s="394" t="s">
        <v>1336</v>
      </c>
      <c r="E2338" s="394" t="s">
        <v>1258</v>
      </c>
      <c r="F2338" s="542" t="s">
        <v>390</v>
      </c>
      <c r="G2338" s="542"/>
      <c r="H2338" s="395" t="s">
        <v>136</v>
      </c>
      <c r="I2338" s="445">
        <v>1</v>
      </c>
      <c r="J2338" s="445">
        <v>0</v>
      </c>
      <c r="K2338" s="446">
        <v>5.34</v>
      </c>
      <c r="L2338" s="446">
        <v>5.34</v>
      </c>
    </row>
    <row r="2339" spans="2:12" ht="51" customHeight="1" x14ac:dyDescent="0.25">
      <c r="B2339" s="399"/>
      <c r="C2339" s="399"/>
      <c r="D2339" s="399"/>
      <c r="E2339" s="399"/>
      <c r="F2339" s="399"/>
      <c r="G2339" s="399" t="s">
        <v>386</v>
      </c>
      <c r="H2339" s="447">
        <v>3.09</v>
      </c>
      <c r="I2339" s="399" t="s">
        <v>387</v>
      </c>
      <c r="J2339" s="447">
        <v>0</v>
      </c>
      <c r="K2339" s="399" t="s">
        <v>388</v>
      </c>
      <c r="L2339" s="447">
        <v>3.09</v>
      </c>
    </row>
    <row r="2340" spans="2:12" ht="26.25" thickBot="1" x14ac:dyDescent="0.3">
      <c r="B2340" s="399"/>
      <c r="C2340" s="399"/>
      <c r="D2340" s="399"/>
      <c r="E2340" s="399"/>
      <c r="F2340" s="399"/>
      <c r="G2340" s="399" t="s">
        <v>389</v>
      </c>
      <c r="H2340" s="447">
        <v>0</v>
      </c>
      <c r="I2340" s="543"/>
      <c r="J2340" s="543" t="s">
        <v>474</v>
      </c>
      <c r="K2340" s="399"/>
      <c r="L2340" s="447">
        <v>8.43</v>
      </c>
    </row>
    <row r="2341" spans="2:12" ht="13.5" thickTop="1" x14ac:dyDescent="0.25">
      <c r="B2341" s="396"/>
      <c r="C2341" s="396"/>
      <c r="D2341" s="396"/>
      <c r="E2341" s="396"/>
      <c r="F2341" s="396"/>
      <c r="G2341" s="396"/>
      <c r="H2341" s="396"/>
      <c r="I2341" s="396"/>
      <c r="J2341" s="396"/>
      <c r="K2341" s="396"/>
      <c r="L2341" s="396"/>
    </row>
    <row r="2342" spans="2:12" ht="12.75" customHeight="1" x14ac:dyDescent="0.25">
      <c r="B2342" s="388" t="s">
        <v>2058</v>
      </c>
      <c r="C2342" s="440" t="s">
        <v>15</v>
      </c>
      <c r="D2342" s="388" t="s">
        <v>33</v>
      </c>
      <c r="E2342" s="388" t="s">
        <v>30</v>
      </c>
      <c r="F2342" s="544" t="s">
        <v>199</v>
      </c>
      <c r="G2342" s="544"/>
      <c r="H2342" s="389" t="s">
        <v>24</v>
      </c>
      <c r="I2342" s="440" t="s">
        <v>26</v>
      </c>
      <c r="J2342" s="440" t="s">
        <v>585</v>
      </c>
      <c r="K2342" s="440" t="s">
        <v>54</v>
      </c>
      <c r="L2342" s="440" t="s">
        <v>25</v>
      </c>
    </row>
    <row r="2343" spans="2:12" ht="12.75" customHeight="1" x14ac:dyDescent="0.25">
      <c r="B2343" s="390" t="s">
        <v>382</v>
      </c>
      <c r="C2343" s="391" t="s">
        <v>2059</v>
      </c>
      <c r="D2343" s="390" t="s">
        <v>1336</v>
      </c>
      <c r="E2343" s="390" t="s">
        <v>2060</v>
      </c>
      <c r="F2343" s="541">
        <v>717</v>
      </c>
      <c r="G2343" s="541"/>
      <c r="H2343" s="392" t="s">
        <v>137</v>
      </c>
      <c r="I2343" s="443">
        <v>1</v>
      </c>
      <c r="J2343" s="393"/>
      <c r="K2343" s="393">
        <v>36.299999999999997</v>
      </c>
      <c r="L2343" s="393">
        <v>36.299999999999997</v>
      </c>
    </row>
    <row r="2344" spans="2:12" x14ac:dyDescent="0.25">
      <c r="B2344" s="394" t="s">
        <v>383</v>
      </c>
      <c r="C2344" s="444" t="s">
        <v>4384</v>
      </c>
      <c r="D2344" s="394" t="s">
        <v>1336</v>
      </c>
      <c r="E2344" s="394" t="s">
        <v>4385</v>
      </c>
      <c r="F2344" s="542" t="s">
        <v>390</v>
      </c>
      <c r="G2344" s="542"/>
      <c r="H2344" s="395" t="s">
        <v>136</v>
      </c>
      <c r="I2344" s="445">
        <v>1</v>
      </c>
      <c r="J2344" s="445">
        <v>0</v>
      </c>
      <c r="K2344" s="446">
        <v>23.36</v>
      </c>
      <c r="L2344" s="446">
        <v>23.36</v>
      </c>
    </row>
    <row r="2345" spans="2:12" x14ac:dyDescent="0.25">
      <c r="B2345" s="394" t="s">
        <v>383</v>
      </c>
      <c r="C2345" s="444" t="s">
        <v>682</v>
      </c>
      <c r="D2345" s="394" t="s">
        <v>1336</v>
      </c>
      <c r="E2345" s="394" t="s">
        <v>244</v>
      </c>
      <c r="F2345" s="542" t="s">
        <v>384</v>
      </c>
      <c r="G2345" s="542"/>
      <c r="H2345" s="395" t="s">
        <v>340</v>
      </c>
      <c r="I2345" s="445">
        <v>0.25</v>
      </c>
      <c r="J2345" s="445">
        <v>0</v>
      </c>
      <c r="K2345" s="446">
        <v>29.48</v>
      </c>
      <c r="L2345" s="446">
        <v>7.37</v>
      </c>
    </row>
    <row r="2346" spans="2:12" x14ac:dyDescent="0.25">
      <c r="B2346" s="394" t="s">
        <v>383</v>
      </c>
      <c r="C2346" s="444" t="s">
        <v>674</v>
      </c>
      <c r="D2346" s="394" t="s">
        <v>1336</v>
      </c>
      <c r="E2346" s="394" t="s">
        <v>237</v>
      </c>
      <c r="F2346" s="542" t="s">
        <v>384</v>
      </c>
      <c r="G2346" s="542"/>
      <c r="H2346" s="395" t="s">
        <v>340</v>
      </c>
      <c r="I2346" s="445">
        <v>0.25</v>
      </c>
      <c r="J2346" s="445">
        <v>0</v>
      </c>
      <c r="K2346" s="446">
        <v>22.31</v>
      </c>
      <c r="L2346" s="446">
        <v>5.5774999999999997</v>
      </c>
    </row>
    <row r="2347" spans="2:12" ht="25.5" x14ac:dyDescent="0.25">
      <c r="B2347" s="399"/>
      <c r="C2347" s="399"/>
      <c r="D2347" s="399"/>
      <c r="E2347" s="399"/>
      <c r="F2347" s="399"/>
      <c r="G2347" s="399" t="s">
        <v>386</v>
      </c>
      <c r="H2347" s="447">
        <v>12.94</v>
      </c>
      <c r="I2347" s="399" t="s">
        <v>387</v>
      </c>
      <c r="J2347" s="447">
        <v>0</v>
      </c>
      <c r="K2347" s="399" t="s">
        <v>388</v>
      </c>
      <c r="L2347" s="447">
        <v>12.94</v>
      </c>
    </row>
    <row r="2348" spans="2:12" ht="26.25" thickBot="1" x14ac:dyDescent="0.3">
      <c r="B2348" s="399"/>
      <c r="C2348" s="399"/>
      <c r="D2348" s="399"/>
      <c r="E2348" s="399"/>
      <c r="F2348" s="399"/>
      <c r="G2348" s="399" t="s">
        <v>389</v>
      </c>
      <c r="H2348" s="447">
        <v>0</v>
      </c>
      <c r="I2348" s="543"/>
      <c r="J2348" s="543" t="s">
        <v>474</v>
      </c>
      <c r="K2348" s="399"/>
      <c r="L2348" s="447">
        <v>36.299999999999997</v>
      </c>
    </row>
    <row r="2349" spans="2:12" ht="13.5" thickTop="1" x14ac:dyDescent="0.25">
      <c r="B2349" s="396"/>
      <c r="C2349" s="396"/>
      <c r="D2349" s="396"/>
      <c r="E2349" s="396"/>
      <c r="F2349" s="396"/>
      <c r="G2349" s="396"/>
      <c r="H2349" s="396"/>
      <c r="I2349" s="396"/>
      <c r="J2349" s="396"/>
      <c r="K2349" s="396"/>
      <c r="L2349" s="396"/>
    </row>
    <row r="2350" spans="2:12" ht="15" x14ac:dyDescent="0.25">
      <c r="B2350" s="388" t="s">
        <v>2064</v>
      </c>
      <c r="C2350" s="440" t="s">
        <v>15</v>
      </c>
      <c r="D2350" s="388" t="s">
        <v>33</v>
      </c>
      <c r="E2350" s="388" t="s">
        <v>30</v>
      </c>
      <c r="F2350" s="544" t="s">
        <v>199</v>
      </c>
      <c r="G2350" s="544"/>
      <c r="H2350" s="389" t="s">
        <v>24</v>
      </c>
      <c r="I2350" s="440" t="s">
        <v>26</v>
      </c>
      <c r="J2350" s="440" t="s">
        <v>585</v>
      </c>
      <c r="K2350" s="440" t="s">
        <v>54</v>
      </c>
      <c r="L2350" s="440" t="s">
        <v>25</v>
      </c>
    </row>
    <row r="2351" spans="2:12" x14ac:dyDescent="0.25">
      <c r="B2351" s="390" t="s">
        <v>382</v>
      </c>
      <c r="C2351" s="391" t="s">
        <v>2065</v>
      </c>
      <c r="D2351" s="390" t="s">
        <v>1336</v>
      </c>
      <c r="E2351" s="390" t="s">
        <v>2066</v>
      </c>
      <c r="F2351" s="541">
        <v>850</v>
      </c>
      <c r="G2351" s="541"/>
      <c r="H2351" s="392" t="s">
        <v>137</v>
      </c>
      <c r="I2351" s="443">
        <v>1</v>
      </c>
      <c r="J2351" s="393"/>
      <c r="K2351" s="393">
        <v>110.77</v>
      </c>
      <c r="L2351" s="393">
        <v>110.77</v>
      </c>
    </row>
    <row r="2352" spans="2:12" ht="12.75" customHeight="1" x14ac:dyDescent="0.25">
      <c r="B2352" s="394" t="s">
        <v>383</v>
      </c>
      <c r="C2352" s="444" t="s">
        <v>4386</v>
      </c>
      <c r="D2352" s="394" t="s">
        <v>1336</v>
      </c>
      <c r="E2352" s="394" t="s">
        <v>2066</v>
      </c>
      <c r="F2352" s="542" t="s">
        <v>390</v>
      </c>
      <c r="G2352" s="542"/>
      <c r="H2352" s="395" t="s">
        <v>136</v>
      </c>
      <c r="I2352" s="445">
        <v>1</v>
      </c>
      <c r="J2352" s="445">
        <v>0</v>
      </c>
      <c r="K2352" s="446">
        <v>102.97</v>
      </c>
      <c r="L2352" s="446">
        <v>102.97</v>
      </c>
    </row>
    <row r="2353" spans="2:12" x14ac:dyDescent="0.25">
      <c r="B2353" s="394" t="s">
        <v>383</v>
      </c>
      <c r="C2353" s="444" t="s">
        <v>688</v>
      </c>
      <c r="D2353" s="394" t="s">
        <v>1336</v>
      </c>
      <c r="E2353" s="394" t="s">
        <v>243</v>
      </c>
      <c r="F2353" s="542" t="s">
        <v>384</v>
      </c>
      <c r="G2353" s="542"/>
      <c r="H2353" s="395" t="s">
        <v>340</v>
      </c>
      <c r="I2353" s="445">
        <v>0.15</v>
      </c>
      <c r="J2353" s="445">
        <v>0</v>
      </c>
      <c r="K2353" s="446">
        <v>29.78</v>
      </c>
      <c r="L2353" s="446">
        <v>4.4669999999999996</v>
      </c>
    </row>
    <row r="2354" spans="2:12" x14ac:dyDescent="0.25">
      <c r="B2354" s="394" t="s">
        <v>383</v>
      </c>
      <c r="C2354" s="444" t="s">
        <v>674</v>
      </c>
      <c r="D2354" s="394" t="s">
        <v>1336</v>
      </c>
      <c r="E2354" s="394" t="s">
        <v>237</v>
      </c>
      <c r="F2354" s="542" t="s">
        <v>384</v>
      </c>
      <c r="G2354" s="542"/>
      <c r="H2354" s="395" t="s">
        <v>340</v>
      </c>
      <c r="I2354" s="445">
        <v>0.15</v>
      </c>
      <c r="J2354" s="445">
        <v>0</v>
      </c>
      <c r="K2354" s="446">
        <v>22.31</v>
      </c>
      <c r="L2354" s="446">
        <v>3.3464999999999998</v>
      </c>
    </row>
    <row r="2355" spans="2:12" ht="12.75" customHeight="1" x14ac:dyDescent="0.25">
      <c r="B2355" s="399"/>
      <c r="C2355" s="399"/>
      <c r="D2355" s="399"/>
      <c r="E2355" s="399"/>
      <c r="F2355" s="399"/>
      <c r="G2355" s="399" t="s">
        <v>386</v>
      </c>
      <c r="H2355" s="447">
        <v>7.8</v>
      </c>
      <c r="I2355" s="399" t="s">
        <v>387</v>
      </c>
      <c r="J2355" s="447">
        <v>0</v>
      </c>
      <c r="K2355" s="399" t="s">
        <v>388</v>
      </c>
      <c r="L2355" s="447">
        <v>7.8</v>
      </c>
    </row>
    <row r="2356" spans="2:12" ht="26.25" thickBot="1" x14ac:dyDescent="0.3">
      <c r="B2356" s="399"/>
      <c r="C2356" s="399"/>
      <c r="D2356" s="399"/>
      <c r="E2356" s="399"/>
      <c r="F2356" s="399"/>
      <c r="G2356" s="399" t="s">
        <v>389</v>
      </c>
      <c r="H2356" s="447">
        <v>0</v>
      </c>
      <c r="I2356" s="543"/>
      <c r="J2356" s="543" t="s">
        <v>474</v>
      </c>
      <c r="K2356" s="399"/>
      <c r="L2356" s="447">
        <v>110.77</v>
      </c>
    </row>
    <row r="2357" spans="2:12" ht="13.5" thickTop="1" x14ac:dyDescent="0.25">
      <c r="B2357" s="396"/>
      <c r="C2357" s="396"/>
      <c r="D2357" s="396"/>
      <c r="E2357" s="396"/>
      <c r="F2357" s="396"/>
      <c r="G2357" s="396"/>
      <c r="H2357" s="396"/>
      <c r="I2357" s="396"/>
      <c r="J2357" s="396"/>
      <c r="K2357" s="396"/>
      <c r="L2357" s="396"/>
    </row>
    <row r="2358" spans="2:12" ht="15" x14ac:dyDescent="0.25">
      <c r="B2358" s="388" t="s">
        <v>2067</v>
      </c>
      <c r="C2358" s="440" t="s">
        <v>15</v>
      </c>
      <c r="D2358" s="388" t="s">
        <v>33</v>
      </c>
      <c r="E2358" s="388" t="s">
        <v>30</v>
      </c>
      <c r="F2358" s="544" t="s">
        <v>199</v>
      </c>
      <c r="G2358" s="544"/>
      <c r="H2358" s="389" t="s">
        <v>24</v>
      </c>
      <c r="I2358" s="440" t="s">
        <v>26</v>
      </c>
      <c r="J2358" s="440" t="s">
        <v>585</v>
      </c>
      <c r="K2358" s="440" t="s">
        <v>54</v>
      </c>
      <c r="L2358" s="440" t="s">
        <v>25</v>
      </c>
    </row>
    <row r="2359" spans="2:12" ht="25.5" x14ac:dyDescent="0.25">
      <c r="B2359" s="390" t="s">
        <v>382</v>
      </c>
      <c r="C2359" s="391" t="s">
        <v>2068</v>
      </c>
      <c r="D2359" s="390" t="s">
        <v>1336</v>
      </c>
      <c r="E2359" s="390" t="s">
        <v>2069</v>
      </c>
      <c r="F2359" s="541">
        <v>850</v>
      </c>
      <c r="G2359" s="541"/>
      <c r="H2359" s="392" t="s">
        <v>137</v>
      </c>
      <c r="I2359" s="443">
        <v>1</v>
      </c>
      <c r="J2359" s="393"/>
      <c r="K2359" s="393">
        <v>556.66</v>
      </c>
      <c r="L2359" s="393">
        <v>556.66</v>
      </c>
    </row>
    <row r="2360" spans="2:12" x14ac:dyDescent="0.25">
      <c r="B2360" s="394" t="s">
        <v>383</v>
      </c>
      <c r="C2360" s="444" t="s">
        <v>690</v>
      </c>
      <c r="D2360" s="394" t="s">
        <v>1336</v>
      </c>
      <c r="E2360" s="394" t="s">
        <v>202</v>
      </c>
      <c r="F2360" s="542" t="s">
        <v>384</v>
      </c>
      <c r="G2360" s="542"/>
      <c r="H2360" s="395" t="s">
        <v>340</v>
      </c>
      <c r="I2360" s="445">
        <v>4.38</v>
      </c>
      <c r="J2360" s="445">
        <v>0</v>
      </c>
      <c r="K2360" s="446">
        <v>20.37</v>
      </c>
      <c r="L2360" s="446">
        <v>89.220600000000005</v>
      </c>
    </row>
    <row r="2361" spans="2:12" x14ac:dyDescent="0.25">
      <c r="B2361" s="394" t="s">
        <v>383</v>
      </c>
      <c r="C2361" s="444" t="s">
        <v>670</v>
      </c>
      <c r="D2361" s="394" t="s">
        <v>1336</v>
      </c>
      <c r="E2361" s="394" t="s">
        <v>415</v>
      </c>
      <c r="F2361" s="542" t="s">
        <v>390</v>
      </c>
      <c r="G2361" s="542"/>
      <c r="H2361" s="395" t="s">
        <v>156</v>
      </c>
      <c r="I2361" s="445">
        <v>30.64</v>
      </c>
      <c r="J2361" s="445">
        <v>0</v>
      </c>
      <c r="K2361" s="446">
        <v>0.64</v>
      </c>
      <c r="L2361" s="446">
        <v>19.6096</v>
      </c>
    </row>
    <row r="2362" spans="2:12" ht="38.25" x14ac:dyDescent="0.25">
      <c r="B2362" s="394" t="s">
        <v>383</v>
      </c>
      <c r="C2362" s="444" t="s">
        <v>709</v>
      </c>
      <c r="D2362" s="394" t="s">
        <v>1336</v>
      </c>
      <c r="E2362" s="394" t="s">
        <v>460</v>
      </c>
      <c r="F2362" s="542" t="s">
        <v>390</v>
      </c>
      <c r="G2362" s="542"/>
      <c r="H2362" s="395" t="s">
        <v>156</v>
      </c>
      <c r="I2362" s="445">
        <v>0.31</v>
      </c>
      <c r="J2362" s="445">
        <v>0</v>
      </c>
      <c r="K2362" s="446">
        <v>7.75</v>
      </c>
      <c r="L2362" s="446">
        <v>2.4024999999999999</v>
      </c>
    </row>
    <row r="2363" spans="2:12" ht="12.75" customHeight="1" x14ac:dyDescent="0.25">
      <c r="B2363" s="394" t="s">
        <v>383</v>
      </c>
      <c r="C2363" s="444" t="s">
        <v>708</v>
      </c>
      <c r="D2363" s="394" t="s">
        <v>1336</v>
      </c>
      <c r="E2363" s="394" t="s">
        <v>457</v>
      </c>
      <c r="F2363" s="542" t="s">
        <v>390</v>
      </c>
      <c r="G2363" s="542"/>
      <c r="H2363" s="395" t="s">
        <v>156</v>
      </c>
      <c r="I2363" s="445">
        <v>5.32</v>
      </c>
      <c r="J2363" s="445">
        <v>0</v>
      </c>
      <c r="K2363" s="446">
        <v>0.81</v>
      </c>
      <c r="L2363" s="446">
        <v>4.3091999999999997</v>
      </c>
    </row>
    <row r="2364" spans="2:12" ht="12.75" customHeight="1" x14ac:dyDescent="0.25">
      <c r="B2364" s="394" t="s">
        <v>383</v>
      </c>
      <c r="C2364" s="444" t="s">
        <v>678</v>
      </c>
      <c r="D2364" s="394" t="s">
        <v>1336</v>
      </c>
      <c r="E2364" s="394" t="s">
        <v>249</v>
      </c>
      <c r="F2364" s="542" t="s">
        <v>384</v>
      </c>
      <c r="G2364" s="542"/>
      <c r="H2364" s="395" t="s">
        <v>340</v>
      </c>
      <c r="I2364" s="445">
        <v>0.09</v>
      </c>
      <c r="J2364" s="445">
        <v>0</v>
      </c>
      <c r="K2364" s="446">
        <v>23.34</v>
      </c>
      <c r="L2364" s="446">
        <v>2.1006</v>
      </c>
    </row>
    <row r="2365" spans="2:12" x14ac:dyDescent="0.25">
      <c r="B2365" s="394" t="s">
        <v>383</v>
      </c>
      <c r="C2365" s="444" t="s">
        <v>4387</v>
      </c>
      <c r="D2365" s="394" t="s">
        <v>1336</v>
      </c>
      <c r="E2365" s="394" t="s">
        <v>4388</v>
      </c>
      <c r="F2365" s="542" t="s">
        <v>390</v>
      </c>
      <c r="G2365" s="542"/>
      <c r="H2365" s="395" t="s">
        <v>136</v>
      </c>
      <c r="I2365" s="445">
        <v>1</v>
      </c>
      <c r="J2365" s="445">
        <v>0</v>
      </c>
      <c r="K2365" s="446">
        <v>303.89</v>
      </c>
      <c r="L2365" s="446">
        <v>303.89</v>
      </c>
    </row>
    <row r="2366" spans="2:12" x14ac:dyDescent="0.25">
      <c r="B2366" s="394" t="s">
        <v>383</v>
      </c>
      <c r="C2366" s="444" t="s">
        <v>677</v>
      </c>
      <c r="D2366" s="394" t="s">
        <v>1336</v>
      </c>
      <c r="E2366" s="394" t="s">
        <v>421</v>
      </c>
      <c r="F2366" s="542" t="s">
        <v>390</v>
      </c>
      <c r="G2366" s="542"/>
      <c r="H2366" s="395" t="s">
        <v>138</v>
      </c>
      <c r="I2366" s="445">
        <v>0.02</v>
      </c>
      <c r="J2366" s="445">
        <v>0</v>
      </c>
      <c r="K2366" s="446">
        <v>168.38</v>
      </c>
      <c r="L2366" s="446">
        <v>3.3675999999999999</v>
      </c>
    </row>
    <row r="2367" spans="2:12" x14ac:dyDescent="0.25">
      <c r="B2367" s="394" t="s">
        <v>383</v>
      </c>
      <c r="C2367" s="444" t="s">
        <v>699</v>
      </c>
      <c r="D2367" s="394" t="s">
        <v>1336</v>
      </c>
      <c r="E2367" s="394" t="s">
        <v>440</v>
      </c>
      <c r="F2367" s="542" t="s">
        <v>390</v>
      </c>
      <c r="G2367" s="542"/>
      <c r="H2367" s="395" t="s">
        <v>136</v>
      </c>
      <c r="I2367" s="445">
        <v>98.28</v>
      </c>
      <c r="J2367" s="445">
        <v>0</v>
      </c>
      <c r="K2367" s="446">
        <v>0.47</v>
      </c>
      <c r="L2367" s="446">
        <v>46.191600000000001</v>
      </c>
    </row>
    <row r="2368" spans="2:12" x14ac:dyDescent="0.25">
      <c r="B2368" s="394" t="s">
        <v>383</v>
      </c>
      <c r="C2368" s="444" t="s">
        <v>695</v>
      </c>
      <c r="D2368" s="394" t="s">
        <v>1336</v>
      </c>
      <c r="E2368" s="394" t="s">
        <v>437</v>
      </c>
      <c r="F2368" s="542" t="s">
        <v>390</v>
      </c>
      <c r="G2368" s="542"/>
      <c r="H2368" s="395" t="s">
        <v>138</v>
      </c>
      <c r="I2368" s="445">
        <v>0.11</v>
      </c>
      <c r="J2368" s="445">
        <v>0</v>
      </c>
      <c r="K2368" s="446">
        <v>168.09</v>
      </c>
      <c r="L2368" s="446">
        <v>18.489899999999999</v>
      </c>
    </row>
    <row r="2369" spans="2:12" x14ac:dyDescent="0.25">
      <c r="B2369" s="394" t="s">
        <v>383</v>
      </c>
      <c r="C2369" s="444" t="s">
        <v>685</v>
      </c>
      <c r="D2369" s="394" t="s">
        <v>1336</v>
      </c>
      <c r="E2369" s="394" t="s">
        <v>236</v>
      </c>
      <c r="F2369" s="542" t="s">
        <v>384</v>
      </c>
      <c r="G2369" s="542"/>
      <c r="H2369" s="395" t="s">
        <v>340</v>
      </c>
      <c r="I2369" s="445">
        <v>2.19</v>
      </c>
      <c r="J2369" s="445">
        <v>0</v>
      </c>
      <c r="K2369" s="446">
        <v>29.12</v>
      </c>
      <c r="L2369" s="446">
        <v>63.772799999999997</v>
      </c>
    </row>
    <row r="2370" spans="2:12" x14ac:dyDescent="0.25">
      <c r="B2370" s="394" t="s">
        <v>383</v>
      </c>
      <c r="C2370" s="444" t="s">
        <v>660</v>
      </c>
      <c r="D2370" s="394" t="s">
        <v>1336</v>
      </c>
      <c r="E2370" s="394" t="s">
        <v>396</v>
      </c>
      <c r="F2370" s="542" t="s">
        <v>390</v>
      </c>
      <c r="G2370" s="542"/>
      <c r="H2370" s="395" t="s">
        <v>138</v>
      </c>
      <c r="I2370" s="445">
        <v>0.02</v>
      </c>
      <c r="J2370" s="445">
        <v>0</v>
      </c>
      <c r="K2370" s="446">
        <v>167.91</v>
      </c>
      <c r="L2370" s="446">
        <v>3.3582000000000001</v>
      </c>
    </row>
    <row r="2371" spans="2:12" ht="25.5" x14ac:dyDescent="0.25">
      <c r="B2371" s="399"/>
      <c r="C2371" s="399"/>
      <c r="D2371" s="399"/>
      <c r="E2371" s="399"/>
      <c r="F2371" s="399"/>
      <c r="G2371" s="399" t="s">
        <v>386</v>
      </c>
      <c r="H2371" s="447">
        <v>155.09</v>
      </c>
      <c r="I2371" s="399" t="s">
        <v>387</v>
      </c>
      <c r="J2371" s="447">
        <v>0</v>
      </c>
      <c r="K2371" s="399" t="s">
        <v>388</v>
      </c>
      <c r="L2371" s="447">
        <v>155.09</v>
      </c>
    </row>
    <row r="2372" spans="2:12" ht="12.75" customHeight="1" thickBot="1" x14ac:dyDescent="0.3">
      <c r="B2372" s="399"/>
      <c r="C2372" s="399"/>
      <c r="D2372" s="399"/>
      <c r="E2372" s="399"/>
      <c r="F2372" s="399"/>
      <c r="G2372" s="399" t="s">
        <v>389</v>
      </c>
      <c r="H2372" s="447">
        <v>0</v>
      </c>
      <c r="I2372" s="543"/>
      <c r="J2372" s="543" t="s">
        <v>474</v>
      </c>
      <c r="K2372" s="399"/>
      <c r="L2372" s="447">
        <v>556.66</v>
      </c>
    </row>
    <row r="2373" spans="2:12" ht="12.75" customHeight="1" thickTop="1" x14ac:dyDescent="0.25">
      <c r="B2373" s="396"/>
      <c r="C2373" s="396"/>
      <c r="D2373" s="396"/>
      <c r="E2373" s="396"/>
      <c r="F2373" s="396"/>
      <c r="G2373" s="396"/>
      <c r="H2373" s="396"/>
      <c r="I2373" s="396"/>
      <c r="J2373" s="396"/>
      <c r="K2373" s="396"/>
      <c r="L2373" s="396"/>
    </row>
    <row r="2374" spans="2:12" ht="15" x14ac:dyDescent="0.25">
      <c r="B2374" s="388" t="s">
        <v>2070</v>
      </c>
      <c r="C2374" s="440" t="s">
        <v>15</v>
      </c>
      <c r="D2374" s="388" t="s">
        <v>33</v>
      </c>
      <c r="E2374" s="388" t="s">
        <v>30</v>
      </c>
      <c r="F2374" s="544" t="s">
        <v>199</v>
      </c>
      <c r="G2374" s="544"/>
      <c r="H2374" s="389" t="s">
        <v>24</v>
      </c>
      <c r="I2374" s="440" t="s">
        <v>26</v>
      </c>
      <c r="J2374" s="440" t="s">
        <v>585</v>
      </c>
      <c r="K2374" s="440" t="s">
        <v>54</v>
      </c>
      <c r="L2374" s="440" t="s">
        <v>25</v>
      </c>
    </row>
    <row r="2375" spans="2:12" x14ac:dyDescent="0.25">
      <c r="B2375" s="390" t="s">
        <v>382</v>
      </c>
      <c r="C2375" s="391" t="s">
        <v>2071</v>
      </c>
      <c r="D2375" s="390" t="s">
        <v>1336</v>
      </c>
      <c r="E2375" s="390" t="s">
        <v>2072</v>
      </c>
      <c r="F2375" s="541">
        <v>850</v>
      </c>
      <c r="G2375" s="541"/>
      <c r="H2375" s="392" t="s">
        <v>137</v>
      </c>
      <c r="I2375" s="443">
        <v>1</v>
      </c>
      <c r="J2375" s="393"/>
      <c r="K2375" s="393">
        <v>61.13</v>
      </c>
      <c r="L2375" s="393">
        <v>61.13</v>
      </c>
    </row>
    <row r="2376" spans="2:12" x14ac:dyDescent="0.25">
      <c r="B2376" s="394" t="s">
        <v>383</v>
      </c>
      <c r="C2376" s="444" t="s">
        <v>674</v>
      </c>
      <c r="D2376" s="394" t="s">
        <v>1336</v>
      </c>
      <c r="E2376" s="394" t="s">
        <v>237</v>
      </c>
      <c r="F2376" s="542" t="s">
        <v>384</v>
      </c>
      <c r="G2376" s="542"/>
      <c r="H2376" s="395" t="s">
        <v>340</v>
      </c>
      <c r="I2376" s="445">
        <v>0.15</v>
      </c>
      <c r="J2376" s="445">
        <v>0</v>
      </c>
      <c r="K2376" s="446">
        <v>22.31</v>
      </c>
      <c r="L2376" s="446">
        <v>3.3464999999999998</v>
      </c>
    </row>
    <row r="2377" spans="2:12" x14ac:dyDescent="0.25">
      <c r="B2377" s="394" t="s">
        <v>383</v>
      </c>
      <c r="C2377" s="444" t="s">
        <v>688</v>
      </c>
      <c r="D2377" s="394" t="s">
        <v>1336</v>
      </c>
      <c r="E2377" s="394" t="s">
        <v>243</v>
      </c>
      <c r="F2377" s="542" t="s">
        <v>384</v>
      </c>
      <c r="G2377" s="542"/>
      <c r="H2377" s="395" t="s">
        <v>340</v>
      </c>
      <c r="I2377" s="445">
        <v>0.15</v>
      </c>
      <c r="J2377" s="445">
        <v>0</v>
      </c>
      <c r="K2377" s="446">
        <v>29.78</v>
      </c>
      <c r="L2377" s="446">
        <v>4.4669999999999996</v>
      </c>
    </row>
    <row r="2378" spans="2:12" x14ac:dyDescent="0.25">
      <c r="B2378" s="394" t="s">
        <v>383</v>
      </c>
      <c r="C2378" s="444" t="s">
        <v>4389</v>
      </c>
      <c r="D2378" s="394" t="s">
        <v>1336</v>
      </c>
      <c r="E2378" s="394" t="s">
        <v>2072</v>
      </c>
      <c r="F2378" s="542" t="s">
        <v>390</v>
      </c>
      <c r="G2378" s="542"/>
      <c r="H2378" s="395" t="s">
        <v>136</v>
      </c>
      <c r="I2378" s="445">
        <v>1</v>
      </c>
      <c r="J2378" s="445">
        <v>0</v>
      </c>
      <c r="K2378" s="446">
        <v>53.33</v>
      </c>
      <c r="L2378" s="446">
        <v>53.33</v>
      </c>
    </row>
    <row r="2379" spans="2:12" ht="25.5" x14ac:dyDescent="0.25">
      <c r="B2379" s="399"/>
      <c r="C2379" s="399"/>
      <c r="D2379" s="399"/>
      <c r="E2379" s="399"/>
      <c r="F2379" s="399"/>
      <c r="G2379" s="399" t="s">
        <v>386</v>
      </c>
      <c r="H2379" s="447">
        <v>7.8</v>
      </c>
      <c r="I2379" s="399" t="s">
        <v>387</v>
      </c>
      <c r="J2379" s="447">
        <v>0</v>
      </c>
      <c r="K2379" s="399" t="s">
        <v>388</v>
      </c>
      <c r="L2379" s="447">
        <v>7.8</v>
      </c>
    </row>
    <row r="2380" spans="2:12" ht="26.25" thickBot="1" x14ac:dyDescent="0.3">
      <c r="B2380" s="399"/>
      <c r="C2380" s="399"/>
      <c r="D2380" s="399"/>
      <c r="E2380" s="399"/>
      <c r="F2380" s="399"/>
      <c r="G2380" s="399" t="s">
        <v>389</v>
      </c>
      <c r="H2380" s="447">
        <v>0</v>
      </c>
      <c r="I2380" s="543"/>
      <c r="J2380" s="543" t="s">
        <v>474</v>
      </c>
      <c r="K2380" s="399"/>
      <c r="L2380" s="447">
        <v>61.13</v>
      </c>
    </row>
    <row r="2381" spans="2:12" ht="13.5" thickTop="1" x14ac:dyDescent="0.25">
      <c r="B2381" s="396"/>
      <c r="C2381" s="396"/>
      <c r="D2381" s="396"/>
      <c r="E2381" s="396"/>
      <c r="F2381" s="396"/>
      <c r="G2381" s="396"/>
      <c r="H2381" s="396"/>
      <c r="I2381" s="396"/>
      <c r="J2381" s="396"/>
      <c r="K2381" s="396"/>
      <c r="L2381" s="396"/>
    </row>
    <row r="2382" spans="2:12" ht="15" x14ac:dyDescent="0.25">
      <c r="B2382" s="388" t="s">
        <v>2073</v>
      </c>
      <c r="C2382" s="440" t="s">
        <v>15</v>
      </c>
      <c r="D2382" s="388" t="s">
        <v>33</v>
      </c>
      <c r="E2382" s="388" t="s">
        <v>30</v>
      </c>
      <c r="F2382" s="544" t="s">
        <v>199</v>
      </c>
      <c r="G2382" s="544"/>
      <c r="H2382" s="389" t="s">
        <v>24</v>
      </c>
      <c r="I2382" s="440" t="s">
        <v>26</v>
      </c>
      <c r="J2382" s="440" t="s">
        <v>54</v>
      </c>
      <c r="K2382" s="440" t="s">
        <v>25</v>
      </c>
      <c r="L2382"/>
    </row>
    <row r="2383" spans="2:12" ht="12.75" customHeight="1" x14ac:dyDescent="0.25">
      <c r="B2383" s="390" t="s">
        <v>382</v>
      </c>
      <c r="C2383" s="391" t="s">
        <v>2074</v>
      </c>
      <c r="D2383" s="390" t="s">
        <v>164</v>
      </c>
      <c r="E2383" s="390" t="s">
        <v>2075</v>
      </c>
      <c r="F2383" s="541" t="s">
        <v>1260</v>
      </c>
      <c r="G2383" s="541"/>
      <c r="H2383" s="392" t="s">
        <v>136</v>
      </c>
      <c r="I2383" s="443">
        <v>1</v>
      </c>
      <c r="J2383" s="393">
        <v>116.4</v>
      </c>
      <c r="K2383" s="393">
        <v>116.4</v>
      </c>
      <c r="L2383"/>
    </row>
    <row r="2384" spans="2:12" ht="12.75" customHeight="1" x14ac:dyDescent="0.25">
      <c r="B2384" s="388" t="s">
        <v>23</v>
      </c>
      <c r="C2384" s="440" t="s">
        <v>15</v>
      </c>
      <c r="D2384" s="388" t="s">
        <v>33</v>
      </c>
      <c r="E2384" s="388" t="s">
        <v>30</v>
      </c>
      <c r="F2384" s="544" t="s">
        <v>199</v>
      </c>
      <c r="G2384" s="546"/>
      <c r="H2384" s="389" t="s">
        <v>24</v>
      </c>
      <c r="I2384" s="440" t="s">
        <v>26</v>
      </c>
      <c r="J2384" s="440" t="s">
        <v>54</v>
      </c>
      <c r="K2384" s="440" t="s">
        <v>25</v>
      </c>
      <c r="L2384"/>
    </row>
    <row r="2385" spans="2:14" ht="15" x14ac:dyDescent="0.25">
      <c r="B2385" s="394" t="s">
        <v>383</v>
      </c>
      <c r="C2385" s="444" t="s">
        <v>674</v>
      </c>
      <c r="D2385" s="394" t="s">
        <v>1336</v>
      </c>
      <c r="E2385" s="394" t="s">
        <v>237</v>
      </c>
      <c r="F2385" s="542" t="s">
        <v>384</v>
      </c>
      <c r="G2385" s="542"/>
      <c r="H2385" s="395" t="s">
        <v>340</v>
      </c>
      <c r="I2385" s="445">
        <v>0.4</v>
      </c>
      <c r="J2385" s="446">
        <v>22.31</v>
      </c>
      <c r="K2385" s="451" t="s">
        <v>1304</v>
      </c>
      <c r="L2385"/>
    </row>
    <row r="2386" spans="2:14" ht="15" x14ac:dyDescent="0.25">
      <c r="B2386" s="394" t="s">
        <v>383</v>
      </c>
      <c r="C2386" s="444" t="s">
        <v>4390</v>
      </c>
      <c r="D2386" s="394" t="s">
        <v>164</v>
      </c>
      <c r="E2386" s="394" t="s">
        <v>4391</v>
      </c>
      <c r="F2386" s="542" t="s">
        <v>390</v>
      </c>
      <c r="G2386" s="542"/>
      <c r="H2386" s="395" t="s">
        <v>136</v>
      </c>
      <c r="I2386" s="445">
        <v>1</v>
      </c>
      <c r="J2386" s="446">
        <v>95.57</v>
      </c>
      <c r="K2386" s="451" t="s">
        <v>4392</v>
      </c>
      <c r="L2386"/>
    </row>
    <row r="2387" spans="2:14" ht="15" x14ac:dyDescent="0.25">
      <c r="B2387" s="394" t="s">
        <v>383</v>
      </c>
      <c r="C2387" s="444" t="s">
        <v>688</v>
      </c>
      <c r="D2387" s="394" t="s">
        <v>1336</v>
      </c>
      <c r="E2387" s="394" t="s">
        <v>243</v>
      </c>
      <c r="F2387" s="542" t="s">
        <v>384</v>
      </c>
      <c r="G2387" s="542"/>
      <c r="H2387" s="395" t="s">
        <v>340</v>
      </c>
      <c r="I2387" s="445">
        <v>0.4</v>
      </c>
      <c r="J2387" s="446">
        <v>29.78</v>
      </c>
      <c r="K2387" s="451" t="s">
        <v>4383</v>
      </c>
      <c r="L2387"/>
    </row>
    <row r="2388" spans="2:14" ht="15" x14ac:dyDescent="0.25">
      <c r="B2388" s="549" t="s">
        <v>497</v>
      </c>
      <c r="C2388" s="546"/>
      <c r="D2388" s="546"/>
      <c r="E2388" s="546"/>
      <c r="F2388" s="546"/>
      <c r="G2388" s="546"/>
      <c r="H2388" s="546"/>
      <c r="I2388" s="546"/>
      <c r="J2388" s="546"/>
      <c r="K2388" s="546"/>
      <c r="L2388"/>
    </row>
    <row r="2389" spans="2:14" ht="15" x14ac:dyDescent="0.25">
      <c r="B2389" s="388" t="s">
        <v>23</v>
      </c>
      <c r="C2389" s="440" t="s">
        <v>15</v>
      </c>
      <c r="D2389" s="388" t="s">
        <v>33</v>
      </c>
      <c r="E2389" s="388" t="s">
        <v>30</v>
      </c>
      <c r="F2389" s="544" t="s">
        <v>199</v>
      </c>
      <c r="G2389" s="546"/>
      <c r="H2389" s="389" t="s">
        <v>24</v>
      </c>
      <c r="I2389" s="440" t="s">
        <v>26</v>
      </c>
      <c r="J2389" s="440" t="s">
        <v>54</v>
      </c>
      <c r="K2389" s="440" t="s">
        <v>25</v>
      </c>
      <c r="L2389"/>
    </row>
    <row r="2390" spans="2:14" ht="15" x14ac:dyDescent="0.25">
      <c r="B2390" s="394" t="s">
        <v>383</v>
      </c>
      <c r="C2390" s="444" t="s">
        <v>674</v>
      </c>
      <c r="D2390" s="394" t="s">
        <v>1336</v>
      </c>
      <c r="E2390" s="394" t="s">
        <v>237</v>
      </c>
      <c r="F2390" s="542" t="s">
        <v>384</v>
      </c>
      <c r="G2390" s="542"/>
      <c r="H2390" s="395" t="s">
        <v>340</v>
      </c>
      <c r="I2390" s="445">
        <v>0.4</v>
      </c>
      <c r="J2390" s="446">
        <v>22.31</v>
      </c>
      <c r="K2390" s="451" t="s">
        <v>1304</v>
      </c>
      <c r="L2390"/>
    </row>
    <row r="2391" spans="2:14" ht="15" x14ac:dyDescent="0.25">
      <c r="B2391" s="394" t="s">
        <v>383</v>
      </c>
      <c r="C2391" s="444" t="s">
        <v>4390</v>
      </c>
      <c r="D2391" s="394" t="s">
        <v>164</v>
      </c>
      <c r="E2391" s="394" t="s">
        <v>4391</v>
      </c>
      <c r="F2391" s="542" t="s">
        <v>390</v>
      </c>
      <c r="G2391" s="542"/>
      <c r="H2391" s="395" t="s">
        <v>136</v>
      </c>
      <c r="I2391" s="445">
        <v>1</v>
      </c>
      <c r="J2391" s="446">
        <v>95.57</v>
      </c>
      <c r="K2391" s="451" t="s">
        <v>4392</v>
      </c>
      <c r="L2391"/>
    </row>
    <row r="2392" spans="2:14" ht="12.75" customHeight="1" x14ac:dyDescent="0.25">
      <c r="B2392" s="394" t="s">
        <v>383</v>
      </c>
      <c r="C2392" s="444" t="s">
        <v>688</v>
      </c>
      <c r="D2392" s="394" t="s">
        <v>1336</v>
      </c>
      <c r="E2392" s="394" t="s">
        <v>243</v>
      </c>
      <c r="F2392" s="542" t="s">
        <v>384</v>
      </c>
      <c r="G2392" s="542"/>
      <c r="H2392" s="395" t="s">
        <v>340</v>
      </c>
      <c r="I2392" s="445">
        <v>0.4</v>
      </c>
      <c r="J2392" s="446">
        <v>29.78</v>
      </c>
      <c r="K2392" s="451" t="s">
        <v>4383</v>
      </c>
      <c r="L2392"/>
    </row>
    <row r="2393" spans="2:14" ht="25.5" x14ac:dyDescent="0.25">
      <c r="B2393" s="399"/>
      <c r="C2393" s="399"/>
      <c r="D2393" s="399"/>
      <c r="E2393" s="399"/>
      <c r="F2393" s="399" t="s">
        <v>386</v>
      </c>
      <c r="G2393" s="447">
        <v>20.83</v>
      </c>
      <c r="H2393" s="399" t="s">
        <v>387</v>
      </c>
      <c r="I2393" s="447">
        <v>0</v>
      </c>
      <c r="J2393" s="399" t="s">
        <v>388</v>
      </c>
      <c r="K2393" s="447">
        <v>20.83</v>
      </c>
      <c r="L2393"/>
    </row>
    <row r="2394" spans="2:14" ht="26.25" thickBot="1" x14ac:dyDescent="0.3">
      <c r="B2394" s="399"/>
      <c r="C2394" s="399"/>
      <c r="D2394" s="399"/>
      <c r="E2394" s="399"/>
      <c r="F2394" s="399" t="s">
        <v>389</v>
      </c>
      <c r="G2394" s="447">
        <v>0</v>
      </c>
      <c r="H2394" s="399"/>
      <c r="I2394" s="543" t="s">
        <v>474</v>
      </c>
      <c r="J2394" s="543"/>
      <c r="K2394" s="447">
        <v>116.4</v>
      </c>
      <c r="L2394"/>
    </row>
    <row r="2395" spans="2:14" ht="12.75" customHeight="1" thickTop="1" x14ac:dyDescent="0.25">
      <c r="B2395" s="396"/>
      <c r="C2395" s="396"/>
      <c r="D2395" s="396"/>
      <c r="E2395" s="396"/>
      <c r="F2395" s="396"/>
      <c r="G2395" s="396"/>
      <c r="H2395" s="396"/>
      <c r="I2395" s="396"/>
      <c r="J2395" s="396"/>
      <c r="K2395" s="396"/>
      <c r="L2395" s="396"/>
    </row>
    <row r="2396" spans="2:14" ht="15" x14ac:dyDescent="0.25">
      <c r="B2396" s="388" t="s">
        <v>2076</v>
      </c>
      <c r="C2396" s="440" t="s">
        <v>15</v>
      </c>
      <c r="D2396" s="388" t="s">
        <v>33</v>
      </c>
      <c r="E2396" s="388" t="s">
        <v>30</v>
      </c>
      <c r="F2396" s="544" t="s">
        <v>199</v>
      </c>
      <c r="G2396" s="544"/>
      <c r="H2396" s="389" t="s">
        <v>24</v>
      </c>
      <c r="I2396" s="440" t="s">
        <v>26</v>
      </c>
      <c r="J2396" s="440" t="s">
        <v>585</v>
      </c>
      <c r="K2396" s="440" t="s">
        <v>54</v>
      </c>
      <c r="L2396" s="440" t="s">
        <v>25</v>
      </c>
    </row>
    <row r="2397" spans="2:14" ht="25.5" x14ac:dyDescent="0.25">
      <c r="B2397" s="390" t="s">
        <v>382</v>
      </c>
      <c r="C2397" s="391" t="s">
        <v>2077</v>
      </c>
      <c r="D2397" s="390" t="s">
        <v>974</v>
      </c>
      <c r="E2397" s="390" t="s">
        <v>2078</v>
      </c>
      <c r="F2397" s="541">
        <v>0</v>
      </c>
      <c r="G2397" s="541"/>
      <c r="H2397" s="392" t="s">
        <v>159</v>
      </c>
      <c r="I2397" s="443">
        <v>1</v>
      </c>
      <c r="J2397" s="393"/>
      <c r="K2397" s="393">
        <v>200.42</v>
      </c>
      <c r="L2397" s="393">
        <v>200.42</v>
      </c>
    </row>
    <row r="2398" spans="2:14" x14ac:dyDescent="0.25">
      <c r="B2398" s="394" t="s">
        <v>383</v>
      </c>
      <c r="C2398" s="444" t="s">
        <v>4393</v>
      </c>
      <c r="D2398" s="394" t="s">
        <v>974</v>
      </c>
      <c r="E2398" s="394" t="s">
        <v>4394</v>
      </c>
      <c r="F2398" s="542" t="s">
        <v>390</v>
      </c>
      <c r="G2398" s="542"/>
      <c r="H2398" s="395" t="s">
        <v>159</v>
      </c>
      <c r="I2398" s="445">
        <v>1</v>
      </c>
      <c r="J2398" s="445">
        <v>0</v>
      </c>
      <c r="K2398" s="446">
        <v>151.99</v>
      </c>
      <c r="L2398" s="446">
        <v>151.99</v>
      </c>
    </row>
    <row r="2399" spans="2:14" x14ac:dyDescent="0.25">
      <c r="B2399" s="394" t="s">
        <v>383</v>
      </c>
      <c r="C2399" s="444" t="s">
        <v>674</v>
      </c>
      <c r="D2399" s="394" t="s">
        <v>1336</v>
      </c>
      <c r="E2399" s="394" t="s">
        <v>237</v>
      </c>
      <c r="F2399" s="542" t="s">
        <v>384</v>
      </c>
      <c r="G2399" s="542"/>
      <c r="H2399" s="395" t="s">
        <v>340</v>
      </c>
      <c r="I2399" s="445">
        <v>0.93</v>
      </c>
      <c r="J2399" s="445">
        <v>0</v>
      </c>
      <c r="K2399" s="446">
        <v>22.31</v>
      </c>
      <c r="L2399" s="446">
        <v>20.7483</v>
      </c>
      <c r="N2399" s="97"/>
    </row>
    <row r="2400" spans="2:14" x14ac:dyDescent="0.25">
      <c r="B2400" s="394" t="s">
        <v>383</v>
      </c>
      <c r="C2400" s="444" t="s">
        <v>688</v>
      </c>
      <c r="D2400" s="394" t="s">
        <v>1336</v>
      </c>
      <c r="E2400" s="394" t="s">
        <v>243</v>
      </c>
      <c r="F2400" s="542" t="s">
        <v>384</v>
      </c>
      <c r="G2400" s="542"/>
      <c r="H2400" s="395" t="s">
        <v>340</v>
      </c>
      <c r="I2400" s="445">
        <v>0.93</v>
      </c>
      <c r="J2400" s="445">
        <v>0</v>
      </c>
      <c r="K2400" s="446">
        <v>29.78</v>
      </c>
      <c r="L2400" s="446">
        <v>27.695399999999999</v>
      </c>
    </row>
    <row r="2401" spans="2:12" ht="25.5" x14ac:dyDescent="0.25">
      <c r="B2401" s="399"/>
      <c r="C2401" s="399"/>
      <c r="D2401" s="399"/>
      <c r="E2401" s="399"/>
      <c r="F2401" s="399"/>
      <c r="G2401" s="399" t="s">
        <v>386</v>
      </c>
      <c r="H2401" s="447">
        <v>48.43</v>
      </c>
      <c r="I2401" s="399" t="s">
        <v>387</v>
      </c>
      <c r="J2401" s="447">
        <v>0</v>
      </c>
      <c r="K2401" s="399" t="s">
        <v>388</v>
      </c>
      <c r="L2401" s="447">
        <v>48.43</v>
      </c>
    </row>
    <row r="2402" spans="2:12" ht="12.75" customHeight="1" thickBot="1" x14ac:dyDescent="0.3">
      <c r="B2402" s="399"/>
      <c r="C2402" s="399"/>
      <c r="D2402" s="399"/>
      <c r="E2402" s="399"/>
      <c r="F2402" s="399"/>
      <c r="G2402" s="399" t="s">
        <v>389</v>
      </c>
      <c r="H2402" s="447">
        <v>0</v>
      </c>
      <c r="I2402" s="543"/>
      <c r="J2402" s="543" t="s">
        <v>474</v>
      </c>
      <c r="K2402" s="399"/>
      <c r="L2402" s="447">
        <v>200.42</v>
      </c>
    </row>
    <row r="2403" spans="2:12" ht="13.5" thickTop="1" x14ac:dyDescent="0.25">
      <c r="B2403" s="396"/>
      <c r="C2403" s="396"/>
      <c r="D2403" s="396"/>
      <c r="E2403" s="396"/>
      <c r="F2403" s="396"/>
      <c r="G2403" s="396"/>
      <c r="H2403" s="396"/>
      <c r="I2403" s="396"/>
      <c r="J2403" s="396"/>
      <c r="K2403" s="396"/>
      <c r="L2403" s="396"/>
    </row>
    <row r="2404" spans="2:12" ht="12.75" customHeight="1" x14ac:dyDescent="0.25">
      <c r="B2404" s="388" t="s">
        <v>2079</v>
      </c>
      <c r="C2404" s="440" t="s">
        <v>15</v>
      </c>
      <c r="D2404" s="388" t="s">
        <v>33</v>
      </c>
      <c r="E2404" s="388" t="s">
        <v>30</v>
      </c>
      <c r="F2404" s="544" t="s">
        <v>199</v>
      </c>
      <c r="G2404" s="544"/>
      <c r="H2404" s="389" t="s">
        <v>24</v>
      </c>
      <c r="I2404" s="440" t="s">
        <v>26</v>
      </c>
      <c r="J2404" s="440" t="s">
        <v>585</v>
      </c>
      <c r="K2404" s="440" t="s">
        <v>54</v>
      </c>
      <c r="L2404" s="440" t="s">
        <v>25</v>
      </c>
    </row>
    <row r="2405" spans="2:12" x14ac:dyDescent="0.25">
      <c r="B2405" s="390" t="s">
        <v>382</v>
      </c>
      <c r="C2405" s="391" t="s">
        <v>2080</v>
      </c>
      <c r="D2405" s="390" t="s">
        <v>1336</v>
      </c>
      <c r="E2405" s="390" t="s">
        <v>2081</v>
      </c>
      <c r="F2405" s="541">
        <v>8</v>
      </c>
      <c r="G2405" s="541"/>
      <c r="H2405" s="392" t="s">
        <v>137</v>
      </c>
      <c r="I2405" s="443">
        <v>1</v>
      </c>
      <c r="J2405" s="393"/>
      <c r="K2405" s="393">
        <v>42.84</v>
      </c>
      <c r="L2405" s="393">
        <v>42.84</v>
      </c>
    </row>
    <row r="2406" spans="2:12" x14ac:dyDescent="0.25">
      <c r="B2406" s="394" t="s">
        <v>383</v>
      </c>
      <c r="C2406" s="444" t="s">
        <v>441</v>
      </c>
      <c r="D2406" s="394" t="s">
        <v>1336</v>
      </c>
      <c r="E2406" s="394" t="s">
        <v>442</v>
      </c>
      <c r="F2406" s="542" t="s">
        <v>390</v>
      </c>
      <c r="G2406" s="542"/>
      <c r="H2406" s="395" t="s">
        <v>141</v>
      </c>
      <c r="I2406" s="445">
        <v>0.4</v>
      </c>
      <c r="J2406" s="445">
        <v>0</v>
      </c>
      <c r="K2406" s="446">
        <v>0.38</v>
      </c>
      <c r="L2406" s="446">
        <v>0.152</v>
      </c>
    </row>
    <row r="2407" spans="2:12" x14ac:dyDescent="0.25">
      <c r="B2407" s="394" t="s">
        <v>383</v>
      </c>
      <c r="C2407" s="444" t="s">
        <v>674</v>
      </c>
      <c r="D2407" s="394" t="s">
        <v>1336</v>
      </c>
      <c r="E2407" s="394" t="s">
        <v>237</v>
      </c>
      <c r="F2407" s="542" t="s">
        <v>384</v>
      </c>
      <c r="G2407" s="542"/>
      <c r="H2407" s="395" t="s">
        <v>340</v>
      </c>
      <c r="I2407" s="445">
        <v>0.46</v>
      </c>
      <c r="J2407" s="445">
        <v>0</v>
      </c>
      <c r="K2407" s="446">
        <v>22.31</v>
      </c>
      <c r="L2407" s="446">
        <v>10.262600000000001</v>
      </c>
    </row>
    <row r="2408" spans="2:12" x14ac:dyDescent="0.25">
      <c r="B2408" s="394" t="s">
        <v>383</v>
      </c>
      <c r="C2408" s="444" t="s">
        <v>4395</v>
      </c>
      <c r="D2408" s="394" t="s">
        <v>1336</v>
      </c>
      <c r="E2408" s="394" t="s">
        <v>4396</v>
      </c>
      <c r="F2408" s="542" t="s">
        <v>390</v>
      </c>
      <c r="G2408" s="542"/>
      <c r="H2408" s="395" t="s">
        <v>136</v>
      </c>
      <c r="I2408" s="445">
        <v>1</v>
      </c>
      <c r="J2408" s="445">
        <v>0</v>
      </c>
      <c r="K2408" s="446">
        <v>18.739999999999998</v>
      </c>
      <c r="L2408" s="446">
        <v>18.739999999999998</v>
      </c>
    </row>
    <row r="2409" spans="2:12" x14ac:dyDescent="0.25">
      <c r="B2409" s="394" t="s">
        <v>383</v>
      </c>
      <c r="C2409" s="444" t="s">
        <v>688</v>
      </c>
      <c r="D2409" s="394" t="s">
        <v>1336</v>
      </c>
      <c r="E2409" s="394" t="s">
        <v>243</v>
      </c>
      <c r="F2409" s="542" t="s">
        <v>384</v>
      </c>
      <c r="G2409" s="542"/>
      <c r="H2409" s="395" t="s">
        <v>340</v>
      </c>
      <c r="I2409" s="445">
        <v>0.46</v>
      </c>
      <c r="J2409" s="445">
        <v>0</v>
      </c>
      <c r="K2409" s="446">
        <v>29.78</v>
      </c>
      <c r="L2409" s="446">
        <v>13.6988</v>
      </c>
    </row>
    <row r="2410" spans="2:12" ht="25.5" x14ac:dyDescent="0.25">
      <c r="B2410" s="399"/>
      <c r="C2410" s="399"/>
      <c r="D2410" s="399"/>
      <c r="E2410" s="399"/>
      <c r="F2410" s="399"/>
      <c r="G2410" s="399" t="s">
        <v>386</v>
      </c>
      <c r="H2410" s="447">
        <v>23.95</v>
      </c>
      <c r="I2410" s="399" t="s">
        <v>387</v>
      </c>
      <c r="J2410" s="447">
        <v>0</v>
      </c>
      <c r="K2410" s="399" t="s">
        <v>388</v>
      </c>
      <c r="L2410" s="447">
        <v>23.95</v>
      </c>
    </row>
    <row r="2411" spans="2:12" ht="12.75" customHeight="1" thickBot="1" x14ac:dyDescent="0.3">
      <c r="B2411" s="399"/>
      <c r="C2411" s="399"/>
      <c r="D2411" s="399"/>
      <c r="E2411" s="399"/>
      <c r="F2411" s="399"/>
      <c r="G2411" s="399" t="s">
        <v>389</v>
      </c>
      <c r="H2411" s="447">
        <v>0</v>
      </c>
      <c r="I2411" s="543"/>
      <c r="J2411" s="543" t="s">
        <v>474</v>
      </c>
      <c r="K2411" s="399"/>
      <c r="L2411" s="447">
        <v>42.84</v>
      </c>
    </row>
    <row r="2412" spans="2:12" ht="12.75" customHeight="1" thickTop="1" x14ac:dyDescent="0.25">
      <c r="B2412" s="396"/>
      <c r="C2412" s="396"/>
      <c r="D2412" s="396"/>
      <c r="E2412" s="396"/>
      <c r="F2412" s="396"/>
      <c r="G2412" s="396"/>
      <c r="H2412" s="396"/>
      <c r="I2412" s="396"/>
      <c r="J2412" s="396"/>
      <c r="K2412" s="396"/>
      <c r="L2412" s="396"/>
    </row>
    <row r="2413" spans="2:12" ht="15" x14ac:dyDescent="0.25">
      <c r="B2413" s="388" t="s">
        <v>2082</v>
      </c>
      <c r="C2413" s="440" t="s">
        <v>15</v>
      </c>
      <c r="D2413" s="388" t="s">
        <v>33</v>
      </c>
      <c r="E2413" s="388" t="s">
        <v>30</v>
      </c>
      <c r="F2413" s="544" t="s">
        <v>199</v>
      </c>
      <c r="G2413" s="544"/>
      <c r="H2413" s="389" t="s">
        <v>24</v>
      </c>
      <c r="I2413" s="440" t="s">
        <v>26</v>
      </c>
      <c r="J2413" s="440" t="s">
        <v>585</v>
      </c>
      <c r="K2413" s="440" t="s">
        <v>54</v>
      </c>
      <c r="L2413" s="440" t="s">
        <v>25</v>
      </c>
    </row>
    <row r="2414" spans="2:12" ht="51" x14ac:dyDescent="0.25">
      <c r="B2414" s="390" t="s">
        <v>382</v>
      </c>
      <c r="C2414" s="391" t="s">
        <v>2083</v>
      </c>
      <c r="D2414" s="390" t="s">
        <v>160</v>
      </c>
      <c r="E2414" s="390" t="s">
        <v>2084</v>
      </c>
      <c r="F2414" s="541" t="s">
        <v>488</v>
      </c>
      <c r="G2414" s="541"/>
      <c r="H2414" s="392" t="s">
        <v>159</v>
      </c>
      <c r="I2414" s="443">
        <v>1</v>
      </c>
      <c r="J2414" s="393"/>
      <c r="K2414" s="393">
        <v>215.92</v>
      </c>
      <c r="L2414" s="393">
        <v>215.92</v>
      </c>
    </row>
    <row r="2415" spans="2:12" ht="25.5" x14ac:dyDescent="0.25">
      <c r="B2415" s="394" t="s">
        <v>383</v>
      </c>
      <c r="C2415" s="444" t="s">
        <v>4397</v>
      </c>
      <c r="D2415" s="394" t="s">
        <v>160</v>
      </c>
      <c r="E2415" s="394" t="s">
        <v>4398</v>
      </c>
      <c r="F2415" s="542" t="s">
        <v>390</v>
      </c>
      <c r="G2415" s="542"/>
      <c r="H2415" s="395" t="s">
        <v>159</v>
      </c>
      <c r="I2415" s="445">
        <v>1</v>
      </c>
      <c r="J2415" s="445">
        <v>0</v>
      </c>
      <c r="K2415" s="446">
        <v>176.67</v>
      </c>
      <c r="L2415" s="446">
        <v>176.67</v>
      </c>
    </row>
    <row r="2416" spans="2:12" x14ac:dyDescent="0.25">
      <c r="B2416" s="394" t="s">
        <v>383</v>
      </c>
      <c r="C2416" s="444" t="s">
        <v>688</v>
      </c>
      <c r="D2416" s="394" t="s">
        <v>1336</v>
      </c>
      <c r="E2416" s="394" t="s">
        <v>243</v>
      </c>
      <c r="F2416" s="542" t="s">
        <v>384</v>
      </c>
      <c r="G2416" s="542"/>
      <c r="H2416" s="395" t="s">
        <v>340</v>
      </c>
      <c r="I2416" s="445">
        <v>0.73599999999999999</v>
      </c>
      <c r="J2416" s="445">
        <v>0</v>
      </c>
      <c r="K2416" s="446">
        <v>29.78</v>
      </c>
      <c r="L2416" s="446">
        <v>21.91808</v>
      </c>
    </row>
    <row r="2417" spans="2:12" x14ac:dyDescent="0.25">
      <c r="B2417" s="394" t="s">
        <v>383</v>
      </c>
      <c r="C2417" s="444" t="s">
        <v>674</v>
      </c>
      <c r="D2417" s="394" t="s">
        <v>1336</v>
      </c>
      <c r="E2417" s="394" t="s">
        <v>237</v>
      </c>
      <c r="F2417" s="542" t="s">
        <v>384</v>
      </c>
      <c r="G2417" s="542"/>
      <c r="H2417" s="395" t="s">
        <v>340</v>
      </c>
      <c r="I2417" s="445">
        <v>0.73599999999999999</v>
      </c>
      <c r="J2417" s="445">
        <v>0</v>
      </c>
      <c r="K2417" s="446">
        <v>22.31</v>
      </c>
      <c r="L2417" s="446">
        <v>16.420159999999999</v>
      </c>
    </row>
    <row r="2418" spans="2:12" x14ac:dyDescent="0.25">
      <c r="B2418" s="394" t="s">
        <v>383</v>
      </c>
      <c r="C2418" s="444" t="s">
        <v>1240</v>
      </c>
      <c r="D2418" s="394" t="s">
        <v>1336</v>
      </c>
      <c r="E2418" s="394" t="s">
        <v>1241</v>
      </c>
      <c r="F2418" s="542" t="s">
        <v>390</v>
      </c>
      <c r="G2418" s="542"/>
      <c r="H2418" s="395" t="s">
        <v>395</v>
      </c>
      <c r="I2418" s="445">
        <v>7.0000000000000001E-3</v>
      </c>
      <c r="J2418" s="445">
        <v>0</v>
      </c>
      <c r="K2418" s="446">
        <v>51.33</v>
      </c>
      <c r="L2418" s="446">
        <v>0.35931000000000002</v>
      </c>
    </row>
    <row r="2419" spans="2:12" x14ac:dyDescent="0.25">
      <c r="B2419" s="394" t="s">
        <v>383</v>
      </c>
      <c r="C2419" s="444" t="s">
        <v>441</v>
      </c>
      <c r="D2419" s="394" t="s">
        <v>1336</v>
      </c>
      <c r="E2419" s="394" t="s">
        <v>442</v>
      </c>
      <c r="F2419" s="542" t="s">
        <v>390</v>
      </c>
      <c r="G2419" s="542"/>
      <c r="H2419" s="395" t="s">
        <v>141</v>
      </c>
      <c r="I2419" s="445">
        <v>1.5</v>
      </c>
      <c r="J2419" s="445">
        <v>0</v>
      </c>
      <c r="K2419" s="446">
        <v>0.38</v>
      </c>
      <c r="L2419" s="446">
        <v>0.56999999999999995</v>
      </c>
    </row>
    <row r="2420" spans="2:12" ht="25.5" x14ac:dyDescent="0.25">
      <c r="B2420" s="399"/>
      <c r="C2420" s="399"/>
      <c r="D2420" s="399"/>
      <c r="E2420" s="399"/>
      <c r="F2420" s="399"/>
      <c r="G2420" s="399" t="s">
        <v>386</v>
      </c>
      <c r="H2420" s="447">
        <v>38.33</v>
      </c>
      <c r="I2420" s="399" t="s">
        <v>387</v>
      </c>
      <c r="J2420" s="447">
        <v>0</v>
      </c>
      <c r="K2420" s="399" t="s">
        <v>388</v>
      </c>
      <c r="L2420" s="447">
        <v>38.33</v>
      </c>
    </row>
    <row r="2421" spans="2:12" ht="12.75" customHeight="1" thickBot="1" x14ac:dyDescent="0.3">
      <c r="B2421" s="399"/>
      <c r="C2421" s="399"/>
      <c r="D2421" s="399"/>
      <c r="E2421" s="399"/>
      <c r="F2421" s="399"/>
      <c r="G2421" s="399" t="s">
        <v>389</v>
      </c>
      <c r="H2421" s="447">
        <v>0</v>
      </c>
      <c r="I2421" s="543"/>
      <c r="J2421" s="543" t="s">
        <v>474</v>
      </c>
      <c r="K2421" s="399"/>
      <c r="L2421" s="447">
        <v>215.92</v>
      </c>
    </row>
    <row r="2422" spans="2:12" ht="12.75" customHeight="1" thickTop="1" x14ac:dyDescent="0.25">
      <c r="B2422" s="396"/>
      <c r="C2422" s="396"/>
      <c r="D2422" s="396"/>
      <c r="E2422" s="396"/>
      <c r="F2422" s="396"/>
      <c r="G2422" s="396"/>
      <c r="H2422" s="396"/>
      <c r="I2422" s="396"/>
      <c r="J2422" s="396"/>
      <c r="K2422" s="396"/>
      <c r="L2422" s="396"/>
    </row>
    <row r="2423" spans="2:12" ht="15" x14ac:dyDescent="0.25">
      <c r="B2423" s="388" t="s">
        <v>2087</v>
      </c>
      <c r="C2423" s="440" t="s">
        <v>15</v>
      </c>
      <c r="D2423" s="388" t="s">
        <v>33</v>
      </c>
      <c r="E2423" s="388" t="s">
        <v>30</v>
      </c>
      <c r="F2423" s="544" t="s">
        <v>199</v>
      </c>
      <c r="G2423" s="544"/>
      <c r="H2423" s="389" t="s">
        <v>24</v>
      </c>
      <c r="I2423" s="440" t="s">
        <v>26</v>
      </c>
      <c r="J2423" s="440" t="s">
        <v>585</v>
      </c>
      <c r="K2423" s="440" t="s">
        <v>54</v>
      </c>
      <c r="L2423" s="440" t="s">
        <v>25</v>
      </c>
    </row>
    <row r="2424" spans="2:12" ht="51" x14ac:dyDescent="0.25">
      <c r="B2424" s="390" t="s">
        <v>382</v>
      </c>
      <c r="C2424" s="391" t="s">
        <v>2088</v>
      </c>
      <c r="D2424" s="390" t="s">
        <v>160</v>
      </c>
      <c r="E2424" s="390" t="s">
        <v>2089</v>
      </c>
      <c r="F2424" s="541" t="s">
        <v>501</v>
      </c>
      <c r="G2424" s="541"/>
      <c r="H2424" s="392" t="s">
        <v>131</v>
      </c>
      <c r="I2424" s="443">
        <v>1</v>
      </c>
      <c r="J2424" s="393"/>
      <c r="K2424" s="393">
        <v>105.41</v>
      </c>
      <c r="L2424" s="393">
        <v>105.41</v>
      </c>
    </row>
    <row r="2425" spans="2:12" ht="63.75" x14ac:dyDescent="0.25">
      <c r="B2425" s="397" t="s">
        <v>471</v>
      </c>
      <c r="C2425" s="448" t="s">
        <v>723</v>
      </c>
      <c r="D2425" s="397" t="s">
        <v>160</v>
      </c>
      <c r="E2425" s="397" t="s">
        <v>4399</v>
      </c>
      <c r="F2425" s="545" t="s">
        <v>475</v>
      </c>
      <c r="G2425" s="545"/>
      <c r="H2425" s="398" t="s">
        <v>138</v>
      </c>
      <c r="I2425" s="449">
        <v>1.0200000000000001E-2</v>
      </c>
      <c r="J2425" s="449">
        <v>0</v>
      </c>
      <c r="K2425" s="450">
        <v>570.01</v>
      </c>
      <c r="L2425" s="450">
        <v>5.81</v>
      </c>
    </row>
    <row r="2426" spans="2:12" ht="25.5" x14ac:dyDescent="0.25">
      <c r="B2426" s="394" t="s">
        <v>383</v>
      </c>
      <c r="C2426" s="444" t="s">
        <v>795</v>
      </c>
      <c r="D2426" s="394" t="s">
        <v>160</v>
      </c>
      <c r="E2426" s="394" t="s">
        <v>508</v>
      </c>
      <c r="F2426" s="542" t="s">
        <v>390</v>
      </c>
      <c r="G2426" s="542"/>
      <c r="H2426" s="395" t="s">
        <v>509</v>
      </c>
      <c r="I2426" s="445">
        <v>0.01</v>
      </c>
      <c r="J2426" s="445">
        <v>0</v>
      </c>
      <c r="K2426" s="446">
        <v>41.93</v>
      </c>
      <c r="L2426" s="446">
        <v>0.41930000000000001</v>
      </c>
    </row>
    <row r="2427" spans="2:12" ht="38.25" x14ac:dyDescent="0.25">
      <c r="B2427" s="394" t="s">
        <v>383</v>
      </c>
      <c r="C2427" s="444" t="s">
        <v>1230</v>
      </c>
      <c r="D2427" s="394" t="s">
        <v>160</v>
      </c>
      <c r="E2427" s="394" t="s">
        <v>1231</v>
      </c>
      <c r="F2427" s="542" t="s">
        <v>390</v>
      </c>
      <c r="G2427" s="542"/>
      <c r="H2427" s="395" t="s">
        <v>188</v>
      </c>
      <c r="I2427" s="445">
        <v>0.42</v>
      </c>
      <c r="J2427" s="445">
        <v>0</v>
      </c>
      <c r="K2427" s="446">
        <v>3.06</v>
      </c>
      <c r="L2427" s="446">
        <v>1.2851999999999999</v>
      </c>
    </row>
    <row r="2428" spans="2:12" x14ac:dyDescent="0.25">
      <c r="B2428" s="394" t="s">
        <v>383</v>
      </c>
      <c r="C2428" s="444" t="s">
        <v>690</v>
      </c>
      <c r="D2428" s="394" t="s">
        <v>1336</v>
      </c>
      <c r="E2428" s="394" t="s">
        <v>202</v>
      </c>
      <c r="F2428" s="542" t="s">
        <v>384</v>
      </c>
      <c r="G2428" s="542"/>
      <c r="H2428" s="395" t="s">
        <v>340</v>
      </c>
      <c r="I2428" s="445">
        <v>0.5</v>
      </c>
      <c r="J2428" s="445">
        <v>0</v>
      </c>
      <c r="K2428" s="446">
        <v>20.37</v>
      </c>
      <c r="L2428" s="446">
        <v>10.185</v>
      </c>
    </row>
    <row r="2429" spans="2:12" ht="12.75" customHeight="1" x14ac:dyDescent="0.25">
      <c r="B2429" s="394" t="s">
        <v>383</v>
      </c>
      <c r="C2429" s="444" t="s">
        <v>4400</v>
      </c>
      <c r="D2429" s="394" t="s">
        <v>160</v>
      </c>
      <c r="E2429" s="394" t="s">
        <v>4401</v>
      </c>
      <c r="F2429" s="542" t="s">
        <v>390</v>
      </c>
      <c r="G2429" s="542"/>
      <c r="H2429" s="395" t="s">
        <v>159</v>
      </c>
      <c r="I2429" s="445">
        <v>13.6</v>
      </c>
      <c r="J2429" s="445">
        <v>0</v>
      </c>
      <c r="K2429" s="446">
        <v>4.3099999999999996</v>
      </c>
      <c r="L2429" s="446">
        <v>58.616</v>
      </c>
    </row>
    <row r="2430" spans="2:12" x14ac:dyDescent="0.25">
      <c r="B2430" s="394" t="s">
        <v>383</v>
      </c>
      <c r="C2430" s="444" t="s">
        <v>685</v>
      </c>
      <c r="D2430" s="394" t="s">
        <v>1336</v>
      </c>
      <c r="E2430" s="394" t="s">
        <v>236</v>
      </c>
      <c r="F2430" s="542" t="s">
        <v>384</v>
      </c>
      <c r="G2430" s="542"/>
      <c r="H2430" s="395" t="s">
        <v>340</v>
      </c>
      <c r="I2430" s="445">
        <v>1</v>
      </c>
      <c r="J2430" s="445">
        <v>0</v>
      </c>
      <c r="K2430" s="446">
        <v>29.12</v>
      </c>
      <c r="L2430" s="446">
        <v>29.12</v>
      </c>
    </row>
    <row r="2431" spans="2:12" ht="12.75" customHeight="1" x14ac:dyDescent="0.25">
      <c r="B2431" s="399"/>
      <c r="C2431" s="399"/>
      <c r="D2431" s="399"/>
      <c r="E2431" s="399"/>
      <c r="F2431" s="399"/>
      <c r="G2431" s="399" t="s">
        <v>386</v>
      </c>
      <c r="H2431" s="447">
        <v>40.369999999999997</v>
      </c>
      <c r="I2431" s="399" t="s">
        <v>387</v>
      </c>
      <c r="J2431" s="447">
        <v>0</v>
      </c>
      <c r="K2431" s="399" t="s">
        <v>388</v>
      </c>
      <c r="L2431" s="447">
        <v>40.369999999999997</v>
      </c>
    </row>
    <row r="2432" spans="2:12" ht="26.25" thickBot="1" x14ac:dyDescent="0.3">
      <c r="B2432" s="399"/>
      <c r="C2432" s="399"/>
      <c r="D2432" s="399"/>
      <c r="E2432" s="399"/>
      <c r="F2432" s="399"/>
      <c r="G2432" s="399" t="s">
        <v>389</v>
      </c>
      <c r="H2432" s="447">
        <v>0</v>
      </c>
      <c r="I2432" s="543"/>
      <c r="J2432" s="543" t="s">
        <v>474</v>
      </c>
      <c r="K2432" s="399"/>
      <c r="L2432" s="447">
        <v>105.41</v>
      </c>
    </row>
    <row r="2433" spans="2:12" ht="13.5" thickTop="1" x14ac:dyDescent="0.25">
      <c r="B2433" s="396"/>
      <c r="C2433" s="396"/>
      <c r="D2433" s="396"/>
      <c r="E2433" s="396"/>
      <c r="F2433" s="396"/>
      <c r="G2433" s="396"/>
      <c r="H2433" s="396"/>
      <c r="I2433" s="396"/>
      <c r="J2433" s="396"/>
      <c r="K2433" s="396"/>
      <c r="L2433" s="396"/>
    </row>
    <row r="2434" spans="2:12" ht="15" x14ac:dyDescent="0.25">
      <c r="B2434" s="388" t="s">
        <v>2090</v>
      </c>
      <c r="C2434" s="440" t="s">
        <v>15</v>
      </c>
      <c r="D2434" s="388" t="s">
        <v>33</v>
      </c>
      <c r="E2434" s="388" t="s">
        <v>30</v>
      </c>
      <c r="F2434" s="544" t="s">
        <v>199</v>
      </c>
      <c r="G2434" s="544"/>
      <c r="H2434" s="389" t="s">
        <v>24</v>
      </c>
      <c r="I2434" s="440" t="s">
        <v>26</v>
      </c>
      <c r="J2434" s="440" t="s">
        <v>585</v>
      </c>
      <c r="K2434" s="440" t="s">
        <v>54</v>
      </c>
      <c r="L2434" s="440" t="s">
        <v>25</v>
      </c>
    </row>
    <row r="2435" spans="2:12" ht="51" x14ac:dyDescent="0.25">
      <c r="B2435" s="390" t="s">
        <v>382</v>
      </c>
      <c r="C2435" s="391" t="s">
        <v>2091</v>
      </c>
      <c r="D2435" s="390" t="s">
        <v>160</v>
      </c>
      <c r="E2435" s="390" t="s">
        <v>2092</v>
      </c>
      <c r="F2435" s="541" t="s">
        <v>501</v>
      </c>
      <c r="G2435" s="541"/>
      <c r="H2435" s="392" t="s">
        <v>131</v>
      </c>
      <c r="I2435" s="443">
        <v>1</v>
      </c>
      <c r="J2435" s="393"/>
      <c r="K2435" s="393">
        <v>126.96</v>
      </c>
      <c r="L2435" s="393">
        <v>126.96</v>
      </c>
    </row>
    <row r="2436" spans="2:12" ht="63.75" x14ac:dyDescent="0.25">
      <c r="B2436" s="397" t="s">
        <v>471</v>
      </c>
      <c r="C2436" s="448" t="s">
        <v>723</v>
      </c>
      <c r="D2436" s="397" t="s">
        <v>160</v>
      </c>
      <c r="E2436" s="397" t="s">
        <v>4399</v>
      </c>
      <c r="F2436" s="545" t="s">
        <v>475</v>
      </c>
      <c r="G2436" s="545"/>
      <c r="H2436" s="398" t="s">
        <v>138</v>
      </c>
      <c r="I2436" s="449">
        <v>1.2800000000000001E-2</v>
      </c>
      <c r="J2436" s="449">
        <v>0</v>
      </c>
      <c r="K2436" s="450">
        <v>570.01</v>
      </c>
      <c r="L2436" s="450">
        <v>7.29</v>
      </c>
    </row>
    <row r="2437" spans="2:12" ht="25.5" x14ac:dyDescent="0.25">
      <c r="B2437" s="394" t="s">
        <v>383</v>
      </c>
      <c r="C2437" s="444" t="s">
        <v>795</v>
      </c>
      <c r="D2437" s="394" t="s">
        <v>160</v>
      </c>
      <c r="E2437" s="394" t="s">
        <v>508</v>
      </c>
      <c r="F2437" s="542" t="s">
        <v>390</v>
      </c>
      <c r="G2437" s="542"/>
      <c r="H2437" s="395" t="s">
        <v>509</v>
      </c>
      <c r="I2437" s="445">
        <v>0.01</v>
      </c>
      <c r="J2437" s="445">
        <v>0</v>
      </c>
      <c r="K2437" s="446">
        <v>41.93</v>
      </c>
      <c r="L2437" s="446">
        <v>0.41930000000000001</v>
      </c>
    </row>
    <row r="2438" spans="2:12" ht="12.75" customHeight="1" x14ac:dyDescent="0.25">
      <c r="B2438" s="394" t="s">
        <v>383</v>
      </c>
      <c r="C2438" s="444" t="s">
        <v>685</v>
      </c>
      <c r="D2438" s="394" t="s">
        <v>1336</v>
      </c>
      <c r="E2438" s="394" t="s">
        <v>236</v>
      </c>
      <c r="F2438" s="542" t="s">
        <v>384</v>
      </c>
      <c r="G2438" s="542"/>
      <c r="H2438" s="395" t="s">
        <v>340</v>
      </c>
      <c r="I2438" s="445">
        <v>1.1299999999999999</v>
      </c>
      <c r="J2438" s="445">
        <v>0</v>
      </c>
      <c r="K2438" s="446">
        <v>29.12</v>
      </c>
      <c r="L2438" s="446">
        <v>32.9056</v>
      </c>
    </row>
    <row r="2439" spans="2:12" ht="12.75" customHeight="1" x14ac:dyDescent="0.25">
      <c r="B2439" s="394" t="s">
        <v>383</v>
      </c>
      <c r="C2439" s="444" t="s">
        <v>4402</v>
      </c>
      <c r="D2439" s="394" t="s">
        <v>160</v>
      </c>
      <c r="E2439" s="394" t="s">
        <v>4403</v>
      </c>
      <c r="F2439" s="542" t="s">
        <v>390</v>
      </c>
      <c r="G2439" s="542"/>
      <c r="H2439" s="395" t="s">
        <v>188</v>
      </c>
      <c r="I2439" s="445">
        <v>0.42</v>
      </c>
      <c r="J2439" s="445">
        <v>0</v>
      </c>
      <c r="K2439" s="446">
        <v>5.0199999999999996</v>
      </c>
      <c r="L2439" s="446">
        <v>2.1084000000000001</v>
      </c>
    </row>
    <row r="2440" spans="2:12" x14ac:dyDescent="0.25">
      <c r="B2440" s="394" t="s">
        <v>383</v>
      </c>
      <c r="C2440" s="444" t="s">
        <v>690</v>
      </c>
      <c r="D2440" s="394" t="s">
        <v>1336</v>
      </c>
      <c r="E2440" s="394" t="s">
        <v>202</v>
      </c>
      <c r="F2440" s="542" t="s">
        <v>384</v>
      </c>
      <c r="G2440" s="542"/>
      <c r="H2440" s="395" t="s">
        <v>340</v>
      </c>
      <c r="I2440" s="445">
        <v>0.56499999999999995</v>
      </c>
      <c r="J2440" s="445">
        <v>0</v>
      </c>
      <c r="K2440" s="446">
        <v>20.37</v>
      </c>
      <c r="L2440" s="446">
        <v>11.50905</v>
      </c>
    </row>
    <row r="2441" spans="2:12" ht="25.5" x14ac:dyDescent="0.25">
      <c r="B2441" s="394" t="s">
        <v>383</v>
      </c>
      <c r="C2441" s="444" t="s">
        <v>4404</v>
      </c>
      <c r="D2441" s="394" t="s">
        <v>160</v>
      </c>
      <c r="E2441" s="394" t="s">
        <v>4405</v>
      </c>
      <c r="F2441" s="542" t="s">
        <v>390</v>
      </c>
      <c r="G2441" s="542"/>
      <c r="H2441" s="395" t="s">
        <v>159</v>
      </c>
      <c r="I2441" s="445">
        <v>13.6</v>
      </c>
      <c r="J2441" s="445">
        <v>0</v>
      </c>
      <c r="K2441" s="446">
        <v>5.35</v>
      </c>
      <c r="L2441" s="446">
        <v>72.760000000000005</v>
      </c>
    </row>
    <row r="2442" spans="2:12" ht="25.5" x14ac:dyDescent="0.25">
      <c r="B2442" s="399"/>
      <c r="C2442" s="399"/>
      <c r="D2442" s="399"/>
      <c r="E2442" s="399"/>
      <c r="F2442" s="399"/>
      <c r="G2442" s="399" t="s">
        <v>386</v>
      </c>
      <c r="H2442" s="447">
        <v>45.74</v>
      </c>
      <c r="I2442" s="399" t="s">
        <v>387</v>
      </c>
      <c r="J2442" s="447">
        <v>0</v>
      </c>
      <c r="K2442" s="399" t="s">
        <v>388</v>
      </c>
      <c r="L2442" s="447">
        <v>45.74</v>
      </c>
    </row>
    <row r="2443" spans="2:12" ht="26.25" thickBot="1" x14ac:dyDescent="0.3">
      <c r="B2443" s="399"/>
      <c r="C2443" s="399"/>
      <c r="D2443" s="399"/>
      <c r="E2443" s="399"/>
      <c r="F2443" s="399"/>
      <c r="G2443" s="399" t="s">
        <v>389</v>
      </c>
      <c r="H2443" s="447">
        <v>0</v>
      </c>
      <c r="I2443" s="543"/>
      <c r="J2443" s="543" t="s">
        <v>474</v>
      </c>
      <c r="K2443" s="399"/>
      <c r="L2443" s="447">
        <v>126.96</v>
      </c>
    </row>
    <row r="2444" spans="2:12" ht="13.5" thickTop="1" x14ac:dyDescent="0.25">
      <c r="B2444" s="396"/>
      <c r="C2444" s="396"/>
      <c r="D2444" s="396"/>
      <c r="E2444" s="396"/>
      <c r="F2444" s="396"/>
      <c r="G2444" s="396"/>
      <c r="H2444" s="396"/>
      <c r="I2444" s="396"/>
      <c r="J2444" s="396"/>
      <c r="K2444" s="396"/>
      <c r="L2444" s="396"/>
    </row>
    <row r="2445" spans="2:12" ht="15" x14ac:dyDescent="0.25">
      <c r="B2445" s="388" t="s">
        <v>2093</v>
      </c>
      <c r="C2445" s="440" t="s">
        <v>15</v>
      </c>
      <c r="D2445" s="388" t="s">
        <v>33</v>
      </c>
      <c r="E2445" s="388" t="s">
        <v>30</v>
      </c>
      <c r="F2445" s="544" t="s">
        <v>199</v>
      </c>
      <c r="G2445" s="544"/>
      <c r="H2445" s="389" t="s">
        <v>24</v>
      </c>
      <c r="I2445" s="440" t="s">
        <v>26</v>
      </c>
      <c r="J2445" s="440" t="s">
        <v>585</v>
      </c>
      <c r="K2445" s="440" t="s">
        <v>54</v>
      </c>
      <c r="L2445" s="440" t="s">
        <v>25</v>
      </c>
    </row>
    <row r="2446" spans="2:12" x14ac:dyDescent="0.25">
      <c r="B2446" s="390" t="s">
        <v>382</v>
      </c>
      <c r="C2446" s="391" t="s">
        <v>2094</v>
      </c>
      <c r="D2446" s="390" t="s">
        <v>1336</v>
      </c>
      <c r="E2446" s="390" t="s">
        <v>2095</v>
      </c>
      <c r="F2446" s="541">
        <v>1006</v>
      </c>
      <c r="G2446" s="541"/>
      <c r="H2446" s="392" t="s">
        <v>131</v>
      </c>
      <c r="I2446" s="443">
        <v>1</v>
      </c>
      <c r="J2446" s="393"/>
      <c r="K2446" s="393">
        <v>623.07000000000005</v>
      </c>
      <c r="L2446" s="393">
        <v>623.07000000000005</v>
      </c>
    </row>
    <row r="2447" spans="2:12" ht="12.75" customHeight="1" x14ac:dyDescent="0.25">
      <c r="B2447" s="394" t="s">
        <v>383</v>
      </c>
      <c r="C2447" s="444" t="s">
        <v>685</v>
      </c>
      <c r="D2447" s="394" t="s">
        <v>1336</v>
      </c>
      <c r="E2447" s="394" t="s">
        <v>236</v>
      </c>
      <c r="F2447" s="542" t="s">
        <v>384</v>
      </c>
      <c r="G2447" s="542"/>
      <c r="H2447" s="395" t="s">
        <v>340</v>
      </c>
      <c r="I2447" s="445">
        <v>3.1158000000000001</v>
      </c>
      <c r="J2447" s="445">
        <v>0</v>
      </c>
      <c r="K2447" s="446">
        <v>29.12</v>
      </c>
      <c r="L2447" s="446">
        <v>90.732095999999999</v>
      </c>
    </row>
    <row r="2448" spans="2:12" ht="12.75" customHeight="1" x14ac:dyDescent="0.25">
      <c r="B2448" s="394" t="s">
        <v>383</v>
      </c>
      <c r="C2448" s="444" t="s">
        <v>690</v>
      </c>
      <c r="D2448" s="394" t="s">
        <v>1336</v>
      </c>
      <c r="E2448" s="394" t="s">
        <v>202</v>
      </c>
      <c r="F2448" s="542" t="s">
        <v>384</v>
      </c>
      <c r="G2448" s="542"/>
      <c r="H2448" s="395" t="s">
        <v>340</v>
      </c>
      <c r="I2448" s="445">
        <v>3.3622000000000001</v>
      </c>
      <c r="J2448" s="445">
        <v>0</v>
      </c>
      <c r="K2448" s="446">
        <v>20.37</v>
      </c>
      <c r="L2448" s="446">
        <v>68.488014000000007</v>
      </c>
    </row>
    <row r="2449" spans="2:12" x14ac:dyDescent="0.25">
      <c r="B2449" s="394" t="s">
        <v>383</v>
      </c>
      <c r="C2449" s="444" t="s">
        <v>708</v>
      </c>
      <c r="D2449" s="394" t="s">
        <v>1336</v>
      </c>
      <c r="E2449" s="394" t="s">
        <v>457</v>
      </c>
      <c r="F2449" s="542" t="s">
        <v>390</v>
      </c>
      <c r="G2449" s="542"/>
      <c r="H2449" s="395" t="s">
        <v>156</v>
      </c>
      <c r="I2449" s="445">
        <v>8.9260000000000002</v>
      </c>
      <c r="J2449" s="445">
        <v>0</v>
      </c>
      <c r="K2449" s="446">
        <v>0.81</v>
      </c>
      <c r="L2449" s="446">
        <v>7.2300599999999999</v>
      </c>
    </row>
    <row r="2450" spans="2:12" x14ac:dyDescent="0.25">
      <c r="B2450" s="394" t="s">
        <v>383</v>
      </c>
      <c r="C2450" s="444" t="s">
        <v>695</v>
      </c>
      <c r="D2450" s="394" t="s">
        <v>1336</v>
      </c>
      <c r="E2450" s="394" t="s">
        <v>437</v>
      </c>
      <c r="F2450" s="542" t="s">
        <v>390</v>
      </c>
      <c r="G2450" s="542"/>
      <c r="H2450" s="395" t="s">
        <v>138</v>
      </c>
      <c r="I2450" s="445">
        <v>8.2699999999999996E-2</v>
      </c>
      <c r="J2450" s="445">
        <v>0</v>
      </c>
      <c r="K2450" s="446">
        <v>168.09</v>
      </c>
      <c r="L2450" s="446">
        <v>13.901043</v>
      </c>
    </row>
    <row r="2451" spans="2:12" x14ac:dyDescent="0.25">
      <c r="B2451" s="394" t="s">
        <v>383</v>
      </c>
      <c r="C2451" s="444" t="s">
        <v>670</v>
      </c>
      <c r="D2451" s="394" t="s">
        <v>1336</v>
      </c>
      <c r="E2451" s="394" t="s">
        <v>415</v>
      </c>
      <c r="F2451" s="542" t="s">
        <v>390</v>
      </c>
      <c r="G2451" s="542"/>
      <c r="H2451" s="395" t="s">
        <v>156</v>
      </c>
      <c r="I2451" s="445">
        <v>16.524000000000001</v>
      </c>
      <c r="J2451" s="445">
        <v>0</v>
      </c>
      <c r="K2451" s="446">
        <v>0.64</v>
      </c>
      <c r="L2451" s="446">
        <v>10.57536</v>
      </c>
    </row>
    <row r="2452" spans="2:12" x14ac:dyDescent="0.25">
      <c r="B2452" s="394" t="s">
        <v>383</v>
      </c>
      <c r="C2452" s="444" t="s">
        <v>4406</v>
      </c>
      <c r="D2452" s="394" t="s">
        <v>1336</v>
      </c>
      <c r="E2452" s="394" t="s">
        <v>4407</v>
      </c>
      <c r="F2452" s="542" t="s">
        <v>390</v>
      </c>
      <c r="G2452" s="542"/>
      <c r="H2452" s="395" t="s">
        <v>136</v>
      </c>
      <c r="I2452" s="445">
        <v>146</v>
      </c>
      <c r="J2452" s="445">
        <v>0</v>
      </c>
      <c r="K2452" s="446">
        <v>2.96</v>
      </c>
      <c r="L2452" s="446">
        <v>432.16</v>
      </c>
    </row>
    <row r="2453" spans="2:12" ht="25.5" x14ac:dyDescent="0.25">
      <c r="B2453" s="399"/>
      <c r="C2453" s="399"/>
      <c r="D2453" s="399"/>
      <c r="E2453" s="399"/>
      <c r="F2453" s="399"/>
      <c r="G2453" s="399" t="s">
        <v>386</v>
      </c>
      <c r="H2453" s="447">
        <v>159.21</v>
      </c>
      <c r="I2453" s="399" t="s">
        <v>387</v>
      </c>
      <c r="J2453" s="447">
        <v>0</v>
      </c>
      <c r="K2453" s="399" t="s">
        <v>388</v>
      </c>
      <c r="L2453" s="447">
        <v>159.21</v>
      </c>
    </row>
    <row r="2454" spans="2:12" ht="26.25" thickBot="1" x14ac:dyDescent="0.3">
      <c r="B2454" s="399"/>
      <c r="C2454" s="399"/>
      <c r="D2454" s="399"/>
      <c r="E2454" s="399"/>
      <c r="F2454" s="399"/>
      <c r="G2454" s="399" t="s">
        <v>389</v>
      </c>
      <c r="H2454" s="447">
        <v>0</v>
      </c>
      <c r="I2454" s="543"/>
      <c r="J2454" s="543" t="s">
        <v>474</v>
      </c>
      <c r="K2454" s="399"/>
      <c r="L2454" s="447">
        <v>623.07000000000005</v>
      </c>
    </row>
    <row r="2455" spans="2:12" ht="13.5" thickTop="1" x14ac:dyDescent="0.25">
      <c r="B2455" s="396"/>
      <c r="C2455" s="396"/>
      <c r="D2455" s="396"/>
      <c r="E2455" s="396"/>
      <c r="F2455" s="396"/>
      <c r="G2455" s="396"/>
      <c r="H2455" s="396"/>
      <c r="I2455" s="396"/>
      <c r="J2455" s="396"/>
      <c r="K2455" s="396"/>
      <c r="L2455" s="396"/>
    </row>
    <row r="2456" spans="2:12" ht="12.75" customHeight="1" x14ac:dyDescent="0.25">
      <c r="B2456" s="388" t="s">
        <v>2096</v>
      </c>
      <c r="C2456" s="440" t="s">
        <v>15</v>
      </c>
      <c r="D2456" s="388" t="s">
        <v>33</v>
      </c>
      <c r="E2456" s="388" t="s">
        <v>30</v>
      </c>
      <c r="F2456" s="544" t="s">
        <v>199</v>
      </c>
      <c r="G2456" s="544"/>
      <c r="H2456" s="389" t="s">
        <v>24</v>
      </c>
      <c r="I2456" s="440" t="s">
        <v>26</v>
      </c>
      <c r="J2456" s="440" t="s">
        <v>585</v>
      </c>
      <c r="K2456" s="440" t="s">
        <v>54</v>
      </c>
      <c r="L2456" s="440" t="s">
        <v>25</v>
      </c>
    </row>
    <row r="2457" spans="2:12" ht="12.75" customHeight="1" x14ac:dyDescent="0.25">
      <c r="B2457" s="390" t="s">
        <v>382</v>
      </c>
      <c r="C2457" s="391" t="s">
        <v>2097</v>
      </c>
      <c r="D2457" s="390" t="s">
        <v>130</v>
      </c>
      <c r="E2457" s="390" t="s">
        <v>2098</v>
      </c>
      <c r="F2457" s="541">
        <v>27</v>
      </c>
      <c r="G2457" s="541"/>
      <c r="H2457" s="392" t="s">
        <v>131</v>
      </c>
      <c r="I2457" s="443">
        <v>1</v>
      </c>
      <c r="J2457" s="393"/>
      <c r="K2457" s="393">
        <v>154.91</v>
      </c>
      <c r="L2457" s="393">
        <v>154.91</v>
      </c>
    </row>
    <row r="2458" spans="2:12" x14ac:dyDescent="0.25">
      <c r="B2458" s="394" t="s">
        <v>383</v>
      </c>
      <c r="C2458" s="444" t="s">
        <v>708</v>
      </c>
      <c r="D2458" s="394" t="s">
        <v>1336</v>
      </c>
      <c r="E2458" s="394" t="s">
        <v>457</v>
      </c>
      <c r="F2458" s="542" t="s">
        <v>390</v>
      </c>
      <c r="G2458" s="542"/>
      <c r="H2458" s="395" t="s">
        <v>156</v>
      </c>
      <c r="I2458" s="445">
        <v>1.6896</v>
      </c>
      <c r="J2458" s="445">
        <v>0</v>
      </c>
      <c r="K2458" s="446">
        <v>0.81</v>
      </c>
      <c r="L2458" s="446">
        <v>1.368576</v>
      </c>
    </row>
    <row r="2459" spans="2:12" x14ac:dyDescent="0.25">
      <c r="B2459" s="394" t="s">
        <v>383</v>
      </c>
      <c r="C2459" s="444" t="s">
        <v>666</v>
      </c>
      <c r="D2459" s="394" t="s">
        <v>1336</v>
      </c>
      <c r="E2459" s="394" t="s">
        <v>403</v>
      </c>
      <c r="F2459" s="542" t="s">
        <v>390</v>
      </c>
      <c r="G2459" s="542"/>
      <c r="H2459" s="395" t="s">
        <v>141</v>
      </c>
      <c r="I2459" s="445">
        <v>0.28460000000000002</v>
      </c>
      <c r="J2459" s="445">
        <v>0</v>
      </c>
      <c r="K2459" s="446">
        <v>10.54</v>
      </c>
      <c r="L2459" s="446">
        <v>2.9996839999999998</v>
      </c>
    </row>
    <row r="2460" spans="2:12" x14ac:dyDescent="0.25">
      <c r="B2460" s="394" t="s">
        <v>383</v>
      </c>
      <c r="C2460" s="444" t="s">
        <v>678</v>
      </c>
      <c r="D2460" s="394" t="s">
        <v>1336</v>
      </c>
      <c r="E2460" s="394" t="s">
        <v>249</v>
      </c>
      <c r="F2460" s="542" t="s">
        <v>384</v>
      </c>
      <c r="G2460" s="542"/>
      <c r="H2460" s="395" t="s">
        <v>340</v>
      </c>
      <c r="I2460" s="445">
        <v>9.1399999999999995E-2</v>
      </c>
      <c r="J2460" s="445">
        <v>0</v>
      </c>
      <c r="K2460" s="446">
        <v>23.34</v>
      </c>
      <c r="L2460" s="446">
        <v>2.133276</v>
      </c>
    </row>
    <row r="2461" spans="2:12" x14ac:dyDescent="0.25">
      <c r="B2461" s="394" t="s">
        <v>383</v>
      </c>
      <c r="C2461" s="444" t="s">
        <v>685</v>
      </c>
      <c r="D2461" s="394" t="s">
        <v>1336</v>
      </c>
      <c r="E2461" s="394" t="s">
        <v>236</v>
      </c>
      <c r="F2461" s="542" t="s">
        <v>384</v>
      </c>
      <c r="G2461" s="542"/>
      <c r="H2461" s="395" t="s">
        <v>340</v>
      </c>
      <c r="I2461" s="445">
        <v>0.56969999999999998</v>
      </c>
      <c r="J2461" s="445">
        <v>0</v>
      </c>
      <c r="K2461" s="446">
        <v>29.12</v>
      </c>
      <c r="L2461" s="446">
        <v>16.589663999999999</v>
      </c>
    </row>
    <row r="2462" spans="2:12" x14ac:dyDescent="0.25">
      <c r="B2462" s="394" t="s">
        <v>383</v>
      </c>
      <c r="C2462" s="444" t="s">
        <v>662</v>
      </c>
      <c r="D2462" s="394" t="s">
        <v>1336</v>
      </c>
      <c r="E2462" s="394" t="s">
        <v>240</v>
      </c>
      <c r="F2462" s="542" t="s">
        <v>384</v>
      </c>
      <c r="G2462" s="542"/>
      <c r="H2462" s="395" t="s">
        <v>340</v>
      </c>
      <c r="I2462" s="445">
        <v>0.1389</v>
      </c>
      <c r="J2462" s="445">
        <v>0</v>
      </c>
      <c r="K2462" s="446">
        <v>29.14</v>
      </c>
      <c r="L2462" s="446">
        <v>4.0475459999999996</v>
      </c>
    </row>
    <row r="2463" spans="2:12" x14ac:dyDescent="0.25">
      <c r="B2463" s="394" t="s">
        <v>383</v>
      </c>
      <c r="C2463" s="444" t="s">
        <v>703</v>
      </c>
      <c r="D2463" s="394" t="s">
        <v>1336</v>
      </c>
      <c r="E2463" s="394" t="s">
        <v>449</v>
      </c>
      <c r="F2463" s="542" t="s">
        <v>390</v>
      </c>
      <c r="G2463" s="542"/>
      <c r="H2463" s="395" t="s">
        <v>156</v>
      </c>
      <c r="I2463" s="445">
        <v>6.4000000000000003E-3</v>
      </c>
      <c r="J2463" s="445">
        <v>0</v>
      </c>
      <c r="K2463" s="446">
        <v>16.97</v>
      </c>
      <c r="L2463" s="446">
        <v>0.108608</v>
      </c>
    </row>
    <row r="2464" spans="2:12" x14ac:dyDescent="0.25">
      <c r="B2464" s="394" t="s">
        <v>383</v>
      </c>
      <c r="C2464" s="444" t="s">
        <v>730</v>
      </c>
      <c r="D2464" s="394" t="s">
        <v>1336</v>
      </c>
      <c r="E2464" s="394" t="s">
        <v>485</v>
      </c>
      <c r="F2464" s="542" t="s">
        <v>390</v>
      </c>
      <c r="G2464" s="542"/>
      <c r="H2464" s="395" t="s">
        <v>156</v>
      </c>
      <c r="I2464" s="445">
        <v>1.2618</v>
      </c>
      <c r="J2464" s="445">
        <v>0</v>
      </c>
      <c r="K2464" s="446">
        <v>7.5</v>
      </c>
      <c r="L2464" s="446">
        <v>9.4634999999999998</v>
      </c>
    </row>
    <row r="2465" spans="1:12" x14ac:dyDescent="0.25">
      <c r="B2465" s="394" t="s">
        <v>383</v>
      </c>
      <c r="C2465" s="444" t="s">
        <v>698</v>
      </c>
      <c r="D2465" s="394" t="s">
        <v>1336</v>
      </c>
      <c r="E2465" s="394" t="s">
        <v>439</v>
      </c>
      <c r="F2465" s="542" t="s">
        <v>390</v>
      </c>
      <c r="G2465" s="542"/>
      <c r="H2465" s="395" t="s">
        <v>156</v>
      </c>
      <c r="I2465" s="445">
        <v>7.46E-2</v>
      </c>
      <c r="J2465" s="445">
        <v>0</v>
      </c>
      <c r="K2465" s="446">
        <v>13.41</v>
      </c>
      <c r="L2465" s="446">
        <v>1.000386</v>
      </c>
    </row>
    <row r="2466" spans="1:12" ht="12.75" customHeight="1" x14ac:dyDescent="0.25">
      <c r="B2466" s="394" t="s">
        <v>383</v>
      </c>
      <c r="C2466" s="444" t="s">
        <v>660</v>
      </c>
      <c r="D2466" s="394" t="s">
        <v>1336</v>
      </c>
      <c r="E2466" s="394" t="s">
        <v>396</v>
      </c>
      <c r="F2466" s="542" t="s">
        <v>390</v>
      </c>
      <c r="G2466" s="542"/>
      <c r="H2466" s="395" t="s">
        <v>138</v>
      </c>
      <c r="I2466" s="445">
        <v>2.0899999999999998E-2</v>
      </c>
      <c r="J2466" s="445">
        <v>0</v>
      </c>
      <c r="K2466" s="446">
        <v>167.91</v>
      </c>
      <c r="L2466" s="446">
        <v>3.5093190000000001</v>
      </c>
    </row>
    <row r="2467" spans="1:12" ht="12.75" customHeight="1" x14ac:dyDescent="0.25">
      <c r="A2467" s="100"/>
      <c r="B2467" s="394" t="s">
        <v>383</v>
      </c>
      <c r="C2467" s="444" t="s">
        <v>706</v>
      </c>
      <c r="D2467" s="394" t="s">
        <v>1336</v>
      </c>
      <c r="E2467" s="394" t="s">
        <v>455</v>
      </c>
      <c r="F2467" s="542" t="s">
        <v>390</v>
      </c>
      <c r="G2467" s="542"/>
      <c r="H2467" s="395" t="s">
        <v>136</v>
      </c>
      <c r="I2467" s="445">
        <v>20.924800000000001</v>
      </c>
      <c r="J2467" s="445">
        <v>0</v>
      </c>
      <c r="K2467" s="446">
        <v>0.95</v>
      </c>
      <c r="L2467" s="446">
        <v>19.87856</v>
      </c>
    </row>
    <row r="2468" spans="1:12" x14ac:dyDescent="0.25">
      <c r="B2468" s="394" t="s">
        <v>383</v>
      </c>
      <c r="C2468" s="444" t="s">
        <v>695</v>
      </c>
      <c r="D2468" s="394" t="s">
        <v>1336</v>
      </c>
      <c r="E2468" s="394" t="s">
        <v>437</v>
      </c>
      <c r="F2468" s="542" t="s">
        <v>390</v>
      </c>
      <c r="G2468" s="542"/>
      <c r="H2468" s="395" t="s">
        <v>138</v>
      </c>
      <c r="I2468" s="445">
        <v>5.6099999999999997E-2</v>
      </c>
      <c r="J2468" s="445">
        <v>0</v>
      </c>
      <c r="K2468" s="446">
        <v>168.09</v>
      </c>
      <c r="L2468" s="446">
        <v>9.4298490000000008</v>
      </c>
    </row>
    <row r="2469" spans="1:12" x14ac:dyDescent="0.25">
      <c r="B2469" s="394" t="s">
        <v>383</v>
      </c>
      <c r="C2469" s="444" t="s">
        <v>670</v>
      </c>
      <c r="D2469" s="394" t="s">
        <v>1336</v>
      </c>
      <c r="E2469" s="394" t="s">
        <v>415</v>
      </c>
      <c r="F2469" s="542" t="s">
        <v>390</v>
      </c>
      <c r="G2469" s="542"/>
      <c r="H2469" s="395" t="s">
        <v>156</v>
      </c>
      <c r="I2469" s="445">
        <v>16.686399999999999</v>
      </c>
      <c r="J2469" s="445">
        <v>0</v>
      </c>
      <c r="K2469" s="446">
        <v>0.64</v>
      </c>
      <c r="L2469" s="446">
        <v>10.679296000000001</v>
      </c>
    </row>
    <row r="2470" spans="1:12" x14ac:dyDescent="0.25">
      <c r="B2470" s="394" t="s">
        <v>383</v>
      </c>
      <c r="C2470" s="444" t="s">
        <v>687</v>
      </c>
      <c r="D2470" s="394" t="s">
        <v>1336</v>
      </c>
      <c r="E2470" s="394" t="s">
        <v>430</v>
      </c>
      <c r="F2470" s="542" t="s">
        <v>390</v>
      </c>
      <c r="G2470" s="542"/>
      <c r="H2470" s="395" t="s">
        <v>156</v>
      </c>
      <c r="I2470" s="445">
        <v>3.2099999999999997E-2</v>
      </c>
      <c r="J2470" s="445">
        <v>0</v>
      </c>
      <c r="K2470" s="446">
        <v>16.95</v>
      </c>
      <c r="L2470" s="446">
        <v>0.544095</v>
      </c>
    </row>
    <row r="2471" spans="1:12" x14ac:dyDescent="0.25">
      <c r="B2471" s="394" t="s">
        <v>383</v>
      </c>
      <c r="C2471" s="444" t="s">
        <v>705</v>
      </c>
      <c r="D2471" s="394" t="s">
        <v>1336</v>
      </c>
      <c r="E2471" s="394" t="s">
        <v>245</v>
      </c>
      <c r="F2471" s="542" t="s">
        <v>384</v>
      </c>
      <c r="G2471" s="542"/>
      <c r="H2471" s="395" t="s">
        <v>340</v>
      </c>
      <c r="I2471" s="445">
        <v>0.28639999999999999</v>
      </c>
      <c r="J2471" s="445">
        <v>0</v>
      </c>
      <c r="K2471" s="446">
        <v>29.18</v>
      </c>
      <c r="L2471" s="446">
        <v>8.3571519999999992</v>
      </c>
    </row>
    <row r="2472" spans="1:12" x14ac:dyDescent="0.25">
      <c r="B2472" s="394" t="s">
        <v>383</v>
      </c>
      <c r="C2472" s="444" t="s">
        <v>677</v>
      </c>
      <c r="D2472" s="394" t="s">
        <v>1336</v>
      </c>
      <c r="E2472" s="394" t="s">
        <v>421</v>
      </c>
      <c r="F2472" s="542" t="s">
        <v>390</v>
      </c>
      <c r="G2472" s="542"/>
      <c r="H2472" s="395" t="s">
        <v>138</v>
      </c>
      <c r="I2472" s="445">
        <v>2.0899999999999998E-2</v>
      </c>
      <c r="J2472" s="445">
        <v>0</v>
      </c>
      <c r="K2472" s="446">
        <v>168.38</v>
      </c>
      <c r="L2472" s="446">
        <v>3.519142</v>
      </c>
    </row>
    <row r="2473" spans="1:12" x14ac:dyDescent="0.25">
      <c r="B2473" s="394" t="s">
        <v>383</v>
      </c>
      <c r="C2473" s="444" t="s">
        <v>707</v>
      </c>
      <c r="D2473" s="394" t="s">
        <v>1336</v>
      </c>
      <c r="E2473" s="394" t="s">
        <v>456</v>
      </c>
      <c r="F2473" s="542" t="s">
        <v>390</v>
      </c>
      <c r="G2473" s="542"/>
      <c r="H2473" s="395" t="s">
        <v>156</v>
      </c>
      <c r="I2473" s="445">
        <v>0.82499999999999996</v>
      </c>
      <c r="J2473" s="445">
        <v>0</v>
      </c>
      <c r="K2473" s="446">
        <v>7.2</v>
      </c>
      <c r="L2473" s="446">
        <v>5.94</v>
      </c>
    </row>
    <row r="2474" spans="1:12" x14ac:dyDescent="0.25">
      <c r="B2474" s="394" t="s">
        <v>383</v>
      </c>
      <c r="C2474" s="444" t="s">
        <v>667</v>
      </c>
      <c r="D2474" s="394" t="s">
        <v>1336</v>
      </c>
      <c r="E2474" s="394" t="s">
        <v>407</v>
      </c>
      <c r="F2474" s="542" t="s">
        <v>390</v>
      </c>
      <c r="G2474" s="542"/>
      <c r="H2474" s="395" t="s">
        <v>141</v>
      </c>
      <c r="I2474" s="445">
        <v>0.44359999999999999</v>
      </c>
      <c r="J2474" s="445">
        <v>0</v>
      </c>
      <c r="K2474" s="446">
        <v>12.93</v>
      </c>
      <c r="L2474" s="446">
        <v>5.7357480000000001</v>
      </c>
    </row>
    <row r="2475" spans="1:12" ht="12.75" customHeight="1" x14ac:dyDescent="0.25">
      <c r="B2475" s="394" t="s">
        <v>383</v>
      </c>
      <c r="C2475" s="444" t="s">
        <v>690</v>
      </c>
      <c r="D2475" s="394" t="s">
        <v>1336</v>
      </c>
      <c r="E2475" s="394" t="s">
        <v>202</v>
      </c>
      <c r="F2475" s="542" t="s">
        <v>384</v>
      </c>
      <c r="G2475" s="542"/>
      <c r="H2475" s="395" t="s">
        <v>340</v>
      </c>
      <c r="I2475" s="445">
        <v>1.2712000000000001</v>
      </c>
      <c r="J2475" s="445">
        <v>0</v>
      </c>
      <c r="K2475" s="446">
        <v>20.37</v>
      </c>
      <c r="L2475" s="446">
        <v>25.894344</v>
      </c>
    </row>
    <row r="2476" spans="1:12" ht="12.75" customHeight="1" x14ac:dyDescent="0.25">
      <c r="B2476" s="394" t="s">
        <v>383</v>
      </c>
      <c r="C2476" s="444" t="s">
        <v>674</v>
      </c>
      <c r="D2476" s="394" t="s">
        <v>1336</v>
      </c>
      <c r="E2476" s="394" t="s">
        <v>237</v>
      </c>
      <c r="F2476" s="542" t="s">
        <v>384</v>
      </c>
      <c r="G2476" s="542"/>
      <c r="H2476" s="395" t="s">
        <v>340</v>
      </c>
      <c r="I2476" s="445">
        <v>0.43180000000000002</v>
      </c>
      <c r="J2476" s="445">
        <v>0</v>
      </c>
      <c r="K2476" s="446">
        <v>22.31</v>
      </c>
      <c r="L2476" s="446">
        <v>9.6334579999999992</v>
      </c>
    </row>
    <row r="2477" spans="1:12" x14ac:dyDescent="0.25">
      <c r="B2477" s="394" t="s">
        <v>383</v>
      </c>
      <c r="C2477" s="444" t="s">
        <v>733</v>
      </c>
      <c r="D2477" s="394" t="s">
        <v>1336</v>
      </c>
      <c r="E2477" s="394" t="s">
        <v>487</v>
      </c>
      <c r="F2477" s="542" t="s">
        <v>390</v>
      </c>
      <c r="G2477" s="542"/>
      <c r="H2477" s="395" t="s">
        <v>156</v>
      </c>
      <c r="I2477" s="445">
        <v>2.0114000000000001</v>
      </c>
      <c r="J2477" s="445">
        <v>0</v>
      </c>
      <c r="K2477" s="446">
        <v>7.06</v>
      </c>
      <c r="L2477" s="446">
        <v>14.200483999999999</v>
      </c>
    </row>
    <row r="2478" spans="1:12" ht="25.5" x14ac:dyDescent="0.25">
      <c r="B2478" s="399"/>
      <c r="C2478" s="399"/>
      <c r="D2478" s="399"/>
      <c r="E2478" s="399"/>
      <c r="F2478" s="399"/>
      <c r="G2478" s="399" t="s">
        <v>386</v>
      </c>
      <c r="H2478" s="447">
        <v>66.62</v>
      </c>
      <c r="I2478" s="399" t="s">
        <v>387</v>
      </c>
      <c r="J2478" s="447">
        <v>0</v>
      </c>
      <c r="K2478" s="399" t="s">
        <v>388</v>
      </c>
      <c r="L2478" s="447">
        <v>66.62</v>
      </c>
    </row>
    <row r="2479" spans="1:12" ht="26.25" thickBot="1" x14ac:dyDescent="0.3">
      <c r="B2479" s="399"/>
      <c r="C2479" s="399"/>
      <c r="D2479" s="399"/>
      <c r="E2479" s="399"/>
      <c r="F2479" s="399"/>
      <c r="G2479" s="399" t="s">
        <v>389</v>
      </c>
      <c r="H2479" s="447">
        <v>0</v>
      </c>
      <c r="I2479" s="543"/>
      <c r="J2479" s="543" t="s">
        <v>474</v>
      </c>
      <c r="K2479" s="399"/>
      <c r="L2479" s="447">
        <v>154.91</v>
      </c>
    </row>
    <row r="2480" spans="1:12" ht="13.5" thickTop="1" x14ac:dyDescent="0.25">
      <c r="B2480" s="396"/>
      <c r="C2480" s="396"/>
      <c r="D2480" s="396"/>
      <c r="E2480" s="396"/>
      <c r="F2480" s="396"/>
      <c r="G2480" s="396"/>
      <c r="H2480" s="396"/>
      <c r="I2480" s="396"/>
      <c r="J2480" s="396"/>
      <c r="K2480" s="396"/>
      <c r="L2480" s="396"/>
    </row>
    <row r="2481" spans="2:12" ht="15" x14ac:dyDescent="0.25">
      <c r="B2481" s="388" t="s">
        <v>2099</v>
      </c>
      <c r="C2481" s="440" t="s">
        <v>15</v>
      </c>
      <c r="D2481" s="388" t="s">
        <v>33</v>
      </c>
      <c r="E2481" s="388" t="s">
        <v>30</v>
      </c>
      <c r="F2481" s="544" t="s">
        <v>199</v>
      </c>
      <c r="G2481" s="544"/>
      <c r="H2481" s="389" t="s">
        <v>24</v>
      </c>
      <c r="I2481" s="440" t="s">
        <v>26</v>
      </c>
      <c r="J2481" s="440" t="s">
        <v>585</v>
      </c>
      <c r="K2481" s="440" t="s">
        <v>54</v>
      </c>
      <c r="L2481" s="440" t="s">
        <v>25</v>
      </c>
    </row>
    <row r="2482" spans="2:12" ht="51" x14ac:dyDescent="0.25">
      <c r="B2482" s="390" t="s">
        <v>382</v>
      </c>
      <c r="C2482" s="391" t="s">
        <v>2100</v>
      </c>
      <c r="D2482" s="390" t="s">
        <v>160</v>
      </c>
      <c r="E2482" s="390" t="s">
        <v>2101</v>
      </c>
      <c r="F2482" s="541" t="s">
        <v>500</v>
      </c>
      <c r="G2482" s="541"/>
      <c r="H2482" s="392" t="s">
        <v>131</v>
      </c>
      <c r="I2482" s="443">
        <v>1</v>
      </c>
      <c r="J2482" s="393"/>
      <c r="K2482" s="393">
        <v>85.34</v>
      </c>
      <c r="L2482" s="393">
        <v>85.34</v>
      </c>
    </row>
    <row r="2483" spans="2:12" ht="63.75" x14ac:dyDescent="0.25">
      <c r="B2483" s="397" t="s">
        <v>471</v>
      </c>
      <c r="C2483" s="448" t="s">
        <v>723</v>
      </c>
      <c r="D2483" s="397" t="s">
        <v>160</v>
      </c>
      <c r="E2483" s="397" t="s">
        <v>4399</v>
      </c>
      <c r="F2483" s="545" t="s">
        <v>475</v>
      </c>
      <c r="G2483" s="545"/>
      <c r="H2483" s="398" t="s">
        <v>138</v>
      </c>
      <c r="I2483" s="449">
        <v>8.6999999999999994E-3</v>
      </c>
      <c r="J2483" s="449">
        <v>0</v>
      </c>
      <c r="K2483" s="450">
        <v>570.01</v>
      </c>
      <c r="L2483" s="450">
        <v>4.95</v>
      </c>
    </row>
    <row r="2484" spans="2:12" ht="12.75" customHeight="1" x14ac:dyDescent="0.25">
      <c r="B2484" s="394" t="s">
        <v>383</v>
      </c>
      <c r="C2484" s="444" t="s">
        <v>4408</v>
      </c>
      <c r="D2484" s="394" t="s">
        <v>160</v>
      </c>
      <c r="E2484" s="394" t="s">
        <v>4409</v>
      </c>
      <c r="F2484" s="542" t="s">
        <v>390</v>
      </c>
      <c r="G2484" s="542"/>
      <c r="H2484" s="395" t="s">
        <v>188</v>
      </c>
      <c r="I2484" s="445">
        <v>0.42</v>
      </c>
      <c r="J2484" s="445">
        <v>0</v>
      </c>
      <c r="K2484" s="446">
        <v>2.99</v>
      </c>
      <c r="L2484" s="446">
        <v>1.2558</v>
      </c>
    </row>
    <row r="2485" spans="2:12" ht="12.75" customHeight="1" x14ac:dyDescent="0.25">
      <c r="B2485" s="394" t="s">
        <v>383</v>
      </c>
      <c r="C2485" s="444" t="s">
        <v>4410</v>
      </c>
      <c r="D2485" s="394" t="s">
        <v>160</v>
      </c>
      <c r="E2485" s="394" t="s">
        <v>4411</v>
      </c>
      <c r="F2485" s="542" t="s">
        <v>390</v>
      </c>
      <c r="G2485" s="542"/>
      <c r="H2485" s="395" t="s">
        <v>159</v>
      </c>
      <c r="I2485" s="445">
        <v>13.6</v>
      </c>
      <c r="J2485" s="445">
        <v>0</v>
      </c>
      <c r="K2485" s="446">
        <v>3.06</v>
      </c>
      <c r="L2485" s="446">
        <v>41.616</v>
      </c>
    </row>
    <row r="2486" spans="2:12" x14ac:dyDescent="0.25">
      <c r="B2486" s="394" t="s">
        <v>383</v>
      </c>
      <c r="C2486" s="444" t="s">
        <v>685</v>
      </c>
      <c r="D2486" s="394" t="s">
        <v>1336</v>
      </c>
      <c r="E2486" s="394" t="s">
        <v>236</v>
      </c>
      <c r="F2486" s="542" t="s">
        <v>384</v>
      </c>
      <c r="G2486" s="542"/>
      <c r="H2486" s="395" t="s">
        <v>340</v>
      </c>
      <c r="I2486" s="445">
        <v>0.95</v>
      </c>
      <c r="J2486" s="445">
        <v>0</v>
      </c>
      <c r="K2486" s="446">
        <v>29.12</v>
      </c>
      <c r="L2486" s="446">
        <v>27.664000000000001</v>
      </c>
    </row>
    <row r="2487" spans="2:12" ht="25.5" x14ac:dyDescent="0.25">
      <c r="B2487" s="394" t="s">
        <v>383</v>
      </c>
      <c r="C2487" s="444" t="s">
        <v>795</v>
      </c>
      <c r="D2487" s="394" t="s">
        <v>160</v>
      </c>
      <c r="E2487" s="394" t="s">
        <v>508</v>
      </c>
      <c r="F2487" s="542" t="s">
        <v>390</v>
      </c>
      <c r="G2487" s="542"/>
      <c r="H2487" s="395" t="s">
        <v>509</v>
      </c>
      <c r="I2487" s="445">
        <v>5.0000000000000001E-3</v>
      </c>
      <c r="J2487" s="445">
        <v>0</v>
      </c>
      <c r="K2487" s="446">
        <v>41.93</v>
      </c>
      <c r="L2487" s="446">
        <v>0.20965</v>
      </c>
    </row>
    <row r="2488" spans="2:12" x14ac:dyDescent="0.25">
      <c r="B2488" s="394" t="s">
        <v>383</v>
      </c>
      <c r="C2488" s="444" t="s">
        <v>690</v>
      </c>
      <c r="D2488" s="394" t="s">
        <v>1336</v>
      </c>
      <c r="E2488" s="394" t="s">
        <v>202</v>
      </c>
      <c r="F2488" s="542" t="s">
        <v>384</v>
      </c>
      <c r="G2488" s="542"/>
      <c r="H2488" s="395" t="s">
        <v>340</v>
      </c>
      <c r="I2488" s="445">
        <v>0.47499999999999998</v>
      </c>
      <c r="J2488" s="445">
        <v>0</v>
      </c>
      <c r="K2488" s="446">
        <v>20.37</v>
      </c>
      <c r="L2488" s="446">
        <v>9.6757500000000007</v>
      </c>
    </row>
    <row r="2489" spans="2:12" ht="25.5" x14ac:dyDescent="0.25">
      <c r="B2489" s="399"/>
      <c r="C2489" s="399"/>
      <c r="D2489" s="399"/>
      <c r="E2489" s="399"/>
      <c r="F2489" s="399"/>
      <c r="G2489" s="399" t="s">
        <v>386</v>
      </c>
      <c r="H2489" s="447">
        <v>38.24</v>
      </c>
      <c r="I2489" s="399" t="s">
        <v>387</v>
      </c>
      <c r="J2489" s="447">
        <v>0</v>
      </c>
      <c r="K2489" s="399" t="s">
        <v>388</v>
      </c>
      <c r="L2489" s="447">
        <v>38.24</v>
      </c>
    </row>
    <row r="2490" spans="2:12" ht="26.25" thickBot="1" x14ac:dyDescent="0.3">
      <c r="B2490" s="399"/>
      <c r="C2490" s="399"/>
      <c r="D2490" s="399"/>
      <c r="E2490" s="399"/>
      <c r="F2490" s="399"/>
      <c r="G2490" s="399" t="s">
        <v>389</v>
      </c>
      <c r="H2490" s="447">
        <v>0</v>
      </c>
      <c r="I2490" s="543"/>
      <c r="J2490" s="543" t="s">
        <v>474</v>
      </c>
      <c r="K2490" s="399"/>
      <c r="L2490" s="447">
        <v>85.34</v>
      </c>
    </row>
    <row r="2491" spans="2:12" ht="13.5" thickTop="1" x14ac:dyDescent="0.25">
      <c r="B2491" s="396"/>
      <c r="C2491" s="396"/>
      <c r="D2491" s="396"/>
      <c r="E2491" s="396"/>
      <c r="F2491" s="396"/>
      <c r="G2491" s="396"/>
      <c r="H2491" s="396"/>
      <c r="I2491" s="396"/>
      <c r="J2491" s="396"/>
      <c r="K2491" s="396"/>
      <c r="L2491" s="396"/>
    </row>
    <row r="2492" spans="2:12" ht="12.75" customHeight="1" x14ac:dyDescent="0.25">
      <c r="B2492" s="388" t="s">
        <v>2102</v>
      </c>
      <c r="C2492" s="440" t="s">
        <v>15</v>
      </c>
      <c r="D2492" s="388" t="s">
        <v>33</v>
      </c>
      <c r="E2492" s="388" t="s">
        <v>30</v>
      </c>
      <c r="F2492" s="544" t="s">
        <v>199</v>
      </c>
      <c r="G2492" s="544"/>
      <c r="H2492" s="389" t="s">
        <v>24</v>
      </c>
      <c r="I2492" s="440" t="s">
        <v>26</v>
      </c>
      <c r="J2492" s="440" t="s">
        <v>585</v>
      </c>
      <c r="K2492" s="440" t="s">
        <v>54</v>
      </c>
      <c r="L2492" s="440" t="s">
        <v>25</v>
      </c>
    </row>
    <row r="2493" spans="2:12" ht="12.75" customHeight="1" x14ac:dyDescent="0.25">
      <c r="B2493" s="390" t="s">
        <v>382</v>
      </c>
      <c r="C2493" s="391" t="s">
        <v>796</v>
      </c>
      <c r="D2493" s="390" t="s">
        <v>160</v>
      </c>
      <c r="E2493" s="390" t="s">
        <v>2103</v>
      </c>
      <c r="F2493" s="541" t="s">
        <v>4412</v>
      </c>
      <c r="G2493" s="541"/>
      <c r="H2493" s="392" t="s">
        <v>188</v>
      </c>
      <c r="I2493" s="443">
        <v>1</v>
      </c>
      <c r="J2493" s="393"/>
      <c r="K2493" s="393">
        <v>18.170000000000002</v>
      </c>
      <c r="L2493" s="393">
        <v>18.170000000000002</v>
      </c>
    </row>
    <row r="2494" spans="2:12" ht="25.5" x14ac:dyDescent="0.25">
      <c r="B2494" s="394" t="s">
        <v>383</v>
      </c>
      <c r="C2494" s="444" t="s">
        <v>797</v>
      </c>
      <c r="D2494" s="394" t="s">
        <v>160</v>
      </c>
      <c r="E2494" s="394" t="s">
        <v>510</v>
      </c>
      <c r="F2494" s="542" t="s">
        <v>390</v>
      </c>
      <c r="G2494" s="542"/>
      <c r="H2494" s="395" t="s">
        <v>159</v>
      </c>
      <c r="I2494" s="445">
        <v>0.41199999999999998</v>
      </c>
      <c r="J2494" s="445">
        <v>0</v>
      </c>
      <c r="K2494" s="446">
        <v>37.9</v>
      </c>
      <c r="L2494" s="446">
        <v>15.614800000000001</v>
      </c>
    </row>
    <row r="2495" spans="2:12" x14ac:dyDescent="0.25">
      <c r="B2495" s="394" t="s">
        <v>383</v>
      </c>
      <c r="C2495" s="444" t="s">
        <v>685</v>
      </c>
      <c r="D2495" s="394" t="s">
        <v>1336</v>
      </c>
      <c r="E2495" s="394" t="s">
        <v>236</v>
      </c>
      <c r="F2495" s="542" t="s">
        <v>384</v>
      </c>
      <c r="G2495" s="542"/>
      <c r="H2495" s="395" t="s">
        <v>340</v>
      </c>
      <c r="I2495" s="445">
        <v>8.7999999999999995E-2</v>
      </c>
      <c r="J2495" s="445">
        <v>0</v>
      </c>
      <c r="K2495" s="446">
        <v>29.12</v>
      </c>
      <c r="L2495" s="446">
        <v>2.5625599999999999</v>
      </c>
    </row>
    <row r="2496" spans="2:12" ht="25.5" x14ac:dyDescent="0.25">
      <c r="B2496" s="399"/>
      <c r="C2496" s="399"/>
      <c r="D2496" s="399"/>
      <c r="E2496" s="399"/>
      <c r="F2496" s="399"/>
      <c r="G2496" s="399" t="s">
        <v>386</v>
      </c>
      <c r="H2496" s="447">
        <v>2.56</v>
      </c>
      <c r="I2496" s="399" t="s">
        <v>387</v>
      </c>
      <c r="J2496" s="447">
        <v>0</v>
      </c>
      <c r="K2496" s="399" t="s">
        <v>388</v>
      </c>
      <c r="L2496" s="447">
        <v>2.56</v>
      </c>
    </row>
    <row r="2497" spans="2:12" ht="26.25" thickBot="1" x14ac:dyDescent="0.3">
      <c r="B2497" s="399"/>
      <c r="C2497" s="399"/>
      <c r="D2497" s="399"/>
      <c r="E2497" s="399"/>
      <c r="F2497" s="399"/>
      <c r="G2497" s="399" t="s">
        <v>389</v>
      </c>
      <c r="H2497" s="447">
        <v>0</v>
      </c>
      <c r="I2497" s="543"/>
      <c r="J2497" s="543" t="s">
        <v>474</v>
      </c>
      <c r="K2497" s="399"/>
      <c r="L2497" s="447">
        <v>18.170000000000002</v>
      </c>
    </row>
    <row r="2498" spans="2:12" ht="13.5" thickTop="1" x14ac:dyDescent="0.25">
      <c r="B2498" s="396"/>
      <c r="C2498" s="396"/>
      <c r="D2498" s="396"/>
      <c r="E2498" s="396"/>
      <c r="F2498" s="396"/>
      <c r="G2498" s="396"/>
      <c r="H2498" s="396"/>
      <c r="I2498" s="396"/>
      <c r="J2498" s="396"/>
      <c r="K2498" s="396"/>
      <c r="L2498" s="396"/>
    </row>
    <row r="2499" spans="2:12" ht="15" x14ac:dyDescent="0.25">
      <c r="B2499" s="388" t="s">
        <v>2106</v>
      </c>
      <c r="C2499" s="440" t="s">
        <v>15</v>
      </c>
      <c r="D2499" s="388" t="s">
        <v>33</v>
      </c>
      <c r="E2499" s="388" t="s">
        <v>30</v>
      </c>
      <c r="F2499" s="544" t="s">
        <v>199</v>
      </c>
      <c r="G2499" s="544"/>
      <c r="H2499" s="389" t="s">
        <v>24</v>
      </c>
      <c r="I2499" s="440" t="s">
        <v>26</v>
      </c>
      <c r="J2499" s="440" t="s">
        <v>585</v>
      </c>
      <c r="K2499" s="440" t="s">
        <v>54</v>
      </c>
      <c r="L2499" s="440" t="s">
        <v>25</v>
      </c>
    </row>
    <row r="2500" spans="2:12" x14ac:dyDescent="0.25">
      <c r="B2500" s="390" t="s">
        <v>382</v>
      </c>
      <c r="C2500" s="391" t="s">
        <v>949</v>
      </c>
      <c r="D2500" s="390" t="s">
        <v>1336</v>
      </c>
      <c r="E2500" s="390" t="s">
        <v>950</v>
      </c>
      <c r="F2500" s="541">
        <v>1201</v>
      </c>
      <c r="G2500" s="541"/>
      <c r="H2500" s="392" t="s">
        <v>131</v>
      </c>
      <c r="I2500" s="443">
        <v>1</v>
      </c>
      <c r="J2500" s="393"/>
      <c r="K2500" s="393">
        <v>26</v>
      </c>
      <c r="L2500" s="393">
        <v>26</v>
      </c>
    </row>
    <row r="2501" spans="2:12" ht="12.75" customHeight="1" x14ac:dyDescent="0.25">
      <c r="B2501" s="394" t="s">
        <v>383</v>
      </c>
      <c r="C2501" s="444" t="s">
        <v>670</v>
      </c>
      <c r="D2501" s="394" t="s">
        <v>1336</v>
      </c>
      <c r="E2501" s="394" t="s">
        <v>415</v>
      </c>
      <c r="F2501" s="542" t="s">
        <v>390</v>
      </c>
      <c r="G2501" s="542"/>
      <c r="H2501" s="395" t="s">
        <v>156</v>
      </c>
      <c r="I2501" s="445">
        <v>11.879300000000001</v>
      </c>
      <c r="J2501" s="445">
        <v>0</v>
      </c>
      <c r="K2501" s="446">
        <v>0.64</v>
      </c>
      <c r="L2501" s="446">
        <v>7.6027519999999997</v>
      </c>
    </row>
    <row r="2502" spans="2:12" ht="12.75" customHeight="1" x14ac:dyDescent="0.25">
      <c r="B2502" s="394" t="s">
        <v>383</v>
      </c>
      <c r="C2502" s="444" t="s">
        <v>690</v>
      </c>
      <c r="D2502" s="394" t="s">
        <v>1336</v>
      </c>
      <c r="E2502" s="394" t="s">
        <v>202</v>
      </c>
      <c r="F2502" s="542" t="s">
        <v>384</v>
      </c>
      <c r="G2502" s="542"/>
      <c r="H2502" s="395" t="s">
        <v>340</v>
      </c>
      <c r="I2502" s="445">
        <v>0.373</v>
      </c>
      <c r="J2502" s="445">
        <v>0</v>
      </c>
      <c r="K2502" s="446">
        <v>20.37</v>
      </c>
      <c r="L2502" s="446">
        <v>7.5980100000000004</v>
      </c>
    </row>
    <row r="2503" spans="2:12" x14ac:dyDescent="0.25">
      <c r="B2503" s="394" t="s">
        <v>383</v>
      </c>
      <c r="C2503" s="444" t="s">
        <v>685</v>
      </c>
      <c r="D2503" s="394" t="s">
        <v>1336</v>
      </c>
      <c r="E2503" s="394" t="s">
        <v>236</v>
      </c>
      <c r="F2503" s="542" t="s">
        <v>384</v>
      </c>
      <c r="G2503" s="542"/>
      <c r="H2503" s="395" t="s">
        <v>340</v>
      </c>
      <c r="I2503" s="445">
        <v>0.22620000000000001</v>
      </c>
      <c r="J2503" s="445">
        <v>0</v>
      </c>
      <c r="K2503" s="446">
        <v>29.12</v>
      </c>
      <c r="L2503" s="446">
        <v>6.5869439999999999</v>
      </c>
    </row>
    <row r="2504" spans="2:12" x14ac:dyDescent="0.25">
      <c r="B2504" s="394" t="s">
        <v>383</v>
      </c>
      <c r="C2504" s="444" t="s">
        <v>695</v>
      </c>
      <c r="D2504" s="394" t="s">
        <v>1336</v>
      </c>
      <c r="E2504" s="394" t="s">
        <v>437</v>
      </c>
      <c r="F2504" s="542" t="s">
        <v>390</v>
      </c>
      <c r="G2504" s="542"/>
      <c r="H2504" s="395" t="s">
        <v>138</v>
      </c>
      <c r="I2504" s="445">
        <v>2.52E-2</v>
      </c>
      <c r="J2504" s="445">
        <v>0</v>
      </c>
      <c r="K2504" s="446">
        <v>168.09</v>
      </c>
      <c r="L2504" s="446">
        <v>4.235868</v>
      </c>
    </row>
    <row r="2505" spans="2:12" ht="25.5" x14ac:dyDescent="0.25">
      <c r="B2505" s="399"/>
      <c r="C2505" s="399"/>
      <c r="D2505" s="399"/>
      <c r="E2505" s="399"/>
      <c r="F2505" s="399"/>
      <c r="G2505" s="399" t="s">
        <v>386</v>
      </c>
      <c r="H2505" s="447">
        <v>14.17</v>
      </c>
      <c r="I2505" s="399" t="s">
        <v>387</v>
      </c>
      <c r="J2505" s="447">
        <v>0</v>
      </c>
      <c r="K2505" s="399" t="s">
        <v>388</v>
      </c>
      <c r="L2505" s="447">
        <v>14.17</v>
      </c>
    </row>
    <row r="2506" spans="2:12" ht="26.25" thickBot="1" x14ac:dyDescent="0.3">
      <c r="B2506" s="399"/>
      <c r="C2506" s="399"/>
      <c r="D2506" s="399"/>
      <c r="E2506" s="399"/>
      <c r="F2506" s="399"/>
      <c r="G2506" s="399" t="s">
        <v>389</v>
      </c>
      <c r="H2506" s="447">
        <v>0</v>
      </c>
      <c r="I2506" s="543"/>
      <c r="J2506" s="543" t="s">
        <v>474</v>
      </c>
      <c r="K2506" s="399"/>
      <c r="L2506" s="447">
        <v>26</v>
      </c>
    </row>
    <row r="2507" spans="2:12" ht="13.5" thickTop="1" x14ac:dyDescent="0.25">
      <c r="B2507" s="396"/>
      <c r="C2507" s="396"/>
      <c r="D2507" s="396"/>
      <c r="E2507" s="396"/>
      <c r="F2507" s="396"/>
      <c r="G2507" s="396"/>
      <c r="H2507" s="396"/>
      <c r="I2507" s="396"/>
      <c r="J2507" s="396"/>
      <c r="K2507" s="396"/>
      <c r="L2507" s="396"/>
    </row>
    <row r="2508" spans="2:12" ht="15" x14ac:dyDescent="0.25">
      <c r="B2508" s="388" t="s">
        <v>2107</v>
      </c>
      <c r="C2508" s="440" t="s">
        <v>15</v>
      </c>
      <c r="D2508" s="388" t="s">
        <v>33</v>
      </c>
      <c r="E2508" s="388" t="s">
        <v>30</v>
      </c>
      <c r="F2508" s="544" t="s">
        <v>199</v>
      </c>
      <c r="G2508" s="544"/>
      <c r="H2508" s="389" t="s">
        <v>24</v>
      </c>
      <c r="I2508" s="440" t="s">
        <v>26</v>
      </c>
      <c r="J2508" s="440" t="s">
        <v>585</v>
      </c>
      <c r="K2508" s="440" t="s">
        <v>54</v>
      </c>
      <c r="L2508" s="440" t="s">
        <v>25</v>
      </c>
    </row>
    <row r="2509" spans="2:12" x14ac:dyDescent="0.25">
      <c r="B2509" s="390" t="s">
        <v>382</v>
      </c>
      <c r="C2509" s="391" t="s">
        <v>952</v>
      </c>
      <c r="D2509" s="390" t="s">
        <v>1336</v>
      </c>
      <c r="E2509" s="390" t="s">
        <v>953</v>
      </c>
      <c r="F2509" s="541">
        <v>1202</v>
      </c>
      <c r="G2509" s="541"/>
      <c r="H2509" s="392" t="s">
        <v>131</v>
      </c>
      <c r="I2509" s="443">
        <v>1</v>
      </c>
      <c r="J2509" s="393"/>
      <c r="K2509" s="393">
        <v>24.47</v>
      </c>
      <c r="L2509" s="393">
        <v>24.47</v>
      </c>
    </row>
    <row r="2510" spans="2:12" x14ac:dyDescent="0.25">
      <c r="B2510" s="394" t="s">
        <v>383</v>
      </c>
      <c r="C2510" s="444" t="s">
        <v>685</v>
      </c>
      <c r="D2510" s="394" t="s">
        <v>1336</v>
      </c>
      <c r="E2510" s="394" t="s">
        <v>236</v>
      </c>
      <c r="F2510" s="542" t="s">
        <v>384</v>
      </c>
      <c r="G2510" s="542"/>
      <c r="H2510" s="395" t="s">
        <v>340</v>
      </c>
      <c r="I2510" s="445">
        <v>0.22620000000000001</v>
      </c>
      <c r="J2510" s="445">
        <v>0</v>
      </c>
      <c r="K2510" s="446">
        <v>29.12</v>
      </c>
      <c r="L2510" s="446">
        <v>6.5869439999999999</v>
      </c>
    </row>
    <row r="2511" spans="2:12" ht="12.75" customHeight="1" x14ac:dyDescent="0.25">
      <c r="B2511" s="394" t="s">
        <v>383</v>
      </c>
      <c r="C2511" s="444" t="s">
        <v>690</v>
      </c>
      <c r="D2511" s="394" t="s">
        <v>1336</v>
      </c>
      <c r="E2511" s="394" t="s">
        <v>202</v>
      </c>
      <c r="F2511" s="542" t="s">
        <v>384</v>
      </c>
      <c r="G2511" s="542"/>
      <c r="H2511" s="395" t="s">
        <v>340</v>
      </c>
      <c r="I2511" s="445">
        <v>0.373</v>
      </c>
      <c r="J2511" s="445">
        <v>0</v>
      </c>
      <c r="K2511" s="446">
        <v>20.37</v>
      </c>
      <c r="L2511" s="446">
        <v>7.5980100000000004</v>
      </c>
    </row>
    <row r="2512" spans="2:12" ht="12.75" customHeight="1" x14ac:dyDescent="0.25">
      <c r="B2512" s="394" t="s">
        <v>383</v>
      </c>
      <c r="C2512" s="444" t="s">
        <v>670</v>
      </c>
      <c r="D2512" s="394" t="s">
        <v>1336</v>
      </c>
      <c r="E2512" s="394" t="s">
        <v>415</v>
      </c>
      <c r="F2512" s="542" t="s">
        <v>390</v>
      </c>
      <c r="G2512" s="542"/>
      <c r="H2512" s="395" t="s">
        <v>156</v>
      </c>
      <c r="I2512" s="445">
        <v>9.7200000000000006</v>
      </c>
      <c r="J2512" s="445">
        <v>0</v>
      </c>
      <c r="K2512" s="446">
        <v>0.64</v>
      </c>
      <c r="L2512" s="446">
        <v>6.2207999999999997</v>
      </c>
    </row>
    <row r="2513" spans="2:12" x14ac:dyDescent="0.25">
      <c r="B2513" s="394" t="s">
        <v>383</v>
      </c>
      <c r="C2513" s="444" t="s">
        <v>695</v>
      </c>
      <c r="D2513" s="394" t="s">
        <v>1336</v>
      </c>
      <c r="E2513" s="394" t="s">
        <v>437</v>
      </c>
      <c r="F2513" s="542" t="s">
        <v>390</v>
      </c>
      <c r="G2513" s="542"/>
      <c r="H2513" s="395" t="s">
        <v>138</v>
      </c>
      <c r="I2513" s="445">
        <v>2.4299999999999999E-2</v>
      </c>
      <c r="J2513" s="445">
        <v>0</v>
      </c>
      <c r="K2513" s="446">
        <v>168.09</v>
      </c>
      <c r="L2513" s="446">
        <v>4.084587</v>
      </c>
    </row>
    <row r="2514" spans="2:12" ht="25.5" x14ac:dyDescent="0.25">
      <c r="B2514" s="399"/>
      <c r="C2514" s="399"/>
      <c r="D2514" s="399"/>
      <c r="E2514" s="399"/>
      <c r="F2514" s="399"/>
      <c r="G2514" s="399" t="s">
        <v>386</v>
      </c>
      <c r="H2514" s="447">
        <v>14.17</v>
      </c>
      <c r="I2514" s="399" t="s">
        <v>387</v>
      </c>
      <c r="J2514" s="447">
        <v>0</v>
      </c>
      <c r="K2514" s="399" t="s">
        <v>388</v>
      </c>
      <c r="L2514" s="447">
        <v>14.17</v>
      </c>
    </row>
    <row r="2515" spans="2:12" ht="26.25" thickBot="1" x14ac:dyDescent="0.3">
      <c r="B2515" s="399"/>
      <c r="C2515" s="399"/>
      <c r="D2515" s="399"/>
      <c r="E2515" s="399"/>
      <c r="F2515" s="399"/>
      <c r="G2515" s="399" t="s">
        <v>389</v>
      </c>
      <c r="H2515" s="447">
        <v>0</v>
      </c>
      <c r="I2515" s="543"/>
      <c r="J2515" s="543" t="s">
        <v>474</v>
      </c>
      <c r="K2515" s="399"/>
      <c r="L2515" s="447">
        <v>24.47</v>
      </c>
    </row>
    <row r="2516" spans="2:12" ht="13.5" thickTop="1" x14ac:dyDescent="0.25">
      <c r="B2516" s="396"/>
      <c r="C2516" s="396"/>
      <c r="D2516" s="396"/>
      <c r="E2516" s="396"/>
      <c r="F2516" s="396"/>
      <c r="G2516" s="396"/>
      <c r="H2516" s="396"/>
      <c r="I2516" s="396"/>
      <c r="J2516" s="396"/>
      <c r="K2516" s="396"/>
      <c r="L2516" s="396"/>
    </row>
    <row r="2517" spans="2:12" ht="15" x14ac:dyDescent="0.25">
      <c r="B2517" s="388" t="s">
        <v>2108</v>
      </c>
      <c r="C2517" s="440" t="s">
        <v>15</v>
      </c>
      <c r="D2517" s="388" t="s">
        <v>33</v>
      </c>
      <c r="E2517" s="388" t="s">
        <v>30</v>
      </c>
      <c r="F2517" s="544" t="s">
        <v>199</v>
      </c>
      <c r="G2517" s="544"/>
      <c r="H2517" s="389" t="s">
        <v>24</v>
      </c>
      <c r="I2517" s="440" t="s">
        <v>26</v>
      </c>
      <c r="J2517" s="440" t="s">
        <v>585</v>
      </c>
      <c r="K2517" s="440" t="s">
        <v>54</v>
      </c>
      <c r="L2517" s="440" t="s">
        <v>25</v>
      </c>
    </row>
    <row r="2518" spans="2:12" x14ac:dyDescent="0.25">
      <c r="B2518" s="390" t="s">
        <v>382</v>
      </c>
      <c r="C2518" s="391" t="s">
        <v>2109</v>
      </c>
      <c r="D2518" s="390" t="s">
        <v>1336</v>
      </c>
      <c r="E2518" s="390" t="s">
        <v>2110</v>
      </c>
      <c r="F2518" s="541">
        <v>1201</v>
      </c>
      <c r="G2518" s="541"/>
      <c r="H2518" s="392" t="s">
        <v>131</v>
      </c>
      <c r="I2518" s="443">
        <v>1</v>
      </c>
      <c r="J2518" s="393"/>
      <c r="K2518" s="393">
        <v>90.79</v>
      </c>
      <c r="L2518" s="393">
        <v>90.79</v>
      </c>
    </row>
    <row r="2519" spans="2:12" ht="12.75" customHeight="1" x14ac:dyDescent="0.25">
      <c r="B2519" s="394" t="s">
        <v>383</v>
      </c>
      <c r="C2519" s="444" t="s">
        <v>4413</v>
      </c>
      <c r="D2519" s="394" t="s">
        <v>1336</v>
      </c>
      <c r="E2519" s="394" t="s">
        <v>4414</v>
      </c>
      <c r="F2519" s="542" t="s">
        <v>390</v>
      </c>
      <c r="G2519" s="542"/>
      <c r="H2519" s="395" t="s">
        <v>131</v>
      </c>
      <c r="I2519" s="445">
        <v>1.125</v>
      </c>
      <c r="J2519" s="445">
        <v>0</v>
      </c>
      <c r="K2519" s="446">
        <v>39.28</v>
      </c>
      <c r="L2519" s="446">
        <v>44.19</v>
      </c>
    </row>
    <row r="2520" spans="2:12" x14ac:dyDescent="0.25">
      <c r="B2520" s="394" t="s">
        <v>383</v>
      </c>
      <c r="C2520" s="444" t="s">
        <v>1157</v>
      </c>
      <c r="D2520" s="394" t="s">
        <v>1336</v>
      </c>
      <c r="E2520" s="394" t="s">
        <v>1158</v>
      </c>
      <c r="F2520" s="542" t="s">
        <v>390</v>
      </c>
      <c r="G2520" s="542"/>
      <c r="H2520" s="395" t="s">
        <v>156</v>
      </c>
      <c r="I2520" s="445">
        <v>0.26</v>
      </c>
      <c r="J2520" s="445">
        <v>0</v>
      </c>
      <c r="K2520" s="446">
        <v>8.7200000000000006</v>
      </c>
      <c r="L2520" s="446">
        <v>2.2671999999999999</v>
      </c>
    </row>
    <row r="2521" spans="2:12" ht="12.75" customHeight="1" x14ac:dyDescent="0.25">
      <c r="B2521" s="394" t="s">
        <v>383</v>
      </c>
      <c r="C2521" s="444" t="s">
        <v>674</v>
      </c>
      <c r="D2521" s="394" t="s">
        <v>1336</v>
      </c>
      <c r="E2521" s="394" t="s">
        <v>237</v>
      </c>
      <c r="F2521" s="542" t="s">
        <v>384</v>
      </c>
      <c r="G2521" s="542"/>
      <c r="H2521" s="395" t="s">
        <v>340</v>
      </c>
      <c r="I2521" s="445">
        <v>0.192</v>
      </c>
      <c r="J2521" s="445">
        <v>0</v>
      </c>
      <c r="K2521" s="446">
        <v>22.31</v>
      </c>
      <c r="L2521" s="446">
        <v>4.2835200000000002</v>
      </c>
    </row>
    <row r="2522" spans="2:12" x14ac:dyDescent="0.25">
      <c r="B2522" s="394" t="s">
        <v>383</v>
      </c>
      <c r="C2522" s="444" t="s">
        <v>673</v>
      </c>
      <c r="D2522" s="394" t="s">
        <v>1336</v>
      </c>
      <c r="E2522" s="394" t="s">
        <v>247</v>
      </c>
      <c r="F2522" s="542" t="s">
        <v>384</v>
      </c>
      <c r="G2522" s="542"/>
      <c r="H2522" s="395" t="s">
        <v>340</v>
      </c>
      <c r="I2522" s="445">
        <v>0.94799999999999995</v>
      </c>
      <c r="J2522" s="445">
        <v>0</v>
      </c>
      <c r="K2522" s="446">
        <v>29.12</v>
      </c>
      <c r="L2522" s="446">
        <v>27.60576</v>
      </c>
    </row>
    <row r="2523" spans="2:12" x14ac:dyDescent="0.25">
      <c r="B2523" s="394" t="s">
        <v>383</v>
      </c>
      <c r="C2523" s="444" t="s">
        <v>1159</v>
      </c>
      <c r="D2523" s="394" t="s">
        <v>1336</v>
      </c>
      <c r="E2523" s="394" t="s">
        <v>1160</v>
      </c>
      <c r="F2523" s="542" t="s">
        <v>390</v>
      </c>
      <c r="G2523" s="542"/>
      <c r="H2523" s="395" t="s">
        <v>395</v>
      </c>
      <c r="I2523" s="445">
        <v>0.61499999999999999</v>
      </c>
      <c r="J2523" s="445">
        <v>0</v>
      </c>
      <c r="K2523" s="446">
        <v>20.27</v>
      </c>
      <c r="L2523" s="446">
        <v>12.466049999999999</v>
      </c>
    </row>
    <row r="2524" spans="2:12" ht="25.5" x14ac:dyDescent="0.25">
      <c r="B2524" s="399"/>
      <c r="C2524" s="399"/>
      <c r="D2524" s="399"/>
      <c r="E2524" s="399"/>
      <c r="F2524" s="399"/>
      <c r="G2524" s="399" t="s">
        <v>386</v>
      </c>
      <c r="H2524" s="447">
        <v>31.88</v>
      </c>
      <c r="I2524" s="399" t="s">
        <v>387</v>
      </c>
      <c r="J2524" s="447">
        <v>0</v>
      </c>
      <c r="K2524" s="399" t="s">
        <v>388</v>
      </c>
      <c r="L2524" s="447">
        <v>31.88</v>
      </c>
    </row>
    <row r="2525" spans="2:12" ht="26.25" thickBot="1" x14ac:dyDescent="0.3">
      <c r="B2525" s="399"/>
      <c r="C2525" s="399"/>
      <c r="D2525" s="399"/>
      <c r="E2525" s="399"/>
      <c r="F2525" s="399"/>
      <c r="G2525" s="399" t="s">
        <v>389</v>
      </c>
      <c r="H2525" s="447">
        <v>0</v>
      </c>
      <c r="I2525" s="543"/>
      <c r="J2525" s="543" t="s">
        <v>474</v>
      </c>
      <c r="K2525" s="399"/>
      <c r="L2525" s="447">
        <v>90.79</v>
      </c>
    </row>
    <row r="2526" spans="2:12" ht="13.5" thickTop="1" x14ac:dyDescent="0.25">
      <c r="B2526" s="396"/>
      <c r="C2526" s="396"/>
      <c r="D2526" s="396"/>
      <c r="E2526" s="396"/>
      <c r="F2526" s="396"/>
      <c r="G2526" s="396"/>
      <c r="H2526" s="396"/>
      <c r="I2526" s="396"/>
      <c r="J2526" s="396"/>
      <c r="K2526" s="396"/>
      <c r="L2526" s="396"/>
    </row>
    <row r="2527" spans="2:12" ht="15" x14ac:dyDescent="0.25">
      <c r="B2527" s="388" t="s">
        <v>2111</v>
      </c>
      <c r="C2527" s="440" t="s">
        <v>15</v>
      </c>
      <c r="D2527" s="388" t="s">
        <v>33</v>
      </c>
      <c r="E2527" s="388" t="s">
        <v>30</v>
      </c>
      <c r="F2527" s="544" t="s">
        <v>199</v>
      </c>
      <c r="G2527" s="544"/>
      <c r="H2527" s="389" t="s">
        <v>24</v>
      </c>
      <c r="I2527" s="440" t="s">
        <v>26</v>
      </c>
      <c r="J2527" s="440" t="s">
        <v>585</v>
      </c>
      <c r="K2527" s="440" t="s">
        <v>54</v>
      </c>
      <c r="L2527" s="440" t="s">
        <v>25</v>
      </c>
    </row>
    <row r="2528" spans="2:12" ht="12.75" customHeight="1" x14ac:dyDescent="0.25">
      <c r="B2528" s="390" t="s">
        <v>382</v>
      </c>
      <c r="C2528" s="391" t="s">
        <v>2112</v>
      </c>
      <c r="D2528" s="390" t="s">
        <v>130</v>
      </c>
      <c r="E2528" s="390" t="s">
        <v>2113</v>
      </c>
      <c r="F2528" s="541">
        <v>1211</v>
      </c>
      <c r="G2528" s="541"/>
      <c r="H2528" s="392" t="s">
        <v>131</v>
      </c>
      <c r="I2528" s="443">
        <v>1</v>
      </c>
      <c r="J2528" s="393"/>
      <c r="K2528" s="393">
        <v>17.77</v>
      </c>
      <c r="L2528" s="393">
        <v>17.77</v>
      </c>
    </row>
    <row r="2529" spans="2:12" ht="12.75" customHeight="1" x14ac:dyDescent="0.25">
      <c r="B2529" s="394" t="s">
        <v>383</v>
      </c>
      <c r="C2529" s="444" t="s">
        <v>728</v>
      </c>
      <c r="D2529" s="394" t="s">
        <v>1336</v>
      </c>
      <c r="E2529" s="394" t="s">
        <v>476</v>
      </c>
      <c r="F2529" s="542" t="s">
        <v>390</v>
      </c>
      <c r="G2529" s="542"/>
      <c r="H2529" s="395" t="s">
        <v>395</v>
      </c>
      <c r="I2529" s="445">
        <v>1</v>
      </c>
      <c r="J2529" s="445">
        <v>0</v>
      </c>
      <c r="K2529" s="446">
        <v>14.27</v>
      </c>
      <c r="L2529" s="446">
        <v>14.27</v>
      </c>
    </row>
    <row r="2530" spans="2:12" x14ac:dyDescent="0.25">
      <c r="B2530" s="394" t="s">
        <v>383</v>
      </c>
      <c r="C2530" s="444" t="s">
        <v>673</v>
      </c>
      <c r="D2530" s="394" t="s">
        <v>1336</v>
      </c>
      <c r="E2530" s="394" t="s">
        <v>247</v>
      </c>
      <c r="F2530" s="542" t="s">
        <v>384</v>
      </c>
      <c r="G2530" s="542"/>
      <c r="H2530" s="395" t="s">
        <v>340</v>
      </c>
      <c r="I2530" s="445">
        <v>0.1067</v>
      </c>
      <c r="J2530" s="445">
        <v>0</v>
      </c>
      <c r="K2530" s="446">
        <v>29.12</v>
      </c>
      <c r="L2530" s="446">
        <v>3.1071040000000001</v>
      </c>
    </row>
    <row r="2531" spans="2:12" x14ac:dyDescent="0.25">
      <c r="B2531" s="394" t="s">
        <v>383</v>
      </c>
      <c r="C2531" s="444" t="s">
        <v>690</v>
      </c>
      <c r="D2531" s="394" t="s">
        <v>1336</v>
      </c>
      <c r="E2531" s="394" t="s">
        <v>202</v>
      </c>
      <c r="F2531" s="542" t="s">
        <v>384</v>
      </c>
      <c r="G2531" s="542"/>
      <c r="H2531" s="395" t="s">
        <v>340</v>
      </c>
      <c r="I2531" s="445">
        <v>0.02</v>
      </c>
      <c r="J2531" s="445">
        <v>0</v>
      </c>
      <c r="K2531" s="446">
        <v>20.37</v>
      </c>
      <c r="L2531" s="446">
        <v>0.40739999999999998</v>
      </c>
    </row>
    <row r="2532" spans="2:12" ht="25.5" x14ac:dyDescent="0.25">
      <c r="B2532" s="399"/>
      <c r="C2532" s="399"/>
      <c r="D2532" s="399"/>
      <c r="E2532" s="399"/>
      <c r="F2532" s="399"/>
      <c r="G2532" s="399" t="s">
        <v>386</v>
      </c>
      <c r="H2532" s="447">
        <v>3.5</v>
      </c>
      <c r="I2532" s="399" t="s">
        <v>387</v>
      </c>
      <c r="J2532" s="447">
        <v>0</v>
      </c>
      <c r="K2532" s="399" t="s">
        <v>388</v>
      </c>
      <c r="L2532" s="447">
        <v>3.5</v>
      </c>
    </row>
    <row r="2533" spans="2:12" ht="26.25" thickBot="1" x14ac:dyDescent="0.3">
      <c r="B2533" s="399"/>
      <c r="C2533" s="399"/>
      <c r="D2533" s="399"/>
      <c r="E2533" s="399"/>
      <c r="F2533" s="399"/>
      <c r="G2533" s="399" t="s">
        <v>389</v>
      </c>
      <c r="H2533" s="447">
        <v>0</v>
      </c>
      <c r="I2533" s="543"/>
      <c r="J2533" s="543" t="s">
        <v>474</v>
      </c>
      <c r="K2533" s="399"/>
      <c r="L2533" s="447">
        <v>17.77</v>
      </c>
    </row>
    <row r="2534" spans="2:12" ht="13.5" thickTop="1" x14ac:dyDescent="0.25">
      <c r="B2534" s="396"/>
      <c r="C2534" s="396"/>
      <c r="D2534" s="396"/>
      <c r="E2534" s="396"/>
      <c r="F2534" s="396"/>
      <c r="G2534" s="396"/>
      <c r="H2534" s="396"/>
      <c r="I2534" s="396"/>
      <c r="J2534" s="396"/>
      <c r="K2534" s="396"/>
      <c r="L2534" s="396"/>
    </row>
    <row r="2535" spans="2:12" ht="15" x14ac:dyDescent="0.25">
      <c r="B2535" s="388" t="s">
        <v>2115</v>
      </c>
      <c r="C2535" s="440" t="s">
        <v>15</v>
      </c>
      <c r="D2535" s="388" t="s">
        <v>33</v>
      </c>
      <c r="E2535" s="388" t="s">
        <v>30</v>
      </c>
      <c r="F2535" s="544" t="s">
        <v>199</v>
      </c>
      <c r="G2535" s="544"/>
      <c r="H2535" s="389" t="s">
        <v>24</v>
      </c>
      <c r="I2535" s="440" t="s">
        <v>26</v>
      </c>
      <c r="J2535" s="440" t="s">
        <v>585</v>
      </c>
      <c r="K2535" s="440" t="s">
        <v>54</v>
      </c>
      <c r="L2535" s="440" t="s">
        <v>25</v>
      </c>
    </row>
    <row r="2536" spans="2:12" ht="25.5" x14ac:dyDescent="0.25">
      <c r="B2536" s="390" t="s">
        <v>382</v>
      </c>
      <c r="C2536" s="391" t="s">
        <v>793</v>
      </c>
      <c r="D2536" s="390" t="s">
        <v>1336</v>
      </c>
      <c r="E2536" s="390" t="s">
        <v>157</v>
      </c>
      <c r="F2536" s="541">
        <v>1502</v>
      </c>
      <c r="G2536" s="541"/>
      <c r="H2536" s="392" t="s">
        <v>156</v>
      </c>
      <c r="I2536" s="443">
        <v>1</v>
      </c>
      <c r="J2536" s="393"/>
      <c r="K2536" s="393">
        <v>18.82</v>
      </c>
      <c r="L2536" s="393">
        <v>18.82</v>
      </c>
    </row>
    <row r="2537" spans="2:12" ht="12.75" customHeight="1" x14ac:dyDescent="0.25">
      <c r="B2537" s="394" t="s">
        <v>383</v>
      </c>
      <c r="C2537" s="444" t="s">
        <v>794</v>
      </c>
      <c r="D2537" s="394" t="s">
        <v>1336</v>
      </c>
      <c r="E2537" s="394" t="s">
        <v>507</v>
      </c>
      <c r="F2537" s="542" t="s">
        <v>390</v>
      </c>
      <c r="G2537" s="542"/>
      <c r="H2537" s="395" t="s">
        <v>156</v>
      </c>
      <c r="I2537" s="445">
        <v>1.1000000000000001</v>
      </c>
      <c r="J2537" s="445">
        <v>0</v>
      </c>
      <c r="K2537" s="446">
        <v>17.11</v>
      </c>
      <c r="L2537" s="446">
        <v>18.821000000000002</v>
      </c>
    </row>
    <row r="2538" spans="2:12" ht="25.5" x14ac:dyDescent="0.25">
      <c r="B2538" s="399"/>
      <c r="C2538" s="399"/>
      <c r="D2538" s="399"/>
      <c r="E2538" s="399"/>
      <c r="F2538" s="399"/>
      <c r="G2538" s="399" t="s">
        <v>386</v>
      </c>
      <c r="H2538" s="447">
        <v>0</v>
      </c>
      <c r="I2538" s="399" t="s">
        <v>387</v>
      </c>
      <c r="J2538" s="447">
        <v>0</v>
      </c>
      <c r="K2538" s="399" t="s">
        <v>388</v>
      </c>
      <c r="L2538" s="447">
        <v>0</v>
      </c>
    </row>
    <row r="2539" spans="2:12" ht="12.75" customHeight="1" thickBot="1" x14ac:dyDescent="0.3">
      <c r="B2539" s="399"/>
      <c r="C2539" s="399"/>
      <c r="D2539" s="399"/>
      <c r="E2539" s="399"/>
      <c r="F2539" s="399"/>
      <c r="G2539" s="399" t="s">
        <v>389</v>
      </c>
      <c r="H2539" s="447">
        <v>0</v>
      </c>
      <c r="I2539" s="543"/>
      <c r="J2539" s="543" t="s">
        <v>474</v>
      </c>
      <c r="K2539" s="399"/>
      <c r="L2539" s="447">
        <v>18.82</v>
      </c>
    </row>
    <row r="2540" spans="2:12" ht="13.5" thickTop="1" x14ac:dyDescent="0.25">
      <c r="B2540" s="396"/>
      <c r="C2540" s="396"/>
      <c r="D2540" s="396"/>
      <c r="E2540" s="396"/>
      <c r="F2540" s="396"/>
      <c r="G2540" s="396"/>
      <c r="H2540" s="396"/>
      <c r="I2540" s="396"/>
      <c r="J2540" s="396"/>
      <c r="K2540" s="396"/>
      <c r="L2540" s="396"/>
    </row>
    <row r="2541" spans="2:12" ht="15" x14ac:dyDescent="0.25">
      <c r="B2541" s="388" t="s">
        <v>2116</v>
      </c>
      <c r="C2541" s="440" t="s">
        <v>15</v>
      </c>
      <c r="D2541" s="388" t="s">
        <v>33</v>
      </c>
      <c r="E2541" s="388" t="s">
        <v>30</v>
      </c>
      <c r="F2541" s="544" t="s">
        <v>199</v>
      </c>
      <c r="G2541" s="544"/>
      <c r="H2541" s="389" t="s">
        <v>24</v>
      </c>
      <c r="I2541" s="440" t="s">
        <v>26</v>
      </c>
      <c r="J2541" s="440" t="s">
        <v>585</v>
      </c>
      <c r="K2541" s="440" t="s">
        <v>54</v>
      </c>
      <c r="L2541" s="440" t="s">
        <v>25</v>
      </c>
    </row>
    <row r="2542" spans="2:12" ht="25.5" x14ac:dyDescent="0.25">
      <c r="B2542" s="390" t="s">
        <v>382</v>
      </c>
      <c r="C2542" s="391" t="s">
        <v>1046</v>
      </c>
      <c r="D2542" s="390" t="s">
        <v>1336</v>
      </c>
      <c r="E2542" s="390" t="s">
        <v>1047</v>
      </c>
      <c r="F2542" s="541">
        <v>1606</v>
      </c>
      <c r="G2542" s="541"/>
      <c r="H2542" s="392" t="s">
        <v>141</v>
      </c>
      <c r="I2542" s="443">
        <v>1</v>
      </c>
      <c r="J2542" s="393"/>
      <c r="K2542" s="393">
        <v>74.040000000000006</v>
      </c>
      <c r="L2542" s="393">
        <v>74.040000000000006</v>
      </c>
    </row>
    <row r="2543" spans="2:12" x14ac:dyDescent="0.25">
      <c r="B2543" s="394" t="s">
        <v>383</v>
      </c>
      <c r="C2543" s="444" t="s">
        <v>689</v>
      </c>
      <c r="D2543" s="394" t="s">
        <v>1336</v>
      </c>
      <c r="E2543" s="394" t="s">
        <v>252</v>
      </c>
      <c r="F2543" s="542" t="s">
        <v>384</v>
      </c>
      <c r="G2543" s="542"/>
      <c r="H2543" s="395" t="s">
        <v>340</v>
      </c>
      <c r="I2543" s="445">
        <v>1.7</v>
      </c>
      <c r="J2543" s="445">
        <v>0</v>
      </c>
      <c r="K2543" s="446">
        <v>27.48</v>
      </c>
      <c r="L2543" s="446">
        <v>46.716000000000001</v>
      </c>
    </row>
    <row r="2544" spans="2:12" x14ac:dyDescent="0.25">
      <c r="B2544" s="394" t="s">
        <v>383</v>
      </c>
      <c r="C2544" s="444" t="s">
        <v>1161</v>
      </c>
      <c r="D2544" s="394" t="s">
        <v>1336</v>
      </c>
      <c r="E2544" s="394" t="s">
        <v>1162</v>
      </c>
      <c r="F2544" s="542" t="s">
        <v>390</v>
      </c>
      <c r="G2544" s="542"/>
      <c r="H2544" s="395" t="s">
        <v>141</v>
      </c>
      <c r="I2544" s="445">
        <v>1</v>
      </c>
      <c r="J2544" s="445">
        <v>0</v>
      </c>
      <c r="K2544" s="446">
        <v>27.33</v>
      </c>
      <c r="L2544" s="446">
        <v>27.33</v>
      </c>
    </row>
    <row r="2545" spans="2:12" ht="25.5" x14ac:dyDescent="0.25">
      <c r="B2545" s="399"/>
      <c r="C2545" s="399"/>
      <c r="D2545" s="399"/>
      <c r="E2545" s="399"/>
      <c r="F2545" s="399"/>
      <c r="G2545" s="399" t="s">
        <v>386</v>
      </c>
      <c r="H2545" s="447">
        <v>46.71</v>
      </c>
      <c r="I2545" s="399" t="s">
        <v>387</v>
      </c>
      <c r="J2545" s="447">
        <v>0</v>
      </c>
      <c r="K2545" s="399" t="s">
        <v>388</v>
      </c>
      <c r="L2545" s="447">
        <v>46.71</v>
      </c>
    </row>
    <row r="2546" spans="2:12" ht="12.75" customHeight="1" thickBot="1" x14ac:dyDescent="0.3">
      <c r="B2546" s="399"/>
      <c r="C2546" s="399"/>
      <c r="D2546" s="399"/>
      <c r="E2546" s="399"/>
      <c r="F2546" s="399"/>
      <c r="G2546" s="399" t="s">
        <v>389</v>
      </c>
      <c r="H2546" s="447">
        <v>0</v>
      </c>
      <c r="I2546" s="543"/>
      <c r="J2546" s="543" t="s">
        <v>474</v>
      </c>
      <c r="K2546" s="399"/>
      <c r="L2546" s="447">
        <v>74.040000000000006</v>
      </c>
    </row>
    <row r="2547" spans="2:12" ht="12.75" customHeight="1" thickTop="1" x14ac:dyDescent="0.25">
      <c r="B2547" s="396"/>
      <c r="C2547" s="396"/>
      <c r="D2547" s="396"/>
      <c r="E2547" s="396"/>
      <c r="F2547" s="396"/>
      <c r="G2547" s="396"/>
      <c r="H2547" s="396"/>
      <c r="I2547" s="396"/>
      <c r="J2547" s="396"/>
      <c r="K2547" s="396"/>
      <c r="L2547" s="396"/>
    </row>
    <row r="2548" spans="2:12" ht="15" x14ac:dyDescent="0.25">
      <c r="B2548" s="388" t="s">
        <v>2117</v>
      </c>
      <c r="C2548" s="440" t="s">
        <v>15</v>
      </c>
      <c r="D2548" s="388" t="s">
        <v>33</v>
      </c>
      <c r="E2548" s="388" t="s">
        <v>30</v>
      </c>
      <c r="F2548" s="544" t="s">
        <v>199</v>
      </c>
      <c r="G2548" s="544"/>
      <c r="H2548" s="389" t="s">
        <v>24</v>
      </c>
      <c r="I2548" s="440" t="s">
        <v>26</v>
      </c>
      <c r="J2548" s="440" t="s">
        <v>585</v>
      </c>
      <c r="K2548" s="440" t="s">
        <v>54</v>
      </c>
      <c r="L2548" s="440" t="s">
        <v>25</v>
      </c>
    </row>
    <row r="2549" spans="2:12" x14ac:dyDescent="0.25">
      <c r="B2549" s="390" t="s">
        <v>382</v>
      </c>
      <c r="C2549" s="391" t="s">
        <v>801</v>
      </c>
      <c r="D2549" s="390" t="s">
        <v>1336</v>
      </c>
      <c r="E2549" s="390" t="s">
        <v>2118</v>
      </c>
      <c r="F2549" s="541">
        <v>1606</v>
      </c>
      <c r="G2549" s="541"/>
      <c r="H2549" s="392" t="s">
        <v>141</v>
      </c>
      <c r="I2549" s="443">
        <v>1</v>
      </c>
      <c r="J2549" s="393"/>
      <c r="K2549" s="393">
        <v>45.34</v>
      </c>
      <c r="L2549" s="393">
        <v>45.34</v>
      </c>
    </row>
    <row r="2550" spans="2:12" x14ac:dyDescent="0.25">
      <c r="B2550" s="394" t="s">
        <v>383</v>
      </c>
      <c r="C2550" s="444" t="s">
        <v>685</v>
      </c>
      <c r="D2550" s="394" t="s">
        <v>1336</v>
      </c>
      <c r="E2550" s="394" t="s">
        <v>236</v>
      </c>
      <c r="F2550" s="542" t="s">
        <v>384</v>
      </c>
      <c r="G2550" s="542"/>
      <c r="H2550" s="395" t="s">
        <v>340</v>
      </c>
      <c r="I2550" s="445">
        <v>0.5</v>
      </c>
      <c r="J2550" s="445">
        <v>0</v>
      </c>
      <c r="K2550" s="446">
        <v>29.12</v>
      </c>
      <c r="L2550" s="446">
        <v>14.56</v>
      </c>
    </row>
    <row r="2551" spans="2:12" x14ac:dyDescent="0.25">
      <c r="B2551" s="394" t="s">
        <v>383</v>
      </c>
      <c r="C2551" s="444" t="s">
        <v>690</v>
      </c>
      <c r="D2551" s="394" t="s">
        <v>1336</v>
      </c>
      <c r="E2551" s="394" t="s">
        <v>202</v>
      </c>
      <c r="F2551" s="542" t="s">
        <v>384</v>
      </c>
      <c r="G2551" s="542"/>
      <c r="H2551" s="395" t="s">
        <v>340</v>
      </c>
      <c r="I2551" s="445">
        <v>0.5</v>
      </c>
      <c r="J2551" s="445">
        <v>0</v>
      </c>
      <c r="K2551" s="446">
        <v>20.37</v>
      </c>
      <c r="L2551" s="446">
        <v>10.185</v>
      </c>
    </row>
    <row r="2552" spans="2:12" x14ac:dyDescent="0.25">
      <c r="B2552" s="394" t="s">
        <v>383</v>
      </c>
      <c r="C2552" s="444" t="s">
        <v>802</v>
      </c>
      <c r="D2552" s="394" t="s">
        <v>1336</v>
      </c>
      <c r="E2552" s="394" t="s">
        <v>511</v>
      </c>
      <c r="F2552" s="542" t="s">
        <v>390</v>
      </c>
      <c r="G2552" s="542"/>
      <c r="H2552" s="395" t="s">
        <v>141</v>
      </c>
      <c r="I2552" s="445">
        <v>1.1000000000000001</v>
      </c>
      <c r="J2552" s="445">
        <v>0</v>
      </c>
      <c r="K2552" s="446">
        <v>18.48</v>
      </c>
      <c r="L2552" s="446">
        <v>20.327999999999999</v>
      </c>
    </row>
    <row r="2553" spans="2:12" x14ac:dyDescent="0.25">
      <c r="B2553" s="394" t="s">
        <v>383</v>
      </c>
      <c r="C2553" s="444" t="s">
        <v>669</v>
      </c>
      <c r="D2553" s="394" t="s">
        <v>1336</v>
      </c>
      <c r="E2553" s="394" t="s">
        <v>410</v>
      </c>
      <c r="F2553" s="542" t="s">
        <v>390</v>
      </c>
      <c r="G2553" s="542"/>
      <c r="H2553" s="395" t="s">
        <v>156</v>
      </c>
      <c r="I2553" s="445">
        <v>1.4500000000000001E-2</v>
      </c>
      <c r="J2553" s="445">
        <v>0</v>
      </c>
      <c r="K2553" s="446">
        <v>19.37</v>
      </c>
      <c r="L2553" s="446">
        <v>0.28086499999999998</v>
      </c>
    </row>
    <row r="2554" spans="2:12" ht="25.5" x14ac:dyDescent="0.25">
      <c r="B2554" s="399"/>
      <c r="C2554" s="399"/>
      <c r="D2554" s="399"/>
      <c r="E2554" s="399"/>
      <c r="F2554" s="399"/>
      <c r="G2554" s="399" t="s">
        <v>386</v>
      </c>
      <c r="H2554" s="447">
        <v>24.74</v>
      </c>
      <c r="I2554" s="399" t="s">
        <v>387</v>
      </c>
      <c r="J2554" s="447">
        <v>0</v>
      </c>
      <c r="K2554" s="399" t="s">
        <v>388</v>
      </c>
      <c r="L2554" s="447">
        <v>24.74</v>
      </c>
    </row>
    <row r="2555" spans="2:12" ht="12.75" customHeight="1" thickBot="1" x14ac:dyDescent="0.3">
      <c r="B2555" s="399"/>
      <c r="C2555" s="399"/>
      <c r="D2555" s="399"/>
      <c r="E2555" s="399"/>
      <c r="F2555" s="399"/>
      <c r="G2555" s="399" t="s">
        <v>389</v>
      </c>
      <c r="H2555" s="447">
        <v>0</v>
      </c>
      <c r="I2555" s="543"/>
      <c r="J2555" s="543" t="s">
        <v>474</v>
      </c>
      <c r="K2555" s="399"/>
      <c r="L2555" s="447">
        <v>45.34</v>
      </c>
    </row>
    <row r="2556" spans="2:12" ht="13.5" thickTop="1" x14ac:dyDescent="0.25">
      <c r="B2556" s="396"/>
      <c r="C2556" s="396"/>
      <c r="D2556" s="396"/>
      <c r="E2556" s="396"/>
      <c r="F2556" s="396"/>
      <c r="G2556" s="396"/>
      <c r="H2556" s="396"/>
      <c r="I2556" s="396"/>
      <c r="J2556" s="396"/>
      <c r="K2556" s="396"/>
      <c r="L2556" s="396"/>
    </row>
    <row r="2557" spans="2:12" ht="12.75" customHeight="1" x14ac:dyDescent="0.25">
      <c r="B2557" s="388" t="s">
        <v>2119</v>
      </c>
      <c r="C2557" s="440" t="s">
        <v>15</v>
      </c>
      <c r="D2557" s="388" t="s">
        <v>33</v>
      </c>
      <c r="E2557" s="388" t="s">
        <v>30</v>
      </c>
      <c r="F2557" s="544" t="s">
        <v>199</v>
      </c>
      <c r="G2557" s="544"/>
      <c r="H2557" s="389" t="s">
        <v>24</v>
      </c>
      <c r="I2557" s="440" t="s">
        <v>26</v>
      </c>
      <c r="J2557" s="440" t="s">
        <v>585</v>
      </c>
      <c r="K2557" s="440" t="s">
        <v>54</v>
      </c>
      <c r="L2557" s="440" t="s">
        <v>25</v>
      </c>
    </row>
    <row r="2558" spans="2:12" ht="38.25" x14ac:dyDescent="0.25">
      <c r="B2558" s="390" t="s">
        <v>382</v>
      </c>
      <c r="C2558" s="391" t="s">
        <v>2120</v>
      </c>
      <c r="D2558" s="390" t="s">
        <v>160</v>
      </c>
      <c r="E2558" s="390" t="s">
        <v>2121</v>
      </c>
      <c r="F2558" s="541" t="s">
        <v>4415</v>
      </c>
      <c r="G2558" s="541"/>
      <c r="H2558" s="392" t="s">
        <v>131</v>
      </c>
      <c r="I2558" s="443">
        <v>1</v>
      </c>
      <c r="J2558" s="393"/>
      <c r="K2558" s="393">
        <v>190.36</v>
      </c>
      <c r="L2558" s="393">
        <v>190.36</v>
      </c>
    </row>
    <row r="2559" spans="2:12" ht="38.25" x14ac:dyDescent="0.25">
      <c r="B2559" s="397" t="s">
        <v>471</v>
      </c>
      <c r="C2559" s="448" t="s">
        <v>4416</v>
      </c>
      <c r="D2559" s="397" t="s">
        <v>160</v>
      </c>
      <c r="E2559" s="397" t="s">
        <v>4417</v>
      </c>
      <c r="F2559" s="545" t="s">
        <v>503</v>
      </c>
      <c r="G2559" s="545"/>
      <c r="H2559" s="398" t="s">
        <v>504</v>
      </c>
      <c r="I2559" s="449">
        <v>1.1999999999999999E-3</v>
      </c>
      <c r="J2559" s="449">
        <v>0</v>
      </c>
      <c r="K2559" s="450">
        <v>29.44</v>
      </c>
      <c r="L2559" s="450">
        <v>0.03</v>
      </c>
    </row>
    <row r="2560" spans="2:12" ht="38.25" x14ac:dyDescent="0.25">
      <c r="B2560" s="397" t="s">
        <v>471</v>
      </c>
      <c r="C2560" s="448" t="s">
        <v>4418</v>
      </c>
      <c r="D2560" s="397" t="s">
        <v>160</v>
      </c>
      <c r="E2560" s="397" t="s">
        <v>4419</v>
      </c>
      <c r="F2560" s="545" t="s">
        <v>503</v>
      </c>
      <c r="G2560" s="545"/>
      <c r="H2560" s="398" t="s">
        <v>505</v>
      </c>
      <c r="I2560" s="449">
        <v>8.9999999999999998E-4</v>
      </c>
      <c r="J2560" s="449">
        <v>0</v>
      </c>
      <c r="K2560" s="450">
        <v>30.49</v>
      </c>
      <c r="L2560" s="450">
        <v>0.02</v>
      </c>
    </row>
    <row r="2561" spans="2:12" x14ac:dyDescent="0.25">
      <c r="B2561" s="394" t="s">
        <v>383</v>
      </c>
      <c r="C2561" s="444" t="s">
        <v>690</v>
      </c>
      <c r="D2561" s="394" t="s">
        <v>1336</v>
      </c>
      <c r="E2561" s="394" t="s">
        <v>202</v>
      </c>
      <c r="F2561" s="542" t="s">
        <v>384</v>
      </c>
      <c r="G2561" s="542"/>
      <c r="H2561" s="395" t="s">
        <v>340</v>
      </c>
      <c r="I2561" s="445">
        <v>6.2E-2</v>
      </c>
      <c r="J2561" s="445">
        <v>0</v>
      </c>
      <c r="K2561" s="446">
        <v>20.37</v>
      </c>
      <c r="L2561" s="446">
        <v>1.26294</v>
      </c>
    </row>
    <row r="2562" spans="2:12" ht="76.5" x14ac:dyDescent="0.25">
      <c r="B2562" s="394" t="s">
        <v>383</v>
      </c>
      <c r="C2562" s="444" t="s">
        <v>4420</v>
      </c>
      <c r="D2562" s="394" t="s">
        <v>160</v>
      </c>
      <c r="E2562" s="394" t="s">
        <v>4421</v>
      </c>
      <c r="F2562" s="542" t="s">
        <v>390</v>
      </c>
      <c r="G2562" s="542"/>
      <c r="H2562" s="395" t="s">
        <v>131</v>
      </c>
      <c r="I2562" s="445">
        <v>1.1459999999999999</v>
      </c>
      <c r="J2562" s="445">
        <v>0</v>
      </c>
      <c r="K2562" s="446">
        <v>158.52000000000001</v>
      </c>
      <c r="L2562" s="446">
        <v>181.66391999999999</v>
      </c>
    </row>
    <row r="2563" spans="2:12" ht="38.25" x14ac:dyDescent="0.25">
      <c r="B2563" s="394" t="s">
        <v>383</v>
      </c>
      <c r="C2563" s="444" t="s">
        <v>4422</v>
      </c>
      <c r="D2563" s="394" t="s">
        <v>160</v>
      </c>
      <c r="E2563" s="394" t="s">
        <v>4423</v>
      </c>
      <c r="F2563" s="542" t="s">
        <v>390</v>
      </c>
      <c r="G2563" s="542"/>
      <c r="H2563" s="395" t="s">
        <v>973</v>
      </c>
      <c r="I2563" s="445">
        <v>4.1500000000000004</v>
      </c>
      <c r="J2563" s="445">
        <v>0</v>
      </c>
      <c r="K2563" s="446">
        <v>1.39</v>
      </c>
      <c r="L2563" s="446">
        <v>5.7685000000000004</v>
      </c>
    </row>
    <row r="2564" spans="2:12" ht="12.75" customHeight="1" x14ac:dyDescent="0.25">
      <c r="B2564" s="394" t="s">
        <v>383</v>
      </c>
      <c r="C2564" s="444" t="s">
        <v>673</v>
      </c>
      <c r="D2564" s="394" t="s">
        <v>1336</v>
      </c>
      <c r="E2564" s="394" t="s">
        <v>247</v>
      </c>
      <c r="F2564" s="542" t="s">
        <v>384</v>
      </c>
      <c r="G2564" s="542"/>
      <c r="H2564" s="395" t="s">
        <v>340</v>
      </c>
      <c r="I2564" s="445">
        <v>5.6000000000000001E-2</v>
      </c>
      <c r="J2564" s="445">
        <v>0</v>
      </c>
      <c r="K2564" s="446">
        <v>29.12</v>
      </c>
      <c r="L2564" s="446">
        <v>1.6307199999999999</v>
      </c>
    </row>
    <row r="2565" spans="2:12" ht="12.75" customHeight="1" x14ac:dyDescent="0.25">
      <c r="B2565" s="399"/>
      <c r="C2565" s="399"/>
      <c r="D2565" s="399"/>
      <c r="E2565" s="399"/>
      <c r="F2565" s="399"/>
      <c r="G2565" s="399" t="s">
        <v>386</v>
      </c>
      <c r="H2565" s="447">
        <v>2.94</v>
      </c>
      <c r="I2565" s="399" t="s">
        <v>387</v>
      </c>
      <c r="J2565" s="447">
        <v>0</v>
      </c>
      <c r="K2565" s="399" t="s">
        <v>388</v>
      </c>
      <c r="L2565" s="447">
        <v>2.94</v>
      </c>
    </row>
    <row r="2566" spans="2:12" ht="26.25" thickBot="1" x14ac:dyDescent="0.3">
      <c r="B2566" s="399"/>
      <c r="C2566" s="399"/>
      <c r="D2566" s="399"/>
      <c r="E2566" s="399"/>
      <c r="F2566" s="399"/>
      <c r="G2566" s="399" t="s">
        <v>389</v>
      </c>
      <c r="H2566" s="447">
        <v>0</v>
      </c>
      <c r="I2566" s="543"/>
      <c r="J2566" s="543" t="s">
        <v>474</v>
      </c>
      <c r="K2566" s="399"/>
      <c r="L2566" s="447">
        <v>190.36</v>
      </c>
    </row>
    <row r="2567" spans="2:12" ht="13.5" thickTop="1" x14ac:dyDescent="0.25">
      <c r="B2567" s="396"/>
      <c r="C2567" s="396"/>
      <c r="D2567" s="396"/>
      <c r="E2567" s="396"/>
      <c r="F2567" s="396"/>
      <c r="G2567" s="396"/>
      <c r="H2567" s="396"/>
      <c r="I2567" s="396"/>
      <c r="J2567" s="396"/>
      <c r="K2567" s="396"/>
      <c r="L2567" s="396"/>
    </row>
    <row r="2568" spans="2:12" ht="15" x14ac:dyDescent="0.25">
      <c r="B2568" s="388" t="s">
        <v>2124</v>
      </c>
      <c r="C2568" s="440" t="s">
        <v>15</v>
      </c>
      <c r="D2568" s="388" t="s">
        <v>33</v>
      </c>
      <c r="E2568" s="388" t="s">
        <v>30</v>
      </c>
      <c r="F2568" s="544" t="s">
        <v>199</v>
      </c>
      <c r="G2568" s="544"/>
      <c r="H2568" s="389" t="s">
        <v>24</v>
      </c>
      <c r="I2568" s="440" t="s">
        <v>26</v>
      </c>
      <c r="J2568" s="440" t="s">
        <v>585</v>
      </c>
      <c r="K2568" s="440" t="s">
        <v>54</v>
      </c>
      <c r="L2568" s="440" t="s">
        <v>25</v>
      </c>
    </row>
    <row r="2569" spans="2:12" x14ac:dyDescent="0.25">
      <c r="B2569" s="390" t="s">
        <v>382</v>
      </c>
      <c r="C2569" s="391" t="s">
        <v>2125</v>
      </c>
      <c r="D2569" s="390" t="s">
        <v>1336</v>
      </c>
      <c r="E2569" s="390" t="s">
        <v>2126</v>
      </c>
      <c r="F2569" s="541">
        <v>18</v>
      </c>
      <c r="G2569" s="541"/>
      <c r="H2569" s="392" t="s">
        <v>131</v>
      </c>
      <c r="I2569" s="443">
        <v>1</v>
      </c>
      <c r="J2569" s="393"/>
      <c r="K2569" s="393">
        <v>345.7</v>
      </c>
      <c r="L2569" s="393">
        <v>345.7</v>
      </c>
    </row>
    <row r="2570" spans="2:12" x14ac:dyDescent="0.25">
      <c r="B2570" s="394" t="s">
        <v>383</v>
      </c>
      <c r="C2570" s="444" t="s">
        <v>1232</v>
      </c>
      <c r="D2570" s="394" t="s">
        <v>1336</v>
      </c>
      <c r="E2570" s="394" t="s">
        <v>1233</v>
      </c>
      <c r="F2570" s="542" t="s">
        <v>390</v>
      </c>
      <c r="G2570" s="542"/>
      <c r="H2570" s="395" t="s">
        <v>156</v>
      </c>
      <c r="I2570" s="445">
        <v>8.5556000000000001</v>
      </c>
      <c r="J2570" s="445">
        <v>0</v>
      </c>
      <c r="K2570" s="446">
        <v>9.68</v>
      </c>
      <c r="L2570" s="446">
        <v>82.818207999999998</v>
      </c>
    </row>
    <row r="2571" spans="2:12" x14ac:dyDescent="0.25">
      <c r="B2571" s="394" t="s">
        <v>383</v>
      </c>
      <c r="C2571" s="444" t="s">
        <v>674</v>
      </c>
      <c r="D2571" s="394" t="s">
        <v>1336</v>
      </c>
      <c r="E2571" s="394" t="s">
        <v>237</v>
      </c>
      <c r="F2571" s="542" t="s">
        <v>384</v>
      </c>
      <c r="G2571" s="542"/>
      <c r="H2571" s="395" t="s">
        <v>340</v>
      </c>
      <c r="I2571" s="445">
        <v>0.5</v>
      </c>
      <c r="J2571" s="445">
        <v>0</v>
      </c>
      <c r="K2571" s="446">
        <v>22.31</v>
      </c>
      <c r="L2571" s="446">
        <v>11.154999999999999</v>
      </c>
    </row>
    <row r="2572" spans="2:12" x14ac:dyDescent="0.25">
      <c r="B2572" s="394" t="s">
        <v>383</v>
      </c>
      <c r="C2572" s="444" t="s">
        <v>4424</v>
      </c>
      <c r="D2572" s="394" t="s">
        <v>1336</v>
      </c>
      <c r="E2572" s="394" t="s">
        <v>494</v>
      </c>
      <c r="F2572" s="542" t="s">
        <v>390</v>
      </c>
      <c r="G2572" s="542"/>
      <c r="H2572" s="395" t="s">
        <v>136</v>
      </c>
      <c r="I2572" s="445">
        <v>1</v>
      </c>
      <c r="J2572" s="445">
        <v>0</v>
      </c>
      <c r="K2572" s="446">
        <v>91.42</v>
      </c>
      <c r="L2572" s="446">
        <v>91.42</v>
      </c>
    </row>
    <row r="2573" spans="2:12" ht="12.75" customHeight="1" x14ac:dyDescent="0.25">
      <c r="B2573" s="394" t="s">
        <v>383</v>
      </c>
      <c r="C2573" s="444" t="s">
        <v>4425</v>
      </c>
      <c r="D2573" s="394" t="s">
        <v>1336</v>
      </c>
      <c r="E2573" s="394" t="s">
        <v>4426</v>
      </c>
      <c r="F2573" s="542" t="s">
        <v>390</v>
      </c>
      <c r="G2573" s="542"/>
      <c r="H2573" s="395" t="s">
        <v>156</v>
      </c>
      <c r="I2573" s="445">
        <v>0.373</v>
      </c>
      <c r="J2573" s="445">
        <v>0</v>
      </c>
      <c r="K2573" s="446">
        <v>7.87</v>
      </c>
      <c r="L2573" s="446">
        <v>2.9355099999999998</v>
      </c>
    </row>
    <row r="2574" spans="2:12" x14ac:dyDescent="0.25">
      <c r="B2574" s="394" t="s">
        <v>383</v>
      </c>
      <c r="C2574" s="444" t="s">
        <v>701</v>
      </c>
      <c r="D2574" s="394" t="s">
        <v>1336</v>
      </c>
      <c r="E2574" s="394" t="s">
        <v>447</v>
      </c>
      <c r="F2574" s="542" t="s">
        <v>390</v>
      </c>
      <c r="G2574" s="542"/>
      <c r="H2574" s="395" t="s">
        <v>136</v>
      </c>
      <c r="I2574" s="445">
        <v>0.25509999999999999</v>
      </c>
      <c r="J2574" s="445">
        <v>0</v>
      </c>
      <c r="K2574" s="446">
        <v>3.65</v>
      </c>
      <c r="L2574" s="446">
        <v>0.93111500000000003</v>
      </c>
    </row>
    <row r="2575" spans="2:12" ht="12.75" customHeight="1" x14ac:dyDescent="0.25">
      <c r="B2575" s="394" t="s">
        <v>383</v>
      </c>
      <c r="C2575" s="444" t="s">
        <v>805</v>
      </c>
      <c r="D2575" s="394" t="s">
        <v>1336</v>
      </c>
      <c r="E2575" s="394" t="s">
        <v>495</v>
      </c>
      <c r="F2575" s="542" t="s">
        <v>390</v>
      </c>
      <c r="G2575" s="542"/>
      <c r="H2575" s="395" t="s">
        <v>136</v>
      </c>
      <c r="I2575" s="445">
        <v>0.2334</v>
      </c>
      <c r="J2575" s="445">
        <v>0</v>
      </c>
      <c r="K2575" s="446">
        <v>11.8</v>
      </c>
      <c r="L2575" s="446">
        <v>2.7541199999999999</v>
      </c>
    </row>
    <row r="2576" spans="2:12" x14ac:dyDescent="0.25">
      <c r="B2576" s="394" t="s">
        <v>383</v>
      </c>
      <c r="C2576" s="444" t="s">
        <v>673</v>
      </c>
      <c r="D2576" s="394" t="s">
        <v>1336</v>
      </c>
      <c r="E2576" s="394" t="s">
        <v>247</v>
      </c>
      <c r="F2576" s="542" t="s">
        <v>384</v>
      </c>
      <c r="G2576" s="542"/>
      <c r="H2576" s="395" t="s">
        <v>340</v>
      </c>
      <c r="I2576" s="445">
        <v>0.5</v>
      </c>
      <c r="J2576" s="445">
        <v>0</v>
      </c>
      <c r="K2576" s="446">
        <v>29.12</v>
      </c>
      <c r="L2576" s="446">
        <v>14.56</v>
      </c>
    </row>
    <row r="2577" spans="2:12" x14ac:dyDescent="0.25">
      <c r="B2577" s="394" t="s">
        <v>383</v>
      </c>
      <c r="C2577" s="444" t="s">
        <v>804</v>
      </c>
      <c r="D2577" s="394" t="s">
        <v>1336</v>
      </c>
      <c r="E2577" s="394" t="s">
        <v>493</v>
      </c>
      <c r="F2577" s="542" t="s">
        <v>390</v>
      </c>
      <c r="G2577" s="542"/>
      <c r="H2577" s="395" t="s">
        <v>136</v>
      </c>
      <c r="I2577" s="445">
        <v>5.0999999999999997E-2</v>
      </c>
      <c r="J2577" s="445">
        <v>0</v>
      </c>
      <c r="K2577" s="446">
        <v>13.09</v>
      </c>
      <c r="L2577" s="446">
        <v>0.66759000000000002</v>
      </c>
    </row>
    <row r="2578" spans="2:12" x14ac:dyDescent="0.25">
      <c r="B2578" s="394" t="s">
        <v>383</v>
      </c>
      <c r="C2578" s="444" t="s">
        <v>807</v>
      </c>
      <c r="D2578" s="394" t="s">
        <v>1336</v>
      </c>
      <c r="E2578" s="394" t="s">
        <v>492</v>
      </c>
      <c r="F2578" s="542" t="s">
        <v>390</v>
      </c>
      <c r="G2578" s="542"/>
      <c r="H2578" s="395" t="s">
        <v>156</v>
      </c>
      <c r="I2578" s="445">
        <v>0.2041</v>
      </c>
      <c r="J2578" s="445">
        <v>0</v>
      </c>
      <c r="K2578" s="446">
        <v>35.56</v>
      </c>
      <c r="L2578" s="446">
        <v>7.2577959999999999</v>
      </c>
    </row>
    <row r="2579" spans="2:12" x14ac:dyDescent="0.25">
      <c r="B2579" s="394" t="s">
        <v>383</v>
      </c>
      <c r="C2579" s="444" t="s">
        <v>4427</v>
      </c>
      <c r="D2579" s="394" t="s">
        <v>1336</v>
      </c>
      <c r="E2579" s="394" t="s">
        <v>4428</v>
      </c>
      <c r="F2579" s="542" t="s">
        <v>390</v>
      </c>
      <c r="G2579" s="542"/>
      <c r="H2579" s="395" t="s">
        <v>156</v>
      </c>
      <c r="I2579" s="445">
        <v>0.69840000000000002</v>
      </c>
      <c r="J2579" s="445">
        <v>0</v>
      </c>
      <c r="K2579" s="446">
        <v>8.07</v>
      </c>
      <c r="L2579" s="446">
        <v>5.636088</v>
      </c>
    </row>
    <row r="2580" spans="2:12" x14ac:dyDescent="0.25">
      <c r="B2580" s="394" t="s">
        <v>383</v>
      </c>
      <c r="C2580" s="444" t="s">
        <v>806</v>
      </c>
      <c r="D2580" s="394" t="s">
        <v>1336</v>
      </c>
      <c r="E2580" s="394" t="s">
        <v>496</v>
      </c>
      <c r="F2580" s="542" t="s">
        <v>390</v>
      </c>
      <c r="G2580" s="542"/>
      <c r="H2580" s="395" t="s">
        <v>156</v>
      </c>
      <c r="I2580" s="445">
        <v>0.11459999999999999</v>
      </c>
      <c r="J2580" s="445">
        <v>0</v>
      </c>
      <c r="K2580" s="446">
        <v>28.25</v>
      </c>
      <c r="L2580" s="446">
        <v>3.2374499999999999</v>
      </c>
    </row>
    <row r="2581" spans="2:12" x14ac:dyDescent="0.25">
      <c r="B2581" s="394" t="s">
        <v>383</v>
      </c>
      <c r="C2581" s="444" t="s">
        <v>4429</v>
      </c>
      <c r="D2581" s="394" t="s">
        <v>1336</v>
      </c>
      <c r="E2581" s="394" t="s">
        <v>4430</v>
      </c>
      <c r="F2581" s="542" t="s">
        <v>390</v>
      </c>
      <c r="G2581" s="542"/>
      <c r="H2581" s="395" t="s">
        <v>156</v>
      </c>
      <c r="I2581" s="445">
        <v>0.19839999999999999</v>
      </c>
      <c r="J2581" s="445">
        <v>0</v>
      </c>
      <c r="K2581" s="446">
        <v>8.67</v>
      </c>
      <c r="L2581" s="446">
        <v>1.7201280000000001</v>
      </c>
    </row>
    <row r="2582" spans="2:12" ht="12.75" customHeight="1" x14ac:dyDescent="0.25">
      <c r="B2582" s="394" t="s">
        <v>383</v>
      </c>
      <c r="C2582" s="444" t="s">
        <v>4431</v>
      </c>
      <c r="D2582" s="394" t="s">
        <v>1336</v>
      </c>
      <c r="E2582" s="394" t="s">
        <v>4432</v>
      </c>
      <c r="F2582" s="542" t="s">
        <v>390</v>
      </c>
      <c r="G2582" s="542"/>
      <c r="H2582" s="395" t="s">
        <v>156</v>
      </c>
      <c r="I2582" s="445">
        <v>5.0952000000000002</v>
      </c>
      <c r="J2582" s="445">
        <v>0</v>
      </c>
      <c r="K2582" s="446">
        <v>8.0299999999999994</v>
      </c>
      <c r="L2582" s="446">
        <v>40.914456000000001</v>
      </c>
    </row>
    <row r="2583" spans="2:12" x14ac:dyDescent="0.25">
      <c r="B2583" s="394" t="s">
        <v>383</v>
      </c>
      <c r="C2583" s="444" t="s">
        <v>4433</v>
      </c>
      <c r="D2583" s="394" t="s">
        <v>1336</v>
      </c>
      <c r="E2583" s="394" t="s">
        <v>4434</v>
      </c>
      <c r="F2583" s="542" t="s">
        <v>390</v>
      </c>
      <c r="G2583" s="542"/>
      <c r="H2583" s="395" t="s">
        <v>156</v>
      </c>
      <c r="I2583" s="445">
        <v>6.9762000000000004</v>
      </c>
      <c r="J2583" s="445">
        <v>0</v>
      </c>
      <c r="K2583" s="446">
        <v>9.31</v>
      </c>
      <c r="L2583" s="446">
        <v>64.948421999999994</v>
      </c>
    </row>
    <row r="2584" spans="2:12" ht="12.75" customHeight="1" x14ac:dyDescent="0.25">
      <c r="B2584" s="394" t="s">
        <v>383</v>
      </c>
      <c r="C2584" s="444" t="s">
        <v>4435</v>
      </c>
      <c r="D2584" s="394" t="s">
        <v>1336</v>
      </c>
      <c r="E2584" s="394" t="s">
        <v>4436</v>
      </c>
      <c r="F2584" s="542" t="s">
        <v>390</v>
      </c>
      <c r="G2584" s="542"/>
      <c r="H2584" s="395" t="s">
        <v>156</v>
      </c>
      <c r="I2584" s="445">
        <v>1.6349</v>
      </c>
      <c r="J2584" s="445">
        <v>0</v>
      </c>
      <c r="K2584" s="446">
        <v>9.06</v>
      </c>
      <c r="L2584" s="446">
        <v>14.812194</v>
      </c>
    </row>
    <row r="2585" spans="2:12" ht="25.5" x14ac:dyDescent="0.25">
      <c r="B2585" s="399"/>
      <c r="C2585" s="399"/>
      <c r="D2585" s="399"/>
      <c r="E2585" s="399"/>
      <c r="F2585" s="399"/>
      <c r="G2585" s="399" t="s">
        <v>386</v>
      </c>
      <c r="H2585" s="447">
        <v>25.71</v>
      </c>
      <c r="I2585" s="399" t="s">
        <v>387</v>
      </c>
      <c r="J2585" s="447">
        <v>0</v>
      </c>
      <c r="K2585" s="399" t="s">
        <v>388</v>
      </c>
      <c r="L2585" s="447">
        <v>25.71</v>
      </c>
    </row>
    <row r="2586" spans="2:12" ht="26.25" thickBot="1" x14ac:dyDescent="0.3">
      <c r="B2586" s="399"/>
      <c r="C2586" s="399"/>
      <c r="D2586" s="399"/>
      <c r="E2586" s="399"/>
      <c r="F2586" s="399"/>
      <c r="G2586" s="399" t="s">
        <v>389</v>
      </c>
      <c r="H2586" s="447">
        <v>0</v>
      </c>
      <c r="I2586" s="543"/>
      <c r="J2586" s="543" t="s">
        <v>474</v>
      </c>
      <c r="K2586" s="399"/>
      <c r="L2586" s="447">
        <v>345.7</v>
      </c>
    </row>
    <row r="2587" spans="2:12" ht="13.5" thickTop="1" x14ac:dyDescent="0.25">
      <c r="B2587" s="396"/>
      <c r="C2587" s="396"/>
      <c r="D2587" s="396"/>
      <c r="E2587" s="396"/>
      <c r="F2587" s="396"/>
      <c r="G2587" s="396"/>
      <c r="H2587" s="396"/>
      <c r="I2587" s="396"/>
      <c r="J2587" s="396"/>
      <c r="K2587" s="396"/>
      <c r="L2587" s="396"/>
    </row>
    <row r="2588" spans="2:12" ht="15" x14ac:dyDescent="0.25">
      <c r="B2588" s="388" t="s">
        <v>2127</v>
      </c>
      <c r="C2588" s="440" t="s">
        <v>15</v>
      </c>
      <c r="D2588" s="388" t="s">
        <v>33</v>
      </c>
      <c r="E2588" s="388" t="s">
        <v>30</v>
      </c>
      <c r="F2588" s="544" t="s">
        <v>199</v>
      </c>
      <c r="G2588" s="544"/>
      <c r="H2588" s="389" t="s">
        <v>24</v>
      </c>
      <c r="I2588" s="440" t="s">
        <v>26</v>
      </c>
      <c r="J2588" s="440" t="s">
        <v>585</v>
      </c>
      <c r="K2588" s="440" t="s">
        <v>54</v>
      </c>
      <c r="L2588" s="440" t="s">
        <v>25</v>
      </c>
    </row>
    <row r="2589" spans="2:12" x14ac:dyDescent="0.25">
      <c r="B2589" s="390" t="s">
        <v>382</v>
      </c>
      <c r="C2589" s="391" t="s">
        <v>2128</v>
      </c>
      <c r="D2589" s="390" t="s">
        <v>1336</v>
      </c>
      <c r="E2589" s="390" t="s">
        <v>2129</v>
      </c>
      <c r="F2589" s="541">
        <v>18</v>
      </c>
      <c r="G2589" s="541"/>
      <c r="H2589" s="392" t="s">
        <v>141</v>
      </c>
      <c r="I2589" s="443">
        <v>1</v>
      </c>
      <c r="J2589" s="393"/>
      <c r="K2589" s="393">
        <v>71.930000000000007</v>
      </c>
      <c r="L2589" s="393">
        <v>71.930000000000007</v>
      </c>
    </row>
    <row r="2590" spans="2:12" x14ac:dyDescent="0.25">
      <c r="B2590" s="394" t="s">
        <v>383</v>
      </c>
      <c r="C2590" s="444" t="s">
        <v>701</v>
      </c>
      <c r="D2590" s="394" t="s">
        <v>1336</v>
      </c>
      <c r="E2590" s="394" t="s">
        <v>447</v>
      </c>
      <c r="F2590" s="542" t="s">
        <v>390</v>
      </c>
      <c r="G2590" s="542"/>
      <c r="H2590" s="395" t="s">
        <v>136</v>
      </c>
      <c r="I2590" s="445">
        <v>5.9499999999999997E-2</v>
      </c>
      <c r="J2590" s="445">
        <v>0</v>
      </c>
      <c r="K2590" s="446">
        <v>3.65</v>
      </c>
      <c r="L2590" s="446">
        <v>0.21717500000000001</v>
      </c>
    </row>
    <row r="2591" spans="2:12" x14ac:dyDescent="0.25">
      <c r="B2591" s="394" t="s">
        <v>383</v>
      </c>
      <c r="C2591" s="444" t="s">
        <v>804</v>
      </c>
      <c r="D2591" s="394" t="s">
        <v>1336</v>
      </c>
      <c r="E2591" s="394" t="s">
        <v>493</v>
      </c>
      <c r="F2591" s="542" t="s">
        <v>390</v>
      </c>
      <c r="G2591" s="542"/>
      <c r="H2591" s="395" t="s">
        <v>136</v>
      </c>
      <c r="I2591" s="445">
        <v>1.1900000000000001E-2</v>
      </c>
      <c r="J2591" s="445">
        <v>0</v>
      </c>
      <c r="K2591" s="446">
        <v>13.09</v>
      </c>
      <c r="L2591" s="446">
        <v>0.15577099999999999</v>
      </c>
    </row>
    <row r="2592" spans="2:12" ht="12.75" customHeight="1" x14ac:dyDescent="0.25">
      <c r="B2592" s="394" t="s">
        <v>383</v>
      </c>
      <c r="C2592" s="444" t="s">
        <v>4427</v>
      </c>
      <c r="D2592" s="394" t="s">
        <v>1336</v>
      </c>
      <c r="E2592" s="394" t="s">
        <v>4428</v>
      </c>
      <c r="F2592" s="542" t="s">
        <v>390</v>
      </c>
      <c r="G2592" s="542"/>
      <c r="H2592" s="395" t="s">
        <v>156</v>
      </c>
      <c r="I2592" s="445">
        <v>0.21110000000000001</v>
      </c>
      <c r="J2592" s="445">
        <v>0</v>
      </c>
      <c r="K2592" s="446">
        <v>8.07</v>
      </c>
      <c r="L2592" s="446">
        <v>1.7035769999999999</v>
      </c>
    </row>
    <row r="2593" spans="2:12" ht="12.75" customHeight="1" x14ac:dyDescent="0.25">
      <c r="B2593" s="394" t="s">
        <v>383</v>
      </c>
      <c r="C2593" s="444" t="s">
        <v>674</v>
      </c>
      <c r="D2593" s="394" t="s">
        <v>1336</v>
      </c>
      <c r="E2593" s="394" t="s">
        <v>237</v>
      </c>
      <c r="F2593" s="542" t="s">
        <v>384</v>
      </c>
      <c r="G2593" s="542"/>
      <c r="H2593" s="395" t="s">
        <v>340</v>
      </c>
      <c r="I2593" s="445">
        <v>0.5</v>
      </c>
      <c r="J2593" s="445">
        <v>0</v>
      </c>
      <c r="K2593" s="446">
        <v>22.31</v>
      </c>
      <c r="L2593" s="446">
        <v>11.154999999999999</v>
      </c>
    </row>
    <row r="2594" spans="2:12" x14ac:dyDescent="0.25">
      <c r="B2594" s="394" t="s">
        <v>383</v>
      </c>
      <c r="C2594" s="444" t="s">
        <v>673</v>
      </c>
      <c r="D2594" s="394" t="s">
        <v>1336</v>
      </c>
      <c r="E2594" s="394" t="s">
        <v>247</v>
      </c>
      <c r="F2594" s="542" t="s">
        <v>384</v>
      </c>
      <c r="G2594" s="542"/>
      <c r="H2594" s="395" t="s">
        <v>340</v>
      </c>
      <c r="I2594" s="445">
        <v>0.5</v>
      </c>
      <c r="J2594" s="445">
        <v>0</v>
      </c>
      <c r="K2594" s="446">
        <v>29.12</v>
      </c>
      <c r="L2594" s="446">
        <v>14.56</v>
      </c>
    </row>
    <row r="2595" spans="2:12" x14ac:dyDescent="0.25">
      <c r="B2595" s="394" t="s">
        <v>383</v>
      </c>
      <c r="C2595" s="444" t="s">
        <v>4437</v>
      </c>
      <c r="D2595" s="394" t="s">
        <v>1336</v>
      </c>
      <c r="E2595" s="394" t="s">
        <v>494</v>
      </c>
      <c r="F2595" s="542" t="s">
        <v>390</v>
      </c>
      <c r="G2595" s="542"/>
      <c r="H2595" s="395" t="s">
        <v>136</v>
      </c>
      <c r="I2595" s="445">
        <v>1</v>
      </c>
      <c r="J2595" s="445">
        <v>0</v>
      </c>
      <c r="K2595" s="446">
        <v>13.2</v>
      </c>
      <c r="L2595" s="446">
        <v>13.2</v>
      </c>
    </row>
    <row r="2596" spans="2:12" x14ac:dyDescent="0.25">
      <c r="B2596" s="394" t="s">
        <v>383</v>
      </c>
      <c r="C2596" s="444" t="s">
        <v>4429</v>
      </c>
      <c r="D2596" s="394" t="s">
        <v>1336</v>
      </c>
      <c r="E2596" s="394" t="s">
        <v>4430</v>
      </c>
      <c r="F2596" s="542" t="s">
        <v>390</v>
      </c>
      <c r="G2596" s="542"/>
      <c r="H2596" s="395" t="s">
        <v>156</v>
      </c>
      <c r="I2596" s="445">
        <v>0.13780000000000001</v>
      </c>
      <c r="J2596" s="445">
        <v>0</v>
      </c>
      <c r="K2596" s="446">
        <v>8.67</v>
      </c>
      <c r="L2596" s="446">
        <v>1.194726</v>
      </c>
    </row>
    <row r="2597" spans="2:12" x14ac:dyDescent="0.25">
      <c r="B2597" s="394" t="s">
        <v>383</v>
      </c>
      <c r="C2597" s="444" t="s">
        <v>805</v>
      </c>
      <c r="D2597" s="394" t="s">
        <v>1336</v>
      </c>
      <c r="E2597" s="394" t="s">
        <v>495</v>
      </c>
      <c r="F2597" s="542" t="s">
        <v>390</v>
      </c>
      <c r="G2597" s="542"/>
      <c r="H2597" s="395" t="s">
        <v>136</v>
      </c>
      <c r="I2597" s="445">
        <v>8.0100000000000005E-2</v>
      </c>
      <c r="J2597" s="445">
        <v>0</v>
      </c>
      <c r="K2597" s="446">
        <v>11.8</v>
      </c>
      <c r="L2597" s="446">
        <v>0.94518000000000002</v>
      </c>
    </row>
    <row r="2598" spans="2:12" x14ac:dyDescent="0.25">
      <c r="B2598" s="394" t="s">
        <v>383</v>
      </c>
      <c r="C2598" s="444" t="s">
        <v>4435</v>
      </c>
      <c r="D2598" s="394" t="s">
        <v>1336</v>
      </c>
      <c r="E2598" s="394" t="s">
        <v>4436</v>
      </c>
      <c r="F2598" s="542" t="s">
        <v>390</v>
      </c>
      <c r="G2598" s="542"/>
      <c r="H2598" s="395" t="s">
        <v>156</v>
      </c>
      <c r="I2598" s="445">
        <v>2.6875</v>
      </c>
      <c r="J2598" s="445">
        <v>0</v>
      </c>
      <c r="K2598" s="446">
        <v>9.06</v>
      </c>
      <c r="L2598" s="446">
        <v>24.348749999999999</v>
      </c>
    </row>
    <row r="2599" spans="2:12" x14ac:dyDescent="0.25">
      <c r="B2599" s="394" t="s">
        <v>383</v>
      </c>
      <c r="C2599" s="444" t="s">
        <v>806</v>
      </c>
      <c r="D2599" s="394" t="s">
        <v>1336</v>
      </c>
      <c r="E2599" s="394" t="s">
        <v>496</v>
      </c>
      <c r="F2599" s="542" t="s">
        <v>390</v>
      </c>
      <c r="G2599" s="542"/>
      <c r="H2599" s="395" t="s">
        <v>156</v>
      </c>
      <c r="I2599" s="445">
        <v>7.0800000000000002E-2</v>
      </c>
      <c r="J2599" s="445">
        <v>0</v>
      </c>
      <c r="K2599" s="446">
        <v>28.25</v>
      </c>
      <c r="L2599" s="446">
        <v>2.0001000000000002</v>
      </c>
    </row>
    <row r="2600" spans="2:12" ht="12.75" customHeight="1" x14ac:dyDescent="0.25">
      <c r="B2600" s="394" t="s">
        <v>383</v>
      </c>
      <c r="C2600" s="444" t="s">
        <v>807</v>
      </c>
      <c r="D2600" s="394" t="s">
        <v>1336</v>
      </c>
      <c r="E2600" s="394" t="s">
        <v>492</v>
      </c>
      <c r="F2600" s="542" t="s">
        <v>390</v>
      </c>
      <c r="G2600" s="542"/>
      <c r="H2600" s="395" t="s">
        <v>156</v>
      </c>
      <c r="I2600" s="445">
        <v>4.7600000000000003E-2</v>
      </c>
      <c r="J2600" s="445">
        <v>0</v>
      </c>
      <c r="K2600" s="446">
        <v>35.56</v>
      </c>
      <c r="L2600" s="446">
        <v>1.6926559999999999</v>
      </c>
    </row>
    <row r="2601" spans="2:12" ht="12.75" customHeight="1" x14ac:dyDescent="0.25">
      <c r="B2601" s="394" t="s">
        <v>383</v>
      </c>
      <c r="C2601" s="444" t="s">
        <v>4431</v>
      </c>
      <c r="D2601" s="394" t="s">
        <v>1336</v>
      </c>
      <c r="E2601" s="394" t="s">
        <v>4432</v>
      </c>
      <c r="F2601" s="542" t="s">
        <v>390</v>
      </c>
      <c r="G2601" s="542"/>
      <c r="H2601" s="395" t="s">
        <v>156</v>
      </c>
      <c r="I2601" s="445">
        <v>0.1</v>
      </c>
      <c r="J2601" s="445">
        <v>0</v>
      </c>
      <c r="K2601" s="446">
        <v>8.0299999999999994</v>
      </c>
      <c r="L2601" s="446">
        <v>0.80300000000000005</v>
      </c>
    </row>
    <row r="2602" spans="2:12" ht="25.5" x14ac:dyDescent="0.25">
      <c r="B2602" s="399"/>
      <c r="C2602" s="399"/>
      <c r="D2602" s="399"/>
      <c r="E2602" s="399"/>
      <c r="F2602" s="399"/>
      <c r="G2602" s="399" t="s">
        <v>386</v>
      </c>
      <c r="H2602" s="447">
        <v>25.71</v>
      </c>
      <c r="I2602" s="399" t="s">
        <v>387</v>
      </c>
      <c r="J2602" s="447">
        <v>0</v>
      </c>
      <c r="K2602" s="399" t="s">
        <v>388</v>
      </c>
      <c r="L2602" s="447">
        <v>25.71</v>
      </c>
    </row>
    <row r="2603" spans="2:12" ht="26.25" thickBot="1" x14ac:dyDescent="0.3">
      <c r="B2603" s="399"/>
      <c r="C2603" s="399"/>
      <c r="D2603" s="399"/>
      <c r="E2603" s="399"/>
      <c r="F2603" s="399"/>
      <c r="G2603" s="399" t="s">
        <v>389</v>
      </c>
      <c r="H2603" s="447">
        <v>0</v>
      </c>
      <c r="I2603" s="543"/>
      <c r="J2603" s="543" t="s">
        <v>474</v>
      </c>
      <c r="K2603" s="399"/>
      <c r="L2603" s="447">
        <v>71.930000000000007</v>
      </c>
    </row>
    <row r="2604" spans="2:12" ht="13.5" thickTop="1" x14ac:dyDescent="0.25">
      <c r="B2604" s="396"/>
      <c r="C2604" s="396"/>
      <c r="D2604" s="396"/>
      <c r="E2604" s="396"/>
      <c r="F2604" s="396"/>
      <c r="G2604" s="396"/>
      <c r="H2604" s="396"/>
      <c r="I2604" s="396"/>
      <c r="J2604" s="396"/>
      <c r="K2604" s="396"/>
      <c r="L2604" s="396"/>
    </row>
    <row r="2605" spans="2:12" ht="15" x14ac:dyDescent="0.25">
      <c r="B2605" s="388" t="s">
        <v>2130</v>
      </c>
      <c r="C2605" s="440" t="s">
        <v>15</v>
      </c>
      <c r="D2605" s="388" t="s">
        <v>33</v>
      </c>
      <c r="E2605" s="388" t="s">
        <v>30</v>
      </c>
      <c r="F2605" s="544" t="s">
        <v>199</v>
      </c>
      <c r="G2605" s="544"/>
      <c r="H2605" s="389" t="s">
        <v>24</v>
      </c>
      <c r="I2605" s="440" t="s">
        <v>26</v>
      </c>
      <c r="J2605" s="440" t="s">
        <v>585</v>
      </c>
      <c r="K2605" s="440" t="s">
        <v>54</v>
      </c>
      <c r="L2605" s="440" t="s">
        <v>25</v>
      </c>
    </row>
    <row r="2606" spans="2:12" x14ac:dyDescent="0.25">
      <c r="B2606" s="390" t="s">
        <v>382</v>
      </c>
      <c r="C2606" s="391" t="s">
        <v>2131</v>
      </c>
      <c r="D2606" s="390" t="s">
        <v>1336</v>
      </c>
      <c r="E2606" s="390" t="s">
        <v>2132</v>
      </c>
      <c r="F2606" s="541">
        <v>1803</v>
      </c>
      <c r="G2606" s="541"/>
      <c r="H2606" s="392" t="s">
        <v>131</v>
      </c>
      <c r="I2606" s="443">
        <v>1</v>
      </c>
      <c r="J2606" s="393"/>
      <c r="K2606" s="393">
        <v>243.51</v>
      </c>
      <c r="L2606" s="393">
        <v>243.51</v>
      </c>
    </row>
    <row r="2607" spans="2:12" x14ac:dyDescent="0.25">
      <c r="B2607" s="394" t="s">
        <v>383</v>
      </c>
      <c r="C2607" s="444" t="s">
        <v>4438</v>
      </c>
      <c r="D2607" s="394" t="s">
        <v>1336</v>
      </c>
      <c r="E2607" s="394" t="s">
        <v>4439</v>
      </c>
      <c r="F2607" s="542" t="s">
        <v>390</v>
      </c>
      <c r="G2607" s="542"/>
      <c r="H2607" s="395" t="s">
        <v>156</v>
      </c>
      <c r="I2607" s="445">
        <v>0.50180000000000002</v>
      </c>
      <c r="J2607" s="445">
        <v>0</v>
      </c>
      <c r="K2607" s="446">
        <v>9.9499999999999993</v>
      </c>
      <c r="L2607" s="446">
        <v>4.9929100000000002</v>
      </c>
    </row>
    <row r="2608" spans="2:12" x14ac:dyDescent="0.25">
      <c r="B2608" s="394" t="s">
        <v>383</v>
      </c>
      <c r="C2608" s="444" t="s">
        <v>701</v>
      </c>
      <c r="D2608" s="394" t="s">
        <v>1336</v>
      </c>
      <c r="E2608" s="394" t="s">
        <v>447</v>
      </c>
      <c r="F2608" s="542" t="s">
        <v>390</v>
      </c>
      <c r="G2608" s="542"/>
      <c r="H2608" s="395" t="s">
        <v>136</v>
      </c>
      <c r="I2608" s="445">
        <v>0.29759999999999998</v>
      </c>
      <c r="J2608" s="445">
        <v>0</v>
      </c>
      <c r="K2608" s="446">
        <v>3.65</v>
      </c>
      <c r="L2608" s="446">
        <v>1.0862400000000001</v>
      </c>
    </row>
    <row r="2609" spans="2:12" ht="12.75" customHeight="1" x14ac:dyDescent="0.25">
      <c r="B2609" s="394" t="s">
        <v>383</v>
      </c>
      <c r="C2609" s="444" t="s">
        <v>1311</v>
      </c>
      <c r="D2609" s="394" t="s">
        <v>1336</v>
      </c>
      <c r="E2609" s="394" t="s">
        <v>1312</v>
      </c>
      <c r="F2609" s="542" t="s">
        <v>390</v>
      </c>
      <c r="G2609" s="542"/>
      <c r="H2609" s="395" t="s">
        <v>156</v>
      </c>
      <c r="I2609" s="445">
        <v>3.6760000000000002</v>
      </c>
      <c r="J2609" s="445">
        <v>0</v>
      </c>
      <c r="K2609" s="446">
        <v>8.56</v>
      </c>
      <c r="L2609" s="446">
        <v>31.466560000000001</v>
      </c>
    </row>
    <row r="2610" spans="2:12" ht="12.75" customHeight="1" x14ac:dyDescent="0.25">
      <c r="B2610" s="394" t="s">
        <v>383</v>
      </c>
      <c r="C2610" s="444" t="s">
        <v>4440</v>
      </c>
      <c r="D2610" s="394" t="s">
        <v>1336</v>
      </c>
      <c r="E2610" s="394" t="s">
        <v>4441</v>
      </c>
      <c r="F2610" s="542" t="s">
        <v>390</v>
      </c>
      <c r="G2610" s="542"/>
      <c r="H2610" s="395" t="s">
        <v>156</v>
      </c>
      <c r="I2610" s="445">
        <v>0.57840000000000003</v>
      </c>
      <c r="J2610" s="445">
        <v>0</v>
      </c>
      <c r="K2610" s="446">
        <v>8.41</v>
      </c>
      <c r="L2610" s="446">
        <v>4.864344</v>
      </c>
    </row>
    <row r="2611" spans="2:12" x14ac:dyDescent="0.25">
      <c r="B2611" s="394" t="s">
        <v>383</v>
      </c>
      <c r="C2611" s="444" t="s">
        <v>804</v>
      </c>
      <c r="D2611" s="394" t="s">
        <v>1336</v>
      </c>
      <c r="E2611" s="394" t="s">
        <v>493</v>
      </c>
      <c r="F2611" s="542" t="s">
        <v>390</v>
      </c>
      <c r="G2611" s="542"/>
      <c r="H2611" s="395" t="s">
        <v>136</v>
      </c>
      <c r="I2611" s="445">
        <v>5.9499999999999997E-2</v>
      </c>
      <c r="J2611" s="445">
        <v>0</v>
      </c>
      <c r="K2611" s="446">
        <v>13.09</v>
      </c>
      <c r="L2611" s="446">
        <v>0.77885499999999996</v>
      </c>
    </row>
    <row r="2612" spans="2:12" x14ac:dyDescent="0.25">
      <c r="B2612" s="394" t="s">
        <v>383</v>
      </c>
      <c r="C2612" s="444" t="s">
        <v>805</v>
      </c>
      <c r="D2612" s="394" t="s">
        <v>1336</v>
      </c>
      <c r="E2612" s="394" t="s">
        <v>495</v>
      </c>
      <c r="F2612" s="542" t="s">
        <v>390</v>
      </c>
      <c r="G2612" s="542"/>
      <c r="H2612" s="395" t="s">
        <v>136</v>
      </c>
      <c r="I2612" s="445">
        <v>2.2599999999999999E-2</v>
      </c>
      <c r="J2612" s="445">
        <v>0</v>
      </c>
      <c r="K2612" s="446">
        <v>11.8</v>
      </c>
      <c r="L2612" s="446">
        <v>0.26667999999999997</v>
      </c>
    </row>
    <row r="2613" spans="2:12" x14ac:dyDescent="0.25">
      <c r="B2613" s="394" t="s">
        <v>383</v>
      </c>
      <c r="C2613" s="444" t="s">
        <v>673</v>
      </c>
      <c r="D2613" s="394" t="s">
        <v>1336</v>
      </c>
      <c r="E2613" s="394" t="s">
        <v>247</v>
      </c>
      <c r="F2613" s="542" t="s">
        <v>384</v>
      </c>
      <c r="G2613" s="542"/>
      <c r="H2613" s="395" t="s">
        <v>340</v>
      </c>
      <c r="I2613" s="445">
        <v>0.5</v>
      </c>
      <c r="J2613" s="445">
        <v>0</v>
      </c>
      <c r="K2613" s="446">
        <v>29.12</v>
      </c>
      <c r="L2613" s="446">
        <v>14.56</v>
      </c>
    </row>
    <row r="2614" spans="2:12" x14ac:dyDescent="0.25">
      <c r="B2614" s="394" t="s">
        <v>383</v>
      </c>
      <c r="C2614" s="444" t="s">
        <v>4442</v>
      </c>
      <c r="D2614" s="394" t="s">
        <v>1336</v>
      </c>
      <c r="E2614" s="394" t="s">
        <v>494</v>
      </c>
      <c r="F2614" s="542" t="s">
        <v>390</v>
      </c>
      <c r="G2614" s="542"/>
      <c r="H2614" s="395" t="s">
        <v>136</v>
      </c>
      <c r="I2614" s="445">
        <v>1</v>
      </c>
      <c r="J2614" s="445">
        <v>0</v>
      </c>
      <c r="K2614" s="446">
        <v>62.5</v>
      </c>
      <c r="L2614" s="446">
        <v>62.5</v>
      </c>
    </row>
    <row r="2615" spans="2:12" x14ac:dyDescent="0.25">
      <c r="B2615" s="394" t="s">
        <v>383</v>
      </c>
      <c r="C2615" s="444" t="s">
        <v>4435</v>
      </c>
      <c r="D2615" s="394" t="s">
        <v>1336</v>
      </c>
      <c r="E2615" s="394" t="s">
        <v>4436</v>
      </c>
      <c r="F2615" s="542" t="s">
        <v>390</v>
      </c>
      <c r="G2615" s="542"/>
      <c r="H2615" s="395" t="s">
        <v>156</v>
      </c>
      <c r="I2615" s="445">
        <v>7.0266999999999999</v>
      </c>
      <c r="J2615" s="445">
        <v>0</v>
      </c>
      <c r="K2615" s="446">
        <v>9.06</v>
      </c>
      <c r="L2615" s="446">
        <v>63.661901999999998</v>
      </c>
    </row>
    <row r="2616" spans="2:12" x14ac:dyDescent="0.25">
      <c r="B2616" s="394" t="s">
        <v>383</v>
      </c>
      <c r="C2616" s="444" t="s">
        <v>806</v>
      </c>
      <c r="D2616" s="394" t="s">
        <v>1336</v>
      </c>
      <c r="E2616" s="394" t="s">
        <v>496</v>
      </c>
      <c r="F2616" s="542" t="s">
        <v>390</v>
      </c>
      <c r="G2616" s="542"/>
      <c r="H2616" s="395" t="s">
        <v>156</v>
      </c>
      <c r="I2616" s="445">
        <v>0.17499999999999999</v>
      </c>
      <c r="J2616" s="445">
        <v>0</v>
      </c>
      <c r="K2616" s="446">
        <v>28.25</v>
      </c>
      <c r="L2616" s="446">
        <v>4.9437499999999996</v>
      </c>
    </row>
    <row r="2617" spans="2:12" x14ac:dyDescent="0.25">
      <c r="B2617" s="394" t="s">
        <v>383</v>
      </c>
      <c r="C2617" s="444" t="s">
        <v>807</v>
      </c>
      <c r="D2617" s="394" t="s">
        <v>1336</v>
      </c>
      <c r="E2617" s="394" t="s">
        <v>492</v>
      </c>
      <c r="F2617" s="542" t="s">
        <v>390</v>
      </c>
      <c r="G2617" s="542"/>
      <c r="H2617" s="395" t="s">
        <v>156</v>
      </c>
      <c r="I2617" s="445">
        <v>0.23810000000000001</v>
      </c>
      <c r="J2617" s="445">
        <v>0</v>
      </c>
      <c r="K2617" s="446">
        <v>35.56</v>
      </c>
      <c r="L2617" s="446">
        <v>8.4668360000000007</v>
      </c>
    </row>
    <row r="2618" spans="2:12" x14ac:dyDescent="0.25">
      <c r="B2618" s="394" t="s">
        <v>383</v>
      </c>
      <c r="C2618" s="444" t="s">
        <v>4443</v>
      </c>
      <c r="D2618" s="394" t="s">
        <v>1336</v>
      </c>
      <c r="E2618" s="394" t="s">
        <v>4444</v>
      </c>
      <c r="F2618" s="542" t="s">
        <v>390</v>
      </c>
      <c r="G2618" s="542"/>
      <c r="H2618" s="395" t="s">
        <v>131</v>
      </c>
      <c r="I2618" s="445">
        <v>0.4879</v>
      </c>
      <c r="J2618" s="445">
        <v>0</v>
      </c>
      <c r="K2618" s="446">
        <v>73.37</v>
      </c>
      <c r="L2618" s="446">
        <v>35.797223000000002</v>
      </c>
    </row>
    <row r="2619" spans="2:12" ht="12.75" customHeight="1" x14ac:dyDescent="0.25">
      <c r="B2619" s="394" t="s">
        <v>383</v>
      </c>
      <c r="C2619" s="444" t="s">
        <v>690</v>
      </c>
      <c r="D2619" s="394" t="s">
        <v>1336</v>
      </c>
      <c r="E2619" s="394" t="s">
        <v>202</v>
      </c>
      <c r="F2619" s="542" t="s">
        <v>384</v>
      </c>
      <c r="G2619" s="542"/>
      <c r="H2619" s="395" t="s">
        <v>340</v>
      </c>
      <c r="I2619" s="445">
        <v>0.5</v>
      </c>
      <c r="J2619" s="445">
        <v>0</v>
      </c>
      <c r="K2619" s="446">
        <v>20.37</v>
      </c>
      <c r="L2619" s="446">
        <v>10.185</v>
      </c>
    </row>
    <row r="2620" spans="2:12" ht="12.75" customHeight="1" x14ac:dyDescent="0.25">
      <c r="B2620" s="399"/>
      <c r="C2620" s="399"/>
      <c r="D2620" s="399"/>
      <c r="E2620" s="399"/>
      <c r="F2620" s="399"/>
      <c r="G2620" s="399" t="s">
        <v>386</v>
      </c>
      <c r="H2620" s="447">
        <v>24.74</v>
      </c>
      <c r="I2620" s="399" t="s">
        <v>387</v>
      </c>
      <c r="J2620" s="447">
        <v>0</v>
      </c>
      <c r="K2620" s="399" t="s">
        <v>388</v>
      </c>
      <c r="L2620" s="447">
        <v>24.74</v>
      </c>
    </row>
    <row r="2621" spans="2:12" ht="26.25" thickBot="1" x14ac:dyDescent="0.3">
      <c r="B2621" s="399"/>
      <c r="C2621" s="399"/>
      <c r="D2621" s="399"/>
      <c r="E2621" s="399"/>
      <c r="F2621" s="399"/>
      <c r="G2621" s="399" t="s">
        <v>389</v>
      </c>
      <c r="H2621" s="447">
        <v>0</v>
      </c>
      <c r="I2621" s="543"/>
      <c r="J2621" s="543" t="s">
        <v>474</v>
      </c>
      <c r="K2621" s="399"/>
      <c r="L2621" s="447">
        <v>243.51</v>
      </c>
    </row>
    <row r="2622" spans="2:12" ht="13.5" thickTop="1" x14ac:dyDescent="0.25">
      <c r="B2622" s="396"/>
      <c r="C2622" s="396"/>
      <c r="D2622" s="396"/>
      <c r="E2622" s="396"/>
      <c r="F2622" s="396"/>
      <c r="G2622" s="396"/>
      <c r="H2622" s="396"/>
      <c r="I2622" s="396"/>
      <c r="J2622" s="396"/>
      <c r="K2622" s="396"/>
      <c r="L2622" s="396"/>
    </row>
    <row r="2623" spans="2:12" ht="15" x14ac:dyDescent="0.25">
      <c r="B2623" s="388" t="s">
        <v>2133</v>
      </c>
      <c r="C2623" s="440" t="s">
        <v>15</v>
      </c>
      <c r="D2623" s="388" t="s">
        <v>33</v>
      </c>
      <c r="E2623" s="388" t="s">
        <v>30</v>
      </c>
      <c r="F2623" s="544" t="s">
        <v>199</v>
      </c>
      <c r="G2623" s="544"/>
      <c r="H2623" s="389" t="s">
        <v>24</v>
      </c>
      <c r="I2623" s="440" t="s">
        <v>26</v>
      </c>
      <c r="J2623" s="440" t="s">
        <v>585</v>
      </c>
      <c r="K2623" s="440" t="s">
        <v>54</v>
      </c>
      <c r="L2623" s="440" t="s">
        <v>25</v>
      </c>
    </row>
    <row r="2624" spans="2:12" ht="25.5" x14ac:dyDescent="0.25">
      <c r="B2624" s="390" t="s">
        <v>382</v>
      </c>
      <c r="C2624" s="391" t="s">
        <v>2134</v>
      </c>
      <c r="D2624" s="390" t="s">
        <v>1336</v>
      </c>
      <c r="E2624" s="390" t="s">
        <v>2135</v>
      </c>
      <c r="F2624" s="541">
        <v>1802</v>
      </c>
      <c r="G2624" s="541"/>
      <c r="H2624" s="392" t="s">
        <v>131</v>
      </c>
      <c r="I2624" s="443">
        <v>1</v>
      </c>
      <c r="J2624" s="393"/>
      <c r="K2624" s="393">
        <v>516.79999999999995</v>
      </c>
      <c r="L2624" s="393">
        <v>516.79999999999995</v>
      </c>
    </row>
    <row r="2625" spans="2:12" x14ac:dyDescent="0.25">
      <c r="B2625" s="394" t="s">
        <v>383</v>
      </c>
      <c r="C2625" s="444" t="s">
        <v>807</v>
      </c>
      <c r="D2625" s="394" t="s">
        <v>1336</v>
      </c>
      <c r="E2625" s="394" t="s">
        <v>492</v>
      </c>
      <c r="F2625" s="542" t="s">
        <v>390</v>
      </c>
      <c r="G2625" s="542"/>
      <c r="H2625" s="395" t="s">
        <v>156</v>
      </c>
      <c r="I2625" s="445">
        <v>0.23810000000000001</v>
      </c>
      <c r="J2625" s="445">
        <v>0</v>
      </c>
      <c r="K2625" s="446">
        <v>35.56</v>
      </c>
      <c r="L2625" s="446">
        <v>8.4668360000000007</v>
      </c>
    </row>
    <row r="2626" spans="2:12" x14ac:dyDescent="0.25">
      <c r="B2626" s="394" t="s">
        <v>383</v>
      </c>
      <c r="C2626" s="444" t="s">
        <v>685</v>
      </c>
      <c r="D2626" s="394" t="s">
        <v>1336</v>
      </c>
      <c r="E2626" s="394" t="s">
        <v>236</v>
      </c>
      <c r="F2626" s="542" t="s">
        <v>384</v>
      </c>
      <c r="G2626" s="542"/>
      <c r="H2626" s="395" t="s">
        <v>340</v>
      </c>
      <c r="I2626" s="445">
        <v>1.1979</v>
      </c>
      <c r="J2626" s="445">
        <v>0</v>
      </c>
      <c r="K2626" s="446">
        <v>29.12</v>
      </c>
      <c r="L2626" s="446">
        <v>34.882848000000003</v>
      </c>
    </row>
    <row r="2627" spans="2:12" x14ac:dyDescent="0.25">
      <c r="B2627" s="394" t="s">
        <v>383</v>
      </c>
      <c r="C2627" s="444" t="s">
        <v>4445</v>
      </c>
      <c r="D2627" s="394" t="s">
        <v>1336</v>
      </c>
      <c r="E2627" s="394" t="s">
        <v>4446</v>
      </c>
      <c r="F2627" s="542" t="s">
        <v>390</v>
      </c>
      <c r="G2627" s="542"/>
      <c r="H2627" s="395" t="s">
        <v>131</v>
      </c>
      <c r="I2627" s="445">
        <v>1</v>
      </c>
      <c r="J2627" s="445">
        <v>0</v>
      </c>
      <c r="K2627" s="446">
        <v>38.15</v>
      </c>
      <c r="L2627" s="446">
        <v>38.15</v>
      </c>
    </row>
    <row r="2628" spans="2:12" ht="12.75" customHeight="1" x14ac:dyDescent="0.25">
      <c r="B2628" s="394" t="s">
        <v>383</v>
      </c>
      <c r="C2628" s="444" t="s">
        <v>806</v>
      </c>
      <c r="D2628" s="394" t="s">
        <v>1336</v>
      </c>
      <c r="E2628" s="394" t="s">
        <v>496</v>
      </c>
      <c r="F2628" s="542" t="s">
        <v>390</v>
      </c>
      <c r="G2628" s="542"/>
      <c r="H2628" s="395" t="s">
        <v>156</v>
      </c>
      <c r="I2628" s="445">
        <v>2.6499999999999999E-2</v>
      </c>
      <c r="J2628" s="445">
        <v>0</v>
      </c>
      <c r="K2628" s="446">
        <v>28.25</v>
      </c>
      <c r="L2628" s="446">
        <v>0.74862499999999998</v>
      </c>
    </row>
    <row r="2629" spans="2:12" ht="12.75" customHeight="1" x14ac:dyDescent="0.25">
      <c r="B2629" s="394" t="s">
        <v>383</v>
      </c>
      <c r="C2629" s="444" t="s">
        <v>804</v>
      </c>
      <c r="D2629" s="394" t="s">
        <v>1336</v>
      </c>
      <c r="E2629" s="394" t="s">
        <v>493</v>
      </c>
      <c r="F2629" s="542" t="s">
        <v>390</v>
      </c>
      <c r="G2629" s="542"/>
      <c r="H2629" s="395" t="s">
        <v>136</v>
      </c>
      <c r="I2629" s="445">
        <v>5.9499999999999997E-2</v>
      </c>
      <c r="J2629" s="445">
        <v>0</v>
      </c>
      <c r="K2629" s="446">
        <v>13.09</v>
      </c>
      <c r="L2629" s="446">
        <v>0.77885499999999996</v>
      </c>
    </row>
    <row r="2630" spans="2:12" x14ac:dyDescent="0.25">
      <c r="B2630" s="394" t="s">
        <v>383</v>
      </c>
      <c r="C2630" s="444" t="s">
        <v>4447</v>
      </c>
      <c r="D2630" s="394" t="s">
        <v>1336</v>
      </c>
      <c r="E2630" s="394" t="s">
        <v>4448</v>
      </c>
      <c r="F2630" s="542" t="s">
        <v>390</v>
      </c>
      <c r="G2630" s="542"/>
      <c r="H2630" s="395" t="s">
        <v>156</v>
      </c>
      <c r="I2630" s="445">
        <v>6.1493000000000002</v>
      </c>
      <c r="J2630" s="445">
        <v>0</v>
      </c>
      <c r="K2630" s="446">
        <v>8.84</v>
      </c>
      <c r="L2630" s="446">
        <v>54.359811999999998</v>
      </c>
    </row>
    <row r="2631" spans="2:12" x14ac:dyDescent="0.25">
      <c r="B2631" s="394" t="s">
        <v>383</v>
      </c>
      <c r="C2631" s="444" t="s">
        <v>805</v>
      </c>
      <c r="D2631" s="394" t="s">
        <v>1336</v>
      </c>
      <c r="E2631" s="394" t="s">
        <v>495</v>
      </c>
      <c r="F2631" s="542" t="s">
        <v>390</v>
      </c>
      <c r="G2631" s="542"/>
      <c r="H2631" s="395" t="s">
        <v>136</v>
      </c>
      <c r="I2631" s="445">
        <v>2.4799999999999999E-2</v>
      </c>
      <c r="J2631" s="445">
        <v>0</v>
      </c>
      <c r="K2631" s="446">
        <v>11.8</v>
      </c>
      <c r="L2631" s="446">
        <v>0.29264000000000001</v>
      </c>
    </row>
    <row r="2632" spans="2:12" ht="25.5" x14ac:dyDescent="0.25">
      <c r="B2632" s="394" t="s">
        <v>383</v>
      </c>
      <c r="C2632" s="444" t="s">
        <v>1238</v>
      </c>
      <c r="D2632" s="394" t="s">
        <v>1336</v>
      </c>
      <c r="E2632" s="394" t="s">
        <v>1239</v>
      </c>
      <c r="F2632" s="542" t="s">
        <v>390</v>
      </c>
      <c r="G2632" s="542"/>
      <c r="H2632" s="395" t="s">
        <v>136</v>
      </c>
      <c r="I2632" s="445">
        <v>0.34720000000000001</v>
      </c>
      <c r="J2632" s="445">
        <v>0</v>
      </c>
      <c r="K2632" s="446">
        <v>8.9</v>
      </c>
      <c r="L2632" s="446">
        <v>3.0900799999999999</v>
      </c>
    </row>
    <row r="2633" spans="2:12" x14ac:dyDescent="0.25">
      <c r="B2633" s="394" t="s">
        <v>383</v>
      </c>
      <c r="C2633" s="444" t="s">
        <v>4449</v>
      </c>
      <c r="D2633" s="394" t="s">
        <v>1336</v>
      </c>
      <c r="E2633" s="394" t="s">
        <v>4450</v>
      </c>
      <c r="F2633" s="542" t="s">
        <v>390</v>
      </c>
      <c r="G2633" s="542"/>
      <c r="H2633" s="395" t="s">
        <v>136</v>
      </c>
      <c r="I2633" s="445">
        <v>1.3889</v>
      </c>
      <c r="J2633" s="445">
        <v>0</v>
      </c>
      <c r="K2633" s="446">
        <v>40.53</v>
      </c>
      <c r="L2633" s="446">
        <v>56.292116999999998</v>
      </c>
    </row>
    <row r="2634" spans="2:12" x14ac:dyDescent="0.25">
      <c r="B2634" s="394" t="s">
        <v>383</v>
      </c>
      <c r="C2634" s="444" t="s">
        <v>4278</v>
      </c>
      <c r="D2634" s="394" t="s">
        <v>1336</v>
      </c>
      <c r="E2634" s="394" t="s">
        <v>1896</v>
      </c>
      <c r="F2634" s="542" t="s">
        <v>390</v>
      </c>
      <c r="G2634" s="542"/>
      <c r="H2634" s="395" t="s">
        <v>141</v>
      </c>
      <c r="I2634" s="445">
        <v>2.4306000000000001</v>
      </c>
      <c r="J2634" s="445">
        <v>0</v>
      </c>
      <c r="K2634" s="446">
        <v>63.62</v>
      </c>
      <c r="L2634" s="446">
        <v>154.634772</v>
      </c>
    </row>
    <row r="2635" spans="2:12" x14ac:dyDescent="0.25">
      <c r="B2635" s="394" t="s">
        <v>383</v>
      </c>
      <c r="C2635" s="444" t="s">
        <v>701</v>
      </c>
      <c r="D2635" s="394" t="s">
        <v>1336</v>
      </c>
      <c r="E2635" s="394" t="s">
        <v>447</v>
      </c>
      <c r="F2635" s="542" t="s">
        <v>390</v>
      </c>
      <c r="G2635" s="542"/>
      <c r="H2635" s="395" t="s">
        <v>136</v>
      </c>
      <c r="I2635" s="445">
        <v>0.29759999999999998</v>
      </c>
      <c r="J2635" s="445">
        <v>0</v>
      </c>
      <c r="K2635" s="446">
        <v>3.65</v>
      </c>
      <c r="L2635" s="446">
        <v>1.0862400000000001</v>
      </c>
    </row>
    <row r="2636" spans="2:12" ht="12.75" customHeight="1" x14ac:dyDescent="0.25">
      <c r="B2636" s="394" t="s">
        <v>383</v>
      </c>
      <c r="C2636" s="444" t="s">
        <v>693</v>
      </c>
      <c r="D2636" s="394" t="s">
        <v>1336</v>
      </c>
      <c r="E2636" s="394" t="s">
        <v>435</v>
      </c>
      <c r="F2636" s="542" t="s">
        <v>390</v>
      </c>
      <c r="G2636" s="542"/>
      <c r="H2636" s="395" t="s">
        <v>136</v>
      </c>
      <c r="I2636" s="445">
        <v>0.34720000000000001</v>
      </c>
      <c r="J2636" s="445">
        <v>0</v>
      </c>
      <c r="K2636" s="446">
        <v>22.24</v>
      </c>
      <c r="L2636" s="446">
        <v>7.7217279999999997</v>
      </c>
    </row>
    <row r="2637" spans="2:12" ht="12.75" customHeight="1" x14ac:dyDescent="0.25">
      <c r="B2637" s="394" t="s">
        <v>383</v>
      </c>
      <c r="C2637" s="444" t="s">
        <v>4451</v>
      </c>
      <c r="D2637" s="394" t="s">
        <v>1336</v>
      </c>
      <c r="E2637" s="394" t="s">
        <v>494</v>
      </c>
      <c r="F2637" s="542" t="s">
        <v>390</v>
      </c>
      <c r="G2637" s="542"/>
      <c r="H2637" s="395" t="s">
        <v>136</v>
      </c>
      <c r="I2637" s="445">
        <v>1</v>
      </c>
      <c r="J2637" s="445">
        <v>0</v>
      </c>
      <c r="K2637" s="446">
        <v>130.22</v>
      </c>
      <c r="L2637" s="446">
        <v>130.22</v>
      </c>
    </row>
    <row r="2638" spans="2:12" x14ac:dyDescent="0.25">
      <c r="B2638" s="394" t="s">
        <v>383</v>
      </c>
      <c r="C2638" s="444" t="s">
        <v>690</v>
      </c>
      <c r="D2638" s="394" t="s">
        <v>1336</v>
      </c>
      <c r="E2638" s="394" t="s">
        <v>202</v>
      </c>
      <c r="F2638" s="542" t="s">
        <v>384</v>
      </c>
      <c r="G2638" s="542"/>
      <c r="H2638" s="395" t="s">
        <v>340</v>
      </c>
      <c r="I2638" s="445">
        <v>1.2831999999999999</v>
      </c>
      <c r="J2638" s="445">
        <v>0</v>
      </c>
      <c r="K2638" s="446">
        <v>20.37</v>
      </c>
      <c r="L2638" s="446">
        <v>26.138784000000001</v>
      </c>
    </row>
    <row r="2639" spans="2:12" ht="25.5" x14ac:dyDescent="0.25">
      <c r="B2639" s="399"/>
      <c r="C2639" s="399"/>
      <c r="D2639" s="399"/>
      <c r="E2639" s="399"/>
      <c r="F2639" s="399"/>
      <c r="G2639" s="399" t="s">
        <v>386</v>
      </c>
      <c r="H2639" s="447">
        <v>61.01</v>
      </c>
      <c r="I2639" s="399" t="s">
        <v>387</v>
      </c>
      <c r="J2639" s="447">
        <v>0</v>
      </c>
      <c r="K2639" s="399" t="s">
        <v>388</v>
      </c>
      <c r="L2639" s="447">
        <v>61.01</v>
      </c>
    </row>
    <row r="2640" spans="2:12" ht="26.25" thickBot="1" x14ac:dyDescent="0.3">
      <c r="B2640" s="399"/>
      <c r="C2640" s="399"/>
      <c r="D2640" s="399"/>
      <c r="E2640" s="399"/>
      <c r="F2640" s="399"/>
      <c r="G2640" s="399" t="s">
        <v>389</v>
      </c>
      <c r="H2640" s="447">
        <v>0</v>
      </c>
      <c r="I2640" s="543"/>
      <c r="J2640" s="543" t="s">
        <v>474</v>
      </c>
      <c r="K2640" s="399"/>
      <c r="L2640" s="447">
        <v>516.79999999999995</v>
      </c>
    </row>
    <row r="2641" spans="2:12" ht="13.5" thickTop="1" x14ac:dyDescent="0.25">
      <c r="B2641" s="396"/>
      <c r="C2641" s="396"/>
      <c r="D2641" s="396"/>
      <c r="E2641" s="396"/>
      <c r="F2641" s="396"/>
      <c r="G2641" s="396"/>
      <c r="H2641" s="396"/>
      <c r="I2641" s="396"/>
      <c r="J2641" s="396"/>
      <c r="K2641" s="396"/>
      <c r="L2641" s="396"/>
    </row>
    <row r="2642" spans="2:12" ht="15" x14ac:dyDescent="0.25">
      <c r="B2642" s="388" t="s">
        <v>2136</v>
      </c>
      <c r="C2642" s="440" t="s">
        <v>15</v>
      </c>
      <c r="D2642" s="388" t="s">
        <v>33</v>
      </c>
      <c r="E2642" s="388" t="s">
        <v>30</v>
      </c>
      <c r="F2642" s="544" t="s">
        <v>199</v>
      </c>
      <c r="G2642" s="544"/>
      <c r="H2642" s="389" t="s">
        <v>24</v>
      </c>
      <c r="I2642" s="440" t="s">
        <v>26</v>
      </c>
      <c r="J2642" s="440" t="s">
        <v>585</v>
      </c>
      <c r="K2642" s="440" t="s">
        <v>54</v>
      </c>
      <c r="L2642" s="440" t="s">
        <v>25</v>
      </c>
    </row>
    <row r="2643" spans="2:12" ht="25.5" x14ac:dyDescent="0.25">
      <c r="B2643" s="390" t="s">
        <v>382</v>
      </c>
      <c r="C2643" s="391" t="s">
        <v>1044</v>
      </c>
      <c r="D2643" s="390" t="s">
        <v>1336</v>
      </c>
      <c r="E2643" s="390" t="s">
        <v>1045</v>
      </c>
      <c r="F2643" s="541">
        <v>1801</v>
      </c>
      <c r="G2643" s="541"/>
      <c r="H2643" s="392" t="s">
        <v>131</v>
      </c>
      <c r="I2643" s="443">
        <v>1</v>
      </c>
      <c r="J2643" s="393"/>
      <c r="K2643" s="393">
        <v>934.35</v>
      </c>
      <c r="L2643" s="393">
        <v>934.35</v>
      </c>
    </row>
    <row r="2644" spans="2:12" x14ac:dyDescent="0.25">
      <c r="B2644" s="394" t="s">
        <v>383</v>
      </c>
      <c r="C2644" s="444" t="s">
        <v>690</v>
      </c>
      <c r="D2644" s="394" t="s">
        <v>1336</v>
      </c>
      <c r="E2644" s="394" t="s">
        <v>202</v>
      </c>
      <c r="F2644" s="542" t="s">
        <v>384</v>
      </c>
      <c r="G2644" s="542"/>
      <c r="H2644" s="395" t="s">
        <v>340</v>
      </c>
      <c r="I2644" s="445">
        <v>0.99950000000000006</v>
      </c>
      <c r="J2644" s="445">
        <v>0</v>
      </c>
      <c r="K2644" s="446">
        <v>20.37</v>
      </c>
      <c r="L2644" s="446">
        <v>20.359815000000001</v>
      </c>
    </row>
    <row r="2645" spans="2:12" x14ac:dyDescent="0.25">
      <c r="B2645" s="394" t="s">
        <v>383</v>
      </c>
      <c r="C2645" s="444" t="s">
        <v>670</v>
      </c>
      <c r="D2645" s="394" t="s">
        <v>1336</v>
      </c>
      <c r="E2645" s="394" t="s">
        <v>415</v>
      </c>
      <c r="F2645" s="542" t="s">
        <v>390</v>
      </c>
      <c r="G2645" s="542"/>
      <c r="H2645" s="395" t="s">
        <v>156</v>
      </c>
      <c r="I2645" s="445">
        <v>5</v>
      </c>
      <c r="J2645" s="445">
        <v>0</v>
      </c>
      <c r="K2645" s="446">
        <v>0.64</v>
      </c>
      <c r="L2645" s="446">
        <v>3.2</v>
      </c>
    </row>
    <row r="2646" spans="2:12" ht="12.75" customHeight="1" x14ac:dyDescent="0.25">
      <c r="B2646" s="394" t="s">
        <v>383</v>
      </c>
      <c r="C2646" s="444" t="s">
        <v>685</v>
      </c>
      <c r="D2646" s="394" t="s">
        <v>1336</v>
      </c>
      <c r="E2646" s="394" t="s">
        <v>236</v>
      </c>
      <c r="F2646" s="542" t="s">
        <v>384</v>
      </c>
      <c r="G2646" s="542"/>
      <c r="H2646" s="395" t="s">
        <v>340</v>
      </c>
      <c r="I2646" s="445">
        <v>1.2995000000000001</v>
      </c>
      <c r="J2646" s="445">
        <v>0</v>
      </c>
      <c r="K2646" s="446">
        <v>29.12</v>
      </c>
      <c r="L2646" s="446">
        <v>37.841439999999999</v>
      </c>
    </row>
    <row r="2647" spans="2:12" ht="12.75" customHeight="1" x14ac:dyDescent="0.25">
      <c r="B2647" s="394" t="s">
        <v>383</v>
      </c>
      <c r="C2647" s="444" t="s">
        <v>1234</v>
      </c>
      <c r="D2647" s="394" t="s">
        <v>1336</v>
      </c>
      <c r="E2647" s="394" t="s">
        <v>1235</v>
      </c>
      <c r="F2647" s="542" t="s">
        <v>390</v>
      </c>
      <c r="G2647" s="542"/>
      <c r="H2647" s="395" t="s">
        <v>131</v>
      </c>
      <c r="I2647" s="445">
        <v>1</v>
      </c>
      <c r="J2647" s="445">
        <v>0</v>
      </c>
      <c r="K2647" s="446">
        <v>870.56</v>
      </c>
      <c r="L2647" s="446">
        <v>870.56</v>
      </c>
    </row>
    <row r="2648" spans="2:12" x14ac:dyDescent="0.25">
      <c r="B2648" s="394" t="s">
        <v>383</v>
      </c>
      <c r="C2648" s="444" t="s">
        <v>695</v>
      </c>
      <c r="D2648" s="394" t="s">
        <v>1336</v>
      </c>
      <c r="E2648" s="394" t="s">
        <v>437</v>
      </c>
      <c r="F2648" s="542" t="s">
        <v>390</v>
      </c>
      <c r="G2648" s="542"/>
      <c r="H2648" s="395" t="s">
        <v>138</v>
      </c>
      <c r="I2648" s="445">
        <v>1.43E-2</v>
      </c>
      <c r="J2648" s="445">
        <v>0</v>
      </c>
      <c r="K2648" s="446">
        <v>168.09</v>
      </c>
      <c r="L2648" s="446">
        <v>2.4036870000000001</v>
      </c>
    </row>
    <row r="2649" spans="2:12" ht="25.5" x14ac:dyDescent="0.25">
      <c r="B2649" s="399"/>
      <c r="C2649" s="399"/>
      <c r="D2649" s="399"/>
      <c r="E2649" s="399"/>
      <c r="F2649" s="399"/>
      <c r="G2649" s="399" t="s">
        <v>386</v>
      </c>
      <c r="H2649" s="447">
        <v>58.19</v>
      </c>
      <c r="I2649" s="399" t="s">
        <v>387</v>
      </c>
      <c r="J2649" s="447">
        <v>0</v>
      </c>
      <c r="K2649" s="399" t="s">
        <v>388</v>
      </c>
      <c r="L2649" s="447">
        <v>58.19</v>
      </c>
    </row>
    <row r="2650" spans="2:12" ht="26.25" thickBot="1" x14ac:dyDescent="0.3">
      <c r="B2650" s="399"/>
      <c r="C2650" s="399"/>
      <c r="D2650" s="399"/>
      <c r="E2650" s="399"/>
      <c r="F2650" s="399"/>
      <c r="G2650" s="399" t="s">
        <v>389</v>
      </c>
      <c r="H2650" s="447">
        <v>0</v>
      </c>
      <c r="I2650" s="543"/>
      <c r="J2650" s="543" t="s">
        <v>474</v>
      </c>
      <c r="K2650" s="399"/>
      <c r="L2650" s="447">
        <v>934.35</v>
      </c>
    </row>
    <row r="2651" spans="2:12" ht="13.5" thickTop="1" x14ac:dyDescent="0.25">
      <c r="B2651" s="396"/>
      <c r="C2651" s="396"/>
      <c r="D2651" s="396"/>
      <c r="E2651" s="396"/>
      <c r="F2651" s="396"/>
      <c r="G2651" s="396"/>
      <c r="H2651" s="396"/>
      <c r="I2651" s="396"/>
      <c r="J2651" s="396"/>
      <c r="K2651" s="396"/>
      <c r="L2651" s="396"/>
    </row>
    <row r="2652" spans="2:12" ht="15" x14ac:dyDescent="0.25">
      <c r="B2652" s="388" t="s">
        <v>2137</v>
      </c>
      <c r="C2652" s="440" t="s">
        <v>15</v>
      </c>
      <c r="D2652" s="388" t="s">
        <v>33</v>
      </c>
      <c r="E2652" s="388" t="s">
        <v>30</v>
      </c>
      <c r="F2652" s="544" t="s">
        <v>199</v>
      </c>
      <c r="G2652" s="544"/>
      <c r="H2652" s="389" t="s">
        <v>24</v>
      </c>
      <c r="I2652" s="440" t="s">
        <v>26</v>
      </c>
      <c r="J2652" s="440" t="s">
        <v>585</v>
      </c>
      <c r="K2652" s="440" t="s">
        <v>54</v>
      </c>
      <c r="L2652" s="440" t="s">
        <v>25</v>
      </c>
    </row>
    <row r="2653" spans="2:12" x14ac:dyDescent="0.25">
      <c r="B2653" s="390" t="s">
        <v>382</v>
      </c>
      <c r="C2653" s="391" t="s">
        <v>2138</v>
      </c>
      <c r="D2653" s="390" t="s">
        <v>1336</v>
      </c>
      <c r="E2653" s="390" t="s">
        <v>2139</v>
      </c>
      <c r="F2653" s="541">
        <v>1803</v>
      </c>
      <c r="G2653" s="541"/>
      <c r="H2653" s="392" t="s">
        <v>131</v>
      </c>
      <c r="I2653" s="443">
        <v>1</v>
      </c>
      <c r="J2653" s="393"/>
      <c r="K2653" s="393">
        <v>350.43</v>
      </c>
      <c r="L2653" s="393">
        <v>350.43</v>
      </c>
    </row>
    <row r="2654" spans="2:12" x14ac:dyDescent="0.25">
      <c r="B2654" s="394" t="s">
        <v>383</v>
      </c>
      <c r="C2654" s="444" t="s">
        <v>807</v>
      </c>
      <c r="D2654" s="394" t="s">
        <v>1336</v>
      </c>
      <c r="E2654" s="394" t="s">
        <v>492</v>
      </c>
      <c r="F2654" s="542" t="s">
        <v>390</v>
      </c>
      <c r="G2654" s="542"/>
      <c r="H2654" s="395" t="s">
        <v>156</v>
      </c>
      <c r="I2654" s="445">
        <v>0.21429999999999999</v>
      </c>
      <c r="J2654" s="445">
        <v>0</v>
      </c>
      <c r="K2654" s="446">
        <v>35.56</v>
      </c>
      <c r="L2654" s="446">
        <v>7.6205080000000001</v>
      </c>
    </row>
    <row r="2655" spans="2:12" ht="12.75" customHeight="1" x14ac:dyDescent="0.25">
      <c r="B2655" s="394" t="s">
        <v>383</v>
      </c>
      <c r="C2655" s="444" t="s">
        <v>1232</v>
      </c>
      <c r="D2655" s="394" t="s">
        <v>1336</v>
      </c>
      <c r="E2655" s="394" t="s">
        <v>1233</v>
      </c>
      <c r="F2655" s="542" t="s">
        <v>390</v>
      </c>
      <c r="G2655" s="542"/>
      <c r="H2655" s="395" t="s">
        <v>156</v>
      </c>
      <c r="I2655" s="445">
        <v>8.3838000000000008</v>
      </c>
      <c r="J2655" s="445">
        <v>0</v>
      </c>
      <c r="K2655" s="446">
        <v>9.68</v>
      </c>
      <c r="L2655" s="446">
        <v>81.155184000000006</v>
      </c>
    </row>
    <row r="2656" spans="2:12" ht="12.75" customHeight="1" x14ac:dyDescent="0.25">
      <c r="B2656" s="394" t="s">
        <v>383</v>
      </c>
      <c r="C2656" s="444" t="s">
        <v>673</v>
      </c>
      <c r="D2656" s="394" t="s">
        <v>1336</v>
      </c>
      <c r="E2656" s="394" t="s">
        <v>247</v>
      </c>
      <c r="F2656" s="542" t="s">
        <v>384</v>
      </c>
      <c r="G2656" s="542"/>
      <c r="H2656" s="395" t="s">
        <v>340</v>
      </c>
      <c r="I2656" s="445">
        <v>0.5</v>
      </c>
      <c r="J2656" s="445">
        <v>0</v>
      </c>
      <c r="K2656" s="446">
        <v>29.12</v>
      </c>
      <c r="L2656" s="446">
        <v>14.56</v>
      </c>
    </row>
    <row r="2657" spans="2:12" x14ac:dyDescent="0.25">
      <c r="B2657" s="394" t="s">
        <v>383</v>
      </c>
      <c r="C2657" s="444" t="s">
        <v>806</v>
      </c>
      <c r="D2657" s="394" t="s">
        <v>1336</v>
      </c>
      <c r="E2657" s="394" t="s">
        <v>496</v>
      </c>
      <c r="F2657" s="542" t="s">
        <v>390</v>
      </c>
      <c r="G2657" s="542"/>
      <c r="H2657" s="395" t="s">
        <v>156</v>
      </c>
      <c r="I2657" s="445">
        <v>0.15279999999999999</v>
      </c>
      <c r="J2657" s="445">
        <v>0</v>
      </c>
      <c r="K2657" s="446">
        <v>28.25</v>
      </c>
      <c r="L2657" s="446">
        <v>4.3166000000000002</v>
      </c>
    </row>
    <row r="2658" spans="2:12" x14ac:dyDescent="0.25">
      <c r="B2658" s="394" t="s">
        <v>383</v>
      </c>
      <c r="C2658" s="444" t="s">
        <v>4429</v>
      </c>
      <c r="D2658" s="394" t="s">
        <v>1336</v>
      </c>
      <c r="E2658" s="394" t="s">
        <v>4430</v>
      </c>
      <c r="F2658" s="542" t="s">
        <v>390</v>
      </c>
      <c r="G2658" s="542"/>
      <c r="H2658" s="395" t="s">
        <v>156</v>
      </c>
      <c r="I2658" s="445">
        <v>0.18790000000000001</v>
      </c>
      <c r="J2658" s="445">
        <v>0</v>
      </c>
      <c r="K2658" s="446">
        <v>8.67</v>
      </c>
      <c r="L2658" s="446">
        <v>1.6290929999999999</v>
      </c>
    </row>
    <row r="2659" spans="2:12" x14ac:dyDescent="0.25">
      <c r="B2659" s="394" t="s">
        <v>383</v>
      </c>
      <c r="C2659" s="444" t="s">
        <v>674</v>
      </c>
      <c r="D2659" s="394" t="s">
        <v>1336</v>
      </c>
      <c r="E2659" s="394" t="s">
        <v>237</v>
      </c>
      <c r="F2659" s="542" t="s">
        <v>384</v>
      </c>
      <c r="G2659" s="542"/>
      <c r="H2659" s="395" t="s">
        <v>340</v>
      </c>
      <c r="I2659" s="445">
        <v>0.5</v>
      </c>
      <c r="J2659" s="445">
        <v>0</v>
      </c>
      <c r="K2659" s="446">
        <v>22.31</v>
      </c>
      <c r="L2659" s="446">
        <v>11.154999999999999</v>
      </c>
    </row>
    <row r="2660" spans="2:12" x14ac:dyDescent="0.25">
      <c r="B2660" s="394" t="s">
        <v>383</v>
      </c>
      <c r="C2660" s="444" t="s">
        <v>701</v>
      </c>
      <c r="D2660" s="394" t="s">
        <v>1336</v>
      </c>
      <c r="E2660" s="394" t="s">
        <v>447</v>
      </c>
      <c r="F2660" s="542" t="s">
        <v>390</v>
      </c>
      <c r="G2660" s="542"/>
      <c r="H2660" s="395" t="s">
        <v>136</v>
      </c>
      <c r="I2660" s="445">
        <v>0.25509999999999999</v>
      </c>
      <c r="J2660" s="445">
        <v>0</v>
      </c>
      <c r="K2660" s="446">
        <v>3.65</v>
      </c>
      <c r="L2660" s="446">
        <v>0.93111500000000003</v>
      </c>
    </row>
    <row r="2661" spans="2:12" x14ac:dyDescent="0.25">
      <c r="B2661" s="394" t="s">
        <v>383</v>
      </c>
      <c r="C2661" s="444" t="s">
        <v>4433</v>
      </c>
      <c r="D2661" s="394" t="s">
        <v>1336</v>
      </c>
      <c r="E2661" s="394" t="s">
        <v>4434</v>
      </c>
      <c r="F2661" s="542" t="s">
        <v>390</v>
      </c>
      <c r="G2661" s="542"/>
      <c r="H2661" s="395" t="s">
        <v>156</v>
      </c>
      <c r="I2661" s="445">
        <v>6.2878999999999996</v>
      </c>
      <c r="J2661" s="445">
        <v>0</v>
      </c>
      <c r="K2661" s="446">
        <v>9.31</v>
      </c>
      <c r="L2661" s="446">
        <v>58.540348999999999</v>
      </c>
    </row>
    <row r="2662" spans="2:12" x14ac:dyDescent="0.25">
      <c r="B2662" s="394" t="s">
        <v>383</v>
      </c>
      <c r="C2662" s="444" t="s">
        <v>4425</v>
      </c>
      <c r="D2662" s="394" t="s">
        <v>1336</v>
      </c>
      <c r="E2662" s="394" t="s">
        <v>4426</v>
      </c>
      <c r="F2662" s="542" t="s">
        <v>390</v>
      </c>
      <c r="G2662" s="542"/>
      <c r="H2662" s="395" t="s">
        <v>156</v>
      </c>
      <c r="I2662" s="445">
        <v>0.35449999999999998</v>
      </c>
      <c r="J2662" s="445">
        <v>0</v>
      </c>
      <c r="K2662" s="446">
        <v>7.87</v>
      </c>
      <c r="L2662" s="446">
        <v>2.7899150000000001</v>
      </c>
    </row>
    <row r="2663" spans="2:12" ht="12.75" customHeight="1" x14ac:dyDescent="0.25">
      <c r="B2663" s="394" t="s">
        <v>383</v>
      </c>
      <c r="C2663" s="444" t="s">
        <v>805</v>
      </c>
      <c r="D2663" s="394" t="s">
        <v>1336</v>
      </c>
      <c r="E2663" s="394" t="s">
        <v>495</v>
      </c>
      <c r="F2663" s="542" t="s">
        <v>390</v>
      </c>
      <c r="G2663" s="542"/>
      <c r="H2663" s="395" t="s">
        <v>136</v>
      </c>
      <c r="I2663" s="445">
        <v>0.71209999999999996</v>
      </c>
      <c r="J2663" s="445">
        <v>0</v>
      </c>
      <c r="K2663" s="446">
        <v>11.8</v>
      </c>
      <c r="L2663" s="446">
        <v>8.4027799999999999</v>
      </c>
    </row>
    <row r="2664" spans="2:12" ht="12.75" customHeight="1" x14ac:dyDescent="0.25">
      <c r="B2664" s="394" t="s">
        <v>383</v>
      </c>
      <c r="C2664" s="444" t="s">
        <v>804</v>
      </c>
      <c r="D2664" s="394" t="s">
        <v>1336</v>
      </c>
      <c r="E2664" s="394" t="s">
        <v>493</v>
      </c>
      <c r="F2664" s="542" t="s">
        <v>390</v>
      </c>
      <c r="G2664" s="542"/>
      <c r="H2664" s="395" t="s">
        <v>136</v>
      </c>
      <c r="I2664" s="445">
        <v>5.0999999999999997E-2</v>
      </c>
      <c r="J2664" s="445">
        <v>0</v>
      </c>
      <c r="K2664" s="446">
        <v>13.09</v>
      </c>
      <c r="L2664" s="446">
        <v>0.66759000000000002</v>
      </c>
    </row>
    <row r="2665" spans="2:12" x14ac:dyDescent="0.25">
      <c r="B2665" s="394" t="s">
        <v>383</v>
      </c>
      <c r="C2665" s="444" t="s">
        <v>4427</v>
      </c>
      <c r="D2665" s="394" t="s">
        <v>1336</v>
      </c>
      <c r="E2665" s="394" t="s">
        <v>4428</v>
      </c>
      <c r="F2665" s="542" t="s">
        <v>390</v>
      </c>
      <c r="G2665" s="542"/>
      <c r="H2665" s="395" t="s">
        <v>156</v>
      </c>
      <c r="I2665" s="445">
        <v>0.36209999999999998</v>
      </c>
      <c r="J2665" s="445">
        <v>0</v>
      </c>
      <c r="K2665" s="446">
        <v>8.07</v>
      </c>
      <c r="L2665" s="446">
        <v>2.9221469999999998</v>
      </c>
    </row>
    <row r="2666" spans="2:12" x14ac:dyDescent="0.25">
      <c r="B2666" s="394" t="s">
        <v>383</v>
      </c>
      <c r="C2666" s="444" t="s">
        <v>4431</v>
      </c>
      <c r="D2666" s="394" t="s">
        <v>1336</v>
      </c>
      <c r="E2666" s="394" t="s">
        <v>4432</v>
      </c>
      <c r="F2666" s="542" t="s">
        <v>390</v>
      </c>
      <c r="G2666" s="542"/>
      <c r="H2666" s="395" t="s">
        <v>156</v>
      </c>
      <c r="I2666" s="445">
        <v>7.2474999999999996</v>
      </c>
      <c r="J2666" s="445">
        <v>0</v>
      </c>
      <c r="K2666" s="446">
        <v>8.0299999999999994</v>
      </c>
      <c r="L2666" s="446">
        <v>58.197425000000003</v>
      </c>
    </row>
    <row r="2667" spans="2:12" x14ac:dyDescent="0.25">
      <c r="B2667" s="394" t="s">
        <v>383</v>
      </c>
      <c r="C2667" s="444" t="s">
        <v>4452</v>
      </c>
      <c r="D2667" s="394" t="s">
        <v>1336</v>
      </c>
      <c r="E2667" s="394" t="s">
        <v>494</v>
      </c>
      <c r="F2667" s="542" t="s">
        <v>390</v>
      </c>
      <c r="G2667" s="542"/>
      <c r="H2667" s="395" t="s">
        <v>136</v>
      </c>
      <c r="I2667" s="445">
        <v>1</v>
      </c>
      <c r="J2667" s="445">
        <v>0</v>
      </c>
      <c r="K2667" s="446">
        <v>97.6</v>
      </c>
      <c r="L2667" s="446">
        <v>97.6</v>
      </c>
    </row>
    <row r="2668" spans="2:12" ht="25.5" x14ac:dyDescent="0.25">
      <c r="B2668" s="399"/>
      <c r="C2668" s="399"/>
      <c r="D2668" s="399"/>
      <c r="E2668" s="399"/>
      <c r="F2668" s="399"/>
      <c r="G2668" s="399" t="s">
        <v>386</v>
      </c>
      <c r="H2668" s="447">
        <v>25.71</v>
      </c>
      <c r="I2668" s="399" t="s">
        <v>387</v>
      </c>
      <c r="J2668" s="447">
        <v>0</v>
      </c>
      <c r="K2668" s="399" t="s">
        <v>388</v>
      </c>
      <c r="L2668" s="447">
        <v>25.71</v>
      </c>
    </row>
    <row r="2669" spans="2:12" ht="26.25" thickBot="1" x14ac:dyDescent="0.3">
      <c r="B2669" s="399"/>
      <c r="C2669" s="399"/>
      <c r="D2669" s="399"/>
      <c r="E2669" s="399"/>
      <c r="F2669" s="399"/>
      <c r="G2669" s="399" t="s">
        <v>389</v>
      </c>
      <c r="H2669" s="447">
        <v>0</v>
      </c>
      <c r="I2669" s="543"/>
      <c r="J2669" s="543" t="s">
        <v>474</v>
      </c>
      <c r="K2669" s="399"/>
      <c r="L2669" s="447">
        <v>350.43</v>
      </c>
    </row>
    <row r="2670" spans="2:12" ht="13.5" thickTop="1" x14ac:dyDescent="0.25">
      <c r="B2670" s="396"/>
      <c r="C2670" s="396"/>
      <c r="D2670" s="396"/>
      <c r="E2670" s="396"/>
      <c r="F2670" s="396"/>
      <c r="G2670" s="396"/>
      <c r="H2670" s="396"/>
      <c r="I2670" s="396"/>
      <c r="J2670" s="396"/>
      <c r="K2670" s="396"/>
      <c r="L2670" s="396"/>
    </row>
    <row r="2671" spans="2:12" ht="15" x14ac:dyDescent="0.25">
      <c r="B2671" s="388" t="s">
        <v>2140</v>
      </c>
      <c r="C2671" s="440" t="s">
        <v>15</v>
      </c>
      <c r="D2671" s="388" t="s">
        <v>33</v>
      </c>
      <c r="E2671" s="388" t="s">
        <v>30</v>
      </c>
      <c r="F2671" s="544" t="s">
        <v>199</v>
      </c>
      <c r="G2671" s="544"/>
      <c r="H2671" s="389" t="s">
        <v>24</v>
      </c>
      <c r="I2671" s="440" t="s">
        <v>26</v>
      </c>
      <c r="J2671" s="440" t="s">
        <v>585</v>
      </c>
      <c r="K2671" s="440" t="s">
        <v>54</v>
      </c>
      <c r="L2671" s="440" t="s">
        <v>25</v>
      </c>
    </row>
    <row r="2672" spans="2:12" ht="12.75" customHeight="1" x14ac:dyDescent="0.25">
      <c r="B2672" s="390" t="s">
        <v>382</v>
      </c>
      <c r="C2672" s="391" t="s">
        <v>2141</v>
      </c>
      <c r="D2672" s="390" t="s">
        <v>142</v>
      </c>
      <c r="E2672" s="390" t="s">
        <v>2142</v>
      </c>
      <c r="F2672" s="541">
        <v>25.02</v>
      </c>
      <c r="G2672" s="541"/>
      <c r="H2672" s="392" t="s">
        <v>131</v>
      </c>
      <c r="I2672" s="443">
        <v>1</v>
      </c>
      <c r="J2672" s="393"/>
      <c r="K2672" s="393">
        <v>1264.1400000000001</v>
      </c>
      <c r="L2672" s="393">
        <v>1264.1400000000001</v>
      </c>
    </row>
    <row r="2673" spans="2:19" ht="12.75" customHeight="1" x14ac:dyDescent="0.25">
      <c r="B2673" s="394" t="s">
        <v>383</v>
      </c>
      <c r="C2673" s="444" t="s">
        <v>4453</v>
      </c>
      <c r="D2673" s="394" t="s">
        <v>142</v>
      </c>
      <c r="E2673" s="394" t="s">
        <v>4454</v>
      </c>
      <c r="F2673" s="542" t="s">
        <v>390</v>
      </c>
      <c r="G2673" s="542"/>
      <c r="H2673" s="395" t="s">
        <v>131</v>
      </c>
      <c r="I2673" s="445">
        <v>1</v>
      </c>
      <c r="J2673" s="445">
        <v>0</v>
      </c>
      <c r="K2673" s="446">
        <v>1113.17</v>
      </c>
      <c r="L2673" s="446">
        <v>1113.17</v>
      </c>
    </row>
    <row r="2674" spans="2:19" x14ac:dyDescent="0.25">
      <c r="B2674" s="394" t="s">
        <v>383</v>
      </c>
      <c r="C2674" s="444" t="s">
        <v>670</v>
      </c>
      <c r="D2674" s="394" t="s">
        <v>1336</v>
      </c>
      <c r="E2674" s="394" t="s">
        <v>415</v>
      </c>
      <c r="F2674" s="542" t="s">
        <v>390</v>
      </c>
      <c r="G2674" s="542"/>
      <c r="H2674" s="395" t="s">
        <v>156</v>
      </c>
      <c r="I2674" s="445">
        <v>2.0299999999999998</v>
      </c>
      <c r="J2674" s="445">
        <v>0</v>
      </c>
      <c r="K2674" s="446">
        <v>0.64</v>
      </c>
      <c r="L2674" s="446">
        <v>1.2991999999999999</v>
      </c>
    </row>
    <row r="2675" spans="2:19" x14ac:dyDescent="0.25">
      <c r="B2675" s="394" t="s">
        <v>383</v>
      </c>
      <c r="C2675" s="444" t="s">
        <v>685</v>
      </c>
      <c r="D2675" s="394" t="s">
        <v>1336</v>
      </c>
      <c r="E2675" s="394" t="s">
        <v>236</v>
      </c>
      <c r="F2675" s="542" t="s">
        <v>384</v>
      </c>
      <c r="G2675" s="542"/>
      <c r="H2675" s="395" t="s">
        <v>340</v>
      </c>
      <c r="I2675" s="445">
        <v>3</v>
      </c>
      <c r="J2675" s="445">
        <v>0</v>
      </c>
      <c r="K2675" s="446">
        <v>29.12</v>
      </c>
      <c r="L2675" s="446">
        <v>87.36</v>
      </c>
    </row>
    <row r="2676" spans="2:19" x14ac:dyDescent="0.25">
      <c r="B2676" s="394" t="s">
        <v>383</v>
      </c>
      <c r="C2676" s="444" t="s">
        <v>690</v>
      </c>
      <c r="D2676" s="394" t="s">
        <v>1336</v>
      </c>
      <c r="E2676" s="394" t="s">
        <v>202</v>
      </c>
      <c r="F2676" s="542" t="s">
        <v>384</v>
      </c>
      <c r="G2676" s="542"/>
      <c r="H2676" s="395" t="s">
        <v>340</v>
      </c>
      <c r="I2676" s="445">
        <v>3</v>
      </c>
      <c r="J2676" s="445">
        <v>0</v>
      </c>
      <c r="K2676" s="446">
        <v>20.37</v>
      </c>
      <c r="L2676" s="446">
        <v>61.11</v>
      </c>
    </row>
    <row r="2677" spans="2:19" x14ac:dyDescent="0.25">
      <c r="B2677" s="394" t="s">
        <v>383</v>
      </c>
      <c r="C2677" s="444" t="s">
        <v>695</v>
      </c>
      <c r="D2677" s="394" t="s">
        <v>1336</v>
      </c>
      <c r="E2677" s="394" t="s">
        <v>437</v>
      </c>
      <c r="F2677" s="542" t="s">
        <v>390</v>
      </c>
      <c r="G2677" s="542"/>
      <c r="H2677" s="395" t="s">
        <v>138</v>
      </c>
      <c r="I2677" s="445">
        <v>7.1999999999999998E-3</v>
      </c>
      <c r="J2677" s="445">
        <v>0</v>
      </c>
      <c r="K2677" s="446">
        <v>168.09</v>
      </c>
      <c r="L2677" s="446">
        <v>1.210248</v>
      </c>
    </row>
    <row r="2678" spans="2:19" ht="25.5" x14ac:dyDescent="0.25">
      <c r="B2678" s="399"/>
      <c r="C2678" s="399"/>
      <c r="D2678" s="399"/>
      <c r="E2678" s="399"/>
      <c r="F2678" s="399"/>
      <c r="G2678" s="399" t="s">
        <v>386</v>
      </c>
      <c r="H2678" s="447">
        <v>148.47</v>
      </c>
      <c r="I2678" s="399" t="s">
        <v>387</v>
      </c>
      <c r="J2678" s="447">
        <v>0</v>
      </c>
      <c r="K2678" s="399" t="s">
        <v>388</v>
      </c>
      <c r="L2678" s="447">
        <v>148.47</v>
      </c>
    </row>
    <row r="2679" spans="2:19" ht="26.25" thickBot="1" x14ac:dyDescent="0.3">
      <c r="B2679" s="399"/>
      <c r="C2679" s="399"/>
      <c r="D2679" s="399"/>
      <c r="E2679" s="399"/>
      <c r="F2679" s="399"/>
      <c r="G2679" s="399" t="s">
        <v>389</v>
      </c>
      <c r="H2679" s="447">
        <v>0</v>
      </c>
      <c r="I2679" s="543"/>
      <c r="J2679" s="543" t="s">
        <v>474</v>
      </c>
      <c r="K2679" s="399"/>
      <c r="L2679" s="447">
        <v>1264.1400000000001</v>
      </c>
    </row>
    <row r="2680" spans="2:19" ht="13.5" thickTop="1" x14ac:dyDescent="0.25">
      <c r="B2680" s="396"/>
      <c r="C2680" s="396"/>
      <c r="D2680" s="396"/>
      <c r="E2680" s="396"/>
      <c r="F2680" s="396"/>
      <c r="G2680" s="396"/>
      <c r="H2680" s="396"/>
      <c r="I2680" s="396"/>
      <c r="J2680" s="396"/>
      <c r="K2680" s="396"/>
      <c r="L2680" s="396"/>
    </row>
    <row r="2681" spans="2:19" ht="15" x14ac:dyDescent="0.25">
      <c r="B2681" s="388" t="s">
        <v>2143</v>
      </c>
      <c r="C2681" s="440" t="s">
        <v>15</v>
      </c>
      <c r="D2681" s="388" t="s">
        <v>33</v>
      </c>
      <c r="E2681" s="388" t="s">
        <v>30</v>
      </c>
      <c r="F2681" s="544" t="s">
        <v>199</v>
      </c>
      <c r="G2681" s="544"/>
      <c r="H2681" s="389" t="s">
        <v>24</v>
      </c>
      <c r="I2681" s="440" t="s">
        <v>26</v>
      </c>
      <c r="J2681" s="440" t="s">
        <v>585</v>
      </c>
      <c r="K2681" s="440" t="s">
        <v>54</v>
      </c>
      <c r="L2681" s="440" t="s">
        <v>25</v>
      </c>
    </row>
    <row r="2682" spans="2:19" ht="25.5" x14ac:dyDescent="0.25">
      <c r="B2682" s="390" t="s">
        <v>382</v>
      </c>
      <c r="C2682" s="391" t="s">
        <v>2144</v>
      </c>
      <c r="D2682" s="390" t="s">
        <v>142</v>
      </c>
      <c r="E2682" s="390" t="s">
        <v>2145</v>
      </c>
      <c r="F2682" s="541">
        <v>24.02</v>
      </c>
      <c r="G2682" s="541"/>
      <c r="H2682" s="392" t="s">
        <v>131</v>
      </c>
      <c r="I2682" s="443">
        <v>1</v>
      </c>
      <c r="J2682" s="393"/>
      <c r="K2682" s="393">
        <v>1444.27</v>
      </c>
      <c r="L2682" s="393">
        <v>1444.27</v>
      </c>
    </row>
    <row r="2683" spans="2:19" ht="12.75" customHeight="1" x14ac:dyDescent="0.25">
      <c r="B2683" s="394" t="s">
        <v>383</v>
      </c>
      <c r="C2683" s="444" t="s">
        <v>690</v>
      </c>
      <c r="D2683" s="394" t="s">
        <v>1336</v>
      </c>
      <c r="E2683" s="394" t="s">
        <v>202</v>
      </c>
      <c r="F2683" s="542" t="s">
        <v>384</v>
      </c>
      <c r="G2683" s="542"/>
      <c r="H2683" s="395" t="s">
        <v>340</v>
      </c>
      <c r="I2683" s="445">
        <v>3</v>
      </c>
      <c r="J2683" s="445">
        <v>0</v>
      </c>
      <c r="K2683" s="446">
        <v>20.37</v>
      </c>
      <c r="L2683" s="446">
        <v>61.11</v>
      </c>
    </row>
    <row r="2684" spans="2:19" x14ac:dyDescent="0.25">
      <c r="B2684" s="394" t="s">
        <v>383</v>
      </c>
      <c r="C2684" s="444" t="s">
        <v>670</v>
      </c>
      <c r="D2684" s="394" t="s">
        <v>1336</v>
      </c>
      <c r="E2684" s="394" t="s">
        <v>415</v>
      </c>
      <c r="F2684" s="542" t="s">
        <v>390</v>
      </c>
      <c r="G2684" s="542"/>
      <c r="H2684" s="395" t="s">
        <v>156</v>
      </c>
      <c r="I2684" s="445">
        <v>2.0299999999999998</v>
      </c>
      <c r="J2684" s="445">
        <v>0</v>
      </c>
      <c r="K2684" s="446">
        <v>0.64</v>
      </c>
      <c r="L2684" s="446">
        <v>1.2991999999999999</v>
      </c>
    </row>
    <row r="2685" spans="2:19" ht="12.75" customHeight="1" x14ac:dyDescent="0.25">
      <c r="B2685" s="394" t="s">
        <v>383</v>
      </c>
      <c r="C2685" s="444" t="s">
        <v>695</v>
      </c>
      <c r="D2685" s="394" t="s">
        <v>1336</v>
      </c>
      <c r="E2685" s="394" t="s">
        <v>437</v>
      </c>
      <c r="F2685" s="542" t="s">
        <v>390</v>
      </c>
      <c r="G2685" s="542"/>
      <c r="H2685" s="395" t="s">
        <v>138</v>
      </c>
      <c r="I2685" s="445">
        <v>0.01</v>
      </c>
      <c r="J2685" s="445">
        <v>0</v>
      </c>
      <c r="K2685" s="446">
        <v>168.09</v>
      </c>
      <c r="L2685" s="446">
        <v>1.6809000000000001</v>
      </c>
    </row>
    <row r="2686" spans="2:19" x14ac:dyDescent="0.25">
      <c r="B2686" s="394" t="s">
        <v>383</v>
      </c>
      <c r="C2686" s="444" t="s">
        <v>685</v>
      </c>
      <c r="D2686" s="394" t="s">
        <v>1336</v>
      </c>
      <c r="E2686" s="394" t="s">
        <v>236</v>
      </c>
      <c r="F2686" s="542" t="s">
        <v>384</v>
      </c>
      <c r="G2686" s="542"/>
      <c r="H2686" s="395" t="s">
        <v>340</v>
      </c>
      <c r="I2686" s="445">
        <v>1</v>
      </c>
      <c r="J2686" s="445">
        <v>0</v>
      </c>
      <c r="K2686" s="446">
        <v>29.12</v>
      </c>
      <c r="L2686" s="446">
        <v>29.12</v>
      </c>
    </row>
    <row r="2687" spans="2:19" ht="38.25" x14ac:dyDescent="0.25">
      <c r="B2687" s="394" t="s">
        <v>383</v>
      </c>
      <c r="C2687" s="444" t="s">
        <v>4455</v>
      </c>
      <c r="D2687" s="394" t="s">
        <v>142</v>
      </c>
      <c r="E2687" s="394" t="s">
        <v>4456</v>
      </c>
      <c r="F2687" s="542" t="s">
        <v>390</v>
      </c>
      <c r="G2687" s="542"/>
      <c r="H2687" s="395" t="s">
        <v>131</v>
      </c>
      <c r="I2687" s="445">
        <v>1</v>
      </c>
      <c r="J2687" s="445">
        <v>0</v>
      </c>
      <c r="K2687" s="446">
        <v>1351.07</v>
      </c>
      <c r="L2687" s="446">
        <v>1351.07</v>
      </c>
      <c r="M2687" s="98"/>
      <c r="N2687" s="97"/>
      <c r="O2687" s="97"/>
      <c r="P2687" s="97"/>
      <c r="Q2687" s="99"/>
      <c r="R2687" s="97"/>
      <c r="S2687" s="97"/>
    </row>
    <row r="2688" spans="2:19" ht="25.5" x14ac:dyDescent="0.25">
      <c r="B2688" s="399"/>
      <c r="C2688" s="399"/>
      <c r="D2688" s="399"/>
      <c r="E2688" s="399"/>
      <c r="F2688" s="399"/>
      <c r="G2688" s="399" t="s">
        <v>386</v>
      </c>
      <c r="H2688" s="447">
        <v>90.23</v>
      </c>
      <c r="I2688" s="399" t="s">
        <v>387</v>
      </c>
      <c r="J2688" s="447">
        <v>0</v>
      </c>
      <c r="K2688" s="399" t="s">
        <v>388</v>
      </c>
      <c r="L2688" s="447">
        <v>90.23</v>
      </c>
    </row>
    <row r="2689" spans="2:13" ht="26.25" thickBot="1" x14ac:dyDescent="0.3">
      <c r="B2689" s="399"/>
      <c r="C2689" s="399"/>
      <c r="D2689" s="399"/>
      <c r="E2689" s="399"/>
      <c r="F2689" s="399"/>
      <c r="G2689" s="399" t="s">
        <v>389</v>
      </c>
      <c r="H2689" s="447">
        <v>0</v>
      </c>
      <c r="I2689" s="543"/>
      <c r="J2689" s="543" t="s">
        <v>474</v>
      </c>
      <c r="K2689" s="399"/>
      <c r="L2689" s="447">
        <v>1444.27</v>
      </c>
    </row>
    <row r="2690" spans="2:13" ht="13.5" thickTop="1" x14ac:dyDescent="0.25">
      <c r="B2690" s="396"/>
      <c r="C2690" s="396"/>
      <c r="D2690" s="396"/>
      <c r="E2690" s="396"/>
      <c r="F2690" s="396"/>
      <c r="G2690" s="396"/>
      <c r="H2690" s="396"/>
      <c r="I2690" s="396"/>
      <c r="J2690" s="396"/>
      <c r="K2690" s="396"/>
      <c r="L2690" s="396"/>
    </row>
    <row r="2691" spans="2:13" ht="15" x14ac:dyDescent="0.25">
      <c r="B2691" s="388" t="s">
        <v>2146</v>
      </c>
      <c r="C2691" s="440" t="s">
        <v>15</v>
      </c>
      <c r="D2691" s="388" t="s">
        <v>33</v>
      </c>
      <c r="E2691" s="388" t="s">
        <v>30</v>
      </c>
      <c r="F2691" s="544" t="s">
        <v>199</v>
      </c>
      <c r="G2691" s="544"/>
      <c r="H2691" s="389" t="s">
        <v>24</v>
      </c>
      <c r="I2691" s="440" t="s">
        <v>26</v>
      </c>
      <c r="J2691" s="440" t="s">
        <v>585</v>
      </c>
      <c r="K2691" s="440" t="s">
        <v>54</v>
      </c>
      <c r="L2691" s="440" t="s">
        <v>25</v>
      </c>
    </row>
    <row r="2692" spans="2:13" ht="12.75" customHeight="1" x14ac:dyDescent="0.25">
      <c r="B2692" s="390" t="s">
        <v>382</v>
      </c>
      <c r="C2692" s="391" t="s">
        <v>2147</v>
      </c>
      <c r="D2692" s="390" t="s">
        <v>130</v>
      </c>
      <c r="E2692" s="390" t="s">
        <v>2148</v>
      </c>
      <c r="F2692" s="541" t="s">
        <v>4457</v>
      </c>
      <c r="G2692" s="541"/>
      <c r="H2692" s="392" t="s">
        <v>131</v>
      </c>
      <c r="I2692" s="443">
        <v>1</v>
      </c>
      <c r="J2692" s="393"/>
      <c r="K2692" s="393">
        <v>719.37</v>
      </c>
      <c r="L2692" s="393">
        <v>719.37</v>
      </c>
    </row>
    <row r="2693" spans="2:13" x14ac:dyDescent="0.25">
      <c r="B2693" s="394" t="s">
        <v>383</v>
      </c>
      <c r="C2693" s="444" t="s">
        <v>690</v>
      </c>
      <c r="D2693" s="394" t="s">
        <v>1336</v>
      </c>
      <c r="E2693" s="394" t="s">
        <v>202</v>
      </c>
      <c r="F2693" s="542" t="s">
        <v>384</v>
      </c>
      <c r="G2693" s="542"/>
      <c r="H2693" s="395" t="s">
        <v>340</v>
      </c>
      <c r="I2693" s="445">
        <v>0.36</v>
      </c>
      <c r="J2693" s="445">
        <v>0</v>
      </c>
      <c r="K2693" s="446">
        <v>20.37</v>
      </c>
      <c r="L2693" s="446">
        <v>7.3331999999999997</v>
      </c>
    </row>
    <row r="2694" spans="2:13" ht="12.75" customHeight="1" x14ac:dyDescent="0.25">
      <c r="B2694" s="394" t="s">
        <v>383</v>
      </c>
      <c r="C2694" s="444" t="s">
        <v>4458</v>
      </c>
      <c r="D2694" s="394" t="s">
        <v>160</v>
      </c>
      <c r="E2694" s="394" t="s">
        <v>4459</v>
      </c>
      <c r="F2694" s="542" t="s">
        <v>390</v>
      </c>
      <c r="G2694" s="542"/>
      <c r="H2694" s="395" t="s">
        <v>159</v>
      </c>
      <c r="I2694" s="445">
        <v>0.42399999999999999</v>
      </c>
      <c r="J2694" s="445">
        <v>0</v>
      </c>
      <c r="K2694" s="446">
        <v>21.99</v>
      </c>
      <c r="L2694" s="446">
        <v>9.32376</v>
      </c>
      <c r="M2694" s="59"/>
    </row>
    <row r="2695" spans="2:13" x14ac:dyDescent="0.25">
      <c r="B2695" s="394" t="s">
        <v>383</v>
      </c>
      <c r="C2695" s="444" t="s">
        <v>685</v>
      </c>
      <c r="D2695" s="394" t="s">
        <v>1336</v>
      </c>
      <c r="E2695" s="394" t="s">
        <v>236</v>
      </c>
      <c r="F2695" s="542" t="s">
        <v>384</v>
      </c>
      <c r="G2695" s="542"/>
      <c r="H2695" s="395" t="s">
        <v>340</v>
      </c>
      <c r="I2695" s="445">
        <v>0.72</v>
      </c>
      <c r="J2695" s="445">
        <v>0</v>
      </c>
      <c r="K2695" s="446">
        <v>29.12</v>
      </c>
      <c r="L2695" s="446">
        <v>20.9664</v>
      </c>
    </row>
    <row r="2696" spans="2:13" ht="38.25" x14ac:dyDescent="0.25">
      <c r="B2696" s="394" t="s">
        <v>383</v>
      </c>
      <c r="C2696" s="444" t="s">
        <v>4460</v>
      </c>
      <c r="D2696" s="394" t="s">
        <v>160</v>
      </c>
      <c r="E2696" s="394" t="s">
        <v>4461</v>
      </c>
      <c r="F2696" s="542" t="s">
        <v>390</v>
      </c>
      <c r="G2696" s="542"/>
      <c r="H2696" s="395" t="s">
        <v>159</v>
      </c>
      <c r="I2696" s="445">
        <v>17.413</v>
      </c>
      <c r="J2696" s="445">
        <v>0</v>
      </c>
      <c r="K2696" s="446">
        <v>0.18</v>
      </c>
      <c r="L2696" s="446">
        <v>3.1343399999999999</v>
      </c>
    </row>
    <row r="2697" spans="2:13" ht="51" x14ac:dyDescent="0.25">
      <c r="B2697" s="394" t="s">
        <v>383</v>
      </c>
      <c r="C2697" s="444" t="s">
        <v>4462</v>
      </c>
      <c r="D2697" s="394" t="s">
        <v>160</v>
      </c>
      <c r="E2697" s="394" t="s">
        <v>4463</v>
      </c>
      <c r="F2697" s="542" t="s">
        <v>390</v>
      </c>
      <c r="G2697" s="542"/>
      <c r="H2697" s="395" t="s">
        <v>131</v>
      </c>
      <c r="I2697" s="445">
        <v>1</v>
      </c>
      <c r="J2697" s="445">
        <v>0</v>
      </c>
      <c r="K2697" s="446">
        <v>678.63</v>
      </c>
      <c r="L2697" s="446">
        <v>678.63</v>
      </c>
    </row>
    <row r="2698" spans="2:13" ht="25.5" x14ac:dyDescent="0.25">
      <c r="B2698" s="399"/>
      <c r="C2698" s="399"/>
      <c r="D2698" s="399"/>
      <c r="E2698" s="399"/>
      <c r="F2698" s="399"/>
      <c r="G2698" s="399" t="s">
        <v>386</v>
      </c>
      <c r="H2698" s="447">
        <v>28.29</v>
      </c>
      <c r="I2698" s="399" t="s">
        <v>387</v>
      </c>
      <c r="J2698" s="447">
        <v>0</v>
      </c>
      <c r="K2698" s="399" t="s">
        <v>388</v>
      </c>
      <c r="L2698" s="447">
        <v>28.29</v>
      </c>
    </row>
    <row r="2699" spans="2:13" ht="26.25" thickBot="1" x14ac:dyDescent="0.3">
      <c r="B2699" s="399"/>
      <c r="C2699" s="399"/>
      <c r="D2699" s="399"/>
      <c r="E2699" s="399"/>
      <c r="F2699" s="399"/>
      <c r="G2699" s="399" t="s">
        <v>389</v>
      </c>
      <c r="H2699" s="447">
        <v>0</v>
      </c>
      <c r="I2699" s="543"/>
      <c r="J2699" s="543" t="s">
        <v>474</v>
      </c>
      <c r="K2699" s="399"/>
      <c r="L2699" s="447">
        <v>719.37</v>
      </c>
    </row>
    <row r="2700" spans="2:13" ht="13.5" thickTop="1" x14ac:dyDescent="0.25">
      <c r="B2700" s="396"/>
      <c r="C2700" s="396"/>
      <c r="D2700" s="396"/>
      <c r="E2700" s="396"/>
      <c r="F2700" s="396"/>
      <c r="G2700" s="396"/>
      <c r="H2700" s="396"/>
      <c r="I2700" s="396"/>
      <c r="J2700" s="396"/>
      <c r="K2700" s="396"/>
      <c r="L2700" s="396"/>
    </row>
    <row r="2701" spans="2:13" ht="15" x14ac:dyDescent="0.25">
      <c r="B2701" s="388" t="s">
        <v>2149</v>
      </c>
      <c r="C2701" s="440" t="s">
        <v>15</v>
      </c>
      <c r="D2701" s="388" t="s">
        <v>33</v>
      </c>
      <c r="E2701" s="388" t="s">
        <v>30</v>
      </c>
      <c r="F2701" s="544" t="s">
        <v>199</v>
      </c>
      <c r="G2701" s="544"/>
      <c r="H2701" s="389" t="s">
        <v>24</v>
      </c>
      <c r="I2701" s="440" t="s">
        <v>26</v>
      </c>
      <c r="J2701" s="440" t="s">
        <v>585</v>
      </c>
      <c r="K2701" s="440" t="s">
        <v>54</v>
      </c>
      <c r="L2701" s="440" t="s">
        <v>25</v>
      </c>
    </row>
    <row r="2702" spans="2:13" ht="25.5" x14ac:dyDescent="0.25">
      <c r="B2702" s="390" t="s">
        <v>382</v>
      </c>
      <c r="C2702" s="391" t="s">
        <v>2150</v>
      </c>
      <c r="D2702" s="390" t="s">
        <v>1336</v>
      </c>
      <c r="E2702" s="390" t="s">
        <v>2151</v>
      </c>
      <c r="F2702" s="541">
        <v>10</v>
      </c>
      <c r="G2702" s="541"/>
      <c r="H2702" s="392" t="s">
        <v>131</v>
      </c>
      <c r="I2702" s="443">
        <v>1</v>
      </c>
      <c r="J2702" s="393"/>
      <c r="K2702" s="393">
        <v>726.55</v>
      </c>
      <c r="L2702" s="393">
        <v>726.55</v>
      </c>
    </row>
    <row r="2703" spans="2:13" ht="12.75" customHeight="1" x14ac:dyDescent="0.25">
      <c r="B2703" s="394" t="s">
        <v>383</v>
      </c>
      <c r="C2703" s="444" t="s">
        <v>685</v>
      </c>
      <c r="D2703" s="394" t="s">
        <v>1336</v>
      </c>
      <c r="E2703" s="394" t="s">
        <v>236</v>
      </c>
      <c r="F2703" s="542" t="s">
        <v>384</v>
      </c>
      <c r="G2703" s="542"/>
      <c r="H2703" s="395" t="s">
        <v>340</v>
      </c>
      <c r="I2703" s="445">
        <v>1.7237</v>
      </c>
      <c r="J2703" s="445">
        <v>0</v>
      </c>
      <c r="K2703" s="446">
        <v>29.12</v>
      </c>
      <c r="L2703" s="446">
        <v>50.194144000000001</v>
      </c>
    </row>
    <row r="2704" spans="2:13" x14ac:dyDescent="0.25">
      <c r="B2704" s="394" t="s">
        <v>383</v>
      </c>
      <c r="C2704" s="444" t="s">
        <v>690</v>
      </c>
      <c r="D2704" s="394" t="s">
        <v>1336</v>
      </c>
      <c r="E2704" s="394" t="s">
        <v>202</v>
      </c>
      <c r="F2704" s="542" t="s">
        <v>384</v>
      </c>
      <c r="G2704" s="542"/>
      <c r="H2704" s="395" t="s">
        <v>340</v>
      </c>
      <c r="I2704" s="445">
        <v>1.6278999999999999</v>
      </c>
      <c r="J2704" s="445">
        <v>0</v>
      </c>
      <c r="K2704" s="446">
        <v>20.37</v>
      </c>
      <c r="L2704" s="446">
        <v>33.160322999999998</v>
      </c>
    </row>
    <row r="2705" spans="2:12" ht="12.75" customHeight="1" x14ac:dyDescent="0.25">
      <c r="B2705" s="394" t="s">
        <v>383</v>
      </c>
      <c r="C2705" s="444" t="s">
        <v>695</v>
      </c>
      <c r="D2705" s="394" t="s">
        <v>1336</v>
      </c>
      <c r="E2705" s="394" t="s">
        <v>437</v>
      </c>
      <c r="F2705" s="542" t="s">
        <v>390</v>
      </c>
      <c r="G2705" s="542"/>
      <c r="H2705" s="395" t="s">
        <v>138</v>
      </c>
      <c r="I2705" s="445">
        <v>3.1600000000000003E-2</v>
      </c>
      <c r="J2705" s="445">
        <v>0</v>
      </c>
      <c r="K2705" s="446">
        <v>168.09</v>
      </c>
      <c r="L2705" s="446">
        <v>5.3116440000000003</v>
      </c>
    </row>
    <row r="2706" spans="2:12" x14ac:dyDescent="0.25">
      <c r="B2706" s="394" t="s">
        <v>383</v>
      </c>
      <c r="C2706" s="444" t="s">
        <v>670</v>
      </c>
      <c r="D2706" s="394" t="s">
        <v>1336</v>
      </c>
      <c r="E2706" s="394" t="s">
        <v>415</v>
      </c>
      <c r="F2706" s="542" t="s">
        <v>390</v>
      </c>
      <c r="G2706" s="542"/>
      <c r="H2706" s="395" t="s">
        <v>156</v>
      </c>
      <c r="I2706" s="445">
        <v>12.635999999999999</v>
      </c>
      <c r="J2706" s="445">
        <v>0</v>
      </c>
      <c r="K2706" s="446">
        <v>0.64</v>
      </c>
      <c r="L2706" s="446">
        <v>8.08704</v>
      </c>
    </row>
    <row r="2707" spans="2:12" x14ac:dyDescent="0.25">
      <c r="B2707" s="394" t="s">
        <v>383</v>
      </c>
      <c r="C2707" s="444" t="s">
        <v>4464</v>
      </c>
      <c r="D2707" s="394" t="s">
        <v>1336</v>
      </c>
      <c r="E2707" s="394" t="s">
        <v>4465</v>
      </c>
      <c r="F2707" s="542" t="s">
        <v>390</v>
      </c>
      <c r="G2707" s="542"/>
      <c r="H2707" s="395" t="s">
        <v>156</v>
      </c>
      <c r="I2707" s="445">
        <v>0.25</v>
      </c>
      <c r="J2707" s="445">
        <v>0</v>
      </c>
      <c r="K2707" s="446">
        <v>6.24</v>
      </c>
      <c r="L2707" s="446">
        <v>1.56</v>
      </c>
    </row>
    <row r="2708" spans="2:12" x14ac:dyDescent="0.25">
      <c r="B2708" s="394" t="s">
        <v>383</v>
      </c>
      <c r="C2708" s="444" t="s">
        <v>4466</v>
      </c>
      <c r="D2708" s="394" t="s">
        <v>1336</v>
      </c>
      <c r="E2708" s="394" t="s">
        <v>4467</v>
      </c>
      <c r="F2708" s="542" t="s">
        <v>390</v>
      </c>
      <c r="G2708" s="542"/>
      <c r="H2708" s="395" t="s">
        <v>136</v>
      </c>
      <c r="I2708" s="445">
        <v>25</v>
      </c>
      <c r="J2708" s="445">
        <v>0</v>
      </c>
      <c r="K2708" s="446">
        <v>25.13</v>
      </c>
      <c r="L2708" s="446">
        <v>628.25</v>
      </c>
    </row>
    <row r="2709" spans="2:12" ht="25.5" x14ac:dyDescent="0.25">
      <c r="B2709" s="399"/>
      <c r="C2709" s="399"/>
      <c r="D2709" s="399"/>
      <c r="E2709" s="399"/>
      <c r="F2709" s="399"/>
      <c r="G2709" s="399" t="s">
        <v>386</v>
      </c>
      <c r="H2709" s="447">
        <v>83.35</v>
      </c>
      <c r="I2709" s="399" t="s">
        <v>387</v>
      </c>
      <c r="J2709" s="447">
        <v>0</v>
      </c>
      <c r="K2709" s="399" t="s">
        <v>388</v>
      </c>
      <c r="L2709" s="447">
        <v>83.35</v>
      </c>
    </row>
    <row r="2710" spans="2:12" ht="26.25" thickBot="1" x14ac:dyDescent="0.3">
      <c r="B2710" s="399"/>
      <c r="C2710" s="399"/>
      <c r="D2710" s="399"/>
      <c r="E2710" s="399"/>
      <c r="F2710" s="399"/>
      <c r="G2710" s="399" t="s">
        <v>389</v>
      </c>
      <c r="H2710" s="447">
        <v>0</v>
      </c>
      <c r="I2710" s="543"/>
      <c r="J2710" s="543" t="s">
        <v>474</v>
      </c>
      <c r="K2710" s="399"/>
      <c r="L2710" s="447">
        <v>726.55</v>
      </c>
    </row>
    <row r="2711" spans="2:12" ht="13.5" thickTop="1" x14ac:dyDescent="0.25">
      <c r="B2711" s="396"/>
      <c r="C2711" s="396"/>
      <c r="D2711" s="396"/>
      <c r="E2711" s="396"/>
      <c r="F2711" s="396"/>
      <c r="G2711" s="396"/>
      <c r="H2711" s="396"/>
      <c r="I2711" s="396"/>
      <c r="J2711" s="396"/>
      <c r="K2711" s="396"/>
      <c r="L2711" s="396"/>
    </row>
    <row r="2712" spans="2:12" ht="15" x14ac:dyDescent="0.25">
      <c r="B2712" s="388" t="s">
        <v>2153</v>
      </c>
      <c r="C2712" s="440" t="s">
        <v>15</v>
      </c>
      <c r="D2712" s="388" t="s">
        <v>33</v>
      </c>
      <c r="E2712" s="388" t="s">
        <v>30</v>
      </c>
      <c r="F2712" s="544" t="s">
        <v>199</v>
      </c>
      <c r="G2712" s="544"/>
      <c r="H2712" s="389" t="s">
        <v>24</v>
      </c>
      <c r="I2712" s="440" t="s">
        <v>26</v>
      </c>
      <c r="J2712" s="440" t="s">
        <v>585</v>
      </c>
      <c r="K2712" s="440" t="s">
        <v>54</v>
      </c>
      <c r="L2712" s="440" t="s">
        <v>25</v>
      </c>
    </row>
    <row r="2713" spans="2:12" ht="15" customHeight="1" x14ac:dyDescent="0.25">
      <c r="B2713" s="390" t="s">
        <v>382</v>
      </c>
      <c r="C2713" s="391" t="s">
        <v>735</v>
      </c>
      <c r="D2713" s="390" t="s">
        <v>1336</v>
      </c>
      <c r="E2713" s="390" t="s">
        <v>197</v>
      </c>
      <c r="F2713" s="541">
        <v>2001</v>
      </c>
      <c r="G2713" s="541"/>
      <c r="H2713" s="392" t="s">
        <v>131</v>
      </c>
      <c r="I2713" s="443">
        <v>1</v>
      </c>
      <c r="J2713" s="393"/>
      <c r="K2713" s="393">
        <v>7.15</v>
      </c>
      <c r="L2713" s="393">
        <v>7.15</v>
      </c>
    </row>
    <row r="2714" spans="2:12" x14ac:dyDescent="0.25">
      <c r="B2714" s="394" t="s">
        <v>383</v>
      </c>
      <c r="C2714" s="444" t="s">
        <v>670</v>
      </c>
      <c r="D2714" s="394" t="s">
        <v>1336</v>
      </c>
      <c r="E2714" s="394" t="s">
        <v>415</v>
      </c>
      <c r="F2714" s="542" t="s">
        <v>390</v>
      </c>
      <c r="G2714" s="542"/>
      <c r="H2714" s="395" t="s">
        <v>156</v>
      </c>
      <c r="I2714" s="445">
        <v>2.27</v>
      </c>
      <c r="J2714" s="445">
        <v>0</v>
      </c>
      <c r="K2714" s="446">
        <v>0.64</v>
      </c>
      <c r="L2714" s="446">
        <v>1.4528000000000001</v>
      </c>
    </row>
    <row r="2715" spans="2:12" ht="15" customHeight="1" x14ac:dyDescent="0.25">
      <c r="B2715" s="394" t="s">
        <v>383</v>
      </c>
      <c r="C2715" s="444" t="s">
        <v>695</v>
      </c>
      <c r="D2715" s="394" t="s">
        <v>1336</v>
      </c>
      <c r="E2715" s="394" t="s">
        <v>437</v>
      </c>
      <c r="F2715" s="542" t="s">
        <v>390</v>
      </c>
      <c r="G2715" s="542"/>
      <c r="H2715" s="395" t="s">
        <v>138</v>
      </c>
      <c r="I2715" s="445">
        <v>5.1999999999999998E-3</v>
      </c>
      <c r="J2715" s="445">
        <v>0</v>
      </c>
      <c r="K2715" s="446">
        <v>168.09</v>
      </c>
      <c r="L2715" s="446">
        <v>0.87406799999999996</v>
      </c>
    </row>
    <row r="2716" spans="2:12" x14ac:dyDescent="0.25">
      <c r="B2716" s="394" t="s">
        <v>383</v>
      </c>
      <c r="C2716" s="444" t="s">
        <v>685</v>
      </c>
      <c r="D2716" s="394" t="s">
        <v>1336</v>
      </c>
      <c r="E2716" s="394" t="s">
        <v>236</v>
      </c>
      <c r="F2716" s="542" t="s">
        <v>384</v>
      </c>
      <c r="G2716" s="542"/>
      <c r="H2716" s="395" t="s">
        <v>340</v>
      </c>
      <c r="I2716" s="445">
        <v>9.0700000000000003E-2</v>
      </c>
      <c r="J2716" s="445">
        <v>0</v>
      </c>
      <c r="K2716" s="446">
        <v>29.12</v>
      </c>
      <c r="L2716" s="446">
        <v>2.641184</v>
      </c>
    </row>
    <row r="2717" spans="2:12" ht="15" customHeight="1" x14ac:dyDescent="0.25">
      <c r="B2717" s="394" t="s">
        <v>383</v>
      </c>
      <c r="C2717" s="444" t="s">
        <v>690</v>
      </c>
      <c r="D2717" s="394" t="s">
        <v>1336</v>
      </c>
      <c r="E2717" s="394" t="s">
        <v>202</v>
      </c>
      <c r="F2717" s="542" t="s">
        <v>384</v>
      </c>
      <c r="G2717" s="542"/>
      <c r="H2717" s="395" t="s">
        <v>340</v>
      </c>
      <c r="I2717" s="445">
        <v>0.1077</v>
      </c>
      <c r="J2717" s="445">
        <v>0</v>
      </c>
      <c r="K2717" s="446">
        <v>20.37</v>
      </c>
      <c r="L2717" s="446">
        <v>2.1938490000000002</v>
      </c>
    </row>
    <row r="2718" spans="2:12" ht="25.5" x14ac:dyDescent="0.25">
      <c r="B2718" s="399"/>
      <c r="C2718" s="399"/>
      <c r="D2718" s="399"/>
      <c r="E2718" s="399"/>
      <c r="F2718" s="399"/>
      <c r="G2718" s="399" t="s">
        <v>386</v>
      </c>
      <c r="H2718" s="447">
        <v>4.83</v>
      </c>
      <c r="I2718" s="399" t="s">
        <v>387</v>
      </c>
      <c r="J2718" s="447">
        <v>0</v>
      </c>
      <c r="K2718" s="399" t="s">
        <v>388</v>
      </c>
      <c r="L2718" s="447">
        <v>4.83</v>
      </c>
    </row>
    <row r="2719" spans="2:12" ht="26.25" thickBot="1" x14ac:dyDescent="0.3">
      <c r="B2719" s="399"/>
      <c r="C2719" s="399"/>
      <c r="D2719" s="399"/>
      <c r="E2719" s="399"/>
      <c r="F2719" s="399"/>
      <c r="G2719" s="399" t="s">
        <v>389</v>
      </c>
      <c r="H2719" s="447">
        <v>0</v>
      </c>
      <c r="I2719" s="543"/>
      <c r="J2719" s="543" t="s">
        <v>474</v>
      </c>
      <c r="K2719" s="399"/>
      <c r="L2719" s="447">
        <v>7.15</v>
      </c>
    </row>
    <row r="2720" spans="2:12" ht="13.5" thickTop="1" x14ac:dyDescent="0.25">
      <c r="B2720" s="396"/>
      <c r="C2720" s="396"/>
      <c r="D2720" s="396"/>
      <c r="E2720" s="396"/>
      <c r="F2720" s="396"/>
      <c r="G2720" s="396"/>
      <c r="H2720" s="396"/>
      <c r="I2720" s="396"/>
      <c r="J2720" s="396"/>
      <c r="K2720" s="396"/>
      <c r="L2720" s="396"/>
    </row>
    <row r="2721" spans="2:12" ht="15" x14ac:dyDescent="0.25">
      <c r="B2721" s="388" t="s">
        <v>2154</v>
      </c>
      <c r="C2721" s="440" t="s">
        <v>15</v>
      </c>
      <c r="D2721" s="388" t="s">
        <v>33</v>
      </c>
      <c r="E2721" s="388" t="s">
        <v>30</v>
      </c>
      <c r="F2721" s="544" t="s">
        <v>199</v>
      </c>
      <c r="G2721" s="544"/>
      <c r="H2721" s="389" t="s">
        <v>24</v>
      </c>
      <c r="I2721" s="440" t="s">
        <v>26</v>
      </c>
      <c r="J2721" s="440" t="s">
        <v>585</v>
      </c>
      <c r="K2721" s="440" t="s">
        <v>54</v>
      </c>
      <c r="L2721" s="440" t="s">
        <v>25</v>
      </c>
    </row>
    <row r="2722" spans="2:12" x14ac:dyDescent="0.25">
      <c r="B2722" s="390" t="s">
        <v>382</v>
      </c>
      <c r="C2722" s="391" t="s">
        <v>808</v>
      </c>
      <c r="D2722" s="390" t="s">
        <v>1336</v>
      </c>
      <c r="E2722" s="390" t="s">
        <v>2155</v>
      </c>
      <c r="F2722" s="541">
        <v>2002</v>
      </c>
      <c r="G2722" s="541"/>
      <c r="H2722" s="392" t="s">
        <v>131</v>
      </c>
      <c r="I2722" s="443">
        <v>1</v>
      </c>
      <c r="J2722" s="393"/>
      <c r="K2722" s="393">
        <v>28.61</v>
      </c>
      <c r="L2722" s="393">
        <v>28.61</v>
      </c>
    </row>
    <row r="2723" spans="2:12" x14ac:dyDescent="0.25">
      <c r="B2723" s="394" t="s">
        <v>383</v>
      </c>
      <c r="C2723" s="444" t="s">
        <v>685</v>
      </c>
      <c r="D2723" s="394" t="s">
        <v>1336</v>
      </c>
      <c r="E2723" s="394" t="s">
        <v>236</v>
      </c>
      <c r="F2723" s="542" t="s">
        <v>384</v>
      </c>
      <c r="G2723" s="542"/>
      <c r="H2723" s="395" t="s">
        <v>340</v>
      </c>
      <c r="I2723" s="445">
        <v>0.3528</v>
      </c>
      <c r="J2723" s="445">
        <v>0</v>
      </c>
      <c r="K2723" s="446">
        <v>29.12</v>
      </c>
      <c r="L2723" s="446">
        <v>10.273536</v>
      </c>
    </row>
    <row r="2724" spans="2:12" x14ac:dyDescent="0.25">
      <c r="B2724" s="394" t="s">
        <v>383</v>
      </c>
      <c r="C2724" s="444" t="s">
        <v>690</v>
      </c>
      <c r="D2724" s="394" t="s">
        <v>1336</v>
      </c>
      <c r="E2724" s="394" t="s">
        <v>202</v>
      </c>
      <c r="F2724" s="542" t="s">
        <v>384</v>
      </c>
      <c r="G2724" s="542"/>
      <c r="H2724" s="395" t="s">
        <v>340</v>
      </c>
      <c r="I2724" s="445">
        <v>0.4501</v>
      </c>
      <c r="J2724" s="445">
        <v>0</v>
      </c>
      <c r="K2724" s="446">
        <v>20.37</v>
      </c>
      <c r="L2724" s="446">
        <v>9.1685370000000006</v>
      </c>
    </row>
    <row r="2725" spans="2:12" x14ac:dyDescent="0.25">
      <c r="B2725" s="394" t="s">
        <v>383</v>
      </c>
      <c r="C2725" s="444" t="s">
        <v>670</v>
      </c>
      <c r="D2725" s="394" t="s">
        <v>1336</v>
      </c>
      <c r="E2725" s="394" t="s">
        <v>415</v>
      </c>
      <c r="F2725" s="542" t="s">
        <v>390</v>
      </c>
      <c r="G2725" s="542"/>
      <c r="H2725" s="395" t="s">
        <v>156</v>
      </c>
      <c r="I2725" s="445">
        <v>7.665</v>
      </c>
      <c r="J2725" s="445">
        <v>0</v>
      </c>
      <c r="K2725" s="446">
        <v>0.64</v>
      </c>
      <c r="L2725" s="446">
        <v>4.9055999999999997</v>
      </c>
    </row>
    <row r="2726" spans="2:12" ht="15" customHeight="1" x14ac:dyDescent="0.25">
      <c r="B2726" s="394" t="s">
        <v>383</v>
      </c>
      <c r="C2726" s="444" t="s">
        <v>695</v>
      </c>
      <c r="D2726" s="394" t="s">
        <v>1336</v>
      </c>
      <c r="E2726" s="394" t="s">
        <v>437</v>
      </c>
      <c r="F2726" s="542" t="s">
        <v>390</v>
      </c>
      <c r="G2726" s="542"/>
      <c r="H2726" s="395" t="s">
        <v>138</v>
      </c>
      <c r="I2726" s="445">
        <v>2.5499999999999998E-2</v>
      </c>
      <c r="J2726" s="445">
        <v>0</v>
      </c>
      <c r="K2726" s="446">
        <v>168.09</v>
      </c>
      <c r="L2726" s="446">
        <v>4.286295</v>
      </c>
    </row>
    <row r="2727" spans="2:12" ht="25.5" x14ac:dyDescent="0.25">
      <c r="B2727" s="399"/>
      <c r="C2727" s="399"/>
      <c r="D2727" s="399"/>
      <c r="E2727" s="399"/>
      <c r="F2727" s="399"/>
      <c r="G2727" s="399" t="s">
        <v>386</v>
      </c>
      <c r="H2727" s="447">
        <v>19.43</v>
      </c>
      <c r="I2727" s="399" t="s">
        <v>387</v>
      </c>
      <c r="J2727" s="447">
        <v>0</v>
      </c>
      <c r="K2727" s="399" t="s">
        <v>388</v>
      </c>
      <c r="L2727" s="447">
        <v>19.43</v>
      </c>
    </row>
    <row r="2728" spans="2:12" ht="15" customHeight="1" thickBot="1" x14ac:dyDescent="0.3">
      <c r="B2728" s="399"/>
      <c r="C2728" s="399"/>
      <c r="D2728" s="399"/>
      <c r="E2728" s="399"/>
      <c r="F2728" s="399"/>
      <c r="G2728" s="399" t="s">
        <v>389</v>
      </c>
      <c r="H2728" s="447">
        <v>0</v>
      </c>
      <c r="I2728" s="543"/>
      <c r="J2728" s="543" t="s">
        <v>474</v>
      </c>
      <c r="K2728" s="399"/>
      <c r="L2728" s="447">
        <v>28.61</v>
      </c>
    </row>
    <row r="2729" spans="2:12" ht="13.5" thickTop="1" x14ac:dyDescent="0.25">
      <c r="B2729" s="396"/>
      <c r="C2729" s="396"/>
      <c r="D2729" s="396"/>
      <c r="E2729" s="396"/>
      <c r="F2729" s="396"/>
      <c r="G2729" s="396"/>
      <c r="H2729" s="396"/>
      <c r="I2729" s="396"/>
      <c r="J2729" s="396"/>
      <c r="K2729" s="396"/>
      <c r="L2729" s="396"/>
    </row>
    <row r="2730" spans="2:12" ht="15" customHeight="1" x14ac:dyDescent="0.25">
      <c r="B2730" s="388" t="s">
        <v>2156</v>
      </c>
      <c r="C2730" s="440" t="s">
        <v>15</v>
      </c>
      <c r="D2730" s="388" t="s">
        <v>33</v>
      </c>
      <c r="E2730" s="388" t="s">
        <v>30</v>
      </c>
      <c r="F2730" s="544" t="s">
        <v>199</v>
      </c>
      <c r="G2730" s="544"/>
      <c r="H2730" s="389" t="s">
        <v>24</v>
      </c>
      <c r="I2730" s="440" t="s">
        <v>26</v>
      </c>
      <c r="J2730" s="440" t="s">
        <v>585</v>
      </c>
      <c r="K2730" s="440" t="s">
        <v>54</v>
      </c>
      <c r="L2730" s="440" t="s">
        <v>25</v>
      </c>
    </row>
    <row r="2731" spans="2:12" x14ac:dyDescent="0.25">
      <c r="B2731" s="390" t="s">
        <v>382</v>
      </c>
      <c r="C2731" s="391" t="s">
        <v>1250</v>
      </c>
      <c r="D2731" s="390" t="s">
        <v>1336</v>
      </c>
      <c r="E2731" s="390" t="s">
        <v>1251</v>
      </c>
      <c r="F2731" s="541">
        <v>2004</v>
      </c>
      <c r="G2731" s="541"/>
      <c r="H2731" s="392" t="s">
        <v>131</v>
      </c>
      <c r="I2731" s="443">
        <v>1</v>
      </c>
      <c r="J2731" s="393"/>
      <c r="K2731" s="393">
        <v>23.66</v>
      </c>
      <c r="L2731" s="393">
        <v>23.66</v>
      </c>
    </row>
    <row r="2732" spans="2:12" x14ac:dyDescent="0.25">
      <c r="B2732" s="394" t="s">
        <v>383</v>
      </c>
      <c r="C2732" s="444" t="s">
        <v>708</v>
      </c>
      <c r="D2732" s="394" t="s">
        <v>1336</v>
      </c>
      <c r="E2732" s="394" t="s">
        <v>457</v>
      </c>
      <c r="F2732" s="542" t="s">
        <v>390</v>
      </c>
      <c r="G2732" s="542"/>
      <c r="H2732" s="395" t="s">
        <v>156</v>
      </c>
      <c r="I2732" s="445">
        <v>0.95550000000000002</v>
      </c>
      <c r="J2732" s="445">
        <v>0</v>
      </c>
      <c r="K2732" s="446">
        <v>0.81</v>
      </c>
      <c r="L2732" s="446">
        <v>0.77395499999999995</v>
      </c>
    </row>
    <row r="2733" spans="2:12" x14ac:dyDescent="0.25">
      <c r="B2733" s="394" t="s">
        <v>383</v>
      </c>
      <c r="C2733" s="444" t="s">
        <v>690</v>
      </c>
      <c r="D2733" s="394" t="s">
        <v>1336</v>
      </c>
      <c r="E2733" s="394" t="s">
        <v>202</v>
      </c>
      <c r="F2733" s="542" t="s">
        <v>384</v>
      </c>
      <c r="G2733" s="542"/>
      <c r="H2733" s="395" t="s">
        <v>340</v>
      </c>
      <c r="I2733" s="445">
        <v>0.4</v>
      </c>
      <c r="J2733" s="445">
        <v>0</v>
      </c>
      <c r="K2733" s="446">
        <v>20.37</v>
      </c>
      <c r="L2733" s="446">
        <v>8.1479999999999997</v>
      </c>
    </row>
    <row r="2734" spans="2:12" x14ac:dyDescent="0.25">
      <c r="B2734" s="394" t="s">
        <v>383</v>
      </c>
      <c r="C2734" s="444" t="s">
        <v>700</v>
      </c>
      <c r="D2734" s="394" t="s">
        <v>1336</v>
      </c>
      <c r="E2734" s="394" t="s">
        <v>445</v>
      </c>
      <c r="F2734" s="542" t="s">
        <v>390</v>
      </c>
      <c r="G2734" s="542"/>
      <c r="H2734" s="395" t="s">
        <v>138</v>
      </c>
      <c r="I2734" s="445">
        <v>8.3000000000000001E-3</v>
      </c>
      <c r="J2734" s="445">
        <v>0</v>
      </c>
      <c r="K2734" s="446">
        <v>198.58</v>
      </c>
      <c r="L2734" s="446">
        <v>1.6482140000000001</v>
      </c>
    </row>
    <row r="2735" spans="2:12" x14ac:dyDescent="0.25">
      <c r="B2735" s="394" t="s">
        <v>383</v>
      </c>
      <c r="C2735" s="444" t="s">
        <v>685</v>
      </c>
      <c r="D2735" s="394" t="s">
        <v>1336</v>
      </c>
      <c r="E2735" s="394" t="s">
        <v>236</v>
      </c>
      <c r="F2735" s="542" t="s">
        <v>384</v>
      </c>
      <c r="G2735" s="542"/>
      <c r="H2735" s="395" t="s">
        <v>340</v>
      </c>
      <c r="I2735" s="445">
        <v>0.43890000000000001</v>
      </c>
      <c r="J2735" s="445">
        <v>0</v>
      </c>
      <c r="K2735" s="446">
        <v>29.12</v>
      </c>
      <c r="L2735" s="446">
        <v>12.780768</v>
      </c>
    </row>
    <row r="2736" spans="2:12" x14ac:dyDescent="0.25">
      <c r="B2736" s="394" t="s">
        <v>383</v>
      </c>
      <c r="C2736" s="444" t="s">
        <v>670</v>
      </c>
      <c r="D2736" s="394" t="s">
        <v>1336</v>
      </c>
      <c r="E2736" s="394" t="s">
        <v>415</v>
      </c>
      <c r="F2736" s="542" t="s">
        <v>390</v>
      </c>
      <c r="G2736" s="542"/>
      <c r="H2736" s="395" t="s">
        <v>156</v>
      </c>
      <c r="I2736" s="445">
        <v>0.52500000000000002</v>
      </c>
      <c r="J2736" s="445">
        <v>0</v>
      </c>
      <c r="K2736" s="446">
        <v>0.64</v>
      </c>
      <c r="L2736" s="446">
        <v>0.33600000000000002</v>
      </c>
    </row>
    <row r="2737" spans="2:12" ht="25.5" x14ac:dyDescent="0.25">
      <c r="B2737" s="399"/>
      <c r="C2737" s="399"/>
      <c r="D2737" s="399"/>
      <c r="E2737" s="399"/>
      <c r="F2737" s="399"/>
      <c r="G2737" s="399" t="s">
        <v>386</v>
      </c>
      <c r="H2737" s="447">
        <v>20.92</v>
      </c>
      <c r="I2737" s="399" t="s">
        <v>387</v>
      </c>
      <c r="J2737" s="447">
        <v>0</v>
      </c>
      <c r="K2737" s="399" t="s">
        <v>388</v>
      </c>
      <c r="L2737" s="447">
        <v>20.92</v>
      </c>
    </row>
    <row r="2738" spans="2:12" ht="12.75" customHeight="1" thickBot="1" x14ac:dyDescent="0.3">
      <c r="B2738" s="399"/>
      <c r="C2738" s="399"/>
      <c r="D2738" s="399"/>
      <c r="E2738" s="399"/>
      <c r="F2738" s="399"/>
      <c r="G2738" s="399" t="s">
        <v>389</v>
      </c>
      <c r="H2738" s="447">
        <v>0</v>
      </c>
      <c r="I2738" s="543"/>
      <c r="J2738" s="543" t="s">
        <v>474</v>
      </c>
      <c r="K2738" s="399"/>
      <c r="L2738" s="447">
        <v>23.66</v>
      </c>
    </row>
    <row r="2739" spans="2:12" ht="12.75" customHeight="1" thickTop="1" x14ac:dyDescent="0.25">
      <c r="B2739" s="396"/>
      <c r="C2739" s="396"/>
      <c r="D2739" s="396"/>
      <c r="E2739" s="396"/>
      <c r="F2739" s="396"/>
      <c r="G2739" s="396"/>
      <c r="H2739" s="396"/>
      <c r="I2739" s="396"/>
      <c r="J2739" s="396"/>
      <c r="K2739" s="396"/>
      <c r="L2739" s="396"/>
    </row>
    <row r="2740" spans="2:12" ht="15" x14ac:dyDescent="0.25">
      <c r="B2740" s="388" t="s">
        <v>2157</v>
      </c>
      <c r="C2740" s="440" t="s">
        <v>15</v>
      </c>
      <c r="D2740" s="388" t="s">
        <v>33</v>
      </c>
      <c r="E2740" s="388" t="s">
        <v>30</v>
      </c>
      <c r="F2740" s="544" t="s">
        <v>199</v>
      </c>
      <c r="G2740" s="544"/>
      <c r="H2740" s="389" t="s">
        <v>24</v>
      </c>
      <c r="I2740" s="440" t="s">
        <v>26</v>
      </c>
      <c r="J2740" s="440" t="s">
        <v>585</v>
      </c>
      <c r="K2740" s="440" t="s">
        <v>54</v>
      </c>
      <c r="L2740" s="440" t="s">
        <v>25</v>
      </c>
    </row>
    <row r="2741" spans="2:12" ht="25.5" x14ac:dyDescent="0.25">
      <c r="B2741" s="390" t="s">
        <v>382</v>
      </c>
      <c r="C2741" s="391" t="s">
        <v>2158</v>
      </c>
      <c r="D2741" s="390" t="s">
        <v>130</v>
      </c>
      <c r="E2741" s="390" t="s">
        <v>2159</v>
      </c>
      <c r="F2741" s="541" t="s">
        <v>1163</v>
      </c>
      <c r="G2741" s="541"/>
      <c r="H2741" s="392" t="s">
        <v>131</v>
      </c>
      <c r="I2741" s="443">
        <v>1</v>
      </c>
      <c r="J2741" s="393"/>
      <c r="K2741" s="393">
        <v>485.57</v>
      </c>
      <c r="L2741" s="393">
        <v>485.57</v>
      </c>
    </row>
    <row r="2742" spans="2:12" x14ac:dyDescent="0.25">
      <c r="B2742" s="394" t="s">
        <v>383</v>
      </c>
      <c r="C2742" s="444" t="s">
        <v>685</v>
      </c>
      <c r="D2742" s="394" t="s">
        <v>1336</v>
      </c>
      <c r="E2742" s="394" t="s">
        <v>236</v>
      </c>
      <c r="F2742" s="542" t="s">
        <v>384</v>
      </c>
      <c r="G2742" s="542"/>
      <c r="H2742" s="395" t="s">
        <v>340</v>
      </c>
      <c r="I2742" s="445">
        <v>1.4750000000000001</v>
      </c>
      <c r="J2742" s="445">
        <v>0</v>
      </c>
      <c r="K2742" s="446">
        <v>29.12</v>
      </c>
      <c r="L2742" s="446">
        <v>42.951999999999998</v>
      </c>
    </row>
    <row r="2743" spans="2:12" x14ac:dyDescent="0.25">
      <c r="B2743" s="394" t="s">
        <v>383</v>
      </c>
      <c r="C2743" s="444" t="s">
        <v>690</v>
      </c>
      <c r="D2743" s="394" t="s">
        <v>1336</v>
      </c>
      <c r="E2743" s="394" t="s">
        <v>202</v>
      </c>
      <c r="F2743" s="542" t="s">
        <v>384</v>
      </c>
      <c r="G2743" s="542"/>
      <c r="H2743" s="395" t="s">
        <v>340</v>
      </c>
      <c r="I2743" s="445">
        <v>0.73799999999999999</v>
      </c>
      <c r="J2743" s="445">
        <v>0</v>
      </c>
      <c r="K2743" s="446">
        <v>20.37</v>
      </c>
      <c r="L2743" s="446">
        <v>15.033060000000001</v>
      </c>
    </row>
    <row r="2744" spans="2:12" x14ac:dyDescent="0.25">
      <c r="B2744" s="394" t="s">
        <v>383</v>
      </c>
      <c r="C2744" s="444" t="s">
        <v>4468</v>
      </c>
      <c r="D2744" s="394" t="s">
        <v>1336</v>
      </c>
      <c r="E2744" s="394" t="s">
        <v>4469</v>
      </c>
      <c r="F2744" s="542" t="s">
        <v>390</v>
      </c>
      <c r="G2744" s="542"/>
      <c r="H2744" s="395" t="s">
        <v>395</v>
      </c>
      <c r="I2744" s="445">
        <v>0.1938</v>
      </c>
      <c r="J2744" s="445">
        <v>0</v>
      </c>
      <c r="K2744" s="446">
        <v>100.87</v>
      </c>
      <c r="L2744" s="446">
        <v>19.548605999999999</v>
      </c>
    </row>
    <row r="2745" spans="2:12" x14ac:dyDescent="0.25">
      <c r="B2745" s="394" t="s">
        <v>383</v>
      </c>
      <c r="C2745" s="444" t="s">
        <v>813</v>
      </c>
      <c r="D2745" s="394" t="s">
        <v>1336</v>
      </c>
      <c r="E2745" s="394" t="s">
        <v>4470</v>
      </c>
      <c r="F2745" s="542" t="s">
        <v>390</v>
      </c>
      <c r="G2745" s="542"/>
      <c r="H2745" s="395" t="s">
        <v>156</v>
      </c>
      <c r="I2745" s="445">
        <v>8.6199999999999992</v>
      </c>
      <c r="J2745" s="445">
        <v>0</v>
      </c>
      <c r="K2745" s="446">
        <v>1.79</v>
      </c>
      <c r="L2745" s="446">
        <v>15.4298</v>
      </c>
    </row>
    <row r="2746" spans="2:12" x14ac:dyDescent="0.25">
      <c r="B2746" s="394" t="s">
        <v>383</v>
      </c>
      <c r="C2746" s="444" t="s">
        <v>812</v>
      </c>
      <c r="D2746" s="394" t="s">
        <v>1336</v>
      </c>
      <c r="E2746" s="394" t="s">
        <v>515</v>
      </c>
      <c r="F2746" s="542" t="s">
        <v>390</v>
      </c>
      <c r="G2746" s="542"/>
      <c r="H2746" s="395" t="s">
        <v>156</v>
      </c>
      <c r="I2746" s="445">
        <v>0.14000000000000001</v>
      </c>
      <c r="J2746" s="445">
        <v>0</v>
      </c>
      <c r="K2746" s="446">
        <v>7.98</v>
      </c>
      <c r="L2746" s="446">
        <v>1.1172</v>
      </c>
    </row>
    <row r="2747" spans="2:12" ht="12.75" customHeight="1" x14ac:dyDescent="0.25">
      <c r="B2747" s="394" t="s">
        <v>383</v>
      </c>
      <c r="C2747" s="444" t="s">
        <v>4471</v>
      </c>
      <c r="D2747" s="394" t="s">
        <v>160</v>
      </c>
      <c r="E2747" s="394" t="s">
        <v>4472</v>
      </c>
      <c r="F2747" s="542" t="s">
        <v>1292</v>
      </c>
      <c r="G2747" s="542"/>
      <c r="H2747" s="395" t="s">
        <v>131</v>
      </c>
      <c r="I2747" s="445">
        <v>1.1599999999999999</v>
      </c>
      <c r="J2747" s="445">
        <v>0</v>
      </c>
      <c r="K2747" s="446">
        <v>337.52</v>
      </c>
      <c r="L2747" s="446">
        <v>391.52319999999997</v>
      </c>
    </row>
    <row r="2748" spans="2:12" ht="25.5" x14ac:dyDescent="0.25">
      <c r="B2748" s="399"/>
      <c r="C2748" s="399"/>
      <c r="D2748" s="399"/>
      <c r="E2748" s="399"/>
      <c r="F2748" s="399"/>
      <c r="G2748" s="399" t="s">
        <v>386</v>
      </c>
      <c r="H2748" s="447">
        <v>57.98</v>
      </c>
      <c r="I2748" s="399" t="s">
        <v>387</v>
      </c>
      <c r="J2748" s="447">
        <v>0</v>
      </c>
      <c r="K2748" s="399" t="s">
        <v>388</v>
      </c>
      <c r="L2748" s="447">
        <v>57.98</v>
      </c>
    </row>
    <row r="2749" spans="2:12" ht="26.25" thickBot="1" x14ac:dyDescent="0.3">
      <c r="B2749" s="399"/>
      <c r="C2749" s="399"/>
      <c r="D2749" s="399"/>
      <c r="E2749" s="399"/>
      <c r="F2749" s="399"/>
      <c r="G2749" s="399" t="s">
        <v>389</v>
      </c>
      <c r="H2749" s="447">
        <v>0</v>
      </c>
      <c r="I2749" s="543"/>
      <c r="J2749" s="543" t="s">
        <v>474</v>
      </c>
      <c r="K2749" s="399"/>
      <c r="L2749" s="447">
        <v>485.57</v>
      </c>
    </row>
    <row r="2750" spans="2:12" ht="12.75" customHeight="1" thickTop="1" x14ac:dyDescent="0.25">
      <c r="B2750" s="396"/>
      <c r="C2750" s="396"/>
      <c r="D2750" s="396"/>
      <c r="E2750" s="396"/>
      <c r="F2750" s="396"/>
      <c r="G2750" s="396"/>
      <c r="H2750" s="396"/>
      <c r="I2750" s="396"/>
      <c r="J2750" s="396"/>
      <c r="K2750" s="396"/>
      <c r="L2750" s="396"/>
    </row>
    <row r="2751" spans="2:12" ht="15" x14ac:dyDescent="0.25">
      <c r="B2751" s="388" t="s">
        <v>2161</v>
      </c>
      <c r="C2751" s="440" t="s">
        <v>15</v>
      </c>
      <c r="D2751" s="388" t="s">
        <v>33</v>
      </c>
      <c r="E2751" s="388" t="s">
        <v>30</v>
      </c>
      <c r="F2751" s="544" t="s">
        <v>199</v>
      </c>
      <c r="G2751" s="544"/>
      <c r="H2751" s="389" t="s">
        <v>24</v>
      </c>
      <c r="I2751" s="440" t="s">
        <v>26</v>
      </c>
      <c r="J2751" s="440" t="s">
        <v>585</v>
      </c>
      <c r="K2751" s="440" t="s">
        <v>54</v>
      </c>
      <c r="L2751" s="440" t="s">
        <v>25</v>
      </c>
    </row>
    <row r="2752" spans="2:12" x14ac:dyDescent="0.25">
      <c r="B2752" s="390" t="s">
        <v>382</v>
      </c>
      <c r="C2752" s="391" t="s">
        <v>2162</v>
      </c>
      <c r="D2752" s="390" t="s">
        <v>1336</v>
      </c>
      <c r="E2752" s="390" t="s">
        <v>2163</v>
      </c>
      <c r="F2752" s="541">
        <v>2105</v>
      </c>
      <c r="G2752" s="541"/>
      <c r="H2752" s="392" t="s">
        <v>131</v>
      </c>
      <c r="I2752" s="443">
        <v>1</v>
      </c>
      <c r="J2752" s="393"/>
      <c r="K2752" s="393">
        <v>24.42</v>
      </c>
      <c r="L2752" s="393">
        <v>24.42</v>
      </c>
    </row>
    <row r="2753" spans="2:12" x14ac:dyDescent="0.25">
      <c r="B2753" s="394" t="s">
        <v>383</v>
      </c>
      <c r="C2753" s="444" t="s">
        <v>681</v>
      </c>
      <c r="D2753" s="394" t="s">
        <v>1336</v>
      </c>
      <c r="E2753" s="394" t="s">
        <v>242</v>
      </c>
      <c r="F2753" s="542" t="s">
        <v>384</v>
      </c>
      <c r="G2753" s="542"/>
      <c r="H2753" s="395" t="s">
        <v>340</v>
      </c>
      <c r="I2753" s="445">
        <v>0.52</v>
      </c>
      <c r="J2753" s="445">
        <v>0</v>
      </c>
      <c r="K2753" s="446">
        <v>29.16</v>
      </c>
      <c r="L2753" s="446">
        <v>15.1632</v>
      </c>
    </row>
    <row r="2754" spans="2:12" x14ac:dyDescent="0.25">
      <c r="B2754" s="394" t="s">
        <v>383</v>
      </c>
      <c r="C2754" s="444" t="s">
        <v>674</v>
      </c>
      <c r="D2754" s="394" t="s">
        <v>1336</v>
      </c>
      <c r="E2754" s="394" t="s">
        <v>237</v>
      </c>
      <c r="F2754" s="542" t="s">
        <v>384</v>
      </c>
      <c r="G2754" s="542"/>
      <c r="H2754" s="395" t="s">
        <v>340</v>
      </c>
      <c r="I2754" s="445">
        <v>0.16</v>
      </c>
      <c r="J2754" s="445">
        <v>0</v>
      </c>
      <c r="K2754" s="446">
        <v>22.31</v>
      </c>
      <c r="L2754" s="446">
        <v>3.5695999999999999</v>
      </c>
    </row>
    <row r="2755" spans="2:12" x14ac:dyDescent="0.25">
      <c r="B2755" s="394" t="s">
        <v>383</v>
      </c>
      <c r="C2755" s="444" t="s">
        <v>4473</v>
      </c>
      <c r="D2755" s="394" t="s">
        <v>1336</v>
      </c>
      <c r="E2755" s="394" t="s">
        <v>4474</v>
      </c>
      <c r="F2755" s="542" t="s">
        <v>390</v>
      </c>
      <c r="G2755" s="542"/>
      <c r="H2755" s="395" t="s">
        <v>156</v>
      </c>
      <c r="I2755" s="445">
        <v>6</v>
      </c>
      <c r="J2755" s="445">
        <v>0</v>
      </c>
      <c r="K2755" s="446">
        <v>0.95</v>
      </c>
      <c r="L2755" s="446">
        <v>5.7</v>
      </c>
    </row>
    <row r="2756" spans="2:12" ht="25.5" x14ac:dyDescent="0.25">
      <c r="B2756" s="399"/>
      <c r="C2756" s="399"/>
      <c r="D2756" s="399"/>
      <c r="E2756" s="399"/>
      <c r="F2756" s="399"/>
      <c r="G2756" s="399" t="s">
        <v>386</v>
      </c>
      <c r="H2756" s="447">
        <v>18.72</v>
      </c>
      <c r="I2756" s="399" t="s">
        <v>387</v>
      </c>
      <c r="J2756" s="447">
        <v>0</v>
      </c>
      <c r="K2756" s="399" t="s">
        <v>388</v>
      </c>
      <c r="L2756" s="447">
        <v>18.72</v>
      </c>
    </row>
    <row r="2757" spans="2:12" ht="26.25" thickBot="1" x14ac:dyDescent="0.3">
      <c r="B2757" s="399"/>
      <c r="C2757" s="399"/>
      <c r="D2757" s="399"/>
      <c r="E2757" s="399"/>
      <c r="F2757" s="399"/>
      <c r="G2757" s="399" t="s">
        <v>389</v>
      </c>
      <c r="H2757" s="447">
        <v>0</v>
      </c>
      <c r="I2757" s="543"/>
      <c r="J2757" s="543" t="s">
        <v>474</v>
      </c>
      <c r="K2757" s="399"/>
      <c r="L2757" s="447">
        <v>24.42</v>
      </c>
    </row>
    <row r="2758" spans="2:12" ht="13.5" thickTop="1" x14ac:dyDescent="0.25">
      <c r="B2758" s="396"/>
      <c r="C2758" s="396"/>
      <c r="D2758" s="396"/>
      <c r="E2758" s="396"/>
      <c r="F2758" s="396"/>
      <c r="G2758" s="396"/>
      <c r="H2758" s="396"/>
      <c r="I2758" s="396"/>
      <c r="J2758" s="396"/>
      <c r="K2758" s="396"/>
      <c r="L2758" s="396"/>
    </row>
    <row r="2759" spans="2:12" ht="15" x14ac:dyDescent="0.25">
      <c r="B2759" s="388" t="s">
        <v>2168</v>
      </c>
      <c r="C2759" s="440" t="s">
        <v>15</v>
      </c>
      <c r="D2759" s="388" t="s">
        <v>33</v>
      </c>
      <c r="E2759" s="388" t="s">
        <v>30</v>
      </c>
      <c r="F2759" s="544" t="s">
        <v>199</v>
      </c>
      <c r="G2759" s="544"/>
      <c r="H2759" s="389" t="s">
        <v>24</v>
      </c>
      <c r="I2759" s="440" t="s">
        <v>26</v>
      </c>
      <c r="J2759" s="440" t="s">
        <v>585</v>
      </c>
      <c r="K2759" s="440" t="s">
        <v>54</v>
      </c>
      <c r="L2759" s="440" t="s">
        <v>25</v>
      </c>
    </row>
    <row r="2760" spans="2:12" ht="76.5" customHeight="1" x14ac:dyDescent="0.25">
      <c r="B2760" s="390" t="s">
        <v>382</v>
      </c>
      <c r="C2760" s="391" t="s">
        <v>1050</v>
      </c>
      <c r="D2760" s="390" t="s">
        <v>1336</v>
      </c>
      <c r="E2760" s="390" t="s">
        <v>1051</v>
      </c>
      <c r="F2760" s="541">
        <v>2201</v>
      </c>
      <c r="G2760" s="541"/>
      <c r="H2760" s="392" t="s">
        <v>138</v>
      </c>
      <c r="I2760" s="443">
        <v>1</v>
      </c>
      <c r="J2760" s="393"/>
      <c r="K2760" s="393">
        <v>248.49</v>
      </c>
      <c r="L2760" s="393">
        <v>248.49</v>
      </c>
    </row>
    <row r="2761" spans="2:12" ht="76.5" customHeight="1" x14ac:dyDescent="0.25">
      <c r="B2761" s="394" t="s">
        <v>383</v>
      </c>
      <c r="C2761" s="444" t="s">
        <v>690</v>
      </c>
      <c r="D2761" s="394" t="s">
        <v>1336</v>
      </c>
      <c r="E2761" s="394" t="s">
        <v>202</v>
      </c>
      <c r="F2761" s="542" t="s">
        <v>384</v>
      </c>
      <c r="G2761" s="542"/>
      <c r="H2761" s="395" t="s">
        <v>340</v>
      </c>
      <c r="I2761" s="445">
        <v>1.89</v>
      </c>
      <c r="J2761" s="445">
        <v>0</v>
      </c>
      <c r="K2761" s="446">
        <v>20.37</v>
      </c>
      <c r="L2761" s="446">
        <v>38.499299999999998</v>
      </c>
    </row>
    <row r="2762" spans="2:12" ht="12.75" customHeight="1" x14ac:dyDescent="0.25">
      <c r="B2762" s="394" t="s">
        <v>383</v>
      </c>
      <c r="C2762" s="444" t="s">
        <v>724</v>
      </c>
      <c r="D2762" s="394" t="s">
        <v>1336</v>
      </c>
      <c r="E2762" s="394" t="s">
        <v>477</v>
      </c>
      <c r="F2762" s="542" t="s">
        <v>390</v>
      </c>
      <c r="G2762" s="542"/>
      <c r="H2762" s="395" t="s">
        <v>138</v>
      </c>
      <c r="I2762" s="445">
        <v>0.6</v>
      </c>
      <c r="J2762" s="445">
        <v>0</v>
      </c>
      <c r="K2762" s="446">
        <v>181.64</v>
      </c>
      <c r="L2762" s="446">
        <v>108.98399999999999</v>
      </c>
    </row>
    <row r="2763" spans="2:12" x14ac:dyDescent="0.25">
      <c r="B2763" s="394" t="s">
        <v>383</v>
      </c>
      <c r="C2763" s="444" t="s">
        <v>677</v>
      </c>
      <c r="D2763" s="394" t="s">
        <v>1336</v>
      </c>
      <c r="E2763" s="394" t="s">
        <v>421</v>
      </c>
      <c r="F2763" s="542" t="s">
        <v>390</v>
      </c>
      <c r="G2763" s="542"/>
      <c r="H2763" s="395" t="s">
        <v>138</v>
      </c>
      <c r="I2763" s="445">
        <v>0.6</v>
      </c>
      <c r="J2763" s="445">
        <v>0</v>
      </c>
      <c r="K2763" s="446">
        <v>168.38</v>
      </c>
      <c r="L2763" s="446">
        <v>101.02800000000001</v>
      </c>
    </row>
    <row r="2764" spans="2:12" ht="25.5" x14ac:dyDescent="0.25">
      <c r="B2764" s="399"/>
      <c r="C2764" s="399"/>
      <c r="D2764" s="399"/>
      <c r="E2764" s="399"/>
      <c r="F2764" s="399"/>
      <c r="G2764" s="399" t="s">
        <v>386</v>
      </c>
      <c r="H2764" s="447">
        <v>38.49</v>
      </c>
      <c r="I2764" s="399" t="s">
        <v>387</v>
      </c>
      <c r="J2764" s="447">
        <v>0</v>
      </c>
      <c r="K2764" s="399" t="s">
        <v>388</v>
      </c>
      <c r="L2764" s="447">
        <v>38.49</v>
      </c>
    </row>
    <row r="2765" spans="2:12" ht="26.25" thickBot="1" x14ac:dyDescent="0.3">
      <c r="B2765" s="399"/>
      <c r="C2765" s="399"/>
      <c r="D2765" s="399"/>
      <c r="E2765" s="399"/>
      <c r="F2765" s="399"/>
      <c r="G2765" s="399" t="s">
        <v>389</v>
      </c>
      <c r="H2765" s="447">
        <v>0</v>
      </c>
      <c r="I2765" s="543"/>
      <c r="J2765" s="543" t="s">
        <v>474</v>
      </c>
      <c r="K2765" s="399"/>
      <c r="L2765" s="447">
        <v>248.49</v>
      </c>
    </row>
    <row r="2766" spans="2:12" ht="13.5" thickTop="1" x14ac:dyDescent="0.25">
      <c r="B2766" s="396"/>
      <c r="C2766" s="396"/>
      <c r="D2766" s="396"/>
      <c r="E2766" s="396"/>
      <c r="F2766" s="396"/>
      <c r="G2766" s="396"/>
      <c r="H2766" s="396"/>
      <c r="I2766" s="396"/>
      <c r="J2766" s="396"/>
      <c r="K2766" s="396"/>
      <c r="L2766" s="396"/>
    </row>
    <row r="2767" spans="2:12" ht="15" x14ac:dyDescent="0.25">
      <c r="B2767" s="388" t="s">
        <v>2169</v>
      </c>
      <c r="C2767" s="440" t="s">
        <v>15</v>
      </c>
      <c r="D2767" s="388" t="s">
        <v>33</v>
      </c>
      <c r="E2767" s="388" t="s">
        <v>30</v>
      </c>
      <c r="F2767" s="544" t="s">
        <v>199</v>
      </c>
      <c r="G2767" s="544"/>
      <c r="H2767" s="389" t="s">
        <v>24</v>
      </c>
      <c r="I2767" s="440" t="s">
        <v>26</v>
      </c>
      <c r="J2767" s="440" t="s">
        <v>585</v>
      </c>
      <c r="K2767" s="440" t="s">
        <v>54</v>
      </c>
      <c r="L2767" s="440" t="s">
        <v>25</v>
      </c>
    </row>
    <row r="2768" spans="2:12" ht="25.5" x14ac:dyDescent="0.25">
      <c r="B2768" s="390" t="s">
        <v>382</v>
      </c>
      <c r="C2768" s="391" t="s">
        <v>2170</v>
      </c>
      <c r="D2768" s="390" t="s">
        <v>1336</v>
      </c>
      <c r="E2768" s="390" t="s">
        <v>2171</v>
      </c>
      <c r="F2768" s="541">
        <v>2200</v>
      </c>
      <c r="G2768" s="541"/>
      <c r="H2768" s="392" t="s">
        <v>131</v>
      </c>
      <c r="I2768" s="443">
        <v>1</v>
      </c>
      <c r="J2768" s="393"/>
      <c r="K2768" s="393">
        <v>87.71</v>
      </c>
      <c r="L2768" s="393">
        <v>87.71</v>
      </c>
    </row>
    <row r="2769" spans="2:12" ht="25.5" x14ac:dyDescent="0.25">
      <c r="B2769" s="394" t="s">
        <v>383</v>
      </c>
      <c r="C2769" s="444" t="s">
        <v>4475</v>
      </c>
      <c r="D2769" s="394" t="s">
        <v>1336</v>
      </c>
      <c r="E2769" s="394" t="s">
        <v>4476</v>
      </c>
      <c r="F2769" s="542" t="s">
        <v>390</v>
      </c>
      <c r="G2769" s="542"/>
      <c r="H2769" s="395" t="s">
        <v>4477</v>
      </c>
      <c r="I2769" s="445">
        <v>32.142899999999997</v>
      </c>
      <c r="J2769" s="445">
        <v>0</v>
      </c>
      <c r="K2769" s="446">
        <v>0.17</v>
      </c>
      <c r="L2769" s="446">
        <v>5.4642929999999996</v>
      </c>
    </row>
    <row r="2770" spans="2:12" ht="12.75" customHeight="1" x14ac:dyDescent="0.25">
      <c r="B2770" s="394" t="s">
        <v>383</v>
      </c>
      <c r="C2770" s="444" t="s">
        <v>4478</v>
      </c>
      <c r="D2770" s="394" t="s">
        <v>1336</v>
      </c>
      <c r="E2770" s="394" t="s">
        <v>4479</v>
      </c>
      <c r="F2770" s="542" t="s">
        <v>390</v>
      </c>
      <c r="G2770" s="542"/>
      <c r="H2770" s="395" t="s">
        <v>141</v>
      </c>
      <c r="I2770" s="445">
        <v>0.85709999999999997</v>
      </c>
      <c r="J2770" s="445">
        <v>0</v>
      </c>
      <c r="K2770" s="446">
        <v>0.39</v>
      </c>
      <c r="L2770" s="446">
        <v>0.33426899999999998</v>
      </c>
    </row>
    <row r="2771" spans="2:12" x14ac:dyDescent="0.25">
      <c r="B2771" s="394" t="s">
        <v>383</v>
      </c>
      <c r="C2771" s="444" t="s">
        <v>4480</v>
      </c>
      <c r="D2771" s="394" t="s">
        <v>1336</v>
      </c>
      <c r="E2771" s="394" t="s">
        <v>4481</v>
      </c>
      <c r="F2771" s="542" t="s">
        <v>390</v>
      </c>
      <c r="G2771" s="542"/>
      <c r="H2771" s="395" t="s">
        <v>138</v>
      </c>
      <c r="I2771" s="445">
        <v>0.10199999999999999</v>
      </c>
      <c r="J2771" s="445">
        <v>0</v>
      </c>
      <c r="K2771" s="446">
        <v>550</v>
      </c>
      <c r="L2771" s="446">
        <v>56.1</v>
      </c>
    </row>
    <row r="2772" spans="2:12" x14ac:dyDescent="0.25">
      <c r="B2772" s="394" t="s">
        <v>383</v>
      </c>
      <c r="C2772" s="444" t="s">
        <v>690</v>
      </c>
      <c r="D2772" s="394" t="s">
        <v>1336</v>
      </c>
      <c r="E2772" s="394" t="s">
        <v>202</v>
      </c>
      <c r="F2772" s="542" t="s">
        <v>384</v>
      </c>
      <c r="G2772" s="542"/>
      <c r="H2772" s="395" t="s">
        <v>340</v>
      </c>
      <c r="I2772" s="445">
        <v>0.5726</v>
      </c>
      <c r="J2772" s="445">
        <v>0</v>
      </c>
      <c r="K2772" s="446">
        <v>20.37</v>
      </c>
      <c r="L2772" s="446">
        <v>11.663862</v>
      </c>
    </row>
    <row r="2773" spans="2:12" x14ac:dyDescent="0.25">
      <c r="B2773" s="394" t="s">
        <v>383</v>
      </c>
      <c r="C2773" s="444" t="s">
        <v>685</v>
      </c>
      <c r="D2773" s="394" t="s">
        <v>1336</v>
      </c>
      <c r="E2773" s="394" t="s">
        <v>236</v>
      </c>
      <c r="F2773" s="542" t="s">
        <v>384</v>
      </c>
      <c r="G2773" s="542"/>
      <c r="H2773" s="395" t="s">
        <v>340</v>
      </c>
      <c r="I2773" s="445">
        <v>0.3957</v>
      </c>
      <c r="J2773" s="445">
        <v>0</v>
      </c>
      <c r="K2773" s="446">
        <v>29.12</v>
      </c>
      <c r="L2773" s="446">
        <v>11.522784</v>
      </c>
    </row>
    <row r="2774" spans="2:12" ht="25.5" x14ac:dyDescent="0.25">
      <c r="B2774" s="394" t="s">
        <v>383</v>
      </c>
      <c r="C2774" s="444" t="s">
        <v>4482</v>
      </c>
      <c r="D2774" s="394" t="s">
        <v>1336</v>
      </c>
      <c r="E2774" s="394" t="s">
        <v>4483</v>
      </c>
      <c r="F2774" s="542" t="s">
        <v>390</v>
      </c>
      <c r="G2774" s="542"/>
      <c r="H2774" s="395" t="s">
        <v>131</v>
      </c>
      <c r="I2774" s="445">
        <v>1</v>
      </c>
      <c r="J2774" s="445">
        <v>0</v>
      </c>
      <c r="K2774" s="446">
        <v>2.64</v>
      </c>
      <c r="L2774" s="446">
        <v>2.64</v>
      </c>
    </row>
    <row r="2775" spans="2:12" ht="25.5" x14ac:dyDescent="0.25">
      <c r="B2775" s="399"/>
      <c r="C2775" s="399"/>
      <c r="D2775" s="399"/>
      <c r="E2775" s="399"/>
      <c r="F2775" s="399"/>
      <c r="G2775" s="399" t="s">
        <v>386</v>
      </c>
      <c r="H2775" s="447">
        <v>23.18</v>
      </c>
      <c r="I2775" s="399" t="s">
        <v>387</v>
      </c>
      <c r="J2775" s="447">
        <v>0</v>
      </c>
      <c r="K2775" s="399" t="s">
        <v>388</v>
      </c>
      <c r="L2775" s="447">
        <v>23.18</v>
      </c>
    </row>
    <row r="2776" spans="2:12" ht="26.25" thickBot="1" x14ac:dyDescent="0.3">
      <c r="B2776" s="399"/>
      <c r="C2776" s="399"/>
      <c r="D2776" s="399"/>
      <c r="E2776" s="399"/>
      <c r="F2776" s="399"/>
      <c r="G2776" s="399" t="s">
        <v>389</v>
      </c>
      <c r="H2776" s="447">
        <v>0</v>
      </c>
      <c r="I2776" s="543"/>
      <c r="J2776" s="543" t="s">
        <v>474</v>
      </c>
      <c r="K2776" s="399"/>
      <c r="L2776" s="447">
        <v>87.71</v>
      </c>
    </row>
    <row r="2777" spans="2:12" ht="13.5" thickTop="1" x14ac:dyDescent="0.25">
      <c r="B2777" s="396"/>
      <c r="C2777" s="396"/>
      <c r="D2777" s="396"/>
      <c r="E2777" s="396"/>
      <c r="F2777" s="396"/>
      <c r="G2777" s="396"/>
      <c r="H2777" s="396"/>
      <c r="I2777" s="396"/>
      <c r="J2777" s="396"/>
      <c r="K2777" s="396"/>
      <c r="L2777" s="396"/>
    </row>
    <row r="2778" spans="2:12" ht="12.75" customHeight="1" x14ac:dyDescent="0.25">
      <c r="B2778" s="388" t="s">
        <v>2172</v>
      </c>
      <c r="C2778" s="440" t="s">
        <v>15</v>
      </c>
      <c r="D2778" s="388" t="s">
        <v>33</v>
      </c>
      <c r="E2778" s="388" t="s">
        <v>30</v>
      </c>
      <c r="F2778" s="544" t="s">
        <v>199</v>
      </c>
      <c r="G2778" s="544"/>
      <c r="H2778" s="389" t="s">
        <v>24</v>
      </c>
      <c r="I2778" s="440" t="s">
        <v>26</v>
      </c>
      <c r="J2778" s="440" t="s">
        <v>585</v>
      </c>
      <c r="K2778" s="440" t="s">
        <v>54</v>
      </c>
      <c r="L2778" s="440" t="s">
        <v>25</v>
      </c>
    </row>
    <row r="2779" spans="2:12" ht="38.25" x14ac:dyDescent="0.25">
      <c r="B2779" s="390" t="s">
        <v>382</v>
      </c>
      <c r="C2779" s="391" t="s">
        <v>2173</v>
      </c>
      <c r="D2779" s="390" t="s">
        <v>160</v>
      </c>
      <c r="E2779" s="390" t="s">
        <v>2174</v>
      </c>
      <c r="F2779" s="541" t="s">
        <v>4484</v>
      </c>
      <c r="G2779" s="541"/>
      <c r="H2779" s="392" t="s">
        <v>2175</v>
      </c>
      <c r="I2779" s="443">
        <v>1</v>
      </c>
      <c r="J2779" s="393"/>
      <c r="K2779" s="393">
        <v>11.67</v>
      </c>
      <c r="L2779" s="393">
        <v>11.67</v>
      </c>
    </row>
    <row r="2780" spans="2:12" ht="38.25" x14ac:dyDescent="0.25">
      <c r="B2780" s="394" t="s">
        <v>383</v>
      </c>
      <c r="C2780" s="444" t="s">
        <v>4485</v>
      </c>
      <c r="D2780" s="394" t="s">
        <v>160</v>
      </c>
      <c r="E2780" s="394" t="s">
        <v>4486</v>
      </c>
      <c r="F2780" s="542" t="s">
        <v>390</v>
      </c>
      <c r="G2780" s="542"/>
      <c r="H2780" s="395" t="s">
        <v>188</v>
      </c>
      <c r="I2780" s="445">
        <v>0.39700000000000002</v>
      </c>
      <c r="J2780" s="445">
        <v>0</v>
      </c>
      <c r="K2780" s="446">
        <v>4.99</v>
      </c>
      <c r="L2780" s="446">
        <v>1.9810300000000001</v>
      </c>
    </row>
    <row r="2781" spans="2:12" ht="12.75" customHeight="1" x14ac:dyDescent="0.25">
      <c r="B2781" s="394" t="s">
        <v>383</v>
      </c>
      <c r="C2781" s="444" t="s">
        <v>4487</v>
      </c>
      <c r="D2781" s="394" t="s">
        <v>160</v>
      </c>
      <c r="E2781" s="394" t="s">
        <v>4488</v>
      </c>
      <c r="F2781" s="542" t="s">
        <v>390</v>
      </c>
      <c r="G2781" s="542"/>
      <c r="H2781" s="395" t="s">
        <v>131</v>
      </c>
      <c r="I2781" s="445">
        <v>0.48399999999999999</v>
      </c>
      <c r="J2781" s="445">
        <v>0</v>
      </c>
      <c r="K2781" s="446">
        <v>17.48</v>
      </c>
      <c r="L2781" s="446">
        <v>8.4603199999999994</v>
      </c>
    </row>
    <row r="2782" spans="2:12" ht="25.5" x14ac:dyDescent="0.25">
      <c r="B2782" s="394" t="s">
        <v>383</v>
      </c>
      <c r="C2782" s="444" t="s">
        <v>4489</v>
      </c>
      <c r="D2782" s="394" t="s">
        <v>160</v>
      </c>
      <c r="E2782" s="394" t="s">
        <v>4490</v>
      </c>
      <c r="F2782" s="542" t="s">
        <v>390</v>
      </c>
      <c r="G2782" s="542"/>
      <c r="H2782" s="395" t="s">
        <v>2175</v>
      </c>
      <c r="I2782" s="445">
        <v>1.0999999999999999E-2</v>
      </c>
      <c r="J2782" s="445">
        <v>0</v>
      </c>
      <c r="K2782" s="446">
        <v>18.399999999999999</v>
      </c>
      <c r="L2782" s="446">
        <v>0.2024</v>
      </c>
    </row>
    <row r="2783" spans="2:12" x14ac:dyDescent="0.25">
      <c r="B2783" s="394" t="s">
        <v>383</v>
      </c>
      <c r="C2783" s="444" t="s">
        <v>674</v>
      </c>
      <c r="D2783" s="394" t="s">
        <v>1336</v>
      </c>
      <c r="E2783" s="394" t="s">
        <v>237</v>
      </c>
      <c r="F2783" s="542" t="s">
        <v>384</v>
      </c>
      <c r="G2783" s="542"/>
      <c r="H2783" s="395" t="s">
        <v>340</v>
      </c>
      <c r="I2783" s="445">
        <v>0.01</v>
      </c>
      <c r="J2783" s="445">
        <v>0</v>
      </c>
      <c r="K2783" s="446">
        <v>22.31</v>
      </c>
      <c r="L2783" s="446">
        <v>0.22309999999999999</v>
      </c>
    </row>
    <row r="2784" spans="2:12" x14ac:dyDescent="0.25">
      <c r="B2784" s="394" t="s">
        <v>383</v>
      </c>
      <c r="C2784" s="444" t="s">
        <v>705</v>
      </c>
      <c r="D2784" s="394" t="s">
        <v>1336</v>
      </c>
      <c r="E2784" s="394" t="s">
        <v>245</v>
      </c>
      <c r="F2784" s="542" t="s">
        <v>384</v>
      </c>
      <c r="G2784" s="542"/>
      <c r="H2784" s="395" t="s">
        <v>340</v>
      </c>
      <c r="I2784" s="445">
        <v>2.8000000000000001E-2</v>
      </c>
      <c r="J2784" s="445">
        <v>0</v>
      </c>
      <c r="K2784" s="446">
        <v>29.18</v>
      </c>
      <c r="L2784" s="446">
        <v>0.81703999999999999</v>
      </c>
    </row>
    <row r="2785" spans="2:12" ht="25.5" x14ac:dyDescent="0.25">
      <c r="B2785" s="399"/>
      <c r="C2785" s="399"/>
      <c r="D2785" s="399"/>
      <c r="E2785" s="399"/>
      <c r="F2785" s="399"/>
      <c r="G2785" s="399" t="s">
        <v>386</v>
      </c>
      <c r="H2785" s="447">
        <v>1.03</v>
      </c>
      <c r="I2785" s="399" t="s">
        <v>387</v>
      </c>
      <c r="J2785" s="447">
        <v>0</v>
      </c>
      <c r="K2785" s="399" t="s">
        <v>388</v>
      </c>
      <c r="L2785" s="447">
        <v>1.03</v>
      </c>
    </row>
    <row r="2786" spans="2:12" ht="26.25" thickBot="1" x14ac:dyDescent="0.3">
      <c r="B2786" s="399"/>
      <c r="C2786" s="399"/>
      <c r="D2786" s="399"/>
      <c r="E2786" s="399"/>
      <c r="F2786" s="399"/>
      <c r="G2786" s="399" t="s">
        <v>389</v>
      </c>
      <c r="H2786" s="447">
        <v>0</v>
      </c>
      <c r="I2786" s="543"/>
      <c r="J2786" s="543" t="s">
        <v>474</v>
      </c>
      <c r="K2786" s="399"/>
      <c r="L2786" s="447">
        <v>11.67</v>
      </c>
    </row>
    <row r="2787" spans="2:12" ht="13.5" thickTop="1" x14ac:dyDescent="0.25">
      <c r="B2787" s="396"/>
      <c r="C2787" s="396"/>
      <c r="D2787" s="396"/>
      <c r="E2787" s="396"/>
      <c r="F2787" s="396"/>
      <c r="G2787" s="396"/>
      <c r="H2787" s="396"/>
      <c r="I2787" s="396"/>
      <c r="J2787" s="396"/>
      <c r="K2787" s="396"/>
      <c r="L2787" s="396"/>
    </row>
    <row r="2788" spans="2:12" ht="15" x14ac:dyDescent="0.25">
      <c r="B2788" s="388" t="s">
        <v>2176</v>
      </c>
      <c r="C2788" s="440" t="s">
        <v>15</v>
      </c>
      <c r="D2788" s="388" t="s">
        <v>33</v>
      </c>
      <c r="E2788" s="388" t="s">
        <v>30</v>
      </c>
      <c r="F2788" s="544" t="s">
        <v>199</v>
      </c>
      <c r="G2788" s="544"/>
      <c r="H2788" s="389" t="s">
        <v>24</v>
      </c>
      <c r="I2788" s="440" t="s">
        <v>26</v>
      </c>
      <c r="J2788" s="440" t="s">
        <v>585</v>
      </c>
      <c r="K2788" s="440" t="s">
        <v>54</v>
      </c>
      <c r="L2788" s="440" t="s">
        <v>25</v>
      </c>
    </row>
    <row r="2789" spans="2:12" ht="25.5" x14ac:dyDescent="0.25">
      <c r="B2789" s="390" t="s">
        <v>382</v>
      </c>
      <c r="C2789" s="391" t="s">
        <v>2177</v>
      </c>
      <c r="D2789" s="390" t="s">
        <v>130</v>
      </c>
      <c r="E2789" s="390" t="s">
        <v>2178</v>
      </c>
      <c r="F2789" s="541" t="s">
        <v>4491</v>
      </c>
      <c r="G2789" s="541"/>
      <c r="H2789" s="392" t="s">
        <v>131</v>
      </c>
      <c r="I2789" s="443">
        <v>1</v>
      </c>
      <c r="J2789" s="393"/>
      <c r="K2789" s="393">
        <v>55.89</v>
      </c>
      <c r="L2789" s="393">
        <v>55.89</v>
      </c>
    </row>
    <row r="2790" spans="2:12" ht="12.75" customHeight="1" x14ac:dyDescent="0.25">
      <c r="B2790" s="397" t="s">
        <v>471</v>
      </c>
      <c r="C2790" s="448" t="s">
        <v>4492</v>
      </c>
      <c r="D2790" s="397" t="s">
        <v>1336</v>
      </c>
      <c r="E2790" s="397" t="s">
        <v>4493</v>
      </c>
      <c r="F2790" s="545">
        <v>605</v>
      </c>
      <c r="G2790" s="545"/>
      <c r="H2790" s="398" t="s">
        <v>138</v>
      </c>
      <c r="I2790" s="449">
        <v>0.08</v>
      </c>
      <c r="J2790" s="449">
        <v>0</v>
      </c>
      <c r="K2790" s="450">
        <v>572.35</v>
      </c>
      <c r="L2790" s="450">
        <v>45.78</v>
      </c>
    </row>
    <row r="2791" spans="2:12" ht="12.75" customHeight="1" x14ac:dyDescent="0.25">
      <c r="B2791" s="397" t="s">
        <v>471</v>
      </c>
      <c r="C2791" s="448" t="s">
        <v>4494</v>
      </c>
      <c r="D2791" s="397" t="s">
        <v>1336</v>
      </c>
      <c r="E2791" s="397" t="s">
        <v>4495</v>
      </c>
      <c r="F2791" s="545">
        <v>608</v>
      </c>
      <c r="G2791" s="545"/>
      <c r="H2791" s="398" t="s">
        <v>138</v>
      </c>
      <c r="I2791" s="449">
        <v>0.08</v>
      </c>
      <c r="J2791" s="449">
        <v>0</v>
      </c>
      <c r="K2791" s="450">
        <v>69.81</v>
      </c>
      <c r="L2791" s="450">
        <v>5.58</v>
      </c>
    </row>
    <row r="2792" spans="2:12" ht="25.5" x14ac:dyDescent="0.25">
      <c r="B2792" s="397" t="s">
        <v>471</v>
      </c>
      <c r="C2792" s="448" t="s">
        <v>1494</v>
      </c>
      <c r="D2792" s="397" t="s">
        <v>1336</v>
      </c>
      <c r="E2792" s="397" t="s">
        <v>1495</v>
      </c>
      <c r="F2792" s="545">
        <v>608</v>
      </c>
      <c r="G2792" s="545"/>
      <c r="H2792" s="398" t="s">
        <v>138</v>
      </c>
      <c r="I2792" s="449">
        <v>0.08</v>
      </c>
      <c r="J2792" s="449">
        <v>0</v>
      </c>
      <c r="K2792" s="450">
        <v>56.67</v>
      </c>
      <c r="L2792" s="450">
        <v>4.53</v>
      </c>
    </row>
    <row r="2793" spans="2:12" ht="25.5" x14ac:dyDescent="0.25">
      <c r="B2793" s="399"/>
      <c r="C2793" s="399"/>
      <c r="D2793" s="399"/>
      <c r="E2793" s="399"/>
      <c r="F2793" s="399"/>
      <c r="G2793" s="399" t="s">
        <v>386</v>
      </c>
      <c r="H2793" s="447">
        <v>5.58</v>
      </c>
      <c r="I2793" s="399" t="s">
        <v>387</v>
      </c>
      <c r="J2793" s="447">
        <v>0</v>
      </c>
      <c r="K2793" s="399" t="s">
        <v>388</v>
      </c>
      <c r="L2793" s="447">
        <v>5.58</v>
      </c>
    </row>
    <row r="2794" spans="2:12" ht="26.25" thickBot="1" x14ac:dyDescent="0.3">
      <c r="B2794" s="399"/>
      <c r="C2794" s="399"/>
      <c r="D2794" s="399"/>
      <c r="E2794" s="399"/>
      <c r="F2794" s="399"/>
      <c r="G2794" s="399" t="s">
        <v>389</v>
      </c>
      <c r="H2794" s="447">
        <v>0</v>
      </c>
      <c r="I2794" s="543"/>
      <c r="J2794" s="543" t="s">
        <v>474</v>
      </c>
      <c r="K2794" s="399"/>
      <c r="L2794" s="447">
        <v>55.89</v>
      </c>
    </row>
    <row r="2795" spans="2:12" ht="13.5" thickTop="1" x14ac:dyDescent="0.25">
      <c r="B2795" s="396"/>
      <c r="C2795" s="396"/>
      <c r="D2795" s="396"/>
      <c r="E2795" s="396"/>
      <c r="F2795" s="396"/>
      <c r="G2795" s="396"/>
      <c r="H2795" s="396"/>
      <c r="I2795" s="396"/>
      <c r="J2795" s="396"/>
      <c r="K2795" s="396"/>
      <c r="L2795" s="396"/>
    </row>
    <row r="2796" spans="2:12" ht="15" x14ac:dyDescent="0.25">
      <c r="B2796" s="388" t="s">
        <v>2179</v>
      </c>
      <c r="C2796" s="440" t="s">
        <v>15</v>
      </c>
      <c r="D2796" s="388" t="s">
        <v>33</v>
      </c>
      <c r="E2796" s="388" t="s">
        <v>30</v>
      </c>
      <c r="F2796" s="544" t="s">
        <v>199</v>
      </c>
      <c r="G2796" s="544"/>
      <c r="H2796" s="389" t="s">
        <v>24</v>
      </c>
      <c r="I2796" s="440" t="s">
        <v>26</v>
      </c>
      <c r="J2796" s="440" t="s">
        <v>585</v>
      </c>
      <c r="K2796" s="440" t="s">
        <v>54</v>
      </c>
      <c r="L2796" s="440" t="s">
        <v>25</v>
      </c>
    </row>
    <row r="2797" spans="2:12" x14ac:dyDescent="0.25">
      <c r="B2797" s="390" t="s">
        <v>382</v>
      </c>
      <c r="C2797" s="391" t="s">
        <v>738</v>
      </c>
      <c r="D2797" s="390" t="s">
        <v>1336</v>
      </c>
      <c r="E2797" s="390" t="s">
        <v>2180</v>
      </c>
      <c r="F2797" s="541">
        <v>2201</v>
      </c>
      <c r="G2797" s="541"/>
      <c r="H2797" s="392" t="s">
        <v>131</v>
      </c>
      <c r="I2797" s="443">
        <v>1</v>
      </c>
      <c r="J2797" s="393"/>
      <c r="K2797" s="393">
        <v>105.61</v>
      </c>
      <c r="L2797" s="393">
        <v>105.61</v>
      </c>
    </row>
    <row r="2798" spans="2:12" ht="12.75" customHeight="1" x14ac:dyDescent="0.25">
      <c r="B2798" s="394" t="s">
        <v>383</v>
      </c>
      <c r="C2798" s="444" t="s">
        <v>690</v>
      </c>
      <c r="D2798" s="394" t="s">
        <v>1336</v>
      </c>
      <c r="E2798" s="394" t="s">
        <v>202</v>
      </c>
      <c r="F2798" s="542" t="s">
        <v>384</v>
      </c>
      <c r="G2798" s="542"/>
      <c r="H2798" s="395" t="s">
        <v>340</v>
      </c>
      <c r="I2798" s="445">
        <v>1.8222</v>
      </c>
      <c r="J2798" s="445">
        <v>0</v>
      </c>
      <c r="K2798" s="446">
        <v>20.37</v>
      </c>
      <c r="L2798" s="446">
        <v>37.118214000000002</v>
      </c>
    </row>
    <row r="2799" spans="2:12" x14ac:dyDescent="0.25">
      <c r="B2799" s="394" t="s">
        <v>383</v>
      </c>
      <c r="C2799" s="444" t="s">
        <v>685</v>
      </c>
      <c r="D2799" s="394" t="s">
        <v>1336</v>
      </c>
      <c r="E2799" s="394" t="s">
        <v>236</v>
      </c>
      <c r="F2799" s="542" t="s">
        <v>384</v>
      </c>
      <c r="G2799" s="542"/>
      <c r="H2799" s="395" t="s">
        <v>340</v>
      </c>
      <c r="I2799" s="445">
        <v>0.41720000000000002</v>
      </c>
      <c r="J2799" s="445">
        <v>0</v>
      </c>
      <c r="K2799" s="446">
        <v>29.12</v>
      </c>
      <c r="L2799" s="446">
        <v>12.148864</v>
      </c>
    </row>
    <row r="2800" spans="2:12" x14ac:dyDescent="0.25">
      <c r="B2800" s="394" t="s">
        <v>383</v>
      </c>
      <c r="C2800" s="444" t="s">
        <v>677</v>
      </c>
      <c r="D2800" s="394" t="s">
        <v>1336</v>
      </c>
      <c r="E2800" s="394" t="s">
        <v>421</v>
      </c>
      <c r="F2800" s="542" t="s">
        <v>390</v>
      </c>
      <c r="G2800" s="542"/>
      <c r="H2800" s="395" t="s">
        <v>138</v>
      </c>
      <c r="I2800" s="445">
        <v>2.6499999999999999E-2</v>
      </c>
      <c r="J2800" s="445">
        <v>0</v>
      </c>
      <c r="K2800" s="446">
        <v>168.38</v>
      </c>
      <c r="L2800" s="446">
        <v>4.4620699999999998</v>
      </c>
    </row>
    <row r="2801" spans="2:12" ht="12.75" customHeight="1" x14ac:dyDescent="0.25">
      <c r="B2801" s="394" t="s">
        <v>383</v>
      </c>
      <c r="C2801" s="444" t="s">
        <v>687</v>
      </c>
      <c r="D2801" s="394" t="s">
        <v>1336</v>
      </c>
      <c r="E2801" s="394" t="s">
        <v>430</v>
      </c>
      <c r="F2801" s="542" t="s">
        <v>390</v>
      </c>
      <c r="G2801" s="542"/>
      <c r="H2801" s="395" t="s">
        <v>156</v>
      </c>
      <c r="I2801" s="445">
        <v>4.3799999999999999E-2</v>
      </c>
      <c r="J2801" s="445">
        <v>0</v>
      </c>
      <c r="K2801" s="446">
        <v>16.95</v>
      </c>
      <c r="L2801" s="446">
        <v>0.74241000000000001</v>
      </c>
    </row>
    <row r="2802" spans="2:12" x14ac:dyDescent="0.25">
      <c r="B2802" s="394" t="s">
        <v>383</v>
      </c>
      <c r="C2802" s="444" t="s">
        <v>667</v>
      </c>
      <c r="D2802" s="394" t="s">
        <v>1336</v>
      </c>
      <c r="E2802" s="394" t="s">
        <v>407</v>
      </c>
      <c r="F2802" s="542" t="s">
        <v>390</v>
      </c>
      <c r="G2802" s="542"/>
      <c r="H2802" s="395" t="s">
        <v>141</v>
      </c>
      <c r="I2802" s="445">
        <v>0.51419999999999999</v>
      </c>
      <c r="J2802" s="445">
        <v>0</v>
      </c>
      <c r="K2802" s="446">
        <v>12.93</v>
      </c>
      <c r="L2802" s="446">
        <v>6.648606</v>
      </c>
    </row>
    <row r="2803" spans="2:12" x14ac:dyDescent="0.25">
      <c r="B2803" s="394" t="s">
        <v>383</v>
      </c>
      <c r="C2803" s="444" t="s">
        <v>666</v>
      </c>
      <c r="D2803" s="394" t="s">
        <v>1336</v>
      </c>
      <c r="E2803" s="394" t="s">
        <v>403</v>
      </c>
      <c r="F2803" s="542" t="s">
        <v>390</v>
      </c>
      <c r="G2803" s="542"/>
      <c r="H2803" s="395" t="s">
        <v>141</v>
      </c>
      <c r="I2803" s="445">
        <v>0.70620000000000005</v>
      </c>
      <c r="J2803" s="445">
        <v>0</v>
      </c>
      <c r="K2803" s="446">
        <v>10.54</v>
      </c>
      <c r="L2803" s="446">
        <v>7.4433480000000003</v>
      </c>
    </row>
    <row r="2804" spans="2:12" ht="25.5" x14ac:dyDescent="0.25">
      <c r="B2804" s="394" t="s">
        <v>383</v>
      </c>
      <c r="C2804" s="444" t="s">
        <v>728</v>
      </c>
      <c r="D2804" s="394" t="s">
        <v>1336</v>
      </c>
      <c r="E2804" s="394" t="s">
        <v>476</v>
      </c>
      <c r="F2804" s="542" t="s">
        <v>390</v>
      </c>
      <c r="G2804" s="542"/>
      <c r="H2804" s="395" t="s">
        <v>395</v>
      </c>
      <c r="I2804" s="445">
        <v>1.7500000000000002E-2</v>
      </c>
      <c r="J2804" s="445">
        <v>0</v>
      </c>
      <c r="K2804" s="446">
        <v>14.27</v>
      </c>
      <c r="L2804" s="446">
        <v>0.249725</v>
      </c>
    </row>
    <row r="2805" spans="2:12" x14ac:dyDescent="0.25">
      <c r="B2805" s="394" t="s">
        <v>383</v>
      </c>
      <c r="C2805" s="444" t="s">
        <v>662</v>
      </c>
      <c r="D2805" s="394" t="s">
        <v>1336</v>
      </c>
      <c r="E2805" s="394" t="s">
        <v>240</v>
      </c>
      <c r="F2805" s="542" t="s">
        <v>384</v>
      </c>
      <c r="G2805" s="542"/>
      <c r="H2805" s="395" t="s">
        <v>340</v>
      </c>
      <c r="I2805" s="445">
        <v>0.1497</v>
      </c>
      <c r="J2805" s="445">
        <v>0</v>
      </c>
      <c r="K2805" s="446">
        <v>29.14</v>
      </c>
      <c r="L2805" s="446">
        <v>4.3622579999999997</v>
      </c>
    </row>
    <row r="2806" spans="2:12" x14ac:dyDescent="0.25">
      <c r="B2806" s="394" t="s">
        <v>383</v>
      </c>
      <c r="C2806" s="444" t="s">
        <v>660</v>
      </c>
      <c r="D2806" s="394" t="s">
        <v>1336</v>
      </c>
      <c r="E2806" s="394" t="s">
        <v>396</v>
      </c>
      <c r="F2806" s="542" t="s">
        <v>390</v>
      </c>
      <c r="G2806" s="542"/>
      <c r="H2806" s="395" t="s">
        <v>138</v>
      </c>
      <c r="I2806" s="445">
        <v>2.6499999999999999E-2</v>
      </c>
      <c r="J2806" s="445">
        <v>0</v>
      </c>
      <c r="K2806" s="446">
        <v>167.91</v>
      </c>
      <c r="L2806" s="446">
        <v>4.4496149999999997</v>
      </c>
    </row>
    <row r="2807" spans="2:12" x14ac:dyDescent="0.25">
      <c r="B2807" s="394" t="s">
        <v>383</v>
      </c>
      <c r="C2807" s="444" t="s">
        <v>670</v>
      </c>
      <c r="D2807" s="394" t="s">
        <v>1336</v>
      </c>
      <c r="E2807" s="394" t="s">
        <v>415</v>
      </c>
      <c r="F2807" s="542" t="s">
        <v>390</v>
      </c>
      <c r="G2807" s="542"/>
      <c r="H2807" s="395" t="s">
        <v>156</v>
      </c>
      <c r="I2807" s="445">
        <v>23.934999999999999</v>
      </c>
      <c r="J2807" s="445">
        <v>0</v>
      </c>
      <c r="K2807" s="446">
        <v>0.64</v>
      </c>
      <c r="L2807" s="446">
        <v>15.3184</v>
      </c>
    </row>
    <row r="2808" spans="2:12" x14ac:dyDescent="0.25">
      <c r="B2808" s="394" t="s">
        <v>383</v>
      </c>
      <c r="C2808" s="444" t="s">
        <v>680</v>
      </c>
      <c r="D2808" s="394" t="s">
        <v>1336</v>
      </c>
      <c r="E2808" s="394" t="s">
        <v>424</v>
      </c>
      <c r="F2808" s="542" t="s">
        <v>390</v>
      </c>
      <c r="G2808" s="542"/>
      <c r="H2808" s="395" t="s">
        <v>138</v>
      </c>
      <c r="I2808" s="445">
        <v>6.0299999999999999E-2</v>
      </c>
      <c r="J2808" s="445">
        <v>0</v>
      </c>
      <c r="K2808" s="446">
        <v>153.34</v>
      </c>
      <c r="L2808" s="446">
        <v>9.2464019999999998</v>
      </c>
    </row>
    <row r="2809" spans="2:12" ht="12.75" customHeight="1" x14ac:dyDescent="0.25">
      <c r="B2809" s="394" t="s">
        <v>383</v>
      </c>
      <c r="C2809" s="444" t="s">
        <v>678</v>
      </c>
      <c r="D2809" s="394" t="s">
        <v>1336</v>
      </c>
      <c r="E2809" s="394" t="s">
        <v>249</v>
      </c>
      <c r="F2809" s="542" t="s">
        <v>384</v>
      </c>
      <c r="G2809" s="542"/>
      <c r="H2809" s="395" t="s">
        <v>340</v>
      </c>
      <c r="I2809" s="445">
        <v>0.1497</v>
      </c>
      <c r="J2809" s="445">
        <v>0</v>
      </c>
      <c r="K2809" s="446">
        <v>23.34</v>
      </c>
      <c r="L2809" s="446">
        <v>3.4939979999999999</v>
      </c>
    </row>
    <row r="2810" spans="2:12" ht="12.75" customHeight="1" x14ac:dyDescent="0.25">
      <c r="B2810" s="399"/>
      <c r="C2810" s="399"/>
      <c r="D2810" s="399"/>
      <c r="E2810" s="399"/>
      <c r="F2810" s="399"/>
      <c r="G2810" s="399" t="s">
        <v>386</v>
      </c>
      <c r="H2810" s="447">
        <v>57.1</v>
      </c>
      <c r="I2810" s="399" t="s">
        <v>387</v>
      </c>
      <c r="J2810" s="447">
        <v>0</v>
      </c>
      <c r="K2810" s="399" t="s">
        <v>388</v>
      </c>
      <c r="L2810" s="447">
        <v>57.1</v>
      </c>
    </row>
    <row r="2811" spans="2:12" ht="26.25" thickBot="1" x14ac:dyDescent="0.3">
      <c r="B2811" s="399"/>
      <c r="C2811" s="399"/>
      <c r="D2811" s="399"/>
      <c r="E2811" s="399"/>
      <c r="F2811" s="399"/>
      <c r="G2811" s="399" t="s">
        <v>389</v>
      </c>
      <c r="H2811" s="447">
        <v>0</v>
      </c>
      <c r="I2811" s="543"/>
      <c r="J2811" s="543" t="s">
        <v>474</v>
      </c>
      <c r="K2811" s="399"/>
      <c r="L2811" s="447">
        <v>105.61</v>
      </c>
    </row>
    <row r="2812" spans="2:12" ht="13.5" thickTop="1" x14ac:dyDescent="0.25">
      <c r="B2812" s="396"/>
      <c r="C2812" s="396"/>
      <c r="D2812" s="396"/>
      <c r="E2812" s="396"/>
      <c r="F2812" s="396"/>
      <c r="G2812" s="396"/>
      <c r="H2812" s="396"/>
      <c r="I2812" s="396"/>
      <c r="J2812" s="396"/>
      <c r="K2812" s="396"/>
      <c r="L2812" s="396"/>
    </row>
    <row r="2813" spans="2:12" ht="15" x14ac:dyDescent="0.25">
      <c r="B2813" s="388" t="s">
        <v>2185</v>
      </c>
      <c r="C2813" s="440" t="s">
        <v>15</v>
      </c>
      <c r="D2813" s="388" t="s">
        <v>33</v>
      </c>
      <c r="E2813" s="388" t="s">
        <v>30</v>
      </c>
      <c r="F2813" s="544" t="s">
        <v>199</v>
      </c>
      <c r="G2813" s="544"/>
      <c r="H2813" s="389" t="s">
        <v>24</v>
      </c>
      <c r="I2813" s="440" t="s">
        <v>26</v>
      </c>
      <c r="J2813" s="440" t="s">
        <v>585</v>
      </c>
      <c r="K2813" s="440" t="s">
        <v>54</v>
      </c>
      <c r="L2813" s="440" t="s">
        <v>25</v>
      </c>
    </row>
    <row r="2814" spans="2:12" ht="25.5" x14ac:dyDescent="0.25">
      <c r="B2814" s="390" t="s">
        <v>382</v>
      </c>
      <c r="C2814" s="391" t="s">
        <v>2186</v>
      </c>
      <c r="D2814" s="390" t="s">
        <v>1336</v>
      </c>
      <c r="E2814" s="390" t="s">
        <v>2187</v>
      </c>
      <c r="F2814" s="541">
        <v>2702</v>
      </c>
      <c r="G2814" s="541"/>
      <c r="H2814" s="392" t="s">
        <v>131</v>
      </c>
      <c r="I2814" s="443">
        <v>1</v>
      </c>
      <c r="J2814" s="393"/>
      <c r="K2814" s="393">
        <v>105.64</v>
      </c>
      <c r="L2814" s="393">
        <v>105.64</v>
      </c>
    </row>
    <row r="2815" spans="2:12" x14ac:dyDescent="0.25">
      <c r="B2815" s="394" t="s">
        <v>383</v>
      </c>
      <c r="C2815" s="444" t="s">
        <v>695</v>
      </c>
      <c r="D2815" s="394" t="s">
        <v>1336</v>
      </c>
      <c r="E2815" s="394" t="s">
        <v>437</v>
      </c>
      <c r="F2815" s="542" t="s">
        <v>390</v>
      </c>
      <c r="G2815" s="542"/>
      <c r="H2815" s="395" t="s">
        <v>138</v>
      </c>
      <c r="I2815" s="445">
        <v>5.4600000000000003E-2</v>
      </c>
      <c r="J2815" s="445">
        <v>0</v>
      </c>
      <c r="K2815" s="446">
        <v>168.09</v>
      </c>
      <c r="L2815" s="446">
        <v>9.1777139999999999</v>
      </c>
    </row>
    <row r="2816" spans="2:12" x14ac:dyDescent="0.25">
      <c r="B2816" s="394" t="s">
        <v>383</v>
      </c>
      <c r="C2816" s="444" t="s">
        <v>659</v>
      </c>
      <c r="D2816" s="394" t="s">
        <v>1336</v>
      </c>
      <c r="E2816" s="394" t="s">
        <v>394</v>
      </c>
      <c r="F2816" s="542" t="s">
        <v>390</v>
      </c>
      <c r="G2816" s="542"/>
      <c r="H2816" s="395" t="s">
        <v>395</v>
      </c>
      <c r="I2816" s="445">
        <v>1.8800000000000001E-2</v>
      </c>
      <c r="J2816" s="445">
        <v>0</v>
      </c>
      <c r="K2816" s="446">
        <v>5.16</v>
      </c>
      <c r="L2816" s="446">
        <v>9.7007999999999997E-2</v>
      </c>
    </row>
    <row r="2817" spans="2:12" x14ac:dyDescent="0.25">
      <c r="B2817" s="394" t="s">
        <v>383</v>
      </c>
      <c r="C2817" s="444" t="s">
        <v>685</v>
      </c>
      <c r="D2817" s="394" t="s">
        <v>1336</v>
      </c>
      <c r="E2817" s="394" t="s">
        <v>236</v>
      </c>
      <c r="F2817" s="542" t="s">
        <v>384</v>
      </c>
      <c r="G2817" s="542"/>
      <c r="H2817" s="395" t="s">
        <v>340</v>
      </c>
      <c r="I2817" s="445">
        <v>0.16</v>
      </c>
      <c r="J2817" s="445">
        <v>0</v>
      </c>
      <c r="K2817" s="446">
        <v>29.12</v>
      </c>
      <c r="L2817" s="446">
        <v>4.6592000000000002</v>
      </c>
    </row>
    <row r="2818" spans="2:12" ht="15" customHeight="1" x14ac:dyDescent="0.25">
      <c r="B2818" s="394" t="s">
        <v>383</v>
      </c>
      <c r="C2818" s="444" t="s">
        <v>690</v>
      </c>
      <c r="D2818" s="394" t="s">
        <v>1336</v>
      </c>
      <c r="E2818" s="394" t="s">
        <v>202</v>
      </c>
      <c r="F2818" s="542" t="s">
        <v>384</v>
      </c>
      <c r="G2818" s="542"/>
      <c r="H2818" s="395" t="s">
        <v>340</v>
      </c>
      <c r="I2818" s="445">
        <v>0.47449999999999998</v>
      </c>
      <c r="J2818" s="445">
        <v>0</v>
      </c>
      <c r="K2818" s="446">
        <v>20.37</v>
      </c>
      <c r="L2818" s="446">
        <v>9.6655650000000009</v>
      </c>
    </row>
    <row r="2819" spans="2:12" ht="25.5" x14ac:dyDescent="0.25">
      <c r="B2819" s="394" t="s">
        <v>383</v>
      </c>
      <c r="C2819" s="444" t="s">
        <v>668</v>
      </c>
      <c r="D2819" s="394" t="s">
        <v>1336</v>
      </c>
      <c r="E2819" s="394" t="s">
        <v>408</v>
      </c>
      <c r="F2819" s="542" t="s">
        <v>390</v>
      </c>
      <c r="G2819" s="542"/>
      <c r="H2819" s="395" t="s">
        <v>239</v>
      </c>
      <c r="I2819" s="445">
        <v>2.5000000000000001E-3</v>
      </c>
      <c r="J2819" s="445">
        <v>0</v>
      </c>
      <c r="K2819" s="446">
        <v>7.06</v>
      </c>
      <c r="L2819" s="446">
        <v>1.7649999999999999E-2</v>
      </c>
    </row>
    <row r="2820" spans="2:12" ht="25.5" x14ac:dyDescent="0.25">
      <c r="B2820" s="394" t="s">
        <v>383</v>
      </c>
      <c r="C2820" s="444" t="s">
        <v>4496</v>
      </c>
      <c r="D2820" s="394" t="s">
        <v>1336</v>
      </c>
      <c r="E2820" s="394" t="s">
        <v>4497</v>
      </c>
      <c r="F2820" s="542" t="s">
        <v>390</v>
      </c>
      <c r="G2820" s="542"/>
      <c r="H2820" s="395" t="s">
        <v>131</v>
      </c>
      <c r="I2820" s="445">
        <v>1</v>
      </c>
      <c r="J2820" s="445">
        <v>0</v>
      </c>
      <c r="K2820" s="446">
        <v>82.06</v>
      </c>
      <c r="L2820" s="446">
        <v>82.06</v>
      </c>
    </row>
    <row r="2821" spans="2:12" ht="25.5" x14ac:dyDescent="0.25">
      <c r="B2821" s="399"/>
      <c r="C2821" s="399"/>
      <c r="D2821" s="399"/>
      <c r="E2821" s="399"/>
      <c r="F2821" s="399"/>
      <c r="G2821" s="399" t="s">
        <v>386</v>
      </c>
      <c r="H2821" s="447">
        <v>14.31</v>
      </c>
      <c r="I2821" s="399" t="s">
        <v>387</v>
      </c>
      <c r="J2821" s="447">
        <v>0</v>
      </c>
      <c r="K2821" s="399" t="s">
        <v>388</v>
      </c>
      <c r="L2821" s="447">
        <v>14.31</v>
      </c>
    </row>
    <row r="2822" spans="2:12" ht="26.25" thickBot="1" x14ac:dyDescent="0.3">
      <c r="B2822" s="399"/>
      <c r="C2822" s="399"/>
      <c r="D2822" s="399"/>
      <c r="E2822" s="399"/>
      <c r="F2822" s="399"/>
      <c r="G2822" s="399" t="s">
        <v>389</v>
      </c>
      <c r="H2822" s="447">
        <v>0</v>
      </c>
      <c r="I2822" s="543"/>
      <c r="J2822" s="543" t="s">
        <v>474</v>
      </c>
      <c r="K2822" s="399"/>
      <c r="L2822" s="447">
        <v>105.64</v>
      </c>
    </row>
    <row r="2823" spans="2:12" ht="15" customHeight="1" thickTop="1" x14ac:dyDescent="0.25">
      <c r="B2823" s="396"/>
      <c r="C2823" s="396"/>
      <c r="D2823" s="396"/>
      <c r="E2823" s="396"/>
      <c r="F2823" s="396"/>
      <c r="G2823" s="396"/>
      <c r="H2823" s="396"/>
      <c r="I2823" s="396"/>
      <c r="J2823" s="396"/>
      <c r="K2823" s="396"/>
      <c r="L2823" s="396"/>
    </row>
    <row r="2824" spans="2:12" ht="15" x14ac:dyDescent="0.25">
      <c r="B2824" s="388" t="s">
        <v>2188</v>
      </c>
      <c r="C2824" s="440" t="s">
        <v>15</v>
      </c>
      <c r="D2824" s="388" t="s">
        <v>33</v>
      </c>
      <c r="E2824" s="388" t="s">
        <v>30</v>
      </c>
      <c r="F2824" s="544" t="s">
        <v>199</v>
      </c>
      <c r="G2824" s="544"/>
      <c r="H2824" s="389" t="s">
        <v>24</v>
      </c>
      <c r="I2824" s="440" t="s">
        <v>26</v>
      </c>
      <c r="J2824" s="440" t="s">
        <v>585</v>
      </c>
      <c r="K2824" s="440" t="s">
        <v>54</v>
      </c>
      <c r="L2824" s="440" t="s">
        <v>25</v>
      </c>
    </row>
    <row r="2825" spans="2:12" ht="25.5" x14ac:dyDescent="0.25">
      <c r="B2825" s="390" t="s">
        <v>382</v>
      </c>
      <c r="C2825" s="391" t="s">
        <v>2189</v>
      </c>
      <c r="D2825" s="390" t="s">
        <v>1336</v>
      </c>
      <c r="E2825" s="390" t="s">
        <v>2190</v>
      </c>
      <c r="F2825" s="541">
        <v>2211</v>
      </c>
      <c r="G2825" s="541"/>
      <c r="H2825" s="392" t="s">
        <v>131</v>
      </c>
      <c r="I2825" s="443">
        <v>1</v>
      </c>
      <c r="J2825" s="393"/>
      <c r="K2825" s="393">
        <v>167.59</v>
      </c>
      <c r="L2825" s="393">
        <v>167.59</v>
      </c>
    </row>
    <row r="2826" spans="2:12" x14ac:dyDescent="0.25">
      <c r="B2826" s="394" t="s">
        <v>383</v>
      </c>
      <c r="C2826" s="444" t="s">
        <v>685</v>
      </c>
      <c r="D2826" s="394" t="s">
        <v>1336</v>
      </c>
      <c r="E2826" s="394" t="s">
        <v>236</v>
      </c>
      <c r="F2826" s="542" t="s">
        <v>384</v>
      </c>
      <c r="G2826" s="542"/>
      <c r="H2826" s="395" t="s">
        <v>340</v>
      </c>
      <c r="I2826" s="445">
        <v>0.60829999999999995</v>
      </c>
      <c r="J2826" s="445">
        <v>0</v>
      </c>
      <c r="K2826" s="446">
        <v>29.12</v>
      </c>
      <c r="L2826" s="446">
        <v>17.713695999999999</v>
      </c>
    </row>
    <row r="2827" spans="2:12" ht="15" customHeight="1" x14ac:dyDescent="0.25">
      <c r="B2827" s="394" t="s">
        <v>383</v>
      </c>
      <c r="C2827" s="444" t="s">
        <v>4498</v>
      </c>
      <c r="D2827" s="394" t="s">
        <v>1336</v>
      </c>
      <c r="E2827" s="394" t="s">
        <v>4499</v>
      </c>
      <c r="F2827" s="542" t="s">
        <v>390</v>
      </c>
      <c r="G2827" s="542"/>
      <c r="H2827" s="395" t="s">
        <v>131</v>
      </c>
      <c r="I2827" s="445">
        <v>1.05</v>
      </c>
      <c r="J2827" s="445">
        <v>0</v>
      </c>
      <c r="K2827" s="446">
        <v>119.95</v>
      </c>
      <c r="L2827" s="446">
        <v>125.94750000000001</v>
      </c>
    </row>
    <row r="2828" spans="2:12" ht="15" customHeight="1" x14ac:dyDescent="0.25">
      <c r="B2828" s="394" t="s">
        <v>383</v>
      </c>
      <c r="C2828" s="444" t="s">
        <v>690</v>
      </c>
      <c r="D2828" s="394" t="s">
        <v>1336</v>
      </c>
      <c r="E2828" s="394" t="s">
        <v>202</v>
      </c>
      <c r="F2828" s="542" t="s">
        <v>384</v>
      </c>
      <c r="G2828" s="542"/>
      <c r="H2828" s="395" t="s">
        <v>340</v>
      </c>
      <c r="I2828" s="445">
        <v>0.85440000000000005</v>
      </c>
      <c r="J2828" s="445">
        <v>0</v>
      </c>
      <c r="K2828" s="446">
        <v>20.37</v>
      </c>
      <c r="L2828" s="446">
        <v>17.404128</v>
      </c>
    </row>
    <row r="2829" spans="2:12" ht="15" customHeight="1" x14ac:dyDescent="0.25">
      <c r="B2829" s="394" t="s">
        <v>383</v>
      </c>
      <c r="C2829" s="444" t="s">
        <v>670</v>
      </c>
      <c r="D2829" s="394" t="s">
        <v>1336</v>
      </c>
      <c r="E2829" s="394" t="s">
        <v>415</v>
      </c>
      <c r="F2829" s="542" t="s">
        <v>390</v>
      </c>
      <c r="G2829" s="542"/>
      <c r="H2829" s="395" t="s">
        <v>156</v>
      </c>
      <c r="I2829" s="445">
        <v>1.3</v>
      </c>
      <c r="J2829" s="445">
        <v>0</v>
      </c>
      <c r="K2829" s="446">
        <v>0.64</v>
      </c>
      <c r="L2829" s="446">
        <v>0.83199999999999996</v>
      </c>
    </row>
    <row r="2830" spans="2:12" ht="15" customHeight="1" x14ac:dyDescent="0.25">
      <c r="B2830" s="394" t="s">
        <v>383</v>
      </c>
      <c r="C2830" s="444" t="s">
        <v>780</v>
      </c>
      <c r="D2830" s="394" t="s">
        <v>1336</v>
      </c>
      <c r="E2830" s="394" t="s">
        <v>502</v>
      </c>
      <c r="F2830" s="542" t="s">
        <v>390</v>
      </c>
      <c r="G2830" s="542"/>
      <c r="H2830" s="395" t="s">
        <v>156</v>
      </c>
      <c r="I2830" s="445">
        <v>4.5</v>
      </c>
      <c r="J2830" s="445">
        <v>0</v>
      </c>
      <c r="K2830" s="446">
        <v>1.27</v>
      </c>
      <c r="L2830" s="446">
        <v>5.7149999999999999</v>
      </c>
    </row>
    <row r="2831" spans="2:12" ht="15" customHeight="1" x14ac:dyDescent="0.25">
      <c r="B2831" s="399"/>
      <c r="C2831" s="399"/>
      <c r="D2831" s="399"/>
      <c r="E2831" s="399"/>
      <c r="F2831" s="399"/>
      <c r="G2831" s="399" t="s">
        <v>386</v>
      </c>
      <c r="H2831" s="447">
        <v>35.11</v>
      </c>
      <c r="I2831" s="399" t="s">
        <v>387</v>
      </c>
      <c r="J2831" s="447">
        <v>0</v>
      </c>
      <c r="K2831" s="399" t="s">
        <v>388</v>
      </c>
      <c r="L2831" s="447">
        <v>35.11</v>
      </c>
    </row>
    <row r="2832" spans="2:12" ht="26.25" thickBot="1" x14ac:dyDescent="0.3">
      <c r="B2832" s="399"/>
      <c r="C2832" s="399"/>
      <c r="D2832" s="399"/>
      <c r="E2832" s="399"/>
      <c r="F2832" s="399"/>
      <c r="G2832" s="399" t="s">
        <v>389</v>
      </c>
      <c r="H2832" s="447">
        <v>0</v>
      </c>
      <c r="I2832" s="543"/>
      <c r="J2832" s="543" t="s">
        <v>474</v>
      </c>
      <c r="K2832" s="399"/>
      <c r="L2832" s="447">
        <v>167.59</v>
      </c>
    </row>
    <row r="2833" spans="2:12" ht="13.5" thickTop="1" x14ac:dyDescent="0.25">
      <c r="B2833" s="396"/>
      <c r="C2833" s="396"/>
      <c r="D2833" s="396"/>
      <c r="E2833" s="396"/>
      <c r="F2833" s="396"/>
      <c r="G2833" s="396"/>
      <c r="H2833" s="396"/>
      <c r="I2833" s="396"/>
      <c r="J2833" s="396"/>
      <c r="K2833" s="396"/>
      <c r="L2833" s="396"/>
    </row>
    <row r="2834" spans="2:12" ht="15" x14ac:dyDescent="0.25">
      <c r="B2834" s="388" t="s">
        <v>2193</v>
      </c>
      <c r="C2834" s="440" t="s">
        <v>15</v>
      </c>
      <c r="D2834" s="388" t="s">
        <v>33</v>
      </c>
      <c r="E2834" s="388" t="s">
        <v>30</v>
      </c>
      <c r="F2834" s="544" t="s">
        <v>199</v>
      </c>
      <c r="G2834" s="544"/>
      <c r="H2834" s="389" t="s">
        <v>24</v>
      </c>
      <c r="I2834" s="440" t="s">
        <v>26</v>
      </c>
      <c r="J2834" s="440" t="s">
        <v>585</v>
      </c>
      <c r="K2834" s="440" t="s">
        <v>54</v>
      </c>
      <c r="L2834" s="440" t="s">
        <v>25</v>
      </c>
    </row>
    <row r="2835" spans="2:12" ht="25.5" x14ac:dyDescent="0.25">
      <c r="B2835" s="390" t="s">
        <v>382</v>
      </c>
      <c r="C2835" s="391" t="s">
        <v>2194</v>
      </c>
      <c r="D2835" s="390" t="s">
        <v>1336</v>
      </c>
      <c r="E2835" s="390" t="s">
        <v>2195</v>
      </c>
      <c r="F2835" s="541">
        <v>670</v>
      </c>
      <c r="G2835" s="541"/>
      <c r="H2835" s="392" t="s">
        <v>131</v>
      </c>
      <c r="I2835" s="443">
        <v>1</v>
      </c>
      <c r="J2835" s="393"/>
      <c r="K2835" s="393">
        <v>2.46</v>
      </c>
      <c r="L2835" s="393">
        <v>2.46</v>
      </c>
    </row>
    <row r="2836" spans="2:12" ht="51" x14ac:dyDescent="0.25">
      <c r="B2836" s="394" t="s">
        <v>383</v>
      </c>
      <c r="C2836" s="444" t="s">
        <v>4500</v>
      </c>
      <c r="D2836" s="394" t="s">
        <v>1336</v>
      </c>
      <c r="E2836" s="394" t="s">
        <v>4501</v>
      </c>
      <c r="F2836" s="542" t="s">
        <v>390</v>
      </c>
      <c r="G2836" s="542"/>
      <c r="H2836" s="395" t="s">
        <v>136</v>
      </c>
      <c r="I2836" s="445">
        <v>4.5999999999999999E-3</v>
      </c>
      <c r="J2836" s="445">
        <v>0</v>
      </c>
      <c r="K2836" s="446">
        <v>3.33</v>
      </c>
      <c r="L2836" s="446">
        <v>1.5318E-2</v>
      </c>
    </row>
    <row r="2837" spans="2:12" x14ac:dyDescent="0.25">
      <c r="B2837" s="394" t="s">
        <v>383</v>
      </c>
      <c r="C2837" s="444" t="s">
        <v>674</v>
      </c>
      <c r="D2837" s="394" t="s">
        <v>1336</v>
      </c>
      <c r="E2837" s="394" t="s">
        <v>237</v>
      </c>
      <c r="F2837" s="542" t="s">
        <v>384</v>
      </c>
      <c r="G2837" s="542"/>
      <c r="H2837" s="395" t="s">
        <v>340</v>
      </c>
      <c r="I2837" s="445">
        <v>0.11</v>
      </c>
      <c r="J2837" s="445">
        <v>0</v>
      </c>
      <c r="K2837" s="446">
        <v>22.31</v>
      </c>
      <c r="L2837" s="446">
        <v>2.4540999999999999</v>
      </c>
    </row>
    <row r="2838" spans="2:12" ht="25.5" x14ac:dyDescent="0.25">
      <c r="B2838" s="399"/>
      <c r="C2838" s="399"/>
      <c r="D2838" s="399"/>
      <c r="E2838" s="399"/>
      <c r="F2838" s="399"/>
      <c r="G2838" s="399" t="s">
        <v>386</v>
      </c>
      <c r="H2838" s="447">
        <v>2.4500000000000002</v>
      </c>
      <c r="I2838" s="399" t="s">
        <v>387</v>
      </c>
      <c r="J2838" s="447">
        <v>0</v>
      </c>
      <c r="K2838" s="399" t="s">
        <v>388</v>
      </c>
      <c r="L2838" s="447">
        <v>2.4500000000000002</v>
      </c>
    </row>
    <row r="2839" spans="2:12" ht="26.25" thickBot="1" x14ac:dyDescent="0.3">
      <c r="B2839" s="399"/>
      <c r="C2839" s="399"/>
      <c r="D2839" s="399"/>
      <c r="E2839" s="399"/>
      <c r="F2839" s="399"/>
      <c r="G2839" s="399" t="s">
        <v>389</v>
      </c>
      <c r="H2839" s="447">
        <v>0</v>
      </c>
      <c r="I2839" s="543"/>
      <c r="J2839" s="543" t="s">
        <v>474</v>
      </c>
      <c r="K2839" s="399"/>
      <c r="L2839" s="447">
        <v>2.46</v>
      </c>
    </row>
    <row r="2840" spans="2:12" ht="13.5" thickTop="1" x14ac:dyDescent="0.25">
      <c r="B2840" s="396"/>
      <c r="C2840" s="396"/>
      <c r="D2840" s="396"/>
      <c r="E2840" s="396"/>
      <c r="F2840" s="396"/>
      <c r="G2840" s="396"/>
      <c r="H2840" s="396"/>
      <c r="I2840" s="396"/>
      <c r="J2840" s="396"/>
      <c r="K2840" s="396"/>
      <c r="L2840" s="396"/>
    </row>
    <row r="2841" spans="2:12" ht="15" x14ac:dyDescent="0.25">
      <c r="B2841" s="388" t="s">
        <v>2196</v>
      </c>
      <c r="C2841" s="440" t="s">
        <v>15</v>
      </c>
      <c r="D2841" s="388" t="s">
        <v>33</v>
      </c>
      <c r="E2841" s="388" t="s">
        <v>30</v>
      </c>
      <c r="F2841" s="544" t="s">
        <v>199</v>
      </c>
      <c r="G2841" s="544"/>
      <c r="H2841" s="389" t="s">
        <v>24</v>
      </c>
      <c r="I2841" s="440" t="s">
        <v>26</v>
      </c>
      <c r="J2841" s="440" t="s">
        <v>585</v>
      </c>
      <c r="K2841" s="440" t="s">
        <v>54</v>
      </c>
      <c r="L2841" s="440" t="s">
        <v>25</v>
      </c>
    </row>
    <row r="2842" spans="2:12" x14ac:dyDescent="0.25">
      <c r="B2842" s="390" t="s">
        <v>382</v>
      </c>
      <c r="C2842" s="391" t="s">
        <v>2197</v>
      </c>
      <c r="D2842" s="390" t="s">
        <v>1336</v>
      </c>
      <c r="E2842" s="390" t="s">
        <v>2198</v>
      </c>
      <c r="F2842" s="541">
        <v>2609</v>
      </c>
      <c r="G2842" s="541"/>
      <c r="H2842" s="392" t="s">
        <v>131</v>
      </c>
      <c r="I2842" s="443">
        <v>1</v>
      </c>
      <c r="J2842" s="393"/>
      <c r="K2842" s="393">
        <v>14.96</v>
      </c>
      <c r="L2842" s="393">
        <v>14.96</v>
      </c>
    </row>
    <row r="2843" spans="2:12" x14ac:dyDescent="0.25">
      <c r="B2843" s="394" t="s">
        <v>383</v>
      </c>
      <c r="C2843" s="444" t="s">
        <v>4502</v>
      </c>
      <c r="D2843" s="394" t="s">
        <v>1336</v>
      </c>
      <c r="E2843" s="394" t="s">
        <v>4503</v>
      </c>
      <c r="F2843" s="542" t="s">
        <v>390</v>
      </c>
      <c r="G2843" s="542"/>
      <c r="H2843" s="395" t="s">
        <v>395</v>
      </c>
      <c r="I2843" s="445">
        <v>0.22</v>
      </c>
      <c r="J2843" s="445">
        <v>0</v>
      </c>
      <c r="K2843" s="446">
        <v>31.38</v>
      </c>
      <c r="L2843" s="446">
        <v>6.9036</v>
      </c>
    </row>
    <row r="2844" spans="2:12" x14ac:dyDescent="0.25">
      <c r="B2844" s="394" t="s">
        <v>383</v>
      </c>
      <c r="C2844" s="444" t="s">
        <v>692</v>
      </c>
      <c r="D2844" s="394" t="s">
        <v>1336</v>
      </c>
      <c r="E2844" s="394" t="s">
        <v>434</v>
      </c>
      <c r="F2844" s="542" t="s">
        <v>390</v>
      </c>
      <c r="G2844" s="542"/>
      <c r="H2844" s="395" t="s">
        <v>136</v>
      </c>
      <c r="I2844" s="445">
        <v>0.25</v>
      </c>
      <c r="J2844" s="445">
        <v>0</v>
      </c>
      <c r="K2844" s="446">
        <v>1.01</v>
      </c>
      <c r="L2844" s="446">
        <v>0.2525</v>
      </c>
    </row>
    <row r="2845" spans="2:12" x14ac:dyDescent="0.25">
      <c r="B2845" s="394" t="s">
        <v>383</v>
      </c>
      <c r="C2845" s="444" t="s">
        <v>674</v>
      </c>
      <c r="D2845" s="394" t="s">
        <v>1336</v>
      </c>
      <c r="E2845" s="394" t="s">
        <v>237</v>
      </c>
      <c r="F2845" s="542" t="s">
        <v>384</v>
      </c>
      <c r="G2845" s="542"/>
      <c r="H2845" s="395" t="s">
        <v>340</v>
      </c>
      <c r="I2845" s="445">
        <v>0.12540000000000001</v>
      </c>
      <c r="J2845" s="445">
        <v>0</v>
      </c>
      <c r="K2845" s="446">
        <v>22.31</v>
      </c>
      <c r="L2845" s="446">
        <v>2.7976740000000002</v>
      </c>
    </row>
    <row r="2846" spans="2:12" ht="12.75" customHeight="1" x14ac:dyDescent="0.25">
      <c r="B2846" s="394" t="s">
        <v>383</v>
      </c>
      <c r="C2846" s="444" t="s">
        <v>681</v>
      </c>
      <c r="D2846" s="394" t="s">
        <v>1336</v>
      </c>
      <c r="E2846" s="394" t="s">
        <v>242</v>
      </c>
      <c r="F2846" s="542" t="s">
        <v>384</v>
      </c>
      <c r="G2846" s="542"/>
      <c r="H2846" s="395" t="s">
        <v>340</v>
      </c>
      <c r="I2846" s="445">
        <v>0.15</v>
      </c>
      <c r="J2846" s="445">
        <v>0</v>
      </c>
      <c r="K2846" s="446">
        <v>29.16</v>
      </c>
      <c r="L2846" s="446">
        <v>4.3739999999999997</v>
      </c>
    </row>
    <row r="2847" spans="2:12" x14ac:dyDescent="0.25">
      <c r="B2847" s="394" t="s">
        <v>383</v>
      </c>
      <c r="C2847" s="444" t="s">
        <v>686</v>
      </c>
      <c r="D2847" s="394" t="s">
        <v>1336</v>
      </c>
      <c r="E2847" s="394" t="s">
        <v>429</v>
      </c>
      <c r="F2847" s="542" t="s">
        <v>390</v>
      </c>
      <c r="G2847" s="542"/>
      <c r="H2847" s="395" t="s">
        <v>395</v>
      </c>
      <c r="I2847" s="445">
        <v>3.3000000000000002E-2</v>
      </c>
      <c r="J2847" s="445">
        <v>0</v>
      </c>
      <c r="K2847" s="446">
        <v>19.7</v>
      </c>
      <c r="L2847" s="446">
        <v>0.65010000000000001</v>
      </c>
    </row>
    <row r="2848" spans="2:12" ht="25.5" x14ac:dyDescent="0.25">
      <c r="B2848" s="399"/>
      <c r="C2848" s="399"/>
      <c r="D2848" s="399"/>
      <c r="E2848" s="399"/>
      <c r="F2848" s="399"/>
      <c r="G2848" s="399" t="s">
        <v>386</v>
      </c>
      <c r="H2848" s="447">
        <v>7.16</v>
      </c>
      <c r="I2848" s="399" t="s">
        <v>387</v>
      </c>
      <c r="J2848" s="447">
        <v>0</v>
      </c>
      <c r="K2848" s="399" t="s">
        <v>388</v>
      </c>
      <c r="L2848" s="447">
        <v>7.16</v>
      </c>
    </row>
    <row r="2849" spans="2:12" ht="26.25" thickBot="1" x14ac:dyDescent="0.3">
      <c r="B2849" s="399"/>
      <c r="C2849" s="399"/>
      <c r="D2849" s="399"/>
      <c r="E2849" s="399"/>
      <c r="F2849" s="399"/>
      <c r="G2849" s="399" t="s">
        <v>389</v>
      </c>
      <c r="H2849" s="447">
        <v>0</v>
      </c>
      <c r="I2849" s="543"/>
      <c r="J2849" s="543" t="s">
        <v>474</v>
      </c>
      <c r="K2849" s="399"/>
      <c r="L2849" s="447">
        <v>14.96</v>
      </c>
    </row>
    <row r="2850" spans="2:12" ht="13.5" thickTop="1" x14ac:dyDescent="0.25">
      <c r="B2850" s="396"/>
      <c r="C2850" s="396"/>
      <c r="D2850" s="396"/>
      <c r="E2850" s="396"/>
      <c r="F2850" s="396"/>
      <c r="G2850" s="396"/>
      <c r="H2850" s="396"/>
      <c r="I2850" s="396"/>
      <c r="J2850" s="396"/>
      <c r="K2850" s="396"/>
      <c r="L2850" s="396"/>
    </row>
    <row r="2851" spans="2:12" ht="15" x14ac:dyDescent="0.25">
      <c r="B2851" s="388" t="s">
        <v>2199</v>
      </c>
      <c r="C2851" s="440" t="s">
        <v>15</v>
      </c>
      <c r="D2851" s="388" t="s">
        <v>33</v>
      </c>
      <c r="E2851" s="388" t="s">
        <v>30</v>
      </c>
      <c r="F2851" s="544" t="s">
        <v>199</v>
      </c>
      <c r="G2851" s="544"/>
      <c r="H2851" s="389" t="s">
        <v>24</v>
      </c>
      <c r="I2851" s="440" t="s">
        <v>26</v>
      </c>
      <c r="J2851" s="440" t="s">
        <v>54</v>
      </c>
      <c r="K2851" s="440" t="s">
        <v>25</v>
      </c>
      <c r="L2851"/>
    </row>
    <row r="2852" spans="2:12" ht="38.25" x14ac:dyDescent="0.25">
      <c r="B2852" s="390" t="s">
        <v>382</v>
      </c>
      <c r="C2852" s="391" t="s">
        <v>2200</v>
      </c>
      <c r="D2852" s="390" t="s">
        <v>164</v>
      </c>
      <c r="E2852" s="390" t="s">
        <v>2201</v>
      </c>
      <c r="F2852" s="541" t="s">
        <v>4504</v>
      </c>
      <c r="G2852" s="541"/>
      <c r="H2852" s="392" t="s">
        <v>131</v>
      </c>
      <c r="I2852" s="443">
        <v>1</v>
      </c>
      <c r="J2852" s="393">
        <v>11.95</v>
      </c>
      <c r="K2852" s="393">
        <v>11.95</v>
      </c>
      <c r="L2852"/>
    </row>
    <row r="2853" spans="2:12" ht="12.75" customHeight="1" x14ac:dyDescent="0.25">
      <c r="B2853" s="388" t="s">
        <v>23</v>
      </c>
      <c r="C2853" s="440" t="s">
        <v>15</v>
      </c>
      <c r="D2853" s="388" t="s">
        <v>33</v>
      </c>
      <c r="E2853" s="388" t="s">
        <v>30</v>
      </c>
      <c r="F2853" s="544" t="s">
        <v>199</v>
      </c>
      <c r="G2853" s="546"/>
      <c r="H2853" s="389" t="s">
        <v>24</v>
      </c>
      <c r="I2853" s="440" t="s">
        <v>26</v>
      </c>
      <c r="J2853" s="440" t="s">
        <v>54</v>
      </c>
      <c r="K2853" s="440" t="s">
        <v>25</v>
      </c>
      <c r="L2853"/>
    </row>
    <row r="2854" spans="2:12" ht="15" x14ac:dyDescent="0.25">
      <c r="B2854" s="394" t="s">
        <v>383</v>
      </c>
      <c r="C2854" s="444" t="s">
        <v>681</v>
      </c>
      <c r="D2854" s="394" t="s">
        <v>1336</v>
      </c>
      <c r="E2854" s="394" t="s">
        <v>242</v>
      </c>
      <c r="F2854" s="542" t="s">
        <v>384</v>
      </c>
      <c r="G2854" s="542"/>
      <c r="H2854" s="395" t="s">
        <v>340</v>
      </c>
      <c r="I2854" s="445">
        <v>0.2</v>
      </c>
      <c r="J2854" s="446">
        <v>29.16</v>
      </c>
      <c r="K2854" s="451" t="s">
        <v>4505</v>
      </c>
      <c r="L2854"/>
    </row>
    <row r="2855" spans="2:12" ht="12.75" customHeight="1" x14ac:dyDescent="0.25">
      <c r="B2855" s="394" t="s">
        <v>383</v>
      </c>
      <c r="C2855" s="444" t="s">
        <v>4506</v>
      </c>
      <c r="D2855" s="394" t="s">
        <v>164</v>
      </c>
      <c r="E2855" s="394" t="s">
        <v>4507</v>
      </c>
      <c r="F2855" s="542" t="s">
        <v>390</v>
      </c>
      <c r="G2855" s="542"/>
      <c r="H2855" s="395" t="s">
        <v>395</v>
      </c>
      <c r="I2855" s="445">
        <v>0.09</v>
      </c>
      <c r="J2855" s="446">
        <v>39.97</v>
      </c>
      <c r="K2855" s="451" t="s">
        <v>4508</v>
      </c>
      <c r="L2855"/>
    </row>
    <row r="2856" spans="2:12" ht="12.75" customHeight="1" x14ac:dyDescent="0.25">
      <c r="B2856" s="394" t="s">
        <v>383</v>
      </c>
      <c r="C2856" s="444" t="s">
        <v>692</v>
      </c>
      <c r="D2856" s="394" t="s">
        <v>1336</v>
      </c>
      <c r="E2856" s="394" t="s">
        <v>434</v>
      </c>
      <c r="F2856" s="542" t="s">
        <v>390</v>
      </c>
      <c r="G2856" s="542"/>
      <c r="H2856" s="395" t="s">
        <v>136</v>
      </c>
      <c r="I2856" s="445">
        <v>0.5</v>
      </c>
      <c r="J2856" s="446">
        <v>1.01</v>
      </c>
      <c r="K2856" s="451" t="s">
        <v>1229</v>
      </c>
      <c r="L2856"/>
    </row>
    <row r="2857" spans="2:12" ht="15" x14ac:dyDescent="0.25">
      <c r="B2857" s="394" t="s">
        <v>383</v>
      </c>
      <c r="C2857" s="444" t="s">
        <v>690</v>
      </c>
      <c r="D2857" s="394" t="s">
        <v>1336</v>
      </c>
      <c r="E2857" s="394" t="s">
        <v>202</v>
      </c>
      <c r="F2857" s="542" t="s">
        <v>384</v>
      </c>
      <c r="G2857" s="542"/>
      <c r="H2857" s="395" t="s">
        <v>340</v>
      </c>
      <c r="I2857" s="445">
        <v>0.1</v>
      </c>
      <c r="J2857" s="446">
        <v>20.37</v>
      </c>
      <c r="K2857" s="451" t="s">
        <v>4509</v>
      </c>
      <c r="L2857"/>
    </row>
    <row r="2858" spans="2:12" ht="15" x14ac:dyDescent="0.25">
      <c r="B2858" s="549" t="s">
        <v>497</v>
      </c>
      <c r="C2858" s="546"/>
      <c r="D2858" s="546"/>
      <c r="E2858" s="546"/>
      <c r="F2858" s="546"/>
      <c r="G2858" s="546"/>
      <c r="H2858" s="546"/>
      <c r="I2858" s="546"/>
      <c r="J2858" s="546"/>
      <c r="K2858" s="546"/>
      <c r="L2858"/>
    </row>
    <row r="2859" spans="2:12" ht="15" x14ac:dyDescent="0.25">
      <c r="B2859" s="388" t="s">
        <v>23</v>
      </c>
      <c r="C2859" s="440" t="s">
        <v>15</v>
      </c>
      <c r="D2859" s="388" t="s">
        <v>33</v>
      </c>
      <c r="E2859" s="388" t="s">
        <v>30</v>
      </c>
      <c r="F2859" s="544" t="s">
        <v>199</v>
      </c>
      <c r="G2859" s="546"/>
      <c r="H2859" s="389" t="s">
        <v>24</v>
      </c>
      <c r="I2859" s="440" t="s">
        <v>26</v>
      </c>
      <c r="J2859" s="440" t="s">
        <v>54</v>
      </c>
      <c r="K2859" s="440" t="s">
        <v>25</v>
      </c>
      <c r="L2859"/>
    </row>
    <row r="2860" spans="2:12" ht="15" x14ac:dyDescent="0.25">
      <c r="B2860" s="394" t="s">
        <v>383</v>
      </c>
      <c r="C2860" s="444" t="s">
        <v>681</v>
      </c>
      <c r="D2860" s="394" t="s">
        <v>1336</v>
      </c>
      <c r="E2860" s="394" t="s">
        <v>242</v>
      </c>
      <c r="F2860" s="542" t="s">
        <v>384</v>
      </c>
      <c r="G2860" s="542"/>
      <c r="H2860" s="395" t="s">
        <v>340</v>
      </c>
      <c r="I2860" s="445">
        <v>0.2</v>
      </c>
      <c r="J2860" s="446">
        <v>29.16</v>
      </c>
      <c r="K2860" s="451" t="s">
        <v>4505</v>
      </c>
      <c r="L2860"/>
    </row>
    <row r="2861" spans="2:12" ht="25.5" x14ac:dyDescent="0.25">
      <c r="B2861" s="394" t="s">
        <v>383</v>
      </c>
      <c r="C2861" s="444" t="s">
        <v>4506</v>
      </c>
      <c r="D2861" s="394" t="s">
        <v>164</v>
      </c>
      <c r="E2861" s="394" t="s">
        <v>4507</v>
      </c>
      <c r="F2861" s="542" t="s">
        <v>390</v>
      </c>
      <c r="G2861" s="542"/>
      <c r="H2861" s="395" t="s">
        <v>395</v>
      </c>
      <c r="I2861" s="445">
        <v>0.09</v>
      </c>
      <c r="J2861" s="446">
        <v>39.97</v>
      </c>
      <c r="K2861" s="451" t="s">
        <v>4508</v>
      </c>
      <c r="L2861"/>
    </row>
    <row r="2862" spans="2:12" ht="15" x14ac:dyDescent="0.25">
      <c r="B2862" s="394" t="s">
        <v>383</v>
      </c>
      <c r="C2862" s="444" t="s">
        <v>692</v>
      </c>
      <c r="D2862" s="394" t="s">
        <v>1336</v>
      </c>
      <c r="E2862" s="394" t="s">
        <v>434</v>
      </c>
      <c r="F2862" s="542" t="s">
        <v>390</v>
      </c>
      <c r="G2862" s="542"/>
      <c r="H2862" s="395" t="s">
        <v>136</v>
      </c>
      <c r="I2862" s="445">
        <v>0.5</v>
      </c>
      <c r="J2862" s="446">
        <v>1.01</v>
      </c>
      <c r="K2862" s="451" t="s">
        <v>1229</v>
      </c>
      <c r="L2862"/>
    </row>
    <row r="2863" spans="2:12" ht="15" x14ac:dyDescent="0.25">
      <c r="B2863" s="394" t="s">
        <v>383</v>
      </c>
      <c r="C2863" s="444" t="s">
        <v>690</v>
      </c>
      <c r="D2863" s="394" t="s">
        <v>1336</v>
      </c>
      <c r="E2863" s="394" t="s">
        <v>202</v>
      </c>
      <c r="F2863" s="542" t="s">
        <v>384</v>
      </c>
      <c r="G2863" s="542"/>
      <c r="H2863" s="395" t="s">
        <v>340</v>
      </c>
      <c r="I2863" s="445">
        <v>0.1</v>
      </c>
      <c r="J2863" s="446">
        <v>20.37</v>
      </c>
      <c r="K2863" s="451" t="s">
        <v>4509</v>
      </c>
      <c r="L2863"/>
    </row>
    <row r="2864" spans="2:12" ht="25.5" x14ac:dyDescent="0.25">
      <c r="B2864" s="399"/>
      <c r="C2864" s="399"/>
      <c r="D2864" s="399"/>
      <c r="E2864" s="399"/>
      <c r="F2864" s="399" t="s">
        <v>386</v>
      </c>
      <c r="G2864" s="447">
        <v>7.86</v>
      </c>
      <c r="H2864" s="399" t="s">
        <v>387</v>
      </c>
      <c r="I2864" s="447">
        <v>0</v>
      </c>
      <c r="J2864" s="399" t="s">
        <v>388</v>
      </c>
      <c r="K2864" s="447">
        <v>7.86</v>
      </c>
      <c r="L2864"/>
    </row>
    <row r="2865" spans="2:12" ht="26.25" thickBot="1" x14ac:dyDescent="0.3">
      <c r="B2865" s="399"/>
      <c r="C2865" s="399"/>
      <c r="D2865" s="399"/>
      <c r="E2865" s="399"/>
      <c r="F2865" s="399" t="s">
        <v>389</v>
      </c>
      <c r="G2865" s="447">
        <v>0</v>
      </c>
      <c r="H2865" s="399"/>
      <c r="I2865" s="543" t="s">
        <v>474</v>
      </c>
      <c r="J2865" s="543"/>
      <c r="K2865" s="447">
        <v>11.95</v>
      </c>
      <c r="L2865"/>
    </row>
    <row r="2866" spans="2:12" ht="12.75" customHeight="1" thickTop="1" x14ac:dyDescent="0.25">
      <c r="B2866" s="396"/>
      <c r="C2866" s="396"/>
      <c r="D2866" s="396"/>
      <c r="E2866" s="396"/>
      <c r="F2866" s="396"/>
      <c r="G2866" s="396"/>
      <c r="H2866" s="396"/>
      <c r="I2866" s="396"/>
      <c r="J2866" s="396"/>
      <c r="K2866" s="396"/>
      <c r="L2866" s="396"/>
    </row>
    <row r="2867" spans="2:12" ht="15" x14ac:dyDescent="0.25">
      <c r="B2867" s="388" t="s">
        <v>2202</v>
      </c>
      <c r="C2867" s="440" t="s">
        <v>15</v>
      </c>
      <c r="D2867" s="388" t="s">
        <v>33</v>
      </c>
      <c r="E2867" s="388" t="s">
        <v>30</v>
      </c>
      <c r="F2867" s="544" t="s">
        <v>199</v>
      </c>
      <c r="G2867" s="544"/>
      <c r="H2867" s="389" t="s">
        <v>24</v>
      </c>
      <c r="I2867" s="440" t="s">
        <v>26</v>
      </c>
      <c r="J2867" s="440" t="s">
        <v>585</v>
      </c>
      <c r="K2867" s="440" t="s">
        <v>54</v>
      </c>
      <c r="L2867" s="440" t="s">
        <v>25</v>
      </c>
    </row>
    <row r="2868" spans="2:12" ht="25.5" x14ac:dyDescent="0.25">
      <c r="B2868" s="390" t="s">
        <v>382</v>
      </c>
      <c r="C2868" s="391" t="s">
        <v>736</v>
      </c>
      <c r="D2868" s="390" t="s">
        <v>1336</v>
      </c>
      <c r="E2868" s="390" t="s">
        <v>2203</v>
      </c>
      <c r="F2868" s="541">
        <v>2606</v>
      </c>
      <c r="G2868" s="541"/>
      <c r="H2868" s="392" t="s">
        <v>131</v>
      </c>
      <c r="I2868" s="443">
        <v>1</v>
      </c>
      <c r="J2868" s="393"/>
      <c r="K2868" s="393">
        <v>17.149999999999999</v>
      </c>
      <c r="L2868" s="393">
        <v>17.149999999999999</v>
      </c>
    </row>
    <row r="2869" spans="2:12" x14ac:dyDescent="0.25">
      <c r="B2869" s="394" t="s">
        <v>383</v>
      </c>
      <c r="C2869" s="444" t="s">
        <v>704</v>
      </c>
      <c r="D2869" s="394" t="s">
        <v>1336</v>
      </c>
      <c r="E2869" s="394" t="s">
        <v>454</v>
      </c>
      <c r="F2869" s="542" t="s">
        <v>390</v>
      </c>
      <c r="G2869" s="542"/>
      <c r="H2869" s="395" t="s">
        <v>395</v>
      </c>
      <c r="I2869" s="445">
        <v>0.12</v>
      </c>
      <c r="J2869" s="445">
        <v>0</v>
      </c>
      <c r="K2869" s="446">
        <v>9.44</v>
      </c>
      <c r="L2869" s="446">
        <v>1.1328</v>
      </c>
    </row>
    <row r="2870" spans="2:12" x14ac:dyDescent="0.25">
      <c r="B2870" s="394" t="s">
        <v>383</v>
      </c>
      <c r="C2870" s="444" t="s">
        <v>692</v>
      </c>
      <c r="D2870" s="394" t="s">
        <v>1336</v>
      </c>
      <c r="E2870" s="394" t="s">
        <v>434</v>
      </c>
      <c r="F2870" s="542" t="s">
        <v>390</v>
      </c>
      <c r="G2870" s="542"/>
      <c r="H2870" s="395" t="s">
        <v>136</v>
      </c>
      <c r="I2870" s="445">
        <v>0.1</v>
      </c>
      <c r="J2870" s="445">
        <v>0</v>
      </c>
      <c r="K2870" s="446">
        <v>1.01</v>
      </c>
      <c r="L2870" s="446">
        <v>0.10100000000000001</v>
      </c>
    </row>
    <row r="2871" spans="2:12" x14ac:dyDescent="0.25">
      <c r="B2871" s="394" t="s">
        <v>383</v>
      </c>
      <c r="C2871" s="444" t="s">
        <v>737</v>
      </c>
      <c r="D2871" s="394" t="s">
        <v>1336</v>
      </c>
      <c r="E2871" s="394" t="s">
        <v>527</v>
      </c>
      <c r="F2871" s="542" t="s">
        <v>390</v>
      </c>
      <c r="G2871" s="542"/>
      <c r="H2871" s="395" t="s">
        <v>156</v>
      </c>
      <c r="I2871" s="445">
        <v>1.0769</v>
      </c>
      <c r="J2871" s="445">
        <v>0</v>
      </c>
      <c r="K2871" s="446">
        <v>5.83</v>
      </c>
      <c r="L2871" s="446">
        <v>6.278327</v>
      </c>
    </row>
    <row r="2872" spans="2:12" x14ac:dyDescent="0.25">
      <c r="B2872" s="394" t="s">
        <v>383</v>
      </c>
      <c r="C2872" s="444" t="s">
        <v>674</v>
      </c>
      <c r="D2872" s="394" t="s">
        <v>1336</v>
      </c>
      <c r="E2872" s="394" t="s">
        <v>237</v>
      </c>
      <c r="F2872" s="542" t="s">
        <v>384</v>
      </c>
      <c r="G2872" s="542"/>
      <c r="H2872" s="395" t="s">
        <v>340</v>
      </c>
      <c r="I2872" s="445">
        <v>9.2799999999999994E-2</v>
      </c>
      <c r="J2872" s="445">
        <v>0</v>
      </c>
      <c r="K2872" s="446">
        <v>22.31</v>
      </c>
      <c r="L2872" s="446">
        <v>2.0703680000000002</v>
      </c>
    </row>
    <row r="2873" spans="2:12" x14ac:dyDescent="0.25">
      <c r="B2873" s="394" t="s">
        <v>383</v>
      </c>
      <c r="C2873" s="444" t="s">
        <v>681</v>
      </c>
      <c r="D2873" s="394" t="s">
        <v>1336</v>
      </c>
      <c r="E2873" s="394" t="s">
        <v>242</v>
      </c>
      <c r="F2873" s="542" t="s">
        <v>384</v>
      </c>
      <c r="G2873" s="542"/>
      <c r="H2873" s="395" t="s">
        <v>340</v>
      </c>
      <c r="I2873" s="445">
        <v>0.26</v>
      </c>
      <c r="J2873" s="445">
        <v>0</v>
      </c>
      <c r="K2873" s="446">
        <v>29.16</v>
      </c>
      <c r="L2873" s="446">
        <v>7.5815999999999999</v>
      </c>
    </row>
    <row r="2874" spans="2:12" ht="25.5" x14ac:dyDescent="0.25">
      <c r="B2874" s="399"/>
      <c r="C2874" s="399"/>
      <c r="D2874" s="399"/>
      <c r="E2874" s="399"/>
      <c r="F2874" s="399"/>
      <c r="G2874" s="399" t="s">
        <v>386</v>
      </c>
      <c r="H2874" s="447">
        <v>9.65</v>
      </c>
      <c r="I2874" s="399" t="s">
        <v>387</v>
      </c>
      <c r="J2874" s="447">
        <v>0</v>
      </c>
      <c r="K2874" s="399" t="s">
        <v>388</v>
      </c>
      <c r="L2874" s="447">
        <v>9.65</v>
      </c>
    </row>
    <row r="2875" spans="2:12" ht="26.25" thickBot="1" x14ac:dyDescent="0.3">
      <c r="B2875" s="399"/>
      <c r="C2875" s="399"/>
      <c r="D2875" s="399"/>
      <c r="E2875" s="399"/>
      <c r="F2875" s="399"/>
      <c r="G2875" s="399" t="s">
        <v>389</v>
      </c>
      <c r="H2875" s="447">
        <v>0</v>
      </c>
      <c r="I2875" s="543"/>
      <c r="J2875" s="543" t="s">
        <v>474</v>
      </c>
      <c r="K2875" s="399"/>
      <c r="L2875" s="447">
        <v>17.149999999999999</v>
      </c>
    </row>
    <row r="2876" spans="2:12" ht="13.5" thickTop="1" x14ac:dyDescent="0.25">
      <c r="B2876" s="396"/>
      <c r="C2876" s="396"/>
      <c r="D2876" s="396"/>
      <c r="E2876" s="396"/>
      <c r="F2876" s="396"/>
      <c r="G2876" s="396"/>
      <c r="H2876" s="396"/>
      <c r="I2876" s="396"/>
      <c r="J2876" s="396"/>
      <c r="K2876" s="396"/>
      <c r="L2876" s="396"/>
    </row>
    <row r="2877" spans="2:12" ht="12.75" customHeight="1" x14ac:dyDescent="0.25">
      <c r="B2877" s="388" t="s">
        <v>2205</v>
      </c>
      <c r="C2877" s="440" t="s">
        <v>15</v>
      </c>
      <c r="D2877" s="388" t="s">
        <v>33</v>
      </c>
      <c r="E2877" s="388" t="s">
        <v>30</v>
      </c>
      <c r="F2877" s="544" t="s">
        <v>199</v>
      </c>
      <c r="G2877" s="544"/>
      <c r="H2877" s="389" t="s">
        <v>24</v>
      </c>
      <c r="I2877" s="440" t="s">
        <v>26</v>
      </c>
      <c r="J2877" s="440" t="s">
        <v>585</v>
      </c>
      <c r="K2877" s="440" t="s">
        <v>54</v>
      </c>
      <c r="L2877" s="440" t="s">
        <v>25</v>
      </c>
    </row>
    <row r="2878" spans="2:12" ht="12.75" customHeight="1" x14ac:dyDescent="0.25">
      <c r="B2878" s="390" t="s">
        <v>382</v>
      </c>
      <c r="C2878" s="391" t="s">
        <v>2206</v>
      </c>
      <c r="D2878" s="390" t="s">
        <v>1336</v>
      </c>
      <c r="E2878" s="390" t="s">
        <v>2207</v>
      </c>
      <c r="F2878" s="541">
        <v>2613</v>
      </c>
      <c r="G2878" s="541"/>
      <c r="H2878" s="392" t="s">
        <v>131</v>
      </c>
      <c r="I2878" s="443">
        <v>1</v>
      </c>
      <c r="J2878" s="393"/>
      <c r="K2878" s="393">
        <v>11.17</v>
      </c>
      <c r="L2878" s="393">
        <v>11.17</v>
      </c>
    </row>
    <row r="2879" spans="2:12" x14ac:dyDescent="0.25">
      <c r="B2879" s="394" t="s">
        <v>383</v>
      </c>
      <c r="C2879" s="444" t="s">
        <v>4510</v>
      </c>
      <c r="D2879" s="394" t="s">
        <v>1336</v>
      </c>
      <c r="E2879" s="394" t="s">
        <v>4511</v>
      </c>
      <c r="F2879" s="542" t="s">
        <v>390</v>
      </c>
      <c r="G2879" s="542"/>
      <c r="H2879" s="395" t="s">
        <v>156</v>
      </c>
      <c r="I2879" s="445">
        <v>0.45</v>
      </c>
      <c r="J2879" s="445">
        <v>0</v>
      </c>
      <c r="K2879" s="446">
        <v>4.2</v>
      </c>
      <c r="L2879" s="446">
        <v>1.89</v>
      </c>
    </row>
    <row r="2880" spans="2:12" x14ac:dyDescent="0.25">
      <c r="B2880" s="394" t="s">
        <v>383</v>
      </c>
      <c r="C2880" s="444" t="s">
        <v>674</v>
      </c>
      <c r="D2880" s="394" t="s">
        <v>1336</v>
      </c>
      <c r="E2880" s="394" t="s">
        <v>237</v>
      </c>
      <c r="F2880" s="542" t="s">
        <v>384</v>
      </c>
      <c r="G2880" s="542"/>
      <c r="H2880" s="395" t="s">
        <v>340</v>
      </c>
      <c r="I2880" s="445">
        <v>0.14849999999999999</v>
      </c>
      <c r="J2880" s="445">
        <v>0</v>
      </c>
      <c r="K2880" s="446">
        <v>22.31</v>
      </c>
      <c r="L2880" s="446">
        <v>3.3130350000000002</v>
      </c>
    </row>
    <row r="2881" spans="2:12" x14ac:dyDescent="0.25">
      <c r="B2881" s="394" t="s">
        <v>383</v>
      </c>
      <c r="C2881" s="444" t="s">
        <v>681</v>
      </c>
      <c r="D2881" s="394" t="s">
        <v>1336</v>
      </c>
      <c r="E2881" s="394" t="s">
        <v>242</v>
      </c>
      <c r="F2881" s="542" t="s">
        <v>384</v>
      </c>
      <c r="G2881" s="542"/>
      <c r="H2881" s="395" t="s">
        <v>340</v>
      </c>
      <c r="I2881" s="445">
        <v>0.2016</v>
      </c>
      <c r="J2881" s="445">
        <v>0</v>
      </c>
      <c r="K2881" s="446">
        <v>29.16</v>
      </c>
      <c r="L2881" s="446">
        <v>5.8786560000000003</v>
      </c>
    </row>
    <row r="2882" spans="2:12" x14ac:dyDescent="0.25">
      <c r="B2882" s="394" t="s">
        <v>383</v>
      </c>
      <c r="C2882" s="444" t="s">
        <v>692</v>
      </c>
      <c r="D2882" s="394" t="s">
        <v>1336</v>
      </c>
      <c r="E2882" s="394" t="s">
        <v>434</v>
      </c>
      <c r="F2882" s="542" t="s">
        <v>390</v>
      </c>
      <c r="G2882" s="542"/>
      <c r="H2882" s="395" t="s">
        <v>136</v>
      </c>
      <c r="I2882" s="445">
        <v>0.1</v>
      </c>
      <c r="J2882" s="445">
        <v>0</v>
      </c>
      <c r="K2882" s="446">
        <v>1.01</v>
      </c>
      <c r="L2882" s="446">
        <v>0.10100000000000001</v>
      </c>
    </row>
    <row r="2883" spans="2:12" ht="25.5" x14ac:dyDescent="0.25">
      <c r="B2883" s="399"/>
      <c r="C2883" s="399"/>
      <c r="D2883" s="399"/>
      <c r="E2883" s="399"/>
      <c r="F2883" s="399"/>
      <c r="G2883" s="399" t="s">
        <v>386</v>
      </c>
      <c r="H2883" s="447">
        <v>9.18</v>
      </c>
      <c r="I2883" s="399" t="s">
        <v>387</v>
      </c>
      <c r="J2883" s="447">
        <v>0</v>
      </c>
      <c r="K2883" s="399" t="s">
        <v>388</v>
      </c>
      <c r="L2883" s="447">
        <v>9.18</v>
      </c>
    </row>
    <row r="2884" spans="2:12" ht="26.25" thickBot="1" x14ac:dyDescent="0.3">
      <c r="B2884" s="399"/>
      <c r="C2884" s="399"/>
      <c r="D2884" s="399"/>
      <c r="E2884" s="399"/>
      <c r="F2884" s="399"/>
      <c r="G2884" s="399" t="s">
        <v>389</v>
      </c>
      <c r="H2884" s="447">
        <v>0</v>
      </c>
      <c r="I2884" s="543"/>
      <c r="J2884" s="543" t="s">
        <v>474</v>
      </c>
      <c r="K2884" s="399"/>
      <c r="L2884" s="447">
        <v>11.17</v>
      </c>
    </row>
    <row r="2885" spans="2:12" ht="13.5" thickTop="1" x14ac:dyDescent="0.25">
      <c r="B2885" s="396"/>
      <c r="C2885" s="396"/>
      <c r="D2885" s="396"/>
      <c r="E2885" s="396"/>
      <c r="F2885" s="396"/>
      <c r="G2885" s="396"/>
      <c r="H2885" s="396"/>
      <c r="I2885" s="396"/>
      <c r="J2885" s="396"/>
      <c r="K2885" s="396"/>
      <c r="L2885" s="396"/>
    </row>
    <row r="2886" spans="2:12" ht="15" x14ac:dyDescent="0.25">
      <c r="B2886" s="388" t="s">
        <v>2208</v>
      </c>
      <c r="C2886" s="440" t="s">
        <v>15</v>
      </c>
      <c r="D2886" s="388" t="s">
        <v>33</v>
      </c>
      <c r="E2886" s="388" t="s">
        <v>30</v>
      </c>
      <c r="F2886" s="544" t="s">
        <v>199</v>
      </c>
      <c r="G2886" s="544"/>
      <c r="H2886" s="389" t="s">
        <v>24</v>
      </c>
      <c r="I2886" s="440" t="s">
        <v>26</v>
      </c>
      <c r="J2886" s="440" t="s">
        <v>585</v>
      </c>
      <c r="K2886" s="440" t="s">
        <v>54</v>
      </c>
      <c r="L2886" s="440" t="s">
        <v>25</v>
      </c>
    </row>
    <row r="2887" spans="2:12" ht="12.75" customHeight="1" x14ac:dyDescent="0.25">
      <c r="B2887" s="390" t="s">
        <v>382</v>
      </c>
      <c r="C2887" s="391" t="s">
        <v>2209</v>
      </c>
      <c r="D2887" s="390" t="s">
        <v>1336</v>
      </c>
      <c r="E2887" s="390" t="s">
        <v>2210</v>
      </c>
      <c r="F2887" s="541">
        <v>2610</v>
      </c>
      <c r="G2887" s="541"/>
      <c r="H2887" s="392" t="s">
        <v>131</v>
      </c>
      <c r="I2887" s="443">
        <v>1</v>
      </c>
      <c r="J2887" s="393"/>
      <c r="K2887" s="393">
        <v>2.42</v>
      </c>
      <c r="L2887" s="393">
        <v>2.42</v>
      </c>
    </row>
    <row r="2888" spans="2:12" x14ac:dyDescent="0.25">
      <c r="B2888" s="394" t="s">
        <v>383</v>
      </c>
      <c r="C2888" s="444" t="s">
        <v>704</v>
      </c>
      <c r="D2888" s="394" t="s">
        <v>1336</v>
      </c>
      <c r="E2888" s="394" t="s">
        <v>454</v>
      </c>
      <c r="F2888" s="542" t="s">
        <v>390</v>
      </c>
      <c r="G2888" s="542"/>
      <c r="H2888" s="395" t="s">
        <v>395</v>
      </c>
      <c r="I2888" s="445">
        <v>0.12</v>
      </c>
      <c r="J2888" s="445">
        <v>0</v>
      </c>
      <c r="K2888" s="446">
        <v>9.44</v>
      </c>
      <c r="L2888" s="446">
        <v>1.1328</v>
      </c>
    </row>
    <row r="2889" spans="2:12" x14ac:dyDescent="0.25">
      <c r="B2889" s="394" t="s">
        <v>383</v>
      </c>
      <c r="C2889" s="444" t="s">
        <v>681</v>
      </c>
      <c r="D2889" s="394" t="s">
        <v>1336</v>
      </c>
      <c r="E2889" s="394" t="s">
        <v>242</v>
      </c>
      <c r="F2889" s="542" t="s">
        <v>384</v>
      </c>
      <c r="G2889" s="542"/>
      <c r="H2889" s="395" t="s">
        <v>340</v>
      </c>
      <c r="I2889" s="445">
        <v>4.4299999999999999E-2</v>
      </c>
      <c r="J2889" s="445">
        <v>0</v>
      </c>
      <c r="K2889" s="446">
        <v>29.16</v>
      </c>
      <c r="L2889" s="446">
        <v>1.2917879999999999</v>
      </c>
    </row>
    <row r="2890" spans="2:12" ht="12.75" customHeight="1" x14ac:dyDescent="0.25">
      <c r="B2890" s="399"/>
      <c r="C2890" s="399"/>
      <c r="D2890" s="399"/>
      <c r="E2890" s="399"/>
      <c r="F2890" s="399"/>
      <c r="G2890" s="399" t="s">
        <v>386</v>
      </c>
      <c r="H2890" s="447">
        <v>1.29</v>
      </c>
      <c r="I2890" s="399" t="s">
        <v>387</v>
      </c>
      <c r="J2890" s="447">
        <v>0</v>
      </c>
      <c r="K2890" s="399" t="s">
        <v>388</v>
      </c>
      <c r="L2890" s="447">
        <v>1.29</v>
      </c>
    </row>
    <row r="2891" spans="2:12" ht="26.25" thickBot="1" x14ac:dyDescent="0.3">
      <c r="B2891" s="399"/>
      <c r="C2891" s="399"/>
      <c r="D2891" s="399"/>
      <c r="E2891" s="399"/>
      <c r="F2891" s="399"/>
      <c r="G2891" s="399" t="s">
        <v>389</v>
      </c>
      <c r="H2891" s="447">
        <v>0</v>
      </c>
      <c r="I2891" s="543"/>
      <c r="J2891" s="543" t="s">
        <v>474</v>
      </c>
      <c r="K2891" s="399"/>
      <c r="L2891" s="447">
        <v>2.42</v>
      </c>
    </row>
    <row r="2892" spans="2:12" ht="13.5" thickTop="1" x14ac:dyDescent="0.25">
      <c r="B2892" s="396"/>
      <c r="C2892" s="396"/>
      <c r="D2892" s="396"/>
      <c r="E2892" s="396"/>
      <c r="F2892" s="396"/>
      <c r="G2892" s="396"/>
      <c r="H2892" s="396"/>
      <c r="I2892" s="396"/>
      <c r="J2892" s="396"/>
      <c r="K2892" s="396"/>
      <c r="L2892" s="396"/>
    </row>
    <row r="2893" spans="2:12" ht="15" x14ac:dyDescent="0.25">
      <c r="B2893" s="388" t="s">
        <v>2211</v>
      </c>
      <c r="C2893" s="440" t="s">
        <v>15</v>
      </c>
      <c r="D2893" s="388" t="s">
        <v>33</v>
      </c>
      <c r="E2893" s="388" t="s">
        <v>30</v>
      </c>
      <c r="F2893" s="544" t="s">
        <v>199</v>
      </c>
      <c r="G2893" s="544"/>
      <c r="H2893" s="389" t="s">
        <v>24</v>
      </c>
      <c r="I2893" s="440" t="s">
        <v>26</v>
      </c>
      <c r="J2893" s="440" t="s">
        <v>585</v>
      </c>
      <c r="K2893" s="440" t="s">
        <v>54</v>
      </c>
      <c r="L2893" s="440" t="s">
        <v>25</v>
      </c>
    </row>
    <row r="2894" spans="2:12" x14ac:dyDescent="0.25">
      <c r="B2894" s="390" t="s">
        <v>382</v>
      </c>
      <c r="C2894" s="391" t="s">
        <v>2212</v>
      </c>
      <c r="D2894" s="390" t="s">
        <v>1336</v>
      </c>
      <c r="E2894" s="390" t="s">
        <v>2213</v>
      </c>
      <c r="F2894" s="541">
        <v>2613</v>
      </c>
      <c r="G2894" s="541"/>
      <c r="H2894" s="392" t="s">
        <v>131</v>
      </c>
      <c r="I2894" s="443">
        <v>1</v>
      </c>
      <c r="J2894" s="393"/>
      <c r="K2894" s="393">
        <v>7.21</v>
      </c>
      <c r="L2894" s="393">
        <v>7.21</v>
      </c>
    </row>
    <row r="2895" spans="2:12" x14ac:dyDescent="0.25">
      <c r="B2895" s="394" t="s">
        <v>383</v>
      </c>
      <c r="C2895" s="444" t="s">
        <v>674</v>
      </c>
      <c r="D2895" s="394" t="s">
        <v>1336</v>
      </c>
      <c r="E2895" s="394" t="s">
        <v>237</v>
      </c>
      <c r="F2895" s="542" t="s">
        <v>384</v>
      </c>
      <c r="G2895" s="542"/>
      <c r="H2895" s="395" t="s">
        <v>340</v>
      </c>
      <c r="I2895" s="445">
        <v>8.2199999999999995E-2</v>
      </c>
      <c r="J2895" s="445">
        <v>0</v>
      </c>
      <c r="K2895" s="446">
        <v>22.31</v>
      </c>
      <c r="L2895" s="446">
        <v>1.833882</v>
      </c>
    </row>
    <row r="2896" spans="2:12" x14ac:dyDescent="0.25">
      <c r="B2896" s="394" t="s">
        <v>383</v>
      </c>
      <c r="C2896" s="444" t="s">
        <v>681</v>
      </c>
      <c r="D2896" s="394" t="s">
        <v>1336</v>
      </c>
      <c r="E2896" s="394" t="s">
        <v>242</v>
      </c>
      <c r="F2896" s="542" t="s">
        <v>384</v>
      </c>
      <c r="G2896" s="542"/>
      <c r="H2896" s="395" t="s">
        <v>340</v>
      </c>
      <c r="I2896" s="445">
        <v>0.1</v>
      </c>
      <c r="J2896" s="445">
        <v>0</v>
      </c>
      <c r="K2896" s="446">
        <v>29.16</v>
      </c>
      <c r="L2896" s="446">
        <v>2.9159999999999999</v>
      </c>
    </row>
    <row r="2897" spans="2:12" x14ac:dyDescent="0.25">
      <c r="B2897" s="394" t="s">
        <v>383</v>
      </c>
      <c r="C2897" s="444" t="s">
        <v>692</v>
      </c>
      <c r="D2897" s="394" t="s">
        <v>1336</v>
      </c>
      <c r="E2897" s="394" t="s">
        <v>434</v>
      </c>
      <c r="F2897" s="542" t="s">
        <v>390</v>
      </c>
      <c r="G2897" s="542"/>
      <c r="H2897" s="395" t="s">
        <v>136</v>
      </c>
      <c r="I2897" s="445">
        <v>0.1</v>
      </c>
      <c r="J2897" s="445">
        <v>0</v>
      </c>
      <c r="K2897" s="446">
        <v>1.01</v>
      </c>
      <c r="L2897" s="446">
        <v>0.10100000000000001</v>
      </c>
    </row>
    <row r="2898" spans="2:12" ht="12.75" customHeight="1" x14ac:dyDescent="0.25">
      <c r="B2898" s="394" t="s">
        <v>383</v>
      </c>
      <c r="C2898" s="444" t="s">
        <v>895</v>
      </c>
      <c r="D2898" s="394" t="s">
        <v>1336</v>
      </c>
      <c r="E2898" s="394" t="s">
        <v>896</v>
      </c>
      <c r="F2898" s="542" t="s">
        <v>390</v>
      </c>
      <c r="G2898" s="542"/>
      <c r="H2898" s="395" t="s">
        <v>395</v>
      </c>
      <c r="I2898" s="445">
        <v>0.1</v>
      </c>
      <c r="J2898" s="445">
        <v>0</v>
      </c>
      <c r="K2898" s="446">
        <v>23.72</v>
      </c>
      <c r="L2898" s="446">
        <v>2.3719999999999999</v>
      </c>
    </row>
    <row r="2899" spans="2:12" ht="25.5" x14ac:dyDescent="0.25">
      <c r="B2899" s="399"/>
      <c r="C2899" s="399"/>
      <c r="D2899" s="399"/>
      <c r="E2899" s="399"/>
      <c r="F2899" s="399"/>
      <c r="G2899" s="399" t="s">
        <v>386</v>
      </c>
      <c r="H2899" s="447">
        <v>4.74</v>
      </c>
      <c r="I2899" s="399" t="s">
        <v>387</v>
      </c>
      <c r="J2899" s="447">
        <v>0</v>
      </c>
      <c r="K2899" s="399" t="s">
        <v>388</v>
      </c>
      <c r="L2899" s="447">
        <v>4.74</v>
      </c>
    </row>
    <row r="2900" spans="2:12" ht="12.75" customHeight="1" thickBot="1" x14ac:dyDescent="0.3">
      <c r="B2900" s="399"/>
      <c r="C2900" s="399"/>
      <c r="D2900" s="399"/>
      <c r="E2900" s="399"/>
      <c r="F2900" s="399"/>
      <c r="G2900" s="399" t="s">
        <v>389</v>
      </c>
      <c r="H2900" s="447">
        <v>0</v>
      </c>
      <c r="I2900" s="543"/>
      <c r="J2900" s="543" t="s">
        <v>474</v>
      </c>
      <c r="K2900" s="399"/>
      <c r="L2900" s="447">
        <v>7.21</v>
      </c>
    </row>
    <row r="2901" spans="2:12" ht="13.5" thickTop="1" x14ac:dyDescent="0.25">
      <c r="B2901" s="396"/>
      <c r="C2901" s="396"/>
      <c r="D2901" s="396"/>
      <c r="E2901" s="396"/>
      <c r="F2901" s="396"/>
      <c r="G2901" s="396"/>
      <c r="H2901" s="396"/>
      <c r="I2901" s="396"/>
      <c r="J2901" s="396"/>
      <c r="K2901" s="396"/>
      <c r="L2901" s="396"/>
    </row>
    <row r="2902" spans="2:12" ht="15" x14ac:dyDescent="0.25">
      <c r="B2902" s="388" t="s">
        <v>2216</v>
      </c>
      <c r="C2902" s="440" t="s">
        <v>15</v>
      </c>
      <c r="D2902" s="388" t="s">
        <v>33</v>
      </c>
      <c r="E2902" s="388" t="s">
        <v>30</v>
      </c>
      <c r="F2902" s="544" t="s">
        <v>199</v>
      </c>
      <c r="G2902" s="544"/>
      <c r="H2902" s="389" t="s">
        <v>24</v>
      </c>
      <c r="I2902" s="440" t="s">
        <v>26</v>
      </c>
      <c r="J2902" s="440" t="s">
        <v>585</v>
      </c>
      <c r="K2902" s="440" t="s">
        <v>54</v>
      </c>
      <c r="L2902" s="440" t="s">
        <v>25</v>
      </c>
    </row>
    <row r="2903" spans="2:12" x14ac:dyDescent="0.25">
      <c r="B2903" s="390" t="s">
        <v>382</v>
      </c>
      <c r="C2903" s="391" t="s">
        <v>2217</v>
      </c>
      <c r="D2903" s="390" t="s">
        <v>1336</v>
      </c>
      <c r="E2903" s="390" t="s">
        <v>2218</v>
      </c>
      <c r="F2903" s="541">
        <v>2610</v>
      </c>
      <c r="G2903" s="541"/>
      <c r="H2903" s="392" t="s">
        <v>131</v>
      </c>
      <c r="I2903" s="443">
        <v>1</v>
      </c>
      <c r="J2903" s="393"/>
      <c r="K2903" s="393">
        <v>21.14</v>
      </c>
      <c r="L2903" s="393">
        <v>21.14</v>
      </c>
    </row>
    <row r="2904" spans="2:12" ht="51" x14ac:dyDescent="0.25">
      <c r="B2904" s="394" t="s">
        <v>383</v>
      </c>
      <c r="C2904" s="444" t="s">
        <v>691</v>
      </c>
      <c r="D2904" s="394" t="s">
        <v>1336</v>
      </c>
      <c r="E2904" s="394" t="s">
        <v>433</v>
      </c>
      <c r="F2904" s="542" t="s">
        <v>390</v>
      </c>
      <c r="G2904" s="542"/>
      <c r="H2904" s="395" t="s">
        <v>136</v>
      </c>
      <c r="I2904" s="445">
        <v>2.7000000000000001E-3</v>
      </c>
      <c r="J2904" s="445">
        <v>0</v>
      </c>
      <c r="K2904" s="446">
        <v>3.01</v>
      </c>
      <c r="L2904" s="446">
        <v>8.1270000000000005E-3</v>
      </c>
    </row>
    <row r="2905" spans="2:12" x14ac:dyDescent="0.25">
      <c r="B2905" s="394" t="s">
        <v>383</v>
      </c>
      <c r="C2905" s="444" t="s">
        <v>674</v>
      </c>
      <c r="D2905" s="394" t="s">
        <v>1336</v>
      </c>
      <c r="E2905" s="394" t="s">
        <v>237</v>
      </c>
      <c r="F2905" s="542" t="s">
        <v>384</v>
      </c>
      <c r="G2905" s="542"/>
      <c r="H2905" s="395" t="s">
        <v>340</v>
      </c>
      <c r="I2905" s="445">
        <v>0.27350000000000002</v>
      </c>
      <c r="J2905" s="445">
        <v>0</v>
      </c>
      <c r="K2905" s="446">
        <v>22.31</v>
      </c>
      <c r="L2905" s="446">
        <v>6.1017849999999996</v>
      </c>
    </row>
    <row r="2906" spans="2:12" x14ac:dyDescent="0.25">
      <c r="B2906" s="394" t="s">
        <v>383</v>
      </c>
      <c r="C2906" s="444" t="s">
        <v>681</v>
      </c>
      <c r="D2906" s="394" t="s">
        <v>1336</v>
      </c>
      <c r="E2906" s="394" t="s">
        <v>242</v>
      </c>
      <c r="F2906" s="542" t="s">
        <v>384</v>
      </c>
      <c r="G2906" s="542"/>
      <c r="H2906" s="395" t="s">
        <v>340</v>
      </c>
      <c r="I2906" s="445">
        <v>0.24110000000000001</v>
      </c>
      <c r="J2906" s="445">
        <v>0</v>
      </c>
      <c r="K2906" s="446">
        <v>29.16</v>
      </c>
      <c r="L2906" s="446">
        <v>7.0304760000000002</v>
      </c>
    </row>
    <row r="2907" spans="2:12" ht="12.75" customHeight="1" x14ac:dyDescent="0.25">
      <c r="B2907" s="394" t="s">
        <v>383</v>
      </c>
      <c r="C2907" s="444" t="s">
        <v>701</v>
      </c>
      <c r="D2907" s="394" t="s">
        <v>1336</v>
      </c>
      <c r="E2907" s="394" t="s">
        <v>447</v>
      </c>
      <c r="F2907" s="542" t="s">
        <v>390</v>
      </c>
      <c r="G2907" s="542"/>
      <c r="H2907" s="395" t="s">
        <v>136</v>
      </c>
      <c r="I2907" s="445">
        <v>0.18</v>
      </c>
      <c r="J2907" s="445">
        <v>0</v>
      </c>
      <c r="K2907" s="446">
        <v>3.65</v>
      </c>
      <c r="L2907" s="446">
        <v>0.65700000000000003</v>
      </c>
    </row>
    <row r="2908" spans="2:12" x14ac:dyDescent="0.25">
      <c r="B2908" s="394" t="s">
        <v>383</v>
      </c>
      <c r="C2908" s="444" t="s">
        <v>686</v>
      </c>
      <c r="D2908" s="394" t="s">
        <v>1336</v>
      </c>
      <c r="E2908" s="394" t="s">
        <v>429</v>
      </c>
      <c r="F2908" s="542" t="s">
        <v>390</v>
      </c>
      <c r="G2908" s="542"/>
      <c r="H2908" s="395" t="s">
        <v>395</v>
      </c>
      <c r="I2908" s="445">
        <v>3.8600000000000002E-2</v>
      </c>
      <c r="J2908" s="445">
        <v>0</v>
      </c>
      <c r="K2908" s="446">
        <v>19.7</v>
      </c>
      <c r="L2908" s="446">
        <v>0.76041999999999998</v>
      </c>
    </row>
    <row r="2909" spans="2:12" x14ac:dyDescent="0.25">
      <c r="B2909" s="394" t="s">
        <v>383</v>
      </c>
      <c r="C2909" s="444" t="s">
        <v>1240</v>
      </c>
      <c r="D2909" s="394" t="s">
        <v>1336</v>
      </c>
      <c r="E2909" s="394" t="s">
        <v>1241</v>
      </c>
      <c r="F2909" s="542" t="s">
        <v>390</v>
      </c>
      <c r="G2909" s="542"/>
      <c r="H2909" s="395" t="s">
        <v>395</v>
      </c>
      <c r="I2909" s="445">
        <v>0.12859999999999999</v>
      </c>
      <c r="J2909" s="445">
        <v>0</v>
      </c>
      <c r="K2909" s="446">
        <v>51.33</v>
      </c>
      <c r="L2909" s="446">
        <v>6.601038</v>
      </c>
    </row>
    <row r="2910" spans="2:12" ht="12.75" customHeight="1" x14ac:dyDescent="0.25">
      <c r="B2910" s="399"/>
      <c r="C2910" s="399"/>
      <c r="D2910" s="399"/>
      <c r="E2910" s="399"/>
      <c r="F2910" s="399"/>
      <c r="G2910" s="399" t="s">
        <v>386</v>
      </c>
      <c r="H2910" s="447">
        <v>13.13</v>
      </c>
      <c r="I2910" s="399" t="s">
        <v>387</v>
      </c>
      <c r="J2910" s="447">
        <v>0</v>
      </c>
      <c r="K2910" s="399" t="s">
        <v>388</v>
      </c>
      <c r="L2910" s="447">
        <v>13.13</v>
      </c>
    </row>
    <row r="2911" spans="2:12" ht="26.25" thickBot="1" x14ac:dyDescent="0.3">
      <c r="B2911" s="399"/>
      <c r="C2911" s="399"/>
      <c r="D2911" s="399"/>
      <c r="E2911" s="399"/>
      <c r="F2911" s="399"/>
      <c r="G2911" s="399" t="s">
        <v>389</v>
      </c>
      <c r="H2911" s="447">
        <v>0</v>
      </c>
      <c r="I2911" s="543"/>
      <c r="J2911" s="543" t="s">
        <v>474</v>
      </c>
      <c r="K2911" s="399"/>
      <c r="L2911" s="447">
        <v>21.14</v>
      </c>
    </row>
    <row r="2912" spans="2:12" ht="13.5" thickTop="1" x14ac:dyDescent="0.25">
      <c r="B2912" s="396"/>
      <c r="C2912" s="396"/>
      <c r="D2912" s="396"/>
      <c r="E2912" s="396"/>
      <c r="F2912" s="396"/>
      <c r="G2912" s="396"/>
      <c r="H2912" s="396"/>
      <c r="I2912" s="396"/>
      <c r="J2912" s="396"/>
      <c r="K2912" s="396"/>
      <c r="L2912" s="396"/>
    </row>
    <row r="2913" spans="2:12" ht="15" x14ac:dyDescent="0.25">
      <c r="B2913" s="388" t="s">
        <v>2219</v>
      </c>
      <c r="C2913" s="440" t="s">
        <v>15</v>
      </c>
      <c r="D2913" s="388" t="s">
        <v>33</v>
      </c>
      <c r="E2913" s="388" t="s">
        <v>30</v>
      </c>
      <c r="F2913" s="544" t="s">
        <v>199</v>
      </c>
      <c r="G2913" s="544"/>
      <c r="H2913" s="389" t="s">
        <v>24</v>
      </c>
      <c r="I2913" s="440" t="s">
        <v>26</v>
      </c>
      <c r="J2913" s="440" t="s">
        <v>585</v>
      </c>
      <c r="K2913" s="440" t="s">
        <v>54</v>
      </c>
      <c r="L2913" s="440" t="s">
        <v>25</v>
      </c>
    </row>
    <row r="2914" spans="2:12" ht="25.5" x14ac:dyDescent="0.25">
      <c r="B2914" s="390" t="s">
        <v>382</v>
      </c>
      <c r="C2914" s="391" t="s">
        <v>2220</v>
      </c>
      <c r="D2914" s="390" t="s">
        <v>1336</v>
      </c>
      <c r="E2914" s="390" t="s">
        <v>2221</v>
      </c>
      <c r="F2914" s="541">
        <v>2615</v>
      </c>
      <c r="G2914" s="541"/>
      <c r="H2914" s="392" t="s">
        <v>131</v>
      </c>
      <c r="I2914" s="443">
        <v>1</v>
      </c>
      <c r="J2914" s="393"/>
      <c r="K2914" s="393">
        <v>21.5</v>
      </c>
      <c r="L2914" s="393">
        <v>21.5</v>
      </c>
    </row>
    <row r="2915" spans="2:12" x14ac:dyDescent="0.25">
      <c r="B2915" s="394" t="s">
        <v>383</v>
      </c>
      <c r="C2915" s="444" t="s">
        <v>681</v>
      </c>
      <c r="D2915" s="394" t="s">
        <v>1336</v>
      </c>
      <c r="E2915" s="394" t="s">
        <v>242</v>
      </c>
      <c r="F2915" s="542" t="s">
        <v>384</v>
      </c>
      <c r="G2915" s="542"/>
      <c r="H2915" s="395" t="s">
        <v>340</v>
      </c>
      <c r="I2915" s="445">
        <v>0.48220000000000002</v>
      </c>
      <c r="J2915" s="445">
        <v>0</v>
      </c>
      <c r="K2915" s="446">
        <v>29.16</v>
      </c>
      <c r="L2915" s="446">
        <v>14.060952</v>
      </c>
    </row>
    <row r="2916" spans="2:12" x14ac:dyDescent="0.25">
      <c r="B2916" s="394" t="s">
        <v>383</v>
      </c>
      <c r="C2916" s="444" t="s">
        <v>701</v>
      </c>
      <c r="D2916" s="394" t="s">
        <v>1336</v>
      </c>
      <c r="E2916" s="394" t="s">
        <v>447</v>
      </c>
      <c r="F2916" s="542" t="s">
        <v>390</v>
      </c>
      <c r="G2916" s="542"/>
      <c r="H2916" s="395" t="s">
        <v>136</v>
      </c>
      <c r="I2916" s="445">
        <v>0.04</v>
      </c>
      <c r="J2916" s="445">
        <v>0</v>
      </c>
      <c r="K2916" s="446">
        <v>3.65</v>
      </c>
      <c r="L2916" s="446">
        <v>0.14599999999999999</v>
      </c>
    </row>
    <row r="2917" spans="2:12" x14ac:dyDescent="0.25">
      <c r="B2917" s="394" t="s">
        <v>383</v>
      </c>
      <c r="C2917" s="444" t="s">
        <v>686</v>
      </c>
      <c r="D2917" s="394" t="s">
        <v>1336</v>
      </c>
      <c r="E2917" s="394" t="s">
        <v>429</v>
      </c>
      <c r="F2917" s="542" t="s">
        <v>390</v>
      </c>
      <c r="G2917" s="542"/>
      <c r="H2917" s="395" t="s">
        <v>395</v>
      </c>
      <c r="I2917" s="445">
        <v>3.2899999999999999E-2</v>
      </c>
      <c r="J2917" s="445">
        <v>0</v>
      </c>
      <c r="K2917" s="446">
        <v>19.7</v>
      </c>
      <c r="L2917" s="446">
        <v>0.64812999999999998</v>
      </c>
    </row>
    <row r="2918" spans="2:12" ht="12.75" customHeight="1" x14ac:dyDescent="0.25">
      <c r="B2918" s="394" t="s">
        <v>383</v>
      </c>
      <c r="C2918" s="444" t="s">
        <v>674</v>
      </c>
      <c r="D2918" s="394" t="s">
        <v>1336</v>
      </c>
      <c r="E2918" s="394" t="s">
        <v>237</v>
      </c>
      <c r="F2918" s="542" t="s">
        <v>384</v>
      </c>
      <c r="G2918" s="542"/>
      <c r="H2918" s="395" t="s">
        <v>340</v>
      </c>
      <c r="I2918" s="445">
        <v>0.14069999999999999</v>
      </c>
      <c r="J2918" s="445">
        <v>0</v>
      </c>
      <c r="K2918" s="446">
        <v>22.31</v>
      </c>
      <c r="L2918" s="446">
        <v>3.1390169999999999</v>
      </c>
    </row>
    <row r="2919" spans="2:12" ht="12.75" customHeight="1" x14ac:dyDescent="0.25">
      <c r="B2919" s="394" t="s">
        <v>383</v>
      </c>
      <c r="C2919" s="444" t="s">
        <v>675</v>
      </c>
      <c r="D2919" s="394" t="s">
        <v>1336</v>
      </c>
      <c r="E2919" s="394" t="s">
        <v>419</v>
      </c>
      <c r="F2919" s="542" t="s">
        <v>390</v>
      </c>
      <c r="G2919" s="542"/>
      <c r="H2919" s="395" t="s">
        <v>395</v>
      </c>
      <c r="I2919" s="445">
        <v>0.10970000000000001</v>
      </c>
      <c r="J2919" s="445">
        <v>0</v>
      </c>
      <c r="K2919" s="446">
        <v>32.119999999999997</v>
      </c>
      <c r="L2919" s="446">
        <v>3.5235639999999999</v>
      </c>
    </row>
    <row r="2920" spans="2:12" ht="51" x14ac:dyDescent="0.25">
      <c r="B2920" s="394" t="s">
        <v>383</v>
      </c>
      <c r="C2920" s="444" t="s">
        <v>691</v>
      </c>
      <c r="D2920" s="394" t="s">
        <v>1336</v>
      </c>
      <c r="E2920" s="394" t="s">
        <v>433</v>
      </c>
      <c r="F2920" s="542" t="s">
        <v>390</v>
      </c>
      <c r="G2920" s="542"/>
      <c r="H2920" s="395" t="s">
        <v>136</v>
      </c>
      <c r="I2920" s="445">
        <v>5.3E-3</v>
      </c>
      <c r="J2920" s="445">
        <v>0</v>
      </c>
      <c r="K2920" s="446">
        <v>3.01</v>
      </c>
      <c r="L2920" s="446">
        <v>1.5952999999999998E-2</v>
      </c>
    </row>
    <row r="2921" spans="2:12" ht="25.5" x14ac:dyDescent="0.25">
      <c r="B2921" s="399"/>
      <c r="C2921" s="399"/>
      <c r="D2921" s="399"/>
      <c r="E2921" s="399"/>
      <c r="F2921" s="399"/>
      <c r="G2921" s="399" t="s">
        <v>386</v>
      </c>
      <c r="H2921" s="447">
        <v>17.190000000000001</v>
      </c>
      <c r="I2921" s="399" t="s">
        <v>387</v>
      </c>
      <c r="J2921" s="447">
        <v>0</v>
      </c>
      <c r="K2921" s="399" t="s">
        <v>388</v>
      </c>
      <c r="L2921" s="447">
        <v>17.190000000000001</v>
      </c>
    </row>
    <row r="2922" spans="2:12" ht="26.25" thickBot="1" x14ac:dyDescent="0.3">
      <c r="B2922" s="399"/>
      <c r="C2922" s="399"/>
      <c r="D2922" s="399"/>
      <c r="E2922" s="399"/>
      <c r="F2922" s="399"/>
      <c r="G2922" s="399" t="s">
        <v>389</v>
      </c>
      <c r="H2922" s="447">
        <v>0</v>
      </c>
      <c r="I2922" s="543"/>
      <c r="J2922" s="543" t="s">
        <v>474</v>
      </c>
      <c r="K2922" s="399"/>
      <c r="L2922" s="447">
        <v>21.5</v>
      </c>
    </row>
    <row r="2923" spans="2:12" ht="13.5" thickTop="1" x14ac:dyDescent="0.25">
      <c r="B2923" s="396"/>
      <c r="C2923" s="396"/>
      <c r="D2923" s="396"/>
      <c r="E2923" s="396"/>
      <c r="F2923" s="396"/>
      <c r="G2923" s="396"/>
      <c r="H2923" s="396"/>
      <c r="I2923" s="396"/>
      <c r="J2923" s="396"/>
      <c r="K2923" s="396"/>
      <c r="L2923" s="396"/>
    </row>
    <row r="2924" spans="2:12" ht="15" x14ac:dyDescent="0.25">
      <c r="B2924" s="388" t="s">
        <v>2224</v>
      </c>
      <c r="C2924" s="440" t="s">
        <v>15</v>
      </c>
      <c r="D2924" s="388" t="s">
        <v>33</v>
      </c>
      <c r="E2924" s="388" t="s">
        <v>30</v>
      </c>
      <c r="F2924" s="544" t="s">
        <v>199</v>
      </c>
      <c r="G2924" s="544"/>
      <c r="H2924" s="389" t="s">
        <v>24</v>
      </c>
      <c r="I2924" s="440" t="s">
        <v>26</v>
      </c>
      <c r="J2924" s="440" t="s">
        <v>585</v>
      </c>
      <c r="K2924" s="440" t="s">
        <v>54</v>
      </c>
      <c r="L2924" s="440" t="s">
        <v>25</v>
      </c>
    </row>
    <row r="2925" spans="2:12" x14ac:dyDescent="0.25">
      <c r="B2925" s="390" t="s">
        <v>382</v>
      </c>
      <c r="C2925" s="391" t="s">
        <v>2225</v>
      </c>
      <c r="D2925" s="390" t="s">
        <v>1336</v>
      </c>
      <c r="E2925" s="390" t="s">
        <v>2226</v>
      </c>
      <c r="F2925" s="541">
        <v>2617</v>
      </c>
      <c r="G2925" s="541"/>
      <c r="H2925" s="392" t="s">
        <v>141</v>
      </c>
      <c r="I2925" s="443">
        <v>1</v>
      </c>
      <c r="J2925" s="393"/>
      <c r="K2925" s="393">
        <v>14.74</v>
      </c>
      <c r="L2925" s="393">
        <v>14.74</v>
      </c>
    </row>
    <row r="2926" spans="2:12" x14ac:dyDescent="0.25">
      <c r="B2926" s="394" t="s">
        <v>383</v>
      </c>
      <c r="C2926" s="444" t="s">
        <v>4512</v>
      </c>
      <c r="D2926" s="394" t="s">
        <v>1336</v>
      </c>
      <c r="E2926" s="394" t="s">
        <v>4513</v>
      </c>
      <c r="F2926" s="542" t="s">
        <v>390</v>
      </c>
      <c r="G2926" s="542"/>
      <c r="H2926" s="395" t="s">
        <v>395</v>
      </c>
      <c r="I2926" s="445">
        <v>0.03</v>
      </c>
      <c r="J2926" s="445">
        <v>0</v>
      </c>
      <c r="K2926" s="446">
        <v>16.84</v>
      </c>
      <c r="L2926" s="446">
        <v>0.50519999999999998</v>
      </c>
    </row>
    <row r="2927" spans="2:12" x14ac:dyDescent="0.25">
      <c r="B2927" s="394" t="s">
        <v>383</v>
      </c>
      <c r="C2927" s="444" t="s">
        <v>681</v>
      </c>
      <c r="D2927" s="394" t="s">
        <v>1336</v>
      </c>
      <c r="E2927" s="394" t="s">
        <v>242</v>
      </c>
      <c r="F2927" s="542" t="s">
        <v>384</v>
      </c>
      <c r="G2927" s="542"/>
      <c r="H2927" s="395" t="s">
        <v>340</v>
      </c>
      <c r="I2927" s="445">
        <v>0.1</v>
      </c>
      <c r="J2927" s="445">
        <v>0</v>
      </c>
      <c r="K2927" s="446">
        <v>29.16</v>
      </c>
      <c r="L2927" s="446">
        <v>2.9159999999999999</v>
      </c>
    </row>
    <row r="2928" spans="2:12" x14ac:dyDescent="0.25">
      <c r="B2928" s="394" t="s">
        <v>383</v>
      </c>
      <c r="C2928" s="444" t="s">
        <v>4514</v>
      </c>
      <c r="D2928" s="394" t="s">
        <v>1336</v>
      </c>
      <c r="E2928" s="394" t="s">
        <v>4515</v>
      </c>
      <c r="F2928" s="542" t="s">
        <v>390</v>
      </c>
      <c r="G2928" s="542"/>
      <c r="H2928" s="395" t="s">
        <v>141</v>
      </c>
      <c r="I2928" s="445">
        <v>2</v>
      </c>
      <c r="J2928" s="445">
        <v>0</v>
      </c>
      <c r="K2928" s="446">
        <v>0.09</v>
      </c>
      <c r="L2928" s="446">
        <v>0.18</v>
      </c>
    </row>
    <row r="2929" spans="2:12" ht="12.75" customHeight="1" x14ac:dyDescent="0.25">
      <c r="B2929" s="394" t="s">
        <v>383</v>
      </c>
      <c r="C2929" s="444" t="s">
        <v>674</v>
      </c>
      <c r="D2929" s="394" t="s">
        <v>1336</v>
      </c>
      <c r="E2929" s="394" t="s">
        <v>237</v>
      </c>
      <c r="F2929" s="542" t="s">
        <v>384</v>
      </c>
      <c r="G2929" s="542"/>
      <c r="H2929" s="395" t="s">
        <v>340</v>
      </c>
      <c r="I2929" s="445">
        <v>0.5</v>
      </c>
      <c r="J2929" s="445">
        <v>0</v>
      </c>
      <c r="K2929" s="446">
        <v>22.31</v>
      </c>
      <c r="L2929" s="446">
        <v>11.154999999999999</v>
      </c>
    </row>
    <row r="2930" spans="2:12" ht="25.5" x14ac:dyDescent="0.25">
      <c r="B2930" s="399"/>
      <c r="C2930" s="399"/>
      <c r="D2930" s="399"/>
      <c r="E2930" s="399"/>
      <c r="F2930" s="399"/>
      <c r="G2930" s="399" t="s">
        <v>386</v>
      </c>
      <c r="H2930" s="447">
        <v>14.06</v>
      </c>
      <c r="I2930" s="399" t="s">
        <v>387</v>
      </c>
      <c r="J2930" s="447">
        <v>0</v>
      </c>
      <c r="K2930" s="399" t="s">
        <v>388</v>
      </c>
      <c r="L2930" s="447">
        <v>14.06</v>
      </c>
    </row>
    <row r="2931" spans="2:12" ht="26.25" thickBot="1" x14ac:dyDescent="0.3">
      <c r="B2931" s="399"/>
      <c r="C2931" s="399"/>
      <c r="D2931" s="399"/>
      <c r="E2931" s="399"/>
      <c r="F2931" s="399"/>
      <c r="G2931" s="399" t="s">
        <v>389</v>
      </c>
      <c r="H2931" s="447">
        <v>0</v>
      </c>
      <c r="I2931" s="543"/>
      <c r="J2931" s="543" t="s">
        <v>474</v>
      </c>
      <c r="K2931" s="399"/>
      <c r="L2931" s="447">
        <v>14.74</v>
      </c>
    </row>
    <row r="2932" spans="2:12" ht="13.5" thickTop="1" x14ac:dyDescent="0.25">
      <c r="B2932" s="396"/>
      <c r="C2932" s="396"/>
      <c r="D2932" s="396"/>
      <c r="E2932" s="396"/>
      <c r="F2932" s="396"/>
      <c r="G2932" s="396"/>
      <c r="H2932" s="396"/>
      <c r="I2932" s="396"/>
      <c r="J2932" s="396"/>
      <c r="K2932" s="396"/>
      <c r="L2932" s="396"/>
    </row>
    <row r="2933" spans="2:12" ht="15" x14ac:dyDescent="0.25">
      <c r="B2933" s="388" t="s">
        <v>2227</v>
      </c>
      <c r="C2933" s="440" t="s">
        <v>15</v>
      </c>
      <c r="D2933" s="388" t="s">
        <v>33</v>
      </c>
      <c r="E2933" s="388" t="s">
        <v>30</v>
      </c>
      <c r="F2933" s="544" t="s">
        <v>199</v>
      </c>
      <c r="G2933" s="544"/>
      <c r="H2933" s="389" t="s">
        <v>24</v>
      </c>
      <c r="I2933" s="440" t="s">
        <v>26</v>
      </c>
      <c r="J2933" s="440" t="s">
        <v>585</v>
      </c>
      <c r="K2933" s="440" t="s">
        <v>54</v>
      </c>
      <c r="L2933" s="440" t="s">
        <v>25</v>
      </c>
    </row>
    <row r="2934" spans="2:12" ht="38.25" x14ac:dyDescent="0.25">
      <c r="B2934" s="390" t="s">
        <v>382</v>
      </c>
      <c r="C2934" s="391" t="s">
        <v>2228</v>
      </c>
      <c r="D2934" s="390" t="s">
        <v>160</v>
      </c>
      <c r="E2934" s="390" t="s">
        <v>2229</v>
      </c>
      <c r="F2934" s="541" t="s">
        <v>4516</v>
      </c>
      <c r="G2934" s="541"/>
      <c r="H2934" s="392" t="s">
        <v>131</v>
      </c>
      <c r="I2934" s="443">
        <v>1</v>
      </c>
      <c r="J2934" s="393"/>
      <c r="K2934" s="393">
        <v>24.06</v>
      </c>
      <c r="L2934" s="393">
        <v>24.06</v>
      </c>
    </row>
    <row r="2935" spans="2:12" x14ac:dyDescent="0.25">
      <c r="B2935" s="394" t="s">
        <v>383</v>
      </c>
      <c r="C2935" s="444" t="s">
        <v>681</v>
      </c>
      <c r="D2935" s="394" t="s">
        <v>1336</v>
      </c>
      <c r="E2935" s="394" t="s">
        <v>242</v>
      </c>
      <c r="F2935" s="542" t="s">
        <v>384</v>
      </c>
      <c r="G2935" s="542"/>
      <c r="H2935" s="395" t="s">
        <v>340</v>
      </c>
      <c r="I2935" s="445">
        <v>0.432</v>
      </c>
      <c r="J2935" s="445">
        <v>0</v>
      </c>
      <c r="K2935" s="446">
        <v>29.16</v>
      </c>
      <c r="L2935" s="446">
        <v>12.59712</v>
      </c>
    </row>
    <row r="2936" spans="2:12" x14ac:dyDescent="0.25">
      <c r="B2936" s="394" t="s">
        <v>383</v>
      </c>
      <c r="C2936" s="444" t="s">
        <v>4514</v>
      </c>
      <c r="D2936" s="394" t="s">
        <v>1336</v>
      </c>
      <c r="E2936" s="394" t="s">
        <v>4515</v>
      </c>
      <c r="F2936" s="542" t="s">
        <v>390</v>
      </c>
      <c r="G2936" s="542"/>
      <c r="H2936" s="395" t="s">
        <v>141</v>
      </c>
      <c r="I2936" s="445">
        <v>0.6</v>
      </c>
      <c r="J2936" s="445">
        <v>0</v>
      </c>
      <c r="K2936" s="446">
        <v>0.09</v>
      </c>
      <c r="L2936" s="446">
        <v>5.3999999999999999E-2</v>
      </c>
    </row>
    <row r="2937" spans="2:12" x14ac:dyDescent="0.25">
      <c r="B2937" s="394" t="s">
        <v>383</v>
      </c>
      <c r="C2937" s="444" t="s">
        <v>690</v>
      </c>
      <c r="D2937" s="394" t="s">
        <v>1336</v>
      </c>
      <c r="E2937" s="394" t="s">
        <v>202</v>
      </c>
      <c r="F2937" s="542" t="s">
        <v>384</v>
      </c>
      <c r="G2937" s="542"/>
      <c r="H2937" s="395" t="s">
        <v>340</v>
      </c>
      <c r="I2937" s="445">
        <v>0.18</v>
      </c>
      <c r="J2937" s="445">
        <v>0</v>
      </c>
      <c r="K2937" s="446">
        <v>20.37</v>
      </c>
      <c r="L2937" s="446">
        <v>3.6665999999999999</v>
      </c>
    </row>
    <row r="2938" spans="2:12" ht="25.5" x14ac:dyDescent="0.25">
      <c r="B2938" s="394" t="s">
        <v>383</v>
      </c>
      <c r="C2938" s="444" t="s">
        <v>4517</v>
      </c>
      <c r="D2938" s="394" t="s">
        <v>160</v>
      </c>
      <c r="E2938" s="394" t="s">
        <v>4518</v>
      </c>
      <c r="F2938" s="542" t="s">
        <v>390</v>
      </c>
      <c r="G2938" s="542"/>
      <c r="H2938" s="395" t="s">
        <v>583</v>
      </c>
      <c r="I2938" s="445">
        <v>0.42699999999999999</v>
      </c>
      <c r="J2938" s="445">
        <v>0</v>
      </c>
      <c r="K2938" s="446">
        <v>18.190000000000001</v>
      </c>
      <c r="L2938" s="446">
        <v>7.7671299999999999</v>
      </c>
    </row>
    <row r="2939" spans="2:12" ht="25.5" x14ac:dyDescent="0.25">
      <c r="B2939" s="399"/>
      <c r="C2939" s="399"/>
      <c r="D2939" s="399"/>
      <c r="E2939" s="399"/>
      <c r="F2939" s="399"/>
      <c r="G2939" s="399" t="s">
        <v>386</v>
      </c>
      <c r="H2939" s="447">
        <v>16.25</v>
      </c>
      <c r="I2939" s="399" t="s">
        <v>387</v>
      </c>
      <c r="J2939" s="447">
        <v>0</v>
      </c>
      <c r="K2939" s="399" t="s">
        <v>388</v>
      </c>
      <c r="L2939" s="447">
        <v>16.25</v>
      </c>
    </row>
    <row r="2940" spans="2:12" ht="26.25" thickBot="1" x14ac:dyDescent="0.3">
      <c r="B2940" s="399"/>
      <c r="C2940" s="399"/>
      <c r="D2940" s="399"/>
      <c r="E2940" s="399"/>
      <c r="F2940" s="399"/>
      <c r="G2940" s="399" t="s">
        <v>389</v>
      </c>
      <c r="H2940" s="447">
        <v>0</v>
      </c>
      <c r="I2940" s="543"/>
      <c r="J2940" s="543" t="s">
        <v>474</v>
      </c>
      <c r="K2940" s="399"/>
      <c r="L2940" s="447">
        <v>24.06</v>
      </c>
    </row>
    <row r="2941" spans="2:12" ht="13.5" thickTop="1" x14ac:dyDescent="0.25">
      <c r="B2941" s="396"/>
      <c r="C2941" s="396"/>
      <c r="D2941" s="396"/>
      <c r="E2941" s="396"/>
      <c r="F2941" s="396"/>
      <c r="G2941" s="396"/>
      <c r="H2941" s="396"/>
      <c r="I2941" s="396"/>
      <c r="J2941" s="396"/>
      <c r="K2941" s="396"/>
      <c r="L2941" s="396"/>
    </row>
    <row r="2942" spans="2:12" ht="15" x14ac:dyDescent="0.25">
      <c r="B2942" s="388" t="s">
        <v>2230</v>
      </c>
      <c r="C2942" s="440" t="s">
        <v>15</v>
      </c>
      <c r="D2942" s="388" t="s">
        <v>33</v>
      </c>
      <c r="E2942" s="388" t="s">
        <v>30</v>
      </c>
      <c r="F2942" s="544" t="s">
        <v>199</v>
      </c>
      <c r="G2942" s="544"/>
      <c r="H2942" s="389" t="s">
        <v>24</v>
      </c>
      <c r="I2942" s="440" t="s">
        <v>26</v>
      </c>
      <c r="J2942" s="440" t="s">
        <v>585</v>
      </c>
      <c r="K2942" s="440" t="s">
        <v>54</v>
      </c>
      <c r="L2942" s="440" t="s">
        <v>25</v>
      </c>
    </row>
    <row r="2943" spans="2:12" ht="38.25" x14ac:dyDescent="0.25">
      <c r="B2943" s="390" t="s">
        <v>382</v>
      </c>
      <c r="C2943" s="391" t="s">
        <v>2231</v>
      </c>
      <c r="D2943" s="390" t="s">
        <v>160</v>
      </c>
      <c r="E2943" s="390" t="s">
        <v>2232</v>
      </c>
      <c r="F2943" s="541" t="s">
        <v>4516</v>
      </c>
      <c r="G2943" s="541"/>
      <c r="H2943" s="392" t="s">
        <v>131</v>
      </c>
      <c r="I2943" s="443">
        <v>1</v>
      </c>
      <c r="J2943" s="393"/>
      <c r="K2943" s="393">
        <v>44.92</v>
      </c>
      <c r="L2943" s="393">
        <v>44.92</v>
      </c>
    </row>
    <row r="2944" spans="2:12" ht="12.75" customHeight="1" x14ac:dyDescent="0.25">
      <c r="B2944" s="394" t="s">
        <v>383</v>
      </c>
      <c r="C2944" s="444" t="s">
        <v>4517</v>
      </c>
      <c r="D2944" s="394" t="s">
        <v>160</v>
      </c>
      <c r="E2944" s="394" t="s">
        <v>4518</v>
      </c>
      <c r="F2944" s="542" t="s">
        <v>390</v>
      </c>
      <c r="G2944" s="542"/>
      <c r="H2944" s="395" t="s">
        <v>583</v>
      </c>
      <c r="I2944" s="445">
        <v>0.42699999999999999</v>
      </c>
      <c r="J2944" s="445">
        <v>0</v>
      </c>
      <c r="K2944" s="446">
        <v>18.190000000000001</v>
      </c>
      <c r="L2944" s="446">
        <v>7.7671299999999999</v>
      </c>
    </row>
    <row r="2945" spans="2:12" x14ac:dyDescent="0.25">
      <c r="B2945" s="394" t="s">
        <v>383</v>
      </c>
      <c r="C2945" s="444" t="s">
        <v>690</v>
      </c>
      <c r="D2945" s="394" t="s">
        <v>1336</v>
      </c>
      <c r="E2945" s="394" t="s">
        <v>202</v>
      </c>
      <c r="F2945" s="542" t="s">
        <v>384</v>
      </c>
      <c r="G2945" s="542"/>
      <c r="H2945" s="395" t="s">
        <v>340</v>
      </c>
      <c r="I2945" s="445">
        <v>0.4</v>
      </c>
      <c r="J2945" s="445">
        <v>0</v>
      </c>
      <c r="K2945" s="446">
        <v>20.37</v>
      </c>
      <c r="L2945" s="446">
        <v>8.1479999999999997</v>
      </c>
    </row>
    <row r="2946" spans="2:12" x14ac:dyDescent="0.25">
      <c r="B2946" s="394" t="s">
        <v>383</v>
      </c>
      <c r="C2946" s="444" t="s">
        <v>4514</v>
      </c>
      <c r="D2946" s="394" t="s">
        <v>1336</v>
      </c>
      <c r="E2946" s="394" t="s">
        <v>4515</v>
      </c>
      <c r="F2946" s="542" t="s">
        <v>390</v>
      </c>
      <c r="G2946" s="542"/>
      <c r="H2946" s="395" t="s">
        <v>141</v>
      </c>
      <c r="I2946" s="445">
        <v>11.5</v>
      </c>
      <c r="J2946" s="445">
        <v>0</v>
      </c>
      <c r="K2946" s="446">
        <v>0.09</v>
      </c>
      <c r="L2946" s="446">
        <v>1.0349999999999999</v>
      </c>
    </row>
    <row r="2947" spans="2:12" x14ac:dyDescent="0.25">
      <c r="B2947" s="394" t="s">
        <v>383</v>
      </c>
      <c r="C2947" s="444" t="s">
        <v>681</v>
      </c>
      <c r="D2947" s="394" t="s">
        <v>1336</v>
      </c>
      <c r="E2947" s="394" t="s">
        <v>242</v>
      </c>
      <c r="F2947" s="542" t="s">
        <v>384</v>
      </c>
      <c r="G2947" s="542"/>
      <c r="H2947" s="395" t="s">
        <v>340</v>
      </c>
      <c r="I2947" s="445">
        <v>0.96</v>
      </c>
      <c r="J2947" s="445">
        <v>0</v>
      </c>
      <c r="K2947" s="446">
        <v>29.16</v>
      </c>
      <c r="L2947" s="446">
        <v>27.993600000000001</v>
      </c>
    </row>
    <row r="2948" spans="2:12" ht="25.5" x14ac:dyDescent="0.25">
      <c r="B2948" s="399"/>
      <c r="C2948" s="399"/>
      <c r="D2948" s="399"/>
      <c r="E2948" s="399"/>
      <c r="F2948" s="399"/>
      <c r="G2948" s="399" t="s">
        <v>386</v>
      </c>
      <c r="H2948" s="447">
        <v>36.130000000000003</v>
      </c>
      <c r="I2948" s="399" t="s">
        <v>387</v>
      </c>
      <c r="J2948" s="447">
        <v>0</v>
      </c>
      <c r="K2948" s="399" t="s">
        <v>388</v>
      </c>
      <c r="L2948" s="447">
        <v>36.130000000000003</v>
      </c>
    </row>
    <row r="2949" spans="2:12" ht="26.25" thickBot="1" x14ac:dyDescent="0.3">
      <c r="B2949" s="399"/>
      <c r="C2949" s="399"/>
      <c r="D2949" s="399"/>
      <c r="E2949" s="399"/>
      <c r="F2949" s="399"/>
      <c r="G2949" s="399" t="s">
        <v>389</v>
      </c>
      <c r="H2949" s="447">
        <v>0</v>
      </c>
      <c r="I2949" s="543"/>
      <c r="J2949" s="543" t="s">
        <v>474</v>
      </c>
      <c r="K2949" s="399"/>
      <c r="L2949" s="447">
        <v>44.92</v>
      </c>
    </row>
    <row r="2950" spans="2:12" ht="13.5" thickTop="1" x14ac:dyDescent="0.25">
      <c r="B2950" s="396"/>
      <c r="C2950" s="396"/>
      <c r="D2950" s="396"/>
      <c r="E2950" s="396"/>
      <c r="F2950" s="396"/>
      <c r="G2950" s="396"/>
      <c r="H2950" s="396"/>
      <c r="I2950" s="396"/>
      <c r="J2950" s="396"/>
      <c r="K2950" s="396"/>
      <c r="L2950" s="396"/>
    </row>
    <row r="2951" spans="2:12" ht="12.75" customHeight="1" x14ac:dyDescent="0.25">
      <c r="B2951" s="388" t="s">
        <v>2235</v>
      </c>
      <c r="C2951" s="440" t="s">
        <v>15</v>
      </c>
      <c r="D2951" s="388" t="s">
        <v>33</v>
      </c>
      <c r="E2951" s="388" t="s">
        <v>30</v>
      </c>
      <c r="F2951" s="544" t="s">
        <v>199</v>
      </c>
      <c r="G2951" s="544"/>
      <c r="H2951" s="389" t="s">
        <v>24</v>
      </c>
      <c r="I2951" s="440" t="s">
        <v>26</v>
      </c>
      <c r="J2951" s="440" t="s">
        <v>585</v>
      </c>
      <c r="K2951" s="440" t="s">
        <v>54</v>
      </c>
      <c r="L2951" s="440" t="s">
        <v>25</v>
      </c>
    </row>
    <row r="2952" spans="2:12" ht="25.5" x14ac:dyDescent="0.25">
      <c r="B2952" s="390" t="s">
        <v>382</v>
      </c>
      <c r="C2952" s="391" t="s">
        <v>2236</v>
      </c>
      <c r="D2952" s="390" t="s">
        <v>130</v>
      </c>
      <c r="E2952" s="390" t="s">
        <v>2237</v>
      </c>
      <c r="F2952" s="541" t="s">
        <v>4519</v>
      </c>
      <c r="G2952" s="541"/>
      <c r="H2952" s="392" t="s">
        <v>159</v>
      </c>
      <c r="I2952" s="443">
        <v>1</v>
      </c>
      <c r="J2952" s="393"/>
      <c r="K2952" s="393">
        <v>154.52000000000001</v>
      </c>
      <c r="L2952" s="393">
        <v>154.52000000000001</v>
      </c>
    </row>
    <row r="2953" spans="2:12" ht="12.75" customHeight="1" x14ac:dyDescent="0.25">
      <c r="B2953" s="394" t="s">
        <v>383</v>
      </c>
      <c r="C2953" s="444" t="s">
        <v>1344</v>
      </c>
      <c r="D2953" s="394" t="s">
        <v>1336</v>
      </c>
      <c r="E2953" s="394" t="s">
        <v>1345</v>
      </c>
      <c r="F2953" s="542" t="s">
        <v>390</v>
      </c>
      <c r="G2953" s="542"/>
      <c r="H2953" s="395" t="s">
        <v>156</v>
      </c>
      <c r="I2953" s="445">
        <v>0.3</v>
      </c>
      <c r="J2953" s="445">
        <v>0</v>
      </c>
      <c r="K2953" s="446">
        <v>5.03</v>
      </c>
      <c r="L2953" s="446">
        <v>1.5089999999999999</v>
      </c>
    </row>
    <row r="2954" spans="2:12" ht="12.75" customHeight="1" x14ac:dyDescent="0.25">
      <c r="B2954" s="394" t="s">
        <v>383</v>
      </c>
      <c r="C2954" s="444" t="s">
        <v>4520</v>
      </c>
      <c r="D2954" s="394" t="s">
        <v>3787</v>
      </c>
      <c r="E2954" s="394" t="s">
        <v>4521</v>
      </c>
      <c r="F2954" s="542" t="s">
        <v>390</v>
      </c>
      <c r="G2954" s="542"/>
      <c r="H2954" s="395" t="s">
        <v>137</v>
      </c>
      <c r="I2954" s="445">
        <v>1</v>
      </c>
      <c r="J2954" s="445">
        <v>0</v>
      </c>
      <c r="K2954" s="446">
        <v>134.38</v>
      </c>
      <c r="L2954" s="446">
        <v>134.38</v>
      </c>
    </row>
    <row r="2955" spans="2:12" x14ac:dyDescent="0.25">
      <c r="B2955" s="394" t="s">
        <v>383</v>
      </c>
      <c r="C2955" s="444" t="s">
        <v>1341</v>
      </c>
      <c r="D2955" s="394" t="s">
        <v>1336</v>
      </c>
      <c r="E2955" s="394" t="s">
        <v>275</v>
      </c>
      <c r="F2955" s="542" t="s">
        <v>384</v>
      </c>
      <c r="G2955" s="542"/>
      <c r="H2955" s="395" t="s">
        <v>340</v>
      </c>
      <c r="I2955" s="445">
        <v>0.1</v>
      </c>
      <c r="J2955" s="445">
        <v>0</v>
      </c>
      <c r="K2955" s="446">
        <v>20.94</v>
      </c>
      <c r="L2955" s="446">
        <v>2.0939999999999999</v>
      </c>
    </row>
    <row r="2956" spans="2:12" x14ac:dyDescent="0.25">
      <c r="B2956" s="394" t="s">
        <v>383</v>
      </c>
      <c r="C2956" s="444" t="s">
        <v>690</v>
      </c>
      <c r="D2956" s="394" t="s">
        <v>1336</v>
      </c>
      <c r="E2956" s="394" t="s">
        <v>202</v>
      </c>
      <c r="F2956" s="542" t="s">
        <v>384</v>
      </c>
      <c r="G2956" s="542"/>
      <c r="H2956" s="395" t="s">
        <v>340</v>
      </c>
      <c r="I2956" s="445">
        <v>0.5</v>
      </c>
      <c r="J2956" s="445">
        <v>0</v>
      </c>
      <c r="K2956" s="446">
        <v>20.37</v>
      </c>
      <c r="L2956" s="446">
        <v>10.185</v>
      </c>
    </row>
    <row r="2957" spans="2:12" x14ac:dyDescent="0.25">
      <c r="B2957" s="394" t="s">
        <v>383</v>
      </c>
      <c r="C2957" s="444" t="s">
        <v>695</v>
      </c>
      <c r="D2957" s="394" t="s">
        <v>1336</v>
      </c>
      <c r="E2957" s="394" t="s">
        <v>437</v>
      </c>
      <c r="F2957" s="542" t="s">
        <v>390</v>
      </c>
      <c r="G2957" s="542"/>
      <c r="H2957" s="395" t="s">
        <v>138</v>
      </c>
      <c r="I2957" s="445">
        <v>5.0000000000000001E-3</v>
      </c>
      <c r="J2957" s="445">
        <v>0</v>
      </c>
      <c r="K2957" s="446">
        <v>168.09</v>
      </c>
      <c r="L2957" s="446">
        <v>0.84045000000000003</v>
      </c>
    </row>
    <row r="2958" spans="2:12" x14ac:dyDescent="0.25">
      <c r="B2958" s="394" t="s">
        <v>383</v>
      </c>
      <c r="C2958" s="444" t="s">
        <v>1346</v>
      </c>
      <c r="D2958" s="394" t="s">
        <v>1336</v>
      </c>
      <c r="E2958" s="394" t="s">
        <v>1347</v>
      </c>
      <c r="F2958" s="542" t="s">
        <v>390</v>
      </c>
      <c r="G2958" s="542"/>
      <c r="H2958" s="395" t="s">
        <v>138</v>
      </c>
      <c r="I2958" s="445">
        <v>2.1000000000000001E-2</v>
      </c>
      <c r="J2958" s="445">
        <v>0</v>
      </c>
      <c r="K2958" s="446">
        <v>24.64</v>
      </c>
      <c r="L2958" s="446">
        <v>0.51744000000000001</v>
      </c>
    </row>
    <row r="2959" spans="2:12" x14ac:dyDescent="0.25">
      <c r="B2959" s="394" t="s">
        <v>383</v>
      </c>
      <c r="C2959" s="444" t="s">
        <v>4522</v>
      </c>
      <c r="D2959" s="394" t="s">
        <v>3787</v>
      </c>
      <c r="E2959" s="394" t="s">
        <v>4523</v>
      </c>
      <c r="F2959" s="542" t="s">
        <v>390</v>
      </c>
      <c r="G2959" s="542"/>
      <c r="H2959" s="395" t="s">
        <v>138</v>
      </c>
      <c r="I2959" s="445">
        <v>2.1000000000000001E-2</v>
      </c>
      <c r="J2959" s="445">
        <v>0</v>
      </c>
      <c r="K2959" s="446">
        <v>239.41</v>
      </c>
      <c r="L2959" s="446">
        <v>5.0276100000000001</v>
      </c>
    </row>
    <row r="2960" spans="2:12" ht="25.5" x14ac:dyDescent="0.25">
      <c r="B2960" s="399"/>
      <c r="C2960" s="399"/>
      <c r="D2960" s="399"/>
      <c r="E2960" s="399"/>
      <c r="F2960" s="399"/>
      <c r="G2960" s="399" t="s">
        <v>386</v>
      </c>
      <c r="H2960" s="447">
        <v>12.27</v>
      </c>
      <c r="I2960" s="399" t="s">
        <v>387</v>
      </c>
      <c r="J2960" s="447">
        <v>0</v>
      </c>
      <c r="K2960" s="399" t="s">
        <v>388</v>
      </c>
      <c r="L2960" s="447">
        <v>12.27</v>
      </c>
    </row>
    <row r="2961" spans="2:12" ht="26.25" thickBot="1" x14ac:dyDescent="0.3">
      <c r="B2961" s="399"/>
      <c r="C2961" s="399"/>
      <c r="D2961" s="399"/>
      <c r="E2961" s="399"/>
      <c r="F2961" s="399"/>
      <c r="G2961" s="399" t="s">
        <v>389</v>
      </c>
      <c r="H2961" s="447">
        <v>0</v>
      </c>
      <c r="I2961" s="543"/>
      <c r="J2961" s="543" t="s">
        <v>474</v>
      </c>
      <c r="K2961" s="399"/>
      <c r="L2961" s="447">
        <v>154.52000000000001</v>
      </c>
    </row>
    <row r="2962" spans="2:12" ht="13.5" thickTop="1" x14ac:dyDescent="0.25">
      <c r="B2962" s="396"/>
      <c r="C2962" s="396"/>
      <c r="D2962" s="396"/>
      <c r="E2962" s="396"/>
      <c r="F2962" s="396"/>
      <c r="G2962" s="396"/>
      <c r="H2962" s="396"/>
      <c r="I2962" s="396"/>
      <c r="J2962" s="396"/>
      <c r="K2962" s="396"/>
      <c r="L2962" s="396"/>
    </row>
    <row r="2963" spans="2:12" ht="15" x14ac:dyDescent="0.25">
      <c r="B2963" s="388" t="s">
        <v>2238</v>
      </c>
      <c r="C2963" s="440" t="s">
        <v>15</v>
      </c>
      <c r="D2963" s="388" t="s">
        <v>33</v>
      </c>
      <c r="E2963" s="388" t="s">
        <v>30</v>
      </c>
      <c r="F2963" s="544" t="s">
        <v>199</v>
      </c>
      <c r="G2963" s="544"/>
      <c r="H2963" s="389" t="s">
        <v>24</v>
      </c>
      <c r="I2963" s="440" t="s">
        <v>26</v>
      </c>
      <c r="J2963" s="440" t="s">
        <v>585</v>
      </c>
      <c r="K2963" s="440" t="s">
        <v>54</v>
      </c>
      <c r="L2963" s="440" t="s">
        <v>25</v>
      </c>
    </row>
    <row r="2964" spans="2:12" ht="25.5" x14ac:dyDescent="0.25">
      <c r="B2964" s="390" t="s">
        <v>382</v>
      </c>
      <c r="C2964" s="391" t="s">
        <v>2239</v>
      </c>
      <c r="D2964" s="390" t="s">
        <v>160</v>
      </c>
      <c r="E2964" s="390" t="s">
        <v>2240</v>
      </c>
      <c r="F2964" s="541" t="s">
        <v>4524</v>
      </c>
      <c r="G2964" s="541"/>
      <c r="H2964" s="392" t="s">
        <v>131</v>
      </c>
      <c r="I2964" s="443">
        <v>1</v>
      </c>
      <c r="J2964" s="393"/>
      <c r="K2964" s="393">
        <v>68.72</v>
      </c>
      <c r="L2964" s="393">
        <v>68.72</v>
      </c>
    </row>
    <row r="2965" spans="2:12" ht="12.75" customHeight="1" x14ac:dyDescent="0.25">
      <c r="B2965" s="394" t="s">
        <v>383</v>
      </c>
      <c r="C2965" s="444" t="s">
        <v>1341</v>
      </c>
      <c r="D2965" s="394" t="s">
        <v>1336</v>
      </c>
      <c r="E2965" s="394" t="s">
        <v>275</v>
      </c>
      <c r="F2965" s="542" t="s">
        <v>384</v>
      </c>
      <c r="G2965" s="542"/>
      <c r="H2965" s="395" t="s">
        <v>340</v>
      </c>
      <c r="I2965" s="445">
        <v>5.0700000000000002E-2</v>
      </c>
      <c r="J2965" s="445">
        <v>0</v>
      </c>
      <c r="K2965" s="446">
        <v>20.94</v>
      </c>
      <c r="L2965" s="446">
        <v>1.061658</v>
      </c>
    </row>
    <row r="2966" spans="2:12" x14ac:dyDescent="0.25">
      <c r="B2966" s="394" t="s">
        <v>383</v>
      </c>
      <c r="C2966" s="444" t="s">
        <v>690</v>
      </c>
      <c r="D2966" s="394" t="s">
        <v>1336</v>
      </c>
      <c r="E2966" s="394" t="s">
        <v>202</v>
      </c>
      <c r="F2966" s="542" t="s">
        <v>384</v>
      </c>
      <c r="G2966" s="542"/>
      <c r="H2966" s="395" t="s">
        <v>340</v>
      </c>
      <c r="I2966" s="445">
        <v>0.25340000000000001</v>
      </c>
      <c r="J2966" s="445">
        <v>0</v>
      </c>
      <c r="K2966" s="446">
        <v>20.37</v>
      </c>
      <c r="L2966" s="446">
        <v>5.1617579999999998</v>
      </c>
    </row>
    <row r="2967" spans="2:12" ht="25.5" x14ac:dyDescent="0.25">
      <c r="B2967" s="394" t="s">
        <v>383</v>
      </c>
      <c r="C2967" s="444" t="s">
        <v>4525</v>
      </c>
      <c r="D2967" s="394" t="s">
        <v>160</v>
      </c>
      <c r="E2967" s="394" t="s">
        <v>4526</v>
      </c>
      <c r="F2967" s="542" t="s">
        <v>390</v>
      </c>
      <c r="G2967" s="542"/>
      <c r="H2967" s="395" t="s">
        <v>159</v>
      </c>
      <c r="I2967" s="445">
        <v>25</v>
      </c>
      <c r="J2967" s="445">
        <v>0</v>
      </c>
      <c r="K2967" s="446">
        <v>2.5</v>
      </c>
      <c r="L2967" s="446">
        <v>62.5</v>
      </c>
    </row>
    <row r="2968" spans="2:12" ht="25.5" x14ac:dyDescent="0.25">
      <c r="B2968" s="399"/>
      <c r="C2968" s="399"/>
      <c r="D2968" s="399"/>
      <c r="E2968" s="399"/>
      <c r="F2968" s="399"/>
      <c r="G2968" s="399" t="s">
        <v>386</v>
      </c>
      <c r="H2968" s="447">
        <v>6.22</v>
      </c>
      <c r="I2968" s="399" t="s">
        <v>387</v>
      </c>
      <c r="J2968" s="447">
        <v>0</v>
      </c>
      <c r="K2968" s="399" t="s">
        <v>388</v>
      </c>
      <c r="L2968" s="447">
        <v>6.22</v>
      </c>
    </row>
    <row r="2969" spans="2:12" ht="26.25" thickBot="1" x14ac:dyDescent="0.3">
      <c r="B2969" s="399"/>
      <c r="C2969" s="399"/>
      <c r="D2969" s="399"/>
      <c r="E2969" s="399"/>
      <c r="F2969" s="399"/>
      <c r="G2969" s="399" t="s">
        <v>389</v>
      </c>
      <c r="H2969" s="447">
        <v>0</v>
      </c>
      <c r="I2969" s="543"/>
      <c r="J2969" s="543" t="s">
        <v>474</v>
      </c>
      <c r="K2969" s="399"/>
      <c r="L2969" s="447">
        <v>68.72</v>
      </c>
    </row>
    <row r="2970" spans="2:12" ht="13.5" thickTop="1" x14ac:dyDescent="0.25">
      <c r="B2970" s="396"/>
      <c r="C2970" s="396"/>
      <c r="D2970" s="396"/>
      <c r="E2970" s="396"/>
      <c r="F2970" s="396"/>
      <c r="G2970" s="396"/>
      <c r="H2970" s="396"/>
      <c r="I2970" s="396"/>
      <c r="J2970" s="396"/>
      <c r="K2970" s="396"/>
      <c r="L2970" s="396"/>
    </row>
    <row r="2971" spans="2:12" ht="15" x14ac:dyDescent="0.25">
      <c r="B2971" s="388" t="s">
        <v>2241</v>
      </c>
      <c r="C2971" s="440" t="s">
        <v>15</v>
      </c>
      <c r="D2971" s="388" t="s">
        <v>33</v>
      </c>
      <c r="E2971" s="388" t="s">
        <v>30</v>
      </c>
      <c r="F2971" s="544" t="s">
        <v>199</v>
      </c>
      <c r="G2971" s="544"/>
      <c r="H2971" s="389" t="s">
        <v>24</v>
      </c>
      <c r="I2971" s="440" t="s">
        <v>26</v>
      </c>
      <c r="J2971" s="440" t="s">
        <v>54</v>
      </c>
      <c r="K2971" s="440" t="s">
        <v>25</v>
      </c>
      <c r="L2971"/>
    </row>
    <row r="2972" spans="2:12" ht="25.5" x14ac:dyDescent="0.25">
      <c r="B2972" s="390" t="s">
        <v>382</v>
      </c>
      <c r="C2972" s="391" t="s">
        <v>2242</v>
      </c>
      <c r="D2972" s="390" t="s">
        <v>164</v>
      </c>
      <c r="E2972" s="390" t="s">
        <v>2243</v>
      </c>
      <c r="F2972" s="541" t="s">
        <v>1348</v>
      </c>
      <c r="G2972" s="541"/>
      <c r="H2972" s="392" t="s">
        <v>136</v>
      </c>
      <c r="I2972" s="443">
        <v>1</v>
      </c>
      <c r="J2972" s="393">
        <v>166.51</v>
      </c>
      <c r="K2972" s="393">
        <v>166.51</v>
      </c>
      <c r="L2972"/>
    </row>
    <row r="2973" spans="2:12" ht="15" x14ac:dyDescent="0.25">
      <c r="B2973" s="388" t="s">
        <v>23</v>
      </c>
      <c r="C2973" s="440" t="s">
        <v>15</v>
      </c>
      <c r="D2973" s="388" t="s">
        <v>33</v>
      </c>
      <c r="E2973" s="388" t="s">
        <v>30</v>
      </c>
      <c r="F2973" s="544" t="s">
        <v>199</v>
      </c>
      <c r="G2973" s="546"/>
      <c r="H2973" s="389" t="s">
        <v>24</v>
      </c>
      <c r="I2973" s="440" t="s">
        <v>26</v>
      </c>
      <c r="J2973" s="440" t="s">
        <v>54</v>
      </c>
      <c r="K2973" s="440" t="s">
        <v>25</v>
      </c>
      <c r="L2973"/>
    </row>
    <row r="2974" spans="2:12" ht="15" x14ac:dyDescent="0.25">
      <c r="B2974" s="394" t="s">
        <v>383</v>
      </c>
      <c r="C2974" s="444" t="s">
        <v>4527</v>
      </c>
      <c r="D2974" s="394" t="s">
        <v>164</v>
      </c>
      <c r="E2974" s="394" t="s">
        <v>4528</v>
      </c>
      <c r="F2974" s="542" t="s">
        <v>390</v>
      </c>
      <c r="G2974" s="542"/>
      <c r="H2974" s="395" t="s">
        <v>138</v>
      </c>
      <c r="I2974" s="445">
        <v>0.05</v>
      </c>
      <c r="J2974" s="446">
        <v>57</v>
      </c>
      <c r="K2974" s="451" t="s">
        <v>4234</v>
      </c>
      <c r="L2974"/>
    </row>
    <row r="2975" spans="2:12" ht="12.75" customHeight="1" x14ac:dyDescent="0.25">
      <c r="B2975" s="394" t="s">
        <v>383</v>
      </c>
      <c r="C2975" s="444" t="s">
        <v>4529</v>
      </c>
      <c r="D2975" s="394" t="s">
        <v>164</v>
      </c>
      <c r="E2975" s="394" t="s">
        <v>4530</v>
      </c>
      <c r="F2975" s="542" t="s">
        <v>390</v>
      </c>
      <c r="G2975" s="542"/>
      <c r="H2975" s="395" t="s">
        <v>136</v>
      </c>
      <c r="I2975" s="445">
        <v>1</v>
      </c>
      <c r="J2975" s="446">
        <v>153.47999999999999</v>
      </c>
      <c r="K2975" s="451" t="s">
        <v>4531</v>
      </c>
      <c r="L2975"/>
    </row>
    <row r="2976" spans="2:12" ht="12.75" customHeight="1" x14ac:dyDescent="0.25">
      <c r="B2976" s="394" t="s">
        <v>383</v>
      </c>
      <c r="C2976" s="444" t="s">
        <v>690</v>
      </c>
      <c r="D2976" s="394" t="s">
        <v>1336</v>
      </c>
      <c r="E2976" s="394" t="s">
        <v>202</v>
      </c>
      <c r="F2976" s="542" t="s">
        <v>384</v>
      </c>
      <c r="G2976" s="542"/>
      <c r="H2976" s="395" t="s">
        <v>340</v>
      </c>
      <c r="I2976" s="445">
        <v>0.5</v>
      </c>
      <c r="J2976" s="446">
        <v>20.37</v>
      </c>
      <c r="K2976" s="451" t="s">
        <v>4071</v>
      </c>
      <c r="L2976"/>
    </row>
    <row r="2977" spans="2:12" ht="15" x14ac:dyDescent="0.25">
      <c r="B2977" s="549" t="s">
        <v>497</v>
      </c>
      <c r="C2977" s="546"/>
      <c r="D2977" s="546"/>
      <c r="E2977" s="546"/>
      <c r="F2977" s="546"/>
      <c r="G2977" s="546"/>
      <c r="H2977" s="546"/>
      <c r="I2977" s="546"/>
      <c r="J2977" s="546"/>
      <c r="K2977" s="546"/>
      <c r="L2977"/>
    </row>
    <row r="2978" spans="2:12" ht="15" x14ac:dyDescent="0.25">
      <c r="B2978" s="388" t="s">
        <v>23</v>
      </c>
      <c r="C2978" s="440" t="s">
        <v>15</v>
      </c>
      <c r="D2978" s="388" t="s">
        <v>33</v>
      </c>
      <c r="E2978" s="388" t="s">
        <v>30</v>
      </c>
      <c r="F2978" s="544" t="s">
        <v>199</v>
      </c>
      <c r="G2978" s="546"/>
      <c r="H2978" s="389" t="s">
        <v>24</v>
      </c>
      <c r="I2978" s="440" t="s">
        <v>26</v>
      </c>
      <c r="J2978" s="440" t="s">
        <v>54</v>
      </c>
      <c r="K2978" s="440" t="s">
        <v>25</v>
      </c>
      <c r="L2978"/>
    </row>
    <row r="2979" spans="2:12" ht="15" x14ac:dyDescent="0.25">
      <c r="B2979" s="394" t="s">
        <v>383</v>
      </c>
      <c r="C2979" s="444" t="s">
        <v>4527</v>
      </c>
      <c r="D2979" s="394" t="s">
        <v>164</v>
      </c>
      <c r="E2979" s="394" t="s">
        <v>4528</v>
      </c>
      <c r="F2979" s="542" t="s">
        <v>390</v>
      </c>
      <c r="G2979" s="542"/>
      <c r="H2979" s="395" t="s">
        <v>138</v>
      </c>
      <c r="I2979" s="445">
        <v>0.05</v>
      </c>
      <c r="J2979" s="446">
        <v>57</v>
      </c>
      <c r="K2979" s="451" t="s">
        <v>4234</v>
      </c>
      <c r="L2979"/>
    </row>
    <row r="2980" spans="2:12" ht="15" x14ac:dyDescent="0.25">
      <c r="B2980" s="394" t="s">
        <v>383</v>
      </c>
      <c r="C2980" s="444" t="s">
        <v>4529</v>
      </c>
      <c r="D2980" s="394" t="s">
        <v>164</v>
      </c>
      <c r="E2980" s="394" t="s">
        <v>4530</v>
      </c>
      <c r="F2980" s="542" t="s">
        <v>390</v>
      </c>
      <c r="G2980" s="542"/>
      <c r="H2980" s="395" t="s">
        <v>136</v>
      </c>
      <c r="I2980" s="445">
        <v>1</v>
      </c>
      <c r="J2980" s="446">
        <v>153.47999999999999</v>
      </c>
      <c r="K2980" s="451" t="s">
        <v>4531</v>
      </c>
      <c r="L2980"/>
    </row>
    <row r="2981" spans="2:12" ht="15" x14ac:dyDescent="0.25">
      <c r="B2981" s="394" t="s">
        <v>383</v>
      </c>
      <c r="C2981" s="444" t="s">
        <v>690</v>
      </c>
      <c r="D2981" s="394" t="s">
        <v>1336</v>
      </c>
      <c r="E2981" s="394" t="s">
        <v>202</v>
      </c>
      <c r="F2981" s="542" t="s">
        <v>384</v>
      </c>
      <c r="G2981" s="542"/>
      <c r="H2981" s="395" t="s">
        <v>340</v>
      </c>
      <c r="I2981" s="445">
        <v>0.5</v>
      </c>
      <c r="J2981" s="446">
        <v>20.37</v>
      </c>
      <c r="K2981" s="451" t="s">
        <v>4071</v>
      </c>
      <c r="L2981"/>
    </row>
    <row r="2982" spans="2:12" ht="25.5" x14ac:dyDescent="0.25">
      <c r="B2982" s="399"/>
      <c r="C2982" s="399"/>
      <c r="D2982" s="399"/>
      <c r="E2982" s="399"/>
      <c r="F2982" s="399" t="s">
        <v>386</v>
      </c>
      <c r="G2982" s="447">
        <v>10.18</v>
      </c>
      <c r="H2982" s="399" t="s">
        <v>387</v>
      </c>
      <c r="I2982" s="447">
        <v>0</v>
      </c>
      <c r="J2982" s="399" t="s">
        <v>388</v>
      </c>
      <c r="K2982" s="447">
        <v>10.18</v>
      </c>
      <c r="L2982"/>
    </row>
    <row r="2983" spans="2:12" ht="26.25" thickBot="1" x14ac:dyDescent="0.3">
      <c r="B2983" s="399"/>
      <c r="C2983" s="399"/>
      <c r="D2983" s="399"/>
      <c r="E2983" s="399"/>
      <c r="F2983" s="399" t="s">
        <v>389</v>
      </c>
      <c r="G2983" s="447">
        <v>0</v>
      </c>
      <c r="H2983" s="399"/>
      <c r="I2983" s="543" t="s">
        <v>474</v>
      </c>
      <c r="J2983" s="543"/>
      <c r="K2983" s="447">
        <v>166.51</v>
      </c>
      <c r="L2983"/>
    </row>
    <row r="2984" spans="2:12" ht="13.5" thickTop="1" x14ac:dyDescent="0.25">
      <c r="B2984" s="396"/>
      <c r="C2984" s="396"/>
      <c r="D2984" s="396"/>
      <c r="E2984" s="396"/>
      <c r="F2984" s="396"/>
      <c r="G2984" s="396"/>
      <c r="H2984" s="396"/>
      <c r="I2984" s="396"/>
      <c r="J2984" s="396"/>
      <c r="K2984" s="396"/>
      <c r="L2984" s="396"/>
    </row>
    <row r="2985" spans="2:12" ht="12.75" customHeight="1" x14ac:dyDescent="0.25">
      <c r="B2985" s="388" t="s">
        <v>2244</v>
      </c>
      <c r="C2985" s="440" t="s">
        <v>15</v>
      </c>
      <c r="D2985" s="388" t="s">
        <v>33</v>
      </c>
      <c r="E2985" s="388" t="s">
        <v>30</v>
      </c>
      <c r="F2985" s="544" t="s">
        <v>199</v>
      </c>
      <c r="G2985" s="544"/>
      <c r="H2985" s="389" t="s">
        <v>24</v>
      </c>
      <c r="I2985" s="440" t="s">
        <v>26</v>
      </c>
      <c r="J2985" s="440" t="s">
        <v>585</v>
      </c>
      <c r="K2985" s="440" t="s">
        <v>54</v>
      </c>
      <c r="L2985" s="440" t="s">
        <v>25</v>
      </c>
    </row>
    <row r="2986" spans="2:12" x14ac:dyDescent="0.25">
      <c r="B2986" s="390" t="s">
        <v>382</v>
      </c>
      <c r="C2986" s="391" t="s">
        <v>2245</v>
      </c>
      <c r="D2986" s="390" t="s">
        <v>1336</v>
      </c>
      <c r="E2986" s="390" t="s">
        <v>2246</v>
      </c>
      <c r="F2986" s="541">
        <v>2702</v>
      </c>
      <c r="G2986" s="541"/>
      <c r="H2986" s="392" t="s">
        <v>131</v>
      </c>
      <c r="I2986" s="443">
        <v>1</v>
      </c>
      <c r="J2986" s="393"/>
      <c r="K2986" s="393">
        <v>2.94</v>
      </c>
      <c r="L2986" s="393">
        <v>2.94</v>
      </c>
    </row>
    <row r="2987" spans="2:12" x14ac:dyDescent="0.25">
      <c r="B2987" s="394" t="s">
        <v>383</v>
      </c>
      <c r="C2987" s="444" t="s">
        <v>674</v>
      </c>
      <c r="D2987" s="394" t="s">
        <v>1336</v>
      </c>
      <c r="E2987" s="394" t="s">
        <v>237</v>
      </c>
      <c r="F2987" s="542" t="s">
        <v>384</v>
      </c>
      <c r="G2987" s="542"/>
      <c r="H2987" s="395" t="s">
        <v>340</v>
      </c>
      <c r="I2987" s="445">
        <v>7.4999999999999997E-2</v>
      </c>
      <c r="J2987" s="445">
        <v>0</v>
      </c>
      <c r="K2987" s="446">
        <v>22.31</v>
      </c>
      <c r="L2987" s="446">
        <v>1.6732499999999999</v>
      </c>
    </row>
    <row r="2988" spans="2:12" ht="12.75" customHeight="1" x14ac:dyDescent="0.25">
      <c r="B2988" s="394" t="s">
        <v>383</v>
      </c>
      <c r="C2988" s="444" t="s">
        <v>716</v>
      </c>
      <c r="D2988" s="394" t="s">
        <v>1336</v>
      </c>
      <c r="E2988" s="394" t="s">
        <v>466</v>
      </c>
      <c r="F2988" s="542" t="s">
        <v>390</v>
      </c>
      <c r="G2988" s="542"/>
      <c r="H2988" s="395" t="s">
        <v>138</v>
      </c>
      <c r="I2988" s="445">
        <v>0.109</v>
      </c>
      <c r="J2988" s="445">
        <v>0</v>
      </c>
      <c r="K2988" s="446">
        <v>11.73</v>
      </c>
      <c r="L2988" s="446">
        <v>1.27857</v>
      </c>
    </row>
    <row r="2989" spans="2:12" ht="25.5" x14ac:dyDescent="0.25">
      <c r="B2989" s="399"/>
      <c r="C2989" s="399"/>
      <c r="D2989" s="399"/>
      <c r="E2989" s="399"/>
      <c r="F2989" s="399"/>
      <c r="G2989" s="399" t="s">
        <v>386</v>
      </c>
      <c r="H2989" s="447">
        <v>1.67</v>
      </c>
      <c r="I2989" s="399" t="s">
        <v>387</v>
      </c>
      <c r="J2989" s="447">
        <v>0</v>
      </c>
      <c r="K2989" s="399" t="s">
        <v>388</v>
      </c>
      <c r="L2989" s="447">
        <v>1.67</v>
      </c>
    </row>
    <row r="2990" spans="2:12" ht="26.25" thickBot="1" x14ac:dyDescent="0.3">
      <c r="B2990" s="399"/>
      <c r="C2990" s="399"/>
      <c r="D2990" s="399"/>
      <c r="E2990" s="399"/>
      <c r="F2990" s="399"/>
      <c r="G2990" s="399" t="s">
        <v>389</v>
      </c>
      <c r="H2990" s="447">
        <v>0</v>
      </c>
      <c r="I2990" s="543"/>
      <c r="J2990" s="543" t="s">
        <v>474</v>
      </c>
      <c r="K2990" s="399"/>
      <c r="L2990" s="447">
        <v>2.94</v>
      </c>
    </row>
    <row r="2991" spans="2:12" ht="13.5" thickTop="1" x14ac:dyDescent="0.25">
      <c r="B2991" s="396"/>
      <c r="C2991" s="396"/>
      <c r="D2991" s="396"/>
      <c r="E2991" s="396"/>
      <c r="F2991" s="396"/>
      <c r="G2991" s="396"/>
      <c r="H2991" s="396"/>
      <c r="I2991" s="396"/>
      <c r="J2991" s="396"/>
      <c r="K2991" s="396"/>
      <c r="L2991" s="396"/>
    </row>
    <row r="2992" spans="2:12" ht="15" x14ac:dyDescent="0.25">
      <c r="B2992" s="388" t="s">
        <v>2247</v>
      </c>
      <c r="C2992" s="440" t="s">
        <v>15</v>
      </c>
      <c r="D2992" s="388" t="s">
        <v>33</v>
      </c>
      <c r="E2992" s="388" t="s">
        <v>30</v>
      </c>
      <c r="F2992" s="544" t="s">
        <v>199</v>
      </c>
      <c r="G2992" s="544"/>
      <c r="H2992" s="389" t="s">
        <v>24</v>
      </c>
      <c r="I2992" s="440" t="s">
        <v>26</v>
      </c>
      <c r="J2992" s="440" t="s">
        <v>54</v>
      </c>
      <c r="K2992" s="440" t="s">
        <v>25</v>
      </c>
      <c r="L2992"/>
    </row>
    <row r="2993" spans="2:12" ht="25.5" x14ac:dyDescent="0.25">
      <c r="B2993" s="390" t="s">
        <v>382</v>
      </c>
      <c r="C2993" s="391" t="s">
        <v>2248</v>
      </c>
      <c r="D2993" s="390" t="s">
        <v>164</v>
      </c>
      <c r="E2993" s="390" t="s">
        <v>2249</v>
      </c>
      <c r="F2993" s="541" t="s">
        <v>1348</v>
      </c>
      <c r="G2993" s="541"/>
      <c r="H2993" s="392" t="s">
        <v>136</v>
      </c>
      <c r="I2993" s="443">
        <v>1</v>
      </c>
      <c r="J2993" s="393">
        <v>20.49</v>
      </c>
      <c r="K2993" s="393">
        <v>20.49</v>
      </c>
      <c r="L2993"/>
    </row>
    <row r="2994" spans="2:12" ht="15" x14ac:dyDescent="0.25">
      <c r="B2994" s="388" t="s">
        <v>23</v>
      </c>
      <c r="C2994" s="440" t="s">
        <v>15</v>
      </c>
      <c r="D2994" s="388" t="s">
        <v>33</v>
      </c>
      <c r="E2994" s="388" t="s">
        <v>30</v>
      </c>
      <c r="F2994" s="544" t="s">
        <v>199</v>
      </c>
      <c r="G2994" s="546"/>
      <c r="H2994" s="389" t="s">
        <v>24</v>
      </c>
      <c r="I2994" s="440" t="s">
        <v>26</v>
      </c>
      <c r="J2994" s="440" t="s">
        <v>54</v>
      </c>
      <c r="K2994" s="440" t="s">
        <v>25</v>
      </c>
      <c r="L2994"/>
    </row>
    <row r="2995" spans="2:12" ht="15" x14ac:dyDescent="0.25">
      <c r="B2995" s="394" t="s">
        <v>383</v>
      </c>
      <c r="C2995" s="444" t="s">
        <v>1346</v>
      </c>
      <c r="D2995" s="394" t="s">
        <v>1336</v>
      </c>
      <c r="E2995" s="394" t="s">
        <v>1347</v>
      </c>
      <c r="F2995" s="542" t="s">
        <v>390</v>
      </c>
      <c r="G2995" s="542"/>
      <c r="H2995" s="395" t="s">
        <v>138</v>
      </c>
      <c r="I2995" s="445">
        <v>3.2000000000000001E-2</v>
      </c>
      <c r="J2995" s="446">
        <v>24.64</v>
      </c>
      <c r="K2995" s="451" t="s">
        <v>4532</v>
      </c>
      <c r="L2995"/>
    </row>
    <row r="2996" spans="2:12" ht="15" x14ac:dyDescent="0.25">
      <c r="B2996" s="394" t="s">
        <v>383</v>
      </c>
      <c r="C2996" s="444" t="s">
        <v>1341</v>
      </c>
      <c r="D2996" s="394" t="s">
        <v>1336</v>
      </c>
      <c r="E2996" s="394" t="s">
        <v>275</v>
      </c>
      <c r="F2996" s="542" t="s">
        <v>384</v>
      </c>
      <c r="G2996" s="542"/>
      <c r="H2996" s="395" t="s">
        <v>340</v>
      </c>
      <c r="I2996" s="445">
        <v>0.09</v>
      </c>
      <c r="J2996" s="446">
        <v>20.94</v>
      </c>
      <c r="K2996" s="451" t="s">
        <v>4533</v>
      </c>
      <c r="L2996"/>
    </row>
    <row r="2997" spans="2:12" ht="12.75" customHeight="1" x14ac:dyDescent="0.25">
      <c r="B2997" s="394" t="s">
        <v>383</v>
      </c>
      <c r="C2997" s="444" t="s">
        <v>4534</v>
      </c>
      <c r="D2997" s="394" t="s">
        <v>164</v>
      </c>
      <c r="E2997" s="394" t="s">
        <v>4535</v>
      </c>
      <c r="F2997" s="542" t="s">
        <v>390</v>
      </c>
      <c r="G2997" s="542"/>
      <c r="H2997" s="395" t="s">
        <v>136</v>
      </c>
      <c r="I2997" s="445">
        <v>1</v>
      </c>
      <c r="J2997" s="446">
        <v>15.35</v>
      </c>
      <c r="K2997" s="451" t="s">
        <v>1228</v>
      </c>
      <c r="L2997"/>
    </row>
    <row r="2998" spans="2:12" ht="12.75" customHeight="1" x14ac:dyDescent="0.25">
      <c r="B2998" s="394" t="s">
        <v>383</v>
      </c>
      <c r="C2998" s="444" t="s">
        <v>1344</v>
      </c>
      <c r="D2998" s="394" t="s">
        <v>1336</v>
      </c>
      <c r="E2998" s="394" t="s">
        <v>1345</v>
      </c>
      <c r="F2998" s="542" t="s">
        <v>390</v>
      </c>
      <c r="G2998" s="542"/>
      <c r="H2998" s="395" t="s">
        <v>156</v>
      </c>
      <c r="I2998" s="445">
        <v>7.3999999999999996E-2</v>
      </c>
      <c r="J2998" s="446">
        <v>5.03</v>
      </c>
      <c r="K2998" s="451" t="s">
        <v>4536</v>
      </c>
      <c r="L2998"/>
    </row>
    <row r="2999" spans="2:12" ht="15" x14ac:dyDescent="0.25">
      <c r="B2999" s="394" t="s">
        <v>383</v>
      </c>
      <c r="C2999" s="444" t="s">
        <v>690</v>
      </c>
      <c r="D2999" s="394" t="s">
        <v>1336</v>
      </c>
      <c r="E2999" s="394" t="s">
        <v>202</v>
      </c>
      <c r="F2999" s="542" t="s">
        <v>384</v>
      </c>
      <c r="G2999" s="542"/>
      <c r="H2999" s="395" t="s">
        <v>340</v>
      </c>
      <c r="I2999" s="445">
        <v>0.09</v>
      </c>
      <c r="J2999" s="446">
        <v>20.37</v>
      </c>
      <c r="K2999" s="451" t="s">
        <v>4537</v>
      </c>
      <c r="L2999"/>
    </row>
    <row r="3000" spans="2:12" ht="15" x14ac:dyDescent="0.25">
      <c r="B3000" s="394" t="s">
        <v>383</v>
      </c>
      <c r="C3000" s="444" t="s">
        <v>4527</v>
      </c>
      <c r="D3000" s="394" t="s">
        <v>164</v>
      </c>
      <c r="E3000" s="394" t="s">
        <v>4528</v>
      </c>
      <c r="F3000" s="542" t="s">
        <v>390</v>
      </c>
      <c r="G3000" s="542"/>
      <c r="H3000" s="395" t="s">
        <v>138</v>
      </c>
      <c r="I3000" s="445">
        <v>5.0000000000000001E-3</v>
      </c>
      <c r="J3000" s="446">
        <v>57</v>
      </c>
      <c r="K3000" s="451" t="s">
        <v>4538</v>
      </c>
      <c r="L3000"/>
    </row>
    <row r="3001" spans="2:12" ht="15" x14ac:dyDescent="0.25">
      <c r="B3001" s="549" t="s">
        <v>497</v>
      </c>
      <c r="C3001" s="546"/>
      <c r="D3001" s="546"/>
      <c r="E3001" s="546"/>
      <c r="F3001" s="546"/>
      <c r="G3001" s="546"/>
      <c r="H3001" s="546"/>
      <c r="I3001" s="546"/>
      <c r="J3001" s="546"/>
      <c r="K3001" s="546"/>
      <c r="L3001"/>
    </row>
    <row r="3002" spans="2:12" ht="15" x14ac:dyDescent="0.25">
      <c r="B3002" s="388" t="s">
        <v>23</v>
      </c>
      <c r="C3002" s="440" t="s">
        <v>15</v>
      </c>
      <c r="D3002" s="388" t="s">
        <v>33</v>
      </c>
      <c r="E3002" s="388" t="s">
        <v>30</v>
      </c>
      <c r="F3002" s="544" t="s">
        <v>199</v>
      </c>
      <c r="G3002" s="546"/>
      <c r="H3002" s="389" t="s">
        <v>24</v>
      </c>
      <c r="I3002" s="440" t="s">
        <v>26</v>
      </c>
      <c r="J3002" s="440" t="s">
        <v>54</v>
      </c>
      <c r="K3002" s="440" t="s">
        <v>25</v>
      </c>
      <c r="L3002"/>
    </row>
    <row r="3003" spans="2:12" ht="15" x14ac:dyDescent="0.25">
      <c r="B3003" s="394" t="s">
        <v>383</v>
      </c>
      <c r="C3003" s="444" t="s">
        <v>1346</v>
      </c>
      <c r="D3003" s="394" t="s">
        <v>1336</v>
      </c>
      <c r="E3003" s="394" t="s">
        <v>1347</v>
      </c>
      <c r="F3003" s="542" t="s">
        <v>390</v>
      </c>
      <c r="G3003" s="542"/>
      <c r="H3003" s="395" t="s">
        <v>138</v>
      </c>
      <c r="I3003" s="445">
        <v>3.2000000000000001E-2</v>
      </c>
      <c r="J3003" s="446">
        <v>24.64</v>
      </c>
      <c r="K3003" s="451" t="s">
        <v>4532</v>
      </c>
      <c r="L3003"/>
    </row>
    <row r="3004" spans="2:12" ht="15" x14ac:dyDescent="0.25">
      <c r="B3004" s="394" t="s">
        <v>383</v>
      </c>
      <c r="C3004" s="444" t="s">
        <v>1341</v>
      </c>
      <c r="D3004" s="394" t="s">
        <v>1336</v>
      </c>
      <c r="E3004" s="394" t="s">
        <v>275</v>
      </c>
      <c r="F3004" s="542" t="s">
        <v>384</v>
      </c>
      <c r="G3004" s="542"/>
      <c r="H3004" s="395" t="s">
        <v>340</v>
      </c>
      <c r="I3004" s="445">
        <v>0.09</v>
      </c>
      <c r="J3004" s="446">
        <v>20.94</v>
      </c>
      <c r="K3004" s="451" t="s">
        <v>4533</v>
      </c>
      <c r="L3004"/>
    </row>
    <row r="3005" spans="2:12" ht="15" x14ac:dyDescent="0.25">
      <c r="B3005" s="394" t="s">
        <v>383</v>
      </c>
      <c r="C3005" s="444" t="s">
        <v>4534</v>
      </c>
      <c r="D3005" s="394" t="s">
        <v>164</v>
      </c>
      <c r="E3005" s="394" t="s">
        <v>4535</v>
      </c>
      <c r="F3005" s="542" t="s">
        <v>390</v>
      </c>
      <c r="G3005" s="542"/>
      <c r="H3005" s="395" t="s">
        <v>136</v>
      </c>
      <c r="I3005" s="445">
        <v>1</v>
      </c>
      <c r="J3005" s="446">
        <v>15.35</v>
      </c>
      <c r="K3005" s="451" t="s">
        <v>1228</v>
      </c>
      <c r="L3005"/>
    </row>
    <row r="3006" spans="2:12" ht="12.75" customHeight="1" x14ac:dyDescent="0.25">
      <c r="B3006" s="394" t="s">
        <v>383</v>
      </c>
      <c r="C3006" s="444" t="s">
        <v>1344</v>
      </c>
      <c r="D3006" s="394" t="s">
        <v>1336</v>
      </c>
      <c r="E3006" s="394" t="s">
        <v>1345</v>
      </c>
      <c r="F3006" s="542" t="s">
        <v>390</v>
      </c>
      <c r="G3006" s="542"/>
      <c r="H3006" s="395" t="s">
        <v>156</v>
      </c>
      <c r="I3006" s="445">
        <v>7.3999999999999996E-2</v>
      </c>
      <c r="J3006" s="446">
        <v>5.03</v>
      </c>
      <c r="K3006" s="451" t="s">
        <v>4536</v>
      </c>
      <c r="L3006"/>
    </row>
    <row r="3007" spans="2:12" ht="15" x14ac:dyDescent="0.25">
      <c r="B3007" s="394" t="s">
        <v>383</v>
      </c>
      <c r="C3007" s="444" t="s">
        <v>690</v>
      </c>
      <c r="D3007" s="394" t="s">
        <v>1336</v>
      </c>
      <c r="E3007" s="394" t="s">
        <v>202</v>
      </c>
      <c r="F3007" s="542" t="s">
        <v>384</v>
      </c>
      <c r="G3007" s="542"/>
      <c r="H3007" s="395" t="s">
        <v>340</v>
      </c>
      <c r="I3007" s="445">
        <v>0.09</v>
      </c>
      <c r="J3007" s="446">
        <v>20.37</v>
      </c>
      <c r="K3007" s="451" t="s">
        <v>4537</v>
      </c>
      <c r="L3007"/>
    </row>
    <row r="3008" spans="2:12" ht="12.75" customHeight="1" x14ac:dyDescent="0.25">
      <c r="B3008" s="394" t="s">
        <v>383</v>
      </c>
      <c r="C3008" s="444" t="s">
        <v>4527</v>
      </c>
      <c r="D3008" s="394" t="s">
        <v>164</v>
      </c>
      <c r="E3008" s="394" t="s">
        <v>4528</v>
      </c>
      <c r="F3008" s="542" t="s">
        <v>390</v>
      </c>
      <c r="G3008" s="542"/>
      <c r="H3008" s="395" t="s">
        <v>138</v>
      </c>
      <c r="I3008" s="445">
        <v>5.0000000000000001E-3</v>
      </c>
      <c r="J3008" s="446">
        <v>57</v>
      </c>
      <c r="K3008" s="451" t="s">
        <v>4538</v>
      </c>
      <c r="L3008"/>
    </row>
    <row r="3009" spans="2:12" ht="25.5" x14ac:dyDescent="0.25">
      <c r="B3009" s="399"/>
      <c r="C3009" s="399"/>
      <c r="D3009" s="399"/>
      <c r="E3009" s="399"/>
      <c r="F3009" s="399" t="s">
        <v>386</v>
      </c>
      <c r="G3009" s="447">
        <v>3.71</v>
      </c>
      <c r="H3009" s="399" t="s">
        <v>387</v>
      </c>
      <c r="I3009" s="447">
        <v>0</v>
      </c>
      <c r="J3009" s="399" t="s">
        <v>388</v>
      </c>
      <c r="K3009" s="447">
        <v>3.71</v>
      </c>
      <c r="L3009"/>
    </row>
    <row r="3010" spans="2:12" ht="26.25" thickBot="1" x14ac:dyDescent="0.3">
      <c r="B3010" s="399"/>
      <c r="C3010" s="399"/>
      <c r="D3010" s="399"/>
      <c r="E3010" s="399"/>
      <c r="F3010" s="399" t="s">
        <v>389</v>
      </c>
      <c r="G3010" s="447">
        <v>0</v>
      </c>
      <c r="H3010" s="399"/>
      <c r="I3010" s="543" t="s">
        <v>474</v>
      </c>
      <c r="J3010" s="543"/>
      <c r="K3010" s="447">
        <v>20.49</v>
      </c>
      <c r="L3010"/>
    </row>
    <row r="3011" spans="2:12" ht="13.5" thickTop="1" x14ac:dyDescent="0.25">
      <c r="B3011" s="396"/>
      <c r="C3011" s="396"/>
      <c r="D3011" s="396"/>
      <c r="E3011" s="396"/>
      <c r="F3011" s="396"/>
      <c r="G3011" s="396"/>
      <c r="H3011" s="396"/>
      <c r="I3011" s="396"/>
      <c r="J3011" s="396"/>
      <c r="K3011" s="396"/>
      <c r="L3011" s="396"/>
    </row>
    <row r="3012" spans="2:12" ht="15" x14ac:dyDescent="0.25">
      <c r="B3012" s="388" t="s">
        <v>2250</v>
      </c>
      <c r="C3012" s="440" t="s">
        <v>15</v>
      </c>
      <c r="D3012" s="388" t="s">
        <v>33</v>
      </c>
      <c r="E3012" s="388" t="s">
        <v>30</v>
      </c>
      <c r="F3012" s="544" t="s">
        <v>199</v>
      </c>
      <c r="G3012" s="544"/>
      <c r="H3012" s="389" t="s">
        <v>24</v>
      </c>
      <c r="I3012" s="440" t="s">
        <v>26</v>
      </c>
      <c r="J3012" s="440" t="s">
        <v>585</v>
      </c>
      <c r="K3012" s="440" t="s">
        <v>54</v>
      </c>
      <c r="L3012" s="440" t="s">
        <v>25</v>
      </c>
    </row>
    <row r="3013" spans="2:12" ht="25.5" x14ac:dyDescent="0.25">
      <c r="B3013" s="390" t="s">
        <v>382</v>
      </c>
      <c r="C3013" s="391" t="s">
        <v>2251</v>
      </c>
      <c r="D3013" s="390" t="s">
        <v>969</v>
      </c>
      <c r="E3013" s="390" t="s">
        <v>2252</v>
      </c>
      <c r="F3013" s="541" t="s">
        <v>4539</v>
      </c>
      <c r="G3013" s="541"/>
      <c r="H3013" s="392" t="s">
        <v>131</v>
      </c>
      <c r="I3013" s="443">
        <v>1</v>
      </c>
      <c r="J3013" s="393"/>
      <c r="K3013" s="393">
        <v>28.48</v>
      </c>
      <c r="L3013" s="393">
        <v>28.48</v>
      </c>
    </row>
    <row r="3014" spans="2:12" x14ac:dyDescent="0.25">
      <c r="B3014" s="394" t="s">
        <v>383</v>
      </c>
      <c r="C3014" s="444" t="s">
        <v>4540</v>
      </c>
      <c r="D3014" s="394" t="s">
        <v>969</v>
      </c>
      <c r="E3014" s="394" t="s">
        <v>4541</v>
      </c>
      <c r="F3014" s="542" t="s">
        <v>390</v>
      </c>
      <c r="G3014" s="542"/>
      <c r="H3014" s="395" t="s">
        <v>131</v>
      </c>
      <c r="I3014" s="445">
        <v>1</v>
      </c>
      <c r="J3014" s="445">
        <v>0</v>
      </c>
      <c r="K3014" s="446">
        <v>8.1</v>
      </c>
      <c r="L3014" s="446">
        <v>8.1</v>
      </c>
    </row>
    <row r="3015" spans="2:12" ht="12.75" customHeight="1" x14ac:dyDescent="0.25">
      <c r="B3015" s="394" t="s">
        <v>383</v>
      </c>
      <c r="C3015" s="444" t="s">
        <v>1344</v>
      </c>
      <c r="D3015" s="394" t="s">
        <v>1336</v>
      </c>
      <c r="E3015" s="394" t="s">
        <v>1345</v>
      </c>
      <c r="F3015" s="542" t="s">
        <v>390</v>
      </c>
      <c r="G3015" s="542"/>
      <c r="H3015" s="395" t="s">
        <v>156</v>
      </c>
      <c r="I3015" s="445">
        <v>0.1</v>
      </c>
      <c r="J3015" s="445">
        <v>0</v>
      </c>
      <c r="K3015" s="446">
        <v>5.03</v>
      </c>
      <c r="L3015" s="446">
        <v>0.503</v>
      </c>
    </row>
    <row r="3016" spans="2:12" ht="12.75" customHeight="1" x14ac:dyDescent="0.25">
      <c r="B3016" s="394" t="s">
        <v>383</v>
      </c>
      <c r="C3016" s="444" t="s">
        <v>1342</v>
      </c>
      <c r="D3016" s="394" t="s">
        <v>1336</v>
      </c>
      <c r="E3016" s="394" t="s">
        <v>1343</v>
      </c>
      <c r="F3016" s="542" t="s">
        <v>390</v>
      </c>
      <c r="G3016" s="542"/>
      <c r="H3016" s="395" t="s">
        <v>156</v>
      </c>
      <c r="I3016" s="445">
        <v>0.1</v>
      </c>
      <c r="J3016" s="445">
        <v>0</v>
      </c>
      <c r="K3016" s="446">
        <v>0.16</v>
      </c>
      <c r="L3016" s="446">
        <v>1.6E-2</v>
      </c>
    </row>
    <row r="3017" spans="2:12" x14ac:dyDescent="0.25">
      <c r="B3017" s="394" t="s">
        <v>383</v>
      </c>
      <c r="C3017" s="444" t="s">
        <v>4542</v>
      </c>
      <c r="D3017" s="394" t="s">
        <v>969</v>
      </c>
      <c r="E3017" s="394" t="s">
        <v>4543</v>
      </c>
      <c r="F3017" s="542" t="s">
        <v>390</v>
      </c>
      <c r="G3017" s="542"/>
      <c r="H3017" s="395" t="s">
        <v>583</v>
      </c>
      <c r="I3017" s="445">
        <v>10</v>
      </c>
      <c r="J3017" s="445">
        <v>0</v>
      </c>
      <c r="K3017" s="446">
        <v>0.61</v>
      </c>
      <c r="L3017" s="446">
        <v>6.1</v>
      </c>
    </row>
    <row r="3018" spans="2:12" x14ac:dyDescent="0.25">
      <c r="B3018" s="394" t="s">
        <v>383</v>
      </c>
      <c r="C3018" s="444" t="s">
        <v>690</v>
      </c>
      <c r="D3018" s="394" t="s">
        <v>1336</v>
      </c>
      <c r="E3018" s="394" t="s">
        <v>202</v>
      </c>
      <c r="F3018" s="542" t="s">
        <v>384</v>
      </c>
      <c r="G3018" s="542"/>
      <c r="H3018" s="395" t="s">
        <v>340</v>
      </c>
      <c r="I3018" s="445">
        <v>0.25</v>
      </c>
      <c r="J3018" s="445">
        <v>0</v>
      </c>
      <c r="K3018" s="446">
        <v>20.37</v>
      </c>
      <c r="L3018" s="446">
        <v>5.0925000000000002</v>
      </c>
    </row>
    <row r="3019" spans="2:12" x14ac:dyDescent="0.25">
      <c r="B3019" s="394" t="s">
        <v>383</v>
      </c>
      <c r="C3019" s="444" t="s">
        <v>1346</v>
      </c>
      <c r="D3019" s="394" t="s">
        <v>1336</v>
      </c>
      <c r="E3019" s="394" t="s">
        <v>1347</v>
      </c>
      <c r="F3019" s="542" t="s">
        <v>390</v>
      </c>
      <c r="G3019" s="542"/>
      <c r="H3019" s="395" t="s">
        <v>138</v>
      </c>
      <c r="I3019" s="445">
        <v>0.2</v>
      </c>
      <c r="J3019" s="445">
        <v>0</v>
      </c>
      <c r="K3019" s="446">
        <v>24.64</v>
      </c>
      <c r="L3019" s="446">
        <v>4.9279999999999999</v>
      </c>
    </row>
    <row r="3020" spans="2:12" x14ac:dyDescent="0.25">
      <c r="B3020" s="394" t="s">
        <v>383</v>
      </c>
      <c r="C3020" s="444" t="s">
        <v>1341</v>
      </c>
      <c r="D3020" s="394" t="s">
        <v>1336</v>
      </c>
      <c r="E3020" s="394" t="s">
        <v>275</v>
      </c>
      <c r="F3020" s="542" t="s">
        <v>384</v>
      </c>
      <c r="G3020" s="542"/>
      <c r="H3020" s="395" t="s">
        <v>340</v>
      </c>
      <c r="I3020" s="445">
        <v>0.18</v>
      </c>
      <c r="J3020" s="445">
        <v>0</v>
      </c>
      <c r="K3020" s="446">
        <v>20.94</v>
      </c>
      <c r="L3020" s="446">
        <v>3.7692000000000001</v>
      </c>
    </row>
    <row r="3021" spans="2:12" ht="25.5" x14ac:dyDescent="0.25">
      <c r="B3021" s="399"/>
      <c r="C3021" s="399"/>
      <c r="D3021" s="399"/>
      <c r="E3021" s="399"/>
      <c r="F3021" s="399"/>
      <c r="G3021" s="399" t="s">
        <v>386</v>
      </c>
      <c r="H3021" s="447">
        <v>8.85</v>
      </c>
      <c r="I3021" s="399" t="s">
        <v>387</v>
      </c>
      <c r="J3021" s="447">
        <v>0</v>
      </c>
      <c r="K3021" s="399" t="s">
        <v>388</v>
      </c>
      <c r="L3021" s="447">
        <v>8.85</v>
      </c>
    </row>
    <row r="3022" spans="2:12" ht="26.25" thickBot="1" x14ac:dyDescent="0.3">
      <c r="B3022" s="399"/>
      <c r="C3022" s="399"/>
      <c r="D3022" s="399"/>
      <c r="E3022" s="399"/>
      <c r="F3022" s="399"/>
      <c r="G3022" s="399" t="s">
        <v>389</v>
      </c>
      <c r="H3022" s="447">
        <v>0</v>
      </c>
      <c r="I3022" s="543"/>
      <c r="J3022" s="543" t="s">
        <v>474</v>
      </c>
      <c r="K3022" s="399"/>
      <c r="L3022" s="447">
        <v>28.48</v>
      </c>
    </row>
    <row r="3023" spans="2:12" ht="13.5" thickTop="1" x14ac:dyDescent="0.25">
      <c r="B3023" s="396"/>
      <c r="C3023" s="396"/>
      <c r="D3023" s="396"/>
      <c r="E3023" s="396"/>
      <c r="F3023" s="396"/>
      <c r="G3023" s="396"/>
      <c r="H3023" s="396"/>
      <c r="I3023" s="396"/>
      <c r="J3023" s="396"/>
      <c r="K3023" s="396"/>
      <c r="L3023" s="396"/>
    </row>
    <row r="3024" spans="2:12" ht="12.75" customHeight="1" x14ac:dyDescent="0.25">
      <c r="B3024" s="388" t="s">
        <v>2253</v>
      </c>
      <c r="C3024" s="440" t="s">
        <v>15</v>
      </c>
      <c r="D3024" s="388" t="s">
        <v>33</v>
      </c>
      <c r="E3024" s="388" t="s">
        <v>30</v>
      </c>
      <c r="F3024" s="544" t="s">
        <v>199</v>
      </c>
      <c r="G3024" s="544"/>
      <c r="H3024" s="389" t="s">
        <v>24</v>
      </c>
      <c r="I3024" s="440" t="s">
        <v>26</v>
      </c>
      <c r="J3024" s="440" t="s">
        <v>54</v>
      </c>
      <c r="K3024" s="440" t="s">
        <v>25</v>
      </c>
      <c r="L3024"/>
    </row>
    <row r="3025" spans="2:12" ht="25.5" x14ac:dyDescent="0.25">
      <c r="B3025" s="390" t="s">
        <v>382</v>
      </c>
      <c r="C3025" s="391" t="s">
        <v>2254</v>
      </c>
      <c r="D3025" s="390" t="s">
        <v>164</v>
      </c>
      <c r="E3025" s="390" t="s">
        <v>2255</v>
      </c>
      <c r="F3025" s="541" t="s">
        <v>1348</v>
      </c>
      <c r="G3025" s="541"/>
      <c r="H3025" s="392" t="s">
        <v>136</v>
      </c>
      <c r="I3025" s="443">
        <v>1</v>
      </c>
      <c r="J3025" s="393">
        <v>110.16</v>
      </c>
      <c r="K3025" s="393">
        <v>110.16</v>
      </c>
      <c r="L3025"/>
    </row>
    <row r="3026" spans="2:12" ht="15" x14ac:dyDescent="0.25">
      <c r="B3026" s="388" t="s">
        <v>23</v>
      </c>
      <c r="C3026" s="440" t="s">
        <v>15</v>
      </c>
      <c r="D3026" s="388" t="s">
        <v>33</v>
      </c>
      <c r="E3026" s="388" t="s">
        <v>30</v>
      </c>
      <c r="F3026" s="544" t="s">
        <v>199</v>
      </c>
      <c r="G3026" s="546"/>
      <c r="H3026" s="389" t="s">
        <v>24</v>
      </c>
      <c r="I3026" s="440" t="s">
        <v>26</v>
      </c>
      <c r="J3026" s="440" t="s">
        <v>54</v>
      </c>
      <c r="K3026" s="440" t="s">
        <v>25</v>
      </c>
      <c r="L3026"/>
    </row>
    <row r="3027" spans="2:12" ht="12.75" customHeight="1" x14ac:dyDescent="0.25">
      <c r="B3027" s="394" t="s">
        <v>383</v>
      </c>
      <c r="C3027" s="444" t="s">
        <v>690</v>
      </c>
      <c r="D3027" s="394" t="s">
        <v>1336</v>
      </c>
      <c r="E3027" s="394" t="s">
        <v>202</v>
      </c>
      <c r="F3027" s="542" t="s">
        <v>384</v>
      </c>
      <c r="G3027" s="542"/>
      <c r="H3027" s="395" t="s">
        <v>340</v>
      </c>
      <c r="I3027" s="445">
        <v>0.23</v>
      </c>
      <c r="J3027" s="446">
        <v>20.37</v>
      </c>
      <c r="K3027" s="451" t="s">
        <v>1261</v>
      </c>
      <c r="L3027"/>
    </row>
    <row r="3028" spans="2:12" ht="15" x14ac:dyDescent="0.25">
      <c r="B3028" s="394" t="s">
        <v>383</v>
      </c>
      <c r="C3028" s="444" t="s">
        <v>4544</v>
      </c>
      <c r="D3028" s="394" t="s">
        <v>164</v>
      </c>
      <c r="E3028" s="394" t="s">
        <v>4545</v>
      </c>
      <c r="F3028" s="542" t="s">
        <v>390</v>
      </c>
      <c r="G3028" s="542"/>
      <c r="H3028" s="395" t="s">
        <v>136</v>
      </c>
      <c r="I3028" s="445">
        <v>1</v>
      </c>
      <c r="J3028" s="446">
        <v>68.86</v>
      </c>
      <c r="K3028" s="451" t="s">
        <v>4546</v>
      </c>
      <c r="L3028"/>
    </row>
    <row r="3029" spans="2:12" ht="15" x14ac:dyDescent="0.25">
      <c r="B3029" s="394" t="s">
        <v>383</v>
      </c>
      <c r="C3029" s="444" t="s">
        <v>1341</v>
      </c>
      <c r="D3029" s="394" t="s">
        <v>1336</v>
      </c>
      <c r="E3029" s="394" t="s">
        <v>275</v>
      </c>
      <c r="F3029" s="542" t="s">
        <v>384</v>
      </c>
      <c r="G3029" s="542"/>
      <c r="H3029" s="395" t="s">
        <v>340</v>
      </c>
      <c r="I3029" s="445">
        <v>1.18</v>
      </c>
      <c r="J3029" s="446">
        <v>20.94</v>
      </c>
      <c r="K3029" s="451" t="s">
        <v>4547</v>
      </c>
      <c r="L3029"/>
    </row>
    <row r="3030" spans="2:12" ht="15" x14ac:dyDescent="0.25">
      <c r="B3030" s="394" t="s">
        <v>383</v>
      </c>
      <c r="C3030" s="444" t="s">
        <v>1346</v>
      </c>
      <c r="D3030" s="394" t="s">
        <v>1336</v>
      </c>
      <c r="E3030" s="394" t="s">
        <v>1347</v>
      </c>
      <c r="F3030" s="542" t="s">
        <v>390</v>
      </c>
      <c r="G3030" s="542"/>
      <c r="H3030" s="395" t="s">
        <v>138</v>
      </c>
      <c r="I3030" s="445">
        <v>0.20499999999999999</v>
      </c>
      <c r="J3030" s="446">
        <v>24.64</v>
      </c>
      <c r="K3030" s="451" t="s">
        <v>4548</v>
      </c>
      <c r="L3030"/>
    </row>
    <row r="3031" spans="2:12" ht="15" x14ac:dyDescent="0.25">
      <c r="B3031" s="394" t="s">
        <v>383</v>
      </c>
      <c r="C3031" s="444" t="s">
        <v>4527</v>
      </c>
      <c r="D3031" s="394" t="s">
        <v>164</v>
      </c>
      <c r="E3031" s="394" t="s">
        <v>4528</v>
      </c>
      <c r="F3031" s="542" t="s">
        <v>390</v>
      </c>
      <c r="G3031" s="542"/>
      <c r="H3031" s="395" t="s">
        <v>138</v>
      </c>
      <c r="I3031" s="445">
        <v>0.05</v>
      </c>
      <c r="J3031" s="446">
        <v>57</v>
      </c>
      <c r="K3031" s="451" t="s">
        <v>4234</v>
      </c>
      <c r="L3031"/>
    </row>
    <row r="3032" spans="2:12" ht="15" x14ac:dyDescent="0.25">
      <c r="B3032" s="394" t="s">
        <v>383</v>
      </c>
      <c r="C3032" s="444" t="s">
        <v>1344</v>
      </c>
      <c r="D3032" s="394" t="s">
        <v>1336</v>
      </c>
      <c r="E3032" s="394" t="s">
        <v>1345</v>
      </c>
      <c r="F3032" s="542" t="s">
        <v>390</v>
      </c>
      <c r="G3032" s="542"/>
      <c r="H3032" s="395" t="s">
        <v>156</v>
      </c>
      <c r="I3032" s="445">
        <v>0.8</v>
      </c>
      <c r="J3032" s="446">
        <v>5.03</v>
      </c>
      <c r="K3032" s="451" t="s">
        <v>4549</v>
      </c>
      <c r="L3032"/>
    </row>
    <row r="3033" spans="2:12" ht="15" x14ac:dyDescent="0.25">
      <c r="B3033" s="549" t="s">
        <v>497</v>
      </c>
      <c r="C3033" s="546"/>
      <c r="D3033" s="546"/>
      <c r="E3033" s="546"/>
      <c r="F3033" s="546"/>
      <c r="G3033" s="546"/>
      <c r="H3033" s="546"/>
      <c r="I3033" s="546"/>
      <c r="J3033" s="546"/>
      <c r="K3033" s="546"/>
      <c r="L3033"/>
    </row>
    <row r="3034" spans="2:12" ht="15" x14ac:dyDescent="0.25">
      <c r="B3034" s="388" t="s">
        <v>23</v>
      </c>
      <c r="C3034" s="440" t="s">
        <v>15</v>
      </c>
      <c r="D3034" s="388" t="s">
        <v>33</v>
      </c>
      <c r="E3034" s="388" t="s">
        <v>30</v>
      </c>
      <c r="F3034" s="544" t="s">
        <v>199</v>
      </c>
      <c r="G3034" s="546"/>
      <c r="H3034" s="389" t="s">
        <v>24</v>
      </c>
      <c r="I3034" s="440" t="s">
        <v>26</v>
      </c>
      <c r="J3034" s="440" t="s">
        <v>54</v>
      </c>
      <c r="K3034" s="440" t="s">
        <v>25</v>
      </c>
      <c r="L3034"/>
    </row>
    <row r="3035" spans="2:12" ht="15" x14ac:dyDescent="0.25">
      <c r="B3035" s="394" t="s">
        <v>383</v>
      </c>
      <c r="C3035" s="444" t="s">
        <v>690</v>
      </c>
      <c r="D3035" s="394" t="s">
        <v>1336</v>
      </c>
      <c r="E3035" s="394" t="s">
        <v>202</v>
      </c>
      <c r="F3035" s="542" t="s">
        <v>384</v>
      </c>
      <c r="G3035" s="542"/>
      <c r="H3035" s="395" t="s">
        <v>340</v>
      </c>
      <c r="I3035" s="445">
        <v>0.23</v>
      </c>
      <c r="J3035" s="446">
        <v>20.37</v>
      </c>
      <c r="K3035" s="451" t="s">
        <v>1261</v>
      </c>
      <c r="L3035"/>
    </row>
    <row r="3036" spans="2:12" ht="15" x14ac:dyDescent="0.25">
      <c r="B3036" s="394" t="s">
        <v>383</v>
      </c>
      <c r="C3036" s="444" t="s">
        <v>4544</v>
      </c>
      <c r="D3036" s="394" t="s">
        <v>164</v>
      </c>
      <c r="E3036" s="394" t="s">
        <v>4545</v>
      </c>
      <c r="F3036" s="542" t="s">
        <v>390</v>
      </c>
      <c r="G3036" s="542"/>
      <c r="H3036" s="395" t="s">
        <v>136</v>
      </c>
      <c r="I3036" s="445">
        <v>1</v>
      </c>
      <c r="J3036" s="446">
        <v>68.86</v>
      </c>
      <c r="K3036" s="451" t="s">
        <v>4546</v>
      </c>
      <c r="L3036"/>
    </row>
    <row r="3037" spans="2:12" ht="12.75" customHeight="1" x14ac:dyDescent="0.25">
      <c r="B3037" s="394" t="s">
        <v>383</v>
      </c>
      <c r="C3037" s="444" t="s">
        <v>1341</v>
      </c>
      <c r="D3037" s="394" t="s">
        <v>1336</v>
      </c>
      <c r="E3037" s="394" t="s">
        <v>275</v>
      </c>
      <c r="F3037" s="542" t="s">
        <v>384</v>
      </c>
      <c r="G3037" s="542"/>
      <c r="H3037" s="395" t="s">
        <v>340</v>
      </c>
      <c r="I3037" s="445">
        <v>1.18</v>
      </c>
      <c r="J3037" s="446">
        <v>20.94</v>
      </c>
      <c r="K3037" s="451" t="s">
        <v>4547</v>
      </c>
      <c r="L3037"/>
    </row>
    <row r="3038" spans="2:12" ht="15" x14ac:dyDescent="0.25">
      <c r="B3038" s="394" t="s">
        <v>383</v>
      </c>
      <c r="C3038" s="444" t="s">
        <v>1346</v>
      </c>
      <c r="D3038" s="394" t="s">
        <v>1336</v>
      </c>
      <c r="E3038" s="394" t="s">
        <v>1347</v>
      </c>
      <c r="F3038" s="542" t="s">
        <v>390</v>
      </c>
      <c r="G3038" s="542"/>
      <c r="H3038" s="395" t="s">
        <v>138</v>
      </c>
      <c r="I3038" s="445">
        <v>0.20499999999999999</v>
      </c>
      <c r="J3038" s="446">
        <v>24.64</v>
      </c>
      <c r="K3038" s="451" t="s">
        <v>4548</v>
      </c>
      <c r="L3038"/>
    </row>
    <row r="3039" spans="2:12" ht="15" x14ac:dyDescent="0.25">
      <c r="B3039" s="394" t="s">
        <v>383</v>
      </c>
      <c r="C3039" s="444" t="s">
        <v>4527</v>
      </c>
      <c r="D3039" s="394" t="s">
        <v>164</v>
      </c>
      <c r="E3039" s="394" t="s">
        <v>4528</v>
      </c>
      <c r="F3039" s="542" t="s">
        <v>390</v>
      </c>
      <c r="G3039" s="542"/>
      <c r="H3039" s="395" t="s">
        <v>138</v>
      </c>
      <c r="I3039" s="445">
        <v>0.05</v>
      </c>
      <c r="J3039" s="446">
        <v>57</v>
      </c>
      <c r="K3039" s="451" t="s">
        <v>4234</v>
      </c>
      <c r="L3039"/>
    </row>
    <row r="3040" spans="2:12" ht="15" x14ac:dyDescent="0.25">
      <c r="B3040" s="394" t="s">
        <v>383</v>
      </c>
      <c r="C3040" s="444" t="s">
        <v>1344</v>
      </c>
      <c r="D3040" s="394" t="s">
        <v>1336</v>
      </c>
      <c r="E3040" s="394" t="s">
        <v>1345</v>
      </c>
      <c r="F3040" s="542" t="s">
        <v>390</v>
      </c>
      <c r="G3040" s="542"/>
      <c r="H3040" s="395" t="s">
        <v>156</v>
      </c>
      <c r="I3040" s="445">
        <v>0.8</v>
      </c>
      <c r="J3040" s="446">
        <v>5.03</v>
      </c>
      <c r="K3040" s="451" t="s">
        <v>4549</v>
      </c>
      <c r="L3040"/>
    </row>
    <row r="3041" spans="2:12" ht="25.5" x14ac:dyDescent="0.25">
      <c r="B3041" s="399"/>
      <c r="C3041" s="399"/>
      <c r="D3041" s="399"/>
      <c r="E3041" s="399"/>
      <c r="F3041" s="399" t="s">
        <v>386</v>
      </c>
      <c r="G3041" s="447">
        <v>29.38</v>
      </c>
      <c r="H3041" s="399" t="s">
        <v>387</v>
      </c>
      <c r="I3041" s="447">
        <v>0</v>
      </c>
      <c r="J3041" s="399" t="s">
        <v>388</v>
      </c>
      <c r="K3041" s="447">
        <v>29.38</v>
      </c>
      <c r="L3041"/>
    </row>
    <row r="3042" spans="2:12" ht="26.25" thickBot="1" x14ac:dyDescent="0.3">
      <c r="B3042" s="399"/>
      <c r="C3042" s="399"/>
      <c r="D3042" s="399"/>
      <c r="E3042" s="399"/>
      <c r="F3042" s="399" t="s">
        <v>389</v>
      </c>
      <c r="G3042" s="447">
        <v>0</v>
      </c>
      <c r="H3042" s="399"/>
      <c r="I3042" s="543" t="s">
        <v>474</v>
      </c>
      <c r="J3042" s="543"/>
      <c r="K3042" s="447">
        <v>110.16</v>
      </c>
      <c r="L3042"/>
    </row>
    <row r="3043" spans="2:12" ht="13.5" thickTop="1" x14ac:dyDescent="0.25">
      <c r="B3043" s="396"/>
      <c r="C3043" s="396"/>
      <c r="D3043" s="396"/>
      <c r="E3043" s="396"/>
      <c r="F3043" s="396"/>
      <c r="G3043" s="396"/>
      <c r="H3043" s="396"/>
      <c r="I3043" s="396"/>
      <c r="J3043" s="396"/>
      <c r="K3043" s="396"/>
      <c r="L3043" s="396"/>
    </row>
    <row r="3044" spans="2:12" ht="15" x14ac:dyDescent="0.25">
      <c r="B3044" s="388" t="s">
        <v>2256</v>
      </c>
      <c r="C3044" s="440" t="s">
        <v>15</v>
      </c>
      <c r="D3044" s="388" t="s">
        <v>33</v>
      </c>
      <c r="E3044" s="388" t="s">
        <v>30</v>
      </c>
      <c r="F3044" s="544" t="s">
        <v>199</v>
      </c>
      <c r="G3044" s="544"/>
      <c r="H3044" s="389" t="s">
        <v>24</v>
      </c>
      <c r="I3044" s="440" t="s">
        <v>26</v>
      </c>
      <c r="J3044" s="440" t="s">
        <v>585</v>
      </c>
      <c r="K3044" s="440" t="s">
        <v>54</v>
      </c>
      <c r="L3044" s="440" t="s">
        <v>25</v>
      </c>
    </row>
    <row r="3045" spans="2:12" ht="25.5" x14ac:dyDescent="0.25">
      <c r="B3045" s="390" t="s">
        <v>382</v>
      </c>
      <c r="C3045" s="391" t="s">
        <v>2257</v>
      </c>
      <c r="D3045" s="390" t="s">
        <v>969</v>
      </c>
      <c r="E3045" s="390" t="s">
        <v>2258</v>
      </c>
      <c r="F3045" s="541" t="s">
        <v>4539</v>
      </c>
      <c r="G3045" s="541"/>
      <c r="H3045" s="392" t="s">
        <v>131</v>
      </c>
      <c r="I3045" s="443">
        <v>1</v>
      </c>
      <c r="J3045" s="393"/>
      <c r="K3045" s="393">
        <v>195.29</v>
      </c>
      <c r="L3045" s="393">
        <v>195.29</v>
      </c>
    </row>
    <row r="3046" spans="2:12" x14ac:dyDescent="0.25">
      <c r="B3046" s="394" t="s">
        <v>383</v>
      </c>
      <c r="C3046" s="444" t="s">
        <v>1346</v>
      </c>
      <c r="D3046" s="394" t="s">
        <v>1336</v>
      </c>
      <c r="E3046" s="394" t="s">
        <v>1347</v>
      </c>
      <c r="F3046" s="542" t="s">
        <v>390</v>
      </c>
      <c r="G3046" s="542"/>
      <c r="H3046" s="395" t="s">
        <v>138</v>
      </c>
      <c r="I3046" s="445">
        <v>0.2</v>
      </c>
      <c r="J3046" s="445">
        <v>0</v>
      </c>
      <c r="K3046" s="446">
        <v>24.64</v>
      </c>
      <c r="L3046" s="446">
        <v>4.9279999999999999</v>
      </c>
    </row>
    <row r="3047" spans="2:12" x14ac:dyDescent="0.25">
      <c r="B3047" s="394" t="s">
        <v>383</v>
      </c>
      <c r="C3047" s="444" t="s">
        <v>1342</v>
      </c>
      <c r="D3047" s="394" t="s">
        <v>1336</v>
      </c>
      <c r="E3047" s="394" t="s">
        <v>1343</v>
      </c>
      <c r="F3047" s="542" t="s">
        <v>390</v>
      </c>
      <c r="G3047" s="542"/>
      <c r="H3047" s="395" t="s">
        <v>156</v>
      </c>
      <c r="I3047" s="445">
        <v>0.1</v>
      </c>
      <c r="J3047" s="445">
        <v>0</v>
      </c>
      <c r="K3047" s="446">
        <v>0.16</v>
      </c>
      <c r="L3047" s="446">
        <v>1.6E-2</v>
      </c>
    </row>
    <row r="3048" spans="2:12" x14ac:dyDescent="0.25">
      <c r="B3048" s="394" t="s">
        <v>383</v>
      </c>
      <c r="C3048" s="444" t="s">
        <v>4550</v>
      </c>
      <c r="D3048" s="394" t="s">
        <v>969</v>
      </c>
      <c r="E3048" s="394" t="s">
        <v>4551</v>
      </c>
      <c r="F3048" s="542" t="s">
        <v>390</v>
      </c>
      <c r="G3048" s="542"/>
      <c r="H3048" s="395" t="s">
        <v>131</v>
      </c>
      <c r="I3048" s="445">
        <v>1</v>
      </c>
      <c r="J3048" s="445">
        <v>0</v>
      </c>
      <c r="K3048" s="446">
        <v>174.43</v>
      </c>
      <c r="L3048" s="446">
        <v>174.43</v>
      </c>
    </row>
    <row r="3049" spans="2:12" x14ac:dyDescent="0.25">
      <c r="B3049" s="394" t="s">
        <v>383</v>
      </c>
      <c r="C3049" s="444" t="s">
        <v>4542</v>
      </c>
      <c r="D3049" s="394" t="s">
        <v>969</v>
      </c>
      <c r="E3049" s="394" t="s">
        <v>4543</v>
      </c>
      <c r="F3049" s="542" t="s">
        <v>390</v>
      </c>
      <c r="G3049" s="542"/>
      <c r="H3049" s="395" t="s">
        <v>583</v>
      </c>
      <c r="I3049" s="445">
        <v>10</v>
      </c>
      <c r="J3049" s="445">
        <v>0</v>
      </c>
      <c r="K3049" s="446">
        <v>0.61</v>
      </c>
      <c r="L3049" s="446">
        <v>6.1</v>
      </c>
    </row>
    <row r="3050" spans="2:12" x14ac:dyDescent="0.25">
      <c r="B3050" s="394" t="s">
        <v>383</v>
      </c>
      <c r="C3050" s="444" t="s">
        <v>1344</v>
      </c>
      <c r="D3050" s="394" t="s">
        <v>1336</v>
      </c>
      <c r="E3050" s="394" t="s">
        <v>1345</v>
      </c>
      <c r="F3050" s="542" t="s">
        <v>390</v>
      </c>
      <c r="G3050" s="542"/>
      <c r="H3050" s="395" t="s">
        <v>156</v>
      </c>
      <c r="I3050" s="445">
        <v>0.1</v>
      </c>
      <c r="J3050" s="445">
        <v>0</v>
      </c>
      <c r="K3050" s="446">
        <v>5.03</v>
      </c>
      <c r="L3050" s="446">
        <v>0.503</v>
      </c>
    </row>
    <row r="3051" spans="2:12" x14ac:dyDescent="0.25">
      <c r="B3051" s="394" t="s">
        <v>383</v>
      </c>
      <c r="C3051" s="444" t="s">
        <v>674</v>
      </c>
      <c r="D3051" s="394" t="s">
        <v>1336</v>
      </c>
      <c r="E3051" s="394" t="s">
        <v>237</v>
      </c>
      <c r="F3051" s="542" t="s">
        <v>384</v>
      </c>
      <c r="G3051" s="542"/>
      <c r="H3051" s="395" t="s">
        <v>340</v>
      </c>
      <c r="I3051" s="445">
        <v>0.25</v>
      </c>
      <c r="J3051" s="445">
        <v>0</v>
      </c>
      <c r="K3051" s="446">
        <v>22.31</v>
      </c>
      <c r="L3051" s="446">
        <v>5.5774999999999997</v>
      </c>
    </row>
    <row r="3052" spans="2:12" x14ac:dyDescent="0.25">
      <c r="B3052" s="394" t="s">
        <v>383</v>
      </c>
      <c r="C3052" s="444" t="s">
        <v>1341</v>
      </c>
      <c r="D3052" s="394" t="s">
        <v>1336</v>
      </c>
      <c r="E3052" s="394" t="s">
        <v>275</v>
      </c>
      <c r="F3052" s="542" t="s">
        <v>384</v>
      </c>
      <c r="G3052" s="542"/>
      <c r="H3052" s="395" t="s">
        <v>340</v>
      </c>
      <c r="I3052" s="445">
        <v>0.18</v>
      </c>
      <c r="J3052" s="445">
        <v>0</v>
      </c>
      <c r="K3052" s="446">
        <v>20.94</v>
      </c>
      <c r="L3052" s="446">
        <v>3.7692000000000001</v>
      </c>
    </row>
    <row r="3053" spans="2:12" ht="12.75" customHeight="1" x14ac:dyDescent="0.25">
      <c r="B3053" s="399"/>
      <c r="C3053" s="399"/>
      <c r="D3053" s="399"/>
      <c r="E3053" s="399"/>
      <c r="F3053" s="399"/>
      <c r="G3053" s="399" t="s">
        <v>386</v>
      </c>
      <c r="H3053" s="447">
        <v>9.33</v>
      </c>
      <c r="I3053" s="399" t="s">
        <v>387</v>
      </c>
      <c r="J3053" s="447">
        <v>0</v>
      </c>
      <c r="K3053" s="399" t="s">
        <v>388</v>
      </c>
      <c r="L3053" s="447">
        <v>9.33</v>
      </c>
    </row>
    <row r="3054" spans="2:12" ht="26.25" thickBot="1" x14ac:dyDescent="0.3">
      <c r="B3054" s="399"/>
      <c r="C3054" s="399"/>
      <c r="D3054" s="399"/>
      <c r="E3054" s="399"/>
      <c r="F3054" s="399"/>
      <c r="G3054" s="399" t="s">
        <v>389</v>
      </c>
      <c r="H3054" s="447">
        <v>0</v>
      </c>
      <c r="I3054" s="543"/>
      <c r="J3054" s="543" t="s">
        <v>474</v>
      </c>
      <c r="K3054" s="399"/>
      <c r="L3054" s="447">
        <v>195.29</v>
      </c>
    </row>
    <row r="3055" spans="2:12" ht="12.75" customHeight="1" thickTop="1" x14ac:dyDescent="0.25">
      <c r="B3055" s="396"/>
      <c r="C3055" s="396"/>
      <c r="D3055" s="396"/>
      <c r="E3055" s="396"/>
      <c r="F3055" s="396"/>
      <c r="G3055" s="396"/>
      <c r="H3055" s="396"/>
      <c r="I3055" s="396"/>
      <c r="J3055" s="396"/>
      <c r="K3055" s="396"/>
      <c r="L3055" s="396"/>
    </row>
    <row r="3056" spans="2:12" ht="15" x14ac:dyDescent="0.25">
      <c r="B3056" s="388" t="s">
        <v>2259</v>
      </c>
      <c r="C3056" s="440" t="s">
        <v>15</v>
      </c>
      <c r="D3056" s="388" t="s">
        <v>33</v>
      </c>
      <c r="E3056" s="388" t="s">
        <v>30</v>
      </c>
      <c r="F3056" s="544" t="s">
        <v>199</v>
      </c>
      <c r="G3056" s="544"/>
      <c r="H3056" s="389" t="s">
        <v>24</v>
      </c>
      <c r="I3056" s="440" t="s">
        <v>26</v>
      </c>
      <c r="J3056" s="440" t="s">
        <v>585</v>
      </c>
      <c r="K3056" s="440" t="s">
        <v>54</v>
      </c>
      <c r="L3056" s="440" t="s">
        <v>25</v>
      </c>
    </row>
    <row r="3057" spans="2:12" ht="25.5" x14ac:dyDescent="0.25">
      <c r="B3057" s="390" t="s">
        <v>382</v>
      </c>
      <c r="C3057" s="391" t="s">
        <v>2260</v>
      </c>
      <c r="D3057" s="390" t="s">
        <v>969</v>
      </c>
      <c r="E3057" s="390" t="s">
        <v>2261</v>
      </c>
      <c r="F3057" s="541" t="s">
        <v>4539</v>
      </c>
      <c r="G3057" s="541"/>
      <c r="H3057" s="392" t="s">
        <v>131</v>
      </c>
      <c r="I3057" s="443">
        <v>1</v>
      </c>
      <c r="J3057" s="393"/>
      <c r="K3057" s="393">
        <v>124.76</v>
      </c>
      <c r="L3057" s="393">
        <v>124.76</v>
      </c>
    </row>
    <row r="3058" spans="2:12" x14ac:dyDescent="0.25">
      <c r="B3058" s="394" t="s">
        <v>383</v>
      </c>
      <c r="C3058" s="444" t="s">
        <v>690</v>
      </c>
      <c r="D3058" s="394" t="s">
        <v>1336</v>
      </c>
      <c r="E3058" s="394" t="s">
        <v>202</v>
      </c>
      <c r="F3058" s="542" t="s">
        <v>384</v>
      </c>
      <c r="G3058" s="542"/>
      <c r="H3058" s="395" t="s">
        <v>340</v>
      </c>
      <c r="I3058" s="445">
        <v>0.25</v>
      </c>
      <c r="J3058" s="445">
        <v>0</v>
      </c>
      <c r="K3058" s="446">
        <v>20.37</v>
      </c>
      <c r="L3058" s="446">
        <v>5.0925000000000002</v>
      </c>
    </row>
    <row r="3059" spans="2:12" x14ac:dyDescent="0.25">
      <c r="B3059" s="394" t="s">
        <v>383</v>
      </c>
      <c r="C3059" s="444" t="s">
        <v>1342</v>
      </c>
      <c r="D3059" s="394" t="s">
        <v>1336</v>
      </c>
      <c r="E3059" s="394" t="s">
        <v>1343</v>
      </c>
      <c r="F3059" s="542" t="s">
        <v>390</v>
      </c>
      <c r="G3059" s="542"/>
      <c r="H3059" s="395" t="s">
        <v>156</v>
      </c>
      <c r="I3059" s="445">
        <v>0.1</v>
      </c>
      <c r="J3059" s="445">
        <v>0</v>
      </c>
      <c r="K3059" s="446">
        <v>0.16</v>
      </c>
      <c r="L3059" s="446">
        <v>1.6E-2</v>
      </c>
    </row>
    <row r="3060" spans="2:12" x14ac:dyDescent="0.25">
      <c r="B3060" s="394" t="s">
        <v>383</v>
      </c>
      <c r="C3060" s="444" t="s">
        <v>4552</v>
      </c>
      <c r="D3060" s="394" t="s">
        <v>969</v>
      </c>
      <c r="E3060" s="394" t="s">
        <v>4553</v>
      </c>
      <c r="F3060" s="542" t="s">
        <v>390</v>
      </c>
      <c r="G3060" s="542"/>
      <c r="H3060" s="395" t="s">
        <v>131</v>
      </c>
      <c r="I3060" s="445">
        <v>1</v>
      </c>
      <c r="J3060" s="445">
        <v>0</v>
      </c>
      <c r="K3060" s="446">
        <v>104.38</v>
      </c>
      <c r="L3060" s="446">
        <v>104.38</v>
      </c>
    </row>
    <row r="3061" spans="2:12" x14ac:dyDescent="0.25">
      <c r="B3061" s="394" t="s">
        <v>383</v>
      </c>
      <c r="C3061" s="444" t="s">
        <v>1341</v>
      </c>
      <c r="D3061" s="394" t="s">
        <v>1336</v>
      </c>
      <c r="E3061" s="394" t="s">
        <v>275</v>
      </c>
      <c r="F3061" s="542" t="s">
        <v>384</v>
      </c>
      <c r="G3061" s="542"/>
      <c r="H3061" s="395" t="s">
        <v>340</v>
      </c>
      <c r="I3061" s="445">
        <v>0.18</v>
      </c>
      <c r="J3061" s="445">
        <v>0</v>
      </c>
      <c r="K3061" s="446">
        <v>20.94</v>
      </c>
      <c r="L3061" s="446">
        <v>3.7692000000000001</v>
      </c>
    </row>
    <row r="3062" spans="2:12" ht="12.75" customHeight="1" x14ac:dyDescent="0.25">
      <c r="B3062" s="394" t="s">
        <v>383</v>
      </c>
      <c r="C3062" s="444" t="s">
        <v>1344</v>
      </c>
      <c r="D3062" s="394" t="s">
        <v>1336</v>
      </c>
      <c r="E3062" s="394" t="s">
        <v>1345</v>
      </c>
      <c r="F3062" s="542" t="s">
        <v>390</v>
      </c>
      <c r="G3062" s="542"/>
      <c r="H3062" s="395" t="s">
        <v>156</v>
      </c>
      <c r="I3062" s="445">
        <v>0.1</v>
      </c>
      <c r="J3062" s="445">
        <v>0</v>
      </c>
      <c r="K3062" s="446">
        <v>5.03</v>
      </c>
      <c r="L3062" s="446">
        <v>0.503</v>
      </c>
    </row>
    <row r="3063" spans="2:12" x14ac:dyDescent="0.25">
      <c r="B3063" s="394" t="s">
        <v>383</v>
      </c>
      <c r="C3063" s="444" t="s">
        <v>1346</v>
      </c>
      <c r="D3063" s="394" t="s">
        <v>1336</v>
      </c>
      <c r="E3063" s="394" t="s">
        <v>1347</v>
      </c>
      <c r="F3063" s="542" t="s">
        <v>390</v>
      </c>
      <c r="G3063" s="542"/>
      <c r="H3063" s="395" t="s">
        <v>138</v>
      </c>
      <c r="I3063" s="445">
        <v>0.2</v>
      </c>
      <c r="J3063" s="445">
        <v>0</v>
      </c>
      <c r="K3063" s="446">
        <v>24.64</v>
      </c>
      <c r="L3063" s="446">
        <v>4.9279999999999999</v>
      </c>
    </row>
    <row r="3064" spans="2:12" x14ac:dyDescent="0.25">
      <c r="B3064" s="394" t="s">
        <v>383</v>
      </c>
      <c r="C3064" s="444" t="s">
        <v>4542</v>
      </c>
      <c r="D3064" s="394" t="s">
        <v>969</v>
      </c>
      <c r="E3064" s="394" t="s">
        <v>4543</v>
      </c>
      <c r="F3064" s="542" t="s">
        <v>390</v>
      </c>
      <c r="G3064" s="542"/>
      <c r="H3064" s="395" t="s">
        <v>583</v>
      </c>
      <c r="I3064" s="445">
        <v>10</v>
      </c>
      <c r="J3064" s="445">
        <v>0</v>
      </c>
      <c r="K3064" s="446">
        <v>0.61</v>
      </c>
      <c r="L3064" s="446">
        <v>6.1</v>
      </c>
    </row>
    <row r="3065" spans="2:12" ht="12.75" customHeight="1" x14ac:dyDescent="0.25">
      <c r="B3065" s="399"/>
      <c r="C3065" s="399"/>
      <c r="D3065" s="399"/>
      <c r="E3065" s="399"/>
      <c r="F3065" s="399"/>
      <c r="G3065" s="399" t="s">
        <v>386</v>
      </c>
      <c r="H3065" s="447">
        <v>8.85</v>
      </c>
      <c r="I3065" s="399" t="s">
        <v>387</v>
      </c>
      <c r="J3065" s="447">
        <v>0</v>
      </c>
      <c r="K3065" s="399" t="s">
        <v>388</v>
      </c>
      <c r="L3065" s="447">
        <v>8.85</v>
      </c>
    </row>
    <row r="3066" spans="2:12" ht="26.25" thickBot="1" x14ac:dyDescent="0.3">
      <c r="B3066" s="399"/>
      <c r="C3066" s="399"/>
      <c r="D3066" s="399"/>
      <c r="E3066" s="399"/>
      <c r="F3066" s="399"/>
      <c r="G3066" s="399" t="s">
        <v>389</v>
      </c>
      <c r="H3066" s="447">
        <v>0</v>
      </c>
      <c r="I3066" s="543"/>
      <c r="J3066" s="543" t="s">
        <v>474</v>
      </c>
      <c r="K3066" s="399"/>
      <c r="L3066" s="447">
        <v>124.76</v>
      </c>
    </row>
    <row r="3067" spans="2:12" ht="13.5" thickTop="1" x14ac:dyDescent="0.25">
      <c r="B3067" s="396"/>
      <c r="C3067" s="396"/>
      <c r="D3067" s="396"/>
      <c r="E3067" s="396"/>
      <c r="F3067" s="396"/>
      <c r="G3067" s="396"/>
      <c r="H3067" s="396"/>
      <c r="I3067" s="396"/>
      <c r="J3067" s="396"/>
      <c r="K3067" s="396"/>
      <c r="L3067" s="396"/>
    </row>
    <row r="3068" spans="2:12" ht="15" x14ac:dyDescent="0.25">
      <c r="B3068" s="388" t="s">
        <v>2262</v>
      </c>
      <c r="C3068" s="440" t="s">
        <v>15</v>
      </c>
      <c r="D3068" s="388" t="s">
        <v>33</v>
      </c>
      <c r="E3068" s="388" t="s">
        <v>30</v>
      </c>
      <c r="F3068" s="544" t="s">
        <v>199</v>
      </c>
      <c r="G3068" s="544"/>
      <c r="H3068" s="389" t="s">
        <v>24</v>
      </c>
      <c r="I3068" s="440" t="s">
        <v>26</v>
      </c>
      <c r="J3068" s="440" t="s">
        <v>585</v>
      </c>
      <c r="K3068" s="440" t="s">
        <v>54</v>
      </c>
      <c r="L3068" s="440" t="s">
        <v>25</v>
      </c>
    </row>
    <row r="3069" spans="2:12" ht="25.5" x14ac:dyDescent="0.25">
      <c r="B3069" s="390" t="s">
        <v>382</v>
      </c>
      <c r="C3069" s="391" t="s">
        <v>2263</v>
      </c>
      <c r="D3069" s="390" t="s">
        <v>969</v>
      </c>
      <c r="E3069" s="390" t="s">
        <v>2264</v>
      </c>
      <c r="F3069" s="541" t="s">
        <v>4539</v>
      </c>
      <c r="G3069" s="541"/>
      <c r="H3069" s="392" t="s">
        <v>131</v>
      </c>
      <c r="I3069" s="443">
        <v>1</v>
      </c>
      <c r="J3069" s="393"/>
      <c r="K3069" s="393">
        <v>56.04</v>
      </c>
      <c r="L3069" s="393">
        <v>56.04</v>
      </c>
    </row>
    <row r="3070" spans="2:12" x14ac:dyDescent="0.25">
      <c r="B3070" s="394" t="s">
        <v>383</v>
      </c>
      <c r="C3070" s="444" t="s">
        <v>4554</v>
      </c>
      <c r="D3070" s="394" t="s">
        <v>969</v>
      </c>
      <c r="E3070" s="394" t="s">
        <v>4555</v>
      </c>
      <c r="F3070" s="542" t="s">
        <v>390</v>
      </c>
      <c r="G3070" s="542"/>
      <c r="H3070" s="395" t="s">
        <v>131</v>
      </c>
      <c r="I3070" s="445">
        <v>1</v>
      </c>
      <c r="J3070" s="445">
        <v>0</v>
      </c>
      <c r="K3070" s="446">
        <v>47.14</v>
      </c>
      <c r="L3070" s="446">
        <v>47.14</v>
      </c>
    </row>
    <row r="3071" spans="2:12" x14ac:dyDescent="0.25">
      <c r="B3071" s="394" t="s">
        <v>383</v>
      </c>
      <c r="C3071" s="444" t="s">
        <v>1342</v>
      </c>
      <c r="D3071" s="394" t="s">
        <v>1336</v>
      </c>
      <c r="E3071" s="394" t="s">
        <v>1343</v>
      </c>
      <c r="F3071" s="542" t="s">
        <v>390</v>
      </c>
      <c r="G3071" s="542"/>
      <c r="H3071" s="395" t="s">
        <v>156</v>
      </c>
      <c r="I3071" s="445">
        <v>0.15</v>
      </c>
      <c r="J3071" s="445">
        <v>0</v>
      </c>
      <c r="K3071" s="446">
        <v>0.16</v>
      </c>
      <c r="L3071" s="446">
        <v>2.4E-2</v>
      </c>
    </row>
    <row r="3072" spans="2:12" x14ac:dyDescent="0.25">
      <c r="B3072" s="394" t="s">
        <v>383</v>
      </c>
      <c r="C3072" s="444" t="s">
        <v>1341</v>
      </c>
      <c r="D3072" s="394" t="s">
        <v>1336</v>
      </c>
      <c r="E3072" s="394" t="s">
        <v>275</v>
      </c>
      <c r="F3072" s="542" t="s">
        <v>384</v>
      </c>
      <c r="G3072" s="542"/>
      <c r="H3072" s="395" t="s">
        <v>340</v>
      </c>
      <c r="I3072" s="445">
        <v>0.08</v>
      </c>
      <c r="J3072" s="445">
        <v>0</v>
      </c>
      <c r="K3072" s="446">
        <v>20.94</v>
      </c>
      <c r="L3072" s="446">
        <v>1.6752</v>
      </c>
    </row>
    <row r="3073" spans="2:12" x14ac:dyDescent="0.25">
      <c r="B3073" s="394" t="s">
        <v>383</v>
      </c>
      <c r="C3073" s="444" t="s">
        <v>4542</v>
      </c>
      <c r="D3073" s="394" t="s">
        <v>969</v>
      </c>
      <c r="E3073" s="394" t="s">
        <v>4543</v>
      </c>
      <c r="F3073" s="542" t="s">
        <v>390</v>
      </c>
      <c r="G3073" s="542"/>
      <c r="H3073" s="395" t="s">
        <v>583</v>
      </c>
      <c r="I3073" s="445">
        <v>5</v>
      </c>
      <c r="J3073" s="445">
        <v>0</v>
      </c>
      <c r="K3073" s="446">
        <v>0.61</v>
      </c>
      <c r="L3073" s="446">
        <v>3.05</v>
      </c>
    </row>
    <row r="3074" spans="2:12" x14ac:dyDescent="0.25">
      <c r="B3074" s="394" t="s">
        <v>383</v>
      </c>
      <c r="C3074" s="444" t="s">
        <v>1344</v>
      </c>
      <c r="D3074" s="394" t="s">
        <v>1336</v>
      </c>
      <c r="E3074" s="394" t="s">
        <v>1345</v>
      </c>
      <c r="F3074" s="542" t="s">
        <v>390</v>
      </c>
      <c r="G3074" s="542"/>
      <c r="H3074" s="395" t="s">
        <v>156</v>
      </c>
      <c r="I3074" s="445">
        <v>0.1</v>
      </c>
      <c r="J3074" s="445">
        <v>0</v>
      </c>
      <c r="K3074" s="446">
        <v>5.03</v>
      </c>
      <c r="L3074" s="446">
        <v>0.503</v>
      </c>
    </row>
    <row r="3075" spans="2:12" x14ac:dyDescent="0.25">
      <c r="B3075" s="394" t="s">
        <v>383</v>
      </c>
      <c r="C3075" s="444" t="s">
        <v>690</v>
      </c>
      <c r="D3075" s="394" t="s">
        <v>1336</v>
      </c>
      <c r="E3075" s="394" t="s">
        <v>202</v>
      </c>
      <c r="F3075" s="542" t="s">
        <v>384</v>
      </c>
      <c r="G3075" s="542"/>
      <c r="H3075" s="395" t="s">
        <v>340</v>
      </c>
      <c r="I3075" s="445">
        <v>0.18</v>
      </c>
      <c r="J3075" s="445">
        <v>0</v>
      </c>
      <c r="K3075" s="446">
        <v>20.37</v>
      </c>
      <c r="L3075" s="446">
        <v>3.6665999999999999</v>
      </c>
    </row>
    <row r="3076" spans="2:12" ht="25.5" x14ac:dyDescent="0.25">
      <c r="B3076" s="399"/>
      <c r="C3076" s="399"/>
      <c r="D3076" s="399"/>
      <c r="E3076" s="399"/>
      <c r="F3076" s="399"/>
      <c r="G3076" s="399" t="s">
        <v>386</v>
      </c>
      <c r="H3076" s="447">
        <v>5.33</v>
      </c>
      <c r="I3076" s="399" t="s">
        <v>387</v>
      </c>
      <c r="J3076" s="447">
        <v>0</v>
      </c>
      <c r="K3076" s="399" t="s">
        <v>388</v>
      </c>
      <c r="L3076" s="447">
        <v>5.33</v>
      </c>
    </row>
    <row r="3077" spans="2:12" ht="26.25" thickBot="1" x14ac:dyDescent="0.3">
      <c r="B3077" s="399"/>
      <c r="C3077" s="399"/>
      <c r="D3077" s="399"/>
      <c r="E3077" s="399"/>
      <c r="F3077" s="399"/>
      <c r="G3077" s="399" t="s">
        <v>389</v>
      </c>
      <c r="H3077" s="447">
        <v>0</v>
      </c>
      <c r="I3077" s="543"/>
      <c r="J3077" s="543" t="s">
        <v>474</v>
      </c>
      <c r="K3077" s="399"/>
      <c r="L3077" s="447">
        <v>56.04</v>
      </c>
    </row>
    <row r="3078" spans="2:12" ht="13.5" thickTop="1" x14ac:dyDescent="0.25">
      <c r="B3078" s="396"/>
      <c r="C3078" s="396"/>
      <c r="D3078" s="396"/>
      <c r="E3078" s="396"/>
      <c r="F3078" s="396"/>
      <c r="G3078" s="396"/>
      <c r="H3078" s="396"/>
      <c r="I3078" s="396"/>
      <c r="J3078" s="396"/>
      <c r="K3078" s="396"/>
      <c r="L3078" s="396"/>
    </row>
    <row r="3079" spans="2:12" ht="15" x14ac:dyDescent="0.25">
      <c r="B3079" s="388" t="s">
        <v>2265</v>
      </c>
      <c r="C3079" s="440" t="s">
        <v>15</v>
      </c>
      <c r="D3079" s="388" t="s">
        <v>33</v>
      </c>
      <c r="E3079" s="388" t="s">
        <v>30</v>
      </c>
      <c r="F3079" s="544" t="s">
        <v>199</v>
      </c>
      <c r="G3079" s="544"/>
      <c r="H3079" s="389" t="s">
        <v>24</v>
      </c>
      <c r="I3079" s="440" t="s">
        <v>26</v>
      </c>
      <c r="J3079" s="440" t="s">
        <v>585</v>
      </c>
      <c r="K3079" s="440" t="s">
        <v>54</v>
      </c>
      <c r="L3079" s="440" t="s">
        <v>25</v>
      </c>
    </row>
    <row r="3080" spans="2:12" ht="25.5" x14ac:dyDescent="0.25">
      <c r="B3080" s="390" t="s">
        <v>382</v>
      </c>
      <c r="C3080" s="391" t="s">
        <v>2266</v>
      </c>
      <c r="D3080" s="390" t="s">
        <v>969</v>
      </c>
      <c r="E3080" s="390" t="s">
        <v>2267</v>
      </c>
      <c r="F3080" s="541" t="s">
        <v>4539</v>
      </c>
      <c r="G3080" s="541"/>
      <c r="H3080" s="392" t="s">
        <v>131</v>
      </c>
      <c r="I3080" s="443">
        <v>1</v>
      </c>
      <c r="J3080" s="393"/>
      <c r="K3080" s="393">
        <v>21.53</v>
      </c>
      <c r="L3080" s="393">
        <v>21.53</v>
      </c>
    </row>
    <row r="3081" spans="2:12" ht="12.75" customHeight="1" x14ac:dyDescent="0.25">
      <c r="B3081" s="394" t="s">
        <v>383</v>
      </c>
      <c r="C3081" s="444" t="s">
        <v>4542</v>
      </c>
      <c r="D3081" s="394" t="s">
        <v>969</v>
      </c>
      <c r="E3081" s="394" t="s">
        <v>4543</v>
      </c>
      <c r="F3081" s="542" t="s">
        <v>390</v>
      </c>
      <c r="G3081" s="542"/>
      <c r="H3081" s="395" t="s">
        <v>583</v>
      </c>
      <c r="I3081" s="445">
        <v>1</v>
      </c>
      <c r="J3081" s="445">
        <v>0</v>
      </c>
      <c r="K3081" s="446">
        <v>0.61</v>
      </c>
      <c r="L3081" s="446">
        <v>0.61</v>
      </c>
    </row>
    <row r="3082" spans="2:12" x14ac:dyDescent="0.25">
      <c r="B3082" s="394" t="s">
        <v>383</v>
      </c>
      <c r="C3082" s="444" t="s">
        <v>1341</v>
      </c>
      <c r="D3082" s="394" t="s">
        <v>1336</v>
      </c>
      <c r="E3082" s="394" t="s">
        <v>275</v>
      </c>
      <c r="F3082" s="542" t="s">
        <v>384</v>
      </c>
      <c r="G3082" s="542"/>
      <c r="H3082" s="395" t="s">
        <v>340</v>
      </c>
      <c r="I3082" s="445">
        <v>0.05</v>
      </c>
      <c r="J3082" s="445">
        <v>0</v>
      </c>
      <c r="K3082" s="446">
        <v>20.94</v>
      </c>
      <c r="L3082" s="446">
        <v>1.0469999999999999</v>
      </c>
    </row>
    <row r="3083" spans="2:12" ht="12.75" customHeight="1" x14ac:dyDescent="0.25">
      <c r="B3083" s="394" t="s">
        <v>383</v>
      </c>
      <c r="C3083" s="444" t="s">
        <v>690</v>
      </c>
      <c r="D3083" s="394" t="s">
        <v>1336</v>
      </c>
      <c r="E3083" s="394" t="s">
        <v>202</v>
      </c>
      <c r="F3083" s="542" t="s">
        <v>384</v>
      </c>
      <c r="G3083" s="542"/>
      <c r="H3083" s="395" t="s">
        <v>340</v>
      </c>
      <c r="I3083" s="445">
        <v>0.15</v>
      </c>
      <c r="J3083" s="445">
        <v>0</v>
      </c>
      <c r="K3083" s="446">
        <v>20.37</v>
      </c>
      <c r="L3083" s="446">
        <v>3.0554999999999999</v>
      </c>
    </row>
    <row r="3084" spans="2:12" x14ac:dyDescent="0.25">
      <c r="B3084" s="394" t="s">
        <v>383</v>
      </c>
      <c r="C3084" s="444" t="s">
        <v>1342</v>
      </c>
      <c r="D3084" s="394" t="s">
        <v>1336</v>
      </c>
      <c r="E3084" s="394" t="s">
        <v>1343</v>
      </c>
      <c r="F3084" s="542" t="s">
        <v>390</v>
      </c>
      <c r="G3084" s="542"/>
      <c r="H3084" s="395" t="s">
        <v>156</v>
      </c>
      <c r="I3084" s="445">
        <v>0.1</v>
      </c>
      <c r="J3084" s="445">
        <v>0</v>
      </c>
      <c r="K3084" s="446">
        <v>0.16</v>
      </c>
      <c r="L3084" s="446">
        <v>1.6E-2</v>
      </c>
    </row>
    <row r="3085" spans="2:12" x14ac:dyDescent="0.25">
      <c r="B3085" s="394" t="s">
        <v>383</v>
      </c>
      <c r="C3085" s="444" t="s">
        <v>1344</v>
      </c>
      <c r="D3085" s="394" t="s">
        <v>1336</v>
      </c>
      <c r="E3085" s="394" t="s">
        <v>1345</v>
      </c>
      <c r="F3085" s="542" t="s">
        <v>390</v>
      </c>
      <c r="G3085" s="542"/>
      <c r="H3085" s="395" t="s">
        <v>156</v>
      </c>
      <c r="I3085" s="445">
        <v>0.1</v>
      </c>
      <c r="J3085" s="445">
        <v>0</v>
      </c>
      <c r="K3085" s="446">
        <v>5.03</v>
      </c>
      <c r="L3085" s="446">
        <v>0.503</v>
      </c>
    </row>
    <row r="3086" spans="2:12" x14ac:dyDescent="0.25">
      <c r="B3086" s="394" t="s">
        <v>383</v>
      </c>
      <c r="C3086" s="444" t="s">
        <v>4556</v>
      </c>
      <c r="D3086" s="394" t="s">
        <v>969</v>
      </c>
      <c r="E3086" s="394" t="s">
        <v>4557</v>
      </c>
      <c r="F3086" s="542" t="s">
        <v>390</v>
      </c>
      <c r="G3086" s="542"/>
      <c r="H3086" s="395" t="s">
        <v>131</v>
      </c>
      <c r="I3086" s="445">
        <v>1</v>
      </c>
      <c r="J3086" s="445">
        <v>0</v>
      </c>
      <c r="K3086" s="446">
        <v>16.32</v>
      </c>
      <c r="L3086" s="446">
        <v>16.32</v>
      </c>
    </row>
    <row r="3087" spans="2:12" ht="25.5" x14ac:dyDescent="0.25">
      <c r="B3087" s="399"/>
      <c r="C3087" s="399"/>
      <c r="D3087" s="399"/>
      <c r="E3087" s="399"/>
      <c r="F3087" s="399"/>
      <c r="G3087" s="399" t="s">
        <v>386</v>
      </c>
      <c r="H3087" s="447">
        <v>4.09</v>
      </c>
      <c r="I3087" s="399" t="s">
        <v>387</v>
      </c>
      <c r="J3087" s="447">
        <v>0</v>
      </c>
      <c r="K3087" s="399" t="s">
        <v>388</v>
      </c>
      <c r="L3087" s="447">
        <v>4.09</v>
      </c>
    </row>
    <row r="3088" spans="2:12" ht="26.25" thickBot="1" x14ac:dyDescent="0.3">
      <c r="B3088" s="399"/>
      <c r="C3088" s="399"/>
      <c r="D3088" s="399"/>
      <c r="E3088" s="399"/>
      <c r="F3088" s="399"/>
      <c r="G3088" s="399" t="s">
        <v>389</v>
      </c>
      <c r="H3088" s="447">
        <v>0</v>
      </c>
      <c r="I3088" s="543"/>
      <c r="J3088" s="543" t="s">
        <v>474</v>
      </c>
      <c r="K3088" s="399"/>
      <c r="L3088" s="447">
        <v>21.53</v>
      </c>
    </row>
    <row r="3089" spans="2:12" ht="13.5" thickTop="1" x14ac:dyDescent="0.25">
      <c r="B3089" s="396"/>
      <c r="C3089" s="396"/>
      <c r="D3089" s="396"/>
      <c r="E3089" s="396"/>
      <c r="F3089" s="396"/>
      <c r="G3089" s="396"/>
      <c r="H3089" s="396"/>
      <c r="I3089" s="396"/>
      <c r="J3089" s="396"/>
      <c r="K3089" s="396"/>
      <c r="L3089" s="396"/>
    </row>
    <row r="3090" spans="2:12" ht="15" x14ac:dyDescent="0.25">
      <c r="B3090" s="388" t="s">
        <v>2268</v>
      </c>
      <c r="C3090" s="440" t="s">
        <v>15</v>
      </c>
      <c r="D3090" s="388" t="s">
        <v>33</v>
      </c>
      <c r="E3090" s="388" t="s">
        <v>30</v>
      </c>
      <c r="F3090" s="544" t="s">
        <v>199</v>
      </c>
      <c r="G3090" s="544"/>
      <c r="H3090" s="389" t="s">
        <v>24</v>
      </c>
      <c r="I3090" s="440" t="s">
        <v>26</v>
      </c>
      <c r="J3090" s="440" t="s">
        <v>585</v>
      </c>
      <c r="K3090" s="440" t="s">
        <v>54</v>
      </c>
      <c r="L3090" s="440" t="s">
        <v>25</v>
      </c>
    </row>
    <row r="3091" spans="2:12" ht="25.5" x14ac:dyDescent="0.25">
      <c r="B3091" s="390" t="s">
        <v>382</v>
      </c>
      <c r="C3091" s="391" t="s">
        <v>2269</v>
      </c>
      <c r="D3091" s="390" t="s">
        <v>969</v>
      </c>
      <c r="E3091" s="390" t="s">
        <v>2270</v>
      </c>
      <c r="F3091" s="541" t="s">
        <v>4539</v>
      </c>
      <c r="G3091" s="541"/>
      <c r="H3091" s="392" t="s">
        <v>131</v>
      </c>
      <c r="I3091" s="443">
        <v>1</v>
      </c>
      <c r="J3091" s="393"/>
      <c r="K3091" s="393">
        <v>175.22</v>
      </c>
      <c r="L3091" s="393">
        <v>175.22</v>
      </c>
    </row>
    <row r="3092" spans="2:12" x14ac:dyDescent="0.25">
      <c r="B3092" s="394" t="s">
        <v>383</v>
      </c>
      <c r="C3092" s="444" t="s">
        <v>690</v>
      </c>
      <c r="D3092" s="394" t="s">
        <v>1336</v>
      </c>
      <c r="E3092" s="394" t="s">
        <v>202</v>
      </c>
      <c r="F3092" s="542" t="s">
        <v>384</v>
      </c>
      <c r="G3092" s="542"/>
      <c r="H3092" s="395" t="s">
        <v>340</v>
      </c>
      <c r="I3092" s="445">
        <v>0.25</v>
      </c>
      <c r="J3092" s="445">
        <v>0</v>
      </c>
      <c r="K3092" s="446">
        <v>20.37</v>
      </c>
      <c r="L3092" s="446">
        <v>5.0925000000000002</v>
      </c>
    </row>
    <row r="3093" spans="2:12" x14ac:dyDescent="0.25">
      <c r="B3093" s="394" t="s">
        <v>383</v>
      </c>
      <c r="C3093" s="444" t="s">
        <v>1344</v>
      </c>
      <c r="D3093" s="394" t="s">
        <v>1336</v>
      </c>
      <c r="E3093" s="394" t="s">
        <v>1345</v>
      </c>
      <c r="F3093" s="542" t="s">
        <v>390</v>
      </c>
      <c r="G3093" s="542"/>
      <c r="H3093" s="395" t="s">
        <v>156</v>
      </c>
      <c r="I3093" s="445">
        <v>0.1</v>
      </c>
      <c r="J3093" s="445">
        <v>0</v>
      </c>
      <c r="K3093" s="446">
        <v>5.03</v>
      </c>
      <c r="L3093" s="446">
        <v>0.503</v>
      </c>
    </row>
    <row r="3094" spans="2:12" x14ac:dyDescent="0.25">
      <c r="B3094" s="394" t="s">
        <v>383</v>
      </c>
      <c r="C3094" s="444" t="s">
        <v>4542</v>
      </c>
      <c r="D3094" s="394" t="s">
        <v>969</v>
      </c>
      <c r="E3094" s="394" t="s">
        <v>4543</v>
      </c>
      <c r="F3094" s="542" t="s">
        <v>390</v>
      </c>
      <c r="G3094" s="542"/>
      <c r="H3094" s="395" t="s">
        <v>583</v>
      </c>
      <c r="I3094" s="445">
        <v>10</v>
      </c>
      <c r="J3094" s="445">
        <v>0</v>
      </c>
      <c r="K3094" s="446">
        <v>0.61</v>
      </c>
      <c r="L3094" s="446">
        <v>6.1</v>
      </c>
    </row>
    <row r="3095" spans="2:12" x14ac:dyDescent="0.25">
      <c r="B3095" s="394" t="s">
        <v>383</v>
      </c>
      <c r="C3095" s="444" t="s">
        <v>1341</v>
      </c>
      <c r="D3095" s="394" t="s">
        <v>1336</v>
      </c>
      <c r="E3095" s="394" t="s">
        <v>275</v>
      </c>
      <c r="F3095" s="542" t="s">
        <v>384</v>
      </c>
      <c r="G3095" s="542"/>
      <c r="H3095" s="395" t="s">
        <v>340</v>
      </c>
      <c r="I3095" s="445">
        <v>0.18</v>
      </c>
      <c r="J3095" s="445">
        <v>0</v>
      </c>
      <c r="K3095" s="446">
        <v>20.94</v>
      </c>
      <c r="L3095" s="446">
        <v>3.7692000000000001</v>
      </c>
    </row>
    <row r="3096" spans="2:12" ht="12.75" customHeight="1" x14ac:dyDescent="0.25">
      <c r="B3096" s="394" t="s">
        <v>383</v>
      </c>
      <c r="C3096" s="444" t="s">
        <v>4558</v>
      </c>
      <c r="D3096" s="394" t="s">
        <v>969</v>
      </c>
      <c r="E3096" s="394" t="s">
        <v>4559</v>
      </c>
      <c r="F3096" s="542" t="s">
        <v>390</v>
      </c>
      <c r="G3096" s="542"/>
      <c r="H3096" s="395" t="s">
        <v>131</v>
      </c>
      <c r="I3096" s="445">
        <v>1</v>
      </c>
      <c r="J3096" s="445">
        <v>0</v>
      </c>
      <c r="K3096" s="446">
        <v>154.84</v>
      </c>
      <c r="L3096" s="446">
        <v>154.84</v>
      </c>
    </row>
    <row r="3097" spans="2:12" x14ac:dyDescent="0.25">
      <c r="B3097" s="394" t="s">
        <v>383</v>
      </c>
      <c r="C3097" s="444" t="s">
        <v>1342</v>
      </c>
      <c r="D3097" s="394" t="s">
        <v>1336</v>
      </c>
      <c r="E3097" s="394" t="s">
        <v>1343</v>
      </c>
      <c r="F3097" s="542" t="s">
        <v>390</v>
      </c>
      <c r="G3097" s="542"/>
      <c r="H3097" s="395" t="s">
        <v>156</v>
      </c>
      <c r="I3097" s="445">
        <v>0.1</v>
      </c>
      <c r="J3097" s="445">
        <v>0</v>
      </c>
      <c r="K3097" s="446">
        <v>0.16</v>
      </c>
      <c r="L3097" s="446">
        <v>1.6E-2</v>
      </c>
    </row>
    <row r="3098" spans="2:12" x14ac:dyDescent="0.25">
      <c r="B3098" s="394" t="s">
        <v>383</v>
      </c>
      <c r="C3098" s="444" t="s">
        <v>1346</v>
      </c>
      <c r="D3098" s="394" t="s">
        <v>1336</v>
      </c>
      <c r="E3098" s="394" t="s">
        <v>1347</v>
      </c>
      <c r="F3098" s="542" t="s">
        <v>390</v>
      </c>
      <c r="G3098" s="542"/>
      <c r="H3098" s="395" t="s">
        <v>138</v>
      </c>
      <c r="I3098" s="445">
        <v>0.2</v>
      </c>
      <c r="J3098" s="445">
        <v>0</v>
      </c>
      <c r="K3098" s="446">
        <v>24.64</v>
      </c>
      <c r="L3098" s="446">
        <v>4.9279999999999999</v>
      </c>
    </row>
    <row r="3099" spans="2:12" ht="12.75" customHeight="1" x14ac:dyDescent="0.25">
      <c r="B3099" s="399"/>
      <c r="C3099" s="399"/>
      <c r="D3099" s="399"/>
      <c r="E3099" s="399"/>
      <c r="F3099" s="399"/>
      <c r="G3099" s="399" t="s">
        <v>386</v>
      </c>
      <c r="H3099" s="447">
        <v>8.85</v>
      </c>
      <c r="I3099" s="399" t="s">
        <v>387</v>
      </c>
      <c r="J3099" s="447">
        <v>0</v>
      </c>
      <c r="K3099" s="399" t="s">
        <v>388</v>
      </c>
      <c r="L3099" s="447">
        <v>8.85</v>
      </c>
    </row>
    <row r="3100" spans="2:12" ht="26.25" thickBot="1" x14ac:dyDescent="0.3">
      <c r="B3100" s="399"/>
      <c r="C3100" s="399"/>
      <c r="D3100" s="399"/>
      <c r="E3100" s="399"/>
      <c r="F3100" s="399"/>
      <c r="G3100" s="399" t="s">
        <v>389</v>
      </c>
      <c r="H3100" s="447">
        <v>0</v>
      </c>
      <c r="I3100" s="543"/>
      <c r="J3100" s="543" t="s">
        <v>474</v>
      </c>
      <c r="K3100" s="399"/>
      <c r="L3100" s="447">
        <v>175.22</v>
      </c>
    </row>
    <row r="3101" spans="2:12" ht="13.5" thickTop="1" x14ac:dyDescent="0.25">
      <c r="B3101" s="396"/>
      <c r="C3101" s="396"/>
      <c r="D3101" s="396"/>
      <c r="E3101" s="396"/>
      <c r="F3101" s="396"/>
      <c r="G3101" s="396"/>
      <c r="H3101" s="396"/>
      <c r="I3101" s="396"/>
      <c r="J3101" s="396"/>
      <c r="K3101" s="396"/>
      <c r="L3101" s="396"/>
    </row>
    <row r="3102" spans="2:12" ht="15" x14ac:dyDescent="0.25">
      <c r="B3102" s="388" t="s">
        <v>2272</v>
      </c>
      <c r="C3102" s="440" t="s">
        <v>15</v>
      </c>
      <c r="D3102" s="388" t="s">
        <v>33</v>
      </c>
      <c r="E3102" s="388" t="s">
        <v>30</v>
      </c>
      <c r="F3102" s="544" t="s">
        <v>199</v>
      </c>
      <c r="G3102" s="544"/>
      <c r="H3102" s="389" t="s">
        <v>24</v>
      </c>
      <c r="I3102" s="440" t="s">
        <v>26</v>
      </c>
      <c r="J3102" s="440" t="s">
        <v>585</v>
      </c>
      <c r="K3102" s="440" t="s">
        <v>54</v>
      </c>
      <c r="L3102" s="440" t="s">
        <v>25</v>
      </c>
    </row>
    <row r="3103" spans="2:12" x14ac:dyDescent="0.25">
      <c r="B3103" s="390" t="s">
        <v>382</v>
      </c>
      <c r="C3103" s="391" t="s">
        <v>885</v>
      </c>
      <c r="D3103" s="390" t="s">
        <v>1336</v>
      </c>
      <c r="E3103" s="390" t="s">
        <v>198</v>
      </c>
      <c r="F3103" s="541">
        <v>2705</v>
      </c>
      <c r="G3103" s="541"/>
      <c r="H3103" s="392" t="s">
        <v>131</v>
      </c>
      <c r="I3103" s="443">
        <v>1</v>
      </c>
      <c r="J3103" s="393"/>
      <c r="K3103" s="393">
        <v>4.84</v>
      </c>
      <c r="L3103" s="393">
        <v>4.84</v>
      </c>
    </row>
    <row r="3104" spans="2:12" x14ac:dyDescent="0.25">
      <c r="B3104" s="394" t="s">
        <v>383</v>
      </c>
      <c r="C3104" s="444" t="s">
        <v>888</v>
      </c>
      <c r="D3104" s="394" t="s">
        <v>1336</v>
      </c>
      <c r="E3104" s="394" t="s">
        <v>580</v>
      </c>
      <c r="F3104" s="542" t="s">
        <v>390</v>
      </c>
      <c r="G3104" s="542"/>
      <c r="H3104" s="395" t="s">
        <v>395</v>
      </c>
      <c r="I3104" s="445">
        <v>0.1084</v>
      </c>
      <c r="J3104" s="445">
        <v>0</v>
      </c>
      <c r="K3104" s="446">
        <v>10.54</v>
      </c>
      <c r="L3104" s="446">
        <v>1.142536</v>
      </c>
    </row>
    <row r="3105" spans="2:12" x14ac:dyDescent="0.25">
      <c r="B3105" s="394" t="s">
        <v>383</v>
      </c>
      <c r="C3105" s="444" t="s">
        <v>690</v>
      </c>
      <c r="D3105" s="394" t="s">
        <v>1336</v>
      </c>
      <c r="E3105" s="394" t="s">
        <v>202</v>
      </c>
      <c r="F3105" s="542" t="s">
        <v>384</v>
      </c>
      <c r="G3105" s="542"/>
      <c r="H3105" s="395" t="s">
        <v>340</v>
      </c>
      <c r="I3105" s="445">
        <v>0.15</v>
      </c>
      <c r="J3105" s="445">
        <v>0</v>
      </c>
      <c r="K3105" s="446">
        <v>20.37</v>
      </c>
      <c r="L3105" s="446">
        <v>3.0554999999999999</v>
      </c>
    </row>
    <row r="3106" spans="2:12" ht="12.75" customHeight="1" x14ac:dyDescent="0.25">
      <c r="B3106" s="394" t="s">
        <v>383</v>
      </c>
      <c r="C3106" s="444" t="s">
        <v>887</v>
      </c>
      <c r="D3106" s="394" t="s">
        <v>1336</v>
      </c>
      <c r="E3106" s="394" t="s">
        <v>579</v>
      </c>
      <c r="F3106" s="542" t="s">
        <v>390</v>
      </c>
      <c r="G3106" s="542"/>
      <c r="H3106" s="395" t="s">
        <v>395</v>
      </c>
      <c r="I3106" s="445">
        <v>0.05</v>
      </c>
      <c r="J3106" s="445">
        <v>0</v>
      </c>
      <c r="K3106" s="446">
        <v>10.83</v>
      </c>
      <c r="L3106" s="446">
        <v>0.54149999999999998</v>
      </c>
    </row>
    <row r="3107" spans="2:12" ht="12.75" customHeight="1" x14ac:dyDescent="0.25">
      <c r="B3107" s="394" t="s">
        <v>383</v>
      </c>
      <c r="C3107" s="444" t="s">
        <v>886</v>
      </c>
      <c r="D3107" s="394" t="s">
        <v>1336</v>
      </c>
      <c r="E3107" s="394" t="s">
        <v>578</v>
      </c>
      <c r="F3107" s="542" t="s">
        <v>390</v>
      </c>
      <c r="G3107" s="542"/>
      <c r="H3107" s="395" t="s">
        <v>156</v>
      </c>
      <c r="I3107" s="445">
        <v>0.01</v>
      </c>
      <c r="J3107" s="445">
        <v>0</v>
      </c>
      <c r="K3107" s="446">
        <v>11.34</v>
      </c>
      <c r="L3107" s="446">
        <v>0.1134</v>
      </c>
    </row>
    <row r="3108" spans="2:12" ht="25.5" x14ac:dyDescent="0.25">
      <c r="B3108" s="399"/>
      <c r="C3108" s="399"/>
      <c r="D3108" s="399"/>
      <c r="E3108" s="399"/>
      <c r="F3108" s="399"/>
      <c r="G3108" s="399" t="s">
        <v>386</v>
      </c>
      <c r="H3108" s="447">
        <v>3.05</v>
      </c>
      <c r="I3108" s="399" t="s">
        <v>387</v>
      </c>
      <c r="J3108" s="447">
        <v>0</v>
      </c>
      <c r="K3108" s="399" t="s">
        <v>388</v>
      </c>
      <c r="L3108" s="447">
        <v>3.05</v>
      </c>
    </row>
    <row r="3109" spans="2:12" ht="26.25" thickBot="1" x14ac:dyDescent="0.3">
      <c r="B3109" s="399"/>
      <c r="C3109" s="399"/>
      <c r="D3109" s="399"/>
      <c r="E3109" s="399"/>
      <c r="F3109" s="399"/>
      <c r="G3109" s="399" t="s">
        <v>389</v>
      </c>
      <c r="H3109" s="447">
        <v>0</v>
      </c>
      <c r="I3109" s="543"/>
      <c r="J3109" s="543" t="s">
        <v>474</v>
      </c>
      <c r="K3109" s="399"/>
      <c r="L3109" s="447">
        <v>4.84</v>
      </c>
    </row>
    <row r="3110" spans="2:12" ht="13.5" thickTop="1" x14ac:dyDescent="0.25">
      <c r="B3110" s="396"/>
      <c r="C3110" s="396"/>
      <c r="D3110" s="396"/>
      <c r="E3110" s="396"/>
      <c r="F3110" s="396"/>
      <c r="G3110" s="396"/>
      <c r="H3110" s="396"/>
      <c r="I3110" s="396"/>
      <c r="J3110" s="396"/>
      <c r="K3110" s="396"/>
      <c r="L3110" s="396"/>
    </row>
    <row r="3111" spans="2:12" ht="15" x14ac:dyDescent="0.25">
      <c r="B3111" s="388" t="s">
        <v>2273</v>
      </c>
      <c r="C3111" s="440" t="s">
        <v>15</v>
      </c>
      <c r="D3111" s="388" t="s">
        <v>33</v>
      </c>
      <c r="E3111" s="388" t="s">
        <v>30</v>
      </c>
      <c r="F3111" s="544" t="s">
        <v>199</v>
      </c>
      <c r="G3111" s="544"/>
      <c r="H3111" s="389" t="s">
        <v>24</v>
      </c>
      <c r="I3111" s="440" t="s">
        <v>26</v>
      </c>
      <c r="J3111" s="440" t="s">
        <v>54</v>
      </c>
      <c r="K3111" s="440" t="s">
        <v>25</v>
      </c>
      <c r="L3111"/>
    </row>
    <row r="3112" spans="2:12" ht="25.5" x14ac:dyDescent="0.25">
      <c r="B3112" s="390" t="s">
        <v>382</v>
      </c>
      <c r="C3112" s="391" t="s">
        <v>2274</v>
      </c>
      <c r="D3112" s="390" t="s">
        <v>1097</v>
      </c>
      <c r="E3112" s="390" t="s">
        <v>2275</v>
      </c>
      <c r="F3112" s="541" t="s">
        <v>4560</v>
      </c>
      <c r="G3112" s="541"/>
      <c r="H3112" s="392" t="s">
        <v>131</v>
      </c>
      <c r="I3112" s="443">
        <v>1</v>
      </c>
      <c r="J3112" s="393">
        <v>0.19</v>
      </c>
      <c r="K3112" s="393">
        <v>0.19</v>
      </c>
      <c r="L3112"/>
    </row>
    <row r="3113" spans="2:12" ht="15" x14ac:dyDescent="0.25">
      <c r="B3113" s="547"/>
      <c r="C3113" s="547"/>
      <c r="D3113" s="547"/>
      <c r="E3113" s="547"/>
      <c r="F3113" s="547"/>
      <c r="G3113" s="547" t="s">
        <v>645</v>
      </c>
      <c r="H3113" s="547"/>
      <c r="I3113" s="547"/>
      <c r="J3113" s="547"/>
      <c r="K3113" s="400">
        <v>0</v>
      </c>
      <c r="L3113"/>
    </row>
    <row r="3114" spans="2:12" ht="15" x14ac:dyDescent="0.25">
      <c r="B3114" s="547"/>
      <c r="C3114" s="547"/>
      <c r="D3114" s="547"/>
      <c r="E3114" s="547"/>
      <c r="F3114" s="547"/>
      <c r="G3114" s="547" t="s">
        <v>611</v>
      </c>
      <c r="H3114" s="547"/>
      <c r="I3114" s="547"/>
      <c r="J3114" s="547"/>
      <c r="K3114" s="400">
        <v>1</v>
      </c>
      <c r="L3114"/>
    </row>
    <row r="3115" spans="2:12" ht="15" x14ac:dyDescent="0.25">
      <c r="B3115" s="547"/>
      <c r="C3115" s="547"/>
      <c r="D3115" s="547"/>
      <c r="E3115" s="547"/>
      <c r="F3115" s="547"/>
      <c r="G3115" s="547" t="s">
        <v>1288</v>
      </c>
      <c r="H3115" s="547"/>
      <c r="I3115" s="547"/>
      <c r="J3115" s="547"/>
      <c r="K3115" s="400">
        <v>0</v>
      </c>
      <c r="L3115"/>
    </row>
    <row r="3116" spans="2:12" ht="30" x14ac:dyDescent="0.25">
      <c r="B3116" s="388" t="s">
        <v>1291</v>
      </c>
      <c r="C3116" s="440" t="s">
        <v>15</v>
      </c>
      <c r="D3116" s="388" t="s">
        <v>33</v>
      </c>
      <c r="E3116" s="388" t="s">
        <v>1292</v>
      </c>
      <c r="F3116" s="440" t="s">
        <v>201</v>
      </c>
      <c r="G3116" s="440" t="s">
        <v>200</v>
      </c>
      <c r="H3116" s="440" t="s">
        <v>648</v>
      </c>
      <c r="I3116" s="440"/>
      <c r="J3116" s="440"/>
      <c r="K3116" s="440" t="s">
        <v>605</v>
      </c>
      <c r="L3116"/>
    </row>
    <row r="3117" spans="2:12" ht="12.75" customHeight="1" x14ac:dyDescent="0.25">
      <c r="B3117" s="397" t="s">
        <v>382</v>
      </c>
      <c r="C3117" s="448" t="s">
        <v>4561</v>
      </c>
      <c r="D3117" s="397" t="s">
        <v>1097</v>
      </c>
      <c r="E3117" s="397" t="s">
        <v>4562</v>
      </c>
      <c r="F3117" s="449">
        <v>5.0000000000000002E-5</v>
      </c>
      <c r="G3117" s="398" t="s">
        <v>136</v>
      </c>
      <c r="H3117" s="553" t="s">
        <v>4563</v>
      </c>
      <c r="I3117" s="553"/>
      <c r="J3117" s="545"/>
      <c r="K3117" s="452" t="s">
        <v>4564</v>
      </c>
      <c r="L3117"/>
    </row>
    <row r="3118" spans="2:12" ht="15" x14ac:dyDescent="0.25">
      <c r="B3118" s="547"/>
      <c r="C3118" s="547"/>
      <c r="D3118" s="547"/>
      <c r="E3118" s="547"/>
      <c r="F3118" s="547"/>
      <c r="G3118" s="547" t="s">
        <v>1293</v>
      </c>
      <c r="H3118" s="547"/>
      <c r="I3118" s="547"/>
      <c r="J3118" s="547"/>
      <c r="K3118" s="400">
        <v>0.1885</v>
      </c>
      <c r="L3118"/>
    </row>
    <row r="3119" spans="2:12" ht="12.75" customHeight="1" x14ac:dyDescent="0.25">
      <c r="B3119" s="399"/>
      <c r="C3119" s="399"/>
      <c r="D3119" s="399"/>
      <c r="E3119" s="399"/>
      <c r="F3119" s="399" t="s">
        <v>386</v>
      </c>
      <c r="G3119" s="447">
        <v>0.18</v>
      </c>
      <c r="H3119" s="399" t="s">
        <v>387</v>
      </c>
      <c r="I3119" s="447">
        <v>0</v>
      </c>
      <c r="J3119" s="399" t="s">
        <v>388</v>
      </c>
      <c r="K3119" s="447">
        <v>0.18054400000000001</v>
      </c>
      <c r="L3119"/>
    </row>
    <row r="3120" spans="2:12" ht="26.25" thickBot="1" x14ac:dyDescent="0.3">
      <c r="B3120" s="399"/>
      <c r="C3120" s="399"/>
      <c r="D3120" s="399"/>
      <c r="E3120" s="399"/>
      <c r="F3120" s="399" t="s">
        <v>389</v>
      </c>
      <c r="G3120" s="447">
        <v>0</v>
      </c>
      <c r="H3120" s="399"/>
      <c r="I3120" s="543" t="s">
        <v>474</v>
      </c>
      <c r="J3120" s="543"/>
      <c r="K3120" s="447">
        <v>0.19</v>
      </c>
      <c r="L3120"/>
    </row>
    <row r="3121" spans="2:12" ht="13.5" thickTop="1" x14ac:dyDescent="0.25">
      <c r="B3121" s="396"/>
      <c r="C3121" s="396"/>
      <c r="D3121" s="396"/>
      <c r="E3121" s="396"/>
      <c r="F3121" s="396"/>
      <c r="G3121" s="396"/>
      <c r="H3121" s="396"/>
      <c r="I3121" s="396"/>
      <c r="J3121" s="396"/>
      <c r="K3121" s="396"/>
      <c r="L3121" s="396"/>
    </row>
    <row r="3122" spans="2:12" ht="15" x14ac:dyDescent="0.25">
      <c r="B3122" s="388" t="s">
        <v>2276</v>
      </c>
      <c r="C3122" s="440" t="s">
        <v>15</v>
      </c>
      <c r="D3122" s="388" t="s">
        <v>33</v>
      </c>
      <c r="E3122" s="388" t="s">
        <v>30</v>
      </c>
      <c r="F3122" s="544" t="s">
        <v>199</v>
      </c>
      <c r="G3122" s="544"/>
      <c r="H3122" s="389" t="s">
        <v>24</v>
      </c>
      <c r="I3122" s="440" t="s">
        <v>26</v>
      </c>
      <c r="J3122" s="440" t="s">
        <v>585</v>
      </c>
      <c r="K3122" s="440" t="s">
        <v>54</v>
      </c>
      <c r="L3122" s="440" t="s">
        <v>25</v>
      </c>
    </row>
    <row r="3123" spans="2:12" x14ac:dyDescent="0.25">
      <c r="B3123" s="390" t="s">
        <v>382</v>
      </c>
      <c r="C3123" s="391" t="s">
        <v>2277</v>
      </c>
      <c r="D3123" s="390" t="s">
        <v>1336</v>
      </c>
      <c r="E3123" s="390" t="s">
        <v>2278</v>
      </c>
      <c r="F3123" s="541">
        <v>1803</v>
      </c>
      <c r="G3123" s="541"/>
      <c r="H3123" s="392" t="s">
        <v>188</v>
      </c>
      <c r="I3123" s="443">
        <v>1</v>
      </c>
      <c r="J3123" s="393"/>
      <c r="K3123" s="393">
        <v>503.92</v>
      </c>
      <c r="L3123" s="393">
        <v>503.92</v>
      </c>
    </row>
    <row r="3124" spans="2:12" x14ac:dyDescent="0.25">
      <c r="B3124" s="394" t="s">
        <v>383</v>
      </c>
      <c r="C3124" s="444" t="s">
        <v>806</v>
      </c>
      <c r="D3124" s="394" t="s">
        <v>1336</v>
      </c>
      <c r="E3124" s="394" t="s">
        <v>496</v>
      </c>
      <c r="F3124" s="542" t="s">
        <v>390</v>
      </c>
      <c r="G3124" s="542"/>
      <c r="H3124" s="395" t="s">
        <v>156</v>
      </c>
      <c r="I3124" s="445">
        <v>2.5100000000000001E-2</v>
      </c>
      <c r="J3124" s="445">
        <v>0</v>
      </c>
      <c r="K3124" s="446">
        <v>28.25</v>
      </c>
      <c r="L3124" s="446">
        <v>0.70907500000000001</v>
      </c>
    </row>
    <row r="3125" spans="2:12" x14ac:dyDescent="0.25">
      <c r="B3125" s="394" t="s">
        <v>383</v>
      </c>
      <c r="C3125" s="444" t="s">
        <v>4142</v>
      </c>
      <c r="D3125" s="394" t="s">
        <v>1336</v>
      </c>
      <c r="E3125" s="394" t="s">
        <v>4143</v>
      </c>
      <c r="F3125" s="542" t="s">
        <v>390</v>
      </c>
      <c r="G3125" s="542"/>
      <c r="H3125" s="395" t="s">
        <v>156</v>
      </c>
      <c r="I3125" s="445">
        <v>4.1167999999999996</v>
      </c>
      <c r="J3125" s="445">
        <v>0</v>
      </c>
      <c r="K3125" s="446">
        <v>8.0399999999999991</v>
      </c>
      <c r="L3125" s="446">
        <v>33.099072</v>
      </c>
    </row>
    <row r="3126" spans="2:12" ht="12.75" customHeight="1" x14ac:dyDescent="0.25">
      <c r="B3126" s="394" t="s">
        <v>383</v>
      </c>
      <c r="C3126" s="444" t="s">
        <v>690</v>
      </c>
      <c r="D3126" s="394" t="s">
        <v>1336</v>
      </c>
      <c r="E3126" s="394" t="s">
        <v>202</v>
      </c>
      <c r="F3126" s="542" t="s">
        <v>384</v>
      </c>
      <c r="G3126" s="542"/>
      <c r="H3126" s="395" t="s">
        <v>340</v>
      </c>
      <c r="I3126" s="445">
        <v>0.1333</v>
      </c>
      <c r="J3126" s="445">
        <v>0</v>
      </c>
      <c r="K3126" s="446">
        <v>20.37</v>
      </c>
      <c r="L3126" s="446">
        <v>2.7153209999999999</v>
      </c>
    </row>
    <row r="3127" spans="2:12" x14ac:dyDescent="0.25">
      <c r="B3127" s="394" t="s">
        <v>383</v>
      </c>
      <c r="C3127" s="444" t="s">
        <v>804</v>
      </c>
      <c r="D3127" s="394" t="s">
        <v>1336</v>
      </c>
      <c r="E3127" s="394" t="s">
        <v>493</v>
      </c>
      <c r="F3127" s="542" t="s">
        <v>390</v>
      </c>
      <c r="G3127" s="542"/>
      <c r="H3127" s="395" t="s">
        <v>136</v>
      </c>
      <c r="I3127" s="445">
        <v>2.98E-2</v>
      </c>
      <c r="J3127" s="445">
        <v>0</v>
      </c>
      <c r="K3127" s="446">
        <v>13.09</v>
      </c>
      <c r="L3127" s="446">
        <v>0.39008199999999998</v>
      </c>
    </row>
    <row r="3128" spans="2:12" x14ac:dyDescent="0.25">
      <c r="B3128" s="394" t="s">
        <v>383</v>
      </c>
      <c r="C3128" s="444" t="s">
        <v>4565</v>
      </c>
      <c r="D3128" s="394" t="s">
        <v>1336</v>
      </c>
      <c r="E3128" s="394" t="s">
        <v>494</v>
      </c>
      <c r="F3128" s="542" t="s">
        <v>390</v>
      </c>
      <c r="G3128" s="542"/>
      <c r="H3128" s="395" t="s">
        <v>136</v>
      </c>
      <c r="I3128" s="445">
        <v>1</v>
      </c>
      <c r="J3128" s="445">
        <v>0</v>
      </c>
      <c r="K3128" s="446">
        <v>70.14</v>
      </c>
      <c r="L3128" s="446">
        <v>70.14</v>
      </c>
    </row>
    <row r="3129" spans="2:12" ht="12.75" customHeight="1" x14ac:dyDescent="0.25">
      <c r="B3129" s="394" t="s">
        <v>383</v>
      </c>
      <c r="C3129" s="444" t="s">
        <v>701</v>
      </c>
      <c r="D3129" s="394" t="s">
        <v>1336</v>
      </c>
      <c r="E3129" s="394" t="s">
        <v>447</v>
      </c>
      <c r="F3129" s="542" t="s">
        <v>390</v>
      </c>
      <c r="G3129" s="542"/>
      <c r="H3129" s="395" t="s">
        <v>136</v>
      </c>
      <c r="I3129" s="445">
        <v>0.14879999999999999</v>
      </c>
      <c r="J3129" s="445">
        <v>0</v>
      </c>
      <c r="K3129" s="446">
        <v>3.65</v>
      </c>
      <c r="L3129" s="446">
        <v>0.54312000000000005</v>
      </c>
    </row>
    <row r="3130" spans="2:12" x14ac:dyDescent="0.25">
      <c r="B3130" s="394" t="s">
        <v>383</v>
      </c>
      <c r="C3130" s="444" t="s">
        <v>690</v>
      </c>
      <c r="D3130" s="394" t="s">
        <v>1336</v>
      </c>
      <c r="E3130" s="394" t="s">
        <v>202</v>
      </c>
      <c r="F3130" s="542" t="s">
        <v>384</v>
      </c>
      <c r="G3130" s="542"/>
      <c r="H3130" s="395" t="s">
        <v>340</v>
      </c>
      <c r="I3130" s="445">
        <v>0.1333</v>
      </c>
      <c r="J3130" s="445">
        <v>0</v>
      </c>
      <c r="K3130" s="446">
        <v>20.37</v>
      </c>
      <c r="L3130" s="446">
        <v>2.7153209999999999</v>
      </c>
    </row>
    <row r="3131" spans="2:12" x14ac:dyDescent="0.25">
      <c r="B3131" s="394" t="s">
        <v>383</v>
      </c>
      <c r="C3131" s="444" t="s">
        <v>701</v>
      </c>
      <c r="D3131" s="394" t="s">
        <v>1336</v>
      </c>
      <c r="E3131" s="394" t="s">
        <v>447</v>
      </c>
      <c r="F3131" s="542" t="s">
        <v>390</v>
      </c>
      <c r="G3131" s="542"/>
      <c r="H3131" s="395" t="s">
        <v>136</v>
      </c>
      <c r="I3131" s="445">
        <v>0.14879999999999999</v>
      </c>
      <c r="J3131" s="445">
        <v>0</v>
      </c>
      <c r="K3131" s="446">
        <v>3.65</v>
      </c>
      <c r="L3131" s="446">
        <v>0.54312000000000005</v>
      </c>
    </row>
    <row r="3132" spans="2:12" x14ac:dyDescent="0.25">
      <c r="B3132" s="394" t="s">
        <v>383</v>
      </c>
      <c r="C3132" s="444" t="s">
        <v>806</v>
      </c>
      <c r="D3132" s="394" t="s">
        <v>1336</v>
      </c>
      <c r="E3132" s="394" t="s">
        <v>496</v>
      </c>
      <c r="F3132" s="542" t="s">
        <v>390</v>
      </c>
      <c r="G3132" s="542"/>
      <c r="H3132" s="395" t="s">
        <v>156</v>
      </c>
      <c r="I3132" s="445">
        <v>2.5100000000000001E-2</v>
      </c>
      <c r="J3132" s="445">
        <v>0</v>
      </c>
      <c r="K3132" s="446">
        <v>28.25</v>
      </c>
      <c r="L3132" s="446">
        <v>0.70907500000000001</v>
      </c>
    </row>
    <row r="3133" spans="2:12" x14ac:dyDescent="0.25">
      <c r="B3133" s="394" t="s">
        <v>383</v>
      </c>
      <c r="C3133" s="444" t="s">
        <v>673</v>
      </c>
      <c r="D3133" s="394" t="s">
        <v>1336</v>
      </c>
      <c r="E3133" s="394" t="s">
        <v>247</v>
      </c>
      <c r="F3133" s="542" t="s">
        <v>384</v>
      </c>
      <c r="G3133" s="542"/>
      <c r="H3133" s="395" t="s">
        <v>340</v>
      </c>
      <c r="I3133" s="445">
        <v>0.1333</v>
      </c>
      <c r="J3133" s="445">
        <v>0</v>
      </c>
      <c r="K3133" s="446">
        <v>29.12</v>
      </c>
      <c r="L3133" s="446">
        <v>3.8816959999999998</v>
      </c>
    </row>
    <row r="3134" spans="2:12" x14ac:dyDescent="0.25">
      <c r="B3134" s="394" t="s">
        <v>383</v>
      </c>
      <c r="C3134" s="444" t="s">
        <v>805</v>
      </c>
      <c r="D3134" s="394" t="s">
        <v>1336</v>
      </c>
      <c r="E3134" s="394" t="s">
        <v>495</v>
      </c>
      <c r="F3134" s="542" t="s">
        <v>390</v>
      </c>
      <c r="G3134" s="542"/>
      <c r="H3134" s="395" t="s">
        <v>136</v>
      </c>
      <c r="I3134" s="445">
        <v>5.1700000000000003E-2</v>
      </c>
      <c r="J3134" s="445">
        <v>0</v>
      </c>
      <c r="K3134" s="446">
        <v>11.8</v>
      </c>
      <c r="L3134" s="446">
        <v>0.61006000000000005</v>
      </c>
    </row>
    <row r="3135" spans="2:12" x14ac:dyDescent="0.25">
      <c r="B3135" s="394" t="s">
        <v>383</v>
      </c>
      <c r="C3135" s="444" t="s">
        <v>4565</v>
      </c>
      <c r="D3135" s="394" t="s">
        <v>1336</v>
      </c>
      <c r="E3135" s="394" t="s">
        <v>494</v>
      </c>
      <c r="F3135" s="542" t="s">
        <v>390</v>
      </c>
      <c r="G3135" s="542"/>
      <c r="H3135" s="395" t="s">
        <v>136</v>
      </c>
      <c r="I3135" s="445">
        <v>1</v>
      </c>
      <c r="J3135" s="445">
        <v>0</v>
      </c>
      <c r="K3135" s="446">
        <v>70.14</v>
      </c>
      <c r="L3135" s="446">
        <v>70.14</v>
      </c>
    </row>
    <row r="3136" spans="2:12" x14ac:dyDescent="0.25">
      <c r="B3136" s="394" t="s">
        <v>383</v>
      </c>
      <c r="C3136" s="444" t="s">
        <v>4142</v>
      </c>
      <c r="D3136" s="394" t="s">
        <v>1336</v>
      </c>
      <c r="E3136" s="394" t="s">
        <v>4143</v>
      </c>
      <c r="F3136" s="542" t="s">
        <v>390</v>
      </c>
      <c r="G3136" s="542"/>
      <c r="H3136" s="395" t="s">
        <v>156</v>
      </c>
      <c r="I3136" s="445">
        <v>4.1167999999999996</v>
      </c>
      <c r="J3136" s="445">
        <v>0</v>
      </c>
      <c r="K3136" s="446">
        <v>8.0399999999999991</v>
      </c>
      <c r="L3136" s="446">
        <v>33.099072</v>
      </c>
    </row>
    <row r="3137" spans="2:12" x14ac:dyDescent="0.25">
      <c r="B3137" s="394" t="s">
        <v>383</v>
      </c>
      <c r="C3137" s="444" t="s">
        <v>4566</v>
      </c>
      <c r="D3137" s="394" t="s">
        <v>1336</v>
      </c>
      <c r="E3137" s="394" t="s">
        <v>4567</v>
      </c>
      <c r="F3137" s="542" t="s">
        <v>390</v>
      </c>
      <c r="G3137" s="542"/>
      <c r="H3137" s="395" t="s">
        <v>156</v>
      </c>
      <c r="I3137" s="445">
        <v>11.279199999999999</v>
      </c>
      <c r="J3137" s="445">
        <v>0</v>
      </c>
      <c r="K3137" s="446">
        <v>11.84</v>
      </c>
      <c r="L3137" s="446">
        <v>133.545728</v>
      </c>
    </row>
    <row r="3138" spans="2:12" x14ac:dyDescent="0.25">
      <c r="B3138" s="394" t="s">
        <v>383</v>
      </c>
      <c r="C3138" s="444" t="s">
        <v>673</v>
      </c>
      <c r="D3138" s="394" t="s">
        <v>1336</v>
      </c>
      <c r="E3138" s="394" t="s">
        <v>247</v>
      </c>
      <c r="F3138" s="542" t="s">
        <v>384</v>
      </c>
      <c r="G3138" s="542"/>
      <c r="H3138" s="395" t="s">
        <v>340</v>
      </c>
      <c r="I3138" s="445">
        <v>0.1333</v>
      </c>
      <c r="J3138" s="445">
        <v>0</v>
      </c>
      <c r="K3138" s="446">
        <v>29.12</v>
      </c>
      <c r="L3138" s="446">
        <v>3.8816959999999998</v>
      </c>
    </row>
    <row r="3139" spans="2:12" x14ac:dyDescent="0.25">
      <c r="B3139" s="394" t="s">
        <v>383</v>
      </c>
      <c r="C3139" s="444" t="s">
        <v>880</v>
      </c>
      <c r="D3139" s="394" t="s">
        <v>1336</v>
      </c>
      <c r="E3139" s="394" t="s">
        <v>577</v>
      </c>
      <c r="F3139" s="542" t="s">
        <v>390</v>
      </c>
      <c r="G3139" s="542"/>
      <c r="H3139" s="395" t="s">
        <v>136</v>
      </c>
      <c r="I3139" s="445">
        <v>2.4</v>
      </c>
      <c r="J3139" s="445">
        <v>0</v>
      </c>
      <c r="K3139" s="446">
        <v>0.89</v>
      </c>
      <c r="L3139" s="446">
        <v>2.1360000000000001</v>
      </c>
    </row>
    <row r="3140" spans="2:12" x14ac:dyDescent="0.25">
      <c r="B3140" s="394" t="s">
        <v>383</v>
      </c>
      <c r="C3140" s="444" t="s">
        <v>807</v>
      </c>
      <c r="D3140" s="394" t="s">
        <v>1336</v>
      </c>
      <c r="E3140" s="394" t="s">
        <v>492</v>
      </c>
      <c r="F3140" s="542" t="s">
        <v>390</v>
      </c>
      <c r="G3140" s="542"/>
      <c r="H3140" s="395" t="s">
        <v>156</v>
      </c>
      <c r="I3140" s="445">
        <v>0.11899999999999999</v>
      </c>
      <c r="J3140" s="445">
        <v>0</v>
      </c>
      <c r="K3140" s="446">
        <v>35.56</v>
      </c>
      <c r="L3140" s="446">
        <v>4.2316399999999996</v>
      </c>
    </row>
    <row r="3141" spans="2:12" x14ac:dyDescent="0.25">
      <c r="B3141" s="394" t="s">
        <v>383</v>
      </c>
      <c r="C3141" s="444" t="s">
        <v>805</v>
      </c>
      <c r="D3141" s="394" t="s">
        <v>1336</v>
      </c>
      <c r="E3141" s="394" t="s">
        <v>495</v>
      </c>
      <c r="F3141" s="542" t="s">
        <v>390</v>
      </c>
      <c r="G3141" s="542"/>
      <c r="H3141" s="395" t="s">
        <v>136</v>
      </c>
      <c r="I3141" s="445">
        <v>5.1700000000000003E-2</v>
      </c>
      <c r="J3141" s="445">
        <v>0</v>
      </c>
      <c r="K3141" s="446">
        <v>11.8</v>
      </c>
      <c r="L3141" s="446">
        <v>0.61006000000000005</v>
      </c>
    </row>
    <row r="3142" spans="2:12" x14ac:dyDescent="0.25">
      <c r="B3142" s="394" t="s">
        <v>383</v>
      </c>
      <c r="C3142" s="444" t="s">
        <v>807</v>
      </c>
      <c r="D3142" s="394" t="s">
        <v>1336</v>
      </c>
      <c r="E3142" s="394" t="s">
        <v>492</v>
      </c>
      <c r="F3142" s="542" t="s">
        <v>390</v>
      </c>
      <c r="G3142" s="542"/>
      <c r="H3142" s="395" t="s">
        <v>156</v>
      </c>
      <c r="I3142" s="445">
        <v>0.11899999999999999</v>
      </c>
      <c r="J3142" s="445">
        <v>0</v>
      </c>
      <c r="K3142" s="446">
        <v>35.56</v>
      </c>
      <c r="L3142" s="446">
        <v>4.2316399999999996</v>
      </c>
    </row>
    <row r="3143" spans="2:12" x14ac:dyDescent="0.25">
      <c r="B3143" s="394" t="s">
        <v>383</v>
      </c>
      <c r="C3143" s="444" t="s">
        <v>880</v>
      </c>
      <c r="D3143" s="394" t="s">
        <v>1336</v>
      </c>
      <c r="E3143" s="394" t="s">
        <v>577</v>
      </c>
      <c r="F3143" s="542" t="s">
        <v>390</v>
      </c>
      <c r="G3143" s="542"/>
      <c r="H3143" s="395" t="s">
        <v>136</v>
      </c>
      <c r="I3143" s="445">
        <v>2.4</v>
      </c>
      <c r="J3143" s="445">
        <v>0</v>
      </c>
      <c r="K3143" s="446">
        <v>0.89</v>
      </c>
      <c r="L3143" s="446">
        <v>2.1360000000000001</v>
      </c>
    </row>
    <row r="3144" spans="2:12" x14ac:dyDescent="0.25">
      <c r="B3144" s="394" t="s">
        <v>383</v>
      </c>
      <c r="C3144" s="444" t="s">
        <v>804</v>
      </c>
      <c r="D3144" s="394" t="s">
        <v>1336</v>
      </c>
      <c r="E3144" s="394" t="s">
        <v>493</v>
      </c>
      <c r="F3144" s="542" t="s">
        <v>390</v>
      </c>
      <c r="G3144" s="542"/>
      <c r="H3144" s="395" t="s">
        <v>136</v>
      </c>
      <c r="I3144" s="445">
        <v>2.98E-2</v>
      </c>
      <c r="J3144" s="445">
        <v>0</v>
      </c>
      <c r="K3144" s="446">
        <v>13.09</v>
      </c>
      <c r="L3144" s="446">
        <v>0.39008199999999998</v>
      </c>
    </row>
    <row r="3145" spans="2:12" ht="12.75" customHeight="1" x14ac:dyDescent="0.25">
      <c r="B3145" s="394" t="s">
        <v>383</v>
      </c>
      <c r="C3145" s="444" t="s">
        <v>4566</v>
      </c>
      <c r="D3145" s="394" t="s">
        <v>1336</v>
      </c>
      <c r="E3145" s="394" t="s">
        <v>4567</v>
      </c>
      <c r="F3145" s="542" t="s">
        <v>390</v>
      </c>
      <c r="G3145" s="542"/>
      <c r="H3145" s="395" t="s">
        <v>156</v>
      </c>
      <c r="I3145" s="445">
        <v>11.279199999999999</v>
      </c>
      <c r="J3145" s="445">
        <v>0</v>
      </c>
      <c r="K3145" s="446">
        <v>11.84</v>
      </c>
      <c r="L3145" s="446">
        <v>133.545728</v>
      </c>
    </row>
    <row r="3146" spans="2:12" ht="25.5" x14ac:dyDescent="0.25">
      <c r="B3146" s="399"/>
      <c r="C3146" s="399"/>
      <c r="D3146" s="399"/>
      <c r="E3146" s="399"/>
      <c r="F3146" s="399"/>
      <c r="G3146" s="399" t="s">
        <v>386</v>
      </c>
      <c r="H3146" s="447">
        <v>13.18</v>
      </c>
      <c r="I3146" s="399" t="s">
        <v>387</v>
      </c>
      <c r="J3146" s="447">
        <v>0</v>
      </c>
      <c r="K3146" s="399" t="s">
        <v>388</v>
      </c>
      <c r="L3146" s="447">
        <v>13.18</v>
      </c>
    </row>
    <row r="3147" spans="2:12" ht="12.75" customHeight="1" thickBot="1" x14ac:dyDescent="0.3">
      <c r="B3147" s="399"/>
      <c r="C3147" s="399"/>
      <c r="D3147" s="399"/>
      <c r="E3147" s="399"/>
      <c r="F3147" s="399"/>
      <c r="G3147" s="399" t="s">
        <v>389</v>
      </c>
      <c r="H3147" s="447">
        <v>0</v>
      </c>
      <c r="I3147" s="543"/>
      <c r="J3147" s="543" t="s">
        <v>474</v>
      </c>
      <c r="K3147" s="399"/>
      <c r="L3147" s="447">
        <v>503.92</v>
      </c>
    </row>
    <row r="3148" spans="2:12" ht="13.5" thickTop="1" x14ac:dyDescent="0.25">
      <c r="B3148" s="396"/>
      <c r="C3148" s="396"/>
      <c r="D3148" s="396"/>
      <c r="E3148" s="396"/>
      <c r="F3148" s="396"/>
      <c r="G3148" s="396"/>
      <c r="H3148" s="396"/>
      <c r="I3148" s="396"/>
      <c r="J3148" s="396"/>
      <c r="K3148" s="396"/>
      <c r="L3148" s="396"/>
    </row>
    <row r="3149" spans="2:12" ht="15" x14ac:dyDescent="0.25">
      <c r="B3149" s="388" t="s">
        <v>2279</v>
      </c>
      <c r="C3149" s="440" t="s">
        <v>15</v>
      </c>
      <c r="D3149" s="388" t="s">
        <v>33</v>
      </c>
      <c r="E3149" s="388" t="s">
        <v>30</v>
      </c>
      <c r="F3149" s="544" t="s">
        <v>199</v>
      </c>
      <c r="G3149" s="544"/>
      <c r="H3149" s="389" t="s">
        <v>24</v>
      </c>
      <c r="I3149" s="440" t="s">
        <v>26</v>
      </c>
      <c r="J3149" s="440" t="s">
        <v>54</v>
      </c>
      <c r="K3149" s="440" t="s">
        <v>25</v>
      </c>
      <c r="L3149"/>
    </row>
    <row r="3150" spans="2:12" ht="25.5" x14ac:dyDescent="0.25">
      <c r="B3150" s="390" t="s">
        <v>382</v>
      </c>
      <c r="C3150" s="391" t="s">
        <v>2280</v>
      </c>
      <c r="D3150" s="390" t="s">
        <v>164</v>
      </c>
      <c r="E3150" s="390" t="s">
        <v>2281</v>
      </c>
      <c r="F3150" s="541" t="s">
        <v>4568</v>
      </c>
      <c r="G3150" s="541"/>
      <c r="H3150" s="392" t="s">
        <v>136</v>
      </c>
      <c r="I3150" s="443">
        <v>1</v>
      </c>
      <c r="J3150" s="393">
        <v>6190.36</v>
      </c>
      <c r="K3150" s="393">
        <v>6190.36</v>
      </c>
      <c r="L3150"/>
    </row>
    <row r="3151" spans="2:12" ht="15" x14ac:dyDescent="0.25">
      <c r="B3151" s="388" t="s">
        <v>23</v>
      </c>
      <c r="C3151" s="440" t="s">
        <v>15</v>
      </c>
      <c r="D3151" s="388" t="s">
        <v>33</v>
      </c>
      <c r="E3151" s="388" t="s">
        <v>30</v>
      </c>
      <c r="F3151" s="544" t="s">
        <v>199</v>
      </c>
      <c r="G3151" s="546"/>
      <c r="H3151" s="389" t="s">
        <v>24</v>
      </c>
      <c r="I3151" s="440" t="s">
        <v>26</v>
      </c>
      <c r="J3151" s="440" t="s">
        <v>54</v>
      </c>
      <c r="K3151" s="440" t="s">
        <v>25</v>
      </c>
      <c r="L3151"/>
    </row>
    <row r="3152" spans="2:12" ht="15" x14ac:dyDescent="0.25">
      <c r="B3152" s="394" t="s">
        <v>383</v>
      </c>
      <c r="C3152" s="444" t="s">
        <v>4569</v>
      </c>
      <c r="D3152" s="394" t="s">
        <v>164</v>
      </c>
      <c r="E3152" s="394" t="s">
        <v>4570</v>
      </c>
      <c r="F3152" s="542" t="s">
        <v>390</v>
      </c>
      <c r="G3152" s="542"/>
      <c r="H3152" s="395" t="s">
        <v>136</v>
      </c>
      <c r="I3152" s="445">
        <v>1</v>
      </c>
      <c r="J3152" s="446">
        <v>1726.12</v>
      </c>
      <c r="K3152" s="451" t="s">
        <v>4571</v>
      </c>
      <c r="L3152"/>
    </row>
    <row r="3153" spans="2:12" ht="25.5" x14ac:dyDescent="0.25">
      <c r="B3153" s="394" t="s">
        <v>383</v>
      </c>
      <c r="C3153" s="444" t="s">
        <v>4572</v>
      </c>
      <c r="D3153" s="394" t="s">
        <v>164</v>
      </c>
      <c r="E3153" s="394" t="s">
        <v>4573</v>
      </c>
      <c r="F3153" s="542" t="s">
        <v>390</v>
      </c>
      <c r="G3153" s="542"/>
      <c r="H3153" s="395" t="s">
        <v>136</v>
      </c>
      <c r="I3153" s="445">
        <v>1</v>
      </c>
      <c r="J3153" s="446">
        <v>4464.24</v>
      </c>
      <c r="K3153" s="451" t="s">
        <v>4574</v>
      </c>
      <c r="L3153"/>
    </row>
    <row r="3154" spans="2:12" ht="15" x14ac:dyDescent="0.25">
      <c r="B3154" s="549" t="s">
        <v>497</v>
      </c>
      <c r="C3154" s="546"/>
      <c r="D3154" s="546"/>
      <c r="E3154" s="546"/>
      <c r="F3154" s="546"/>
      <c r="G3154" s="546"/>
      <c r="H3154" s="546"/>
      <c r="I3154" s="546"/>
      <c r="J3154" s="546"/>
      <c r="K3154" s="546"/>
      <c r="L3154"/>
    </row>
    <row r="3155" spans="2:12" ht="15" x14ac:dyDescent="0.25">
      <c r="B3155" s="388" t="s">
        <v>23</v>
      </c>
      <c r="C3155" s="440" t="s">
        <v>15</v>
      </c>
      <c r="D3155" s="388" t="s">
        <v>33</v>
      </c>
      <c r="E3155" s="388" t="s">
        <v>30</v>
      </c>
      <c r="F3155" s="544" t="s">
        <v>199</v>
      </c>
      <c r="G3155" s="546"/>
      <c r="H3155" s="389" t="s">
        <v>24</v>
      </c>
      <c r="I3155" s="440" t="s">
        <v>26</v>
      </c>
      <c r="J3155" s="440" t="s">
        <v>54</v>
      </c>
      <c r="K3155" s="440" t="s">
        <v>25</v>
      </c>
      <c r="L3155"/>
    </row>
    <row r="3156" spans="2:12" ht="15" x14ac:dyDescent="0.25">
      <c r="B3156" s="394" t="s">
        <v>383</v>
      </c>
      <c r="C3156" s="444" t="s">
        <v>4569</v>
      </c>
      <c r="D3156" s="394" t="s">
        <v>164</v>
      </c>
      <c r="E3156" s="394" t="s">
        <v>4570</v>
      </c>
      <c r="F3156" s="542" t="s">
        <v>390</v>
      </c>
      <c r="G3156" s="542"/>
      <c r="H3156" s="395" t="s">
        <v>136</v>
      </c>
      <c r="I3156" s="445">
        <v>1</v>
      </c>
      <c r="J3156" s="446">
        <v>1726.12</v>
      </c>
      <c r="K3156" s="451" t="s">
        <v>4571</v>
      </c>
      <c r="L3156"/>
    </row>
    <row r="3157" spans="2:12" ht="25.5" x14ac:dyDescent="0.25">
      <c r="B3157" s="394" t="s">
        <v>383</v>
      </c>
      <c r="C3157" s="444" t="s">
        <v>4572</v>
      </c>
      <c r="D3157" s="394" t="s">
        <v>164</v>
      </c>
      <c r="E3157" s="394" t="s">
        <v>4573</v>
      </c>
      <c r="F3157" s="542" t="s">
        <v>390</v>
      </c>
      <c r="G3157" s="542"/>
      <c r="H3157" s="395" t="s">
        <v>136</v>
      </c>
      <c r="I3157" s="445">
        <v>1</v>
      </c>
      <c r="J3157" s="446">
        <v>4464.24</v>
      </c>
      <c r="K3157" s="451" t="s">
        <v>4574</v>
      </c>
      <c r="L3157"/>
    </row>
    <row r="3158" spans="2:12" ht="25.5" x14ac:dyDescent="0.25">
      <c r="B3158" s="399"/>
      <c r="C3158" s="399"/>
      <c r="D3158" s="399"/>
      <c r="E3158" s="399"/>
      <c r="F3158" s="399" t="s">
        <v>386</v>
      </c>
      <c r="G3158" s="447">
        <v>0</v>
      </c>
      <c r="H3158" s="399" t="s">
        <v>387</v>
      </c>
      <c r="I3158" s="447">
        <v>0</v>
      </c>
      <c r="J3158" s="399" t="s">
        <v>388</v>
      </c>
      <c r="K3158" s="447">
        <v>0</v>
      </c>
      <c r="L3158"/>
    </row>
    <row r="3159" spans="2:12" ht="26.25" thickBot="1" x14ac:dyDescent="0.3">
      <c r="B3159" s="399"/>
      <c r="C3159" s="399"/>
      <c r="D3159" s="399"/>
      <c r="E3159" s="399"/>
      <c r="F3159" s="399" t="s">
        <v>389</v>
      </c>
      <c r="G3159" s="447">
        <v>0</v>
      </c>
      <c r="H3159" s="399"/>
      <c r="I3159" s="543" t="s">
        <v>474</v>
      </c>
      <c r="J3159" s="543"/>
      <c r="K3159" s="447">
        <v>6190.36</v>
      </c>
      <c r="L3159"/>
    </row>
    <row r="3160" spans="2:12" ht="13.5" thickTop="1" x14ac:dyDescent="0.25">
      <c r="B3160" s="396"/>
      <c r="C3160" s="396"/>
      <c r="D3160" s="396"/>
      <c r="E3160" s="396"/>
      <c r="F3160" s="396"/>
      <c r="G3160" s="396"/>
      <c r="H3160" s="396"/>
      <c r="I3160" s="396"/>
      <c r="J3160" s="396"/>
      <c r="K3160" s="396"/>
      <c r="L3160" s="396"/>
    </row>
    <row r="3161" spans="2:12" ht="15" x14ac:dyDescent="0.25">
      <c r="B3161" s="388" t="s">
        <v>2282</v>
      </c>
      <c r="C3161" s="440" t="s">
        <v>15</v>
      </c>
      <c r="D3161" s="388" t="s">
        <v>33</v>
      </c>
      <c r="E3161" s="388" t="s">
        <v>30</v>
      </c>
      <c r="F3161" s="544" t="s">
        <v>199</v>
      </c>
      <c r="G3161" s="544"/>
      <c r="H3161" s="389" t="s">
        <v>24</v>
      </c>
      <c r="I3161" s="440" t="s">
        <v>26</v>
      </c>
      <c r="J3161" s="440" t="s">
        <v>585</v>
      </c>
      <c r="K3161" s="440" t="s">
        <v>54</v>
      </c>
      <c r="L3161" s="440" t="s">
        <v>25</v>
      </c>
    </row>
    <row r="3162" spans="2:12" ht="12.75" customHeight="1" x14ac:dyDescent="0.25">
      <c r="B3162" s="390" t="s">
        <v>382</v>
      </c>
      <c r="C3162" s="391" t="s">
        <v>2283</v>
      </c>
      <c r="D3162" s="390" t="s">
        <v>142</v>
      </c>
      <c r="E3162" s="390" t="s">
        <v>2284</v>
      </c>
      <c r="F3162" s="541">
        <v>97.02</v>
      </c>
      <c r="G3162" s="541"/>
      <c r="H3162" s="392" t="s">
        <v>131</v>
      </c>
      <c r="I3162" s="443">
        <v>1</v>
      </c>
      <c r="J3162" s="393"/>
      <c r="K3162" s="393">
        <v>291.69</v>
      </c>
      <c r="L3162" s="393">
        <v>291.69</v>
      </c>
    </row>
    <row r="3163" spans="2:12" ht="12.75" customHeight="1" x14ac:dyDescent="0.25">
      <c r="B3163" s="394" t="s">
        <v>383</v>
      </c>
      <c r="C3163" s="444" t="s">
        <v>674</v>
      </c>
      <c r="D3163" s="394" t="s">
        <v>1336</v>
      </c>
      <c r="E3163" s="394" t="s">
        <v>237</v>
      </c>
      <c r="F3163" s="542" t="s">
        <v>384</v>
      </c>
      <c r="G3163" s="542"/>
      <c r="H3163" s="395" t="s">
        <v>340</v>
      </c>
      <c r="I3163" s="445">
        <v>2</v>
      </c>
      <c r="J3163" s="445">
        <v>0</v>
      </c>
      <c r="K3163" s="446">
        <v>22.31</v>
      </c>
      <c r="L3163" s="446">
        <v>44.62</v>
      </c>
    </row>
    <row r="3164" spans="2:12" ht="38.25" x14ac:dyDescent="0.25">
      <c r="B3164" s="394" t="s">
        <v>383</v>
      </c>
      <c r="C3164" s="444" t="s">
        <v>4575</v>
      </c>
      <c r="D3164" s="394" t="s">
        <v>142</v>
      </c>
      <c r="E3164" s="394" t="s">
        <v>4576</v>
      </c>
      <c r="F3164" s="542" t="s">
        <v>390</v>
      </c>
      <c r="G3164" s="542"/>
      <c r="H3164" s="395" t="s">
        <v>131</v>
      </c>
      <c r="I3164" s="445">
        <v>1</v>
      </c>
      <c r="J3164" s="445">
        <v>0</v>
      </c>
      <c r="K3164" s="446">
        <v>247.07</v>
      </c>
      <c r="L3164" s="446">
        <v>247.07</v>
      </c>
    </row>
    <row r="3165" spans="2:12" x14ac:dyDescent="0.25">
      <c r="B3165" s="394" t="s">
        <v>383</v>
      </c>
      <c r="C3165" s="444" t="s">
        <v>685</v>
      </c>
      <c r="D3165" s="394" t="s">
        <v>1336</v>
      </c>
      <c r="E3165" s="394" t="s">
        <v>236</v>
      </c>
      <c r="F3165" s="542" t="s">
        <v>384</v>
      </c>
      <c r="G3165" s="542"/>
      <c r="H3165" s="395" t="s">
        <v>340</v>
      </c>
      <c r="I3165" s="445">
        <v>0</v>
      </c>
      <c r="J3165" s="445">
        <v>0</v>
      </c>
      <c r="K3165" s="446">
        <v>29.12</v>
      </c>
      <c r="L3165" s="446">
        <v>0</v>
      </c>
    </row>
    <row r="3166" spans="2:12" ht="25.5" x14ac:dyDescent="0.25">
      <c r="B3166" s="399"/>
      <c r="C3166" s="399"/>
      <c r="D3166" s="399"/>
      <c r="E3166" s="399"/>
      <c r="F3166" s="399"/>
      <c r="G3166" s="399" t="s">
        <v>386</v>
      </c>
      <c r="H3166" s="447">
        <v>44.62</v>
      </c>
      <c r="I3166" s="399" t="s">
        <v>387</v>
      </c>
      <c r="J3166" s="447">
        <v>0</v>
      </c>
      <c r="K3166" s="399" t="s">
        <v>388</v>
      </c>
      <c r="L3166" s="447">
        <v>44.62</v>
      </c>
    </row>
    <row r="3167" spans="2:12" ht="26.25" thickBot="1" x14ac:dyDescent="0.3">
      <c r="B3167" s="399"/>
      <c r="C3167" s="399"/>
      <c r="D3167" s="399"/>
      <c r="E3167" s="399"/>
      <c r="F3167" s="399"/>
      <c r="G3167" s="399" t="s">
        <v>389</v>
      </c>
      <c r="H3167" s="447">
        <v>0</v>
      </c>
      <c r="I3167" s="543"/>
      <c r="J3167" s="543" t="s">
        <v>474</v>
      </c>
      <c r="K3167" s="399"/>
      <c r="L3167" s="447">
        <v>291.69</v>
      </c>
    </row>
    <row r="3168" spans="2:12" ht="13.5" thickTop="1" x14ac:dyDescent="0.25">
      <c r="B3168" s="396"/>
      <c r="C3168" s="396"/>
      <c r="D3168" s="396"/>
      <c r="E3168" s="396"/>
      <c r="F3168" s="396"/>
      <c r="G3168" s="396"/>
      <c r="H3168" s="396"/>
      <c r="I3168" s="396"/>
      <c r="J3168" s="396"/>
      <c r="K3168" s="396"/>
      <c r="L3168" s="396"/>
    </row>
    <row r="3169" spans="2:12" ht="15" x14ac:dyDescent="0.25">
      <c r="B3169" s="388" t="s">
        <v>2285</v>
      </c>
      <c r="C3169" s="440" t="s">
        <v>15</v>
      </c>
      <c r="D3169" s="388" t="s">
        <v>33</v>
      </c>
      <c r="E3169" s="388" t="s">
        <v>30</v>
      </c>
      <c r="F3169" s="544" t="s">
        <v>199</v>
      </c>
      <c r="G3169" s="544"/>
      <c r="H3169" s="389" t="s">
        <v>24</v>
      </c>
      <c r="I3169" s="440" t="s">
        <v>26</v>
      </c>
      <c r="J3169" s="440" t="s">
        <v>585</v>
      </c>
      <c r="K3169" s="440" t="s">
        <v>54</v>
      </c>
      <c r="L3169" s="440" t="s">
        <v>25</v>
      </c>
    </row>
    <row r="3170" spans="2:12" ht="25.5" x14ac:dyDescent="0.25">
      <c r="B3170" s="390" t="s">
        <v>382</v>
      </c>
      <c r="C3170" s="391" t="s">
        <v>2286</v>
      </c>
      <c r="D3170" s="390" t="s">
        <v>1635</v>
      </c>
      <c r="E3170" s="390" t="s">
        <v>2287</v>
      </c>
      <c r="F3170" s="541">
        <v>15</v>
      </c>
      <c r="G3170" s="541"/>
      <c r="H3170" s="392" t="s">
        <v>131</v>
      </c>
      <c r="I3170" s="443">
        <v>1</v>
      </c>
      <c r="J3170" s="393"/>
      <c r="K3170" s="393">
        <v>750</v>
      </c>
      <c r="L3170" s="393">
        <v>750</v>
      </c>
    </row>
    <row r="3171" spans="2:12" ht="12.75" customHeight="1" x14ac:dyDescent="0.25">
      <c r="B3171" s="394" t="s">
        <v>383</v>
      </c>
      <c r="C3171" s="444" t="s">
        <v>4577</v>
      </c>
      <c r="D3171" s="394" t="s">
        <v>1635</v>
      </c>
      <c r="E3171" s="394" t="s">
        <v>4578</v>
      </c>
      <c r="F3171" s="542" t="s">
        <v>390</v>
      </c>
      <c r="G3171" s="542"/>
      <c r="H3171" s="395" t="s">
        <v>131</v>
      </c>
      <c r="I3171" s="445">
        <v>1</v>
      </c>
      <c r="J3171" s="445">
        <v>0</v>
      </c>
      <c r="K3171" s="446">
        <v>750</v>
      </c>
      <c r="L3171" s="446">
        <v>750</v>
      </c>
    </row>
    <row r="3172" spans="2:12" ht="25.5" x14ac:dyDescent="0.25">
      <c r="B3172" s="399"/>
      <c r="C3172" s="399"/>
      <c r="D3172" s="399"/>
      <c r="E3172" s="399"/>
      <c r="F3172" s="399"/>
      <c r="G3172" s="399" t="s">
        <v>386</v>
      </c>
      <c r="H3172" s="447">
        <v>0</v>
      </c>
      <c r="I3172" s="399" t="s">
        <v>387</v>
      </c>
      <c r="J3172" s="447">
        <v>0</v>
      </c>
      <c r="K3172" s="399" t="s">
        <v>388</v>
      </c>
      <c r="L3172" s="447">
        <v>0</v>
      </c>
    </row>
    <row r="3173" spans="2:12" ht="12.75" customHeight="1" thickBot="1" x14ac:dyDescent="0.3">
      <c r="B3173" s="399"/>
      <c r="C3173" s="399"/>
      <c r="D3173" s="399"/>
      <c r="E3173" s="399"/>
      <c r="F3173" s="399"/>
      <c r="G3173" s="399" t="s">
        <v>389</v>
      </c>
      <c r="H3173" s="447">
        <v>0</v>
      </c>
      <c r="I3173" s="543"/>
      <c r="J3173" s="543" t="s">
        <v>474</v>
      </c>
      <c r="K3173" s="399"/>
      <c r="L3173" s="447">
        <v>750</v>
      </c>
    </row>
    <row r="3174" spans="2:12" ht="13.5" thickTop="1" x14ac:dyDescent="0.25">
      <c r="B3174" s="396"/>
      <c r="C3174" s="396"/>
      <c r="D3174" s="396"/>
      <c r="E3174" s="396"/>
      <c r="F3174" s="396"/>
      <c r="G3174" s="396"/>
      <c r="H3174" s="396"/>
      <c r="I3174" s="396"/>
      <c r="J3174" s="396"/>
      <c r="K3174" s="396"/>
      <c r="L3174" s="396"/>
    </row>
    <row r="3175" spans="2:12" ht="15" x14ac:dyDescent="0.25">
      <c r="B3175" s="388" t="s">
        <v>148</v>
      </c>
      <c r="C3175" s="440" t="s">
        <v>15</v>
      </c>
      <c r="D3175" s="388" t="s">
        <v>33</v>
      </c>
      <c r="E3175" s="388" t="s">
        <v>30</v>
      </c>
      <c r="F3175" s="544" t="s">
        <v>199</v>
      </c>
      <c r="G3175" s="544"/>
      <c r="H3175" s="389" t="s">
        <v>24</v>
      </c>
      <c r="I3175" s="440" t="s">
        <v>26</v>
      </c>
      <c r="J3175" s="440" t="s">
        <v>585</v>
      </c>
      <c r="K3175" s="440" t="s">
        <v>54</v>
      </c>
      <c r="L3175" s="440" t="s">
        <v>25</v>
      </c>
    </row>
    <row r="3176" spans="2:12" x14ac:dyDescent="0.25">
      <c r="B3176" s="390" t="s">
        <v>382</v>
      </c>
      <c r="C3176" s="391" t="s">
        <v>718</v>
      </c>
      <c r="D3176" s="390" t="s">
        <v>1336</v>
      </c>
      <c r="E3176" s="390" t="s">
        <v>140</v>
      </c>
      <c r="F3176" s="541">
        <v>601</v>
      </c>
      <c r="G3176" s="541"/>
      <c r="H3176" s="392" t="s">
        <v>339</v>
      </c>
      <c r="I3176" s="443">
        <v>1</v>
      </c>
      <c r="J3176" s="393"/>
      <c r="K3176" s="393">
        <v>35.36</v>
      </c>
      <c r="L3176" s="393">
        <v>35.36</v>
      </c>
    </row>
    <row r="3177" spans="2:12" x14ac:dyDescent="0.25">
      <c r="B3177" s="394" t="s">
        <v>383</v>
      </c>
      <c r="C3177" s="444" t="s">
        <v>720</v>
      </c>
      <c r="D3177" s="394" t="s">
        <v>1336</v>
      </c>
      <c r="E3177" s="394" t="s">
        <v>470</v>
      </c>
      <c r="F3177" s="542" t="s">
        <v>384</v>
      </c>
      <c r="G3177" s="542"/>
      <c r="H3177" s="395" t="s">
        <v>340</v>
      </c>
      <c r="I3177" s="445">
        <v>0.08</v>
      </c>
      <c r="J3177" s="445">
        <v>0</v>
      </c>
      <c r="K3177" s="446">
        <v>29.21</v>
      </c>
      <c r="L3177" s="446">
        <v>2.3368000000000002</v>
      </c>
    </row>
    <row r="3178" spans="2:12" x14ac:dyDescent="0.25">
      <c r="B3178" s="394" t="s">
        <v>383</v>
      </c>
      <c r="C3178" s="444" t="s">
        <v>719</v>
      </c>
      <c r="D3178" s="394" t="s">
        <v>1336</v>
      </c>
      <c r="E3178" s="394" t="s">
        <v>469</v>
      </c>
      <c r="F3178" s="542" t="s">
        <v>390</v>
      </c>
      <c r="G3178" s="542"/>
      <c r="H3178" s="395" t="s">
        <v>339</v>
      </c>
      <c r="I3178" s="445">
        <v>1</v>
      </c>
      <c r="J3178" s="445">
        <v>0</v>
      </c>
      <c r="K3178" s="446">
        <v>31</v>
      </c>
      <c r="L3178" s="446">
        <v>31</v>
      </c>
    </row>
    <row r="3179" spans="2:12" x14ac:dyDescent="0.25">
      <c r="B3179" s="394" t="s">
        <v>383</v>
      </c>
      <c r="C3179" s="444" t="s">
        <v>690</v>
      </c>
      <c r="D3179" s="394" t="s">
        <v>1336</v>
      </c>
      <c r="E3179" s="394" t="s">
        <v>202</v>
      </c>
      <c r="F3179" s="542" t="s">
        <v>384</v>
      </c>
      <c r="G3179" s="542"/>
      <c r="H3179" s="395" t="s">
        <v>340</v>
      </c>
      <c r="I3179" s="445">
        <v>0.1</v>
      </c>
      <c r="J3179" s="445">
        <v>0</v>
      </c>
      <c r="K3179" s="446">
        <v>20.37</v>
      </c>
      <c r="L3179" s="446">
        <v>2.0369999999999999</v>
      </c>
    </row>
    <row r="3180" spans="2:12" ht="25.5" x14ac:dyDescent="0.25">
      <c r="B3180" s="399"/>
      <c r="C3180" s="399"/>
      <c r="D3180" s="399"/>
      <c r="E3180" s="399"/>
      <c r="F3180" s="399"/>
      <c r="G3180" s="399" t="s">
        <v>386</v>
      </c>
      <c r="H3180" s="447">
        <v>4.3600000000000003</v>
      </c>
      <c r="I3180" s="399" t="s">
        <v>387</v>
      </c>
      <c r="J3180" s="447">
        <v>0</v>
      </c>
      <c r="K3180" s="399" t="s">
        <v>388</v>
      </c>
      <c r="L3180" s="447">
        <v>4.3600000000000003</v>
      </c>
    </row>
    <row r="3181" spans="2:12" ht="26.25" thickBot="1" x14ac:dyDescent="0.3">
      <c r="B3181" s="399"/>
      <c r="C3181" s="399"/>
      <c r="D3181" s="399"/>
      <c r="E3181" s="399"/>
      <c r="F3181" s="399"/>
      <c r="G3181" s="399" t="s">
        <v>389</v>
      </c>
      <c r="H3181" s="447">
        <v>0</v>
      </c>
      <c r="I3181" s="543"/>
      <c r="J3181" s="543" t="s">
        <v>474</v>
      </c>
      <c r="K3181" s="399"/>
      <c r="L3181" s="447">
        <v>35.36</v>
      </c>
    </row>
    <row r="3182" spans="2:12" ht="12.75" customHeight="1" thickTop="1" x14ac:dyDescent="0.25">
      <c r="B3182" s="396"/>
      <c r="C3182" s="396"/>
      <c r="D3182" s="396"/>
      <c r="E3182" s="396"/>
      <c r="F3182" s="396"/>
      <c r="G3182" s="396"/>
      <c r="H3182" s="396"/>
      <c r="I3182" s="396"/>
      <c r="J3182" s="396"/>
      <c r="K3182" s="396"/>
      <c r="L3182" s="396"/>
    </row>
    <row r="3183" spans="2:12" ht="12.75" customHeight="1" x14ac:dyDescent="0.25">
      <c r="B3183" s="388" t="s">
        <v>652</v>
      </c>
      <c r="C3183" s="440" t="s">
        <v>15</v>
      </c>
      <c r="D3183" s="388" t="s">
        <v>33</v>
      </c>
      <c r="E3183" s="388" t="s">
        <v>30</v>
      </c>
      <c r="F3183" s="544" t="s">
        <v>199</v>
      </c>
      <c r="G3183" s="544"/>
      <c r="H3183" s="389" t="s">
        <v>24</v>
      </c>
      <c r="I3183" s="440" t="s">
        <v>26</v>
      </c>
      <c r="J3183" s="440" t="s">
        <v>585</v>
      </c>
      <c r="K3183" s="440" t="s">
        <v>54</v>
      </c>
      <c r="L3183" s="440" t="s">
        <v>25</v>
      </c>
    </row>
    <row r="3184" spans="2:12" ht="38.25" x14ac:dyDescent="0.25">
      <c r="B3184" s="390" t="s">
        <v>382</v>
      </c>
      <c r="C3184" s="391" t="s">
        <v>2289</v>
      </c>
      <c r="D3184" s="390" t="s">
        <v>130</v>
      </c>
      <c r="E3184" s="390" t="s">
        <v>2290</v>
      </c>
      <c r="F3184" s="541" t="s">
        <v>1286</v>
      </c>
      <c r="G3184" s="541"/>
      <c r="H3184" s="392" t="s">
        <v>136</v>
      </c>
      <c r="I3184" s="443">
        <v>1</v>
      </c>
      <c r="J3184" s="393"/>
      <c r="K3184" s="393">
        <v>336.65</v>
      </c>
      <c r="L3184" s="393">
        <v>336.65</v>
      </c>
    </row>
    <row r="3185" spans="2:12" ht="30" x14ac:dyDescent="0.25">
      <c r="B3185" s="388" t="s">
        <v>604</v>
      </c>
      <c r="C3185" s="440" t="s">
        <v>15</v>
      </c>
      <c r="D3185" s="388" t="s">
        <v>33</v>
      </c>
      <c r="E3185" s="388" t="s">
        <v>384</v>
      </c>
      <c r="F3185" s="440" t="s">
        <v>201</v>
      </c>
      <c r="G3185" s="546" t="s">
        <v>605</v>
      </c>
      <c r="H3185" s="546"/>
      <c r="I3185" s="546"/>
      <c r="J3185" s="546"/>
      <c r="K3185" s="440" t="s">
        <v>606</v>
      </c>
      <c r="L3185"/>
    </row>
    <row r="3186" spans="2:12" ht="15" x14ac:dyDescent="0.25">
      <c r="B3186" s="394" t="s">
        <v>383</v>
      </c>
      <c r="C3186" s="444" t="s">
        <v>674</v>
      </c>
      <c r="D3186" s="394" t="s">
        <v>1336</v>
      </c>
      <c r="E3186" s="394" t="s">
        <v>237</v>
      </c>
      <c r="F3186" s="445">
        <v>6.5345240999999996</v>
      </c>
      <c r="G3186" s="394"/>
      <c r="H3186" s="394"/>
      <c r="I3186" s="394"/>
      <c r="J3186" s="451" t="s">
        <v>1287</v>
      </c>
      <c r="K3186" s="451" t="s">
        <v>4579</v>
      </c>
      <c r="L3186"/>
    </row>
    <row r="3187" spans="2:12" ht="15" x14ac:dyDescent="0.25">
      <c r="B3187" s="394" t="s">
        <v>383</v>
      </c>
      <c r="C3187" s="444" t="s">
        <v>720</v>
      </c>
      <c r="D3187" s="394" t="s">
        <v>1336</v>
      </c>
      <c r="E3187" s="394" t="s">
        <v>470</v>
      </c>
      <c r="F3187" s="445">
        <v>6.5345240999999996</v>
      </c>
      <c r="G3187" s="394"/>
      <c r="H3187" s="394"/>
      <c r="I3187" s="394"/>
      <c r="J3187" s="451" t="s">
        <v>4580</v>
      </c>
      <c r="K3187" s="451" t="s">
        <v>4581</v>
      </c>
      <c r="L3187"/>
    </row>
    <row r="3188" spans="2:12" ht="15" x14ac:dyDescent="0.25">
      <c r="B3188" s="547"/>
      <c r="C3188" s="547"/>
      <c r="D3188" s="547"/>
      <c r="E3188" s="547"/>
      <c r="F3188" s="547"/>
      <c r="G3188" s="547" t="s">
        <v>608</v>
      </c>
      <c r="H3188" s="547"/>
      <c r="I3188" s="547"/>
      <c r="J3188" s="547"/>
      <c r="K3188" s="453">
        <v>0</v>
      </c>
      <c r="L3188"/>
    </row>
    <row r="3189" spans="2:12" ht="15" x14ac:dyDescent="0.25">
      <c r="B3189" s="547"/>
      <c r="C3189" s="547"/>
      <c r="D3189" s="547"/>
      <c r="E3189" s="547"/>
      <c r="F3189" s="547"/>
      <c r="G3189" s="547" t="s">
        <v>609</v>
      </c>
      <c r="H3189" s="547"/>
      <c r="I3189" s="547"/>
      <c r="J3189" s="547"/>
      <c r="K3189" s="400">
        <v>336.65</v>
      </c>
      <c r="L3189"/>
    </row>
    <row r="3190" spans="2:12" ht="12.75" customHeight="1" x14ac:dyDescent="0.25">
      <c r="B3190" s="547"/>
      <c r="C3190" s="547"/>
      <c r="D3190" s="547"/>
      <c r="E3190" s="547"/>
      <c r="F3190" s="547"/>
      <c r="G3190" s="547" t="s">
        <v>645</v>
      </c>
      <c r="H3190" s="547"/>
      <c r="I3190" s="547"/>
      <c r="J3190" s="547"/>
      <c r="K3190" s="400">
        <v>336.65</v>
      </c>
      <c r="L3190"/>
    </row>
    <row r="3191" spans="2:12" ht="12.75" customHeight="1" x14ac:dyDescent="0.25">
      <c r="B3191" s="547"/>
      <c r="C3191" s="547"/>
      <c r="D3191" s="547"/>
      <c r="E3191" s="547"/>
      <c r="F3191" s="547"/>
      <c r="G3191" s="547" t="s">
        <v>611</v>
      </c>
      <c r="H3191" s="547"/>
      <c r="I3191" s="547"/>
      <c r="J3191" s="547"/>
      <c r="K3191" s="400">
        <v>1</v>
      </c>
      <c r="L3191"/>
    </row>
    <row r="3192" spans="2:12" ht="15" x14ac:dyDescent="0.25">
      <c r="B3192" s="547"/>
      <c r="C3192" s="547"/>
      <c r="D3192" s="547"/>
      <c r="E3192" s="547"/>
      <c r="F3192" s="547"/>
      <c r="G3192" s="547" t="s">
        <v>1288</v>
      </c>
      <c r="H3192" s="547"/>
      <c r="I3192" s="547"/>
      <c r="J3192" s="547"/>
      <c r="K3192" s="400">
        <v>336.65</v>
      </c>
      <c r="L3192"/>
    </row>
    <row r="3193" spans="2:12" ht="25.5" x14ac:dyDescent="0.25">
      <c r="B3193" s="399"/>
      <c r="C3193" s="399"/>
      <c r="D3193" s="399"/>
      <c r="E3193" s="399"/>
      <c r="F3193" s="399"/>
      <c r="G3193" s="399" t="s">
        <v>386</v>
      </c>
      <c r="H3193" s="447">
        <v>336.65</v>
      </c>
      <c r="I3193" s="399" t="s">
        <v>387</v>
      </c>
      <c r="J3193" s="447">
        <v>0</v>
      </c>
      <c r="K3193" s="399" t="s">
        <v>388</v>
      </c>
      <c r="L3193" s="447">
        <v>336.65</v>
      </c>
    </row>
    <row r="3194" spans="2:12" ht="26.25" thickBot="1" x14ac:dyDescent="0.3">
      <c r="B3194" s="399"/>
      <c r="C3194" s="399"/>
      <c r="D3194" s="399"/>
      <c r="E3194" s="399"/>
      <c r="F3194" s="399"/>
      <c r="G3194" s="399" t="s">
        <v>389</v>
      </c>
      <c r="H3194" s="447">
        <v>0</v>
      </c>
      <c r="I3194" s="543"/>
      <c r="J3194" s="543" t="s">
        <v>474</v>
      </c>
      <c r="K3194" s="399"/>
      <c r="L3194" s="447">
        <v>336.65</v>
      </c>
    </row>
    <row r="3195" spans="2:12" ht="13.5" thickTop="1" x14ac:dyDescent="0.25">
      <c r="B3195" s="396"/>
      <c r="C3195" s="396"/>
      <c r="D3195" s="396"/>
      <c r="E3195" s="396"/>
      <c r="F3195" s="396"/>
      <c r="G3195" s="396"/>
      <c r="H3195" s="396"/>
      <c r="I3195" s="396"/>
      <c r="J3195" s="396"/>
      <c r="K3195" s="396"/>
      <c r="L3195" s="396"/>
    </row>
    <row r="3196" spans="2:12" ht="15" x14ac:dyDescent="0.25">
      <c r="B3196" s="388" t="s">
        <v>907</v>
      </c>
      <c r="C3196" s="440" t="s">
        <v>15</v>
      </c>
      <c r="D3196" s="388" t="s">
        <v>33</v>
      </c>
      <c r="E3196" s="388" t="s">
        <v>30</v>
      </c>
      <c r="F3196" s="544" t="s">
        <v>199</v>
      </c>
      <c r="G3196" s="544"/>
      <c r="H3196" s="389" t="s">
        <v>24</v>
      </c>
      <c r="I3196" s="440" t="s">
        <v>26</v>
      </c>
      <c r="J3196" s="440" t="s">
        <v>585</v>
      </c>
      <c r="K3196" s="440" t="s">
        <v>54</v>
      </c>
      <c r="L3196" s="440" t="s">
        <v>25</v>
      </c>
    </row>
    <row r="3197" spans="2:12" ht="51" x14ac:dyDescent="0.25">
      <c r="B3197" s="390" t="s">
        <v>382</v>
      </c>
      <c r="C3197" s="391" t="s">
        <v>2291</v>
      </c>
      <c r="D3197" s="390" t="s">
        <v>130</v>
      </c>
      <c r="E3197" s="390" t="s">
        <v>2292</v>
      </c>
      <c r="F3197" s="541" t="s">
        <v>1274</v>
      </c>
      <c r="G3197" s="541"/>
      <c r="H3197" s="392" t="s">
        <v>2293</v>
      </c>
      <c r="I3197" s="443">
        <v>1</v>
      </c>
      <c r="J3197" s="393"/>
      <c r="K3197" s="393">
        <v>805</v>
      </c>
      <c r="L3197" s="393">
        <v>805</v>
      </c>
    </row>
    <row r="3198" spans="2:12" ht="38.25" x14ac:dyDescent="0.25">
      <c r="B3198" s="394" t="s">
        <v>383</v>
      </c>
      <c r="C3198" s="444" t="s">
        <v>4582</v>
      </c>
      <c r="D3198" s="394" t="s">
        <v>160</v>
      </c>
      <c r="E3198" s="394" t="s">
        <v>4583</v>
      </c>
      <c r="F3198" s="542" t="s">
        <v>651</v>
      </c>
      <c r="G3198" s="542"/>
      <c r="H3198" s="395" t="s">
        <v>385</v>
      </c>
      <c r="I3198" s="445">
        <v>1</v>
      </c>
      <c r="J3198" s="445">
        <v>0</v>
      </c>
      <c r="K3198" s="446">
        <v>805</v>
      </c>
      <c r="L3198" s="446">
        <v>805</v>
      </c>
    </row>
    <row r="3199" spans="2:12" ht="25.5" x14ac:dyDescent="0.25">
      <c r="B3199" s="399"/>
      <c r="C3199" s="399"/>
      <c r="D3199" s="399"/>
      <c r="E3199" s="399"/>
      <c r="F3199" s="399"/>
      <c r="G3199" s="399" t="s">
        <v>386</v>
      </c>
      <c r="H3199" s="447">
        <v>0</v>
      </c>
      <c r="I3199" s="399" t="s">
        <v>387</v>
      </c>
      <c r="J3199" s="447">
        <v>0</v>
      </c>
      <c r="K3199" s="399" t="s">
        <v>388</v>
      </c>
      <c r="L3199" s="447">
        <v>0</v>
      </c>
    </row>
    <row r="3200" spans="2:12" ht="12.75" customHeight="1" thickBot="1" x14ac:dyDescent="0.3">
      <c r="B3200" s="399"/>
      <c r="C3200" s="399"/>
      <c r="D3200" s="399"/>
      <c r="E3200" s="399"/>
      <c r="F3200" s="399"/>
      <c r="G3200" s="399" t="s">
        <v>389</v>
      </c>
      <c r="H3200" s="447">
        <v>0</v>
      </c>
      <c r="I3200" s="543"/>
      <c r="J3200" s="543" t="s">
        <v>474</v>
      </c>
      <c r="K3200" s="399"/>
      <c r="L3200" s="447">
        <v>805</v>
      </c>
    </row>
    <row r="3201" spans="2:12" ht="13.5" thickTop="1" x14ac:dyDescent="0.25">
      <c r="B3201" s="396"/>
      <c r="C3201" s="396"/>
      <c r="D3201" s="396"/>
      <c r="E3201" s="396"/>
      <c r="F3201" s="396"/>
      <c r="G3201" s="396"/>
      <c r="H3201" s="396"/>
      <c r="I3201" s="396"/>
      <c r="J3201" s="396"/>
      <c r="K3201" s="396"/>
      <c r="L3201" s="396"/>
    </row>
    <row r="3202" spans="2:12" ht="15" x14ac:dyDescent="0.25">
      <c r="B3202" s="388" t="s">
        <v>2295</v>
      </c>
      <c r="C3202" s="440" t="s">
        <v>15</v>
      </c>
      <c r="D3202" s="388" t="s">
        <v>33</v>
      </c>
      <c r="E3202" s="388" t="s">
        <v>30</v>
      </c>
      <c r="F3202" s="544" t="s">
        <v>199</v>
      </c>
      <c r="G3202" s="544"/>
      <c r="H3202" s="389" t="s">
        <v>24</v>
      </c>
      <c r="I3202" s="440" t="s">
        <v>26</v>
      </c>
      <c r="J3202" s="440" t="s">
        <v>585</v>
      </c>
      <c r="K3202" s="440" t="s">
        <v>54</v>
      </c>
      <c r="L3202" s="440" t="s">
        <v>25</v>
      </c>
    </row>
    <row r="3203" spans="2:12" ht="12.75" customHeight="1" x14ac:dyDescent="0.25">
      <c r="B3203" s="390" t="s">
        <v>382</v>
      </c>
      <c r="C3203" s="391" t="s">
        <v>906</v>
      </c>
      <c r="D3203" s="390" t="s">
        <v>1336</v>
      </c>
      <c r="E3203" s="390" t="s">
        <v>2296</v>
      </c>
      <c r="F3203" s="541">
        <v>411</v>
      </c>
      <c r="G3203" s="541"/>
      <c r="H3203" s="392" t="s">
        <v>138</v>
      </c>
      <c r="I3203" s="443">
        <v>1</v>
      </c>
      <c r="J3203" s="393"/>
      <c r="K3203" s="393">
        <v>15.43</v>
      </c>
      <c r="L3203" s="393">
        <v>15.43</v>
      </c>
    </row>
    <row r="3204" spans="2:12" x14ac:dyDescent="0.25">
      <c r="B3204" s="394" t="s">
        <v>383</v>
      </c>
      <c r="C3204" s="444" t="s">
        <v>1115</v>
      </c>
      <c r="D3204" s="394" t="s">
        <v>1336</v>
      </c>
      <c r="E3204" s="394" t="s">
        <v>1116</v>
      </c>
      <c r="F3204" s="542" t="s">
        <v>390</v>
      </c>
      <c r="G3204" s="542"/>
      <c r="H3204" s="395" t="s">
        <v>138</v>
      </c>
      <c r="I3204" s="445">
        <v>1.25</v>
      </c>
      <c r="J3204" s="445">
        <v>0</v>
      </c>
      <c r="K3204" s="446">
        <v>12.35</v>
      </c>
      <c r="L3204" s="446">
        <v>15.4375</v>
      </c>
    </row>
    <row r="3205" spans="2:12" ht="25.5" x14ac:dyDescent="0.25">
      <c r="B3205" s="399"/>
      <c r="C3205" s="399"/>
      <c r="D3205" s="399"/>
      <c r="E3205" s="399"/>
      <c r="F3205" s="399"/>
      <c r="G3205" s="399" t="s">
        <v>386</v>
      </c>
      <c r="H3205" s="447">
        <v>0</v>
      </c>
      <c r="I3205" s="399" t="s">
        <v>387</v>
      </c>
      <c r="J3205" s="447">
        <v>0</v>
      </c>
      <c r="K3205" s="399" t="s">
        <v>388</v>
      </c>
      <c r="L3205" s="447">
        <v>0</v>
      </c>
    </row>
    <row r="3206" spans="2:12" ht="26.25" thickBot="1" x14ac:dyDescent="0.3">
      <c r="B3206" s="399"/>
      <c r="C3206" s="399"/>
      <c r="D3206" s="399"/>
      <c r="E3206" s="399"/>
      <c r="F3206" s="399"/>
      <c r="G3206" s="399" t="s">
        <v>389</v>
      </c>
      <c r="H3206" s="447">
        <v>0</v>
      </c>
      <c r="I3206" s="543"/>
      <c r="J3206" s="543" t="s">
        <v>474</v>
      </c>
      <c r="K3206" s="399"/>
      <c r="L3206" s="447">
        <v>15.43</v>
      </c>
    </row>
    <row r="3207" spans="2:12" ht="13.5" thickTop="1" x14ac:dyDescent="0.25">
      <c r="B3207" s="396"/>
      <c r="C3207" s="396"/>
      <c r="D3207" s="396"/>
      <c r="E3207" s="396"/>
      <c r="F3207" s="396"/>
      <c r="G3207" s="396"/>
      <c r="H3207" s="396"/>
      <c r="I3207" s="396"/>
      <c r="J3207" s="396"/>
      <c r="K3207" s="396"/>
      <c r="L3207" s="396"/>
    </row>
    <row r="3208" spans="2:12" ht="15" x14ac:dyDescent="0.25">
      <c r="B3208" s="388" t="s">
        <v>2297</v>
      </c>
      <c r="C3208" s="440" t="s">
        <v>15</v>
      </c>
      <c r="D3208" s="388" t="s">
        <v>33</v>
      </c>
      <c r="E3208" s="388" t="s">
        <v>30</v>
      </c>
      <c r="F3208" s="544" t="s">
        <v>199</v>
      </c>
      <c r="G3208" s="544"/>
      <c r="H3208" s="389" t="s">
        <v>24</v>
      </c>
      <c r="I3208" s="440" t="s">
        <v>26</v>
      </c>
      <c r="J3208" s="440" t="s">
        <v>585</v>
      </c>
      <c r="K3208" s="440" t="s">
        <v>54</v>
      </c>
      <c r="L3208" s="440" t="s">
        <v>25</v>
      </c>
    </row>
    <row r="3209" spans="2:12" ht="25.5" x14ac:dyDescent="0.25">
      <c r="B3209" s="390" t="s">
        <v>382</v>
      </c>
      <c r="C3209" s="391" t="s">
        <v>2298</v>
      </c>
      <c r="D3209" s="390" t="s">
        <v>1336</v>
      </c>
      <c r="E3209" s="390" t="s">
        <v>2299</v>
      </c>
      <c r="F3209" s="541">
        <v>410</v>
      </c>
      <c r="G3209" s="541"/>
      <c r="H3209" s="392" t="s">
        <v>138</v>
      </c>
      <c r="I3209" s="443">
        <v>1</v>
      </c>
      <c r="J3209" s="393"/>
      <c r="K3209" s="393">
        <v>8.2200000000000006</v>
      </c>
      <c r="L3209" s="393">
        <v>8.2200000000000006</v>
      </c>
    </row>
    <row r="3210" spans="2:12" x14ac:dyDescent="0.25">
      <c r="B3210" s="394" t="s">
        <v>383</v>
      </c>
      <c r="C3210" s="444" t="s">
        <v>685</v>
      </c>
      <c r="D3210" s="394" t="s">
        <v>1336</v>
      </c>
      <c r="E3210" s="394" t="s">
        <v>236</v>
      </c>
      <c r="F3210" s="542" t="s">
        <v>384</v>
      </c>
      <c r="G3210" s="542"/>
      <c r="H3210" s="395" t="s">
        <v>340</v>
      </c>
      <c r="I3210" s="445">
        <v>0.2142</v>
      </c>
      <c r="J3210" s="445">
        <v>0</v>
      </c>
      <c r="K3210" s="446">
        <v>29.12</v>
      </c>
      <c r="L3210" s="446">
        <v>6.2375040000000004</v>
      </c>
    </row>
    <row r="3211" spans="2:12" ht="12.75" customHeight="1" x14ac:dyDescent="0.25">
      <c r="B3211" s="394" t="s">
        <v>383</v>
      </c>
      <c r="C3211" s="444" t="s">
        <v>4584</v>
      </c>
      <c r="D3211" s="394" t="s">
        <v>1336</v>
      </c>
      <c r="E3211" s="394" t="s">
        <v>4585</v>
      </c>
      <c r="F3211" s="542" t="s">
        <v>390</v>
      </c>
      <c r="G3211" s="542"/>
      <c r="H3211" s="395" t="s">
        <v>239</v>
      </c>
      <c r="I3211" s="445">
        <v>0.2142</v>
      </c>
      <c r="J3211" s="445">
        <v>0</v>
      </c>
      <c r="K3211" s="446">
        <v>9.3000000000000007</v>
      </c>
      <c r="L3211" s="446">
        <v>1.9920599999999999</v>
      </c>
    </row>
    <row r="3212" spans="2:12" ht="12.75" customHeight="1" x14ac:dyDescent="0.25">
      <c r="B3212" s="399"/>
      <c r="C3212" s="399"/>
      <c r="D3212" s="399"/>
      <c r="E3212" s="399"/>
      <c r="F3212" s="399"/>
      <c r="G3212" s="399" t="s">
        <v>386</v>
      </c>
      <c r="H3212" s="447">
        <v>6.23</v>
      </c>
      <c r="I3212" s="399" t="s">
        <v>387</v>
      </c>
      <c r="J3212" s="447">
        <v>0</v>
      </c>
      <c r="K3212" s="399" t="s">
        <v>388</v>
      </c>
      <c r="L3212" s="447">
        <v>6.23</v>
      </c>
    </row>
    <row r="3213" spans="2:12" ht="12.75" customHeight="1" thickBot="1" x14ac:dyDescent="0.3">
      <c r="B3213" s="399"/>
      <c r="C3213" s="399"/>
      <c r="D3213" s="399"/>
      <c r="E3213" s="399"/>
      <c r="F3213" s="399"/>
      <c r="G3213" s="399" t="s">
        <v>389</v>
      </c>
      <c r="H3213" s="447">
        <v>0</v>
      </c>
      <c r="I3213" s="543"/>
      <c r="J3213" s="543" t="s">
        <v>474</v>
      </c>
      <c r="K3213" s="399"/>
      <c r="L3213" s="447">
        <v>8.2200000000000006</v>
      </c>
    </row>
    <row r="3214" spans="2:12" ht="13.5" thickTop="1" x14ac:dyDescent="0.25">
      <c r="B3214" s="396"/>
      <c r="C3214" s="396"/>
      <c r="D3214" s="396"/>
      <c r="E3214" s="396"/>
      <c r="F3214" s="396"/>
      <c r="G3214" s="396"/>
      <c r="H3214" s="396"/>
      <c r="I3214" s="396"/>
      <c r="J3214" s="396"/>
      <c r="K3214" s="396"/>
      <c r="L3214" s="396"/>
    </row>
    <row r="3215" spans="2:12" ht="12.75" customHeight="1" x14ac:dyDescent="0.25">
      <c r="B3215" s="388" t="s">
        <v>2306</v>
      </c>
      <c r="C3215" s="440" t="s">
        <v>15</v>
      </c>
      <c r="D3215" s="388" t="s">
        <v>33</v>
      </c>
      <c r="E3215" s="388" t="s">
        <v>30</v>
      </c>
      <c r="F3215" s="544" t="s">
        <v>199</v>
      </c>
      <c r="G3215" s="544"/>
      <c r="H3215" s="389" t="s">
        <v>24</v>
      </c>
      <c r="I3215" s="440" t="s">
        <v>26</v>
      </c>
      <c r="J3215" s="440" t="s">
        <v>585</v>
      </c>
      <c r="K3215" s="440" t="s">
        <v>54</v>
      </c>
      <c r="L3215" s="440" t="s">
        <v>25</v>
      </c>
    </row>
    <row r="3216" spans="2:12" x14ac:dyDescent="0.25">
      <c r="B3216" s="390" t="s">
        <v>382</v>
      </c>
      <c r="C3216" s="391" t="s">
        <v>875</v>
      </c>
      <c r="D3216" s="390" t="s">
        <v>1336</v>
      </c>
      <c r="E3216" s="390" t="s">
        <v>266</v>
      </c>
      <c r="F3216" s="541">
        <v>705</v>
      </c>
      <c r="G3216" s="541"/>
      <c r="H3216" s="392" t="s">
        <v>141</v>
      </c>
      <c r="I3216" s="443">
        <v>1</v>
      </c>
      <c r="J3216" s="393"/>
      <c r="K3216" s="393">
        <v>5.19</v>
      </c>
      <c r="L3216" s="393">
        <v>5.19</v>
      </c>
    </row>
    <row r="3217" spans="2:12" x14ac:dyDescent="0.25">
      <c r="B3217" s="394" t="s">
        <v>383</v>
      </c>
      <c r="C3217" s="444" t="s">
        <v>876</v>
      </c>
      <c r="D3217" s="394" t="s">
        <v>1336</v>
      </c>
      <c r="E3217" s="394" t="s">
        <v>266</v>
      </c>
      <c r="F3217" s="542" t="s">
        <v>390</v>
      </c>
      <c r="G3217" s="542"/>
      <c r="H3217" s="395" t="s">
        <v>141</v>
      </c>
      <c r="I3217" s="445">
        <v>1.02</v>
      </c>
      <c r="J3217" s="445">
        <v>0</v>
      </c>
      <c r="K3217" s="446">
        <v>2.31</v>
      </c>
      <c r="L3217" s="446">
        <v>2.3561999999999999</v>
      </c>
    </row>
    <row r="3218" spans="2:12" ht="12.75" customHeight="1" x14ac:dyDescent="0.25">
      <c r="B3218" s="394" t="s">
        <v>383</v>
      </c>
      <c r="C3218" s="444" t="s">
        <v>674</v>
      </c>
      <c r="D3218" s="394" t="s">
        <v>1336</v>
      </c>
      <c r="E3218" s="394" t="s">
        <v>237</v>
      </c>
      <c r="F3218" s="542" t="s">
        <v>384</v>
      </c>
      <c r="G3218" s="542"/>
      <c r="H3218" s="395" t="s">
        <v>340</v>
      </c>
      <c r="I3218" s="445">
        <v>5.5E-2</v>
      </c>
      <c r="J3218" s="445">
        <v>0</v>
      </c>
      <c r="K3218" s="446">
        <v>22.31</v>
      </c>
      <c r="L3218" s="446">
        <v>1.22705</v>
      </c>
    </row>
    <row r="3219" spans="2:12" x14ac:dyDescent="0.25">
      <c r="B3219" s="394" t="s">
        <v>383</v>
      </c>
      <c r="C3219" s="444" t="s">
        <v>682</v>
      </c>
      <c r="D3219" s="394" t="s">
        <v>1336</v>
      </c>
      <c r="E3219" s="394" t="s">
        <v>244</v>
      </c>
      <c r="F3219" s="542" t="s">
        <v>384</v>
      </c>
      <c r="G3219" s="542"/>
      <c r="H3219" s="395" t="s">
        <v>340</v>
      </c>
      <c r="I3219" s="445">
        <v>5.5E-2</v>
      </c>
      <c r="J3219" s="445">
        <v>0</v>
      </c>
      <c r="K3219" s="446">
        <v>29.48</v>
      </c>
      <c r="L3219" s="446">
        <v>1.6214</v>
      </c>
    </row>
    <row r="3220" spans="2:12" ht="25.5" x14ac:dyDescent="0.25">
      <c r="B3220" s="399"/>
      <c r="C3220" s="399"/>
      <c r="D3220" s="399"/>
      <c r="E3220" s="399"/>
      <c r="F3220" s="399"/>
      <c r="G3220" s="399" t="s">
        <v>386</v>
      </c>
      <c r="H3220" s="447">
        <v>2.84</v>
      </c>
      <c r="I3220" s="399" t="s">
        <v>387</v>
      </c>
      <c r="J3220" s="447">
        <v>0</v>
      </c>
      <c r="K3220" s="399" t="s">
        <v>388</v>
      </c>
      <c r="L3220" s="447">
        <v>2.84</v>
      </c>
    </row>
    <row r="3221" spans="2:12" ht="26.25" thickBot="1" x14ac:dyDescent="0.3">
      <c r="B3221" s="399"/>
      <c r="C3221" s="399"/>
      <c r="D3221" s="399"/>
      <c r="E3221" s="399"/>
      <c r="F3221" s="399"/>
      <c r="G3221" s="399" t="s">
        <v>389</v>
      </c>
      <c r="H3221" s="447">
        <v>0</v>
      </c>
      <c r="I3221" s="543"/>
      <c r="J3221" s="543" t="s">
        <v>474</v>
      </c>
      <c r="K3221" s="399"/>
      <c r="L3221" s="447">
        <v>5.19</v>
      </c>
    </row>
    <row r="3222" spans="2:12" ht="13.5" thickTop="1" x14ac:dyDescent="0.25">
      <c r="B3222" s="396"/>
      <c r="C3222" s="396"/>
      <c r="D3222" s="396"/>
      <c r="E3222" s="396"/>
      <c r="F3222" s="396"/>
      <c r="G3222" s="396"/>
      <c r="H3222" s="396"/>
      <c r="I3222" s="396"/>
      <c r="J3222" s="396"/>
      <c r="K3222" s="396"/>
      <c r="L3222" s="396"/>
    </row>
    <row r="3223" spans="2:12" ht="15" x14ac:dyDescent="0.25">
      <c r="B3223" s="388" t="s">
        <v>2309</v>
      </c>
      <c r="C3223" s="440" t="s">
        <v>15</v>
      </c>
      <c r="D3223" s="388" t="s">
        <v>33</v>
      </c>
      <c r="E3223" s="388" t="s">
        <v>30</v>
      </c>
      <c r="F3223" s="544" t="s">
        <v>199</v>
      </c>
      <c r="G3223" s="544"/>
      <c r="H3223" s="389" t="s">
        <v>24</v>
      </c>
      <c r="I3223" s="440" t="s">
        <v>26</v>
      </c>
      <c r="J3223" s="440" t="s">
        <v>585</v>
      </c>
      <c r="K3223" s="440" t="s">
        <v>54</v>
      </c>
      <c r="L3223" s="440" t="s">
        <v>25</v>
      </c>
    </row>
    <row r="3224" spans="2:12" x14ac:dyDescent="0.25">
      <c r="B3224" s="390" t="s">
        <v>382</v>
      </c>
      <c r="C3224" s="391" t="s">
        <v>1103</v>
      </c>
      <c r="D3224" s="390" t="s">
        <v>1336</v>
      </c>
      <c r="E3224" s="390" t="s">
        <v>1104</v>
      </c>
      <c r="F3224" s="541">
        <v>703</v>
      </c>
      <c r="G3224" s="541"/>
      <c r="H3224" s="392" t="s">
        <v>137</v>
      </c>
      <c r="I3224" s="443">
        <v>1</v>
      </c>
      <c r="J3224" s="393"/>
      <c r="K3224" s="393">
        <v>1.57</v>
      </c>
      <c r="L3224" s="393">
        <v>1.57</v>
      </c>
    </row>
    <row r="3225" spans="2:12" ht="12.75" customHeight="1" x14ac:dyDescent="0.25">
      <c r="B3225" s="394" t="s">
        <v>383</v>
      </c>
      <c r="C3225" s="444" t="s">
        <v>657</v>
      </c>
      <c r="D3225" s="394" t="s">
        <v>1336</v>
      </c>
      <c r="E3225" s="394" t="s">
        <v>392</v>
      </c>
      <c r="F3225" s="542" t="s">
        <v>390</v>
      </c>
      <c r="G3225" s="542"/>
      <c r="H3225" s="395" t="s">
        <v>136</v>
      </c>
      <c r="I3225" s="445">
        <v>1</v>
      </c>
      <c r="J3225" s="445">
        <v>0</v>
      </c>
      <c r="K3225" s="446">
        <v>1.06</v>
      </c>
      <c r="L3225" s="446">
        <v>1.06</v>
      </c>
    </row>
    <row r="3226" spans="2:12" x14ac:dyDescent="0.25">
      <c r="B3226" s="394" t="s">
        <v>383</v>
      </c>
      <c r="C3226" s="444" t="s">
        <v>682</v>
      </c>
      <c r="D3226" s="394" t="s">
        <v>1336</v>
      </c>
      <c r="E3226" s="394" t="s">
        <v>244</v>
      </c>
      <c r="F3226" s="542" t="s">
        <v>384</v>
      </c>
      <c r="G3226" s="542"/>
      <c r="H3226" s="395" t="s">
        <v>340</v>
      </c>
      <c r="I3226" s="445">
        <v>0.01</v>
      </c>
      <c r="J3226" s="445">
        <v>0</v>
      </c>
      <c r="K3226" s="446">
        <v>29.48</v>
      </c>
      <c r="L3226" s="446">
        <v>0.29480000000000001</v>
      </c>
    </row>
    <row r="3227" spans="2:12" x14ac:dyDescent="0.25">
      <c r="B3227" s="394" t="s">
        <v>383</v>
      </c>
      <c r="C3227" s="444" t="s">
        <v>674</v>
      </c>
      <c r="D3227" s="394" t="s">
        <v>1336</v>
      </c>
      <c r="E3227" s="394" t="s">
        <v>237</v>
      </c>
      <c r="F3227" s="542" t="s">
        <v>384</v>
      </c>
      <c r="G3227" s="542"/>
      <c r="H3227" s="395" t="s">
        <v>340</v>
      </c>
      <c r="I3227" s="445">
        <v>0.01</v>
      </c>
      <c r="J3227" s="445">
        <v>0</v>
      </c>
      <c r="K3227" s="446">
        <v>22.31</v>
      </c>
      <c r="L3227" s="446">
        <v>0.22309999999999999</v>
      </c>
    </row>
    <row r="3228" spans="2:12" ht="25.5" x14ac:dyDescent="0.25">
      <c r="B3228" s="399"/>
      <c r="C3228" s="399"/>
      <c r="D3228" s="399"/>
      <c r="E3228" s="399"/>
      <c r="F3228" s="399"/>
      <c r="G3228" s="399" t="s">
        <v>386</v>
      </c>
      <c r="H3228" s="447">
        <v>0.51</v>
      </c>
      <c r="I3228" s="399" t="s">
        <v>387</v>
      </c>
      <c r="J3228" s="447">
        <v>0</v>
      </c>
      <c r="K3228" s="399" t="s">
        <v>388</v>
      </c>
      <c r="L3228" s="447">
        <v>0.51</v>
      </c>
    </row>
    <row r="3229" spans="2:12" ht="26.25" thickBot="1" x14ac:dyDescent="0.3">
      <c r="B3229" s="399"/>
      <c r="C3229" s="399"/>
      <c r="D3229" s="399"/>
      <c r="E3229" s="399"/>
      <c r="F3229" s="399"/>
      <c r="G3229" s="399" t="s">
        <v>389</v>
      </c>
      <c r="H3229" s="447">
        <v>0</v>
      </c>
      <c r="I3229" s="543"/>
      <c r="J3229" s="543" t="s">
        <v>474</v>
      </c>
      <c r="K3229" s="399"/>
      <c r="L3229" s="447">
        <v>1.57</v>
      </c>
    </row>
    <row r="3230" spans="2:12" ht="13.5" thickTop="1" x14ac:dyDescent="0.25">
      <c r="B3230" s="396"/>
      <c r="C3230" s="396"/>
      <c r="D3230" s="396"/>
      <c r="E3230" s="396"/>
      <c r="F3230" s="396"/>
      <c r="G3230" s="396"/>
      <c r="H3230" s="396"/>
      <c r="I3230" s="396"/>
      <c r="J3230" s="396"/>
      <c r="K3230" s="396"/>
      <c r="L3230" s="396"/>
    </row>
    <row r="3231" spans="2:12" ht="15" x14ac:dyDescent="0.25">
      <c r="B3231" s="388" t="s">
        <v>2310</v>
      </c>
      <c r="C3231" s="440" t="s">
        <v>15</v>
      </c>
      <c r="D3231" s="388" t="s">
        <v>33</v>
      </c>
      <c r="E3231" s="388" t="s">
        <v>30</v>
      </c>
      <c r="F3231" s="544" t="s">
        <v>199</v>
      </c>
      <c r="G3231" s="544"/>
      <c r="H3231" s="389" t="s">
        <v>24</v>
      </c>
      <c r="I3231" s="440" t="s">
        <v>26</v>
      </c>
      <c r="J3231" s="440" t="s">
        <v>585</v>
      </c>
      <c r="K3231" s="440" t="s">
        <v>54</v>
      </c>
      <c r="L3231" s="440" t="s">
        <v>25</v>
      </c>
    </row>
    <row r="3232" spans="2:12" x14ac:dyDescent="0.25">
      <c r="B3232" s="390" t="s">
        <v>382</v>
      </c>
      <c r="C3232" s="391" t="s">
        <v>2311</v>
      </c>
      <c r="D3232" s="390" t="s">
        <v>1336</v>
      </c>
      <c r="E3232" s="390" t="s">
        <v>2312</v>
      </c>
      <c r="F3232" s="541">
        <v>717</v>
      </c>
      <c r="G3232" s="541"/>
      <c r="H3232" s="392" t="s">
        <v>137</v>
      </c>
      <c r="I3232" s="443">
        <v>1</v>
      </c>
      <c r="J3232" s="393"/>
      <c r="K3232" s="393">
        <v>4.67</v>
      </c>
      <c r="L3232" s="393">
        <v>4.67</v>
      </c>
    </row>
    <row r="3233" spans="2:12" ht="12.75" customHeight="1" x14ac:dyDescent="0.25">
      <c r="B3233" s="394" t="s">
        <v>383</v>
      </c>
      <c r="C3233" s="444" t="s">
        <v>682</v>
      </c>
      <c r="D3233" s="394" t="s">
        <v>1336</v>
      </c>
      <c r="E3233" s="394" t="s">
        <v>244</v>
      </c>
      <c r="F3233" s="542" t="s">
        <v>384</v>
      </c>
      <c r="G3233" s="542"/>
      <c r="H3233" s="395" t="s">
        <v>340</v>
      </c>
      <c r="I3233" s="445">
        <v>0.05</v>
      </c>
      <c r="J3233" s="445">
        <v>0</v>
      </c>
      <c r="K3233" s="446">
        <v>29.48</v>
      </c>
      <c r="L3233" s="446">
        <v>1.474</v>
      </c>
    </row>
    <row r="3234" spans="2:12" x14ac:dyDescent="0.25">
      <c r="B3234" s="394" t="s">
        <v>383</v>
      </c>
      <c r="C3234" s="444" t="s">
        <v>674</v>
      </c>
      <c r="D3234" s="394" t="s">
        <v>1336</v>
      </c>
      <c r="E3234" s="394" t="s">
        <v>237</v>
      </c>
      <c r="F3234" s="542" t="s">
        <v>384</v>
      </c>
      <c r="G3234" s="542"/>
      <c r="H3234" s="395" t="s">
        <v>340</v>
      </c>
      <c r="I3234" s="445">
        <v>0.05</v>
      </c>
      <c r="J3234" s="445">
        <v>0</v>
      </c>
      <c r="K3234" s="446">
        <v>22.31</v>
      </c>
      <c r="L3234" s="446">
        <v>1.1154999999999999</v>
      </c>
    </row>
    <row r="3235" spans="2:12" ht="12.75" customHeight="1" x14ac:dyDescent="0.25">
      <c r="B3235" s="394" t="s">
        <v>383</v>
      </c>
      <c r="C3235" s="444" t="s">
        <v>4586</v>
      </c>
      <c r="D3235" s="394" t="s">
        <v>1336</v>
      </c>
      <c r="E3235" s="394" t="s">
        <v>2312</v>
      </c>
      <c r="F3235" s="542" t="s">
        <v>390</v>
      </c>
      <c r="G3235" s="542"/>
      <c r="H3235" s="395" t="s">
        <v>136</v>
      </c>
      <c r="I3235" s="445">
        <v>1</v>
      </c>
      <c r="J3235" s="445">
        <v>0</v>
      </c>
      <c r="K3235" s="446">
        <v>2.09</v>
      </c>
      <c r="L3235" s="446">
        <v>2.09</v>
      </c>
    </row>
    <row r="3236" spans="2:12" ht="25.5" x14ac:dyDescent="0.25">
      <c r="B3236" s="399"/>
      <c r="C3236" s="399"/>
      <c r="D3236" s="399"/>
      <c r="E3236" s="399"/>
      <c r="F3236" s="399"/>
      <c r="G3236" s="399" t="s">
        <v>386</v>
      </c>
      <c r="H3236" s="447">
        <v>2.58</v>
      </c>
      <c r="I3236" s="399" t="s">
        <v>387</v>
      </c>
      <c r="J3236" s="447">
        <v>0</v>
      </c>
      <c r="K3236" s="399" t="s">
        <v>388</v>
      </c>
      <c r="L3236" s="447">
        <v>2.58</v>
      </c>
    </row>
    <row r="3237" spans="2:12" ht="26.25" thickBot="1" x14ac:dyDescent="0.3">
      <c r="B3237" s="399"/>
      <c r="C3237" s="399"/>
      <c r="D3237" s="399"/>
      <c r="E3237" s="399"/>
      <c r="F3237" s="399"/>
      <c r="G3237" s="399" t="s">
        <v>389</v>
      </c>
      <c r="H3237" s="447">
        <v>0</v>
      </c>
      <c r="I3237" s="543"/>
      <c r="J3237" s="543" t="s">
        <v>474</v>
      </c>
      <c r="K3237" s="399"/>
      <c r="L3237" s="447">
        <v>4.67</v>
      </c>
    </row>
    <row r="3238" spans="2:12" ht="13.5" thickTop="1" x14ac:dyDescent="0.25">
      <c r="B3238" s="396"/>
      <c r="C3238" s="396"/>
      <c r="D3238" s="396"/>
      <c r="E3238" s="396"/>
      <c r="F3238" s="396"/>
      <c r="G3238" s="396"/>
      <c r="H3238" s="396"/>
      <c r="I3238" s="396"/>
      <c r="J3238" s="396"/>
      <c r="K3238" s="396"/>
      <c r="L3238" s="396"/>
    </row>
    <row r="3239" spans="2:12" ht="15" x14ac:dyDescent="0.25">
      <c r="B3239" s="388" t="s">
        <v>2315</v>
      </c>
      <c r="C3239" s="440" t="s">
        <v>15</v>
      </c>
      <c r="D3239" s="388" t="s">
        <v>33</v>
      </c>
      <c r="E3239" s="388" t="s">
        <v>30</v>
      </c>
      <c r="F3239" s="544" t="s">
        <v>199</v>
      </c>
      <c r="G3239" s="544"/>
      <c r="H3239" s="389" t="s">
        <v>24</v>
      </c>
      <c r="I3239" s="440" t="s">
        <v>26</v>
      </c>
      <c r="J3239" s="440" t="s">
        <v>585</v>
      </c>
      <c r="K3239" s="440" t="s">
        <v>54</v>
      </c>
      <c r="L3239" s="440" t="s">
        <v>25</v>
      </c>
    </row>
    <row r="3240" spans="2:12" ht="51" x14ac:dyDescent="0.25">
      <c r="B3240" s="390" t="s">
        <v>382</v>
      </c>
      <c r="C3240" s="391" t="s">
        <v>2316</v>
      </c>
      <c r="D3240" s="390" t="s">
        <v>160</v>
      </c>
      <c r="E3240" s="390" t="s">
        <v>2317</v>
      </c>
      <c r="F3240" s="541" t="s">
        <v>498</v>
      </c>
      <c r="G3240" s="541"/>
      <c r="H3240" s="392" t="s">
        <v>159</v>
      </c>
      <c r="I3240" s="443">
        <v>1</v>
      </c>
      <c r="J3240" s="393"/>
      <c r="K3240" s="393">
        <v>10.210000000000001</v>
      </c>
      <c r="L3240" s="393">
        <v>10.210000000000001</v>
      </c>
    </row>
    <row r="3241" spans="2:12" ht="25.5" x14ac:dyDescent="0.25">
      <c r="B3241" s="397" t="s">
        <v>471</v>
      </c>
      <c r="C3241" s="448" t="s">
        <v>774</v>
      </c>
      <c r="D3241" s="397" t="s">
        <v>160</v>
      </c>
      <c r="E3241" s="397" t="s">
        <v>4587</v>
      </c>
      <c r="F3241" s="545" t="s">
        <v>475</v>
      </c>
      <c r="G3241" s="545"/>
      <c r="H3241" s="398" t="s">
        <v>138</v>
      </c>
      <c r="I3241" s="449">
        <v>8.9999999999999998E-4</v>
      </c>
      <c r="J3241" s="449">
        <v>0</v>
      </c>
      <c r="K3241" s="450">
        <v>663.51</v>
      </c>
      <c r="L3241" s="450">
        <v>0.59</v>
      </c>
    </row>
    <row r="3242" spans="2:12" ht="12.75" customHeight="1" x14ac:dyDescent="0.25">
      <c r="B3242" s="394" t="s">
        <v>383</v>
      </c>
      <c r="C3242" s="444" t="s">
        <v>682</v>
      </c>
      <c r="D3242" s="394" t="s">
        <v>1336</v>
      </c>
      <c r="E3242" s="394" t="s">
        <v>244</v>
      </c>
      <c r="F3242" s="542" t="s">
        <v>384</v>
      </c>
      <c r="G3242" s="542"/>
      <c r="H3242" s="395" t="s">
        <v>340</v>
      </c>
      <c r="I3242" s="445">
        <v>0.16400000000000001</v>
      </c>
      <c r="J3242" s="445">
        <v>0</v>
      </c>
      <c r="K3242" s="446">
        <v>29.48</v>
      </c>
      <c r="L3242" s="446">
        <v>4.8347199999999999</v>
      </c>
    </row>
    <row r="3243" spans="2:12" x14ac:dyDescent="0.25">
      <c r="B3243" s="394" t="s">
        <v>383</v>
      </c>
      <c r="C3243" s="444" t="s">
        <v>690</v>
      </c>
      <c r="D3243" s="394" t="s">
        <v>1336</v>
      </c>
      <c r="E3243" s="394" t="s">
        <v>202</v>
      </c>
      <c r="F3243" s="542" t="s">
        <v>384</v>
      </c>
      <c r="G3243" s="542"/>
      <c r="H3243" s="395" t="s">
        <v>340</v>
      </c>
      <c r="I3243" s="445">
        <v>0.16400000000000001</v>
      </c>
      <c r="J3243" s="445">
        <v>0</v>
      </c>
      <c r="K3243" s="446">
        <v>20.37</v>
      </c>
      <c r="L3243" s="446">
        <v>3.3406799999999999</v>
      </c>
    </row>
    <row r="3244" spans="2:12" ht="25.5" x14ac:dyDescent="0.25">
      <c r="B3244" s="394" t="s">
        <v>383</v>
      </c>
      <c r="C3244" s="444" t="s">
        <v>775</v>
      </c>
      <c r="D3244" s="394" t="s">
        <v>160</v>
      </c>
      <c r="E3244" s="394" t="s">
        <v>499</v>
      </c>
      <c r="F3244" s="542" t="s">
        <v>390</v>
      </c>
      <c r="G3244" s="542"/>
      <c r="H3244" s="395" t="s">
        <v>159</v>
      </c>
      <c r="I3244" s="445">
        <v>1</v>
      </c>
      <c r="J3244" s="445">
        <v>0</v>
      </c>
      <c r="K3244" s="446">
        <v>1.45</v>
      </c>
      <c r="L3244" s="446">
        <v>1.45</v>
      </c>
    </row>
    <row r="3245" spans="2:12" ht="12.75" customHeight="1" x14ac:dyDescent="0.25">
      <c r="B3245" s="399"/>
      <c r="C3245" s="399"/>
      <c r="D3245" s="399"/>
      <c r="E3245" s="399"/>
      <c r="F3245" s="399"/>
      <c r="G3245" s="399" t="s">
        <v>386</v>
      </c>
      <c r="H3245" s="447">
        <v>8.32</v>
      </c>
      <c r="I3245" s="399" t="s">
        <v>387</v>
      </c>
      <c r="J3245" s="447">
        <v>0</v>
      </c>
      <c r="K3245" s="399" t="s">
        <v>388</v>
      </c>
      <c r="L3245" s="447">
        <v>8.32</v>
      </c>
    </row>
    <row r="3246" spans="2:12" ht="26.25" thickBot="1" x14ac:dyDescent="0.3">
      <c r="B3246" s="399"/>
      <c r="C3246" s="399"/>
      <c r="D3246" s="399"/>
      <c r="E3246" s="399"/>
      <c r="F3246" s="399"/>
      <c r="G3246" s="399" t="s">
        <v>389</v>
      </c>
      <c r="H3246" s="447">
        <v>0</v>
      </c>
      <c r="I3246" s="543"/>
      <c r="J3246" s="543" t="s">
        <v>474</v>
      </c>
      <c r="K3246" s="399"/>
      <c r="L3246" s="447">
        <v>10.210000000000001</v>
      </c>
    </row>
    <row r="3247" spans="2:12" ht="13.5" thickTop="1" x14ac:dyDescent="0.25">
      <c r="B3247" s="396"/>
      <c r="C3247" s="396"/>
      <c r="D3247" s="396"/>
      <c r="E3247" s="396"/>
      <c r="F3247" s="396"/>
      <c r="G3247" s="396"/>
      <c r="H3247" s="396"/>
      <c r="I3247" s="396"/>
      <c r="J3247" s="396"/>
      <c r="K3247" s="396"/>
      <c r="L3247" s="396"/>
    </row>
    <row r="3248" spans="2:12" ht="15" x14ac:dyDescent="0.25">
      <c r="B3248" s="388" t="s">
        <v>2320</v>
      </c>
      <c r="C3248" s="440" t="s">
        <v>15</v>
      </c>
      <c r="D3248" s="388" t="s">
        <v>33</v>
      </c>
      <c r="E3248" s="388" t="s">
        <v>30</v>
      </c>
      <c r="F3248" s="544" t="s">
        <v>199</v>
      </c>
      <c r="G3248" s="544"/>
      <c r="H3248" s="389" t="s">
        <v>24</v>
      </c>
      <c r="I3248" s="440" t="s">
        <v>26</v>
      </c>
      <c r="J3248" s="440" t="s">
        <v>585</v>
      </c>
      <c r="K3248" s="440" t="s">
        <v>54</v>
      </c>
      <c r="L3248" s="440" t="s">
        <v>25</v>
      </c>
    </row>
    <row r="3249" spans="2:12" x14ac:dyDescent="0.25">
      <c r="B3249" s="390" t="s">
        <v>382</v>
      </c>
      <c r="C3249" s="391" t="s">
        <v>757</v>
      </c>
      <c r="D3249" s="390" t="s">
        <v>1336</v>
      </c>
      <c r="E3249" s="390" t="s">
        <v>617</v>
      </c>
      <c r="F3249" s="541">
        <v>704</v>
      </c>
      <c r="G3249" s="541"/>
      <c r="H3249" s="392" t="s">
        <v>591</v>
      </c>
      <c r="I3249" s="443">
        <v>1</v>
      </c>
      <c r="J3249" s="393"/>
      <c r="K3249" s="393">
        <v>3.56</v>
      </c>
      <c r="L3249" s="393">
        <v>3.56</v>
      </c>
    </row>
    <row r="3250" spans="2:12" x14ac:dyDescent="0.25">
      <c r="B3250" s="394" t="s">
        <v>383</v>
      </c>
      <c r="C3250" s="444" t="s">
        <v>674</v>
      </c>
      <c r="D3250" s="394" t="s">
        <v>1336</v>
      </c>
      <c r="E3250" s="394" t="s">
        <v>237</v>
      </c>
      <c r="F3250" s="542" t="s">
        <v>384</v>
      </c>
      <c r="G3250" s="542"/>
      <c r="H3250" s="395" t="s">
        <v>340</v>
      </c>
      <c r="I3250" s="445">
        <v>0.01</v>
      </c>
      <c r="J3250" s="445">
        <v>0</v>
      </c>
      <c r="K3250" s="446">
        <v>22.31</v>
      </c>
      <c r="L3250" s="446">
        <v>0.22309999999999999</v>
      </c>
    </row>
    <row r="3251" spans="2:12" x14ac:dyDescent="0.25">
      <c r="B3251" s="394" t="s">
        <v>383</v>
      </c>
      <c r="C3251" s="444" t="s">
        <v>682</v>
      </c>
      <c r="D3251" s="394" t="s">
        <v>1336</v>
      </c>
      <c r="E3251" s="394" t="s">
        <v>244</v>
      </c>
      <c r="F3251" s="542" t="s">
        <v>384</v>
      </c>
      <c r="G3251" s="542"/>
      <c r="H3251" s="395" t="s">
        <v>340</v>
      </c>
      <c r="I3251" s="445">
        <v>0.01</v>
      </c>
      <c r="J3251" s="445">
        <v>0</v>
      </c>
      <c r="K3251" s="446">
        <v>29.48</v>
      </c>
      <c r="L3251" s="446">
        <v>0.29480000000000001</v>
      </c>
    </row>
    <row r="3252" spans="2:12" x14ac:dyDescent="0.25">
      <c r="B3252" s="394" t="s">
        <v>383</v>
      </c>
      <c r="C3252" s="444" t="s">
        <v>758</v>
      </c>
      <c r="D3252" s="394" t="s">
        <v>1336</v>
      </c>
      <c r="E3252" s="394" t="s">
        <v>617</v>
      </c>
      <c r="F3252" s="542" t="s">
        <v>390</v>
      </c>
      <c r="G3252" s="542"/>
      <c r="H3252" s="395" t="s">
        <v>591</v>
      </c>
      <c r="I3252" s="445">
        <v>1</v>
      </c>
      <c r="J3252" s="445">
        <v>0</v>
      </c>
      <c r="K3252" s="446">
        <v>3.05</v>
      </c>
      <c r="L3252" s="446">
        <v>3.05</v>
      </c>
    </row>
    <row r="3253" spans="2:12" ht="25.5" x14ac:dyDescent="0.25">
      <c r="B3253" s="399"/>
      <c r="C3253" s="399"/>
      <c r="D3253" s="399"/>
      <c r="E3253" s="399"/>
      <c r="F3253" s="399"/>
      <c r="G3253" s="399" t="s">
        <v>386</v>
      </c>
      <c r="H3253" s="447">
        <v>0.51</v>
      </c>
      <c r="I3253" s="399" t="s">
        <v>387</v>
      </c>
      <c r="J3253" s="447">
        <v>0</v>
      </c>
      <c r="K3253" s="399" t="s">
        <v>388</v>
      </c>
      <c r="L3253" s="447">
        <v>0.51</v>
      </c>
    </row>
    <row r="3254" spans="2:12" ht="26.25" thickBot="1" x14ac:dyDescent="0.3">
      <c r="B3254" s="399"/>
      <c r="C3254" s="399"/>
      <c r="D3254" s="399"/>
      <c r="E3254" s="399"/>
      <c r="F3254" s="399"/>
      <c r="G3254" s="399" t="s">
        <v>389</v>
      </c>
      <c r="H3254" s="447">
        <v>0</v>
      </c>
      <c r="I3254" s="543"/>
      <c r="J3254" s="543" t="s">
        <v>474</v>
      </c>
      <c r="K3254" s="399"/>
      <c r="L3254" s="447">
        <v>3.56</v>
      </c>
    </row>
    <row r="3255" spans="2:12" ht="13.5" thickTop="1" x14ac:dyDescent="0.25">
      <c r="B3255" s="396"/>
      <c r="C3255" s="396"/>
      <c r="D3255" s="396"/>
      <c r="E3255" s="396"/>
      <c r="F3255" s="396"/>
      <c r="G3255" s="396"/>
      <c r="H3255" s="396"/>
      <c r="I3255" s="396"/>
      <c r="J3255" s="396"/>
      <c r="K3255" s="396"/>
      <c r="L3255" s="396"/>
    </row>
    <row r="3256" spans="2:12" ht="15" x14ac:dyDescent="0.25">
      <c r="B3256" s="388" t="s">
        <v>2321</v>
      </c>
      <c r="C3256" s="440" t="s">
        <v>15</v>
      </c>
      <c r="D3256" s="388" t="s">
        <v>33</v>
      </c>
      <c r="E3256" s="388" t="s">
        <v>30</v>
      </c>
      <c r="F3256" s="544" t="s">
        <v>199</v>
      </c>
      <c r="G3256" s="544"/>
      <c r="H3256" s="389" t="s">
        <v>24</v>
      </c>
      <c r="I3256" s="440" t="s">
        <v>26</v>
      </c>
      <c r="J3256" s="440" t="s">
        <v>585</v>
      </c>
      <c r="K3256" s="440" t="s">
        <v>54</v>
      </c>
      <c r="L3256" s="440" t="s">
        <v>25</v>
      </c>
    </row>
    <row r="3257" spans="2:12" ht="25.5" x14ac:dyDescent="0.25">
      <c r="B3257" s="390" t="s">
        <v>382</v>
      </c>
      <c r="C3257" s="391" t="s">
        <v>2322</v>
      </c>
      <c r="D3257" s="390" t="s">
        <v>1336</v>
      </c>
      <c r="E3257" s="390" t="s">
        <v>2323</v>
      </c>
      <c r="F3257" s="541">
        <v>714</v>
      </c>
      <c r="G3257" s="541"/>
      <c r="H3257" s="392" t="s">
        <v>137</v>
      </c>
      <c r="I3257" s="443">
        <v>1</v>
      </c>
      <c r="J3257" s="393"/>
      <c r="K3257" s="393">
        <v>143.9</v>
      </c>
      <c r="L3257" s="393">
        <v>143.9</v>
      </c>
    </row>
    <row r="3258" spans="2:12" x14ac:dyDescent="0.25">
      <c r="B3258" s="394" t="s">
        <v>383</v>
      </c>
      <c r="C3258" s="444" t="s">
        <v>674</v>
      </c>
      <c r="D3258" s="394" t="s">
        <v>1336</v>
      </c>
      <c r="E3258" s="394" t="s">
        <v>237</v>
      </c>
      <c r="F3258" s="542" t="s">
        <v>384</v>
      </c>
      <c r="G3258" s="542"/>
      <c r="H3258" s="395" t="s">
        <v>340</v>
      </c>
      <c r="I3258" s="445">
        <v>0.6</v>
      </c>
      <c r="J3258" s="445">
        <v>0</v>
      </c>
      <c r="K3258" s="446">
        <v>22.31</v>
      </c>
      <c r="L3258" s="446">
        <v>13.385999999999999</v>
      </c>
    </row>
    <row r="3259" spans="2:12" x14ac:dyDescent="0.25">
      <c r="B3259" s="394" t="s">
        <v>383</v>
      </c>
      <c r="C3259" s="444" t="s">
        <v>682</v>
      </c>
      <c r="D3259" s="394" t="s">
        <v>1336</v>
      </c>
      <c r="E3259" s="394" t="s">
        <v>244</v>
      </c>
      <c r="F3259" s="542" t="s">
        <v>384</v>
      </c>
      <c r="G3259" s="542"/>
      <c r="H3259" s="395" t="s">
        <v>340</v>
      </c>
      <c r="I3259" s="445">
        <v>0.6</v>
      </c>
      <c r="J3259" s="445">
        <v>0</v>
      </c>
      <c r="K3259" s="446">
        <v>29.48</v>
      </c>
      <c r="L3259" s="446">
        <v>17.687999999999999</v>
      </c>
    </row>
    <row r="3260" spans="2:12" ht="12.75" customHeight="1" x14ac:dyDescent="0.25">
      <c r="B3260" s="394" t="s">
        <v>383</v>
      </c>
      <c r="C3260" s="444" t="s">
        <v>4588</v>
      </c>
      <c r="D3260" s="394" t="s">
        <v>1336</v>
      </c>
      <c r="E3260" s="394" t="s">
        <v>4589</v>
      </c>
      <c r="F3260" s="542" t="s">
        <v>390</v>
      </c>
      <c r="G3260" s="542"/>
      <c r="H3260" s="395" t="s">
        <v>136</v>
      </c>
      <c r="I3260" s="445">
        <v>1</v>
      </c>
      <c r="J3260" s="445">
        <v>0</v>
      </c>
      <c r="K3260" s="446">
        <v>112.84</v>
      </c>
      <c r="L3260" s="446">
        <v>112.84</v>
      </c>
    </row>
    <row r="3261" spans="2:12" ht="25.5" x14ac:dyDescent="0.25">
      <c r="B3261" s="399"/>
      <c r="C3261" s="399"/>
      <c r="D3261" s="399"/>
      <c r="E3261" s="399"/>
      <c r="F3261" s="399"/>
      <c r="G3261" s="399" t="s">
        <v>386</v>
      </c>
      <c r="H3261" s="447">
        <v>31.06</v>
      </c>
      <c r="I3261" s="399" t="s">
        <v>387</v>
      </c>
      <c r="J3261" s="447">
        <v>0</v>
      </c>
      <c r="K3261" s="399" t="s">
        <v>388</v>
      </c>
      <c r="L3261" s="447">
        <v>31.06</v>
      </c>
    </row>
    <row r="3262" spans="2:12" ht="26.25" thickBot="1" x14ac:dyDescent="0.3">
      <c r="B3262" s="399"/>
      <c r="C3262" s="399"/>
      <c r="D3262" s="399"/>
      <c r="E3262" s="399"/>
      <c r="F3262" s="399"/>
      <c r="G3262" s="399" t="s">
        <v>389</v>
      </c>
      <c r="H3262" s="447">
        <v>0</v>
      </c>
      <c r="I3262" s="543"/>
      <c r="J3262" s="543" t="s">
        <v>474</v>
      </c>
      <c r="K3262" s="399"/>
      <c r="L3262" s="447">
        <v>143.9</v>
      </c>
    </row>
    <row r="3263" spans="2:12" ht="13.5" thickTop="1" x14ac:dyDescent="0.25">
      <c r="B3263" s="396"/>
      <c r="C3263" s="396"/>
      <c r="D3263" s="396"/>
      <c r="E3263" s="396"/>
      <c r="F3263" s="396"/>
      <c r="G3263" s="396"/>
      <c r="H3263" s="396"/>
      <c r="I3263" s="396"/>
      <c r="J3263" s="396"/>
      <c r="K3263" s="396"/>
      <c r="L3263" s="396"/>
    </row>
    <row r="3264" spans="2:12" ht="15" x14ac:dyDescent="0.25">
      <c r="B3264" s="388" t="s">
        <v>2325</v>
      </c>
      <c r="C3264" s="440" t="s">
        <v>15</v>
      </c>
      <c r="D3264" s="388" t="s">
        <v>33</v>
      </c>
      <c r="E3264" s="388" t="s">
        <v>30</v>
      </c>
      <c r="F3264" s="544" t="s">
        <v>199</v>
      </c>
      <c r="G3264" s="544"/>
      <c r="H3264" s="389" t="s">
        <v>24</v>
      </c>
      <c r="I3264" s="440" t="s">
        <v>26</v>
      </c>
      <c r="J3264" s="440" t="s">
        <v>585</v>
      </c>
      <c r="K3264" s="440" t="s">
        <v>54</v>
      </c>
      <c r="L3264" s="440" t="s">
        <v>25</v>
      </c>
    </row>
    <row r="3265" spans="2:12" x14ac:dyDescent="0.25">
      <c r="B3265" s="390" t="s">
        <v>382</v>
      </c>
      <c r="C3265" s="391" t="s">
        <v>878</v>
      </c>
      <c r="D3265" s="390" t="s">
        <v>1336</v>
      </c>
      <c r="E3265" s="390" t="s">
        <v>463</v>
      </c>
      <c r="F3265" s="541">
        <v>711</v>
      </c>
      <c r="G3265" s="541"/>
      <c r="H3265" s="392" t="s">
        <v>137</v>
      </c>
      <c r="I3265" s="443">
        <v>1</v>
      </c>
      <c r="J3265" s="393"/>
      <c r="K3265" s="393">
        <v>105.83</v>
      </c>
      <c r="L3265" s="393">
        <v>105.83</v>
      </c>
    </row>
    <row r="3266" spans="2:12" x14ac:dyDescent="0.25">
      <c r="B3266" s="394" t="s">
        <v>383</v>
      </c>
      <c r="C3266" s="444" t="s">
        <v>682</v>
      </c>
      <c r="D3266" s="394" t="s">
        <v>1336</v>
      </c>
      <c r="E3266" s="394" t="s">
        <v>244</v>
      </c>
      <c r="F3266" s="542" t="s">
        <v>384</v>
      </c>
      <c r="G3266" s="542"/>
      <c r="H3266" s="395" t="s">
        <v>340</v>
      </c>
      <c r="I3266" s="445">
        <v>0.9</v>
      </c>
      <c r="J3266" s="445">
        <v>0</v>
      </c>
      <c r="K3266" s="446">
        <v>29.48</v>
      </c>
      <c r="L3266" s="446">
        <v>26.532</v>
      </c>
    </row>
    <row r="3267" spans="2:12" x14ac:dyDescent="0.25">
      <c r="B3267" s="394" t="s">
        <v>383</v>
      </c>
      <c r="C3267" s="444" t="s">
        <v>674</v>
      </c>
      <c r="D3267" s="394" t="s">
        <v>1336</v>
      </c>
      <c r="E3267" s="394" t="s">
        <v>237</v>
      </c>
      <c r="F3267" s="542" t="s">
        <v>384</v>
      </c>
      <c r="G3267" s="542"/>
      <c r="H3267" s="395" t="s">
        <v>340</v>
      </c>
      <c r="I3267" s="445">
        <v>0.9</v>
      </c>
      <c r="J3267" s="445">
        <v>0</v>
      </c>
      <c r="K3267" s="446">
        <v>22.31</v>
      </c>
      <c r="L3267" s="446">
        <v>20.079000000000001</v>
      </c>
    </row>
    <row r="3268" spans="2:12" ht="12.75" customHeight="1" x14ac:dyDescent="0.25">
      <c r="B3268" s="394" t="s">
        <v>383</v>
      </c>
      <c r="C3268" s="444" t="s">
        <v>713</v>
      </c>
      <c r="D3268" s="394" t="s">
        <v>1336</v>
      </c>
      <c r="E3268" s="394" t="s">
        <v>463</v>
      </c>
      <c r="F3268" s="542" t="s">
        <v>390</v>
      </c>
      <c r="G3268" s="542"/>
      <c r="H3268" s="395" t="s">
        <v>136</v>
      </c>
      <c r="I3268" s="445">
        <v>1</v>
      </c>
      <c r="J3268" s="445">
        <v>0</v>
      </c>
      <c r="K3268" s="446">
        <v>59.23</v>
      </c>
      <c r="L3268" s="446">
        <v>59.23</v>
      </c>
    </row>
    <row r="3269" spans="2:12" ht="12.75" customHeight="1" x14ac:dyDescent="0.25">
      <c r="B3269" s="399"/>
      <c r="C3269" s="399"/>
      <c r="D3269" s="399"/>
      <c r="E3269" s="399"/>
      <c r="F3269" s="399"/>
      <c r="G3269" s="399" t="s">
        <v>386</v>
      </c>
      <c r="H3269" s="447">
        <v>46.6</v>
      </c>
      <c r="I3269" s="399" t="s">
        <v>387</v>
      </c>
      <c r="J3269" s="447">
        <v>0</v>
      </c>
      <c r="K3269" s="399" t="s">
        <v>388</v>
      </c>
      <c r="L3269" s="447">
        <v>46.6</v>
      </c>
    </row>
    <row r="3270" spans="2:12" ht="26.25" thickBot="1" x14ac:dyDescent="0.3">
      <c r="B3270" s="399"/>
      <c r="C3270" s="399"/>
      <c r="D3270" s="399"/>
      <c r="E3270" s="399"/>
      <c r="F3270" s="399"/>
      <c r="G3270" s="399" t="s">
        <v>389</v>
      </c>
      <c r="H3270" s="447">
        <v>0</v>
      </c>
      <c r="I3270" s="543"/>
      <c r="J3270" s="543" t="s">
        <v>474</v>
      </c>
      <c r="K3270" s="399"/>
      <c r="L3270" s="447">
        <v>105.83</v>
      </c>
    </row>
    <row r="3271" spans="2:12" ht="13.5" thickTop="1" x14ac:dyDescent="0.25">
      <c r="B3271" s="396"/>
      <c r="C3271" s="396"/>
      <c r="D3271" s="396"/>
      <c r="E3271" s="396"/>
      <c r="F3271" s="396"/>
      <c r="G3271" s="396"/>
      <c r="H3271" s="396"/>
      <c r="I3271" s="396"/>
      <c r="J3271" s="396"/>
      <c r="K3271" s="396"/>
      <c r="L3271" s="396"/>
    </row>
    <row r="3272" spans="2:12" ht="15" x14ac:dyDescent="0.25">
      <c r="B3272" s="388" t="s">
        <v>2326</v>
      </c>
      <c r="C3272" s="440" t="s">
        <v>15</v>
      </c>
      <c r="D3272" s="388" t="s">
        <v>33</v>
      </c>
      <c r="E3272" s="388" t="s">
        <v>30</v>
      </c>
      <c r="F3272" s="544" t="s">
        <v>199</v>
      </c>
      <c r="G3272" s="544"/>
      <c r="H3272" s="389" t="s">
        <v>24</v>
      </c>
      <c r="I3272" s="440" t="s">
        <v>26</v>
      </c>
      <c r="J3272" s="440" t="s">
        <v>585</v>
      </c>
      <c r="K3272" s="440" t="s">
        <v>54</v>
      </c>
      <c r="L3272" s="440" t="s">
        <v>25</v>
      </c>
    </row>
    <row r="3273" spans="2:12" x14ac:dyDescent="0.25">
      <c r="B3273" s="390" t="s">
        <v>382</v>
      </c>
      <c r="C3273" s="391" t="s">
        <v>2327</v>
      </c>
      <c r="D3273" s="390" t="s">
        <v>1336</v>
      </c>
      <c r="E3273" s="390" t="s">
        <v>2328</v>
      </c>
      <c r="F3273" s="541">
        <v>705</v>
      </c>
      <c r="G3273" s="541"/>
      <c r="H3273" s="392" t="s">
        <v>141</v>
      </c>
      <c r="I3273" s="443">
        <v>1</v>
      </c>
      <c r="J3273" s="393"/>
      <c r="K3273" s="393">
        <v>9.5299999999999994</v>
      </c>
      <c r="L3273" s="393">
        <v>9.5299999999999994</v>
      </c>
    </row>
    <row r="3274" spans="2:12" x14ac:dyDescent="0.25">
      <c r="B3274" s="394" t="s">
        <v>383</v>
      </c>
      <c r="C3274" s="444" t="s">
        <v>674</v>
      </c>
      <c r="D3274" s="394" t="s">
        <v>1336</v>
      </c>
      <c r="E3274" s="394" t="s">
        <v>237</v>
      </c>
      <c r="F3274" s="542" t="s">
        <v>384</v>
      </c>
      <c r="G3274" s="542"/>
      <c r="H3274" s="395" t="s">
        <v>340</v>
      </c>
      <c r="I3274" s="445">
        <v>6.5000000000000002E-2</v>
      </c>
      <c r="J3274" s="445">
        <v>0</v>
      </c>
      <c r="K3274" s="446">
        <v>22.31</v>
      </c>
      <c r="L3274" s="446">
        <v>1.4501500000000001</v>
      </c>
    </row>
    <row r="3275" spans="2:12" x14ac:dyDescent="0.25">
      <c r="B3275" s="394" t="s">
        <v>383</v>
      </c>
      <c r="C3275" s="444" t="s">
        <v>4590</v>
      </c>
      <c r="D3275" s="394" t="s">
        <v>1336</v>
      </c>
      <c r="E3275" s="394" t="s">
        <v>2328</v>
      </c>
      <c r="F3275" s="542" t="s">
        <v>390</v>
      </c>
      <c r="G3275" s="542"/>
      <c r="H3275" s="395" t="s">
        <v>141</v>
      </c>
      <c r="I3275" s="445">
        <v>1.02</v>
      </c>
      <c r="J3275" s="445">
        <v>0</v>
      </c>
      <c r="K3275" s="446">
        <v>6.05</v>
      </c>
      <c r="L3275" s="446">
        <v>6.1710000000000003</v>
      </c>
    </row>
    <row r="3276" spans="2:12" x14ac:dyDescent="0.25">
      <c r="B3276" s="394" t="s">
        <v>383</v>
      </c>
      <c r="C3276" s="444" t="s">
        <v>682</v>
      </c>
      <c r="D3276" s="394" t="s">
        <v>1336</v>
      </c>
      <c r="E3276" s="394" t="s">
        <v>244</v>
      </c>
      <c r="F3276" s="542" t="s">
        <v>384</v>
      </c>
      <c r="G3276" s="542"/>
      <c r="H3276" s="395" t="s">
        <v>340</v>
      </c>
      <c r="I3276" s="445">
        <v>6.5000000000000002E-2</v>
      </c>
      <c r="J3276" s="445">
        <v>0</v>
      </c>
      <c r="K3276" s="446">
        <v>29.48</v>
      </c>
      <c r="L3276" s="446">
        <v>1.9161999999999999</v>
      </c>
    </row>
    <row r="3277" spans="2:12" ht="25.5" x14ac:dyDescent="0.25">
      <c r="B3277" s="399"/>
      <c r="C3277" s="399"/>
      <c r="D3277" s="399"/>
      <c r="E3277" s="399"/>
      <c r="F3277" s="399"/>
      <c r="G3277" s="399" t="s">
        <v>386</v>
      </c>
      <c r="H3277" s="447">
        <v>3.36</v>
      </c>
      <c r="I3277" s="399" t="s">
        <v>387</v>
      </c>
      <c r="J3277" s="447">
        <v>0</v>
      </c>
      <c r="K3277" s="399" t="s">
        <v>388</v>
      </c>
      <c r="L3277" s="447">
        <v>3.36</v>
      </c>
    </row>
    <row r="3278" spans="2:12" ht="26.25" thickBot="1" x14ac:dyDescent="0.3">
      <c r="B3278" s="399"/>
      <c r="C3278" s="399"/>
      <c r="D3278" s="399"/>
      <c r="E3278" s="399"/>
      <c r="F3278" s="399"/>
      <c r="G3278" s="399" t="s">
        <v>389</v>
      </c>
      <c r="H3278" s="447">
        <v>0</v>
      </c>
      <c r="I3278" s="543"/>
      <c r="J3278" s="543" t="s">
        <v>474</v>
      </c>
      <c r="K3278" s="399"/>
      <c r="L3278" s="447">
        <v>9.5299999999999994</v>
      </c>
    </row>
    <row r="3279" spans="2:12" ht="13.5" thickTop="1" x14ac:dyDescent="0.25">
      <c r="B3279" s="396"/>
      <c r="C3279" s="396"/>
      <c r="D3279" s="396"/>
      <c r="E3279" s="396"/>
      <c r="F3279" s="396"/>
      <c r="G3279" s="396"/>
      <c r="H3279" s="396"/>
      <c r="I3279" s="396"/>
      <c r="J3279" s="396"/>
      <c r="K3279" s="396"/>
      <c r="L3279" s="396"/>
    </row>
    <row r="3280" spans="2:12" ht="15" x14ac:dyDescent="0.25">
      <c r="B3280" s="388" t="s">
        <v>2331</v>
      </c>
      <c r="C3280" s="440" t="s">
        <v>15</v>
      </c>
      <c r="D3280" s="388" t="s">
        <v>33</v>
      </c>
      <c r="E3280" s="388" t="s">
        <v>30</v>
      </c>
      <c r="F3280" s="544" t="s">
        <v>199</v>
      </c>
      <c r="G3280" s="544"/>
      <c r="H3280" s="389" t="s">
        <v>24</v>
      </c>
      <c r="I3280" s="440" t="s">
        <v>26</v>
      </c>
      <c r="J3280" s="440" t="s">
        <v>585</v>
      </c>
      <c r="K3280" s="440" t="s">
        <v>54</v>
      </c>
      <c r="L3280" s="440" t="s">
        <v>25</v>
      </c>
    </row>
    <row r="3281" spans="2:12" x14ac:dyDescent="0.25">
      <c r="B3281" s="390" t="s">
        <v>382</v>
      </c>
      <c r="C3281" s="391" t="s">
        <v>1089</v>
      </c>
      <c r="D3281" s="390" t="s">
        <v>1336</v>
      </c>
      <c r="E3281" s="390" t="s">
        <v>1090</v>
      </c>
      <c r="F3281" s="541">
        <v>705</v>
      </c>
      <c r="G3281" s="541"/>
      <c r="H3281" s="392" t="s">
        <v>141</v>
      </c>
      <c r="I3281" s="443">
        <v>1</v>
      </c>
      <c r="J3281" s="393"/>
      <c r="K3281" s="393">
        <v>7.14</v>
      </c>
      <c r="L3281" s="393">
        <v>7.14</v>
      </c>
    </row>
    <row r="3282" spans="2:12" ht="12.75" customHeight="1" x14ac:dyDescent="0.25">
      <c r="B3282" s="394" t="s">
        <v>383</v>
      </c>
      <c r="C3282" s="444" t="s">
        <v>674</v>
      </c>
      <c r="D3282" s="394" t="s">
        <v>1336</v>
      </c>
      <c r="E3282" s="394" t="s">
        <v>237</v>
      </c>
      <c r="F3282" s="542" t="s">
        <v>384</v>
      </c>
      <c r="G3282" s="542"/>
      <c r="H3282" s="395" t="s">
        <v>340</v>
      </c>
      <c r="I3282" s="445">
        <v>0.06</v>
      </c>
      <c r="J3282" s="445">
        <v>0</v>
      </c>
      <c r="K3282" s="446">
        <v>22.31</v>
      </c>
      <c r="L3282" s="446">
        <v>1.3386</v>
      </c>
    </row>
    <row r="3283" spans="2:12" ht="12.75" customHeight="1" x14ac:dyDescent="0.25">
      <c r="B3283" s="394" t="s">
        <v>383</v>
      </c>
      <c r="C3283" s="444" t="s">
        <v>682</v>
      </c>
      <c r="D3283" s="394" t="s">
        <v>1336</v>
      </c>
      <c r="E3283" s="394" t="s">
        <v>244</v>
      </c>
      <c r="F3283" s="542" t="s">
        <v>384</v>
      </c>
      <c r="G3283" s="542"/>
      <c r="H3283" s="395" t="s">
        <v>340</v>
      </c>
      <c r="I3283" s="445">
        <v>0.06</v>
      </c>
      <c r="J3283" s="445">
        <v>0</v>
      </c>
      <c r="K3283" s="446">
        <v>29.48</v>
      </c>
      <c r="L3283" s="446">
        <v>1.7687999999999999</v>
      </c>
    </row>
    <row r="3284" spans="2:12" x14ac:dyDescent="0.25">
      <c r="B3284" s="394" t="s">
        <v>383</v>
      </c>
      <c r="C3284" s="444" t="s">
        <v>1284</v>
      </c>
      <c r="D3284" s="394" t="s">
        <v>1336</v>
      </c>
      <c r="E3284" s="394" t="s">
        <v>1090</v>
      </c>
      <c r="F3284" s="542" t="s">
        <v>390</v>
      </c>
      <c r="G3284" s="542"/>
      <c r="H3284" s="395" t="s">
        <v>141</v>
      </c>
      <c r="I3284" s="445">
        <v>1.02</v>
      </c>
      <c r="J3284" s="445">
        <v>0</v>
      </c>
      <c r="K3284" s="446">
        <v>3.98</v>
      </c>
      <c r="L3284" s="446">
        <v>4.0595999999999997</v>
      </c>
    </row>
    <row r="3285" spans="2:12" ht="25.5" x14ac:dyDescent="0.25">
      <c r="B3285" s="399"/>
      <c r="C3285" s="399"/>
      <c r="D3285" s="399"/>
      <c r="E3285" s="399"/>
      <c r="F3285" s="399"/>
      <c r="G3285" s="399" t="s">
        <v>386</v>
      </c>
      <c r="H3285" s="447">
        <v>3.09</v>
      </c>
      <c r="I3285" s="399" t="s">
        <v>387</v>
      </c>
      <c r="J3285" s="447">
        <v>0</v>
      </c>
      <c r="K3285" s="399" t="s">
        <v>388</v>
      </c>
      <c r="L3285" s="447">
        <v>3.09</v>
      </c>
    </row>
    <row r="3286" spans="2:12" ht="26.25" thickBot="1" x14ac:dyDescent="0.3">
      <c r="B3286" s="399"/>
      <c r="C3286" s="399"/>
      <c r="D3286" s="399"/>
      <c r="E3286" s="399"/>
      <c r="F3286" s="399"/>
      <c r="G3286" s="399" t="s">
        <v>389</v>
      </c>
      <c r="H3286" s="447">
        <v>0</v>
      </c>
      <c r="I3286" s="543"/>
      <c r="J3286" s="543" t="s">
        <v>474</v>
      </c>
      <c r="K3286" s="399"/>
      <c r="L3286" s="447">
        <v>7.14</v>
      </c>
    </row>
    <row r="3287" spans="2:12" ht="13.5" thickTop="1" x14ac:dyDescent="0.25">
      <c r="B3287" s="396"/>
      <c r="C3287" s="396"/>
      <c r="D3287" s="396"/>
      <c r="E3287" s="396"/>
      <c r="F3287" s="396"/>
      <c r="G3287" s="396"/>
      <c r="H3287" s="396"/>
      <c r="I3287" s="396"/>
      <c r="J3287" s="396"/>
      <c r="K3287" s="396"/>
      <c r="L3287" s="396"/>
    </row>
    <row r="3288" spans="2:12" ht="15" x14ac:dyDescent="0.25">
      <c r="B3288" s="388" t="s">
        <v>2332</v>
      </c>
      <c r="C3288" s="440" t="s">
        <v>15</v>
      </c>
      <c r="D3288" s="388" t="s">
        <v>33</v>
      </c>
      <c r="E3288" s="388" t="s">
        <v>30</v>
      </c>
      <c r="F3288" s="544" t="s">
        <v>199</v>
      </c>
      <c r="G3288" s="544"/>
      <c r="H3288" s="389" t="s">
        <v>24</v>
      </c>
      <c r="I3288" s="440" t="s">
        <v>26</v>
      </c>
      <c r="J3288" s="440" t="s">
        <v>585</v>
      </c>
      <c r="K3288" s="440" t="s">
        <v>54</v>
      </c>
      <c r="L3288" s="440" t="s">
        <v>25</v>
      </c>
    </row>
    <row r="3289" spans="2:12" x14ac:dyDescent="0.25">
      <c r="B3289" s="390" t="s">
        <v>382</v>
      </c>
      <c r="C3289" s="391" t="s">
        <v>2333</v>
      </c>
      <c r="D3289" s="390" t="s">
        <v>1336</v>
      </c>
      <c r="E3289" s="390" t="s">
        <v>2334</v>
      </c>
      <c r="F3289" s="541">
        <v>705</v>
      </c>
      <c r="G3289" s="541"/>
      <c r="H3289" s="392" t="s">
        <v>188</v>
      </c>
      <c r="I3289" s="443">
        <v>1</v>
      </c>
      <c r="J3289" s="393"/>
      <c r="K3289" s="393">
        <v>13.1</v>
      </c>
      <c r="L3289" s="393">
        <v>13.1</v>
      </c>
    </row>
    <row r="3290" spans="2:12" x14ac:dyDescent="0.25">
      <c r="B3290" s="394" t="s">
        <v>383</v>
      </c>
      <c r="C3290" s="444" t="s">
        <v>4591</v>
      </c>
      <c r="D3290" s="394" t="s">
        <v>1336</v>
      </c>
      <c r="E3290" s="394" t="s">
        <v>2334</v>
      </c>
      <c r="F3290" s="542" t="s">
        <v>390</v>
      </c>
      <c r="G3290" s="542"/>
      <c r="H3290" s="395" t="s">
        <v>141</v>
      </c>
      <c r="I3290" s="445">
        <v>1.02</v>
      </c>
      <c r="J3290" s="445">
        <v>0</v>
      </c>
      <c r="K3290" s="446">
        <v>9.3000000000000007</v>
      </c>
      <c r="L3290" s="446">
        <v>9.4860000000000007</v>
      </c>
    </row>
    <row r="3291" spans="2:12" ht="12.75" customHeight="1" x14ac:dyDescent="0.25">
      <c r="B3291" s="394" t="s">
        <v>383</v>
      </c>
      <c r="C3291" s="444" t="s">
        <v>674</v>
      </c>
      <c r="D3291" s="394" t="s">
        <v>1336</v>
      </c>
      <c r="E3291" s="394" t="s">
        <v>237</v>
      </c>
      <c r="F3291" s="542" t="s">
        <v>384</v>
      </c>
      <c r="G3291" s="542"/>
      <c r="H3291" s="395" t="s">
        <v>340</v>
      </c>
      <c r="I3291" s="445">
        <v>7.0000000000000007E-2</v>
      </c>
      <c r="J3291" s="445">
        <v>0</v>
      </c>
      <c r="K3291" s="446">
        <v>22.31</v>
      </c>
      <c r="L3291" s="446">
        <v>1.5617000000000001</v>
      </c>
    </row>
    <row r="3292" spans="2:12" x14ac:dyDescent="0.25">
      <c r="B3292" s="394" t="s">
        <v>383</v>
      </c>
      <c r="C3292" s="444" t="s">
        <v>682</v>
      </c>
      <c r="D3292" s="394" t="s">
        <v>1336</v>
      </c>
      <c r="E3292" s="394" t="s">
        <v>244</v>
      </c>
      <c r="F3292" s="542" t="s">
        <v>384</v>
      </c>
      <c r="G3292" s="542"/>
      <c r="H3292" s="395" t="s">
        <v>340</v>
      </c>
      <c r="I3292" s="445">
        <v>7.0000000000000007E-2</v>
      </c>
      <c r="J3292" s="445">
        <v>0</v>
      </c>
      <c r="K3292" s="446">
        <v>29.48</v>
      </c>
      <c r="L3292" s="446">
        <v>2.0636000000000001</v>
      </c>
    </row>
    <row r="3293" spans="2:12" ht="12.75" customHeight="1" x14ac:dyDescent="0.25">
      <c r="B3293" s="399"/>
      <c r="C3293" s="399"/>
      <c r="D3293" s="399"/>
      <c r="E3293" s="399"/>
      <c r="F3293" s="399"/>
      <c r="G3293" s="399" t="s">
        <v>386</v>
      </c>
      <c r="H3293" s="447">
        <v>3.62</v>
      </c>
      <c r="I3293" s="399" t="s">
        <v>387</v>
      </c>
      <c r="J3293" s="447">
        <v>0</v>
      </c>
      <c r="K3293" s="399" t="s">
        <v>388</v>
      </c>
      <c r="L3293" s="447">
        <v>3.62</v>
      </c>
    </row>
    <row r="3294" spans="2:12" ht="26.25" thickBot="1" x14ac:dyDescent="0.3">
      <c r="B3294" s="399"/>
      <c r="C3294" s="399"/>
      <c r="D3294" s="399"/>
      <c r="E3294" s="399"/>
      <c r="F3294" s="399"/>
      <c r="G3294" s="399" t="s">
        <v>389</v>
      </c>
      <c r="H3294" s="447">
        <v>0</v>
      </c>
      <c r="I3294" s="543"/>
      <c r="J3294" s="543" t="s">
        <v>474</v>
      </c>
      <c r="K3294" s="399"/>
      <c r="L3294" s="447">
        <v>13.1</v>
      </c>
    </row>
    <row r="3295" spans="2:12" ht="13.5" thickTop="1" x14ac:dyDescent="0.25">
      <c r="B3295" s="396"/>
      <c r="C3295" s="396"/>
      <c r="D3295" s="396"/>
      <c r="E3295" s="396"/>
      <c r="F3295" s="396"/>
      <c r="G3295" s="396"/>
      <c r="H3295" s="396"/>
      <c r="I3295" s="396"/>
      <c r="J3295" s="396"/>
      <c r="K3295" s="396"/>
      <c r="L3295" s="396"/>
    </row>
    <row r="3296" spans="2:12" ht="15" x14ac:dyDescent="0.25">
      <c r="B3296" s="388" t="s">
        <v>2335</v>
      </c>
      <c r="C3296" s="440" t="s">
        <v>15</v>
      </c>
      <c r="D3296" s="388" t="s">
        <v>33</v>
      </c>
      <c r="E3296" s="388" t="s">
        <v>30</v>
      </c>
      <c r="F3296" s="544" t="s">
        <v>199</v>
      </c>
      <c r="G3296" s="544"/>
      <c r="H3296" s="389" t="s">
        <v>24</v>
      </c>
      <c r="I3296" s="440" t="s">
        <v>26</v>
      </c>
      <c r="J3296" s="440" t="s">
        <v>585</v>
      </c>
      <c r="K3296" s="440" t="s">
        <v>54</v>
      </c>
      <c r="L3296" s="440" t="s">
        <v>25</v>
      </c>
    </row>
    <row r="3297" spans="2:12" x14ac:dyDescent="0.25">
      <c r="B3297" s="390" t="s">
        <v>382</v>
      </c>
      <c r="C3297" s="391" t="s">
        <v>2336</v>
      </c>
      <c r="D3297" s="390" t="s">
        <v>1336</v>
      </c>
      <c r="E3297" s="390" t="s">
        <v>2337</v>
      </c>
      <c r="F3297" s="541">
        <v>726</v>
      </c>
      <c r="G3297" s="541"/>
      <c r="H3297" s="392" t="s">
        <v>188</v>
      </c>
      <c r="I3297" s="443">
        <v>1</v>
      </c>
      <c r="J3297" s="393"/>
      <c r="K3297" s="393">
        <v>16.420000000000002</v>
      </c>
      <c r="L3297" s="393">
        <v>16.420000000000002</v>
      </c>
    </row>
    <row r="3298" spans="2:12" x14ac:dyDescent="0.25">
      <c r="B3298" s="394" t="s">
        <v>383</v>
      </c>
      <c r="C3298" s="444" t="s">
        <v>682</v>
      </c>
      <c r="D3298" s="394" t="s">
        <v>1336</v>
      </c>
      <c r="E3298" s="394" t="s">
        <v>244</v>
      </c>
      <c r="F3298" s="542" t="s">
        <v>384</v>
      </c>
      <c r="G3298" s="542"/>
      <c r="H3298" s="395" t="s">
        <v>340</v>
      </c>
      <c r="I3298" s="445">
        <v>0.24</v>
      </c>
      <c r="J3298" s="445">
        <v>0</v>
      </c>
      <c r="K3298" s="446">
        <v>29.48</v>
      </c>
      <c r="L3298" s="446">
        <v>7.0751999999999997</v>
      </c>
    </row>
    <row r="3299" spans="2:12" x14ac:dyDescent="0.25">
      <c r="B3299" s="394" t="s">
        <v>383</v>
      </c>
      <c r="C3299" s="444" t="s">
        <v>4592</v>
      </c>
      <c r="D3299" s="394" t="s">
        <v>1336</v>
      </c>
      <c r="E3299" s="394" t="s">
        <v>4593</v>
      </c>
      <c r="F3299" s="542" t="s">
        <v>390</v>
      </c>
      <c r="G3299" s="542"/>
      <c r="H3299" s="395" t="s">
        <v>141</v>
      </c>
      <c r="I3299" s="445">
        <v>1</v>
      </c>
      <c r="J3299" s="445">
        <v>0</v>
      </c>
      <c r="K3299" s="446">
        <v>4</v>
      </c>
      <c r="L3299" s="446">
        <v>4</v>
      </c>
    </row>
    <row r="3300" spans="2:12" x14ac:dyDescent="0.25">
      <c r="B3300" s="394" t="s">
        <v>383</v>
      </c>
      <c r="C3300" s="444" t="s">
        <v>674</v>
      </c>
      <c r="D3300" s="394" t="s">
        <v>1336</v>
      </c>
      <c r="E3300" s="394" t="s">
        <v>237</v>
      </c>
      <c r="F3300" s="542" t="s">
        <v>384</v>
      </c>
      <c r="G3300" s="542"/>
      <c r="H3300" s="395" t="s">
        <v>340</v>
      </c>
      <c r="I3300" s="445">
        <v>0.24</v>
      </c>
      <c r="J3300" s="445">
        <v>0</v>
      </c>
      <c r="K3300" s="446">
        <v>22.31</v>
      </c>
      <c r="L3300" s="446">
        <v>5.3544</v>
      </c>
    </row>
    <row r="3301" spans="2:12" ht="12.75" customHeight="1" x14ac:dyDescent="0.25">
      <c r="B3301" s="399"/>
      <c r="C3301" s="399"/>
      <c r="D3301" s="399"/>
      <c r="E3301" s="399"/>
      <c r="F3301" s="399"/>
      <c r="G3301" s="399" t="s">
        <v>386</v>
      </c>
      <c r="H3301" s="447">
        <v>12.42</v>
      </c>
      <c r="I3301" s="399" t="s">
        <v>387</v>
      </c>
      <c r="J3301" s="447">
        <v>0</v>
      </c>
      <c r="K3301" s="399" t="s">
        <v>388</v>
      </c>
      <c r="L3301" s="447">
        <v>12.42</v>
      </c>
    </row>
    <row r="3302" spans="2:12" ht="26.25" thickBot="1" x14ac:dyDescent="0.3">
      <c r="B3302" s="399"/>
      <c r="C3302" s="399"/>
      <c r="D3302" s="399"/>
      <c r="E3302" s="399"/>
      <c r="F3302" s="399"/>
      <c r="G3302" s="399" t="s">
        <v>389</v>
      </c>
      <c r="H3302" s="447">
        <v>0</v>
      </c>
      <c r="I3302" s="543"/>
      <c r="J3302" s="543" t="s">
        <v>474</v>
      </c>
      <c r="K3302" s="399"/>
      <c r="L3302" s="447">
        <v>16.420000000000002</v>
      </c>
    </row>
    <row r="3303" spans="2:12" ht="13.5" thickTop="1" x14ac:dyDescent="0.25">
      <c r="B3303" s="396"/>
      <c r="C3303" s="396"/>
      <c r="D3303" s="396"/>
      <c r="E3303" s="396"/>
      <c r="F3303" s="396"/>
      <c r="G3303" s="396"/>
      <c r="H3303" s="396"/>
      <c r="I3303" s="396"/>
      <c r="J3303" s="396"/>
      <c r="K3303" s="396"/>
      <c r="L3303" s="396"/>
    </row>
    <row r="3304" spans="2:12" ht="15" x14ac:dyDescent="0.25">
      <c r="B3304" s="388" t="s">
        <v>2338</v>
      </c>
      <c r="C3304" s="440" t="s">
        <v>15</v>
      </c>
      <c r="D3304" s="388" t="s">
        <v>33</v>
      </c>
      <c r="E3304" s="388" t="s">
        <v>30</v>
      </c>
      <c r="F3304" s="544" t="s">
        <v>199</v>
      </c>
      <c r="G3304" s="544"/>
      <c r="H3304" s="389" t="s">
        <v>24</v>
      </c>
      <c r="I3304" s="440" t="s">
        <v>26</v>
      </c>
      <c r="J3304" s="440" t="s">
        <v>585</v>
      </c>
      <c r="K3304" s="440" t="s">
        <v>54</v>
      </c>
      <c r="L3304" s="440" t="s">
        <v>25</v>
      </c>
    </row>
    <row r="3305" spans="2:12" ht="12.75" customHeight="1" x14ac:dyDescent="0.25">
      <c r="B3305" s="390" t="s">
        <v>382</v>
      </c>
      <c r="C3305" s="391" t="s">
        <v>2339</v>
      </c>
      <c r="D3305" s="390" t="s">
        <v>1336</v>
      </c>
      <c r="E3305" s="390" t="s">
        <v>2340</v>
      </c>
      <c r="F3305" s="541">
        <v>714</v>
      </c>
      <c r="G3305" s="541"/>
      <c r="H3305" s="392" t="s">
        <v>137</v>
      </c>
      <c r="I3305" s="443">
        <v>1</v>
      </c>
      <c r="J3305" s="393"/>
      <c r="K3305" s="393">
        <v>128.97999999999999</v>
      </c>
      <c r="L3305" s="393">
        <v>128.97999999999999</v>
      </c>
    </row>
    <row r="3306" spans="2:12" ht="25.5" x14ac:dyDescent="0.25">
      <c r="B3306" s="394" t="s">
        <v>383</v>
      </c>
      <c r="C3306" s="444" t="s">
        <v>4594</v>
      </c>
      <c r="D3306" s="394" t="s">
        <v>1336</v>
      </c>
      <c r="E3306" s="394" t="s">
        <v>4595</v>
      </c>
      <c r="F3306" s="542" t="s">
        <v>390</v>
      </c>
      <c r="G3306" s="542"/>
      <c r="H3306" s="395" t="s">
        <v>136</v>
      </c>
      <c r="I3306" s="445">
        <v>1</v>
      </c>
      <c r="J3306" s="445">
        <v>0</v>
      </c>
      <c r="K3306" s="446">
        <v>97.92</v>
      </c>
      <c r="L3306" s="446">
        <v>97.92</v>
      </c>
    </row>
    <row r="3307" spans="2:12" x14ac:dyDescent="0.25">
      <c r="B3307" s="394" t="s">
        <v>383</v>
      </c>
      <c r="C3307" s="444" t="s">
        <v>674</v>
      </c>
      <c r="D3307" s="394" t="s">
        <v>1336</v>
      </c>
      <c r="E3307" s="394" t="s">
        <v>237</v>
      </c>
      <c r="F3307" s="542" t="s">
        <v>384</v>
      </c>
      <c r="G3307" s="542"/>
      <c r="H3307" s="395" t="s">
        <v>340</v>
      </c>
      <c r="I3307" s="445">
        <v>0.6</v>
      </c>
      <c r="J3307" s="445">
        <v>0</v>
      </c>
      <c r="K3307" s="446">
        <v>22.31</v>
      </c>
      <c r="L3307" s="446">
        <v>13.385999999999999</v>
      </c>
    </row>
    <row r="3308" spans="2:12" x14ac:dyDescent="0.25">
      <c r="B3308" s="394" t="s">
        <v>383</v>
      </c>
      <c r="C3308" s="444" t="s">
        <v>682</v>
      </c>
      <c r="D3308" s="394" t="s">
        <v>1336</v>
      </c>
      <c r="E3308" s="394" t="s">
        <v>244</v>
      </c>
      <c r="F3308" s="542" t="s">
        <v>384</v>
      </c>
      <c r="G3308" s="542"/>
      <c r="H3308" s="395" t="s">
        <v>340</v>
      </c>
      <c r="I3308" s="445">
        <v>0.6</v>
      </c>
      <c r="J3308" s="445">
        <v>0</v>
      </c>
      <c r="K3308" s="446">
        <v>29.48</v>
      </c>
      <c r="L3308" s="446">
        <v>17.687999999999999</v>
      </c>
    </row>
    <row r="3309" spans="2:12" ht="25.5" x14ac:dyDescent="0.25">
      <c r="B3309" s="399"/>
      <c r="C3309" s="399"/>
      <c r="D3309" s="399"/>
      <c r="E3309" s="399"/>
      <c r="F3309" s="399"/>
      <c r="G3309" s="399" t="s">
        <v>386</v>
      </c>
      <c r="H3309" s="447">
        <v>31.06</v>
      </c>
      <c r="I3309" s="399" t="s">
        <v>387</v>
      </c>
      <c r="J3309" s="447">
        <v>0</v>
      </c>
      <c r="K3309" s="399" t="s">
        <v>388</v>
      </c>
      <c r="L3309" s="447">
        <v>31.06</v>
      </c>
    </row>
    <row r="3310" spans="2:12" ht="26.25" thickBot="1" x14ac:dyDescent="0.3">
      <c r="B3310" s="399"/>
      <c r="C3310" s="399"/>
      <c r="D3310" s="399"/>
      <c r="E3310" s="399"/>
      <c r="F3310" s="399"/>
      <c r="G3310" s="399" t="s">
        <v>389</v>
      </c>
      <c r="H3310" s="447">
        <v>0</v>
      </c>
      <c r="I3310" s="543"/>
      <c r="J3310" s="543" t="s">
        <v>474</v>
      </c>
      <c r="K3310" s="399"/>
      <c r="L3310" s="447">
        <v>128.97999999999999</v>
      </c>
    </row>
    <row r="3311" spans="2:12" ht="13.5" thickTop="1" x14ac:dyDescent="0.25">
      <c r="B3311" s="396"/>
      <c r="C3311" s="396"/>
      <c r="D3311" s="396"/>
      <c r="E3311" s="396"/>
      <c r="F3311" s="396"/>
      <c r="G3311" s="396"/>
      <c r="H3311" s="396"/>
      <c r="I3311" s="396"/>
      <c r="J3311" s="396"/>
      <c r="K3311" s="396"/>
      <c r="L3311" s="396"/>
    </row>
    <row r="3312" spans="2:12" ht="15" x14ac:dyDescent="0.25">
      <c r="B3312" s="388" t="s">
        <v>2342</v>
      </c>
      <c r="C3312" s="440" t="s">
        <v>15</v>
      </c>
      <c r="D3312" s="388" t="s">
        <v>33</v>
      </c>
      <c r="E3312" s="388" t="s">
        <v>30</v>
      </c>
      <c r="F3312" s="544" t="s">
        <v>199</v>
      </c>
      <c r="G3312" s="544"/>
      <c r="H3312" s="389" t="s">
        <v>24</v>
      </c>
      <c r="I3312" s="440" t="s">
        <v>26</v>
      </c>
      <c r="J3312" s="440" t="s">
        <v>585</v>
      </c>
      <c r="K3312" s="440" t="s">
        <v>54</v>
      </c>
      <c r="L3312" s="440" t="s">
        <v>25</v>
      </c>
    </row>
    <row r="3313" spans="2:12" x14ac:dyDescent="0.25">
      <c r="B3313" s="390" t="s">
        <v>382</v>
      </c>
      <c r="C3313" s="391" t="s">
        <v>2343</v>
      </c>
      <c r="D3313" s="390" t="s">
        <v>1336</v>
      </c>
      <c r="E3313" s="390" t="s">
        <v>2344</v>
      </c>
      <c r="F3313" s="541">
        <v>711</v>
      </c>
      <c r="G3313" s="541"/>
      <c r="H3313" s="392" t="s">
        <v>137</v>
      </c>
      <c r="I3313" s="443">
        <v>1</v>
      </c>
      <c r="J3313" s="393"/>
      <c r="K3313" s="393">
        <v>29.28</v>
      </c>
      <c r="L3313" s="393">
        <v>29.28</v>
      </c>
    </row>
    <row r="3314" spans="2:12" ht="12.75" customHeight="1" x14ac:dyDescent="0.25">
      <c r="B3314" s="394" t="s">
        <v>383</v>
      </c>
      <c r="C3314" s="444" t="s">
        <v>4596</v>
      </c>
      <c r="D3314" s="394" t="s">
        <v>1336</v>
      </c>
      <c r="E3314" s="394" t="s">
        <v>2344</v>
      </c>
      <c r="F3314" s="542" t="s">
        <v>390</v>
      </c>
      <c r="G3314" s="542"/>
      <c r="H3314" s="395" t="s">
        <v>136</v>
      </c>
      <c r="I3314" s="445">
        <v>1</v>
      </c>
      <c r="J3314" s="445">
        <v>0</v>
      </c>
      <c r="K3314" s="446">
        <v>13.75</v>
      </c>
      <c r="L3314" s="446">
        <v>13.75</v>
      </c>
    </row>
    <row r="3315" spans="2:12" ht="12.75" customHeight="1" x14ac:dyDescent="0.25">
      <c r="B3315" s="394" t="s">
        <v>383</v>
      </c>
      <c r="C3315" s="444" t="s">
        <v>674</v>
      </c>
      <c r="D3315" s="394" t="s">
        <v>1336</v>
      </c>
      <c r="E3315" s="394" t="s">
        <v>237</v>
      </c>
      <c r="F3315" s="542" t="s">
        <v>384</v>
      </c>
      <c r="G3315" s="542"/>
      <c r="H3315" s="395" t="s">
        <v>340</v>
      </c>
      <c r="I3315" s="445">
        <v>0.3</v>
      </c>
      <c r="J3315" s="445">
        <v>0</v>
      </c>
      <c r="K3315" s="446">
        <v>22.31</v>
      </c>
      <c r="L3315" s="446">
        <v>6.6929999999999996</v>
      </c>
    </row>
    <row r="3316" spans="2:12" x14ac:dyDescent="0.25">
      <c r="B3316" s="394" t="s">
        <v>383</v>
      </c>
      <c r="C3316" s="444" t="s">
        <v>682</v>
      </c>
      <c r="D3316" s="394" t="s">
        <v>1336</v>
      </c>
      <c r="E3316" s="394" t="s">
        <v>244</v>
      </c>
      <c r="F3316" s="542" t="s">
        <v>384</v>
      </c>
      <c r="G3316" s="542"/>
      <c r="H3316" s="395" t="s">
        <v>340</v>
      </c>
      <c r="I3316" s="445">
        <v>0.3</v>
      </c>
      <c r="J3316" s="445">
        <v>0</v>
      </c>
      <c r="K3316" s="446">
        <v>29.48</v>
      </c>
      <c r="L3316" s="446">
        <v>8.8439999999999994</v>
      </c>
    </row>
    <row r="3317" spans="2:12" ht="25.5" x14ac:dyDescent="0.25">
      <c r="B3317" s="399"/>
      <c r="C3317" s="399"/>
      <c r="D3317" s="399"/>
      <c r="E3317" s="399"/>
      <c r="F3317" s="399"/>
      <c r="G3317" s="399" t="s">
        <v>386</v>
      </c>
      <c r="H3317" s="447">
        <v>15.53</v>
      </c>
      <c r="I3317" s="399" t="s">
        <v>387</v>
      </c>
      <c r="J3317" s="447">
        <v>0</v>
      </c>
      <c r="K3317" s="399" t="s">
        <v>388</v>
      </c>
      <c r="L3317" s="447">
        <v>15.53</v>
      </c>
    </row>
    <row r="3318" spans="2:12" ht="26.25" thickBot="1" x14ac:dyDescent="0.3">
      <c r="B3318" s="399"/>
      <c r="C3318" s="399"/>
      <c r="D3318" s="399"/>
      <c r="E3318" s="399"/>
      <c r="F3318" s="399"/>
      <c r="G3318" s="399" t="s">
        <v>389</v>
      </c>
      <c r="H3318" s="447">
        <v>0</v>
      </c>
      <c r="I3318" s="543"/>
      <c r="J3318" s="543" t="s">
        <v>474</v>
      </c>
      <c r="K3318" s="399"/>
      <c r="L3318" s="447">
        <v>29.28</v>
      </c>
    </row>
    <row r="3319" spans="2:12" ht="13.5" thickTop="1" x14ac:dyDescent="0.25">
      <c r="B3319" s="396"/>
      <c r="C3319" s="396"/>
      <c r="D3319" s="396"/>
      <c r="E3319" s="396"/>
      <c r="F3319" s="396"/>
      <c r="G3319" s="396"/>
      <c r="H3319" s="396"/>
      <c r="I3319" s="396"/>
      <c r="J3319" s="396"/>
      <c r="K3319" s="396"/>
      <c r="L3319" s="396"/>
    </row>
    <row r="3320" spans="2:12" ht="15" x14ac:dyDescent="0.25">
      <c r="B3320" s="388" t="s">
        <v>2345</v>
      </c>
      <c r="C3320" s="440" t="s">
        <v>15</v>
      </c>
      <c r="D3320" s="388" t="s">
        <v>33</v>
      </c>
      <c r="E3320" s="388" t="s">
        <v>30</v>
      </c>
      <c r="F3320" s="544" t="s">
        <v>199</v>
      </c>
      <c r="G3320" s="544"/>
      <c r="H3320" s="389" t="s">
        <v>24</v>
      </c>
      <c r="I3320" s="440" t="s">
        <v>26</v>
      </c>
      <c r="J3320" s="440" t="s">
        <v>585</v>
      </c>
      <c r="K3320" s="440" t="s">
        <v>54</v>
      </c>
      <c r="L3320" s="440" t="s">
        <v>25</v>
      </c>
    </row>
    <row r="3321" spans="2:12" ht="51" x14ac:dyDescent="0.25">
      <c r="B3321" s="390" t="s">
        <v>382</v>
      </c>
      <c r="C3321" s="391" t="s">
        <v>2346</v>
      </c>
      <c r="D3321" s="390" t="s">
        <v>931</v>
      </c>
      <c r="E3321" s="390" t="s">
        <v>2347</v>
      </c>
      <c r="F3321" s="541">
        <v>15</v>
      </c>
      <c r="G3321" s="541"/>
      <c r="H3321" s="392" t="s">
        <v>159</v>
      </c>
      <c r="I3321" s="443">
        <v>1</v>
      </c>
      <c r="J3321" s="393"/>
      <c r="K3321" s="393">
        <v>50.03</v>
      </c>
      <c r="L3321" s="393">
        <v>50.03</v>
      </c>
    </row>
    <row r="3322" spans="2:12" x14ac:dyDescent="0.25">
      <c r="B3322" s="394" t="s">
        <v>383</v>
      </c>
      <c r="C3322" s="444" t="s">
        <v>690</v>
      </c>
      <c r="D3322" s="394" t="s">
        <v>1336</v>
      </c>
      <c r="E3322" s="394" t="s">
        <v>202</v>
      </c>
      <c r="F3322" s="542" t="s">
        <v>384</v>
      </c>
      <c r="G3322" s="542"/>
      <c r="H3322" s="395" t="s">
        <v>340</v>
      </c>
      <c r="I3322" s="445">
        <v>0.5</v>
      </c>
      <c r="J3322" s="445">
        <v>3</v>
      </c>
      <c r="K3322" s="446">
        <v>20.37</v>
      </c>
      <c r="L3322" s="446">
        <v>10.490550000000001</v>
      </c>
    </row>
    <row r="3323" spans="2:12" x14ac:dyDescent="0.25">
      <c r="B3323" s="394" t="s">
        <v>383</v>
      </c>
      <c r="C3323" s="444" t="s">
        <v>682</v>
      </c>
      <c r="D3323" s="394" t="s">
        <v>1336</v>
      </c>
      <c r="E3323" s="394" t="s">
        <v>244</v>
      </c>
      <c r="F3323" s="542" t="s">
        <v>384</v>
      </c>
      <c r="G3323" s="542"/>
      <c r="H3323" s="395" t="s">
        <v>340</v>
      </c>
      <c r="I3323" s="445">
        <v>0.5</v>
      </c>
      <c r="J3323" s="445">
        <v>3</v>
      </c>
      <c r="K3323" s="446">
        <v>29.48</v>
      </c>
      <c r="L3323" s="446">
        <v>15.1822</v>
      </c>
    </row>
    <row r="3324" spans="2:12" ht="25.5" x14ac:dyDescent="0.25">
      <c r="B3324" s="394" t="s">
        <v>383</v>
      </c>
      <c r="C3324" s="444" t="s">
        <v>4597</v>
      </c>
      <c r="D3324" s="394" t="s">
        <v>931</v>
      </c>
      <c r="E3324" s="394" t="s">
        <v>4598</v>
      </c>
      <c r="F3324" s="542" t="s">
        <v>390</v>
      </c>
      <c r="G3324" s="542"/>
      <c r="H3324" s="395" t="s">
        <v>159</v>
      </c>
      <c r="I3324" s="445">
        <v>1</v>
      </c>
      <c r="J3324" s="445">
        <v>0</v>
      </c>
      <c r="K3324" s="446">
        <v>24.36</v>
      </c>
      <c r="L3324" s="446">
        <v>24.36</v>
      </c>
    </row>
    <row r="3325" spans="2:12" ht="25.5" x14ac:dyDescent="0.25">
      <c r="B3325" s="399"/>
      <c r="C3325" s="399"/>
      <c r="D3325" s="399"/>
      <c r="E3325" s="399"/>
      <c r="F3325" s="399"/>
      <c r="G3325" s="399" t="s">
        <v>386</v>
      </c>
      <c r="H3325" s="447">
        <v>25.67</v>
      </c>
      <c r="I3325" s="399" t="s">
        <v>387</v>
      </c>
      <c r="J3325" s="447">
        <v>0</v>
      </c>
      <c r="K3325" s="399" t="s">
        <v>388</v>
      </c>
      <c r="L3325" s="447">
        <v>25.67</v>
      </c>
    </row>
    <row r="3326" spans="2:12" ht="12.75" customHeight="1" thickBot="1" x14ac:dyDescent="0.3">
      <c r="B3326" s="399"/>
      <c r="C3326" s="399"/>
      <c r="D3326" s="399"/>
      <c r="E3326" s="399"/>
      <c r="F3326" s="399"/>
      <c r="G3326" s="399" t="s">
        <v>389</v>
      </c>
      <c r="H3326" s="447">
        <v>0</v>
      </c>
      <c r="I3326" s="543"/>
      <c r="J3326" s="543" t="s">
        <v>474</v>
      </c>
      <c r="K3326" s="399"/>
      <c r="L3326" s="447">
        <v>50.03</v>
      </c>
    </row>
    <row r="3327" spans="2:12" ht="12.75" customHeight="1" thickTop="1" x14ac:dyDescent="0.25">
      <c r="B3327" s="396"/>
      <c r="C3327" s="396"/>
      <c r="D3327" s="396"/>
      <c r="E3327" s="396"/>
      <c r="F3327" s="396"/>
      <c r="G3327" s="396"/>
      <c r="H3327" s="396"/>
      <c r="I3327" s="396"/>
      <c r="J3327" s="396"/>
      <c r="K3327" s="396"/>
      <c r="L3327" s="396"/>
    </row>
    <row r="3328" spans="2:12" ht="15" x14ac:dyDescent="0.25">
      <c r="B3328" s="388" t="s">
        <v>2348</v>
      </c>
      <c r="C3328" s="440" t="s">
        <v>15</v>
      </c>
      <c r="D3328" s="388" t="s">
        <v>33</v>
      </c>
      <c r="E3328" s="388" t="s">
        <v>30</v>
      </c>
      <c r="F3328" s="544" t="s">
        <v>199</v>
      </c>
      <c r="G3328" s="544"/>
      <c r="H3328" s="389" t="s">
        <v>24</v>
      </c>
      <c r="I3328" s="440" t="s">
        <v>26</v>
      </c>
      <c r="J3328" s="440" t="s">
        <v>54</v>
      </c>
      <c r="K3328" s="440" t="s">
        <v>25</v>
      </c>
      <c r="L3328"/>
    </row>
    <row r="3329" spans="2:12" ht="38.25" x14ac:dyDescent="0.25">
      <c r="B3329" s="390" t="s">
        <v>382</v>
      </c>
      <c r="C3329" s="391" t="s">
        <v>2349</v>
      </c>
      <c r="D3329" s="390" t="s">
        <v>164</v>
      </c>
      <c r="E3329" s="390" t="s">
        <v>2350</v>
      </c>
      <c r="F3329" s="541" t="s">
        <v>4599</v>
      </c>
      <c r="G3329" s="541"/>
      <c r="H3329" s="392" t="s">
        <v>136</v>
      </c>
      <c r="I3329" s="443">
        <v>1</v>
      </c>
      <c r="J3329" s="393">
        <v>29.91</v>
      </c>
      <c r="K3329" s="393">
        <v>29.91</v>
      </c>
      <c r="L3329"/>
    </row>
    <row r="3330" spans="2:12" ht="15" x14ac:dyDescent="0.25">
      <c r="B3330" s="388" t="s">
        <v>23</v>
      </c>
      <c r="C3330" s="440" t="s">
        <v>15</v>
      </c>
      <c r="D3330" s="388" t="s">
        <v>33</v>
      </c>
      <c r="E3330" s="388" t="s">
        <v>30</v>
      </c>
      <c r="F3330" s="544" t="s">
        <v>199</v>
      </c>
      <c r="G3330" s="546"/>
      <c r="H3330" s="389" t="s">
        <v>24</v>
      </c>
      <c r="I3330" s="440" t="s">
        <v>26</v>
      </c>
      <c r="J3330" s="440" t="s">
        <v>54</v>
      </c>
      <c r="K3330" s="440" t="s">
        <v>25</v>
      </c>
      <c r="L3330"/>
    </row>
    <row r="3331" spans="2:12" ht="25.5" x14ac:dyDescent="0.25">
      <c r="B3331" s="394" t="s">
        <v>383</v>
      </c>
      <c r="C3331" s="444" t="s">
        <v>4600</v>
      </c>
      <c r="D3331" s="394" t="s">
        <v>164</v>
      </c>
      <c r="E3331" s="394" t="s">
        <v>4601</v>
      </c>
      <c r="F3331" s="542" t="s">
        <v>390</v>
      </c>
      <c r="G3331" s="542"/>
      <c r="H3331" s="395" t="s">
        <v>136</v>
      </c>
      <c r="I3331" s="445">
        <v>1</v>
      </c>
      <c r="J3331" s="446">
        <v>19.95</v>
      </c>
      <c r="K3331" s="451" t="s">
        <v>4602</v>
      </c>
      <c r="L3331"/>
    </row>
    <row r="3332" spans="2:12" ht="15" x14ac:dyDescent="0.25">
      <c r="B3332" s="394" t="s">
        <v>383</v>
      </c>
      <c r="C3332" s="444" t="s">
        <v>690</v>
      </c>
      <c r="D3332" s="394" t="s">
        <v>1336</v>
      </c>
      <c r="E3332" s="394" t="s">
        <v>202</v>
      </c>
      <c r="F3332" s="542" t="s">
        <v>384</v>
      </c>
      <c r="G3332" s="542"/>
      <c r="H3332" s="395" t="s">
        <v>340</v>
      </c>
      <c r="I3332" s="445">
        <v>0.2</v>
      </c>
      <c r="J3332" s="446">
        <v>20.37</v>
      </c>
      <c r="K3332" s="451" t="s">
        <v>1215</v>
      </c>
      <c r="L3332"/>
    </row>
    <row r="3333" spans="2:12" ht="15" x14ac:dyDescent="0.25">
      <c r="B3333" s="394" t="s">
        <v>383</v>
      </c>
      <c r="C3333" s="444" t="s">
        <v>682</v>
      </c>
      <c r="D3333" s="394" t="s">
        <v>1336</v>
      </c>
      <c r="E3333" s="394" t="s">
        <v>244</v>
      </c>
      <c r="F3333" s="542" t="s">
        <v>384</v>
      </c>
      <c r="G3333" s="542"/>
      <c r="H3333" s="395" t="s">
        <v>340</v>
      </c>
      <c r="I3333" s="445">
        <v>0.2</v>
      </c>
      <c r="J3333" s="446">
        <v>29.48</v>
      </c>
      <c r="K3333" s="451" t="s">
        <v>4603</v>
      </c>
      <c r="L3333"/>
    </row>
    <row r="3334" spans="2:12" ht="15" x14ac:dyDescent="0.25">
      <c r="B3334" s="549" t="s">
        <v>497</v>
      </c>
      <c r="C3334" s="546"/>
      <c r="D3334" s="546"/>
      <c r="E3334" s="546"/>
      <c r="F3334" s="546"/>
      <c r="G3334" s="546"/>
      <c r="H3334" s="546"/>
      <c r="I3334" s="546"/>
      <c r="J3334" s="546"/>
      <c r="K3334" s="546"/>
      <c r="L3334"/>
    </row>
    <row r="3335" spans="2:12" ht="15" x14ac:dyDescent="0.25">
      <c r="B3335" s="388" t="s">
        <v>23</v>
      </c>
      <c r="C3335" s="440" t="s">
        <v>15</v>
      </c>
      <c r="D3335" s="388" t="s">
        <v>33</v>
      </c>
      <c r="E3335" s="388" t="s">
        <v>30</v>
      </c>
      <c r="F3335" s="544" t="s">
        <v>199</v>
      </c>
      <c r="G3335" s="546"/>
      <c r="H3335" s="389" t="s">
        <v>24</v>
      </c>
      <c r="I3335" s="440" t="s">
        <v>26</v>
      </c>
      <c r="J3335" s="440" t="s">
        <v>54</v>
      </c>
      <c r="K3335" s="440" t="s">
        <v>25</v>
      </c>
      <c r="L3335"/>
    </row>
    <row r="3336" spans="2:12" ht="25.5" x14ac:dyDescent="0.25">
      <c r="B3336" s="394" t="s">
        <v>383</v>
      </c>
      <c r="C3336" s="444" t="s">
        <v>4600</v>
      </c>
      <c r="D3336" s="394" t="s">
        <v>164</v>
      </c>
      <c r="E3336" s="394" t="s">
        <v>4601</v>
      </c>
      <c r="F3336" s="542" t="s">
        <v>390</v>
      </c>
      <c r="G3336" s="542"/>
      <c r="H3336" s="395" t="s">
        <v>136</v>
      </c>
      <c r="I3336" s="445">
        <v>1</v>
      </c>
      <c r="J3336" s="446">
        <v>19.95</v>
      </c>
      <c r="K3336" s="451" t="s">
        <v>4602</v>
      </c>
      <c r="L3336"/>
    </row>
    <row r="3337" spans="2:12" ht="15" x14ac:dyDescent="0.25">
      <c r="B3337" s="394" t="s">
        <v>383</v>
      </c>
      <c r="C3337" s="444" t="s">
        <v>690</v>
      </c>
      <c r="D3337" s="394" t="s">
        <v>1336</v>
      </c>
      <c r="E3337" s="394" t="s">
        <v>202</v>
      </c>
      <c r="F3337" s="542" t="s">
        <v>384</v>
      </c>
      <c r="G3337" s="542"/>
      <c r="H3337" s="395" t="s">
        <v>340</v>
      </c>
      <c r="I3337" s="445">
        <v>0.2</v>
      </c>
      <c r="J3337" s="446">
        <v>20.37</v>
      </c>
      <c r="K3337" s="451" t="s">
        <v>1215</v>
      </c>
      <c r="L3337"/>
    </row>
    <row r="3338" spans="2:12" ht="15" x14ac:dyDescent="0.25">
      <c r="B3338" s="394" t="s">
        <v>383</v>
      </c>
      <c r="C3338" s="444" t="s">
        <v>682</v>
      </c>
      <c r="D3338" s="394" t="s">
        <v>1336</v>
      </c>
      <c r="E3338" s="394" t="s">
        <v>244</v>
      </c>
      <c r="F3338" s="542" t="s">
        <v>384</v>
      </c>
      <c r="G3338" s="542"/>
      <c r="H3338" s="395" t="s">
        <v>340</v>
      </c>
      <c r="I3338" s="445">
        <v>0.2</v>
      </c>
      <c r="J3338" s="446">
        <v>29.48</v>
      </c>
      <c r="K3338" s="451" t="s">
        <v>4603</v>
      </c>
      <c r="L3338"/>
    </row>
    <row r="3339" spans="2:12" ht="25.5" x14ac:dyDescent="0.25">
      <c r="B3339" s="399"/>
      <c r="C3339" s="399"/>
      <c r="D3339" s="399"/>
      <c r="E3339" s="399"/>
      <c r="F3339" s="399" t="s">
        <v>386</v>
      </c>
      <c r="G3339" s="447">
        <v>9.9600000000000009</v>
      </c>
      <c r="H3339" s="399" t="s">
        <v>387</v>
      </c>
      <c r="I3339" s="447">
        <v>0</v>
      </c>
      <c r="J3339" s="399" t="s">
        <v>388</v>
      </c>
      <c r="K3339" s="447">
        <v>9.9600000000000009</v>
      </c>
      <c r="L3339"/>
    </row>
    <row r="3340" spans="2:12" ht="26.25" thickBot="1" x14ac:dyDescent="0.3">
      <c r="B3340" s="399"/>
      <c r="C3340" s="399"/>
      <c r="D3340" s="399"/>
      <c r="E3340" s="399"/>
      <c r="F3340" s="399" t="s">
        <v>389</v>
      </c>
      <c r="G3340" s="447">
        <v>0</v>
      </c>
      <c r="H3340" s="399"/>
      <c r="I3340" s="543" t="s">
        <v>474</v>
      </c>
      <c r="J3340" s="543"/>
      <c r="K3340" s="447">
        <v>29.91</v>
      </c>
      <c r="L3340"/>
    </row>
    <row r="3341" spans="2:12" ht="13.5" thickTop="1" x14ac:dyDescent="0.25">
      <c r="B3341" s="396"/>
      <c r="C3341" s="396"/>
      <c r="D3341" s="396"/>
      <c r="E3341" s="396"/>
      <c r="F3341" s="396"/>
      <c r="G3341" s="396"/>
      <c r="H3341" s="396"/>
      <c r="I3341" s="396"/>
      <c r="J3341" s="396"/>
      <c r="K3341" s="396"/>
      <c r="L3341" s="396"/>
    </row>
    <row r="3342" spans="2:12" ht="15" x14ac:dyDescent="0.25">
      <c r="B3342" s="388" t="s">
        <v>2351</v>
      </c>
      <c r="C3342" s="440" t="s">
        <v>15</v>
      </c>
      <c r="D3342" s="388" t="s">
        <v>33</v>
      </c>
      <c r="E3342" s="388" t="s">
        <v>30</v>
      </c>
      <c r="F3342" s="544" t="s">
        <v>199</v>
      </c>
      <c r="G3342" s="544"/>
      <c r="H3342" s="389" t="s">
        <v>24</v>
      </c>
      <c r="I3342" s="440" t="s">
        <v>26</v>
      </c>
      <c r="J3342" s="440" t="s">
        <v>54</v>
      </c>
      <c r="K3342" s="440" t="s">
        <v>25</v>
      </c>
      <c r="L3342"/>
    </row>
    <row r="3343" spans="2:12" ht="15" customHeight="1" x14ac:dyDescent="0.25">
      <c r="B3343" s="390" t="s">
        <v>382</v>
      </c>
      <c r="C3343" s="391" t="s">
        <v>2352</v>
      </c>
      <c r="D3343" s="390" t="s">
        <v>164</v>
      </c>
      <c r="E3343" s="390" t="s">
        <v>2353</v>
      </c>
      <c r="F3343" s="541" t="s">
        <v>4167</v>
      </c>
      <c r="G3343" s="541"/>
      <c r="H3343" s="392" t="s">
        <v>136</v>
      </c>
      <c r="I3343" s="443">
        <v>1</v>
      </c>
      <c r="J3343" s="393">
        <v>19.72</v>
      </c>
      <c r="K3343" s="393">
        <v>19.72</v>
      </c>
      <c r="L3343"/>
    </row>
    <row r="3344" spans="2:12" ht="15" x14ac:dyDescent="0.25">
      <c r="B3344" s="388" t="s">
        <v>23</v>
      </c>
      <c r="C3344" s="440" t="s">
        <v>15</v>
      </c>
      <c r="D3344" s="388" t="s">
        <v>33</v>
      </c>
      <c r="E3344" s="388" t="s">
        <v>30</v>
      </c>
      <c r="F3344" s="544" t="s">
        <v>199</v>
      </c>
      <c r="G3344" s="546"/>
      <c r="H3344" s="389" t="s">
        <v>24</v>
      </c>
      <c r="I3344" s="440" t="s">
        <v>26</v>
      </c>
      <c r="J3344" s="440" t="s">
        <v>54</v>
      </c>
      <c r="K3344" s="440" t="s">
        <v>25</v>
      </c>
      <c r="L3344"/>
    </row>
    <row r="3345" spans="2:12" ht="15" customHeight="1" x14ac:dyDescent="0.25">
      <c r="B3345" s="394" t="s">
        <v>383</v>
      </c>
      <c r="C3345" s="444" t="s">
        <v>690</v>
      </c>
      <c r="D3345" s="394" t="s">
        <v>1336</v>
      </c>
      <c r="E3345" s="394" t="s">
        <v>202</v>
      </c>
      <c r="F3345" s="542" t="s">
        <v>384</v>
      </c>
      <c r="G3345" s="542"/>
      <c r="H3345" s="395" t="s">
        <v>340</v>
      </c>
      <c r="I3345" s="445">
        <v>0.13100000000000001</v>
      </c>
      <c r="J3345" s="446">
        <v>20.37</v>
      </c>
      <c r="K3345" s="451" t="s">
        <v>4604</v>
      </c>
      <c r="L3345"/>
    </row>
    <row r="3346" spans="2:12" ht="15" x14ac:dyDescent="0.25">
      <c r="B3346" s="394" t="s">
        <v>383</v>
      </c>
      <c r="C3346" s="444" t="s">
        <v>682</v>
      </c>
      <c r="D3346" s="394" t="s">
        <v>1336</v>
      </c>
      <c r="E3346" s="394" t="s">
        <v>244</v>
      </c>
      <c r="F3346" s="542" t="s">
        <v>384</v>
      </c>
      <c r="G3346" s="542"/>
      <c r="H3346" s="395" t="s">
        <v>340</v>
      </c>
      <c r="I3346" s="445">
        <v>0.13</v>
      </c>
      <c r="J3346" s="446">
        <v>29.48</v>
      </c>
      <c r="K3346" s="451" t="s">
        <v>4605</v>
      </c>
      <c r="L3346"/>
    </row>
    <row r="3347" spans="2:12" ht="15" customHeight="1" x14ac:dyDescent="0.25">
      <c r="B3347" s="394" t="s">
        <v>383</v>
      </c>
      <c r="C3347" s="444" t="s">
        <v>4606</v>
      </c>
      <c r="D3347" s="394" t="s">
        <v>160</v>
      </c>
      <c r="E3347" s="394" t="s">
        <v>4607</v>
      </c>
      <c r="F3347" s="542" t="s">
        <v>390</v>
      </c>
      <c r="G3347" s="542"/>
      <c r="H3347" s="395" t="s">
        <v>159</v>
      </c>
      <c r="I3347" s="445">
        <v>1</v>
      </c>
      <c r="J3347" s="446">
        <v>2.68</v>
      </c>
      <c r="K3347" s="451" t="s">
        <v>4608</v>
      </c>
      <c r="L3347"/>
    </row>
    <row r="3348" spans="2:12" ht="15" x14ac:dyDescent="0.25">
      <c r="B3348" s="394" t="s">
        <v>383</v>
      </c>
      <c r="C3348" s="444" t="s">
        <v>690</v>
      </c>
      <c r="D3348" s="394" t="s">
        <v>1336</v>
      </c>
      <c r="E3348" s="394" t="s">
        <v>202</v>
      </c>
      <c r="F3348" s="542" t="s">
        <v>384</v>
      </c>
      <c r="G3348" s="542"/>
      <c r="H3348" s="395" t="s">
        <v>340</v>
      </c>
      <c r="I3348" s="445">
        <v>0.13</v>
      </c>
      <c r="J3348" s="446">
        <v>20.37</v>
      </c>
      <c r="K3348" s="451" t="s">
        <v>4609</v>
      </c>
      <c r="L3348"/>
    </row>
    <row r="3349" spans="2:12" ht="15" customHeight="1" x14ac:dyDescent="0.25">
      <c r="B3349" s="394" t="s">
        <v>383</v>
      </c>
      <c r="C3349" s="444" t="s">
        <v>682</v>
      </c>
      <c r="D3349" s="394" t="s">
        <v>1336</v>
      </c>
      <c r="E3349" s="394" t="s">
        <v>244</v>
      </c>
      <c r="F3349" s="542" t="s">
        <v>384</v>
      </c>
      <c r="G3349" s="542"/>
      <c r="H3349" s="395" t="s">
        <v>340</v>
      </c>
      <c r="I3349" s="445">
        <v>0.13</v>
      </c>
      <c r="J3349" s="446">
        <v>29.48</v>
      </c>
      <c r="K3349" s="451" t="s">
        <v>4605</v>
      </c>
      <c r="L3349"/>
    </row>
    <row r="3350" spans="2:12" ht="38.25" x14ac:dyDescent="0.25">
      <c r="B3350" s="394" t="s">
        <v>383</v>
      </c>
      <c r="C3350" s="444" t="s">
        <v>4610</v>
      </c>
      <c r="D3350" s="394" t="s">
        <v>164</v>
      </c>
      <c r="E3350" s="394" t="s">
        <v>4611</v>
      </c>
      <c r="F3350" s="542" t="s">
        <v>390</v>
      </c>
      <c r="G3350" s="542"/>
      <c r="H3350" s="395" t="s">
        <v>136</v>
      </c>
      <c r="I3350" s="445">
        <v>1</v>
      </c>
      <c r="J3350" s="446">
        <v>4.07</v>
      </c>
      <c r="K3350" s="451" t="s">
        <v>1215</v>
      </c>
      <c r="L3350"/>
    </row>
    <row r="3351" spans="2:12" ht="15" customHeight="1" x14ac:dyDescent="0.25">
      <c r="B3351" s="549" t="s">
        <v>497</v>
      </c>
      <c r="C3351" s="546"/>
      <c r="D3351" s="546"/>
      <c r="E3351" s="546"/>
      <c r="F3351" s="546"/>
      <c r="G3351" s="546"/>
      <c r="H3351" s="546"/>
      <c r="I3351" s="546"/>
      <c r="J3351" s="546"/>
      <c r="K3351" s="546"/>
      <c r="L3351"/>
    </row>
    <row r="3352" spans="2:12" ht="15" x14ac:dyDescent="0.25">
      <c r="B3352" s="388" t="s">
        <v>23</v>
      </c>
      <c r="C3352" s="440" t="s">
        <v>15</v>
      </c>
      <c r="D3352" s="388" t="s">
        <v>33</v>
      </c>
      <c r="E3352" s="388" t="s">
        <v>30</v>
      </c>
      <c r="F3352" s="544" t="s">
        <v>199</v>
      </c>
      <c r="G3352" s="546"/>
      <c r="H3352" s="389" t="s">
        <v>24</v>
      </c>
      <c r="I3352" s="440" t="s">
        <v>26</v>
      </c>
      <c r="J3352" s="440" t="s">
        <v>54</v>
      </c>
      <c r="K3352" s="440" t="s">
        <v>25</v>
      </c>
      <c r="L3352"/>
    </row>
    <row r="3353" spans="2:12" ht="15" x14ac:dyDescent="0.25">
      <c r="B3353" s="394" t="s">
        <v>383</v>
      </c>
      <c r="C3353" s="444" t="s">
        <v>690</v>
      </c>
      <c r="D3353" s="394" t="s">
        <v>1336</v>
      </c>
      <c r="E3353" s="394" t="s">
        <v>202</v>
      </c>
      <c r="F3353" s="542" t="s">
        <v>384</v>
      </c>
      <c r="G3353" s="542"/>
      <c r="H3353" s="395" t="s">
        <v>340</v>
      </c>
      <c r="I3353" s="445">
        <v>0.26100000000000001</v>
      </c>
      <c r="J3353" s="446">
        <v>20.37</v>
      </c>
      <c r="K3353" s="451" t="s">
        <v>4612</v>
      </c>
      <c r="L3353"/>
    </row>
    <row r="3354" spans="2:12" ht="15" x14ac:dyDescent="0.25">
      <c r="B3354" s="394" t="s">
        <v>383</v>
      </c>
      <c r="C3354" s="444" t="s">
        <v>682</v>
      </c>
      <c r="D3354" s="394" t="s">
        <v>1336</v>
      </c>
      <c r="E3354" s="394" t="s">
        <v>244</v>
      </c>
      <c r="F3354" s="542" t="s">
        <v>384</v>
      </c>
      <c r="G3354" s="542"/>
      <c r="H3354" s="395" t="s">
        <v>340</v>
      </c>
      <c r="I3354" s="445">
        <v>0.26</v>
      </c>
      <c r="J3354" s="446">
        <v>29.48</v>
      </c>
      <c r="K3354" s="451" t="s">
        <v>4613</v>
      </c>
      <c r="L3354"/>
    </row>
    <row r="3355" spans="2:12" ht="25.5" x14ac:dyDescent="0.25">
      <c r="B3355" s="394" t="s">
        <v>383</v>
      </c>
      <c r="C3355" s="444" t="s">
        <v>4606</v>
      </c>
      <c r="D3355" s="394" t="s">
        <v>160</v>
      </c>
      <c r="E3355" s="394" t="s">
        <v>4607</v>
      </c>
      <c r="F3355" s="542" t="s">
        <v>390</v>
      </c>
      <c r="G3355" s="542"/>
      <c r="H3355" s="395" t="s">
        <v>159</v>
      </c>
      <c r="I3355" s="445">
        <v>1</v>
      </c>
      <c r="J3355" s="446">
        <v>2.68</v>
      </c>
      <c r="K3355" s="451" t="s">
        <v>4608</v>
      </c>
      <c r="L3355"/>
    </row>
    <row r="3356" spans="2:12" ht="38.25" x14ac:dyDescent="0.25">
      <c r="B3356" s="394" t="s">
        <v>383</v>
      </c>
      <c r="C3356" s="444" t="s">
        <v>4610</v>
      </c>
      <c r="D3356" s="394" t="s">
        <v>164</v>
      </c>
      <c r="E3356" s="394" t="s">
        <v>4611</v>
      </c>
      <c r="F3356" s="542" t="s">
        <v>390</v>
      </c>
      <c r="G3356" s="542"/>
      <c r="H3356" s="395" t="s">
        <v>136</v>
      </c>
      <c r="I3356" s="445">
        <v>1</v>
      </c>
      <c r="J3356" s="446">
        <v>4.07</v>
      </c>
      <c r="K3356" s="451" t="s">
        <v>1215</v>
      </c>
      <c r="L3356"/>
    </row>
    <row r="3357" spans="2:12" ht="25.5" x14ac:dyDescent="0.25">
      <c r="B3357" s="399"/>
      <c r="C3357" s="399"/>
      <c r="D3357" s="399"/>
      <c r="E3357" s="399"/>
      <c r="F3357" s="399" t="s">
        <v>386</v>
      </c>
      <c r="G3357" s="447">
        <v>12.97</v>
      </c>
      <c r="H3357" s="399" t="s">
        <v>387</v>
      </c>
      <c r="I3357" s="447">
        <v>0</v>
      </c>
      <c r="J3357" s="399" t="s">
        <v>388</v>
      </c>
      <c r="K3357" s="447">
        <v>12.97</v>
      </c>
      <c r="L3357"/>
    </row>
    <row r="3358" spans="2:12" ht="38.25" customHeight="1" thickBot="1" x14ac:dyDescent="0.3">
      <c r="B3358" s="399"/>
      <c r="C3358" s="399"/>
      <c r="D3358" s="399"/>
      <c r="E3358" s="399"/>
      <c r="F3358" s="399" t="s">
        <v>389</v>
      </c>
      <c r="G3358" s="447">
        <v>0</v>
      </c>
      <c r="H3358" s="399"/>
      <c r="I3358" s="543" t="s">
        <v>474</v>
      </c>
      <c r="J3358" s="543"/>
      <c r="K3358" s="447">
        <v>19.72</v>
      </c>
      <c r="L3358"/>
    </row>
    <row r="3359" spans="2:12" ht="13.5" thickTop="1" x14ac:dyDescent="0.25">
      <c r="B3359" s="396"/>
      <c r="C3359" s="396"/>
      <c r="D3359" s="396"/>
      <c r="E3359" s="396"/>
      <c r="F3359" s="396"/>
      <c r="G3359" s="396"/>
      <c r="H3359" s="396"/>
      <c r="I3359" s="396"/>
      <c r="J3359" s="396"/>
      <c r="K3359" s="396"/>
      <c r="L3359" s="396"/>
    </row>
    <row r="3360" spans="2:12" ht="12.75" customHeight="1" x14ac:dyDescent="0.25">
      <c r="B3360" s="388" t="s">
        <v>2356</v>
      </c>
      <c r="C3360" s="440" t="s">
        <v>15</v>
      </c>
      <c r="D3360" s="388" t="s">
        <v>33</v>
      </c>
      <c r="E3360" s="388" t="s">
        <v>30</v>
      </c>
      <c r="F3360" s="544" t="s">
        <v>199</v>
      </c>
      <c r="G3360" s="544"/>
      <c r="H3360" s="389" t="s">
        <v>24</v>
      </c>
      <c r="I3360" s="440" t="s">
        <v>26</v>
      </c>
      <c r="J3360" s="440" t="s">
        <v>54</v>
      </c>
      <c r="K3360" s="440" t="s">
        <v>25</v>
      </c>
      <c r="L3360"/>
    </row>
    <row r="3361" spans="2:12" ht="38.25" x14ac:dyDescent="0.25">
      <c r="B3361" s="390" t="s">
        <v>382</v>
      </c>
      <c r="C3361" s="391" t="s">
        <v>2357</v>
      </c>
      <c r="D3361" s="390" t="s">
        <v>164</v>
      </c>
      <c r="E3361" s="390" t="s">
        <v>2358</v>
      </c>
      <c r="F3361" s="541" t="s">
        <v>4230</v>
      </c>
      <c r="G3361" s="541"/>
      <c r="H3361" s="392" t="s">
        <v>136</v>
      </c>
      <c r="I3361" s="443">
        <v>1</v>
      </c>
      <c r="J3361" s="393">
        <v>111.55</v>
      </c>
      <c r="K3361" s="393">
        <v>111.55</v>
      </c>
      <c r="L3361"/>
    </row>
    <row r="3362" spans="2:12" ht="15" x14ac:dyDescent="0.25">
      <c r="B3362" s="388" t="s">
        <v>23</v>
      </c>
      <c r="C3362" s="440" t="s">
        <v>15</v>
      </c>
      <c r="D3362" s="388" t="s">
        <v>33</v>
      </c>
      <c r="E3362" s="388" t="s">
        <v>30</v>
      </c>
      <c r="F3362" s="544" t="s">
        <v>199</v>
      </c>
      <c r="G3362" s="546"/>
      <c r="H3362" s="389" t="s">
        <v>24</v>
      </c>
      <c r="I3362" s="440" t="s">
        <v>26</v>
      </c>
      <c r="J3362" s="440" t="s">
        <v>54</v>
      </c>
      <c r="K3362" s="440" t="s">
        <v>25</v>
      </c>
      <c r="L3362"/>
    </row>
    <row r="3363" spans="2:12" ht="15" x14ac:dyDescent="0.25">
      <c r="B3363" s="394" t="s">
        <v>383</v>
      </c>
      <c r="C3363" s="444" t="s">
        <v>690</v>
      </c>
      <c r="D3363" s="394" t="s">
        <v>1336</v>
      </c>
      <c r="E3363" s="394" t="s">
        <v>202</v>
      </c>
      <c r="F3363" s="542" t="s">
        <v>384</v>
      </c>
      <c r="G3363" s="542"/>
      <c r="H3363" s="395" t="s">
        <v>340</v>
      </c>
      <c r="I3363" s="445">
        <v>0.6</v>
      </c>
      <c r="J3363" s="446">
        <v>20.37</v>
      </c>
      <c r="K3363" s="451" t="s">
        <v>4123</v>
      </c>
      <c r="L3363"/>
    </row>
    <row r="3364" spans="2:12" ht="15" x14ac:dyDescent="0.25">
      <c r="B3364" s="394" t="s">
        <v>383</v>
      </c>
      <c r="C3364" s="444" t="s">
        <v>682</v>
      </c>
      <c r="D3364" s="394" t="s">
        <v>1336</v>
      </c>
      <c r="E3364" s="394" t="s">
        <v>244</v>
      </c>
      <c r="F3364" s="542" t="s">
        <v>384</v>
      </c>
      <c r="G3364" s="542"/>
      <c r="H3364" s="395" t="s">
        <v>340</v>
      </c>
      <c r="I3364" s="445">
        <v>0.6</v>
      </c>
      <c r="J3364" s="446">
        <v>29.48</v>
      </c>
      <c r="K3364" s="451" t="s">
        <v>1309</v>
      </c>
      <c r="L3364"/>
    </row>
    <row r="3365" spans="2:12" ht="25.5" x14ac:dyDescent="0.25">
      <c r="B3365" s="394" t="s">
        <v>383</v>
      </c>
      <c r="C3365" s="444" t="s">
        <v>4614</v>
      </c>
      <c r="D3365" s="394" t="s">
        <v>164</v>
      </c>
      <c r="E3365" s="394" t="s">
        <v>4615</v>
      </c>
      <c r="F3365" s="542" t="s">
        <v>390</v>
      </c>
      <c r="G3365" s="542"/>
      <c r="H3365" s="395" t="s">
        <v>136</v>
      </c>
      <c r="I3365" s="445">
        <v>1</v>
      </c>
      <c r="J3365" s="446">
        <v>81.650000000000006</v>
      </c>
      <c r="K3365" s="451" t="s">
        <v>4616</v>
      </c>
      <c r="L3365"/>
    </row>
    <row r="3366" spans="2:12" ht="15" x14ac:dyDescent="0.25">
      <c r="B3366" s="549" t="s">
        <v>497</v>
      </c>
      <c r="C3366" s="546"/>
      <c r="D3366" s="546"/>
      <c r="E3366" s="546"/>
      <c r="F3366" s="546"/>
      <c r="G3366" s="546"/>
      <c r="H3366" s="546"/>
      <c r="I3366" s="546"/>
      <c r="J3366" s="546"/>
      <c r="K3366" s="546"/>
      <c r="L3366"/>
    </row>
    <row r="3367" spans="2:12" ht="15" x14ac:dyDescent="0.25">
      <c r="B3367" s="388" t="s">
        <v>23</v>
      </c>
      <c r="C3367" s="440" t="s">
        <v>15</v>
      </c>
      <c r="D3367" s="388" t="s">
        <v>33</v>
      </c>
      <c r="E3367" s="388" t="s">
        <v>30</v>
      </c>
      <c r="F3367" s="544" t="s">
        <v>199</v>
      </c>
      <c r="G3367" s="546"/>
      <c r="H3367" s="389" t="s">
        <v>24</v>
      </c>
      <c r="I3367" s="440" t="s">
        <v>26</v>
      </c>
      <c r="J3367" s="440" t="s">
        <v>54</v>
      </c>
      <c r="K3367" s="440" t="s">
        <v>25</v>
      </c>
      <c r="L3367"/>
    </row>
    <row r="3368" spans="2:12" ht="15" x14ac:dyDescent="0.25">
      <c r="B3368" s="394" t="s">
        <v>383</v>
      </c>
      <c r="C3368" s="444" t="s">
        <v>690</v>
      </c>
      <c r="D3368" s="394" t="s">
        <v>1336</v>
      </c>
      <c r="E3368" s="394" t="s">
        <v>202</v>
      </c>
      <c r="F3368" s="542" t="s">
        <v>384</v>
      </c>
      <c r="G3368" s="542"/>
      <c r="H3368" s="395" t="s">
        <v>340</v>
      </c>
      <c r="I3368" s="445">
        <v>0.6</v>
      </c>
      <c r="J3368" s="446">
        <v>20.37</v>
      </c>
      <c r="K3368" s="451" t="s">
        <v>4123</v>
      </c>
      <c r="L3368"/>
    </row>
    <row r="3369" spans="2:12" ht="15" x14ac:dyDescent="0.25">
      <c r="B3369" s="394" t="s">
        <v>383</v>
      </c>
      <c r="C3369" s="444" t="s">
        <v>682</v>
      </c>
      <c r="D3369" s="394" t="s">
        <v>1336</v>
      </c>
      <c r="E3369" s="394" t="s">
        <v>244</v>
      </c>
      <c r="F3369" s="542" t="s">
        <v>384</v>
      </c>
      <c r="G3369" s="542"/>
      <c r="H3369" s="395" t="s">
        <v>340</v>
      </c>
      <c r="I3369" s="445">
        <v>0.6</v>
      </c>
      <c r="J3369" s="446">
        <v>29.48</v>
      </c>
      <c r="K3369" s="451" t="s">
        <v>1309</v>
      </c>
      <c r="L3369"/>
    </row>
    <row r="3370" spans="2:12" ht="25.5" x14ac:dyDescent="0.25">
      <c r="B3370" s="394" t="s">
        <v>383</v>
      </c>
      <c r="C3370" s="444" t="s">
        <v>4614</v>
      </c>
      <c r="D3370" s="394" t="s">
        <v>164</v>
      </c>
      <c r="E3370" s="394" t="s">
        <v>4615</v>
      </c>
      <c r="F3370" s="542" t="s">
        <v>390</v>
      </c>
      <c r="G3370" s="542"/>
      <c r="H3370" s="395" t="s">
        <v>136</v>
      </c>
      <c r="I3370" s="445">
        <v>1</v>
      </c>
      <c r="J3370" s="446">
        <v>81.650000000000006</v>
      </c>
      <c r="K3370" s="451" t="s">
        <v>4616</v>
      </c>
      <c r="L3370"/>
    </row>
    <row r="3371" spans="2:12" ht="25.5" x14ac:dyDescent="0.25">
      <c r="B3371" s="399"/>
      <c r="C3371" s="399"/>
      <c r="D3371" s="399"/>
      <c r="E3371" s="399"/>
      <c r="F3371" s="399" t="s">
        <v>386</v>
      </c>
      <c r="G3371" s="447">
        <v>29.9</v>
      </c>
      <c r="H3371" s="399" t="s">
        <v>387</v>
      </c>
      <c r="I3371" s="447">
        <v>0</v>
      </c>
      <c r="J3371" s="399" t="s">
        <v>388</v>
      </c>
      <c r="K3371" s="447">
        <v>29.9</v>
      </c>
      <c r="L3371"/>
    </row>
    <row r="3372" spans="2:12" ht="12.75" customHeight="1" thickBot="1" x14ac:dyDescent="0.3">
      <c r="B3372" s="399"/>
      <c r="C3372" s="399"/>
      <c r="D3372" s="399"/>
      <c r="E3372" s="399"/>
      <c r="F3372" s="399" t="s">
        <v>389</v>
      </c>
      <c r="G3372" s="447">
        <v>0</v>
      </c>
      <c r="H3372" s="399"/>
      <c r="I3372" s="543" t="s">
        <v>474</v>
      </c>
      <c r="J3372" s="543"/>
      <c r="K3372" s="447">
        <v>111.55</v>
      </c>
      <c r="L3372"/>
    </row>
    <row r="3373" spans="2:12" ht="12.75" customHeight="1" thickTop="1" x14ac:dyDescent="0.25">
      <c r="B3373" s="396"/>
      <c r="C3373" s="396"/>
      <c r="D3373" s="396"/>
      <c r="E3373" s="396"/>
      <c r="F3373" s="396"/>
      <c r="G3373" s="396"/>
      <c r="H3373" s="396"/>
      <c r="I3373" s="396"/>
      <c r="J3373" s="396"/>
      <c r="K3373" s="396"/>
      <c r="L3373" s="396"/>
    </row>
    <row r="3374" spans="2:12" ht="15" x14ac:dyDescent="0.25">
      <c r="B3374" s="388" t="s">
        <v>2360</v>
      </c>
      <c r="C3374" s="440" t="s">
        <v>15</v>
      </c>
      <c r="D3374" s="388" t="s">
        <v>33</v>
      </c>
      <c r="E3374" s="388" t="s">
        <v>30</v>
      </c>
      <c r="F3374" s="544" t="s">
        <v>199</v>
      </c>
      <c r="G3374" s="544"/>
      <c r="H3374" s="389" t="s">
        <v>24</v>
      </c>
      <c r="I3374" s="440" t="s">
        <v>26</v>
      </c>
      <c r="J3374" s="440" t="s">
        <v>585</v>
      </c>
      <c r="K3374" s="440" t="s">
        <v>54</v>
      </c>
      <c r="L3374" s="440" t="s">
        <v>25</v>
      </c>
    </row>
    <row r="3375" spans="2:12" x14ac:dyDescent="0.25">
      <c r="B3375" s="390" t="s">
        <v>382</v>
      </c>
      <c r="C3375" s="391" t="s">
        <v>2361</v>
      </c>
      <c r="D3375" s="390" t="s">
        <v>1336</v>
      </c>
      <c r="E3375" s="390" t="s">
        <v>2362</v>
      </c>
      <c r="F3375" s="541">
        <v>705</v>
      </c>
      <c r="G3375" s="541"/>
      <c r="H3375" s="392" t="s">
        <v>188</v>
      </c>
      <c r="I3375" s="443">
        <v>1</v>
      </c>
      <c r="J3375" s="393"/>
      <c r="K3375" s="393">
        <v>30.73</v>
      </c>
      <c r="L3375" s="393">
        <v>30.73</v>
      </c>
    </row>
    <row r="3376" spans="2:12" x14ac:dyDescent="0.25">
      <c r="B3376" s="394" t="s">
        <v>383</v>
      </c>
      <c r="C3376" s="444" t="s">
        <v>674</v>
      </c>
      <c r="D3376" s="394" t="s">
        <v>1336</v>
      </c>
      <c r="E3376" s="394" t="s">
        <v>237</v>
      </c>
      <c r="F3376" s="542" t="s">
        <v>384</v>
      </c>
      <c r="G3376" s="542"/>
      <c r="H3376" s="395" t="s">
        <v>340</v>
      </c>
      <c r="I3376" s="445">
        <v>8.5000000000000006E-2</v>
      </c>
      <c r="J3376" s="445">
        <v>0</v>
      </c>
      <c r="K3376" s="446">
        <v>22.31</v>
      </c>
      <c r="L3376" s="446">
        <v>1.89635</v>
      </c>
    </row>
    <row r="3377" spans="2:12" x14ac:dyDescent="0.25">
      <c r="B3377" s="394" t="s">
        <v>383</v>
      </c>
      <c r="C3377" s="444" t="s">
        <v>4617</v>
      </c>
      <c r="D3377" s="394" t="s">
        <v>1336</v>
      </c>
      <c r="E3377" s="394" t="s">
        <v>2362</v>
      </c>
      <c r="F3377" s="542" t="s">
        <v>390</v>
      </c>
      <c r="G3377" s="542"/>
      <c r="H3377" s="395" t="s">
        <v>141</v>
      </c>
      <c r="I3377" s="445">
        <v>1.02</v>
      </c>
      <c r="J3377" s="445">
        <v>0</v>
      </c>
      <c r="K3377" s="446">
        <v>25.83</v>
      </c>
      <c r="L3377" s="446">
        <v>26.346599999999999</v>
      </c>
    </row>
    <row r="3378" spans="2:12" x14ac:dyDescent="0.25">
      <c r="B3378" s="394" t="s">
        <v>383</v>
      </c>
      <c r="C3378" s="444" t="s">
        <v>682</v>
      </c>
      <c r="D3378" s="394" t="s">
        <v>1336</v>
      </c>
      <c r="E3378" s="394" t="s">
        <v>244</v>
      </c>
      <c r="F3378" s="542" t="s">
        <v>384</v>
      </c>
      <c r="G3378" s="542"/>
      <c r="H3378" s="395" t="s">
        <v>340</v>
      </c>
      <c r="I3378" s="445">
        <v>8.5000000000000006E-2</v>
      </c>
      <c r="J3378" s="445">
        <v>0</v>
      </c>
      <c r="K3378" s="446">
        <v>29.48</v>
      </c>
      <c r="L3378" s="446">
        <v>2.5057999999999998</v>
      </c>
    </row>
    <row r="3379" spans="2:12" ht="12.75" customHeight="1" x14ac:dyDescent="0.25">
      <c r="B3379" s="399"/>
      <c r="C3379" s="399"/>
      <c r="D3379" s="399"/>
      <c r="E3379" s="399"/>
      <c r="F3379" s="399"/>
      <c r="G3379" s="399" t="s">
        <v>386</v>
      </c>
      <c r="H3379" s="447">
        <v>4.3899999999999997</v>
      </c>
      <c r="I3379" s="399" t="s">
        <v>387</v>
      </c>
      <c r="J3379" s="447">
        <v>0</v>
      </c>
      <c r="K3379" s="399" t="s">
        <v>388</v>
      </c>
      <c r="L3379" s="447">
        <v>4.3899999999999997</v>
      </c>
    </row>
    <row r="3380" spans="2:12" ht="26.25" thickBot="1" x14ac:dyDescent="0.3">
      <c r="B3380" s="399"/>
      <c r="C3380" s="399"/>
      <c r="D3380" s="399"/>
      <c r="E3380" s="399"/>
      <c r="F3380" s="399"/>
      <c r="G3380" s="399" t="s">
        <v>389</v>
      </c>
      <c r="H3380" s="447">
        <v>0</v>
      </c>
      <c r="I3380" s="543"/>
      <c r="J3380" s="543" t="s">
        <v>474</v>
      </c>
      <c r="K3380" s="399"/>
      <c r="L3380" s="447">
        <v>30.73</v>
      </c>
    </row>
    <row r="3381" spans="2:12" ht="13.5" thickTop="1" x14ac:dyDescent="0.25">
      <c r="B3381" s="396"/>
      <c r="C3381" s="396"/>
      <c r="D3381" s="396"/>
      <c r="E3381" s="396"/>
      <c r="F3381" s="396"/>
      <c r="G3381" s="396"/>
      <c r="H3381" s="396"/>
      <c r="I3381" s="396"/>
      <c r="J3381" s="396"/>
      <c r="K3381" s="396"/>
      <c r="L3381" s="396"/>
    </row>
    <row r="3382" spans="2:12" ht="15" x14ac:dyDescent="0.25">
      <c r="B3382" s="388" t="s">
        <v>2363</v>
      </c>
      <c r="C3382" s="440" t="s">
        <v>15</v>
      </c>
      <c r="D3382" s="388" t="s">
        <v>33</v>
      </c>
      <c r="E3382" s="388" t="s">
        <v>30</v>
      </c>
      <c r="F3382" s="544" t="s">
        <v>199</v>
      </c>
      <c r="G3382" s="544"/>
      <c r="H3382" s="389" t="s">
        <v>24</v>
      </c>
      <c r="I3382" s="440" t="s">
        <v>26</v>
      </c>
      <c r="J3382" s="440" t="s">
        <v>54</v>
      </c>
      <c r="K3382" s="440" t="s">
        <v>25</v>
      </c>
      <c r="L3382"/>
    </row>
    <row r="3383" spans="2:12" ht="25.5" x14ac:dyDescent="0.25">
      <c r="B3383" s="390" t="s">
        <v>382</v>
      </c>
      <c r="C3383" s="391" t="s">
        <v>2364</v>
      </c>
      <c r="D3383" s="390" t="s">
        <v>164</v>
      </c>
      <c r="E3383" s="390" t="s">
        <v>2365</v>
      </c>
      <c r="F3383" s="541" t="s">
        <v>4599</v>
      </c>
      <c r="G3383" s="541"/>
      <c r="H3383" s="392" t="s">
        <v>136</v>
      </c>
      <c r="I3383" s="443">
        <v>1</v>
      </c>
      <c r="J3383" s="393">
        <v>26.15</v>
      </c>
      <c r="K3383" s="393">
        <v>26.15</v>
      </c>
      <c r="L3383"/>
    </row>
    <row r="3384" spans="2:12" ht="15" x14ac:dyDescent="0.25">
      <c r="B3384" s="388" t="s">
        <v>23</v>
      </c>
      <c r="C3384" s="440" t="s">
        <v>15</v>
      </c>
      <c r="D3384" s="388" t="s">
        <v>33</v>
      </c>
      <c r="E3384" s="388" t="s">
        <v>30</v>
      </c>
      <c r="F3384" s="544" t="s">
        <v>199</v>
      </c>
      <c r="G3384" s="546"/>
      <c r="H3384" s="389" t="s">
        <v>24</v>
      </c>
      <c r="I3384" s="440" t="s">
        <v>26</v>
      </c>
      <c r="J3384" s="440" t="s">
        <v>54</v>
      </c>
      <c r="K3384" s="440" t="s">
        <v>25</v>
      </c>
      <c r="L3384"/>
    </row>
    <row r="3385" spans="2:12" ht="15" x14ac:dyDescent="0.25">
      <c r="B3385" s="394" t="s">
        <v>383</v>
      </c>
      <c r="C3385" s="444" t="s">
        <v>4618</v>
      </c>
      <c r="D3385" s="394" t="s">
        <v>164</v>
      </c>
      <c r="E3385" s="394" t="s">
        <v>4619</v>
      </c>
      <c r="F3385" s="542" t="s">
        <v>390</v>
      </c>
      <c r="G3385" s="542"/>
      <c r="H3385" s="395" t="s">
        <v>136</v>
      </c>
      <c r="I3385" s="445">
        <v>1</v>
      </c>
      <c r="J3385" s="446">
        <v>3.1</v>
      </c>
      <c r="K3385" s="451" t="s">
        <v>4620</v>
      </c>
      <c r="L3385"/>
    </row>
    <row r="3386" spans="2:12" ht="15" x14ac:dyDescent="0.25">
      <c r="B3386" s="394" t="s">
        <v>383</v>
      </c>
      <c r="C3386" s="444" t="s">
        <v>690</v>
      </c>
      <c r="D3386" s="394" t="s">
        <v>1336</v>
      </c>
      <c r="E3386" s="394" t="s">
        <v>202</v>
      </c>
      <c r="F3386" s="542" t="s">
        <v>384</v>
      </c>
      <c r="G3386" s="542"/>
      <c r="H3386" s="395" t="s">
        <v>340</v>
      </c>
      <c r="I3386" s="445">
        <v>0.20100000000000001</v>
      </c>
      <c r="J3386" s="446">
        <v>20.37</v>
      </c>
      <c r="K3386" s="451" t="s">
        <v>4621</v>
      </c>
      <c r="L3386"/>
    </row>
    <row r="3387" spans="2:12" ht="15" x14ac:dyDescent="0.25">
      <c r="B3387" s="394" t="s">
        <v>383</v>
      </c>
      <c r="C3387" s="444" t="s">
        <v>682</v>
      </c>
      <c r="D3387" s="394" t="s">
        <v>1336</v>
      </c>
      <c r="E3387" s="394" t="s">
        <v>244</v>
      </c>
      <c r="F3387" s="542" t="s">
        <v>384</v>
      </c>
      <c r="G3387" s="542"/>
      <c r="H3387" s="395" t="s">
        <v>340</v>
      </c>
      <c r="I3387" s="445">
        <v>0.2</v>
      </c>
      <c r="J3387" s="446">
        <v>29.48</v>
      </c>
      <c r="K3387" s="451" t="s">
        <v>4603</v>
      </c>
      <c r="L3387"/>
    </row>
    <row r="3388" spans="2:12" ht="15" x14ac:dyDescent="0.25">
      <c r="B3388" s="394" t="s">
        <v>383</v>
      </c>
      <c r="C3388" s="444" t="s">
        <v>4618</v>
      </c>
      <c r="D3388" s="394" t="s">
        <v>164</v>
      </c>
      <c r="E3388" s="394" t="s">
        <v>4619</v>
      </c>
      <c r="F3388" s="542" t="s">
        <v>390</v>
      </c>
      <c r="G3388" s="542"/>
      <c r="H3388" s="395" t="s">
        <v>136</v>
      </c>
      <c r="I3388" s="445">
        <v>1</v>
      </c>
      <c r="J3388" s="446">
        <v>3.1</v>
      </c>
      <c r="K3388" s="451" t="s">
        <v>4620</v>
      </c>
      <c r="L3388"/>
    </row>
    <row r="3389" spans="2:12" ht="12.75" customHeight="1" x14ac:dyDescent="0.25">
      <c r="B3389" s="394" t="s">
        <v>383</v>
      </c>
      <c r="C3389" s="444" t="s">
        <v>682</v>
      </c>
      <c r="D3389" s="394" t="s">
        <v>1336</v>
      </c>
      <c r="E3389" s="394" t="s">
        <v>244</v>
      </c>
      <c r="F3389" s="542" t="s">
        <v>384</v>
      </c>
      <c r="G3389" s="542"/>
      <c r="H3389" s="395" t="s">
        <v>340</v>
      </c>
      <c r="I3389" s="445">
        <v>0.2</v>
      </c>
      <c r="J3389" s="446">
        <v>29.48</v>
      </c>
      <c r="K3389" s="451" t="s">
        <v>4603</v>
      </c>
      <c r="L3389"/>
    </row>
    <row r="3390" spans="2:12" ht="15" x14ac:dyDescent="0.25">
      <c r="B3390" s="394" t="s">
        <v>383</v>
      </c>
      <c r="C3390" s="444" t="s">
        <v>690</v>
      </c>
      <c r="D3390" s="394" t="s">
        <v>1336</v>
      </c>
      <c r="E3390" s="394" t="s">
        <v>202</v>
      </c>
      <c r="F3390" s="542" t="s">
        <v>384</v>
      </c>
      <c r="G3390" s="542"/>
      <c r="H3390" s="395" t="s">
        <v>340</v>
      </c>
      <c r="I3390" s="445">
        <v>0.2</v>
      </c>
      <c r="J3390" s="446">
        <v>20.37</v>
      </c>
      <c r="K3390" s="451" t="s">
        <v>1215</v>
      </c>
      <c r="L3390"/>
    </row>
    <row r="3391" spans="2:12" ht="12.75" customHeight="1" x14ac:dyDescent="0.25">
      <c r="B3391" s="549" t="s">
        <v>497</v>
      </c>
      <c r="C3391" s="546"/>
      <c r="D3391" s="546"/>
      <c r="E3391" s="546"/>
      <c r="F3391" s="546"/>
      <c r="G3391" s="546"/>
      <c r="H3391" s="546"/>
      <c r="I3391" s="546"/>
      <c r="J3391" s="546"/>
      <c r="K3391" s="546"/>
      <c r="L3391"/>
    </row>
    <row r="3392" spans="2:12" ht="15" x14ac:dyDescent="0.25">
      <c r="B3392" s="388" t="s">
        <v>23</v>
      </c>
      <c r="C3392" s="440" t="s">
        <v>15</v>
      </c>
      <c r="D3392" s="388" t="s">
        <v>33</v>
      </c>
      <c r="E3392" s="388" t="s">
        <v>30</v>
      </c>
      <c r="F3392" s="544" t="s">
        <v>199</v>
      </c>
      <c r="G3392" s="546"/>
      <c r="H3392" s="389" t="s">
        <v>24</v>
      </c>
      <c r="I3392" s="440" t="s">
        <v>26</v>
      </c>
      <c r="J3392" s="440" t="s">
        <v>54</v>
      </c>
      <c r="K3392" s="440" t="s">
        <v>25</v>
      </c>
      <c r="L3392"/>
    </row>
    <row r="3393" spans="2:12" ht="15" x14ac:dyDescent="0.25">
      <c r="B3393" s="394" t="s">
        <v>383</v>
      </c>
      <c r="C3393" s="444" t="s">
        <v>4618</v>
      </c>
      <c r="D3393" s="394" t="s">
        <v>164</v>
      </c>
      <c r="E3393" s="394" t="s">
        <v>4619</v>
      </c>
      <c r="F3393" s="542" t="s">
        <v>390</v>
      </c>
      <c r="G3393" s="542"/>
      <c r="H3393" s="395" t="s">
        <v>136</v>
      </c>
      <c r="I3393" s="445">
        <v>2</v>
      </c>
      <c r="J3393" s="446">
        <v>3.1</v>
      </c>
      <c r="K3393" s="451" t="s">
        <v>4172</v>
      </c>
      <c r="L3393"/>
    </row>
    <row r="3394" spans="2:12" ht="15" x14ac:dyDescent="0.25">
      <c r="B3394" s="394" t="s">
        <v>383</v>
      </c>
      <c r="C3394" s="444" t="s">
        <v>690</v>
      </c>
      <c r="D3394" s="394" t="s">
        <v>1336</v>
      </c>
      <c r="E3394" s="394" t="s">
        <v>202</v>
      </c>
      <c r="F3394" s="542" t="s">
        <v>384</v>
      </c>
      <c r="G3394" s="542"/>
      <c r="H3394" s="395" t="s">
        <v>340</v>
      </c>
      <c r="I3394" s="445">
        <v>0.40100000000000002</v>
      </c>
      <c r="J3394" s="446">
        <v>20.37</v>
      </c>
      <c r="K3394" s="451" t="s">
        <v>4622</v>
      </c>
      <c r="L3394"/>
    </row>
    <row r="3395" spans="2:12" ht="15" x14ac:dyDescent="0.25">
      <c r="B3395" s="394" t="s">
        <v>383</v>
      </c>
      <c r="C3395" s="444" t="s">
        <v>682</v>
      </c>
      <c r="D3395" s="394" t="s">
        <v>1336</v>
      </c>
      <c r="E3395" s="394" t="s">
        <v>244</v>
      </c>
      <c r="F3395" s="542" t="s">
        <v>384</v>
      </c>
      <c r="G3395" s="542"/>
      <c r="H3395" s="395" t="s">
        <v>340</v>
      </c>
      <c r="I3395" s="445">
        <v>0.4</v>
      </c>
      <c r="J3395" s="446">
        <v>29.48</v>
      </c>
      <c r="K3395" s="451" t="s">
        <v>897</v>
      </c>
      <c r="L3395"/>
    </row>
    <row r="3396" spans="2:12" ht="25.5" x14ac:dyDescent="0.25">
      <c r="B3396" s="399"/>
      <c r="C3396" s="399"/>
      <c r="D3396" s="399"/>
      <c r="E3396" s="399"/>
      <c r="F3396" s="399" t="s">
        <v>386</v>
      </c>
      <c r="G3396" s="447">
        <v>19.95</v>
      </c>
      <c r="H3396" s="399" t="s">
        <v>387</v>
      </c>
      <c r="I3396" s="447">
        <v>0</v>
      </c>
      <c r="J3396" s="399" t="s">
        <v>388</v>
      </c>
      <c r="K3396" s="447">
        <v>19.95</v>
      </c>
      <c r="L3396"/>
    </row>
    <row r="3397" spans="2:12" ht="26.25" thickBot="1" x14ac:dyDescent="0.3">
      <c r="B3397" s="399"/>
      <c r="C3397" s="399"/>
      <c r="D3397" s="399"/>
      <c r="E3397" s="399"/>
      <c r="F3397" s="399" t="s">
        <v>389</v>
      </c>
      <c r="G3397" s="447">
        <v>0</v>
      </c>
      <c r="H3397" s="399"/>
      <c r="I3397" s="543" t="s">
        <v>474</v>
      </c>
      <c r="J3397" s="543"/>
      <c r="K3397" s="447">
        <v>26.15</v>
      </c>
      <c r="L3397"/>
    </row>
    <row r="3398" spans="2:12" ht="13.5" thickTop="1" x14ac:dyDescent="0.25">
      <c r="B3398" s="396"/>
      <c r="C3398" s="396"/>
      <c r="D3398" s="396"/>
      <c r="E3398" s="396"/>
      <c r="F3398" s="396"/>
      <c r="G3398" s="396"/>
      <c r="H3398" s="396"/>
      <c r="I3398" s="396"/>
      <c r="J3398" s="396"/>
      <c r="K3398" s="396"/>
      <c r="L3398" s="396"/>
    </row>
    <row r="3399" spans="2:12" ht="12.75" customHeight="1" x14ac:dyDescent="0.25">
      <c r="B3399" s="388" t="s">
        <v>2366</v>
      </c>
      <c r="C3399" s="440" t="s">
        <v>15</v>
      </c>
      <c r="D3399" s="388" t="s">
        <v>33</v>
      </c>
      <c r="E3399" s="388" t="s">
        <v>30</v>
      </c>
      <c r="F3399" s="544" t="s">
        <v>199</v>
      </c>
      <c r="G3399" s="544"/>
      <c r="H3399" s="389" t="s">
        <v>24</v>
      </c>
      <c r="I3399" s="440" t="s">
        <v>26</v>
      </c>
      <c r="J3399" s="440" t="s">
        <v>585</v>
      </c>
      <c r="K3399" s="440" t="s">
        <v>54</v>
      </c>
      <c r="L3399" s="440" t="s">
        <v>25</v>
      </c>
    </row>
    <row r="3400" spans="2:12" ht="12.75" customHeight="1" x14ac:dyDescent="0.25">
      <c r="B3400" s="390" t="s">
        <v>382</v>
      </c>
      <c r="C3400" s="391" t="s">
        <v>2367</v>
      </c>
      <c r="D3400" s="390" t="s">
        <v>1336</v>
      </c>
      <c r="E3400" s="390" t="s">
        <v>2368</v>
      </c>
      <c r="F3400" s="541">
        <v>723</v>
      </c>
      <c r="G3400" s="541"/>
      <c r="H3400" s="392" t="s">
        <v>137</v>
      </c>
      <c r="I3400" s="443">
        <v>1</v>
      </c>
      <c r="J3400" s="393"/>
      <c r="K3400" s="393">
        <v>9.98</v>
      </c>
      <c r="L3400" s="393">
        <v>9.98</v>
      </c>
    </row>
    <row r="3401" spans="2:12" x14ac:dyDescent="0.25">
      <c r="B3401" s="394" t="s">
        <v>383</v>
      </c>
      <c r="C3401" s="444" t="s">
        <v>682</v>
      </c>
      <c r="D3401" s="394" t="s">
        <v>1336</v>
      </c>
      <c r="E3401" s="394" t="s">
        <v>244</v>
      </c>
      <c r="F3401" s="542" t="s">
        <v>384</v>
      </c>
      <c r="G3401" s="542"/>
      <c r="H3401" s="395" t="s">
        <v>340</v>
      </c>
      <c r="I3401" s="445">
        <v>0.12</v>
      </c>
      <c r="J3401" s="445">
        <v>0</v>
      </c>
      <c r="K3401" s="446">
        <v>29.48</v>
      </c>
      <c r="L3401" s="446">
        <v>3.5375999999999999</v>
      </c>
    </row>
    <row r="3402" spans="2:12" x14ac:dyDescent="0.25">
      <c r="B3402" s="394" t="s">
        <v>383</v>
      </c>
      <c r="C3402" s="444" t="s">
        <v>674</v>
      </c>
      <c r="D3402" s="394" t="s">
        <v>1336</v>
      </c>
      <c r="E3402" s="394" t="s">
        <v>237</v>
      </c>
      <c r="F3402" s="542" t="s">
        <v>384</v>
      </c>
      <c r="G3402" s="542"/>
      <c r="H3402" s="395" t="s">
        <v>340</v>
      </c>
      <c r="I3402" s="445">
        <v>0.12</v>
      </c>
      <c r="J3402" s="445">
        <v>0</v>
      </c>
      <c r="K3402" s="446">
        <v>22.31</v>
      </c>
      <c r="L3402" s="446">
        <v>2.6772</v>
      </c>
    </row>
    <row r="3403" spans="2:12" x14ac:dyDescent="0.25">
      <c r="B3403" s="394" t="s">
        <v>383</v>
      </c>
      <c r="C3403" s="444" t="s">
        <v>4623</v>
      </c>
      <c r="D3403" s="394" t="s">
        <v>1336</v>
      </c>
      <c r="E3403" s="394" t="s">
        <v>2368</v>
      </c>
      <c r="F3403" s="542" t="s">
        <v>390</v>
      </c>
      <c r="G3403" s="542"/>
      <c r="H3403" s="395" t="s">
        <v>136</v>
      </c>
      <c r="I3403" s="445">
        <v>1</v>
      </c>
      <c r="J3403" s="445">
        <v>0</v>
      </c>
      <c r="K3403" s="446">
        <v>3.78</v>
      </c>
      <c r="L3403" s="446">
        <v>3.78</v>
      </c>
    </row>
    <row r="3404" spans="2:12" ht="25.5" x14ac:dyDescent="0.25">
      <c r="B3404" s="399"/>
      <c r="C3404" s="399"/>
      <c r="D3404" s="399"/>
      <c r="E3404" s="399"/>
      <c r="F3404" s="399"/>
      <c r="G3404" s="399" t="s">
        <v>386</v>
      </c>
      <c r="H3404" s="447">
        <v>6.2</v>
      </c>
      <c r="I3404" s="399" t="s">
        <v>387</v>
      </c>
      <c r="J3404" s="447">
        <v>0</v>
      </c>
      <c r="K3404" s="399" t="s">
        <v>388</v>
      </c>
      <c r="L3404" s="447">
        <v>6.2</v>
      </c>
    </row>
    <row r="3405" spans="2:12" ht="26.25" thickBot="1" x14ac:dyDescent="0.3">
      <c r="B3405" s="399"/>
      <c r="C3405" s="399"/>
      <c r="D3405" s="399"/>
      <c r="E3405" s="399"/>
      <c r="F3405" s="399"/>
      <c r="G3405" s="399" t="s">
        <v>389</v>
      </c>
      <c r="H3405" s="447">
        <v>0</v>
      </c>
      <c r="I3405" s="543"/>
      <c r="J3405" s="543" t="s">
        <v>474</v>
      </c>
      <c r="K3405" s="399"/>
      <c r="L3405" s="447">
        <v>9.98</v>
      </c>
    </row>
    <row r="3406" spans="2:12" ht="13.5" thickTop="1" x14ac:dyDescent="0.25">
      <c r="B3406" s="396"/>
      <c r="C3406" s="396"/>
      <c r="D3406" s="396"/>
      <c r="E3406" s="396"/>
      <c r="F3406" s="396"/>
      <c r="G3406" s="396"/>
      <c r="H3406" s="396"/>
      <c r="I3406" s="396"/>
      <c r="J3406" s="396"/>
      <c r="K3406" s="396"/>
      <c r="L3406" s="396"/>
    </row>
    <row r="3407" spans="2:12" ht="15" x14ac:dyDescent="0.25">
      <c r="B3407" s="388" t="s">
        <v>2369</v>
      </c>
      <c r="C3407" s="440" t="s">
        <v>15</v>
      </c>
      <c r="D3407" s="388" t="s">
        <v>33</v>
      </c>
      <c r="E3407" s="388" t="s">
        <v>30</v>
      </c>
      <c r="F3407" s="544" t="s">
        <v>199</v>
      </c>
      <c r="G3407" s="544"/>
      <c r="H3407" s="389" t="s">
        <v>24</v>
      </c>
      <c r="I3407" s="440" t="s">
        <v>26</v>
      </c>
      <c r="J3407" s="440" t="s">
        <v>54</v>
      </c>
      <c r="K3407" s="440" t="s">
        <v>25</v>
      </c>
      <c r="L3407"/>
    </row>
    <row r="3408" spans="2:12" ht="38.25" x14ac:dyDescent="0.25">
      <c r="B3408" s="390" t="s">
        <v>382</v>
      </c>
      <c r="C3408" s="391" t="s">
        <v>2370</v>
      </c>
      <c r="D3408" s="390" t="s">
        <v>164</v>
      </c>
      <c r="E3408" s="390" t="s">
        <v>2371</v>
      </c>
      <c r="F3408" s="541" t="s">
        <v>4599</v>
      </c>
      <c r="G3408" s="541"/>
      <c r="H3408" s="392" t="s">
        <v>136</v>
      </c>
      <c r="I3408" s="443">
        <v>1</v>
      </c>
      <c r="J3408" s="393">
        <v>47.76</v>
      </c>
      <c r="K3408" s="393">
        <v>47.76</v>
      </c>
      <c r="L3408"/>
    </row>
    <row r="3409" spans="2:12" ht="15" x14ac:dyDescent="0.25">
      <c r="B3409" s="388" t="s">
        <v>23</v>
      </c>
      <c r="C3409" s="440" t="s">
        <v>15</v>
      </c>
      <c r="D3409" s="388" t="s">
        <v>33</v>
      </c>
      <c r="E3409" s="388" t="s">
        <v>30</v>
      </c>
      <c r="F3409" s="544" t="s">
        <v>199</v>
      </c>
      <c r="G3409" s="546"/>
      <c r="H3409" s="389" t="s">
        <v>24</v>
      </c>
      <c r="I3409" s="440" t="s">
        <v>26</v>
      </c>
      <c r="J3409" s="440" t="s">
        <v>54</v>
      </c>
      <c r="K3409" s="440" t="s">
        <v>25</v>
      </c>
      <c r="L3409"/>
    </row>
    <row r="3410" spans="2:12" ht="12.75" customHeight="1" x14ac:dyDescent="0.25">
      <c r="B3410" s="394" t="s">
        <v>383</v>
      </c>
      <c r="C3410" s="444" t="s">
        <v>690</v>
      </c>
      <c r="D3410" s="394" t="s">
        <v>1336</v>
      </c>
      <c r="E3410" s="394" t="s">
        <v>202</v>
      </c>
      <c r="F3410" s="542" t="s">
        <v>384</v>
      </c>
      <c r="G3410" s="542"/>
      <c r="H3410" s="395" t="s">
        <v>340</v>
      </c>
      <c r="I3410" s="445">
        <v>0.2</v>
      </c>
      <c r="J3410" s="446">
        <v>20.37</v>
      </c>
      <c r="K3410" s="451" t="s">
        <v>1215</v>
      </c>
      <c r="L3410"/>
    </row>
    <row r="3411" spans="2:12" ht="15" x14ac:dyDescent="0.25">
      <c r="B3411" s="394" t="s">
        <v>383</v>
      </c>
      <c r="C3411" s="444" t="s">
        <v>682</v>
      </c>
      <c r="D3411" s="394" t="s">
        <v>1336</v>
      </c>
      <c r="E3411" s="394" t="s">
        <v>244</v>
      </c>
      <c r="F3411" s="542" t="s">
        <v>384</v>
      </c>
      <c r="G3411" s="542"/>
      <c r="H3411" s="395" t="s">
        <v>340</v>
      </c>
      <c r="I3411" s="445">
        <v>0.2</v>
      </c>
      <c r="J3411" s="446">
        <v>29.48</v>
      </c>
      <c r="K3411" s="451" t="s">
        <v>4603</v>
      </c>
      <c r="L3411"/>
    </row>
    <row r="3412" spans="2:12" ht="12.75" customHeight="1" x14ac:dyDescent="0.25">
      <c r="B3412" s="394" t="s">
        <v>383</v>
      </c>
      <c r="C3412" s="444" t="s">
        <v>4624</v>
      </c>
      <c r="D3412" s="394" t="s">
        <v>164</v>
      </c>
      <c r="E3412" s="394" t="s">
        <v>4625</v>
      </c>
      <c r="F3412" s="542" t="s">
        <v>390</v>
      </c>
      <c r="G3412" s="542"/>
      <c r="H3412" s="395" t="s">
        <v>136</v>
      </c>
      <c r="I3412" s="445">
        <v>1</v>
      </c>
      <c r="J3412" s="446">
        <v>37.799999999999997</v>
      </c>
      <c r="K3412" s="451" t="s">
        <v>4626</v>
      </c>
      <c r="L3412"/>
    </row>
    <row r="3413" spans="2:12" ht="15" x14ac:dyDescent="0.25">
      <c r="B3413" s="549" t="s">
        <v>497</v>
      </c>
      <c r="C3413" s="546"/>
      <c r="D3413" s="546"/>
      <c r="E3413" s="546"/>
      <c r="F3413" s="546"/>
      <c r="G3413" s="546"/>
      <c r="H3413" s="546"/>
      <c r="I3413" s="546"/>
      <c r="J3413" s="546"/>
      <c r="K3413" s="546"/>
      <c r="L3413"/>
    </row>
    <row r="3414" spans="2:12" ht="15" x14ac:dyDescent="0.25">
      <c r="B3414" s="388" t="s">
        <v>23</v>
      </c>
      <c r="C3414" s="440" t="s">
        <v>15</v>
      </c>
      <c r="D3414" s="388" t="s">
        <v>33</v>
      </c>
      <c r="E3414" s="388" t="s">
        <v>30</v>
      </c>
      <c r="F3414" s="544" t="s">
        <v>199</v>
      </c>
      <c r="G3414" s="546"/>
      <c r="H3414" s="389" t="s">
        <v>24</v>
      </c>
      <c r="I3414" s="440" t="s">
        <v>26</v>
      </c>
      <c r="J3414" s="440" t="s">
        <v>54</v>
      </c>
      <c r="K3414" s="440" t="s">
        <v>25</v>
      </c>
      <c r="L3414"/>
    </row>
    <row r="3415" spans="2:12" ht="15" x14ac:dyDescent="0.25">
      <c r="B3415" s="394" t="s">
        <v>383</v>
      </c>
      <c r="C3415" s="444" t="s">
        <v>690</v>
      </c>
      <c r="D3415" s="394" t="s">
        <v>1336</v>
      </c>
      <c r="E3415" s="394" t="s">
        <v>202</v>
      </c>
      <c r="F3415" s="542" t="s">
        <v>384</v>
      </c>
      <c r="G3415" s="542"/>
      <c r="H3415" s="395" t="s">
        <v>340</v>
      </c>
      <c r="I3415" s="445">
        <v>0.2</v>
      </c>
      <c r="J3415" s="446">
        <v>20.37</v>
      </c>
      <c r="K3415" s="451" t="s">
        <v>1215</v>
      </c>
      <c r="L3415"/>
    </row>
    <row r="3416" spans="2:12" ht="15" x14ac:dyDescent="0.25">
      <c r="B3416" s="394" t="s">
        <v>383</v>
      </c>
      <c r="C3416" s="444" t="s">
        <v>682</v>
      </c>
      <c r="D3416" s="394" t="s">
        <v>1336</v>
      </c>
      <c r="E3416" s="394" t="s">
        <v>244</v>
      </c>
      <c r="F3416" s="542" t="s">
        <v>384</v>
      </c>
      <c r="G3416" s="542"/>
      <c r="H3416" s="395" t="s">
        <v>340</v>
      </c>
      <c r="I3416" s="445">
        <v>0.2</v>
      </c>
      <c r="J3416" s="446">
        <v>29.48</v>
      </c>
      <c r="K3416" s="451" t="s">
        <v>4603</v>
      </c>
      <c r="L3416"/>
    </row>
    <row r="3417" spans="2:12" ht="25.5" x14ac:dyDescent="0.25">
      <c r="B3417" s="394" t="s">
        <v>383</v>
      </c>
      <c r="C3417" s="444" t="s">
        <v>4624</v>
      </c>
      <c r="D3417" s="394" t="s">
        <v>164</v>
      </c>
      <c r="E3417" s="394" t="s">
        <v>4625</v>
      </c>
      <c r="F3417" s="542" t="s">
        <v>390</v>
      </c>
      <c r="G3417" s="542"/>
      <c r="H3417" s="395" t="s">
        <v>136</v>
      </c>
      <c r="I3417" s="445">
        <v>1</v>
      </c>
      <c r="J3417" s="446">
        <v>37.799999999999997</v>
      </c>
      <c r="K3417" s="451" t="s">
        <v>4626</v>
      </c>
      <c r="L3417"/>
    </row>
    <row r="3418" spans="2:12" ht="25.5" x14ac:dyDescent="0.25">
      <c r="B3418" s="399"/>
      <c r="C3418" s="399"/>
      <c r="D3418" s="399"/>
      <c r="E3418" s="399"/>
      <c r="F3418" s="399" t="s">
        <v>386</v>
      </c>
      <c r="G3418" s="447">
        <v>9.9600000000000009</v>
      </c>
      <c r="H3418" s="399" t="s">
        <v>387</v>
      </c>
      <c r="I3418" s="447">
        <v>0</v>
      </c>
      <c r="J3418" s="399" t="s">
        <v>388</v>
      </c>
      <c r="K3418" s="447">
        <v>9.9600000000000009</v>
      </c>
      <c r="L3418"/>
    </row>
    <row r="3419" spans="2:12" ht="26.25" thickBot="1" x14ac:dyDescent="0.3">
      <c r="B3419" s="399"/>
      <c r="C3419" s="399"/>
      <c r="D3419" s="399"/>
      <c r="E3419" s="399"/>
      <c r="F3419" s="399" t="s">
        <v>389</v>
      </c>
      <c r="G3419" s="447">
        <v>0</v>
      </c>
      <c r="H3419" s="399"/>
      <c r="I3419" s="543" t="s">
        <v>474</v>
      </c>
      <c r="J3419" s="543"/>
      <c r="K3419" s="447">
        <v>47.76</v>
      </c>
      <c r="L3419"/>
    </row>
    <row r="3420" spans="2:12" ht="12.75" customHeight="1" thickTop="1" x14ac:dyDescent="0.25">
      <c r="B3420" s="396"/>
      <c r="C3420" s="396"/>
      <c r="D3420" s="396"/>
      <c r="E3420" s="396"/>
      <c r="F3420" s="396"/>
      <c r="G3420" s="396"/>
      <c r="H3420" s="396"/>
      <c r="I3420" s="396"/>
      <c r="J3420" s="396"/>
      <c r="K3420" s="396"/>
      <c r="L3420" s="396"/>
    </row>
    <row r="3421" spans="2:12" ht="15" x14ac:dyDescent="0.25">
      <c r="B3421" s="388" t="s">
        <v>2372</v>
      </c>
      <c r="C3421" s="440" t="s">
        <v>15</v>
      </c>
      <c r="D3421" s="388" t="s">
        <v>33</v>
      </c>
      <c r="E3421" s="388" t="s">
        <v>30</v>
      </c>
      <c r="F3421" s="544" t="s">
        <v>199</v>
      </c>
      <c r="G3421" s="544"/>
      <c r="H3421" s="389" t="s">
        <v>24</v>
      </c>
      <c r="I3421" s="440" t="s">
        <v>26</v>
      </c>
      <c r="J3421" s="440" t="s">
        <v>54</v>
      </c>
      <c r="K3421" s="440" t="s">
        <v>25</v>
      </c>
      <c r="L3421"/>
    </row>
    <row r="3422" spans="2:12" ht="38.25" x14ac:dyDescent="0.25">
      <c r="B3422" s="390" t="s">
        <v>382</v>
      </c>
      <c r="C3422" s="391" t="s">
        <v>2373</v>
      </c>
      <c r="D3422" s="390" t="s">
        <v>164</v>
      </c>
      <c r="E3422" s="390" t="s">
        <v>2374</v>
      </c>
      <c r="F3422" s="541" t="s">
        <v>4627</v>
      </c>
      <c r="G3422" s="541"/>
      <c r="H3422" s="392" t="s">
        <v>136</v>
      </c>
      <c r="I3422" s="443">
        <v>1</v>
      </c>
      <c r="J3422" s="393">
        <v>114.26</v>
      </c>
      <c r="K3422" s="393">
        <v>114.26</v>
      </c>
      <c r="L3422"/>
    </row>
    <row r="3423" spans="2:12" ht="15" x14ac:dyDescent="0.25">
      <c r="B3423" s="388" t="s">
        <v>23</v>
      </c>
      <c r="C3423" s="440" t="s">
        <v>15</v>
      </c>
      <c r="D3423" s="388" t="s">
        <v>33</v>
      </c>
      <c r="E3423" s="388" t="s">
        <v>30</v>
      </c>
      <c r="F3423" s="544" t="s">
        <v>199</v>
      </c>
      <c r="G3423" s="546"/>
      <c r="H3423" s="389" t="s">
        <v>24</v>
      </c>
      <c r="I3423" s="440" t="s">
        <v>26</v>
      </c>
      <c r="J3423" s="440" t="s">
        <v>54</v>
      </c>
      <c r="K3423" s="440" t="s">
        <v>25</v>
      </c>
      <c r="L3423"/>
    </row>
    <row r="3424" spans="2:12" ht="12.75" customHeight="1" x14ac:dyDescent="0.25">
      <c r="B3424" s="394" t="s">
        <v>383</v>
      </c>
      <c r="C3424" s="444" t="s">
        <v>4628</v>
      </c>
      <c r="D3424" s="394" t="s">
        <v>164</v>
      </c>
      <c r="E3424" s="394" t="s">
        <v>4629</v>
      </c>
      <c r="F3424" s="542" t="s">
        <v>390</v>
      </c>
      <c r="G3424" s="542"/>
      <c r="H3424" s="395" t="s">
        <v>136</v>
      </c>
      <c r="I3424" s="445">
        <v>1</v>
      </c>
      <c r="J3424" s="446">
        <v>34.700000000000003</v>
      </c>
      <c r="K3424" s="451" t="s">
        <v>4630</v>
      </c>
      <c r="L3424"/>
    </row>
    <row r="3425" spans="2:12" ht="15" x14ac:dyDescent="0.25">
      <c r="B3425" s="394" t="s">
        <v>383</v>
      </c>
      <c r="C3425" s="444" t="s">
        <v>690</v>
      </c>
      <c r="D3425" s="394" t="s">
        <v>1336</v>
      </c>
      <c r="E3425" s="394" t="s">
        <v>202</v>
      </c>
      <c r="F3425" s="542" t="s">
        <v>384</v>
      </c>
      <c r="G3425" s="542"/>
      <c r="H3425" s="395" t="s">
        <v>340</v>
      </c>
      <c r="I3425" s="445">
        <v>0.45</v>
      </c>
      <c r="J3425" s="446">
        <v>20.37</v>
      </c>
      <c r="K3425" s="451" t="s">
        <v>4631</v>
      </c>
      <c r="L3425"/>
    </row>
    <row r="3426" spans="2:12" ht="25.5" x14ac:dyDescent="0.25">
      <c r="B3426" s="394" t="s">
        <v>383</v>
      </c>
      <c r="C3426" s="444" t="s">
        <v>4628</v>
      </c>
      <c r="D3426" s="394" t="s">
        <v>164</v>
      </c>
      <c r="E3426" s="394" t="s">
        <v>4629</v>
      </c>
      <c r="F3426" s="542" t="s">
        <v>390</v>
      </c>
      <c r="G3426" s="542"/>
      <c r="H3426" s="395" t="s">
        <v>136</v>
      </c>
      <c r="I3426" s="445">
        <v>1</v>
      </c>
      <c r="J3426" s="446">
        <v>34.700000000000003</v>
      </c>
      <c r="K3426" s="451" t="s">
        <v>4630</v>
      </c>
      <c r="L3426"/>
    </row>
    <row r="3427" spans="2:12" ht="15" x14ac:dyDescent="0.25">
      <c r="B3427" s="394" t="s">
        <v>383</v>
      </c>
      <c r="C3427" s="444" t="s">
        <v>682</v>
      </c>
      <c r="D3427" s="394" t="s">
        <v>1336</v>
      </c>
      <c r="E3427" s="394" t="s">
        <v>244</v>
      </c>
      <c r="F3427" s="542" t="s">
        <v>384</v>
      </c>
      <c r="G3427" s="542"/>
      <c r="H3427" s="395" t="s">
        <v>340</v>
      </c>
      <c r="I3427" s="445">
        <v>0.45</v>
      </c>
      <c r="J3427" s="446">
        <v>29.48</v>
      </c>
      <c r="K3427" s="451" t="s">
        <v>4632</v>
      </c>
      <c r="L3427"/>
    </row>
    <row r="3428" spans="2:12" ht="15" x14ac:dyDescent="0.25">
      <c r="B3428" s="394" t="s">
        <v>383</v>
      </c>
      <c r="C3428" s="444" t="s">
        <v>682</v>
      </c>
      <c r="D3428" s="394" t="s">
        <v>1336</v>
      </c>
      <c r="E3428" s="394" t="s">
        <v>244</v>
      </c>
      <c r="F3428" s="542" t="s">
        <v>384</v>
      </c>
      <c r="G3428" s="542"/>
      <c r="H3428" s="395" t="s">
        <v>340</v>
      </c>
      <c r="I3428" s="445">
        <v>0.45</v>
      </c>
      <c r="J3428" s="446">
        <v>29.48</v>
      </c>
      <c r="K3428" s="451" t="s">
        <v>4632</v>
      </c>
      <c r="L3428"/>
    </row>
    <row r="3429" spans="2:12" ht="15" x14ac:dyDescent="0.25">
      <c r="B3429" s="394" t="s">
        <v>383</v>
      </c>
      <c r="C3429" s="444" t="s">
        <v>690</v>
      </c>
      <c r="D3429" s="394" t="s">
        <v>1336</v>
      </c>
      <c r="E3429" s="394" t="s">
        <v>202</v>
      </c>
      <c r="F3429" s="542" t="s">
        <v>384</v>
      </c>
      <c r="G3429" s="542"/>
      <c r="H3429" s="395" t="s">
        <v>340</v>
      </c>
      <c r="I3429" s="445">
        <v>0.45</v>
      </c>
      <c r="J3429" s="446">
        <v>20.37</v>
      </c>
      <c r="K3429" s="451" t="s">
        <v>4631</v>
      </c>
      <c r="L3429"/>
    </row>
    <row r="3430" spans="2:12" ht="15" x14ac:dyDescent="0.25">
      <c r="B3430" s="549" t="s">
        <v>497</v>
      </c>
      <c r="C3430" s="546"/>
      <c r="D3430" s="546"/>
      <c r="E3430" s="546"/>
      <c r="F3430" s="546"/>
      <c r="G3430" s="546"/>
      <c r="H3430" s="546"/>
      <c r="I3430" s="546"/>
      <c r="J3430" s="546"/>
      <c r="K3430" s="546"/>
      <c r="L3430"/>
    </row>
    <row r="3431" spans="2:12" ht="15" x14ac:dyDescent="0.25">
      <c r="B3431" s="388" t="s">
        <v>23</v>
      </c>
      <c r="C3431" s="440" t="s">
        <v>15</v>
      </c>
      <c r="D3431" s="388" t="s">
        <v>33</v>
      </c>
      <c r="E3431" s="388" t="s">
        <v>30</v>
      </c>
      <c r="F3431" s="544" t="s">
        <v>199</v>
      </c>
      <c r="G3431" s="546"/>
      <c r="H3431" s="389" t="s">
        <v>24</v>
      </c>
      <c r="I3431" s="440" t="s">
        <v>26</v>
      </c>
      <c r="J3431" s="440" t="s">
        <v>54</v>
      </c>
      <c r="K3431" s="440" t="s">
        <v>25</v>
      </c>
      <c r="L3431"/>
    </row>
    <row r="3432" spans="2:12" ht="12.75" customHeight="1" x14ac:dyDescent="0.25">
      <c r="B3432" s="394" t="s">
        <v>383</v>
      </c>
      <c r="C3432" s="444" t="s">
        <v>4628</v>
      </c>
      <c r="D3432" s="394" t="s">
        <v>164</v>
      </c>
      <c r="E3432" s="394" t="s">
        <v>4629</v>
      </c>
      <c r="F3432" s="542" t="s">
        <v>390</v>
      </c>
      <c r="G3432" s="542"/>
      <c r="H3432" s="395" t="s">
        <v>136</v>
      </c>
      <c r="I3432" s="445">
        <v>2</v>
      </c>
      <c r="J3432" s="446">
        <v>34.700000000000003</v>
      </c>
      <c r="K3432" s="451" t="s">
        <v>4633</v>
      </c>
      <c r="L3432"/>
    </row>
    <row r="3433" spans="2:12" ht="15" x14ac:dyDescent="0.25">
      <c r="B3433" s="394" t="s">
        <v>383</v>
      </c>
      <c r="C3433" s="444" t="s">
        <v>690</v>
      </c>
      <c r="D3433" s="394" t="s">
        <v>1336</v>
      </c>
      <c r="E3433" s="394" t="s">
        <v>202</v>
      </c>
      <c r="F3433" s="542" t="s">
        <v>384</v>
      </c>
      <c r="G3433" s="542"/>
      <c r="H3433" s="395" t="s">
        <v>340</v>
      </c>
      <c r="I3433" s="445">
        <v>0.9</v>
      </c>
      <c r="J3433" s="446">
        <v>20.37</v>
      </c>
      <c r="K3433" s="451" t="s">
        <v>4634</v>
      </c>
      <c r="L3433"/>
    </row>
    <row r="3434" spans="2:12" ht="15" x14ac:dyDescent="0.25">
      <c r="B3434" s="394" t="s">
        <v>383</v>
      </c>
      <c r="C3434" s="444" t="s">
        <v>682</v>
      </c>
      <c r="D3434" s="394" t="s">
        <v>1336</v>
      </c>
      <c r="E3434" s="394" t="s">
        <v>244</v>
      </c>
      <c r="F3434" s="542" t="s">
        <v>384</v>
      </c>
      <c r="G3434" s="542"/>
      <c r="H3434" s="395" t="s">
        <v>340</v>
      </c>
      <c r="I3434" s="445">
        <v>0.9</v>
      </c>
      <c r="J3434" s="446">
        <v>29.48</v>
      </c>
      <c r="K3434" s="451" t="s">
        <v>898</v>
      </c>
      <c r="L3434"/>
    </row>
    <row r="3435" spans="2:12" ht="25.5" x14ac:dyDescent="0.25">
      <c r="B3435" s="399"/>
      <c r="C3435" s="399"/>
      <c r="D3435" s="399"/>
      <c r="E3435" s="399"/>
      <c r="F3435" s="399" t="s">
        <v>386</v>
      </c>
      <c r="G3435" s="447">
        <v>44.86</v>
      </c>
      <c r="H3435" s="399" t="s">
        <v>387</v>
      </c>
      <c r="I3435" s="447">
        <v>0</v>
      </c>
      <c r="J3435" s="399" t="s">
        <v>388</v>
      </c>
      <c r="K3435" s="447">
        <v>44.86</v>
      </c>
      <c r="L3435"/>
    </row>
    <row r="3436" spans="2:12" ht="26.25" thickBot="1" x14ac:dyDescent="0.3">
      <c r="B3436" s="399"/>
      <c r="C3436" s="399"/>
      <c r="D3436" s="399"/>
      <c r="E3436" s="399"/>
      <c r="F3436" s="399" t="s">
        <v>389</v>
      </c>
      <c r="G3436" s="447">
        <v>0</v>
      </c>
      <c r="H3436" s="399"/>
      <c r="I3436" s="543" t="s">
        <v>474</v>
      </c>
      <c r="J3436" s="543"/>
      <c r="K3436" s="447">
        <v>114.26</v>
      </c>
      <c r="L3436"/>
    </row>
    <row r="3437" spans="2:12" ht="13.5" thickTop="1" x14ac:dyDescent="0.25">
      <c r="B3437" s="396"/>
      <c r="C3437" s="396"/>
      <c r="D3437" s="396"/>
      <c r="E3437" s="396"/>
      <c r="F3437" s="396"/>
      <c r="G3437" s="396"/>
      <c r="H3437" s="396"/>
      <c r="I3437" s="396"/>
      <c r="J3437" s="396"/>
      <c r="K3437" s="396"/>
      <c r="L3437" s="396"/>
    </row>
    <row r="3438" spans="2:12" ht="15" x14ac:dyDescent="0.25">
      <c r="B3438" s="388" t="s">
        <v>2375</v>
      </c>
      <c r="C3438" s="440" t="s">
        <v>15</v>
      </c>
      <c r="D3438" s="388" t="s">
        <v>33</v>
      </c>
      <c r="E3438" s="388" t="s">
        <v>30</v>
      </c>
      <c r="F3438" s="544" t="s">
        <v>199</v>
      </c>
      <c r="G3438" s="544"/>
      <c r="H3438" s="389" t="s">
        <v>24</v>
      </c>
      <c r="I3438" s="440" t="s">
        <v>26</v>
      </c>
      <c r="J3438" s="440" t="s">
        <v>54</v>
      </c>
      <c r="K3438" s="440" t="s">
        <v>25</v>
      </c>
      <c r="L3438"/>
    </row>
    <row r="3439" spans="2:12" ht="38.25" x14ac:dyDescent="0.25">
      <c r="B3439" s="390" t="s">
        <v>382</v>
      </c>
      <c r="C3439" s="391" t="s">
        <v>2376</v>
      </c>
      <c r="D3439" s="390" t="s">
        <v>164</v>
      </c>
      <c r="E3439" s="390" t="s">
        <v>2377</v>
      </c>
      <c r="F3439" s="541" t="s">
        <v>4599</v>
      </c>
      <c r="G3439" s="541"/>
      <c r="H3439" s="392" t="s">
        <v>136</v>
      </c>
      <c r="I3439" s="443">
        <v>1</v>
      </c>
      <c r="J3439" s="393">
        <v>23.26</v>
      </c>
      <c r="K3439" s="393">
        <v>23.26</v>
      </c>
      <c r="L3439"/>
    </row>
    <row r="3440" spans="2:12" ht="15" x14ac:dyDescent="0.25">
      <c r="B3440" s="388" t="s">
        <v>23</v>
      </c>
      <c r="C3440" s="440" t="s">
        <v>15</v>
      </c>
      <c r="D3440" s="388" t="s">
        <v>33</v>
      </c>
      <c r="E3440" s="388" t="s">
        <v>30</v>
      </c>
      <c r="F3440" s="544" t="s">
        <v>199</v>
      </c>
      <c r="G3440" s="546"/>
      <c r="H3440" s="389" t="s">
        <v>24</v>
      </c>
      <c r="I3440" s="440" t="s">
        <v>26</v>
      </c>
      <c r="J3440" s="440" t="s">
        <v>54</v>
      </c>
      <c r="K3440" s="440" t="s">
        <v>25</v>
      </c>
      <c r="L3440"/>
    </row>
    <row r="3441" spans="2:12" ht="12.75" customHeight="1" x14ac:dyDescent="0.25">
      <c r="B3441" s="394" t="s">
        <v>383</v>
      </c>
      <c r="C3441" s="444" t="s">
        <v>690</v>
      </c>
      <c r="D3441" s="394" t="s">
        <v>1336</v>
      </c>
      <c r="E3441" s="394" t="s">
        <v>202</v>
      </c>
      <c r="F3441" s="542" t="s">
        <v>384</v>
      </c>
      <c r="G3441" s="542"/>
      <c r="H3441" s="395" t="s">
        <v>340</v>
      </c>
      <c r="I3441" s="445">
        <v>0.38500000000000001</v>
      </c>
      <c r="J3441" s="446">
        <v>20.37</v>
      </c>
      <c r="K3441" s="451" t="s">
        <v>4635</v>
      </c>
      <c r="L3441"/>
    </row>
    <row r="3442" spans="2:12" ht="12.75" customHeight="1" x14ac:dyDescent="0.25">
      <c r="B3442" s="394" t="s">
        <v>383</v>
      </c>
      <c r="C3442" s="444" t="s">
        <v>4636</v>
      </c>
      <c r="D3442" s="394" t="s">
        <v>164</v>
      </c>
      <c r="E3442" s="394" t="s">
        <v>4637</v>
      </c>
      <c r="F3442" s="542" t="s">
        <v>390</v>
      </c>
      <c r="G3442" s="542"/>
      <c r="H3442" s="395" t="s">
        <v>136</v>
      </c>
      <c r="I3442" s="445">
        <v>1</v>
      </c>
      <c r="J3442" s="446">
        <v>4.0999999999999996</v>
      </c>
      <c r="K3442" s="451" t="s">
        <v>4638</v>
      </c>
      <c r="L3442"/>
    </row>
    <row r="3443" spans="2:12" ht="15" x14ac:dyDescent="0.25">
      <c r="B3443" s="394" t="s">
        <v>383</v>
      </c>
      <c r="C3443" s="444" t="s">
        <v>682</v>
      </c>
      <c r="D3443" s="394" t="s">
        <v>1336</v>
      </c>
      <c r="E3443" s="394" t="s">
        <v>244</v>
      </c>
      <c r="F3443" s="542" t="s">
        <v>384</v>
      </c>
      <c r="G3443" s="542"/>
      <c r="H3443" s="395" t="s">
        <v>340</v>
      </c>
      <c r="I3443" s="445">
        <v>0.38400000000000001</v>
      </c>
      <c r="J3443" s="446">
        <v>29.48</v>
      </c>
      <c r="K3443" s="451" t="s">
        <v>4639</v>
      </c>
      <c r="L3443"/>
    </row>
    <row r="3444" spans="2:12" ht="15" x14ac:dyDescent="0.25">
      <c r="B3444" s="549" t="s">
        <v>497</v>
      </c>
      <c r="C3444" s="546"/>
      <c r="D3444" s="546"/>
      <c r="E3444" s="546"/>
      <c r="F3444" s="546"/>
      <c r="G3444" s="546"/>
      <c r="H3444" s="546"/>
      <c r="I3444" s="546"/>
      <c r="J3444" s="546"/>
      <c r="K3444" s="546"/>
      <c r="L3444"/>
    </row>
    <row r="3445" spans="2:12" ht="15" x14ac:dyDescent="0.25">
      <c r="B3445" s="388" t="s">
        <v>23</v>
      </c>
      <c r="C3445" s="440" t="s">
        <v>15</v>
      </c>
      <c r="D3445" s="388" t="s">
        <v>33</v>
      </c>
      <c r="E3445" s="388" t="s">
        <v>30</v>
      </c>
      <c r="F3445" s="544" t="s">
        <v>199</v>
      </c>
      <c r="G3445" s="546"/>
      <c r="H3445" s="389" t="s">
        <v>24</v>
      </c>
      <c r="I3445" s="440" t="s">
        <v>26</v>
      </c>
      <c r="J3445" s="440" t="s">
        <v>54</v>
      </c>
      <c r="K3445" s="440" t="s">
        <v>25</v>
      </c>
      <c r="L3445"/>
    </row>
    <row r="3446" spans="2:12" ht="15" x14ac:dyDescent="0.25">
      <c r="B3446" s="394" t="s">
        <v>383</v>
      </c>
      <c r="C3446" s="444" t="s">
        <v>690</v>
      </c>
      <c r="D3446" s="394" t="s">
        <v>1336</v>
      </c>
      <c r="E3446" s="394" t="s">
        <v>202</v>
      </c>
      <c r="F3446" s="542" t="s">
        <v>384</v>
      </c>
      <c r="G3446" s="542"/>
      <c r="H3446" s="395" t="s">
        <v>340</v>
      </c>
      <c r="I3446" s="445">
        <v>0.38500000000000001</v>
      </c>
      <c r="J3446" s="446">
        <v>20.37</v>
      </c>
      <c r="K3446" s="451" t="s">
        <v>4635</v>
      </c>
      <c r="L3446"/>
    </row>
    <row r="3447" spans="2:12" ht="25.5" x14ac:dyDescent="0.25">
      <c r="B3447" s="394" t="s">
        <v>383</v>
      </c>
      <c r="C3447" s="444" t="s">
        <v>4636</v>
      </c>
      <c r="D3447" s="394" t="s">
        <v>164</v>
      </c>
      <c r="E3447" s="394" t="s">
        <v>4637</v>
      </c>
      <c r="F3447" s="542" t="s">
        <v>390</v>
      </c>
      <c r="G3447" s="542"/>
      <c r="H3447" s="395" t="s">
        <v>136</v>
      </c>
      <c r="I3447" s="445">
        <v>1</v>
      </c>
      <c r="J3447" s="446">
        <v>4.0999999999999996</v>
      </c>
      <c r="K3447" s="451" t="s">
        <v>4638</v>
      </c>
      <c r="L3447"/>
    </row>
    <row r="3448" spans="2:12" ht="15" x14ac:dyDescent="0.25">
      <c r="B3448" s="394" t="s">
        <v>383</v>
      </c>
      <c r="C3448" s="444" t="s">
        <v>682</v>
      </c>
      <c r="D3448" s="394" t="s">
        <v>1336</v>
      </c>
      <c r="E3448" s="394" t="s">
        <v>244</v>
      </c>
      <c r="F3448" s="542" t="s">
        <v>384</v>
      </c>
      <c r="G3448" s="542"/>
      <c r="H3448" s="395" t="s">
        <v>340</v>
      </c>
      <c r="I3448" s="445">
        <v>0.38400000000000001</v>
      </c>
      <c r="J3448" s="446">
        <v>29.48</v>
      </c>
      <c r="K3448" s="451" t="s">
        <v>4639</v>
      </c>
      <c r="L3448"/>
    </row>
    <row r="3449" spans="2:12" ht="25.5" x14ac:dyDescent="0.25">
      <c r="B3449" s="399"/>
      <c r="C3449" s="399"/>
      <c r="D3449" s="399"/>
      <c r="E3449" s="399"/>
      <c r="F3449" s="399" t="s">
        <v>386</v>
      </c>
      <c r="G3449" s="447">
        <v>19.16</v>
      </c>
      <c r="H3449" s="399" t="s">
        <v>387</v>
      </c>
      <c r="I3449" s="447">
        <v>0</v>
      </c>
      <c r="J3449" s="399" t="s">
        <v>388</v>
      </c>
      <c r="K3449" s="447">
        <v>19.16</v>
      </c>
      <c r="L3449"/>
    </row>
    <row r="3450" spans="2:12" ht="26.25" thickBot="1" x14ac:dyDescent="0.3">
      <c r="B3450" s="399"/>
      <c r="C3450" s="399"/>
      <c r="D3450" s="399"/>
      <c r="E3450" s="399"/>
      <c r="F3450" s="399" t="s">
        <v>389</v>
      </c>
      <c r="G3450" s="447">
        <v>0</v>
      </c>
      <c r="H3450" s="399"/>
      <c r="I3450" s="543" t="s">
        <v>474</v>
      </c>
      <c r="J3450" s="543"/>
      <c r="K3450" s="447">
        <v>23.26</v>
      </c>
      <c r="L3450"/>
    </row>
    <row r="3451" spans="2:12" ht="13.5" thickTop="1" x14ac:dyDescent="0.25">
      <c r="B3451" s="396"/>
      <c r="C3451" s="396"/>
      <c r="D3451" s="396"/>
      <c r="E3451" s="396"/>
      <c r="F3451" s="396"/>
      <c r="G3451" s="396"/>
      <c r="H3451" s="396"/>
      <c r="I3451" s="396"/>
      <c r="J3451" s="396"/>
      <c r="K3451" s="396"/>
      <c r="L3451" s="396"/>
    </row>
    <row r="3452" spans="2:12" ht="12.75" customHeight="1" x14ac:dyDescent="0.25">
      <c r="B3452" s="388" t="s">
        <v>2378</v>
      </c>
      <c r="C3452" s="440" t="s">
        <v>15</v>
      </c>
      <c r="D3452" s="388" t="s">
        <v>33</v>
      </c>
      <c r="E3452" s="388" t="s">
        <v>30</v>
      </c>
      <c r="F3452" s="544" t="s">
        <v>199</v>
      </c>
      <c r="G3452" s="544"/>
      <c r="H3452" s="389" t="s">
        <v>24</v>
      </c>
      <c r="I3452" s="440" t="s">
        <v>26</v>
      </c>
      <c r="J3452" s="440" t="s">
        <v>585</v>
      </c>
      <c r="K3452" s="440" t="s">
        <v>54</v>
      </c>
      <c r="L3452" s="440" t="s">
        <v>25</v>
      </c>
    </row>
    <row r="3453" spans="2:12" ht="12.75" customHeight="1" x14ac:dyDescent="0.25">
      <c r="B3453" s="390" t="s">
        <v>382</v>
      </c>
      <c r="C3453" s="391" t="s">
        <v>2379</v>
      </c>
      <c r="D3453" s="390" t="s">
        <v>1336</v>
      </c>
      <c r="E3453" s="390" t="s">
        <v>2380</v>
      </c>
      <c r="F3453" s="541">
        <v>707</v>
      </c>
      <c r="G3453" s="541"/>
      <c r="H3453" s="392" t="s">
        <v>137</v>
      </c>
      <c r="I3453" s="443">
        <v>1</v>
      </c>
      <c r="J3453" s="393"/>
      <c r="K3453" s="393">
        <v>7.01</v>
      </c>
      <c r="L3453" s="393">
        <v>7.01</v>
      </c>
    </row>
    <row r="3454" spans="2:12" x14ac:dyDescent="0.25">
      <c r="B3454" s="394" t="s">
        <v>383</v>
      </c>
      <c r="C3454" s="444" t="s">
        <v>674</v>
      </c>
      <c r="D3454" s="394" t="s">
        <v>1336</v>
      </c>
      <c r="E3454" s="394" t="s">
        <v>237</v>
      </c>
      <c r="F3454" s="542" t="s">
        <v>384</v>
      </c>
      <c r="G3454" s="542"/>
      <c r="H3454" s="395" t="s">
        <v>340</v>
      </c>
      <c r="I3454" s="445">
        <v>8.3299999999999999E-2</v>
      </c>
      <c r="J3454" s="445">
        <v>0</v>
      </c>
      <c r="K3454" s="446">
        <v>22.31</v>
      </c>
      <c r="L3454" s="446">
        <v>1.8584229999999999</v>
      </c>
    </row>
    <row r="3455" spans="2:12" x14ac:dyDescent="0.25">
      <c r="B3455" s="394" t="s">
        <v>383</v>
      </c>
      <c r="C3455" s="444" t="s">
        <v>682</v>
      </c>
      <c r="D3455" s="394" t="s">
        <v>1336</v>
      </c>
      <c r="E3455" s="394" t="s">
        <v>244</v>
      </c>
      <c r="F3455" s="542" t="s">
        <v>384</v>
      </c>
      <c r="G3455" s="542"/>
      <c r="H3455" s="395" t="s">
        <v>340</v>
      </c>
      <c r="I3455" s="445">
        <v>8.3299999999999999E-2</v>
      </c>
      <c r="J3455" s="445">
        <v>0</v>
      </c>
      <c r="K3455" s="446">
        <v>29.48</v>
      </c>
      <c r="L3455" s="446">
        <v>2.4556840000000002</v>
      </c>
    </row>
    <row r="3456" spans="2:12" x14ac:dyDescent="0.25">
      <c r="B3456" s="394" t="s">
        <v>383</v>
      </c>
      <c r="C3456" s="444" t="s">
        <v>4640</v>
      </c>
      <c r="D3456" s="394" t="s">
        <v>1336</v>
      </c>
      <c r="E3456" s="394" t="s">
        <v>4641</v>
      </c>
      <c r="F3456" s="542" t="s">
        <v>390</v>
      </c>
      <c r="G3456" s="542"/>
      <c r="H3456" s="395" t="s">
        <v>136</v>
      </c>
      <c r="I3456" s="445">
        <v>1</v>
      </c>
      <c r="J3456" s="445">
        <v>0</v>
      </c>
      <c r="K3456" s="446">
        <v>2.71</v>
      </c>
      <c r="L3456" s="446">
        <v>2.71</v>
      </c>
    </row>
    <row r="3457" spans="2:12" ht="25.5" x14ac:dyDescent="0.25">
      <c r="B3457" s="399"/>
      <c r="C3457" s="399"/>
      <c r="D3457" s="399"/>
      <c r="E3457" s="399"/>
      <c r="F3457" s="399"/>
      <c r="G3457" s="399" t="s">
        <v>386</v>
      </c>
      <c r="H3457" s="447">
        <v>4.3</v>
      </c>
      <c r="I3457" s="399" t="s">
        <v>387</v>
      </c>
      <c r="J3457" s="447">
        <v>0</v>
      </c>
      <c r="K3457" s="399" t="s">
        <v>388</v>
      </c>
      <c r="L3457" s="447">
        <v>4.3</v>
      </c>
    </row>
    <row r="3458" spans="2:12" ht="26.25" thickBot="1" x14ac:dyDescent="0.3">
      <c r="B3458" s="399"/>
      <c r="C3458" s="399"/>
      <c r="D3458" s="399"/>
      <c r="E3458" s="399"/>
      <c r="F3458" s="399"/>
      <c r="G3458" s="399" t="s">
        <v>389</v>
      </c>
      <c r="H3458" s="447">
        <v>0</v>
      </c>
      <c r="I3458" s="543"/>
      <c r="J3458" s="543" t="s">
        <v>474</v>
      </c>
      <c r="K3458" s="399"/>
      <c r="L3458" s="447">
        <v>7.01</v>
      </c>
    </row>
    <row r="3459" spans="2:12" ht="13.5" thickTop="1" x14ac:dyDescent="0.25">
      <c r="B3459" s="396"/>
      <c r="C3459" s="396"/>
      <c r="D3459" s="396"/>
      <c r="E3459" s="396"/>
      <c r="F3459" s="396"/>
      <c r="G3459" s="396"/>
      <c r="H3459" s="396"/>
      <c r="I3459" s="396"/>
      <c r="J3459" s="396"/>
      <c r="K3459" s="396"/>
      <c r="L3459" s="396"/>
    </row>
    <row r="3460" spans="2:12" ht="15" x14ac:dyDescent="0.25">
      <c r="B3460" s="388" t="s">
        <v>2381</v>
      </c>
      <c r="C3460" s="440" t="s">
        <v>15</v>
      </c>
      <c r="D3460" s="388" t="s">
        <v>33</v>
      </c>
      <c r="E3460" s="388" t="s">
        <v>30</v>
      </c>
      <c r="F3460" s="544" t="s">
        <v>199</v>
      </c>
      <c r="G3460" s="544"/>
      <c r="H3460" s="389" t="s">
        <v>24</v>
      </c>
      <c r="I3460" s="440" t="s">
        <v>26</v>
      </c>
      <c r="J3460" s="440" t="s">
        <v>54</v>
      </c>
      <c r="K3460" s="440" t="s">
        <v>25</v>
      </c>
      <c r="L3460"/>
    </row>
    <row r="3461" spans="2:12" ht="12.75" customHeight="1" x14ac:dyDescent="0.25">
      <c r="B3461" s="390" t="s">
        <v>382</v>
      </c>
      <c r="C3461" s="391" t="s">
        <v>2382</v>
      </c>
      <c r="D3461" s="390" t="s">
        <v>164</v>
      </c>
      <c r="E3461" s="390" t="s">
        <v>2383</v>
      </c>
      <c r="F3461" s="541" t="s">
        <v>4599</v>
      </c>
      <c r="G3461" s="541"/>
      <c r="H3461" s="392" t="s">
        <v>136</v>
      </c>
      <c r="I3461" s="443">
        <v>1</v>
      </c>
      <c r="J3461" s="393">
        <v>91.01</v>
      </c>
      <c r="K3461" s="393">
        <v>91.01</v>
      </c>
      <c r="L3461"/>
    </row>
    <row r="3462" spans="2:12" ht="12.75" customHeight="1" x14ac:dyDescent="0.25">
      <c r="B3462" s="388" t="s">
        <v>23</v>
      </c>
      <c r="C3462" s="440" t="s">
        <v>15</v>
      </c>
      <c r="D3462" s="388" t="s">
        <v>33</v>
      </c>
      <c r="E3462" s="388" t="s">
        <v>30</v>
      </c>
      <c r="F3462" s="544" t="s">
        <v>199</v>
      </c>
      <c r="G3462" s="546"/>
      <c r="H3462" s="389" t="s">
        <v>24</v>
      </c>
      <c r="I3462" s="440" t="s">
        <v>26</v>
      </c>
      <c r="J3462" s="440" t="s">
        <v>54</v>
      </c>
      <c r="K3462" s="440" t="s">
        <v>25</v>
      </c>
      <c r="L3462"/>
    </row>
    <row r="3463" spans="2:12" ht="25.5" x14ac:dyDescent="0.25">
      <c r="B3463" s="394" t="s">
        <v>383</v>
      </c>
      <c r="C3463" s="444" t="s">
        <v>4642</v>
      </c>
      <c r="D3463" s="394" t="s">
        <v>164</v>
      </c>
      <c r="E3463" s="394" t="s">
        <v>4643</v>
      </c>
      <c r="F3463" s="542" t="s">
        <v>390</v>
      </c>
      <c r="G3463" s="542"/>
      <c r="H3463" s="395" t="s">
        <v>136</v>
      </c>
      <c r="I3463" s="445">
        <v>1</v>
      </c>
      <c r="J3463" s="446">
        <v>81.05</v>
      </c>
      <c r="K3463" s="451" t="s">
        <v>4644</v>
      </c>
      <c r="L3463"/>
    </row>
    <row r="3464" spans="2:12" ht="15" x14ac:dyDescent="0.25">
      <c r="B3464" s="394" t="s">
        <v>383</v>
      </c>
      <c r="C3464" s="444" t="s">
        <v>690</v>
      </c>
      <c r="D3464" s="394" t="s">
        <v>1336</v>
      </c>
      <c r="E3464" s="394" t="s">
        <v>202</v>
      </c>
      <c r="F3464" s="542" t="s">
        <v>384</v>
      </c>
      <c r="G3464" s="542"/>
      <c r="H3464" s="395" t="s">
        <v>340</v>
      </c>
      <c r="I3464" s="445">
        <v>0.2</v>
      </c>
      <c r="J3464" s="446">
        <v>20.37</v>
      </c>
      <c r="K3464" s="451" t="s">
        <v>1215</v>
      </c>
      <c r="L3464"/>
    </row>
    <row r="3465" spans="2:12" ht="15" x14ac:dyDescent="0.25">
      <c r="B3465" s="394" t="s">
        <v>383</v>
      </c>
      <c r="C3465" s="444" t="s">
        <v>682</v>
      </c>
      <c r="D3465" s="394" t="s">
        <v>1336</v>
      </c>
      <c r="E3465" s="394" t="s">
        <v>244</v>
      </c>
      <c r="F3465" s="542" t="s">
        <v>384</v>
      </c>
      <c r="G3465" s="542"/>
      <c r="H3465" s="395" t="s">
        <v>340</v>
      </c>
      <c r="I3465" s="445">
        <v>0.2</v>
      </c>
      <c r="J3465" s="446">
        <v>29.48</v>
      </c>
      <c r="K3465" s="451" t="s">
        <v>4603</v>
      </c>
      <c r="L3465"/>
    </row>
    <row r="3466" spans="2:12" ht="15" x14ac:dyDescent="0.25">
      <c r="B3466" s="549" t="s">
        <v>497</v>
      </c>
      <c r="C3466" s="546"/>
      <c r="D3466" s="546"/>
      <c r="E3466" s="546"/>
      <c r="F3466" s="546"/>
      <c r="G3466" s="546"/>
      <c r="H3466" s="546"/>
      <c r="I3466" s="546"/>
      <c r="J3466" s="546"/>
      <c r="K3466" s="546"/>
      <c r="L3466"/>
    </row>
    <row r="3467" spans="2:12" ht="15" x14ac:dyDescent="0.25">
      <c r="B3467" s="388" t="s">
        <v>23</v>
      </c>
      <c r="C3467" s="440" t="s">
        <v>15</v>
      </c>
      <c r="D3467" s="388" t="s">
        <v>33</v>
      </c>
      <c r="E3467" s="388" t="s">
        <v>30</v>
      </c>
      <c r="F3467" s="544" t="s">
        <v>199</v>
      </c>
      <c r="G3467" s="546"/>
      <c r="H3467" s="389" t="s">
        <v>24</v>
      </c>
      <c r="I3467" s="440" t="s">
        <v>26</v>
      </c>
      <c r="J3467" s="440" t="s">
        <v>54</v>
      </c>
      <c r="K3467" s="440" t="s">
        <v>25</v>
      </c>
      <c r="L3467"/>
    </row>
    <row r="3468" spans="2:12" ht="25.5" x14ac:dyDescent="0.25">
      <c r="B3468" s="394" t="s">
        <v>383</v>
      </c>
      <c r="C3468" s="444" t="s">
        <v>4642</v>
      </c>
      <c r="D3468" s="394" t="s">
        <v>164</v>
      </c>
      <c r="E3468" s="394" t="s">
        <v>4643</v>
      </c>
      <c r="F3468" s="542" t="s">
        <v>390</v>
      </c>
      <c r="G3468" s="542"/>
      <c r="H3468" s="395" t="s">
        <v>136</v>
      </c>
      <c r="I3468" s="445">
        <v>1</v>
      </c>
      <c r="J3468" s="446">
        <v>81.05</v>
      </c>
      <c r="K3468" s="451" t="s">
        <v>4644</v>
      </c>
      <c r="L3468"/>
    </row>
    <row r="3469" spans="2:12" ht="15" x14ac:dyDescent="0.25">
      <c r="B3469" s="394" t="s">
        <v>383</v>
      </c>
      <c r="C3469" s="444" t="s">
        <v>690</v>
      </c>
      <c r="D3469" s="394" t="s">
        <v>1336</v>
      </c>
      <c r="E3469" s="394" t="s">
        <v>202</v>
      </c>
      <c r="F3469" s="542" t="s">
        <v>384</v>
      </c>
      <c r="G3469" s="542"/>
      <c r="H3469" s="395" t="s">
        <v>340</v>
      </c>
      <c r="I3469" s="445">
        <v>0.2</v>
      </c>
      <c r="J3469" s="446">
        <v>20.37</v>
      </c>
      <c r="K3469" s="451" t="s">
        <v>1215</v>
      </c>
      <c r="L3469"/>
    </row>
    <row r="3470" spans="2:12" ht="12.75" customHeight="1" x14ac:dyDescent="0.25">
      <c r="B3470" s="394" t="s">
        <v>383</v>
      </c>
      <c r="C3470" s="444" t="s">
        <v>682</v>
      </c>
      <c r="D3470" s="394" t="s">
        <v>1336</v>
      </c>
      <c r="E3470" s="394" t="s">
        <v>244</v>
      </c>
      <c r="F3470" s="542" t="s">
        <v>384</v>
      </c>
      <c r="G3470" s="542"/>
      <c r="H3470" s="395" t="s">
        <v>340</v>
      </c>
      <c r="I3470" s="445">
        <v>0.2</v>
      </c>
      <c r="J3470" s="446">
        <v>29.48</v>
      </c>
      <c r="K3470" s="451" t="s">
        <v>4603</v>
      </c>
      <c r="L3470"/>
    </row>
    <row r="3471" spans="2:12" ht="25.5" x14ac:dyDescent="0.25">
      <c r="B3471" s="399"/>
      <c r="C3471" s="399"/>
      <c r="D3471" s="399"/>
      <c r="E3471" s="399"/>
      <c r="F3471" s="399" t="s">
        <v>386</v>
      </c>
      <c r="G3471" s="447">
        <v>9.9600000000000009</v>
      </c>
      <c r="H3471" s="399" t="s">
        <v>387</v>
      </c>
      <c r="I3471" s="447">
        <v>0</v>
      </c>
      <c r="J3471" s="399" t="s">
        <v>388</v>
      </c>
      <c r="K3471" s="447">
        <v>9.9600000000000009</v>
      </c>
      <c r="L3471"/>
    </row>
    <row r="3472" spans="2:12" ht="26.25" thickBot="1" x14ac:dyDescent="0.3">
      <c r="B3472" s="399"/>
      <c r="C3472" s="399"/>
      <c r="D3472" s="399"/>
      <c r="E3472" s="399"/>
      <c r="F3472" s="399" t="s">
        <v>389</v>
      </c>
      <c r="G3472" s="447">
        <v>0</v>
      </c>
      <c r="H3472" s="399"/>
      <c r="I3472" s="543" t="s">
        <v>474</v>
      </c>
      <c r="J3472" s="543"/>
      <c r="K3472" s="447">
        <v>91.01</v>
      </c>
      <c r="L3472"/>
    </row>
    <row r="3473" spans="2:12" ht="13.5" thickTop="1" x14ac:dyDescent="0.25">
      <c r="B3473" s="396"/>
      <c r="C3473" s="396"/>
      <c r="D3473" s="396"/>
      <c r="E3473" s="396"/>
      <c r="F3473" s="396"/>
      <c r="G3473" s="396"/>
      <c r="H3473" s="396"/>
      <c r="I3473" s="396"/>
      <c r="J3473" s="396"/>
      <c r="K3473" s="396"/>
      <c r="L3473" s="396"/>
    </row>
    <row r="3474" spans="2:12" ht="15" x14ac:dyDescent="0.25">
      <c r="B3474" s="388" t="s">
        <v>2384</v>
      </c>
      <c r="C3474" s="440" t="s">
        <v>15</v>
      </c>
      <c r="D3474" s="388" t="s">
        <v>33</v>
      </c>
      <c r="E3474" s="388" t="s">
        <v>30</v>
      </c>
      <c r="F3474" s="544" t="s">
        <v>199</v>
      </c>
      <c r="G3474" s="544"/>
      <c r="H3474" s="389" t="s">
        <v>24</v>
      </c>
      <c r="I3474" s="440" t="s">
        <v>26</v>
      </c>
      <c r="J3474" s="440" t="s">
        <v>585</v>
      </c>
      <c r="K3474" s="440" t="s">
        <v>54</v>
      </c>
      <c r="L3474" s="440" t="s">
        <v>25</v>
      </c>
    </row>
    <row r="3475" spans="2:12" x14ac:dyDescent="0.25">
      <c r="B3475" s="390" t="s">
        <v>382</v>
      </c>
      <c r="C3475" s="391" t="s">
        <v>2385</v>
      </c>
      <c r="D3475" s="390" t="s">
        <v>1336</v>
      </c>
      <c r="E3475" s="390" t="s">
        <v>2386</v>
      </c>
      <c r="F3475" s="541">
        <v>711</v>
      </c>
      <c r="G3475" s="541"/>
      <c r="H3475" s="392" t="s">
        <v>137</v>
      </c>
      <c r="I3475" s="443">
        <v>1</v>
      </c>
      <c r="J3475" s="393"/>
      <c r="K3475" s="393">
        <v>9.84</v>
      </c>
      <c r="L3475" s="393">
        <v>9.84</v>
      </c>
    </row>
    <row r="3476" spans="2:12" x14ac:dyDescent="0.25">
      <c r="B3476" s="394" t="s">
        <v>383</v>
      </c>
      <c r="C3476" s="444" t="s">
        <v>682</v>
      </c>
      <c r="D3476" s="394" t="s">
        <v>1336</v>
      </c>
      <c r="E3476" s="394" t="s">
        <v>244</v>
      </c>
      <c r="F3476" s="542" t="s">
        <v>384</v>
      </c>
      <c r="G3476" s="542"/>
      <c r="H3476" s="395" t="s">
        <v>340</v>
      </c>
      <c r="I3476" s="445">
        <v>0.13</v>
      </c>
      <c r="J3476" s="445">
        <v>0</v>
      </c>
      <c r="K3476" s="446">
        <v>29.48</v>
      </c>
      <c r="L3476" s="446">
        <v>3.8323999999999998</v>
      </c>
    </row>
    <row r="3477" spans="2:12" x14ac:dyDescent="0.25">
      <c r="B3477" s="394" t="s">
        <v>383</v>
      </c>
      <c r="C3477" s="444" t="s">
        <v>4645</v>
      </c>
      <c r="D3477" s="394" t="s">
        <v>1336</v>
      </c>
      <c r="E3477" s="394" t="s">
        <v>2386</v>
      </c>
      <c r="F3477" s="542" t="s">
        <v>390</v>
      </c>
      <c r="G3477" s="542"/>
      <c r="H3477" s="395" t="s">
        <v>136</v>
      </c>
      <c r="I3477" s="445">
        <v>1</v>
      </c>
      <c r="J3477" s="445">
        <v>0</v>
      </c>
      <c r="K3477" s="446">
        <v>3.11</v>
      </c>
      <c r="L3477" s="446">
        <v>3.11</v>
      </c>
    </row>
    <row r="3478" spans="2:12" x14ac:dyDescent="0.25">
      <c r="B3478" s="394" t="s">
        <v>383</v>
      </c>
      <c r="C3478" s="444" t="s">
        <v>674</v>
      </c>
      <c r="D3478" s="394" t="s">
        <v>1336</v>
      </c>
      <c r="E3478" s="394" t="s">
        <v>237</v>
      </c>
      <c r="F3478" s="542" t="s">
        <v>384</v>
      </c>
      <c r="G3478" s="542"/>
      <c r="H3478" s="395" t="s">
        <v>340</v>
      </c>
      <c r="I3478" s="445">
        <v>0.13</v>
      </c>
      <c r="J3478" s="445">
        <v>0</v>
      </c>
      <c r="K3478" s="446">
        <v>22.31</v>
      </c>
      <c r="L3478" s="446">
        <v>2.9003000000000001</v>
      </c>
    </row>
    <row r="3479" spans="2:12" ht="25.5" x14ac:dyDescent="0.25">
      <c r="B3479" s="399"/>
      <c r="C3479" s="399"/>
      <c r="D3479" s="399"/>
      <c r="E3479" s="399"/>
      <c r="F3479" s="399"/>
      <c r="G3479" s="399" t="s">
        <v>386</v>
      </c>
      <c r="H3479" s="447">
        <v>6.73</v>
      </c>
      <c r="I3479" s="399" t="s">
        <v>387</v>
      </c>
      <c r="J3479" s="447">
        <v>0</v>
      </c>
      <c r="K3479" s="399" t="s">
        <v>388</v>
      </c>
      <c r="L3479" s="447">
        <v>6.73</v>
      </c>
    </row>
    <row r="3480" spans="2:12" ht="26.25" thickBot="1" x14ac:dyDescent="0.3">
      <c r="B3480" s="399"/>
      <c r="C3480" s="399"/>
      <c r="D3480" s="399"/>
      <c r="E3480" s="399"/>
      <c r="F3480" s="399"/>
      <c r="G3480" s="399" t="s">
        <v>389</v>
      </c>
      <c r="H3480" s="447">
        <v>0</v>
      </c>
      <c r="I3480" s="543"/>
      <c r="J3480" s="543" t="s">
        <v>474</v>
      </c>
      <c r="K3480" s="399"/>
      <c r="L3480" s="447">
        <v>9.84</v>
      </c>
    </row>
    <row r="3481" spans="2:12" ht="13.5" thickTop="1" x14ac:dyDescent="0.25">
      <c r="B3481" s="396"/>
      <c r="C3481" s="396"/>
      <c r="D3481" s="396"/>
      <c r="E3481" s="396"/>
      <c r="F3481" s="396"/>
      <c r="G3481" s="396"/>
      <c r="H3481" s="396"/>
      <c r="I3481" s="396"/>
      <c r="J3481" s="396"/>
      <c r="K3481" s="396"/>
      <c r="L3481" s="396"/>
    </row>
    <row r="3482" spans="2:12" ht="15" x14ac:dyDescent="0.25">
      <c r="B3482" s="388" t="s">
        <v>2387</v>
      </c>
      <c r="C3482" s="440" t="s">
        <v>15</v>
      </c>
      <c r="D3482" s="388" t="s">
        <v>33</v>
      </c>
      <c r="E3482" s="388" t="s">
        <v>30</v>
      </c>
      <c r="F3482" s="544" t="s">
        <v>199</v>
      </c>
      <c r="G3482" s="544"/>
      <c r="H3482" s="389" t="s">
        <v>24</v>
      </c>
      <c r="I3482" s="440" t="s">
        <v>26</v>
      </c>
      <c r="J3482" s="440" t="s">
        <v>585</v>
      </c>
      <c r="K3482" s="440" t="s">
        <v>54</v>
      </c>
      <c r="L3482" s="440" t="s">
        <v>25</v>
      </c>
    </row>
    <row r="3483" spans="2:12" x14ac:dyDescent="0.25">
      <c r="B3483" s="390" t="s">
        <v>382</v>
      </c>
      <c r="C3483" s="391" t="s">
        <v>2388</v>
      </c>
      <c r="D3483" s="390" t="s">
        <v>1336</v>
      </c>
      <c r="E3483" s="390" t="s">
        <v>2389</v>
      </c>
      <c r="F3483" s="541">
        <v>714</v>
      </c>
      <c r="G3483" s="541"/>
      <c r="H3483" s="392" t="s">
        <v>137</v>
      </c>
      <c r="I3483" s="443">
        <v>1</v>
      </c>
      <c r="J3483" s="393"/>
      <c r="K3483" s="393">
        <v>19.68</v>
      </c>
      <c r="L3483" s="393">
        <v>19.68</v>
      </c>
    </row>
    <row r="3484" spans="2:12" x14ac:dyDescent="0.25">
      <c r="B3484" s="394" t="s">
        <v>383</v>
      </c>
      <c r="C3484" s="444" t="s">
        <v>674</v>
      </c>
      <c r="D3484" s="394" t="s">
        <v>1336</v>
      </c>
      <c r="E3484" s="394" t="s">
        <v>237</v>
      </c>
      <c r="F3484" s="542" t="s">
        <v>384</v>
      </c>
      <c r="G3484" s="542"/>
      <c r="H3484" s="395" t="s">
        <v>340</v>
      </c>
      <c r="I3484" s="445">
        <v>0.21</v>
      </c>
      <c r="J3484" s="445">
        <v>0</v>
      </c>
      <c r="K3484" s="446">
        <v>22.31</v>
      </c>
      <c r="L3484" s="446">
        <v>4.6851000000000003</v>
      </c>
    </row>
    <row r="3485" spans="2:12" x14ac:dyDescent="0.25">
      <c r="B3485" s="394" t="s">
        <v>383</v>
      </c>
      <c r="C3485" s="444" t="s">
        <v>682</v>
      </c>
      <c r="D3485" s="394" t="s">
        <v>1336</v>
      </c>
      <c r="E3485" s="394" t="s">
        <v>244</v>
      </c>
      <c r="F3485" s="542" t="s">
        <v>384</v>
      </c>
      <c r="G3485" s="542"/>
      <c r="H3485" s="395" t="s">
        <v>340</v>
      </c>
      <c r="I3485" s="445">
        <v>0.21</v>
      </c>
      <c r="J3485" s="445">
        <v>0</v>
      </c>
      <c r="K3485" s="446">
        <v>29.48</v>
      </c>
      <c r="L3485" s="446">
        <v>6.1908000000000003</v>
      </c>
    </row>
    <row r="3486" spans="2:12" ht="25.5" x14ac:dyDescent="0.25">
      <c r="B3486" s="394" t="s">
        <v>383</v>
      </c>
      <c r="C3486" s="444" t="s">
        <v>671</v>
      </c>
      <c r="D3486" s="394" t="s">
        <v>1336</v>
      </c>
      <c r="E3486" s="394" t="s">
        <v>416</v>
      </c>
      <c r="F3486" s="542" t="s">
        <v>390</v>
      </c>
      <c r="G3486" s="542"/>
      <c r="H3486" s="395" t="s">
        <v>136</v>
      </c>
      <c r="I3486" s="445">
        <v>1</v>
      </c>
      <c r="J3486" s="445">
        <v>0</v>
      </c>
      <c r="K3486" s="446">
        <v>8.81</v>
      </c>
      <c r="L3486" s="446">
        <v>8.81</v>
      </c>
    </row>
    <row r="3487" spans="2:12" ht="25.5" x14ac:dyDescent="0.25">
      <c r="B3487" s="399"/>
      <c r="C3487" s="399"/>
      <c r="D3487" s="399"/>
      <c r="E3487" s="399"/>
      <c r="F3487" s="399"/>
      <c r="G3487" s="399" t="s">
        <v>386</v>
      </c>
      <c r="H3487" s="447">
        <v>10.87</v>
      </c>
      <c r="I3487" s="399" t="s">
        <v>387</v>
      </c>
      <c r="J3487" s="447">
        <v>0</v>
      </c>
      <c r="K3487" s="399" t="s">
        <v>388</v>
      </c>
      <c r="L3487" s="447">
        <v>10.87</v>
      </c>
    </row>
    <row r="3488" spans="2:12" ht="26.25" thickBot="1" x14ac:dyDescent="0.3">
      <c r="B3488" s="399"/>
      <c r="C3488" s="399"/>
      <c r="D3488" s="399"/>
      <c r="E3488" s="399"/>
      <c r="F3488" s="399"/>
      <c r="G3488" s="399" t="s">
        <v>389</v>
      </c>
      <c r="H3488" s="447">
        <v>0</v>
      </c>
      <c r="I3488" s="543"/>
      <c r="J3488" s="543" t="s">
        <v>474</v>
      </c>
      <c r="K3488" s="399"/>
      <c r="L3488" s="447">
        <v>19.68</v>
      </c>
    </row>
    <row r="3489" spans="2:12" ht="13.5" thickTop="1" x14ac:dyDescent="0.25">
      <c r="B3489" s="396"/>
      <c r="C3489" s="396"/>
      <c r="D3489" s="396"/>
      <c r="E3489" s="396"/>
      <c r="F3489" s="396"/>
      <c r="G3489" s="396"/>
      <c r="H3489" s="396"/>
      <c r="I3489" s="396"/>
      <c r="J3489" s="396"/>
      <c r="K3489" s="396"/>
      <c r="L3489" s="396"/>
    </row>
    <row r="3490" spans="2:12" ht="51" customHeight="1" x14ac:dyDescent="0.25">
      <c r="B3490" s="388" t="s">
        <v>2390</v>
      </c>
      <c r="C3490" s="440" t="s">
        <v>15</v>
      </c>
      <c r="D3490" s="388" t="s">
        <v>33</v>
      </c>
      <c r="E3490" s="388" t="s">
        <v>30</v>
      </c>
      <c r="F3490" s="544" t="s">
        <v>199</v>
      </c>
      <c r="G3490" s="544"/>
      <c r="H3490" s="389" t="s">
        <v>24</v>
      </c>
      <c r="I3490" s="440" t="s">
        <v>26</v>
      </c>
      <c r="J3490" s="440" t="s">
        <v>585</v>
      </c>
      <c r="K3490" s="440" t="s">
        <v>54</v>
      </c>
      <c r="L3490" s="440" t="s">
        <v>25</v>
      </c>
    </row>
    <row r="3491" spans="2:12" ht="12.75" customHeight="1" x14ac:dyDescent="0.25">
      <c r="B3491" s="390" t="s">
        <v>382</v>
      </c>
      <c r="C3491" s="391" t="s">
        <v>2391</v>
      </c>
      <c r="D3491" s="390" t="s">
        <v>1336</v>
      </c>
      <c r="E3491" s="390" t="s">
        <v>2392</v>
      </c>
      <c r="F3491" s="541">
        <v>714</v>
      </c>
      <c r="G3491" s="541"/>
      <c r="H3491" s="392" t="s">
        <v>137</v>
      </c>
      <c r="I3491" s="443">
        <v>1</v>
      </c>
      <c r="J3491" s="393"/>
      <c r="K3491" s="393">
        <v>48.36</v>
      </c>
      <c r="L3491" s="393">
        <v>48.36</v>
      </c>
    </row>
    <row r="3492" spans="2:12" x14ac:dyDescent="0.25">
      <c r="B3492" s="394" t="s">
        <v>383</v>
      </c>
      <c r="C3492" s="444" t="s">
        <v>674</v>
      </c>
      <c r="D3492" s="394" t="s">
        <v>1336</v>
      </c>
      <c r="E3492" s="394" t="s">
        <v>237</v>
      </c>
      <c r="F3492" s="542" t="s">
        <v>384</v>
      </c>
      <c r="G3492" s="542"/>
      <c r="H3492" s="395" t="s">
        <v>340</v>
      </c>
      <c r="I3492" s="445">
        <v>0.53</v>
      </c>
      <c r="J3492" s="445">
        <v>0</v>
      </c>
      <c r="K3492" s="446">
        <v>22.31</v>
      </c>
      <c r="L3492" s="446">
        <v>11.824299999999999</v>
      </c>
    </row>
    <row r="3493" spans="2:12" ht="12.75" customHeight="1" x14ac:dyDescent="0.25">
      <c r="B3493" s="394" t="s">
        <v>383</v>
      </c>
      <c r="C3493" s="444" t="s">
        <v>682</v>
      </c>
      <c r="D3493" s="394" t="s">
        <v>1336</v>
      </c>
      <c r="E3493" s="394" t="s">
        <v>244</v>
      </c>
      <c r="F3493" s="542" t="s">
        <v>384</v>
      </c>
      <c r="G3493" s="542"/>
      <c r="H3493" s="395" t="s">
        <v>340</v>
      </c>
      <c r="I3493" s="445">
        <v>0.53</v>
      </c>
      <c r="J3493" s="445">
        <v>0</v>
      </c>
      <c r="K3493" s="446">
        <v>29.48</v>
      </c>
      <c r="L3493" s="446">
        <v>15.6244</v>
      </c>
    </row>
    <row r="3494" spans="2:12" ht="25.5" x14ac:dyDescent="0.25">
      <c r="B3494" s="394" t="s">
        <v>383</v>
      </c>
      <c r="C3494" s="444" t="s">
        <v>4646</v>
      </c>
      <c r="D3494" s="394" t="s">
        <v>1336</v>
      </c>
      <c r="E3494" s="394" t="s">
        <v>4647</v>
      </c>
      <c r="F3494" s="542" t="s">
        <v>390</v>
      </c>
      <c r="G3494" s="542"/>
      <c r="H3494" s="395" t="s">
        <v>136</v>
      </c>
      <c r="I3494" s="445">
        <v>1</v>
      </c>
      <c r="J3494" s="445">
        <v>0</v>
      </c>
      <c r="K3494" s="446">
        <v>20.92</v>
      </c>
      <c r="L3494" s="446">
        <v>20.92</v>
      </c>
    </row>
    <row r="3495" spans="2:12" ht="25.5" x14ac:dyDescent="0.25">
      <c r="B3495" s="399"/>
      <c r="C3495" s="399"/>
      <c r="D3495" s="399"/>
      <c r="E3495" s="399"/>
      <c r="F3495" s="399"/>
      <c r="G3495" s="399" t="s">
        <v>386</v>
      </c>
      <c r="H3495" s="447">
        <v>27.44</v>
      </c>
      <c r="I3495" s="399" t="s">
        <v>387</v>
      </c>
      <c r="J3495" s="447">
        <v>0</v>
      </c>
      <c r="K3495" s="399" t="s">
        <v>388</v>
      </c>
      <c r="L3495" s="447">
        <v>27.44</v>
      </c>
    </row>
    <row r="3496" spans="2:12" ht="26.25" thickBot="1" x14ac:dyDescent="0.3">
      <c r="B3496" s="399"/>
      <c r="C3496" s="399"/>
      <c r="D3496" s="399"/>
      <c r="E3496" s="399"/>
      <c r="F3496" s="399"/>
      <c r="G3496" s="399" t="s">
        <v>389</v>
      </c>
      <c r="H3496" s="447">
        <v>0</v>
      </c>
      <c r="I3496" s="543"/>
      <c r="J3496" s="543" t="s">
        <v>474</v>
      </c>
      <c r="K3496" s="399"/>
      <c r="L3496" s="447">
        <v>48.36</v>
      </c>
    </row>
    <row r="3497" spans="2:12" ht="13.5" thickTop="1" x14ac:dyDescent="0.25">
      <c r="B3497" s="396"/>
      <c r="C3497" s="396"/>
      <c r="D3497" s="396"/>
      <c r="E3497" s="396"/>
      <c r="F3497" s="396"/>
      <c r="G3497" s="396"/>
      <c r="H3497" s="396"/>
      <c r="I3497" s="396"/>
      <c r="J3497" s="396"/>
      <c r="K3497" s="396"/>
      <c r="L3497" s="396"/>
    </row>
    <row r="3498" spans="2:12" ht="15" x14ac:dyDescent="0.25">
      <c r="B3498" s="388" t="s">
        <v>2393</v>
      </c>
      <c r="C3498" s="440" t="s">
        <v>15</v>
      </c>
      <c r="D3498" s="388" t="s">
        <v>33</v>
      </c>
      <c r="E3498" s="388" t="s">
        <v>30</v>
      </c>
      <c r="F3498" s="544" t="s">
        <v>199</v>
      </c>
      <c r="G3498" s="544"/>
      <c r="H3498" s="389" t="s">
        <v>24</v>
      </c>
      <c r="I3498" s="440" t="s">
        <v>26</v>
      </c>
      <c r="J3498" s="440" t="s">
        <v>585</v>
      </c>
      <c r="K3498" s="440" t="s">
        <v>54</v>
      </c>
      <c r="L3498" s="440" t="s">
        <v>25</v>
      </c>
    </row>
    <row r="3499" spans="2:12" x14ac:dyDescent="0.25">
      <c r="B3499" s="390" t="s">
        <v>382</v>
      </c>
      <c r="C3499" s="391" t="s">
        <v>2394</v>
      </c>
      <c r="D3499" s="390" t="s">
        <v>1336</v>
      </c>
      <c r="E3499" s="390" t="s">
        <v>2395</v>
      </c>
      <c r="F3499" s="541">
        <v>714</v>
      </c>
      <c r="G3499" s="541"/>
      <c r="H3499" s="392" t="s">
        <v>137</v>
      </c>
      <c r="I3499" s="443">
        <v>1</v>
      </c>
      <c r="J3499" s="393"/>
      <c r="K3499" s="393">
        <v>50.59</v>
      </c>
      <c r="L3499" s="393">
        <v>50.59</v>
      </c>
    </row>
    <row r="3500" spans="2:12" ht="51" customHeight="1" x14ac:dyDescent="0.25">
      <c r="B3500" s="394" t="s">
        <v>383</v>
      </c>
      <c r="C3500" s="444" t="s">
        <v>682</v>
      </c>
      <c r="D3500" s="394" t="s">
        <v>1336</v>
      </c>
      <c r="E3500" s="394" t="s">
        <v>244</v>
      </c>
      <c r="F3500" s="542" t="s">
        <v>384</v>
      </c>
      <c r="G3500" s="542"/>
      <c r="H3500" s="395" t="s">
        <v>340</v>
      </c>
      <c r="I3500" s="445">
        <v>0.53</v>
      </c>
      <c r="J3500" s="445">
        <v>0</v>
      </c>
      <c r="K3500" s="446">
        <v>29.48</v>
      </c>
      <c r="L3500" s="446">
        <v>15.6244</v>
      </c>
    </row>
    <row r="3501" spans="2:12" x14ac:dyDescent="0.25">
      <c r="B3501" s="394" t="s">
        <v>383</v>
      </c>
      <c r="C3501" s="444" t="s">
        <v>674</v>
      </c>
      <c r="D3501" s="394" t="s">
        <v>1336</v>
      </c>
      <c r="E3501" s="394" t="s">
        <v>237</v>
      </c>
      <c r="F3501" s="542" t="s">
        <v>384</v>
      </c>
      <c r="G3501" s="542"/>
      <c r="H3501" s="395" t="s">
        <v>340</v>
      </c>
      <c r="I3501" s="445">
        <v>0.53</v>
      </c>
      <c r="J3501" s="445">
        <v>0</v>
      </c>
      <c r="K3501" s="446">
        <v>22.31</v>
      </c>
      <c r="L3501" s="446">
        <v>11.824299999999999</v>
      </c>
    </row>
    <row r="3502" spans="2:12" ht="12.75" customHeight="1" x14ac:dyDescent="0.25">
      <c r="B3502" s="394" t="s">
        <v>383</v>
      </c>
      <c r="C3502" s="444" t="s">
        <v>4648</v>
      </c>
      <c r="D3502" s="394" t="s">
        <v>1336</v>
      </c>
      <c r="E3502" s="394" t="s">
        <v>4649</v>
      </c>
      <c r="F3502" s="542" t="s">
        <v>390</v>
      </c>
      <c r="G3502" s="542"/>
      <c r="H3502" s="395" t="s">
        <v>136</v>
      </c>
      <c r="I3502" s="445">
        <v>1</v>
      </c>
      <c r="J3502" s="445">
        <v>0</v>
      </c>
      <c r="K3502" s="446">
        <v>23.15</v>
      </c>
      <c r="L3502" s="446">
        <v>23.15</v>
      </c>
    </row>
    <row r="3503" spans="2:12" ht="25.5" x14ac:dyDescent="0.25">
      <c r="B3503" s="399"/>
      <c r="C3503" s="399"/>
      <c r="D3503" s="399"/>
      <c r="E3503" s="399"/>
      <c r="F3503" s="399"/>
      <c r="G3503" s="399" t="s">
        <v>386</v>
      </c>
      <c r="H3503" s="447">
        <v>27.44</v>
      </c>
      <c r="I3503" s="399" t="s">
        <v>387</v>
      </c>
      <c r="J3503" s="447">
        <v>0</v>
      </c>
      <c r="K3503" s="399" t="s">
        <v>388</v>
      </c>
      <c r="L3503" s="447">
        <v>27.44</v>
      </c>
    </row>
    <row r="3504" spans="2:12" ht="12.75" customHeight="1" thickBot="1" x14ac:dyDescent="0.3">
      <c r="B3504" s="399"/>
      <c r="C3504" s="399"/>
      <c r="D3504" s="399"/>
      <c r="E3504" s="399"/>
      <c r="F3504" s="399"/>
      <c r="G3504" s="399" t="s">
        <v>389</v>
      </c>
      <c r="H3504" s="447">
        <v>0</v>
      </c>
      <c r="I3504" s="543"/>
      <c r="J3504" s="543" t="s">
        <v>474</v>
      </c>
      <c r="K3504" s="399"/>
      <c r="L3504" s="447">
        <v>50.59</v>
      </c>
    </row>
    <row r="3505" spans="2:12" ht="13.5" thickTop="1" x14ac:dyDescent="0.25">
      <c r="B3505" s="396"/>
      <c r="C3505" s="396"/>
      <c r="D3505" s="396"/>
      <c r="E3505" s="396"/>
      <c r="F3505" s="396"/>
      <c r="G3505" s="396"/>
      <c r="H3505" s="396"/>
      <c r="I3505" s="396"/>
      <c r="J3505" s="396"/>
      <c r="K3505" s="396"/>
      <c r="L3505" s="396"/>
    </row>
    <row r="3506" spans="2:12" ht="15" x14ac:dyDescent="0.25">
      <c r="B3506" s="388" t="s">
        <v>2396</v>
      </c>
      <c r="C3506" s="440" t="s">
        <v>15</v>
      </c>
      <c r="D3506" s="388" t="s">
        <v>33</v>
      </c>
      <c r="E3506" s="388" t="s">
        <v>30</v>
      </c>
      <c r="F3506" s="544" t="s">
        <v>199</v>
      </c>
      <c r="G3506" s="544"/>
      <c r="H3506" s="389" t="s">
        <v>24</v>
      </c>
      <c r="I3506" s="440" t="s">
        <v>26</v>
      </c>
      <c r="J3506" s="440" t="s">
        <v>585</v>
      </c>
      <c r="K3506" s="440" t="s">
        <v>54</v>
      </c>
      <c r="L3506" s="440" t="s">
        <v>25</v>
      </c>
    </row>
    <row r="3507" spans="2:12" x14ac:dyDescent="0.25">
      <c r="B3507" s="390" t="s">
        <v>382</v>
      </c>
      <c r="C3507" s="391" t="s">
        <v>2397</v>
      </c>
      <c r="D3507" s="390" t="s">
        <v>1336</v>
      </c>
      <c r="E3507" s="390" t="s">
        <v>2398</v>
      </c>
      <c r="F3507" s="541">
        <v>714</v>
      </c>
      <c r="G3507" s="541"/>
      <c r="H3507" s="392" t="s">
        <v>137</v>
      </c>
      <c r="I3507" s="443">
        <v>1</v>
      </c>
      <c r="J3507" s="393"/>
      <c r="K3507" s="393">
        <v>26.35</v>
      </c>
      <c r="L3507" s="393">
        <v>26.35</v>
      </c>
    </row>
    <row r="3508" spans="2:12" x14ac:dyDescent="0.25">
      <c r="B3508" s="394" t="s">
        <v>383</v>
      </c>
      <c r="C3508" s="444" t="s">
        <v>682</v>
      </c>
      <c r="D3508" s="394" t="s">
        <v>1336</v>
      </c>
      <c r="E3508" s="394" t="s">
        <v>244</v>
      </c>
      <c r="F3508" s="542" t="s">
        <v>384</v>
      </c>
      <c r="G3508" s="542"/>
      <c r="H3508" s="395" t="s">
        <v>340</v>
      </c>
      <c r="I3508" s="445">
        <v>0.28999999999999998</v>
      </c>
      <c r="J3508" s="445">
        <v>0</v>
      </c>
      <c r="K3508" s="446">
        <v>29.48</v>
      </c>
      <c r="L3508" s="446">
        <v>8.5492000000000008</v>
      </c>
    </row>
    <row r="3509" spans="2:12" x14ac:dyDescent="0.25">
      <c r="B3509" s="394" t="s">
        <v>383</v>
      </c>
      <c r="C3509" s="444" t="s">
        <v>674</v>
      </c>
      <c r="D3509" s="394" t="s">
        <v>1336</v>
      </c>
      <c r="E3509" s="394" t="s">
        <v>237</v>
      </c>
      <c r="F3509" s="542" t="s">
        <v>384</v>
      </c>
      <c r="G3509" s="542"/>
      <c r="H3509" s="395" t="s">
        <v>340</v>
      </c>
      <c r="I3509" s="445">
        <v>0.28999999999999998</v>
      </c>
      <c r="J3509" s="445">
        <v>0</v>
      </c>
      <c r="K3509" s="446">
        <v>22.31</v>
      </c>
      <c r="L3509" s="446">
        <v>6.4699</v>
      </c>
    </row>
    <row r="3510" spans="2:12" ht="25.5" x14ac:dyDescent="0.25">
      <c r="B3510" s="394" t="s">
        <v>383</v>
      </c>
      <c r="C3510" s="444" t="s">
        <v>4650</v>
      </c>
      <c r="D3510" s="394" t="s">
        <v>1336</v>
      </c>
      <c r="E3510" s="394" t="s">
        <v>4651</v>
      </c>
      <c r="F3510" s="542" t="s">
        <v>390</v>
      </c>
      <c r="G3510" s="542"/>
      <c r="H3510" s="395" t="s">
        <v>136</v>
      </c>
      <c r="I3510" s="445">
        <v>1</v>
      </c>
      <c r="J3510" s="445">
        <v>0</v>
      </c>
      <c r="K3510" s="446">
        <v>11.35</v>
      </c>
      <c r="L3510" s="446">
        <v>11.35</v>
      </c>
    </row>
    <row r="3511" spans="2:12" ht="25.5" x14ac:dyDescent="0.25">
      <c r="B3511" s="399"/>
      <c r="C3511" s="399"/>
      <c r="D3511" s="399"/>
      <c r="E3511" s="399"/>
      <c r="F3511" s="399"/>
      <c r="G3511" s="399" t="s">
        <v>386</v>
      </c>
      <c r="H3511" s="447">
        <v>15</v>
      </c>
      <c r="I3511" s="399" t="s">
        <v>387</v>
      </c>
      <c r="J3511" s="447">
        <v>0</v>
      </c>
      <c r="K3511" s="399" t="s">
        <v>388</v>
      </c>
      <c r="L3511" s="447">
        <v>15</v>
      </c>
    </row>
    <row r="3512" spans="2:12" ht="12.75" customHeight="1" thickBot="1" x14ac:dyDescent="0.3">
      <c r="B3512" s="399"/>
      <c r="C3512" s="399"/>
      <c r="D3512" s="399"/>
      <c r="E3512" s="399"/>
      <c r="F3512" s="399"/>
      <c r="G3512" s="399" t="s">
        <v>389</v>
      </c>
      <c r="H3512" s="447">
        <v>0</v>
      </c>
      <c r="I3512" s="543"/>
      <c r="J3512" s="543" t="s">
        <v>474</v>
      </c>
      <c r="K3512" s="399"/>
      <c r="L3512" s="447">
        <v>26.35</v>
      </c>
    </row>
    <row r="3513" spans="2:12" ht="12.75" customHeight="1" thickTop="1" x14ac:dyDescent="0.25">
      <c r="B3513" s="396"/>
      <c r="C3513" s="396"/>
      <c r="D3513" s="396"/>
      <c r="E3513" s="396"/>
      <c r="F3513" s="396"/>
      <c r="G3513" s="396"/>
      <c r="H3513" s="396"/>
      <c r="I3513" s="396"/>
      <c r="J3513" s="396"/>
      <c r="K3513" s="396"/>
      <c r="L3513" s="396"/>
    </row>
    <row r="3514" spans="2:12" ht="15" x14ac:dyDescent="0.25">
      <c r="B3514" s="388" t="s">
        <v>2399</v>
      </c>
      <c r="C3514" s="440" t="s">
        <v>15</v>
      </c>
      <c r="D3514" s="388" t="s">
        <v>33</v>
      </c>
      <c r="E3514" s="388" t="s">
        <v>30</v>
      </c>
      <c r="F3514" s="544" t="s">
        <v>199</v>
      </c>
      <c r="G3514" s="544"/>
      <c r="H3514" s="389" t="s">
        <v>24</v>
      </c>
      <c r="I3514" s="440" t="s">
        <v>26</v>
      </c>
      <c r="J3514" s="440" t="s">
        <v>585</v>
      </c>
      <c r="K3514" s="440" t="s">
        <v>54</v>
      </c>
      <c r="L3514" s="440" t="s">
        <v>25</v>
      </c>
    </row>
    <row r="3515" spans="2:12" x14ac:dyDescent="0.25">
      <c r="B3515" s="390" t="s">
        <v>382</v>
      </c>
      <c r="C3515" s="391" t="s">
        <v>2400</v>
      </c>
      <c r="D3515" s="390" t="s">
        <v>1336</v>
      </c>
      <c r="E3515" s="390" t="s">
        <v>2401</v>
      </c>
      <c r="F3515" s="541">
        <v>725</v>
      </c>
      <c r="G3515" s="541"/>
      <c r="H3515" s="392" t="s">
        <v>136</v>
      </c>
      <c r="I3515" s="443">
        <v>1</v>
      </c>
      <c r="J3515" s="393"/>
      <c r="K3515" s="393">
        <v>29.26</v>
      </c>
      <c r="L3515" s="393">
        <v>29.26</v>
      </c>
    </row>
    <row r="3516" spans="2:12" x14ac:dyDescent="0.25">
      <c r="B3516" s="394" t="s">
        <v>383</v>
      </c>
      <c r="C3516" s="444" t="s">
        <v>674</v>
      </c>
      <c r="D3516" s="394" t="s">
        <v>1336</v>
      </c>
      <c r="E3516" s="394" t="s">
        <v>237</v>
      </c>
      <c r="F3516" s="542" t="s">
        <v>384</v>
      </c>
      <c r="G3516" s="542"/>
      <c r="H3516" s="395" t="s">
        <v>340</v>
      </c>
      <c r="I3516" s="445">
        <v>0.32</v>
      </c>
      <c r="J3516" s="445">
        <v>0</v>
      </c>
      <c r="K3516" s="446">
        <v>22.31</v>
      </c>
      <c r="L3516" s="446">
        <v>7.1391999999999998</v>
      </c>
    </row>
    <row r="3517" spans="2:12" x14ac:dyDescent="0.25">
      <c r="B3517" s="394" t="s">
        <v>383</v>
      </c>
      <c r="C3517" s="444" t="s">
        <v>682</v>
      </c>
      <c r="D3517" s="394" t="s">
        <v>1336</v>
      </c>
      <c r="E3517" s="394" t="s">
        <v>244</v>
      </c>
      <c r="F3517" s="542" t="s">
        <v>384</v>
      </c>
      <c r="G3517" s="542"/>
      <c r="H3517" s="395" t="s">
        <v>340</v>
      </c>
      <c r="I3517" s="445">
        <v>0.32</v>
      </c>
      <c r="J3517" s="445">
        <v>0</v>
      </c>
      <c r="K3517" s="446">
        <v>29.48</v>
      </c>
      <c r="L3517" s="446">
        <v>9.4336000000000002</v>
      </c>
    </row>
    <row r="3518" spans="2:12" ht="25.5" x14ac:dyDescent="0.25">
      <c r="B3518" s="394" t="s">
        <v>383</v>
      </c>
      <c r="C3518" s="444" t="s">
        <v>4652</v>
      </c>
      <c r="D3518" s="394" t="s">
        <v>1336</v>
      </c>
      <c r="E3518" s="394" t="s">
        <v>4653</v>
      </c>
      <c r="F3518" s="542" t="s">
        <v>390</v>
      </c>
      <c r="G3518" s="542"/>
      <c r="H3518" s="395" t="s">
        <v>136</v>
      </c>
      <c r="I3518" s="445">
        <v>1</v>
      </c>
      <c r="J3518" s="445">
        <v>0</v>
      </c>
      <c r="K3518" s="446">
        <v>12.7</v>
      </c>
      <c r="L3518" s="446">
        <v>12.7</v>
      </c>
    </row>
    <row r="3519" spans="2:12" ht="25.5" x14ac:dyDescent="0.25">
      <c r="B3519" s="399"/>
      <c r="C3519" s="399"/>
      <c r="D3519" s="399"/>
      <c r="E3519" s="399"/>
      <c r="F3519" s="399"/>
      <c r="G3519" s="399" t="s">
        <v>386</v>
      </c>
      <c r="H3519" s="447">
        <v>16.559999999999999</v>
      </c>
      <c r="I3519" s="399" t="s">
        <v>387</v>
      </c>
      <c r="J3519" s="447">
        <v>0</v>
      </c>
      <c r="K3519" s="399" t="s">
        <v>388</v>
      </c>
      <c r="L3519" s="447">
        <v>16.559999999999999</v>
      </c>
    </row>
    <row r="3520" spans="2:12" ht="12.75" customHeight="1" thickBot="1" x14ac:dyDescent="0.3">
      <c r="B3520" s="399"/>
      <c r="C3520" s="399"/>
      <c r="D3520" s="399"/>
      <c r="E3520" s="399"/>
      <c r="F3520" s="399"/>
      <c r="G3520" s="399" t="s">
        <v>389</v>
      </c>
      <c r="H3520" s="447">
        <v>0</v>
      </c>
      <c r="I3520" s="543"/>
      <c r="J3520" s="543" t="s">
        <v>474</v>
      </c>
      <c r="K3520" s="399"/>
      <c r="L3520" s="447">
        <v>29.26</v>
      </c>
    </row>
    <row r="3521" spans="2:12" ht="12.75" customHeight="1" thickTop="1" x14ac:dyDescent="0.25">
      <c r="B3521" s="396"/>
      <c r="C3521" s="396"/>
      <c r="D3521" s="396"/>
      <c r="E3521" s="396"/>
      <c r="F3521" s="396"/>
      <c r="G3521" s="396"/>
      <c r="H3521" s="396"/>
      <c r="I3521" s="396"/>
      <c r="J3521" s="396"/>
      <c r="K3521" s="396"/>
      <c r="L3521" s="396"/>
    </row>
    <row r="3522" spans="2:12" ht="15" x14ac:dyDescent="0.25">
      <c r="B3522" s="388" t="s">
        <v>2402</v>
      </c>
      <c r="C3522" s="440" t="s">
        <v>15</v>
      </c>
      <c r="D3522" s="388" t="s">
        <v>33</v>
      </c>
      <c r="E3522" s="388" t="s">
        <v>30</v>
      </c>
      <c r="F3522" s="544" t="s">
        <v>199</v>
      </c>
      <c r="G3522" s="544"/>
      <c r="H3522" s="389" t="s">
        <v>24</v>
      </c>
      <c r="I3522" s="440" t="s">
        <v>26</v>
      </c>
      <c r="J3522" s="440" t="s">
        <v>585</v>
      </c>
      <c r="K3522" s="440" t="s">
        <v>54</v>
      </c>
      <c r="L3522" s="440" t="s">
        <v>25</v>
      </c>
    </row>
    <row r="3523" spans="2:12" x14ac:dyDescent="0.25">
      <c r="B3523" s="390" t="s">
        <v>382</v>
      </c>
      <c r="C3523" s="391" t="s">
        <v>1105</v>
      </c>
      <c r="D3523" s="390" t="s">
        <v>1336</v>
      </c>
      <c r="E3523" s="390" t="s">
        <v>1106</v>
      </c>
      <c r="F3523" s="541">
        <v>711</v>
      </c>
      <c r="G3523" s="541"/>
      <c r="H3523" s="392" t="s">
        <v>137</v>
      </c>
      <c r="I3523" s="443">
        <v>1</v>
      </c>
      <c r="J3523" s="393"/>
      <c r="K3523" s="393">
        <v>7.76</v>
      </c>
      <c r="L3523" s="393">
        <v>7.76</v>
      </c>
    </row>
    <row r="3524" spans="2:12" x14ac:dyDescent="0.25">
      <c r="B3524" s="394" t="s">
        <v>383</v>
      </c>
      <c r="C3524" s="444" t="s">
        <v>1298</v>
      </c>
      <c r="D3524" s="394" t="s">
        <v>1336</v>
      </c>
      <c r="E3524" s="394" t="s">
        <v>1106</v>
      </c>
      <c r="F3524" s="542" t="s">
        <v>390</v>
      </c>
      <c r="G3524" s="542"/>
      <c r="H3524" s="395" t="s">
        <v>136</v>
      </c>
      <c r="I3524" s="445">
        <v>1</v>
      </c>
      <c r="J3524" s="445">
        <v>0</v>
      </c>
      <c r="K3524" s="446">
        <v>2.59</v>
      </c>
      <c r="L3524" s="446">
        <v>2.59</v>
      </c>
    </row>
    <row r="3525" spans="2:12" x14ac:dyDescent="0.25">
      <c r="B3525" s="394" t="s">
        <v>383</v>
      </c>
      <c r="C3525" s="444" t="s">
        <v>674</v>
      </c>
      <c r="D3525" s="394" t="s">
        <v>1336</v>
      </c>
      <c r="E3525" s="394" t="s">
        <v>237</v>
      </c>
      <c r="F3525" s="542" t="s">
        <v>384</v>
      </c>
      <c r="G3525" s="542"/>
      <c r="H3525" s="395" t="s">
        <v>340</v>
      </c>
      <c r="I3525" s="445">
        <v>0.1</v>
      </c>
      <c r="J3525" s="445">
        <v>0</v>
      </c>
      <c r="K3525" s="446">
        <v>22.31</v>
      </c>
      <c r="L3525" s="446">
        <v>2.2309999999999999</v>
      </c>
    </row>
    <row r="3526" spans="2:12" x14ac:dyDescent="0.25">
      <c r="B3526" s="394" t="s">
        <v>383</v>
      </c>
      <c r="C3526" s="444" t="s">
        <v>682</v>
      </c>
      <c r="D3526" s="394" t="s">
        <v>1336</v>
      </c>
      <c r="E3526" s="394" t="s">
        <v>244</v>
      </c>
      <c r="F3526" s="542" t="s">
        <v>384</v>
      </c>
      <c r="G3526" s="542"/>
      <c r="H3526" s="395" t="s">
        <v>340</v>
      </c>
      <c r="I3526" s="445">
        <v>0.1</v>
      </c>
      <c r="J3526" s="445">
        <v>0</v>
      </c>
      <c r="K3526" s="446">
        <v>29.48</v>
      </c>
      <c r="L3526" s="446">
        <v>2.948</v>
      </c>
    </row>
    <row r="3527" spans="2:12" ht="25.5" x14ac:dyDescent="0.25">
      <c r="B3527" s="399"/>
      <c r="C3527" s="399"/>
      <c r="D3527" s="399"/>
      <c r="E3527" s="399"/>
      <c r="F3527" s="399"/>
      <c r="G3527" s="399" t="s">
        <v>386</v>
      </c>
      <c r="H3527" s="447">
        <v>5.17</v>
      </c>
      <c r="I3527" s="399" t="s">
        <v>387</v>
      </c>
      <c r="J3527" s="447">
        <v>0</v>
      </c>
      <c r="K3527" s="399" t="s">
        <v>388</v>
      </c>
      <c r="L3527" s="447">
        <v>5.17</v>
      </c>
    </row>
    <row r="3528" spans="2:12" ht="26.25" thickBot="1" x14ac:dyDescent="0.3">
      <c r="B3528" s="399"/>
      <c r="C3528" s="399"/>
      <c r="D3528" s="399"/>
      <c r="E3528" s="399"/>
      <c r="F3528" s="399"/>
      <c r="G3528" s="399" t="s">
        <v>389</v>
      </c>
      <c r="H3528" s="447">
        <v>0</v>
      </c>
      <c r="I3528" s="543"/>
      <c r="J3528" s="543" t="s">
        <v>474</v>
      </c>
      <c r="K3528" s="399"/>
      <c r="L3528" s="447">
        <v>7.76</v>
      </c>
    </row>
    <row r="3529" spans="2:12" ht="13.5" thickTop="1" x14ac:dyDescent="0.25">
      <c r="B3529" s="396"/>
      <c r="C3529" s="396"/>
      <c r="D3529" s="396"/>
      <c r="E3529" s="396"/>
      <c r="F3529" s="396"/>
      <c r="G3529" s="396"/>
      <c r="H3529" s="396"/>
      <c r="I3529" s="396"/>
      <c r="J3529" s="396"/>
      <c r="K3529" s="396"/>
      <c r="L3529" s="396"/>
    </row>
    <row r="3530" spans="2:12" ht="15" x14ac:dyDescent="0.25">
      <c r="B3530" s="388" t="s">
        <v>2403</v>
      </c>
      <c r="C3530" s="440" t="s">
        <v>15</v>
      </c>
      <c r="D3530" s="388" t="s">
        <v>33</v>
      </c>
      <c r="E3530" s="388" t="s">
        <v>30</v>
      </c>
      <c r="F3530" s="544" t="s">
        <v>199</v>
      </c>
      <c r="G3530" s="544"/>
      <c r="H3530" s="389" t="s">
        <v>24</v>
      </c>
      <c r="I3530" s="440" t="s">
        <v>26</v>
      </c>
      <c r="J3530" s="440" t="s">
        <v>585</v>
      </c>
      <c r="K3530" s="440" t="s">
        <v>54</v>
      </c>
      <c r="L3530" s="440" t="s">
        <v>25</v>
      </c>
    </row>
    <row r="3531" spans="2:12" ht="12.75" customHeight="1" x14ac:dyDescent="0.25">
      <c r="B3531" s="390" t="s">
        <v>382</v>
      </c>
      <c r="C3531" s="391" t="s">
        <v>2404</v>
      </c>
      <c r="D3531" s="390" t="s">
        <v>1336</v>
      </c>
      <c r="E3531" s="390" t="s">
        <v>2405</v>
      </c>
      <c r="F3531" s="541">
        <v>704</v>
      </c>
      <c r="G3531" s="541"/>
      <c r="H3531" s="392" t="s">
        <v>591</v>
      </c>
      <c r="I3531" s="443">
        <v>1</v>
      </c>
      <c r="J3531" s="393"/>
      <c r="K3531" s="393">
        <v>2.37</v>
      </c>
      <c r="L3531" s="393">
        <v>2.37</v>
      </c>
    </row>
    <row r="3532" spans="2:12" x14ac:dyDescent="0.25">
      <c r="B3532" s="394" t="s">
        <v>383</v>
      </c>
      <c r="C3532" s="444" t="s">
        <v>4654</v>
      </c>
      <c r="D3532" s="394" t="s">
        <v>1336</v>
      </c>
      <c r="E3532" s="394" t="s">
        <v>2405</v>
      </c>
      <c r="F3532" s="542" t="s">
        <v>390</v>
      </c>
      <c r="G3532" s="542"/>
      <c r="H3532" s="395" t="s">
        <v>591</v>
      </c>
      <c r="I3532" s="445">
        <v>1</v>
      </c>
      <c r="J3532" s="445">
        <v>0</v>
      </c>
      <c r="K3532" s="446">
        <v>1.86</v>
      </c>
      <c r="L3532" s="446">
        <v>1.86</v>
      </c>
    </row>
    <row r="3533" spans="2:12" ht="12.75" customHeight="1" x14ac:dyDescent="0.25">
      <c r="B3533" s="394" t="s">
        <v>383</v>
      </c>
      <c r="C3533" s="444" t="s">
        <v>682</v>
      </c>
      <c r="D3533" s="394" t="s">
        <v>1336</v>
      </c>
      <c r="E3533" s="394" t="s">
        <v>244</v>
      </c>
      <c r="F3533" s="542" t="s">
        <v>384</v>
      </c>
      <c r="G3533" s="542"/>
      <c r="H3533" s="395" t="s">
        <v>340</v>
      </c>
      <c r="I3533" s="445">
        <v>0.01</v>
      </c>
      <c r="J3533" s="445">
        <v>0</v>
      </c>
      <c r="K3533" s="446">
        <v>29.48</v>
      </c>
      <c r="L3533" s="446">
        <v>0.29480000000000001</v>
      </c>
    </row>
    <row r="3534" spans="2:12" x14ac:dyDescent="0.25">
      <c r="B3534" s="394" t="s">
        <v>383</v>
      </c>
      <c r="C3534" s="444" t="s">
        <v>674</v>
      </c>
      <c r="D3534" s="394" t="s">
        <v>1336</v>
      </c>
      <c r="E3534" s="394" t="s">
        <v>237</v>
      </c>
      <c r="F3534" s="542" t="s">
        <v>384</v>
      </c>
      <c r="G3534" s="542"/>
      <c r="H3534" s="395" t="s">
        <v>340</v>
      </c>
      <c r="I3534" s="445">
        <v>0.01</v>
      </c>
      <c r="J3534" s="445">
        <v>0</v>
      </c>
      <c r="K3534" s="446">
        <v>22.31</v>
      </c>
      <c r="L3534" s="446">
        <v>0.22309999999999999</v>
      </c>
    </row>
    <row r="3535" spans="2:12" ht="25.5" x14ac:dyDescent="0.25">
      <c r="B3535" s="399"/>
      <c r="C3535" s="399"/>
      <c r="D3535" s="399"/>
      <c r="E3535" s="399"/>
      <c r="F3535" s="399"/>
      <c r="G3535" s="399" t="s">
        <v>386</v>
      </c>
      <c r="H3535" s="447">
        <v>0.51</v>
      </c>
      <c r="I3535" s="399" t="s">
        <v>387</v>
      </c>
      <c r="J3535" s="447">
        <v>0</v>
      </c>
      <c r="K3535" s="399" t="s">
        <v>388</v>
      </c>
      <c r="L3535" s="447">
        <v>0.51</v>
      </c>
    </row>
    <row r="3536" spans="2:12" ht="26.25" thickBot="1" x14ac:dyDescent="0.3">
      <c r="B3536" s="399"/>
      <c r="C3536" s="399"/>
      <c r="D3536" s="399"/>
      <c r="E3536" s="399"/>
      <c r="F3536" s="399"/>
      <c r="G3536" s="399" t="s">
        <v>389</v>
      </c>
      <c r="H3536" s="447">
        <v>0</v>
      </c>
      <c r="I3536" s="543"/>
      <c r="J3536" s="543" t="s">
        <v>474</v>
      </c>
      <c r="K3536" s="399"/>
      <c r="L3536" s="447">
        <v>2.37</v>
      </c>
    </row>
    <row r="3537" spans="2:12" ht="13.5" thickTop="1" x14ac:dyDescent="0.25">
      <c r="B3537" s="396"/>
      <c r="C3537" s="396"/>
      <c r="D3537" s="396"/>
      <c r="E3537" s="396"/>
      <c r="F3537" s="396"/>
      <c r="G3537" s="396"/>
      <c r="H3537" s="396"/>
      <c r="I3537" s="396"/>
      <c r="J3537" s="396"/>
      <c r="K3537" s="396"/>
      <c r="L3537" s="396"/>
    </row>
    <row r="3538" spans="2:12" ht="15" x14ac:dyDescent="0.25">
      <c r="B3538" s="388" t="s">
        <v>2406</v>
      </c>
      <c r="C3538" s="440" t="s">
        <v>15</v>
      </c>
      <c r="D3538" s="388" t="s">
        <v>33</v>
      </c>
      <c r="E3538" s="388" t="s">
        <v>30</v>
      </c>
      <c r="F3538" s="544" t="s">
        <v>199</v>
      </c>
      <c r="G3538" s="544"/>
      <c r="H3538" s="389" t="s">
        <v>24</v>
      </c>
      <c r="I3538" s="440" t="s">
        <v>26</v>
      </c>
      <c r="J3538" s="440" t="s">
        <v>585</v>
      </c>
      <c r="K3538" s="440" t="s">
        <v>54</v>
      </c>
      <c r="L3538" s="440" t="s">
        <v>25</v>
      </c>
    </row>
    <row r="3539" spans="2:12" x14ac:dyDescent="0.25">
      <c r="B3539" s="390" t="s">
        <v>382</v>
      </c>
      <c r="C3539" s="391" t="s">
        <v>2407</v>
      </c>
      <c r="D3539" s="390" t="s">
        <v>1336</v>
      </c>
      <c r="E3539" s="390" t="s">
        <v>465</v>
      </c>
      <c r="F3539" s="541">
        <v>705</v>
      </c>
      <c r="G3539" s="541"/>
      <c r="H3539" s="392" t="s">
        <v>188</v>
      </c>
      <c r="I3539" s="443">
        <v>1</v>
      </c>
      <c r="J3539" s="393"/>
      <c r="K3539" s="393">
        <v>17.68</v>
      </c>
      <c r="L3539" s="393">
        <v>17.68</v>
      </c>
    </row>
    <row r="3540" spans="2:12" x14ac:dyDescent="0.25">
      <c r="B3540" s="394" t="s">
        <v>383</v>
      </c>
      <c r="C3540" s="444" t="s">
        <v>715</v>
      </c>
      <c r="D3540" s="394" t="s">
        <v>1336</v>
      </c>
      <c r="E3540" s="394" t="s">
        <v>465</v>
      </c>
      <c r="F3540" s="542" t="s">
        <v>390</v>
      </c>
      <c r="G3540" s="542"/>
      <c r="H3540" s="395" t="s">
        <v>141</v>
      </c>
      <c r="I3540" s="445">
        <v>1.02</v>
      </c>
      <c r="J3540" s="445">
        <v>0</v>
      </c>
      <c r="K3540" s="446">
        <v>13.29</v>
      </c>
      <c r="L3540" s="446">
        <v>13.5558</v>
      </c>
    </row>
    <row r="3541" spans="2:12" x14ac:dyDescent="0.25">
      <c r="B3541" s="394" t="s">
        <v>383</v>
      </c>
      <c r="C3541" s="444" t="s">
        <v>682</v>
      </c>
      <c r="D3541" s="394" t="s">
        <v>1336</v>
      </c>
      <c r="E3541" s="394" t="s">
        <v>244</v>
      </c>
      <c r="F3541" s="542" t="s">
        <v>384</v>
      </c>
      <c r="G3541" s="542"/>
      <c r="H3541" s="395" t="s">
        <v>340</v>
      </c>
      <c r="I3541" s="445">
        <v>0.08</v>
      </c>
      <c r="J3541" s="445">
        <v>0</v>
      </c>
      <c r="K3541" s="446">
        <v>29.48</v>
      </c>
      <c r="L3541" s="446">
        <v>2.3584000000000001</v>
      </c>
    </row>
    <row r="3542" spans="2:12" x14ac:dyDescent="0.25">
      <c r="B3542" s="394" t="s">
        <v>383</v>
      </c>
      <c r="C3542" s="444" t="s">
        <v>674</v>
      </c>
      <c r="D3542" s="394" t="s">
        <v>1336</v>
      </c>
      <c r="E3542" s="394" t="s">
        <v>237</v>
      </c>
      <c r="F3542" s="542" t="s">
        <v>384</v>
      </c>
      <c r="G3542" s="542"/>
      <c r="H3542" s="395" t="s">
        <v>340</v>
      </c>
      <c r="I3542" s="445">
        <v>0.08</v>
      </c>
      <c r="J3542" s="445">
        <v>0</v>
      </c>
      <c r="K3542" s="446">
        <v>22.31</v>
      </c>
      <c r="L3542" s="446">
        <v>1.7847999999999999</v>
      </c>
    </row>
    <row r="3543" spans="2:12" ht="12.75" customHeight="1" x14ac:dyDescent="0.25">
      <c r="B3543" s="399"/>
      <c r="C3543" s="399"/>
      <c r="D3543" s="399"/>
      <c r="E3543" s="399"/>
      <c r="F3543" s="399"/>
      <c r="G3543" s="399" t="s">
        <v>386</v>
      </c>
      <c r="H3543" s="447">
        <v>4.13</v>
      </c>
      <c r="I3543" s="399" t="s">
        <v>387</v>
      </c>
      <c r="J3543" s="447">
        <v>0</v>
      </c>
      <c r="K3543" s="399" t="s">
        <v>388</v>
      </c>
      <c r="L3543" s="447">
        <v>4.13</v>
      </c>
    </row>
    <row r="3544" spans="2:12" ht="12.75" customHeight="1" thickBot="1" x14ac:dyDescent="0.3">
      <c r="B3544" s="399"/>
      <c r="C3544" s="399"/>
      <c r="D3544" s="399"/>
      <c r="E3544" s="399"/>
      <c r="F3544" s="399"/>
      <c r="G3544" s="399" t="s">
        <v>389</v>
      </c>
      <c r="H3544" s="447">
        <v>0</v>
      </c>
      <c r="I3544" s="543"/>
      <c r="J3544" s="543" t="s">
        <v>474</v>
      </c>
      <c r="K3544" s="399"/>
      <c r="L3544" s="447">
        <v>17.68</v>
      </c>
    </row>
    <row r="3545" spans="2:12" ht="13.5" thickTop="1" x14ac:dyDescent="0.25">
      <c r="B3545" s="396"/>
      <c r="C3545" s="396"/>
      <c r="D3545" s="396"/>
      <c r="E3545" s="396"/>
      <c r="F3545" s="396"/>
      <c r="G3545" s="396"/>
      <c r="H3545" s="396"/>
      <c r="I3545" s="396"/>
      <c r="J3545" s="396"/>
      <c r="K3545" s="396"/>
      <c r="L3545" s="396"/>
    </row>
    <row r="3546" spans="2:12" ht="15" x14ac:dyDescent="0.25">
      <c r="B3546" s="388" t="s">
        <v>2408</v>
      </c>
      <c r="C3546" s="440" t="s">
        <v>15</v>
      </c>
      <c r="D3546" s="388" t="s">
        <v>33</v>
      </c>
      <c r="E3546" s="388" t="s">
        <v>30</v>
      </c>
      <c r="F3546" s="544" t="s">
        <v>199</v>
      </c>
      <c r="G3546" s="544"/>
      <c r="H3546" s="389" t="s">
        <v>24</v>
      </c>
      <c r="I3546" s="440" t="s">
        <v>26</v>
      </c>
      <c r="J3546" s="440" t="s">
        <v>585</v>
      </c>
      <c r="K3546" s="440" t="s">
        <v>54</v>
      </c>
      <c r="L3546" s="440" t="s">
        <v>25</v>
      </c>
    </row>
    <row r="3547" spans="2:12" ht="25.5" x14ac:dyDescent="0.25">
      <c r="B3547" s="390" t="s">
        <v>382</v>
      </c>
      <c r="C3547" s="391" t="s">
        <v>2409</v>
      </c>
      <c r="D3547" s="390" t="s">
        <v>1336</v>
      </c>
      <c r="E3547" s="390" t="s">
        <v>2410</v>
      </c>
      <c r="F3547" s="541">
        <v>711</v>
      </c>
      <c r="G3547" s="541"/>
      <c r="H3547" s="392" t="s">
        <v>188</v>
      </c>
      <c r="I3547" s="443">
        <v>1</v>
      </c>
      <c r="J3547" s="393"/>
      <c r="K3547" s="393">
        <v>10.93</v>
      </c>
      <c r="L3547" s="393">
        <v>10.93</v>
      </c>
    </row>
    <row r="3548" spans="2:12" x14ac:dyDescent="0.25">
      <c r="B3548" s="394" t="s">
        <v>383</v>
      </c>
      <c r="C3548" s="444" t="s">
        <v>674</v>
      </c>
      <c r="D3548" s="394" t="s">
        <v>1336</v>
      </c>
      <c r="E3548" s="394" t="s">
        <v>237</v>
      </c>
      <c r="F3548" s="542" t="s">
        <v>384</v>
      </c>
      <c r="G3548" s="542"/>
      <c r="H3548" s="395" t="s">
        <v>340</v>
      </c>
      <c r="I3548" s="445">
        <v>0.17</v>
      </c>
      <c r="J3548" s="445">
        <v>0</v>
      </c>
      <c r="K3548" s="446">
        <v>22.31</v>
      </c>
      <c r="L3548" s="446">
        <v>3.7927</v>
      </c>
    </row>
    <row r="3549" spans="2:12" x14ac:dyDescent="0.25">
      <c r="B3549" s="394" t="s">
        <v>383</v>
      </c>
      <c r="C3549" s="444" t="s">
        <v>682</v>
      </c>
      <c r="D3549" s="394" t="s">
        <v>1336</v>
      </c>
      <c r="E3549" s="394" t="s">
        <v>244</v>
      </c>
      <c r="F3549" s="542" t="s">
        <v>384</v>
      </c>
      <c r="G3549" s="542"/>
      <c r="H3549" s="395" t="s">
        <v>340</v>
      </c>
      <c r="I3549" s="445">
        <v>0.17</v>
      </c>
      <c r="J3549" s="445">
        <v>0</v>
      </c>
      <c r="K3549" s="446">
        <v>29.48</v>
      </c>
      <c r="L3549" s="446">
        <v>5.0115999999999996</v>
      </c>
    </row>
    <row r="3550" spans="2:12" ht="25.5" x14ac:dyDescent="0.25">
      <c r="B3550" s="394" t="s">
        <v>383</v>
      </c>
      <c r="C3550" s="444" t="s">
        <v>4655</v>
      </c>
      <c r="D3550" s="394" t="s">
        <v>1336</v>
      </c>
      <c r="E3550" s="394" t="s">
        <v>4656</v>
      </c>
      <c r="F3550" s="542" t="s">
        <v>390</v>
      </c>
      <c r="G3550" s="542"/>
      <c r="H3550" s="395" t="s">
        <v>141</v>
      </c>
      <c r="I3550" s="445">
        <v>1</v>
      </c>
      <c r="J3550" s="445">
        <v>0</v>
      </c>
      <c r="K3550" s="446">
        <v>2.13</v>
      </c>
      <c r="L3550" s="446">
        <v>2.13</v>
      </c>
    </row>
    <row r="3551" spans="2:12" ht="25.5" x14ac:dyDescent="0.25">
      <c r="B3551" s="399"/>
      <c r="C3551" s="399"/>
      <c r="D3551" s="399"/>
      <c r="E3551" s="399"/>
      <c r="F3551" s="399"/>
      <c r="G3551" s="399" t="s">
        <v>386</v>
      </c>
      <c r="H3551" s="447">
        <v>8.8000000000000007</v>
      </c>
      <c r="I3551" s="399" t="s">
        <v>387</v>
      </c>
      <c r="J3551" s="447">
        <v>0</v>
      </c>
      <c r="K3551" s="399" t="s">
        <v>388</v>
      </c>
      <c r="L3551" s="447">
        <v>8.8000000000000007</v>
      </c>
    </row>
    <row r="3552" spans="2:12" ht="26.25" thickBot="1" x14ac:dyDescent="0.3">
      <c r="B3552" s="399"/>
      <c r="C3552" s="399"/>
      <c r="D3552" s="399"/>
      <c r="E3552" s="399"/>
      <c r="F3552" s="399"/>
      <c r="G3552" s="399" t="s">
        <v>389</v>
      </c>
      <c r="H3552" s="447">
        <v>0</v>
      </c>
      <c r="I3552" s="543"/>
      <c r="J3552" s="543" t="s">
        <v>474</v>
      </c>
      <c r="K3552" s="399"/>
      <c r="L3552" s="447">
        <v>10.93</v>
      </c>
    </row>
    <row r="3553" spans="2:12" ht="13.5" thickTop="1" x14ac:dyDescent="0.25">
      <c r="B3553" s="396"/>
      <c r="C3553" s="396"/>
      <c r="D3553" s="396"/>
      <c r="E3553" s="396"/>
      <c r="F3553" s="396"/>
      <c r="G3553" s="396"/>
      <c r="H3553" s="396"/>
      <c r="I3553" s="396"/>
      <c r="J3553" s="396"/>
      <c r="K3553" s="396"/>
      <c r="L3553" s="396"/>
    </row>
    <row r="3554" spans="2:12" ht="12.75" customHeight="1" x14ac:dyDescent="0.25">
      <c r="B3554" s="388" t="s">
        <v>2411</v>
      </c>
      <c r="C3554" s="440" t="s">
        <v>15</v>
      </c>
      <c r="D3554" s="388" t="s">
        <v>33</v>
      </c>
      <c r="E3554" s="388" t="s">
        <v>30</v>
      </c>
      <c r="F3554" s="544" t="s">
        <v>199</v>
      </c>
      <c r="G3554" s="544"/>
      <c r="H3554" s="389" t="s">
        <v>24</v>
      </c>
      <c r="I3554" s="440" t="s">
        <v>26</v>
      </c>
      <c r="J3554" s="440" t="s">
        <v>54</v>
      </c>
      <c r="K3554" s="440" t="s">
        <v>25</v>
      </c>
      <c r="L3554"/>
    </row>
    <row r="3555" spans="2:12" ht="12.75" customHeight="1" x14ac:dyDescent="0.25">
      <c r="B3555" s="390" t="s">
        <v>382</v>
      </c>
      <c r="C3555" s="391" t="s">
        <v>2412</v>
      </c>
      <c r="D3555" s="390" t="s">
        <v>164</v>
      </c>
      <c r="E3555" s="390" t="s">
        <v>4657</v>
      </c>
      <c r="F3555" s="541" t="s">
        <v>4658</v>
      </c>
      <c r="G3555" s="541"/>
      <c r="H3555" s="392" t="s">
        <v>136</v>
      </c>
      <c r="I3555" s="443">
        <v>1</v>
      </c>
      <c r="J3555" s="393">
        <v>95.76</v>
      </c>
      <c r="K3555" s="393">
        <v>95.76</v>
      </c>
      <c r="L3555"/>
    </row>
    <row r="3556" spans="2:12" ht="15" x14ac:dyDescent="0.25">
      <c r="B3556" s="388" t="s">
        <v>23</v>
      </c>
      <c r="C3556" s="440" t="s">
        <v>15</v>
      </c>
      <c r="D3556" s="388" t="s">
        <v>33</v>
      </c>
      <c r="E3556" s="388" t="s">
        <v>30</v>
      </c>
      <c r="F3556" s="544" t="s">
        <v>199</v>
      </c>
      <c r="G3556" s="546"/>
      <c r="H3556" s="389" t="s">
        <v>24</v>
      </c>
      <c r="I3556" s="440" t="s">
        <v>26</v>
      </c>
      <c r="J3556" s="440" t="s">
        <v>54</v>
      </c>
      <c r="K3556" s="440" t="s">
        <v>25</v>
      </c>
      <c r="L3556"/>
    </row>
    <row r="3557" spans="2:12" ht="15" x14ac:dyDescent="0.25">
      <c r="B3557" s="394" t="s">
        <v>383</v>
      </c>
      <c r="C3557" s="444" t="s">
        <v>4659</v>
      </c>
      <c r="D3557" s="394" t="s">
        <v>164</v>
      </c>
      <c r="E3557" s="394" t="s">
        <v>4660</v>
      </c>
      <c r="F3557" s="542" t="s">
        <v>390</v>
      </c>
      <c r="G3557" s="542"/>
      <c r="H3557" s="395" t="s">
        <v>136</v>
      </c>
      <c r="I3557" s="445">
        <v>1</v>
      </c>
      <c r="J3557" s="446">
        <v>56.6</v>
      </c>
      <c r="K3557" s="451" t="s">
        <v>4661</v>
      </c>
      <c r="L3557"/>
    </row>
    <row r="3558" spans="2:12" ht="15" x14ac:dyDescent="0.25">
      <c r="B3558" s="394" t="s">
        <v>383</v>
      </c>
      <c r="C3558" s="444" t="s">
        <v>682</v>
      </c>
      <c r="D3558" s="394" t="s">
        <v>1336</v>
      </c>
      <c r="E3558" s="394" t="s">
        <v>244</v>
      </c>
      <c r="F3558" s="542" t="s">
        <v>384</v>
      </c>
      <c r="G3558" s="542"/>
      <c r="H3558" s="395" t="s">
        <v>340</v>
      </c>
      <c r="I3558" s="445">
        <v>0.7</v>
      </c>
      <c r="J3558" s="446">
        <v>29.48</v>
      </c>
      <c r="K3558" s="451" t="s">
        <v>4662</v>
      </c>
      <c r="L3558"/>
    </row>
    <row r="3559" spans="2:12" ht="15" x14ac:dyDescent="0.25">
      <c r="B3559" s="394" t="s">
        <v>383</v>
      </c>
      <c r="C3559" s="444" t="s">
        <v>679</v>
      </c>
      <c r="D3559" s="394" t="s">
        <v>1336</v>
      </c>
      <c r="E3559" s="394" t="s">
        <v>422</v>
      </c>
      <c r="F3559" s="542" t="s">
        <v>390</v>
      </c>
      <c r="G3559" s="542"/>
      <c r="H3559" s="395" t="s">
        <v>136</v>
      </c>
      <c r="I3559" s="445">
        <v>1</v>
      </c>
      <c r="J3559" s="446">
        <v>2.83</v>
      </c>
      <c r="K3559" s="451" t="s">
        <v>1334</v>
      </c>
      <c r="L3559"/>
    </row>
    <row r="3560" spans="2:12" ht="15" x14ac:dyDescent="0.25">
      <c r="B3560" s="394" t="s">
        <v>383</v>
      </c>
      <c r="C3560" s="444" t="s">
        <v>690</v>
      </c>
      <c r="D3560" s="394" t="s">
        <v>1336</v>
      </c>
      <c r="E3560" s="394" t="s">
        <v>202</v>
      </c>
      <c r="F3560" s="542" t="s">
        <v>384</v>
      </c>
      <c r="G3560" s="542"/>
      <c r="H3560" s="395" t="s">
        <v>340</v>
      </c>
      <c r="I3560" s="445">
        <v>0.7</v>
      </c>
      <c r="J3560" s="446">
        <v>20.37</v>
      </c>
      <c r="K3560" s="451" t="s">
        <v>4663</v>
      </c>
      <c r="L3560"/>
    </row>
    <row r="3561" spans="2:12" ht="25.5" x14ac:dyDescent="0.25">
      <c r="B3561" s="394" t="s">
        <v>383</v>
      </c>
      <c r="C3561" s="444" t="s">
        <v>775</v>
      </c>
      <c r="D3561" s="394" t="s">
        <v>160</v>
      </c>
      <c r="E3561" s="394" t="s">
        <v>499</v>
      </c>
      <c r="F3561" s="542" t="s">
        <v>390</v>
      </c>
      <c r="G3561" s="542"/>
      <c r="H3561" s="395" t="s">
        <v>159</v>
      </c>
      <c r="I3561" s="445">
        <v>1</v>
      </c>
      <c r="J3561" s="446">
        <v>1.45</v>
      </c>
      <c r="K3561" s="451" t="s">
        <v>4664</v>
      </c>
      <c r="L3561"/>
    </row>
    <row r="3562" spans="2:12" ht="15" x14ac:dyDescent="0.25">
      <c r="B3562" s="549" t="s">
        <v>497</v>
      </c>
      <c r="C3562" s="546"/>
      <c r="D3562" s="546"/>
      <c r="E3562" s="546"/>
      <c r="F3562" s="546"/>
      <c r="G3562" s="546"/>
      <c r="H3562" s="546"/>
      <c r="I3562" s="546"/>
      <c r="J3562" s="546"/>
      <c r="K3562" s="546"/>
      <c r="L3562"/>
    </row>
    <row r="3563" spans="2:12" ht="15" x14ac:dyDescent="0.25">
      <c r="B3563" s="388" t="s">
        <v>23</v>
      </c>
      <c r="C3563" s="440" t="s">
        <v>15</v>
      </c>
      <c r="D3563" s="388" t="s">
        <v>33</v>
      </c>
      <c r="E3563" s="388" t="s">
        <v>30</v>
      </c>
      <c r="F3563" s="544" t="s">
        <v>199</v>
      </c>
      <c r="G3563" s="546"/>
      <c r="H3563" s="389" t="s">
        <v>24</v>
      </c>
      <c r="I3563" s="440" t="s">
        <v>26</v>
      </c>
      <c r="J3563" s="440" t="s">
        <v>54</v>
      </c>
      <c r="K3563" s="440" t="s">
        <v>25</v>
      </c>
      <c r="L3563"/>
    </row>
    <row r="3564" spans="2:12" ht="15" x14ac:dyDescent="0.25">
      <c r="B3564" s="394" t="s">
        <v>383</v>
      </c>
      <c r="C3564" s="444" t="s">
        <v>4659</v>
      </c>
      <c r="D3564" s="394" t="s">
        <v>164</v>
      </c>
      <c r="E3564" s="394" t="s">
        <v>4660</v>
      </c>
      <c r="F3564" s="542" t="s">
        <v>390</v>
      </c>
      <c r="G3564" s="542"/>
      <c r="H3564" s="395" t="s">
        <v>136</v>
      </c>
      <c r="I3564" s="445">
        <v>1</v>
      </c>
      <c r="J3564" s="446">
        <v>56.6</v>
      </c>
      <c r="K3564" s="451" t="s">
        <v>4661</v>
      </c>
      <c r="L3564"/>
    </row>
    <row r="3565" spans="2:12" ht="12.75" customHeight="1" x14ac:dyDescent="0.25">
      <c r="B3565" s="394" t="s">
        <v>383</v>
      </c>
      <c r="C3565" s="444" t="s">
        <v>682</v>
      </c>
      <c r="D3565" s="394" t="s">
        <v>1336</v>
      </c>
      <c r="E3565" s="394" t="s">
        <v>244</v>
      </c>
      <c r="F3565" s="542" t="s">
        <v>384</v>
      </c>
      <c r="G3565" s="542"/>
      <c r="H3565" s="395" t="s">
        <v>340</v>
      </c>
      <c r="I3565" s="445">
        <v>0.7</v>
      </c>
      <c r="J3565" s="446">
        <v>29.48</v>
      </c>
      <c r="K3565" s="451" t="s">
        <v>4662</v>
      </c>
      <c r="L3565"/>
    </row>
    <row r="3566" spans="2:12" ht="12.75" customHeight="1" x14ac:dyDescent="0.25">
      <c r="B3566" s="394" t="s">
        <v>383</v>
      </c>
      <c r="C3566" s="444" t="s">
        <v>679</v>
      </c>
      <c r="D3566" s="394" t="s">
        <v>1336</v>
      </c>
      <c r="E3566" s="394" t="s">
        <v>422</v>
      </c>
      <c r="F3566" s="542" t="s">
        <v>390</v>
      </c>
      <c r="G3566" s="542"/>
      <c r="H3566" s="395" t="s">
        <v>136</v>
      </c>
      <c r="I3566" s="445">
        <v>1</v>
      </c>
      <c r="J3566" s="446">
        <v>2.83</v>
      </c>
      <c r="K3566" s="451" t="s">
        <v>1334</v>
      </c>
      <c r="L3566"/>
    </row>
    <row r="3567" spans="2:12" ht="15" x14ac:dyDescent="0.25">
      <c r="B3567" s="394" t="s">
        <v>383</v>
      </c>
      <c r="C3567" s="444" t="s">
        <v>690</v>
      </c>
      <c r="D3567" s="394" t="s">
        <v>1336</v>
      </c>
      <c r="E3567" s="394" t="s">
        <v>202</v>
      </c>
      <c r="F3567" s="542" t="s">
        <v>384</v>
      </c>
      <c r="G3567" s="542"/>
      <c r="H3567" s="395" t="s">
        <v>340</v>
      </c>
      <c r="I3567" s="445">
        <v>0.7</v>
      </c>
      <c r="J3567" s="446">
        <v>20.37</v>
      </c>
      <c r="K3567" s="451" t="s">
        <v>4663</v>
      </c>
      <c r="L3567"/>
    </row>
    <row r="3568" spans="2:12" ht="25.5" x14ac:dyDescent="0.25">
      <c r="B3568" s="394" t="s">
        <v>383</v>
      </c>
      <c r="C3568" s="444" t="s">
        <v>775</v>
      </c>
      <c r="D3568" s="394" t="s">
        <v>160</v>
      </c>
      <c r="E3568" s="394" t="s">
        <v>499</v>
      </c>
      <c r="F3568" s="542" t="s">
        <v>390</v>
      </c>
      <c r="G3568" s="542"/>
      <c r="H3568" s="395" t="s">
        <v>159</v>
      </c>
      <c r="I3568" s="445">
        <v>1</v>
      </c>
      <c r="J3568" s="446">
        <v>1.45</v>
      </c>
      <c r="K3568" s="451" t="s">
        <v>4664</v>
      </c>
      <c r="L3568"/>
    </row>
    <row r="3569" spans="2:12" ht="25.5" x14ac:dyDescent="0.25">
      <c r="B3569" s="399"/>
      <c r="C3569" s="399"/>
      <c r="D3569" s="399"/>
      <c r="E3569" s="399"/>
      <c r="F3569" s="399" t="s">
        <v>386</v>
      </c>
      <c r="G3569" s="447">
        <v>34.880000000000003</v>
      </c>
      <c r="H3569" s="399" t="s">
        <v>387</v>
      </c>
      <c r="I3569" s="447">
        <v>0</v>
      </c>
      <c r="J3569" s="399" t="s">
        <v>388</v>
      </c>
      <c r="K3569" s="447">
        <v>34.880000000000003</v>
      </c>
      <c r="L3569"/>
    </row>
    <row r="3570" spans="2:12" ht="26.25" thickBot="1" x14ac:dyDescent="0.3">
      <c r="B3570" s="399"/>
      <c r="C3570" s="399"/>
      <c r="D3570" s="399"/>
      <c r="E3570" s="399"/>
      <c r="F3570" s="399" t="s">
        <v>389</v>
      </c>
      <c r="G3570" s="447">
        <v>0</v>
      </c>
      <c r="H3570" s="399"/>
      <c r="I3570" s="543" t="s">
        <v>474</v>
      </c>
      <c r="J3570" s="543"/>
      <c r="K3570" s="447">
        <v>95.76</v>
      </c>
      <c r="L3570"/>
    </row>
    <row r="3571" spans="2:12" ht="13.5" thickTop="1" x14ac:dyDescent="0.25">
      <c r="B3571" s="396"/>
      <c r="C3571" s="396"/>
      <c r="D3571" s="396"/>
      <c r="E3571" s="396"/>
      <c r="F3571" s="396"/>
      <c r="G3571" s="396"/>
      <c r="H3571" s="396"/>
      <c r="I3571" s="396"/>
      <c r="J3571" s="396"/>
      <c r="K3571" s="396"/>
      <c r="L3571" s="396"/>
    </row>
    <row r="3572" spans="2:12" ht="15" x14ac:dyDescent="0.25">
      <c r="B3572" s="388" t="s">
        <v>2414</v>
      </c>
      <c r="C3572" s="440" t="s">
        <v>15</v>
      </c>
      <c r="D3572" s="388" t="s">
        <v>33</v>
      </c>
      <c r="E3572" s="388" t="s">
        <v>30</v>
      </c>
      <c r="F3572" s="544" t="s">
        <v>199</v>
      </c>
      <c r="G3572" s="544"/>
      <c r="H3572" s="389" t="s">
        <v>24</v>
      </c>
      <c r="I3572" s="440" t="s">
        <v>26</v>
      </c>
      <c r="J3572" s="440" t="s">
        <v>585</v>
      </c>
      <c r="K3572" s="440" t="s">
        <v>54</v>
      </c>
      <c r="L3572" s="440" t="s">
        <v>25</v>
      </c>
    </row>
    <row r="3573" spans="2:12" x14ac:dyDescent="0.25">
      <c r="B3573" s="390" t="s">
        <v>382</v>
      </c>
      <c r="C3573" s="391" t="s">
        <v>2415</v>
      </c>
      <c r="D3573" s="390" t="s">
        <v>1336</v>
      </c>
      <c r="E3573" s="390" t="s">
        <v>2416</v>
      </c>
      <c r="F3573" s="541">
        <v>712</v>
      </c>
      <c r="G3573" s="541"/>
      <c r="H3573" s="392" t="s">
        <v>188</v>
      </c>
      <c r="I3573" s="443">
        <v>1</v>
      </c>
      <c r="J3573" s="393"/>
      <c r="K3573" s="393">
        <v>40.479999999999997</v>
      </c>
      <c r="L3573" s="393">
        <v>40.479999999999997</v>
      </c>
    </row>
    <row r="3574" spans="2:12" ht="12.75" customHeight="1" x14ac:dyDescent="0.25">
      <c r="B3574" s="394" t="s">
        <v>383</v>
      </c>
      <c r="C3574" s="444" t="s">
        <v>682</v>
      </c>
      <c r="D3574" s="394" t="s">
        <v>1336</v>
      </c>
      <c r="E3574" s="394" t="s">
        <v>244</v>
      </c>
      <c r="F3574" s="542" t="s">
        <v>384</v>
      </c>
      <c r="G3574" s="542"/>
      <c r="H3574" s="395" t="s">
        <v>340</v>
      </c>
      <c r="I3574" s="445">
        <v>0.5</v>
      </c>
      <c r="J3574" s="445">
        <v>0</v>
      </c>
      <c r="K3574" s="446">
        <v>29.48</v>
      </c>
      <c r="L3574" s="446">
        <v>14.74</v>
      </c>
    </row>
    <row r="3575" spans="2:12" ht="12.75" customHeight="1" x14ac:dyDescent="0.25">
      <c r="B3575" s="394" t="s">
        <v>383</v>
      </c>
      <c r="C3575" s="444" t="s">
        <v>4665</v>
      </c>
      <c r="D3575" s="394" t="s">
        <v>1336</v>
      </c>
      <c r="E3575" s="394" t="s">
        <v>2416</v>
      </c>
      <c r="F3575" s="542" t="s">
        <v>390</v>
      </c>
      <c r="G3575" s="542"/>
      <c r="H3575" s="395" t="s">
        <v>141</v>
      </c>
      <c r="I3575" s="445">
        <v>1</v>
      </c>
      <c r="J3575" s="445">
        <v>0</v>
      </c>
      <c r="K3575" s="446">
        <v>14.59</v>
      </c>
      <c r="L3575" s="446">
        <v>14.59</v>
      </c>
    </row>
    <row r="3576" spans="2:12" x14ac:dyDescent="0.25">
      <c r="B3576" s="394" t="s">
        <v>383</v>
      </c>
      <c r="C3576" s="444" t="s">
        <v>674</v>
      </c>
      <c r="D3576" s="394" t="s">
        <v>1336</v>
      </c>
      <c r="E3576" s="394" t="s">
        <v>237</v>
      </c>
      <c r="F3576" s="542" t="s">
        <v>384</v>
      </c>
      <c r="G3576" s="542"/>
      <c r="H3576" s="395" t="s">
        <v>340</v>
      </c>
      <c r="I3576" s="445">
        <v>0.5</v>
      </c>
      <c r="J3576" s="445">
        <v>0</v>
      </c>
      <c r="K3576" s="446">
        <v>22.31</v>
      </c>
      <c r="L3576" s="446">
        <v>11.154999999999999</v>
      </c>
    </row>
    <row r="3577" spans="2:12" ht="25.5" x14ac:dyDescent="0.25">
      <c r="B3577" s="399"/>
      <c r="C3577" s="399"/>
      <c r="D3577" s="399"/>
      <c r="E3577" s="399"/>
      <c r="F3577" s="399"/>
      <c r="G3577" s="399" t="s">
        <v>386</v>
      </c>
      <c r="H3577" s="447">
        <v>25.89</v>
      </c>
      <c r="I3577" s="399" t="s">
        <v>387</v>
      </c>
      <c r="J3577" s="447">
        <v>0</v>
      </c>
      <c r="K3577" s="399" t="s">
        <v>388</v>
      </c>
      <c r="L3577" s="447">
        <v>25.89</v>
      </c>
    </row>
    <row r="3578" spans="2:12" ht="26.25" thickBot="1" x14ac:dyDescent="0.3">
      <c r="B3578" s="399"/>
      <c r="C3578" s="399"/>
      <c r="D3578" s="399"/>
      <c r="E3578" s="399"/>
      <c r="F3578" s="399"/>
      <c r="G3578" s="399" t="s">
        <v>389</v>
      </c>
      <c r="H3578" s="447">
        <v>0</v>
      </c>
      <c r="I3578" s="543"/>
      <c r="J3578" s="543" t="s">
        <v>474</v>
      </c>
      <c r="K3578" s="399"/>
      <c r="L3578" s="447">
        <v>40.479999999999997</v>
      </c>
    </row>
    <row r="3579" spans="2:12" ht="13.5" thickTop="1" x14ac:dyDescent="0.25">
      <c r="B3579" s="396"/>
      <c r="C3579" s="396"/>
      <c r="D3579" s="396"/>
      <c r="E3579" s="396"/>
      <c r="F3579" s="396"/>
      <c r="G3579" s="396"/>
      <c r="H3579" s="396"/>
      <c r="I3579" s="396"/>
      <c r="J3579" s="396"/>
      <c r="K3579" s="396"/>
      <c r="L3579" s="396"/>
    </row>
    <row r="3580" spans="2:12" ht="15" x14ac:dyDescent="0.25">
      <c r="B3580" s="388" t="s">
        <v>2417</v>
      </c>
      <c r="C3580" s="440" t="s">
        <v>15</v>
      </c>
      <c r="D3580" s="388" t="s">
        <v>33</v>
      </c>
      <c r="E3580" s="388" t="s">
        <v>30</v>
      </c>
      <c r="F3580" s="544" t="s">
        <v>199</v>
      </c>
      <c r="G3580" s="544"/>
      <c r="H3580" s="389" t="s">
        <v>24</v>
      </c>
      <c r="I3580" s="440" t="s">
        <v>26</v>
      </c>
      <c r="J3580" s="440" t="s">
        <v>585</v>
      </c>
      <c r="K3580" s="440" t="s">
        <v>54</v>
      </c>
      <c r="L3580" s="440" t="s">
        <v>25</v>
      </c>
    </row>
    <row r="3581" spans="2:12" x14ac:dyDescent="0.25">
      <c r="B3581" s="390" t="s">
        <v>382</v>
      </c>
      <c r="C3581" s="391" t="s">
        <v>2418</v>
      </c>
      <c r="D3581" s="390" t="s">
        <v>1336</v>
      </c>
      <c r="E3581" s="390" t="s">
        <v>2419</v>
      </c>
      <c r="F3581" s="541">
        <v>703</v>
      </c>
      <c r="G3581" s="541"/>
      <c r="H3581" s="392" t="s">
        <v>137</v>
      </c>
      <c r="I3581" s="443">
        <v>1</v>
      </c>
      <c r="J3581" s="393"/>
      <c r="K3581" s="393">
        <v>5.62</v>
      </c>
      <c r="L3581" s="393">
        <v>5.62</v>
      </c>
    </row>
    <row r="3582" spans="2:12" x14ac:dyDescent="0.25">
      <c r="B3582" s="394" t="s">
        <v>383</v>
      </c>
      <c r="C3582" s="444" t="s">
        <v>682</v>
      </c>
      <c r="D3582" s="394" t="s">
        <v>1336</v>
      </c>
      <c r="E3582" s="394" t="s">
        <v>244</v>
      </c>
      <c r="F3582" s="542" t="s">
        <v>384</v>
      </c>
      <c r="G3582" s="542"/>
      <c r="H3582" s="395" t="s">
        <v>340</v>
      </c>
      <c r="I3582" s="445">
        <v>0.06</v>
      </c>
      <c r="J3582" s="445">
        <v>0</v>
      </c>
      <c r="K3582" s="446">
        <v>29.48</v>
      </c>
      <c r="L3582" s="446">
        <v>1.7687999999999999</v>
      </c>
    </row>
    <row r="3583" spans="2:12" x14ac:dyDescent="0.25">
      <c r="B3583" s="394" t="s">
        <v>383</v>
      </c>
      <c r="C3583" s="444" t="s">
        <v>4666</v>
      </c>
      <c r="D3583" s="394" t="s">
        <v>1336</v>
      </c>
      <c r="E3583" s="394" t="s">
        <v>4667</v>
      </c>
      <c r="F3583" s="542" t="s">
        <v>390</v>
      </c>
      <c r="G3583" s="542"/>
      <c r="H3583" s="395" t="s">
        <v>136</v>
      </c>
      <c r="I3583" s="445">
        <v>1</v>
      </c>
      <c r="J3583" s="445">
        <v>0</v>
      </c>
      <c r="K3583" s="446">
        <v>2.5299999999999998</v>
      </c>
      <c r="L3583" s="446">
        <v>2.5299999999999998</v>
      </c>
    </row>
    <row r="3584" spans="2:12" x14ac:dyDescent="0.25">
      <c r="B3584" s="394" t="s">
        <v>383</v>
      </c>
      <c r="C3584" s="444" t="s">
        <v>674</v>
      </c>
      <c r="D3584" s="394" t="s">
        <v>1336</v>
      </c>
      <c r="E3584" s="394" t="s">
        <v>237</v>
      </c>
      <c r="F3584" s="542" t="s">
        <v>384</v>
      </c>
      <c r="G3584" s="542"/>
      <c r="H3584" s="395" t="s">
        <v>340</v>
      </c>
      <c r="I3584" s="445">
        <v>0.06</v>
      </c>
      <c r="J3584" s="445">
        <v>0</v>
      </c>
      <c r="K3584" s="446">
        <v>22.31</v>
      </c>
      <c r="L3584" s="446">
        <v>1.3386</v>
      </c>
    </row>
    <row r="3585" spans="2:12" ht="25.5" x14ac:dyDescent="0.25">
      <c r="B3585" s="399"/>
      <c r="C3585" s="399"/>
      <c r="D3585" s="399"/>
      <c r="E3585" s="399"/>
      <c r="F3585" s="399"/>
      <c r="G3585" s="399" t="s">
        <v>386</v>
      </c>
      <c r="H3585" s="447">
        <v>3.09</v>
      </c>
      <c r="I3585" s="399" t="s">
        <v>387</v>
      </c>
      <c r="J3585" s="447">
        <v>0</v>
      </c>
      <c r="K3585" s="399" t="s">
        <v>388</v>
      </c>
      <c r="L3585" s="447">
        <v>3.09</v>
      </c>
    </row>
    <row r="3586" spans="2:12" ht="26.25" thickBot="1" x14ac:dyDescent="0.3">
      <c r="B3586" s="399"/>
      <c r="C3586" s="399"/>
      <c r="D3586" s="399"/>
      <c r="E3586" s="399"/>
      <c r="F3586" s="399"/>
      <c r="G3586" s="399" t="s">
        <v>389</v>
      </c>
      <c r="H3586" s="447">
        <v>0</v>
      </c>
      <c r="I3586" s="543"/>
      <c r="J3586" s="543" t="s">
        <v>474</v>
      </c>
      <c r="K3586" s="399"/>
      <c r="L3586" s="447">
        <v>5.62</v>
      </c>
    </row>
    <row r="3587" spans="2:12" ht="13.5" thickTop="1" x14ac:dyDescent="0.25">
      <c r="B3587" s="396"/>
      <c r="C3587" s="396"/>
      <c r="D3587" s="396"/>
      <c r="E3587" s="396"/>
      <c r="F3587" s="396"/>
      <c r="G3587" s="396"/>
      <c r="H3587" s="396"/>
      <c r="I3587" s="396"/>
      <c r="J3587" s="396"/>
      <c r="K3587" s="396"/>
      <c r="L3587" s="396"/>
    </row>
    <row r="3588" spans="2:12" ht="15" x14ac:dyDescent="0.25">
      <c r="B3588" s="388" t="s">
        <v>2420</v>
      </c>
      <c r="C3588" s="440" t="s">
        <v>15</v>
      </c>
      <c r="D3588" s="388" t="s">
        <v>33</v>
      </c>
      <c r="E3588" s="388" t="s">
        <v>30</v>
      </c>
      <c r="F3588" s="544" t="s">
        <v>199</v>
      </c>
      <c r="G3588" s="544"/>
      <c r="H3588" s="389" t="s">
        <v>24</v>
      </c>
      <c r="I3588" s="440" t="s">
        <v>26</v>
      </c>
      <c r="J3588" s="440" t="s">
        <v>585</v>
      </c>
      <c r="K3588" s="440" t="s">
        <v>54</v>
      </c>
      <c r="L3588" s="440" t="s">
        <v>25</v>
      </c>
    </row>
    <row r="3589" spans="2:12" ht="51" x14ac:dyDescent="0.25">
      <c r="B3589" s="390" t="s">
        <v>382</v>
      </c>
      <c r="C3589" s="391" t="s">
        <v>2421</v>
      </c>
      <c r="D3589" s="390" t="s">
        <v>130</v>
      </c>
      <c r="E3589" s="390" t="s">
        <v>2422</v>
      </c>
      <c r="F3589" s="541" t="s">
        <v>4033</v>
      </c>
      <c r="G3589" s="541"/>
      <c r="H3589" s="392" t="s">
        <v>159</v>
      </c>
      <c r="I3589" s="443">
        <v>1</v>
      </c>
      <c r="J3589" s="393"/>
      <c r="K3589" s="393">
        <v>1292.51</v>
      </c>
      <c r="L3589" s="393">
        <v>1292.51</v>
      </c>
    </row>
    <row r="3590" spans="2:12" x14ac:dyDescent="0.25">
      <c r="B3590" s="394" t="s">
        <v>383</v>
      </c>
      <c r="C3590" s="444" t="s">
        <v>682</v>
      </c>
      <c r="D3590" s="394" t="s">
        <v>1336</v>
      </c>
      <c r="E3590" s="394" t="s">
        <v>244</v>
      </c>
      <c r="F3590" s="542" t="s">
        <v>384</v>
      </c>
      <c r="G3590" s="542"/>
      <c r="H3590" s="395" t="s">
        <v>340</v>
      </c>
      <c r="I3590" s="445">
        <v>1.5233000000000001</v>
      </c>
      <c r="J3590" s="445">
        <v>0</v>
      </c>
      <c r="K3590" s="446">
        <v>29.48</v>
      </c>
      <c r="L3590" s="446">
        <v>44.906883999999998</v>
      </c>
    </row>
    <row r="3591" spans="2:12" x14ac:dyDescent="0.25">
      <c r="B3591" s="394" t="s">
        <v>383</v>
      </c>
      <c r="C3591" s="444" t="s">
        <v>674</v>
      </c>
      <c r="D3591" s="394" t="s">
        <v>1336</v>
      </c>
      <c r="E3591" s="394" t="s">
        <v>237</v>
      </c>
      <c r="F3591" s="542" t="s">
        <v>384</v>
      </c>
      <c r="G3591" s="542"/>
      <c r="H3591" s="395" t="s">
        <v>340</v>
      </c>
      <c r="I3591" s="445">
        <v>1.5233000000000001</v>
      </c>
      <c r="J3591" s="445">
        <v>0</v>
      </c>
      <c r="K3591" s="446">
        <v>22.31</v>
      </c>
      <c r="L3591" s="446">
        <v>33.984822999999999</v>
      </c>
    </row>
    <row r="3592" spans="2:12" ht="12.75" customHeight="1" x14ac:dyDescent="0.25">
      <c r="B3592" s="394" t="s">
        <v>383</v>
      </c>
      <c r="C3592" s="444" t="s">
        <v>4668</v>
      </c>
      <c r="D3592" s="394" t="s">
        <v>160</v>
      </c>
      <c r="E3592" s="394" t="s">
        <v>4669</v>
      </c>
      <c r="F3592" s="542" t="s">
        <v>390</v>
      </c>
      <c r="G3592" s="542"/>
      <c r="H3592" s="395" t="s">
        <v>159</v>
      </c>
      <c r="I3592" s="445">
        <v>1</v>
      </c>
      <c r="J3592" s="445">
        <v>0</v>
      </c>
      <c r="K3592" s="446">
        <v>1213.6300000000001</v>
      </c>
      <c r="L3592" s="446">
        <v>1213.6300000000001</v>
      </c>
    </row>
    <row r="3593" spans="2:12" ht="12.75" customHeight="1" x14ac:dyDescent="0.25">
      <c r="B3593" s="399"/>
      <c r="C3593" s="399"/>
      <c r="D3593" s="399"/>
      <c r="E3593" s="399"/>
      <c r="F3593" s="399"/>
      <c r="G3593" s="399" t="s">
        <v>386</v>
      </c>
      <c r="H3593" s="447">
        <v>78.88</v>
      </c>
      <c r="I3593" s="399" t="s">
        <v>387</v>
      </c>
      <c r="J3593" s="447">
        <v>0</v>
      </c>
      <c r="K3593" s="399" t="s">
        <v>388</v>
      </c>
      <c r="L3593" s="447">
        <v>78.88</v>
      </c>
    </row>
    <row r="3594" spans="2:12" ht="26.25" thickBot="1" x14ac:dyDescent="0.3">
      <c r="B3594" s="399"/>
      <c r="C3594" s="399"/>
      <c r="D3594" s="399"/>
      <c r="E3594" s="399"/>
      <c r="F3594" s="399"/>
      <c r="G3594" s="399" t="s">
        <v>389</v>
      </c>
      <c r="H3594" s="447">
        <v>0</v>
      </c>
      <c r="I3594" s="543"/>
      <c r="J3594" s="543" t="s">
        <v>474</v>
      </c>
      <c r="K3594" s="399"/>
      <c r="L3594" s="447">
        <v>1292.51</v>
      </c>
    </row>
    <row r="3595" spans="2:12" ht="13.5" thickTop="1" x14ac:dyDescent="0.25">
      <c r="B3595" s="396"/>
      <c r="C3595" s="396"/>
      <c r="D3595" s="396"/>
      <c r="E3595" s="396"/>
      <c r="F3595" s="396"/>
      <c r="G3595" s="396"/>
      <c r="H3595" s="396"/>
      <c r="I3595" s="396"/>
      <c r="J3595" s="396"/>
      <c r="K3595" s="396"/>
      <c r="L3595" s="396"/>
    </row>
    <row r="3596" spans="2:12" ht="15" x14ac:dyDescent="0.25">
      <c r="B3596" s="388" t="s">
        <v>2424</v>
      </c>
      <c r="C3596" s="440" t="s">
        <v>15</v>
      </c>
      <c r="D3596" s="388" t="s">
        <v>33</v>
      </c>
      <c r="E3596" s="388" t="s">
        <v>30</v>
      </c>
      <c r="F3596" s="544" t="s">
        <v>199</v>
      </c>
      <c r="G3596" s="544"/>
      <c r="H3596" s="389" t="s">
        <v>24</v>
      </c>
      <c r="I3596" s="440" t="s">
        <v>26</v>
      </c>
      <c r="J3596" s="440" t="s">
        <v>585</v>
      </c>
      <c r="K3596" s="440" t="s">
        <v>54</v>
      </c>
      <c r="L3596" s="440" t="s">
        <v>25</v>
      </c>
    </row>
    <row r="3597" spans="2:12" x14ac:dyDescent="0.25">
      <c r="B3597" s="390" t="s">
        <v>382</v>
      </c>
      <c r="C3597" s="391" t="s">
        <v>883</v>
      </c>
      <c r="D3597" s="390" t="s">
        <v>1336</v>
      </c>
      <c r="E3597" s="390" t="s">
        <v>229</v>
      </c>
      <c r="F3597" s="541">
        <v>715</v>
      </c>
      <c r="G3597" s="541"/>
      <c r="H3597" s="392" t="s">
        <v>136</v>
      </c>
      <c r="I3597" s="443">
        <v>1</v>
      </c>
      <c r="J3597" s="393"/>
      <c r="K3597" s="393">
        <v>27.7</v>
      </c>
      <c r="L3597" s="393">
        <v>27.7</v>
      </c>
    </row>
    <row r="3598" spans="2:12" x14ac:dyDescent="0.25">
      <c r="B3598" s="394" t="s">
        <v>383</v>
      </c>
      <c r="C3598" s="444" t="s">
        <v>674</v>
      </c>
      <c r="D3598" s="394" t="s">
        <v>1336</v>
      </c>
      <c r="E3598" s="394" t="s">
        <v>237</v>
      </c>
      <c r="F3598" s="542" t="s">
        <v>384</v>
      </c>
      <c r="G3598" s="542"/>
      <c r="H3598" s="395" t="s">
        <v>340</v>
      </c>
      <c r="I3598" s="445">
        <v>0.16669999999999999</v>
      </c>
      <c r="J3598" s="445">
        <v>0</v>
      </c>
      <c r="K3598" s="446">
        <v>22.31</v>
      </c>
      <c r="L3598" s="446">
        <v>3.719077</v>
      </c>
    </row>
    <row r="3599" spans="2:12" x14ac:dyDescent="0.25">
      <c r="B3599" s="394" t="s">
        <v>383</v>
      </c>
      <c r="C3599" s="444" t="s">
        <v>682</v>
      </c>
      <c r="D3599" s="394" t="s">
        <v>1336</v>
      </c>
      <c r="E3599" s="394" t="s">
        <v>244</v>
      </c>
      <c r="F3599" s="542" t="s">
        <v>384</v>
      </c>
      <c r="G3599" s="542"/>
      <c r="H3599" s="395" t="s">
        <v>340</v>
      </c>
      <c r="I3599" s="445">
        <v>0.16669999999999999</v>
      </c>
      <c r="J3599" s="445">
        <v>0</v>
      </c>
      <c r="K3599" s="446">
        <v>29.48</v>
      </c>
      <c r="L3599" s="446">
        <v>4.9143160000000004</v>
      </c>
    </row>
    <row r="3600" spans="2:12" x14ac:dyDescent="0.25">
      <c r="B3600" s="394" t="s">
        <v>383</v>
      </c>
      <c r="C3600" s="444" t="s">
        <v>884</v>
      </c>
      <c r="D3600" s="394" t="s">
        <v>1336</v>
      </c>
      <c r="E3600" s="394" t="s">
        <v>229</v>
      </c>
      <c r="F3600" s="542" t="s">
        <v>390</v>
      </c>
      <c r="G3600" s="542"/>
      <c r="H3600" s="395" t="s">
        <v>136</v>
      </c>
      <c r="I3600" s="445">
        <v>1</v>
      </c>
      <c r="J3600" s="445">
        <v>0</v>
      </c>
      <c r="K3600" s="446">
        <v>19.079999999999998</v>
      </c>
      <c r="L3600" s="446">
        <v>19.079999999999998</v>
      </c>
    </row>
    <row r="3601" spans="2:12" ht="25.5" x14ac:dyDescent="0.25">
      <c r="B3601" s="399"/>
      <c r="C3601" s="399"/>
      <c r="D3601" s="399"/>
      <c r="E3601" s="399"/>
      <c r="F3601" s="399"/>
      <c r="G3601" s="399" t="s">
        <v>386</v>
      </c>
      <c r="H3601" s="447">
        <v>8.6199999999999992</v>
      </c>
      <c r="I3601" s="399" t="s">
        <v>387</v>
      </c>
      <c r="J3601" s="447">
        <v>0</v>
      </c>
      <c r="K3601" s="399" t="s">
        <v>388</v>
      </c>
      <c r="L3601" s="447">
        <v>8.6199999999999992</v>
      </c>
    </row>
    <row r="3602" spans="2:12" ht="26.25" thickBot="1" x14ac:dyDescent="0.3">
      <c r="B3602" s="399"/>
      <c r="C3602" s="399"/>
      <c r="D3602" s="399"/>
      <c r="E3602" s="399"/>
      <c r="F3602" s="399"/>
      <c r="G3602" s="399" t="s">
        <v>389</v>
      </c>
      <c r="H3602" s="447">
        <v>0</v>
      </c>
      <c r="I3602" s="543"/>
      <c r="J3602" s="543" t="s">
        <v>474</v>
      </c>
      <c r="K3602" s="399"/>
      <c r="L3602" s="447">
        <v>27.7</v>
      </c>
    </row>
    <row r="3603" spans="2:12" ht="12.75" customHeight="1" thickTop="1" x14ac:dyDescent="0.25">
      <c r="B3603" s="396"/>
      <c r="C3603" s="396"/>
      <c r="D3603" s="396"/>
      <c r="E3603" s="396"/>
      <c r="F3603" s="396"/>
      <c r="G3603" s="396"/>
      <c r="H3603" s="396"/>
      <c r="I3603" s="396"/>
      <c r="J3603" s="396"/>
      <c r="K3603" s="396"/>
      <c r="L3603" s="396"/>
    </row>
    <row r="3604" spans="2:12" ht="15" x14ac:dyDescent="0.25">
      <c r="B3604" s="388" t="s">
        <v>2425</v>
      </c>
      <c r="C3604" s="440" t="s">
        <v>15</v>
      </c>
      <c r="D3604" s="388" t="s">
        <v>33</v>
      </c>
      <c r="E3604" s="388" t="s">
        <v>30</v>
      </c>
      <c r="F3604" s="544" t="s">
        <v>199</v>
      </c>
      <c r="G3604" s="544"/>
      <c r="H3604" s="389" t="s">
        <v>24</v>
      </c>
      <c r="I3604" s="440" t="s">
        <v>26</v>
      </c>
      <c r="J3604" s="440" t="s">
        <v>585</v>
      </c>
      <c r="K3604" s="440" t="s">
        <v>54</v>
      </c>
      <c r="L3604" s="440" t="s">
        <v>25</v>
      </c>
    </row>
    <row r="3605" spans="2:12" ht="12.75" customHeight="1" x14ac:dyDescent="0.25">
      <c r="B3605" s="390" t="s">
        <v>382</v>
      </c>
      <c r="C3605" s="391" t="s">
        <v>2426</v>
      </c>
      <c r="D3605" s="390" t="s">
        <v>130</v>
      </c>
      <c r="E3605" s="390" t="s">
        <v>2427</v>
      </c>
      <c r="F3605" s="541">
        <v>82</v>
      </c>
      <c r="G3605" s="541"/>
      <c r="H3605" s="392" t="s">
        <v>136</v>
      </c>
      <c r="I3605" s="443">
        <v>1</v>
      </c>
      <c r="J3605" s="393"/>
      <c r="K3605" s="393">
        <v>135.43</v>
      </c>
      <c r="L3605" s="393">
        <v>135.43</v>
      </c>
    </row>
    <row r="3606" spans="2:12" x14ac:dyDescent="0.25">
      <c r="B3606" s="394" t="s">
        <v>383</v>
      </c>
      <c r="C3606" s="444" t="s">
        <v>4670</v>
      </c>
      <c r="D3606" s="394" t="s">
        <v>164</v>
      </c>
      <c r="E3606" s="394" t="s">
        <v>4671</v>
      </c>
      <c r="F3606" s="542" t="s">
        <v>390</v>
      </c>
      <c r="G3606" s="542"/>
      <c r="H3606" s="395" t="s">
        <v>136</v>
      </c>
      <c r="I3606" s="445">
        <v>1</v>
      </c>
      <c r="J3606" s="445">
        <v>0</v>
      </c>
      <c r="K3606" s="446">
        <v>24.58</v>
      </c>
      <c r="L3606" s="446">
        <v>24.58</v>
      </c>
    </row>
    <row r="3607" spans="2:12" x14ac:dyDescent="0.25">
      <c r="B3607" s="394" t="s">
        <v>383</v>
      </c>
      <c r="C3607" s="444" t="s">
        <v>682</v>
      </c>
      <c r="D3607" s="394" t="s">
        <v>1336</v>
      </c>
      <c r="E3607" s="394" t="s">
        <v>244</v>
      </c>
      <c r="F3607" s="542" t="s">
        <v>384</v>
      </c>
      <c r="G3607" s="542"/>
      <c r="H3607" s="395" t="s">
        <v>340</v>
      </c>
      <c r="I3607" s="445">
        <v>1</v>
      </c>
      <c r="J3607" s="445">
        <v>0</v>
      </c>
      <c r="K3607" s="446">
        <v>29.48</v>
      </c>
      <c r="L3607" s="446">
        <v>29.48</v>
      </c>
    </row>
    <row r="3608" spans="2:12" ht="25.5" x14ac:dyDescent="0.25">
      <c r="B3608" s="394" t="s">
        <v>383</v>
      </c>
      <c r="C3608" s="444" t="s">
        <v>4672</v>
      </c>
      <c r="D3608" s="394" t="s">
        <v>1648</v>
      </c>
      <c r="E3608" s="394" t="s">
        <v>4673</v>
      </c>
      <c r="F3608" s="542" t="s">
        <v>390</v>
      </c>
      <c r="G3608" s="542"/>
      <c r="H3608" s="395" t="s">
        <v>159</v>
      </c>
      <c r="I3608" s="445">
        <v>1</v>
      </c>
      <c r="J3608" s="445">
        <v>0</v>
      </c>
      <c r="K3608" s="446">
        <v>61</v>
      </c>
      <c r="L3608" s="446">
        <v>61</v>
      </c>
    </row>
    <row r="3609" spans="2:12" x14ac:dyDescent="0.25">
      <c r="B3609" s="394" t="s">
        <v>383</v>
      </c>
      <c r="C3609" s="444" t="s">
        <v>690</v>
      </c>
      <c r="D3609" s="394" t="s">
        <v>1336</v>
      </c>
      <c r="E3609" s="394" t="s">
        <v>202</v>
      </c>
      <c r="F3609" s="542" t="s">
        <v>384</v>
      </c>
      <c r="G3609" s="542"/>
      <c r="H3609" s="395" t="s">
        <v>340</v>
      </c>
      <c r="I3609" s="445">
        <v>1</v>
      </c>
      <c r="J3609" s="445">
        <v>0</v>
      </c>
      <c r="K3609" s="446">
        <v>20.37</v>
      </c>
      <c r="L3609" s="446">
        <v>20.37</v>
      </c>
    </row>
    <row r="3610" spans="2:12" ht="25.5" x14ac:dyDescent="0.25">
      <c r="B3610" s="399"/>
      <c r="C3610" s="399"/>
      <c r="D3610" s="399"/>
      <c r="E3610" s="399"/>
      <c r="F3610" s="399"/>
      <c r="G3610" s="399" t="s">
        <v>386</v>
      </c>
      <c r="H3610" s="447">
        <v>49.85</v>
      </c>
      <c r="I3610" s="399" t="s">
        <v>387</v>
      </c>
      <c r="J3610" s="447">
        <v>0</v>
      </c>
      <c r="K3610" s="399" t="s">
        <v>388</v>
      </c>
      <c r="L3610" s="447">
        <v>49.85</v>
      </c>
    </row>
    <row r="3611" spans="2:12" ht="26.25" thickBot="1" x14ac:dyDescent="0.3">
      <c r="B3611" s="399"/>
      <c r="C3611" s="399"/>
      <c r="D3611" s="399"/>
      <c r="E3611" s="399"/>
      <c r="F3611" s="399"/>
      <c r="G3611" s="399" t="s">
        <v>389</v>
      </c>
      <c r="H3611" s="447">
        <v>0</v>
      </c>
      <c r="I3611" s="543"/>
      <c r="J3611" s="543" t="s">
        <v>474</v>
      </c>
      <c r="K3611" s="399"/>
      <c r="L3611" s="447">
        <v>135.43</v>
      </c>
    </row>
    <row r="3612" spans="2:12" ht="13.5" thickTop="1" x14ac:dyDescent="0.25">
      <c r="B3612" s="396"/>
      <c r="C3612" s="396"/>
      <c r="D3612" s="396"/>
      <c r="E3612" s="396"/>
      <c r="F3612" s="396"/>
      <c r="G3612" s="396"/>
      <c r="H3612" s="396"/>
      <c r="I3612" s="396"/>
      <c r="J3612" s="396"/>
      <c r="K3612" s="396"/>
      <c r="L3612" s="396"/>
    </row>
    <row r="3613" spans="2:12" ht="12.75" customHeight="1" x14ac:dyDescent="0.25">
      <c r="B3613" s="388" t="s">
        <v>2428</v>
      </c>
      <c r="C3613" s="440" t="s">
        <v>15</v>
      </c>
      <c r="D3613" s="388" t="s">
        <v>33</v>
      </c>
      <c r="E3613" s="388" t="s">
        <v>30</v>
      </c>
      <c r="F3613" s="544" t="s">
        <v>199</v>
      </c>
      <c r="G3613" s="544"/>
      <c r="H3613" s="389" t="s">
        <v>24</v>
      </c>
      <c r="I3613" s="440" t="s">
        <v>26</v>
      </c>
      <c r="J3613" s="440" t="s">
        <v>585</v>
      </c>
      <c r="K3613" s="440" t="s">
        <v>54</v>
      </c>
      <c r="L3613" s="440" t="s">
        <v>25</v>
      </c>
    </row>
    <row r="3614" spans="2:12" ht="38.25" x14ac:dyDescent="0.25">
      <c r="B3614" s="390" t="s">
        <v>382</v>
      </c>
      <c r="C3614" s="391" t="s">
        <v>2429</v>
      </c>
      <c r="D3614" s="390" t="s">
        <v>130</v>
      </c>
      <c r="E3614" s="390" t="s">
        <v>2430</v>
      </c>
      <c r="F3614" s="541">
        <v>82</v>
      </c>
      <c r="G3614" s="541"/>
      <c r="H3614" s="392" t="s">
        <v>136</v>
      </c>
      <c r="I3614" s="443">
        <v>1</v>
      </c>
      <c r="J3614" s="393"/>
      <c r="K3614" s="393">
        <v>200.76</v>
      </c>
      <c r="L3614" s="393">
        <v>200.76</v>
      </c>
    </row>
    <row r="3615" spans="2:12" ht="38.25" x14ac:dyDescent="0.25">
      <c r="B3615" s="394" t="s">
        <v>383</v>
      </c>
      <c r="C3615" s="444" t="s">
        <v>4674</v>
      </c>
      <c r="D3615" s="394" t="s">
        <v>974</v>
      </c>
      <c r="E3615" s="394" t="s">
        <v>4675</v>
      </c>
      <c r="F3615" s="542" t="s">
        <v>390</v>
      </c>
      <c r="G3615" s="542"/>
      <c r="H3615" s="395" t="s">
        <v>159</v>
      </c>
      <c r="I3615" s="445">
        <v>1</v>
      </c>
      <c r="J3615" s="445">
        <v>0</v>
      </c>
      <c r="K3615" s="446">
        <v>101.75</v>
      </c>
      <c r="L3615" s="446">
        <v>101.75</v>
      </c>
    </row>
    <row r="3616" spans="2:12" x14ac:dyDescent="0.25">
      <c r="B3616" s="394" t="s">
        <v>383</v>
      </c>
      <c r="C3616" s="444" t="s">
        <v>4670</v>
      </c>
      <c r="D3616" s="394" t="s">
        <v>164</v>
      </c>
      <c r="E3616" s="394" t="s">
        <v>4671</v>
      </c>
      <c r="F3616" s="542" t="s">
        <v>390</v>
      </c>
      <c r="G3616" s="542"/>
      <c r="H3616" s="395" t="s">
        <v>136</v>
      </c>
      <c r="I3616" s="445">
        <v>2</v>
      </c>
      <c r="J3616" s="445">
        <v>0</v>
      </c>
      <c r="K3616" s="446">
        <v>24.58</v>
      </c>
      <c r="L3616" s="446">
        <v>49.16</v>
      </c>
    </row>
    <row r="3617" spans="2:12" x14ac:dyDescent="0.25">
      <c r="B3617" s="394" t="s">
        <v>383</v>
      </c>
      <c r="C3617" s="444" t="s">
        <v>682</v>
      </c>
      <c r="D3617" s="394" t="s">
        <v>1336</v>
      </c>
      <c r="E3617" s="394" t="s">
        <v>244</v>
      </c>
      <c r="F3617" s="542" t="s">
        <v>384</v>
      </c>
      <c r="G3617" s="542"/>
      <c r="H3617" s="395" t="s">
        <v>340</v>
      </c>
      <c r="I3617" s="445">
        <v>1</v>
      </c>
      <c r="J3617" s="445">
        <v>0</v>
      </c>
      <c r="K3617" s="446">
        <v>29.48</v>
      </c>
      <c r="L3617" s="446">
        <v>29.48</v>
      </c>
    </row>
    <row r="3618" spans="2:12" x14ac:dyDescent="0.25">
      <c r="B3618" s="394" t="s">
        <v>383</v>
      </c>
      <c r="C3618" s="444" t="s">
        <v>690</v>
      </c>
      <c r="D3618" s="394" t="s">
        <v>1336</v>
      </c>
      <c r="E3618" s="394" t="s">
        <v>202</v>
      </c>
      <c r="F3618" s="542" t="s">
        <v>384</v>
      </c>
      <c r="G3618" s="542"/>
      <c r="H3618" s="395" t="s">
        <v>340</v>
      </c>
      <c r="I3618" s="445">
        <v>1</v>
      </c>
      <c r="J3618" s="445">
        <v>0</v>
      </c>
      <c r="K3618" s="446">
        <v>20.37</v>
      </c>
      <c r="L3618" s="446">
        <v>20.37</v>
      </c>
    </row>
    <row r="3619" spans="2:12" ht="25.5" x14ac:dyDescent="0.25">
      <c r="B3619" s="399"/>
      <c r="C3619" s="399"/>
      <c r="D3619" s="399"/>
      <c r="E3619" s="399"/>
      <c r="F3619" s="399"/>
      <c r="G3619" s="399" t="s">
        <v>386</v>
      </c>
      <c r="H3619" s="447">
        <v>49.85</v>
      </c>
      <c r="I3619" s="399" t="s">
        <v>387</v>
      </c>
      <c r="J3619" s="447">
        <v>0</v>
      </c>
      <c r="K3619" s="399" t="s">
        <v>388</v>
      </c>
      <c r="L3619" s="447">
        <v>49.85</v>
      </c>
    </row>
    <row r="3620" spans="2:12" ht="26.25" thickBot="1" x14ac:dyDescent="0.3">
      <c r="B3620" s="399"/>
      <c r="C3620" s="399"/>
      <c r="D3620" s="399"/>
      <c r="E3620" s="399"/>
      <c r="F3620" s="399"/>
      <c r="G3620" s="399" t="s">
        <v>389</v>
      </c>
      <c r="H3620" s="447">
        <v>0</v>
      </c>
      <c r="I3620" s="543"/>
      <c r="J3620" s="543" t="s">
        <v>474</v>
      </c>
      <c r="K3620" s="399"/>
      <c r="L3620" s="447">
        <v>200.76</v>
      </c>
    </row>
    <row r="3621" spans="2:12" ht="13.5" thickTop="1" x14ac:dyDescent="0.25">
      <c r="B3621" s="396"/>
      <c r="C3621" s="396"/>
      <c r="D3621" s="396"/>
      <c r="E3621" s="396"/>
      <c r="F3621" s="396"/>
      <c r="G3621" s="396"/>
      <c r="H3621" s="396"/>
      <c r="I3621" s="396"/>
      <c r="J3621" s="396"/>
      <c r="K3621" s="396"/>
      <c r="L3621" s="396"/>
    </row>
    <row r="3622" spans="2:12" ht="12.75" customHeight="1" x14ac:dyDescent="0.25">
      <c r="B3622" s="388" t="s">
        <v>2433</v>
      </c>
      <c r="C3622" s="440" t="s">
        <v>15</v>
      </c>
      <c r="D3622" s="388" t="s">
        <v>33</v>
      </c>
      <c r="E3622" s="388" t="s">
        <v>30</v>
      </c>
      <c r="F3622" s="544" t="s">
        <v>199</v>
      </c>
      <c r="G3622" s="544"/>
      <c r="H3622" s="389" t="s">
        <v>24</v>
      </c>
      <c r="I3622" s="440" t="s">
        <v>26</v>
      </c>
      <c r="J3622" s="440" t="s">
        <v>54</v>
      </c>
      <c r="K3622" s="440" t="s">
        <v>25</v>
      </c>
      <c r="L3622"/>
    </row>
    <row r="3623" spans="2:12" ht="25.5" x14ac:dyDescent="0.25">
      <c r="B3623" s="390" t="s">
        <v>382</v>
      </c>
      <c r="C3623" s="391" t="s">
        <v>2434</v>
      </c>
      <c r="D3623" s="390" t="s">
        <v>164</v>
      </c>
      <c r="E3623" s="390" t="s">
        <v>2435</v>
      </c>
      <c r="F3623" s="541" t="s">
        <v>4568</v>
      </c>
      <c r="G3623" s="541"/>
      <c r="H3623" s="392" t="s">
        <v>136</v>
      </c>
      <c r="I3623" s="443">
        <v>1</v>
      </c>
      <c r="J3623" s="393">
        <v>279.48</v>
      </c>
      <c r="K3623" s="393">
        <v>279.48</v>
      </c>
      <c r="L3623"/>
    </row>
    <row r="3624" spans="2:12" ht="15" x14ac:dyDescent="0.25">
      <c r="B3624" s="388" t="s">
        <v>23</v>
      </c>
      <c r="C3624" s="440" t="s">
        <v>15</v>
      </c>
      <c r="D3624" s="388" t="s">
        <v>33</v>
      </c>
      <c r="E3624" s="388" t="s">
        <v>30</v>
      </c>
      <c r="F3624" s="544" t="s">
        <v>199</v>
      </c>
      <c r="G3624" s="546"/>
      <c r="H3624" s="389" t="s">
        <v>24</v>
      </c>
      <c r="I3624" s="440" t="s">
        <v>26</v>
      </c>
      <c r="J3624" s="440" t="s">
        <v>54</v>
      </c>
      <c r="K3624" s="440" t="s">
        <v>25</v>
      </c>
      <c r="L3624"/>
    </row>
    <row r="3625" spans="2:12" ht="15" x14ac:dyDescent="0.25">
      <c r="B3625" s="394" t="s">
        <v>383</v>
      </c>
      <c r="C3625" s="444" t="s">
        <v>682</v>
      </c>
      <c r="D3625" s="394" t="s">
        <v>1336</v>
      </c>
      <c r="E3625" s="394" t="s">
        <v>244</v>
      </c>
      <c r="F3625" s="542" t="s">
        <v>384</v>
      </c>
      <c r="G3625" s="542"/>
      <c r="H3625" s="395" t="s">
        <v>340</v>
      </c>
      <c r="I3625" s="445">
        <v>1</v>
      </c>
      <c r="J3625" s="446">
        <v>29.48</v>
      </c>
      <c r="K3625" s="451" t="s">
        <v>1277</v>
      </c>
      <c r="L3625"/>
    </row>
    <row r="3626" spans="2:12" ht="25.5" x14ac:dyDescent="0.25">
      <c r="B3626" s="394" t="s">
        <v>383</v>
      </c>
      <c r="C3626" s="444" t="s">
        <v>4676</v>
      </c>
      <c r="D3626" s="394" t="s">
        <v>164</v>
      </c>
      <c r="E3626" s="394" t="s">
        <v>4677</v>
      </c>
      <c r="F3626" s="542" t="s">
        <v>390</v>
      </c>
      <c r="G3626" s="542"/>
      <c r="H3626" s="395" t="s">
        <v>136</v>
      </c>
      <c r="I3626" s="445">
        <v>1</v>
      </c>
      <c r="J3626" s="446">
        <v>250</v>
      </c>
      <c r="K3626" s="451" t="s">
        <v>4678</v>
      </c>
      <c r="L3626"/>
    </row>
    <row r="3627" spans="2:12" ht="15" x14ac:dyDescent="0.25">
      <c r="B3627" s="549" t="s">
        <v>497</v>
      </c>
      <c r="C3627" s="546"/>
      <c r="D3627" s="546"/>
      <c r="E3627" s="546"/>
      <c r="F3627" s="546"/>
      <c r="G3627" s="546"/>
      <c r="H3627" s="546"/>
      <c r="I3627" s="546"/>
      <c r="J3627" s="546"/>
      <c r="K3627" s="546"/>
      <c r="L3627"/>
    </row>
    <row r="3628" spans="2:12" ht="15" x14ac:dyDescent="0.25">
      <c r="B3628" s="388" t="s">
        <v>23</v>
      </c>
      <c r="C3628" s="440" t="s">
        <v>15</v>
      </c>
      <c r="D3628" s="388" t="s">
        <v>33</v>
      </c>
      <c r="E3628" s="388" t="s">
        <v>30</v>
      </c>
      <c r="F3628" s="544" t="s">
        <v>199</v>
      </c>
      <c r="G3628" s="546"/>
      <c r="H3628" s="389" t="s">
        <v>24</v>
      </c>
      <c r="I3628" s="440" t="s">
        <v>26</v>
      </c>
      <c r="J3628" s="440" t="s">
        <v>54</v>
      </c>
      <c r="K3628" s="440" t="s">
        <v>25</v>
      </c>
      <c r="L3628"/>
    </row>
    <row r="3629" spans="2:12" ht="15" x14ac:dyDescent="0.25">
      <c r="B3629" s="394" t="s">
        <v>383</v>
      </c>
      <c r="C3629" s="444" t="s">
        <v>682</v>
      </c>
      <c r="D3629" s="394" t="s">
        <v>1336</v>
      </c>
      <c r="E3629" s="394" t="s">
        <v>244</v>
      </c>
      <c r="F3629" s="542" t="s">
        <v>384</v>
      </c>
      <c r="G3629" s="542"/>
      <c r="H3629" s="395" t="s">
        <v>340</v>
      </c>
      <c r="I3629" s="445">
        <v>1</v>
      </c>
      <c r="J3629" s="446">
        <v>29.48</v>
      </c>
      <c r="K3629" s="451" t="s">
        <v>1277</v>
      </c>
      <c r="L3629"/>
    </row>
    <row r="3630" spans="2:12" ht="25.5" x14ac:dyDescent="0.25">
      <c r="B3630" s="394" t="s">
        <v>383</v>
      </c>
      <c r="C3630" s="444" t="s">
        <v>4676</v>
      </c>
      <c r="D3630" s="394" t="s">
        <v>164</v>
      </c>
      <c r="E3630" s="394" t="s">
        <v>4677</v>
      </c>
      <c r="F3630" s="542" t="s">
        <v>390</v>
      </c>
      <c r="G3630" s="542"/>
      <c r="H3630" s="395" t="s">
        <v>136</v>
      </c>
      <c r="I3630" s="445">
        <v>1</v>
      </c>
      <c r="J3630" s="446">
        <v>250</v>
      </c>
      <c r="K3630" s="451" t="s">
        <v>4678</v>
      </c>
      <c r="L3630"/>
    </row>
    <row r="3631" spans="2:12" ht="12.75" customHeight="1" x14ac:dyDescent="0.25">
      <c r="B3631" s="399"/>
      <c r="C3631" s="399"/>
      <c r="D3631" s="399"/>
      <c r="E3631" s="399"/>
      <c r="F3631" s="399" t="s">
        <v>386</v>
      </c>
      <c r="G3631" s="447">
        <v>29.48</v>
      </c>
      <c r="H3631" s="399" t="s">
        <v>387</v>
      </c>
      <c r="I3631" s="447">
        <v>0</v>
      </c>
      <c r="J3631" s="399" t="s">
        <v>388</v>
      </c>
      <c r="K3631" s="447">
        <v>29.48</v>
      </c>
      <c r="L3631"/>
    </row>
    <row r="3632" spans="2:12" ht="26.25" thickBot="1" x14ac:dyDescent="0.3">
      <c r="B3632" s="399"/>
      <c r="C3632" s="399"/>
      <c r="D3632" s="399"/>
      <c r="E3632" s="399"/>
      <c r="F3632" s="399" t="s">
        <v>389</v>
      </c>
      <c r="G3632" s="447">
        <v>0</v>
      </c>
      <c r="H3632" s="399"/>
      <c r="I3632" s="543" t="s">
        <v>474</v>
      </c>
      <c r="J3632" s="543"/>
      <c r="K3632" s="447">
        <v>279.48</v>
      </c>
      <c r="L3632"/>
    </row>
    <row r="3633" spans="2:12" ht="13.5" thickTop="1" x14ac:dyDescent="0.25">
      <c r="B3633" s="396"/>
      <c r="C3633" s="396"/>
      <c r="D3633" s="396"/>
      <c r="E3633" s="396"/>
      <c r="F3633" s="396"/>
      <c r="G3633" s="396"/>
      <c r="H3633" s="396"/>
      <c r="I3633" s="396"/>
      <c r="J3633" s="396"/>
      <c r="K3633" s="396"/>
      <c r="L3633" s="396"/>
    </row>
    <row r="3634" spans="2:12" ht="15" x14ac:dyDescent="0.25">
      <c r="B3634" s="388" t="s">
        <v>2436</v>
      </c>
      <c r="C3634" s="440" t="s">
        <v>15</v>
      </c>
      <c r="D3634" s="388" t="s">
        <v>33</v>
      </c>
      <c r="E3634" s="388" t="s">
        <v>30</v>
      </c>
      <c r="F3634" s="544" t="s">
        <v>199</v>
      </c>
      <c r="G3634" s="544"/>
      <c r="H3634" s="389" t="s">
        <v>24</v>
      </c>
      <c r="I3634" s="440" t="s">
        <v>26</v>
      </c>
      <c r="J3634" s="440" t="s">
        <v>54</v>
      </c>
      <c r="K3634" s="440" t="s">
        <v>25</v>
      </c>
      <c r="L3634"/>
    </row>
    <row r="3635" spans="2:12" ht="38.25" x14ac:dyDescent="0.25">
      <c r="B3635" s="390" t="s">
        <v>382</v>
      </c>
      <c r="C3635" s="391" t="s">
        <v>2437</v>
      </c>
      <c r="D3635" s="390" t="s">
        <v>164</v>
      </c>
      <c r="E3635" s="390" t="s">
        <v>2438</v>
      </c>
      <c r="F3635" s="541" t="s">
        <v>4230</v>
      </c>
      <c r="G3635" s="541"/>
      <c r="H3635" s="392" t="s">
        <v>136</v>
      </c>
      <c r="I3635" s="443">
        <v>1</v>
      </c>
      <c r="J3635" s="393">
        <v>3666.92</v>
      </c>
      <c r="K3635" s="393">
        <v>3666.92</v>
      </c>
      <c r="L3635"/>
    </row>
    <row r="3636" spans="2:12" ht="15" x14ac:dyDescent="0.25">
      <c r="B3636" s="388" t="s">
        <v>23</v>
      </c>
      <c r="C3636" s="440" t="s">
        <v>15</v>
      </c>
      <c r="D3636" s="388" t="s">
        <v>33</v>
      </c>
      <c r="E3636" s="388" t="s">
        <v>30</v>
      </c>
      <c r="F3636" s="544" t="s">
        <v>199</v>
      </c>
      <c r="G3636" s="546"/>
      <c r="H3636" s="389" t="s">
        <v>24</v>
      </c>
      <c r="I3636" s="440" t="s">
        <v>26</v>
      </c>
      <c r="J3636" s="440" t="s">
        <v>54</v>
      </c>
      <c r="K3636" s="440" t="s">
        <v>25</v>
      </c>
      <c r="L3636"/>
    </row>
    <row r="3637" spans="2:12" ht="15" x14ac:dyDescent="0.25">
      <c r="B3637" s="394" t="s">
        <v>383</v>
      </c>
      <c r="C3637" s="444" t="s">
        <v>673</v>
      </c>
      <c r="D3637" s="394" t="s">
        <v>1336</v>
      </c>
      <c r="E3637" s="394" t="s">
        <v>247</v>
      </c>
      <c r="F3637" s="542" t="s">
        <v>384</v>
      </c>
      <c r="G3637" s="542"/>
      <c r="H3637" s="395" t="s">
        <v>340</v>
      </c>
      <c r="I3637" s="445">
        <v>1</v>
      </c>
      <c r="J3637" s="446">
        <v>29.12</v>
      </c>
      <c r="K3637" s="451" t="s">
        <v>1132</v>
      </c>
      <c r="L3637"/>
    </row>
    <row r="3638" spans="2:12" ht="15" x14ac:dyDescent="0.25">
      <c r="B3638" s="394" t="s">
        <v>383</v>
      </c>
      <c r="C3638" s="444" t="s">
        <v>4679</v>
      </c>
      <c r="D3638" s="394" t="s">
        <v>164</v>
      </c>
      <c r="E3638" s="394" t="s">
        <v>4680</v>
      </c>
      <c r="F3638" s="542" t="s">
        <v>390</v>
      </c>
      <c r="G3638" s="542"/>
      <c r="H3638" s="395" t="s">
        <v>136</v>
      </c>
      <c r="I3638" s="445">
        <v>1</v>
      </c>
      <c r="J3638" s="446">
        <v>3637.8</v>
      </c>
      <c r="K3638" s="451" t="s">
        <v>4681</v>
      </c>
      <c r="L3638"/>
    </row>
    <row r="3639" spans="2:12" ht="15" x14ac:dyDescent="0.25">
      <c r="B3639" s="549" t="s">
        <v>497</v>
      </c>
      <c r="C3639" s="546"/>
      <c r="D3639" s="546"/>
      <c r="E3639" s="546"/>
      <c r="F3639" s="546"/>
      <c r="G3639" s="546"/>
      <c r="H3639" s="546"/>
      <c r="I3639" s="546"/>
      <c r="J3639" s="546"/>
      <c r="K3639" s="546"/>
      <c r="L3639"/>
    </row>
    <row r="3640" spans="2:12" ht="15" x14ac:dyDescent="0.25">
      <c r="B3640" s="388" t="s">
        <v>23</v>
      </c>
      <c r="C3640" s="440" t="s">
        <v>15</v>
      </c>
      <c r="D3640" s="388" t="s">
        <v>33</v>
      </c>
      <c r="E3640" s="388" t="s">
        <v>30</v>
      </c>
      <c r="F3640" s="544" t="s">
        <v>199</v>
      </c>
      <c r="G3640" s="546"/>
      <c r="H3640" s="389" t="s">
        <v>24</v>
      </c>
      <c r="I3640" s="440" t="s">
        <v>26</v>
      </c>
      <c r="J3640" s="440" t="s">
        <v>54</v>
      </c>
      <c r="K3640" s="440" t="s">
        <v>25</v>
      </c>
      <c r="L3640"/>
    </row>
    <row r="3641" spans="2:12" ht="15" x14ac:dyDescent="0.25">
      <c r="B3641" s="394" t="s">
        <v>383</v>
      </c>
      <c r="C3641" s="444" t="s">
        <v>673</v>
      </c>
      <c r="D3641" s="394" t="s">
        <v>1336</v>
      </c>
      <c r="E3641" s="394" t="s">
        <v>247</v>
      </c>
      <c r="F3641" s="542" t="s">
        <v>384</v>
      </c>
      <c r="G3641" s="542"/>
      <c r="H3641" s="395" t="s">
        <v>340</v>
      </c>
      <c r="I3641" s="445">
        <v>1</v>
      </c>
      <c r="J3641" s="446">
        <v>29.12</v>
      </c>
      <c r="K3641" s="451" t="s">
        <v>1132</v>
      </c>
      <c r="L3641"/>
    </row>
    <row r="3642" spans="2:12" ht="15" x14ac:dyDescent="0.25">
      <c r="B3642" s="394" t="s">
        <v>383</v>
      </c>
      <c r="C3642" s="444" t="s">
        <v>4679</v>
      </c>
      <c r="D3642" s="394" t="s">
        <v>164</v>
      </c>
      <c r="E3642" s="394" t="s">
        <v>4680</v>
      </c>
      <c r="F3642" s="542" t="s">
        <v>390</v>
      </c>
      <c r="G3642" s="542"/>
      <c r="H3642" s="395" t="s">
        <v>136</v>
      </c>
      <c r="I3642" s="445">
        <v>1</v>
      </c>
      <c r="J3642" s="446">
        <v>3637.8</v>
      </c>
      <c r="K3642" s="451" t="s">
        <v>4681</v>
      </c>
      <c r="L3642"/>
    </row>
    <row r="3643" spans="2:12" ht="25.5" x14ac:dyDescent="0.25">
      <c r="B3643" s="399"/>
      <c r="C3643" s="399"/>
      <c r="D3643" s="399"/>
      <c r="E3643" s="399"/>
      <c r="F3643" s="399" t="s">
        <v>386</v>
      </c>
      <c r="G3643" s="447">
        <v>29.12</v>
      </c>
      <c r="H3643" s="399" t="s">
        <v>387</v>
      </c>
      <c r="I3643" s="447">
        <v>0</v>
      </c>
      <c r="J3643" s="399" t="s">
        <v>388</v>
      </c>
      <c r="K3643" s="447">
        <v>29.12</v>
      </c>
      <c r="L3643"/>
    </row>
    <row r="3644" spans="2:12" ht="26.25" thickBot="1" x14ac:dyDescent="0.3">
      <c r="B3644" s="399"/>
      <c r="C3644" s="399"/>
      <c r="D3644" s="399"/>
      <c r="E3644" s="399"/>
      <c r="F3644" s="399" t="s">
        <v>389</v>
      </c>
      <c r="G3644" s="447">
        <v>0</v>
      </c>
      <c r="H3644" s="399"/>
      <c r="I3644" s="543" t="s">
        <v>474</v>
      </c>
      <c r="J3644" s="543"/>
      <c r="K3644" s="447">
        <v>3666.92</v>
      </c>
      <c r="L3644"/>
    </row>
    <row r="3645" spans="2:12" ht="13.5" thickTop="1" x14ac:dyDescent="0.25">
      <c r="B3645" s="396"/>
      <c r="C3645" s="396"/>
      <c r="D3645" s="396"/>
      <c r="E3645" s="396"/>
      <c r="F3645" s="396"/>
      <c r="G3645" s="396"/>
      <c r="H3645" s="396"/>
      <c r="I3645" s="396"/>
      <c r="J3645" s="396"/>
      <c r="K3645" s="396"/>
      <c r="L3645" s="396"/>
    </row>
    <row r="3646" spans="2:12" ht="15" x14ac:dyDescent="0.25">
      <c r="B3646" s="388" t="s">
        <v>2439</v>
      </c>
      <c r="C3646" s="440" t="s">
        <v>15</v>
      </c>
      <c r="D3646" s="388" t="s">
        <v>33</v>
      </c>
      <c r="E3646" s="388" t="s">
        <v>30</v>
      </c>
      <c r="F3646" s="544" t="s">
        <v>199</v>
      </c>
      <c r="G3646" s="544"/>
      <c r="H3646" s="389" t="s">
        <v>24</v>
      </c>
      <c r="I3646" s="440" t="s">
        <v>26</v>
      </c>
      <c r="J3646" s="440" t="s">
        <v>54</v>
      </c>
      <c r="K3646" s="440" t="s">
        <v>25</v>
      </c>
      <c r="L3646"/>
    </row>
    <row r="3647" spans="2:12" ht="12.75" customHeight="1" x14ac:dyDescent="0.25">
      <c r="B3647" s="390" t="s">
        <v>382</v>
      </c>
      <c r="C3647" s="391" t="s">
        <v>2440</v>
      </c>
      <c r="D3647" s="390" t="s">
        <v>164</v>
      </c>
      <c r="E3647" s="390" t="s">
        <v>2441</v>
      </c>
      <c r="F3647" s="541" t="s">
        <v>4153</v>
      </c>
      <c r="G3647" s="541"/>
      <c r="H3647" s="392" t="s">
        <v>136</v>
      </c>
      <c r="I3647" s="443">
        <v>1</v>
      </c>
      <c r="J3647" s="393">
        <v>1051.2</v>
      </c>
      <c r="K3647" s="393">
        <v>1051.2</v>
      </c>
      <c r="L3647"/>
    </row>
    <row r="3648" spans="2:12" ht="12.75" customHeight="1" x14ac:dyDescent="0.25">
      <c r="B3648" s="388" t="s">
        <v>23</v>
      </c>
      <c r="C3648" s="440" t="s">
        <v>15</v>
      </c>
      <c r="D3648" s="388" t="s">
        <v>33</v>
      </c>
      <c r="E3648" s="388" t="s">
        <v>30</v>
      </c>
      <c r="F3648" s="544" t="s">
        <v>199</v>
      </c>
      <c r="G3648" s="546"/>
      <c r="H3648" s="389" t="s">
        <v>24</v>
      </c>
      <c r="I3648" s="440" t="s">
        <v>26</v>
      </c>
      <c r="J3648" s="440" t="s">
        <v>54</v>
      </c>
      <c r="K3648" s="440" t="s">
        <v>25</v>
      </c>
      <c r="L3648"/>
    </row>
    <row r="3649" spans="2:12" ht="15" x14ac:dyDescent="0.25">
      <c r="B3649" s="394" t="s">
        <v>383</v>
      </c>
      <c r="C3649" s="444" t="s">
        <v>4682</v>
      </c>
      <c r="D3649" s="394" t="s">
        <v>164</v>
      </c>
      <c r="E3649" s="394" t="s">
        <v>4683</v>
      </c>
      <c r="F3649" s="542" t="s">
        <v>390</v>
      </c>
      <c r="G3649" s="542"/>
      <c r="H3649" s="395" t="s">
        <v>136</v>
      </c>
      <c r="I3649" s="445">
        <v>1</v>
      </c>
      <c r="J3649" s="446">
        <v>1026.28</v>
      </c>
      <c r="K3649" s="451" t="s">
        <v>4684</v>
      </c>
      <c r="L3649"/>
    </row>
    <row r="3650" spans="2:12" ht="15" x14ac:dyDescent="0.25">
      <c r="B3650" s="394" t="s">
        <v>383</v>
      </c>
      <c r="C3650" s="444" t="s">
        <v>690</v>
      </c>
      <c r="D3650" s="394" t="s">
        <v>1336</v>
      </c>
      <c r="E3650" s="394" t="s">
        <v>202</v>
      </c>
      <c r="F3650" s="542" t="s">
        <v>384</v>
      </c>
      <c r="G3650" s="542"/>
      <c r="H3650" s="395" t="s">
        <v>340</v>
      </c>
      <c r="I3650" s="445">
        <v>0.5</v>
      </c>
      <c r="J3650" s="446">
        <v>20.37</v>
      </c>
      <c r="K3650" s="451" t="s">
        <v>4071</v>
      </c>
      <c r="L3650"/>
    </row>
    <row r="3651" spans="2:12" ht="15" x14ac:dyDescent="0.25">
      <c r="B3651" s="394" t="s">
        <v>383</v>
      </c>
      <c r="C3651" s="444" t="s">
        <v>682</v>
      </c>
      <c r="D3651" s="394" t="s">
        <v>1336</v>
      </c>
      <c r="E3651" s="394" t="s">
        <v>244</v>
      </c>
      <c r="F3651" s="542" t="s">
        <v>384</v>
      </c>
      <c r="G3651" s="542"/>
      <c r="H3651" s="395" t="s">
        <v>340</v>
      </c>
      <c r="I3651" s="445">
        <v>0.5</v>
      </c>
      <c r="J3651" s="446">
        <v>29.48</v>
      </c>
      <c r="K3651" s="451" t="s">
        <v>4070</v>
      </c>
      <c r="L3651"/>
    </row>
    <row r="3652" spans="2:12" ht="15" x14ac:dyDescent="0.25">
      <c r="B3652" s="549" t="s">
        <v>497</v>
      </c>
      <c r="C3652" s="546"/>
      <c r="D3652" s="546"/>
      <c r="E3652" s="546"/>
      <c r="F3652" s="546"/>
      <c r="G3652" s="546"/>
      <c r="H3652" s="546"/>
      <c r="I3652" s="546"/>
      <c r="J3652" s="546"/>
      <c r="K3652" s="546"/>
      <c r="L3652"/>
    </row>
    <row r="3653" spans="2:12" ht="15" x14ac:dyDescent="0.25">
      <c r="B3653" s="388" t="s">
        <v>23</v>
      </c>
      <c r="C3653" s="440" t="s">
        <v>15</v>
      </c>
      <c r="D3653" s="388" t="s">
        <v>33</v>
      </c>
      <c r="E3653" s="388" t="s">
        <v>30</v>
      </c>
      <c r="F3653" s="544" t="s">
        <v>199</v>
      </c>
      <c r="G3653" s="546"/>
      <c r="H3653" s="389" t="s">
        <v>24</v>
      </c>
      <c r="I3653" s="440" t="s">
        <v>26</v>
      </c>
      <c r="J3653" s="440" t="s">
        <v>54</v>
      </c>
      <c r="K3653" s="440" t="s">
        <v>25</v>
      </c>
      <c r="L3653"/>
    </row>
    <row r="3654" spans="2:12" ht="15" x14ac:dyDescent="0.25">
      <c r="B3654" s="394" t="s">
        <v>383</v>
      </c>
      <c r="C3654" s="444" t="s">
        <v>4682</v>
      </c>
      <c r="D3654" s="394" t="s">
        <v>164</v>
      </c>
      <c r="E3654" s="394" t="s">
        <v>4683</v>
      </c>
      <c r="F3654" s="542" t="s">
        <v>390</v>
      </c>
      <c r="G3654" s="542"/>
      <c r="H3654" s="395" t="s">
        <v>136</v>
      </c>
      <c r="I3654" s="445">
        <v>1</v>
      </c>
      <c r="J3654" s="446">
        <v>1026.28</v>
      </c>
      <c r="K3654" s="451" t="s">
        <v>4684</v>
      </c>
      <c r="L3654"/>
    </row>
    <row r="3655" spans="2:12" ht="15" x14ac:dyDescent="0.25">
      <c r="B3655" s="394" t="s">
        <v>383</v>
      </c>
      <c r="C3655" s="444" t="s">
        <v>690</v>
      </c>
      <c r="D3655" s="394" t="s">
        <v>1336</v>
      </c>
      <c r="E3655" s="394" t="s">
        <v>202</v>
      </c>
      <c r="F3655" s="542" t="s">
        <v>384</v>
      </c>
      <c r="G3655" s="542"/>
      <c r="H3655" s="395" t="s">
        <v>340</v>
      </c>
      <c r="I3655" s="445">
        <v>0.5</v>
      </c>
      <c r="J3655" s="446">
        <v>20.37</v>
      </c>
      <c r="K3655" s="451" t="s">
        <v>4071</v>
      </c>
      <c r="L3655"/>
    </row>
    <row r="3656" spans="2:12" ht="15" x14ac:dyDescent="0.25">
      <c r="B3656" s="394" t="s">
        <v>383</v>
      </c>
      <c r="C3656" s="444" t="s">
        <v>682</v>
      </c>
      <c r="D3656" s="394" t="s">
        <v>1336</v>
      </c>
      <c r="E3656" s="394" t="s">
        <v>244</v>
      </c>
      <c r="F3656" s="542" t="s">
        <v>384</v>
      </c>
      <c r="G3656" s="542"/>
      <c r="H3656" s="395" t="s">
        <v>340</v>
      </c>
      <c r="I3656" s="445">
        <v>0.5</v>
      </c>
      <c r="J3656" s="446">
        <v>29.48</v>
      </c>
      <c r="K3656" s="451" t="s">
        <v>4070</v>
      </c>
      <c r="L3656"/>
    </row>
    <row r="3657" spans="2:12" ht="25.5" x14ac:dyDescent="0.25">
      <c r="B3657" s="399"/>
      <c r="C3657" s="399"/>
      <c r="D3657" s="399"/>
      <c r="E3657" s="399"/>
      <c r="F3657" s="399" t="s">
        <v>386</v>
      </c>
      <c r="G3657" s="447">
        <v>24.92</v>
      </c>
      <c r="H3657" s="399" t="s">
        <v>387</v>
      </c>
      <c r="I3657" s="447">
        <v>0</v>
      </c>
      <c r="J3657" s="399" t="s">
        <v>388</v>
      </c>
      <c r="K3657" s="447">
        <v>24.92</v>
      </c>
      <c r="L3657"/>
    </row>
    <row r="3658" spans="2:12" ht="26.25" thickBot="1" x14ac:dyDescent="0.3">
      <c r="B3658" s="399"/>
      <c r="C3658" s="399"/>
      <c r="D3658" s="399"/>
      <c r="E3658" s="399"/>
      <c r="F3658" s="399" t="s">
        <v>389</v>
      </c>
      <c r="G3658" s="447">
        <v>0</v>
      </c>
      <c r="H3658" s="399"/>
      <c r="I3658" s="543" t="s">
        <v>474</v>
      </c>
      <c r="J3658" s="543"/>
      <c r="K3658" s="447">
        <v>1051.2</v>
      </c>
      <c r="L3658"/>
    </row>
    <row r="3659" spans="2:12" ht="12.75" customHeight="1" thickTop="1" x14ac:dyDescent="0.25">
      <c r="B3659" s="396"/>
      <c r="C3659" s="396"/>
      <c r="D3659" s="396"/>
      <c r="E3659" s="396"/>
      <c r="F3659" s="396"/>
      <c r="G3659" s="396"/>
      <c r="H3659" s="396"/>
      <c r="I3659" s="396"/>
      <c r="J3659" s="396"/>
      <c r="K3659" s="396"/>
      <c r="L3659" s="396"/>
    </row>
    <row r="3660" spans="2:12" ht="15" x14ac:dyDescent="0.25">
      <c r="B3660" s="388" t="s">
        <v>2442</v>
      </c>
      <c r="C3660" s="440" t="s">
        <v>15</v>
      </c>
      <c r="D3660" s="388" t="s">
        <v>33</v>
      </c>
      <c r="E3660" s="388" t="s">
        <v>30</v>
      </c>
      <c r="F3660" s="544" t="s">
        <v>199</v>
      </c>
      <c r="G3660" s="544"/>
      <c r="H3660" s="389" t="s">
        <v>24</v>
      </c>
      <c r="I3660" s="440" t="s">
        <v>26</v>
      </c>
      <c r="J3660" s="440" t="s">
        <v>585</v>
      </c>
      <c r="K3660" s="440" t="s">
        <v>54</v>
      </c>
      <c r="L3660" s="440" t="s">
        <v>25</v>
      </c>
    </row>
    <row r="3661" spans="2:12" ht="12.75" customHeight="1" x14ac:dyDescent="0.25">
      <c r="B3661" s="390" t="s">
        <v>382</v>
      </c>
      <c r="C3661" s="391" t="s">
        <v>2443</v>
      </c>
      <c r="D3661" s="390" t="s">
        <v>1336</v>
      </c>
      <c r="E3661" s="390" t="s">
        <v>2444</v>
      </c>
      <c r="F3661" s="541">
        <v>722</v>
      </c>
      <c r="G3661" s="541"/>
      <c r="H3661" s="392" t="s">
        <v>136</v>
      </c>
      <c r="I3661" s="443">
        <v>1</v>
      </c>
      <c r="J3661" s="393"/>
      <c r="K3661" s="393">
        <v>775.11</v>
      </c>
      <c r="L3661" s="393">
        <v>775.11</v>
      </c>
    </row>
    <row r="3662" spans="2:12" x14ac:dyDescent="0.25">
      <c r="B3662" s="394" t="s">
        <v>383</v>
      </c>
      <c r="C3662" s="444" t="s">
        <v>682</v>
      </c>
      <c r="D3662" s="394" t="s">
        <v>1336</v>
      </c>
      <c r="E3662" s="394" t="s">
        <v>244</v>
      </c>
      <c r="F3662" s="542" t="s">
        <v>384</v>
      </c>
      <c r="G3662" s="542"/>
      <c r="H3662" s="395" t="s">
        <v>340</v>
      </c>
      <c r="I3662" s="445">
        <v>0.16669999999999999</v>
      </c>
      <c r="J3662" s="445">
        <v>0</v>
      </c>
      <c r="K3662" s="446">
        <v>29.48</v>
      </c>
      <c r="L3662" s="446">
        <v>4.9143160000000004</v>
      </c>
    </row>
    <row r="3663" spans="2:12" x14ac:dyDescent="0.25">
      <c r="B3663" s="394" t="s">
        <v>383</v>
      </c>
      <c r="C3663" s="444" t="s">
        <v>674</v>
      </c>
      <c r="D3663" s="394" t="s">
        <v>1336</v>
      </c>
      <c r="E3663" s="394" t="s">
        <v>237</v>
      </c>
      <c r="F3663" s="542" t="s">
        <v>384</v>
      </c>
      <c r="G3663" s="542"/>
      <c r="H3663" s="395" t="s">
        <v>340</v>
      </c>
      <c r="I3663" s="445">
        <v>0.16669999999999999</v>
      </c>
      <c r="J3663" s="445">
        <v>0</v>
      </c>
      <c r="K3663" s="446">
        <v>22.31</v>
      </c>
      <c r="L3663" s="446">
        <v>3.719077</v>
      </c>
    </row>
    <row r="3664" spans="2:12" x14ac:dyDescent="0.25">
      <c r="B3664" s="394" t="s">
        <v>383</v>
      </c>
      <c r="C3664" s="444" t="s">
        <v>4685</v>
      </c>
      <c r="D3664" s="394" t="s">
        <v>1336</v>
      </c>
      <c r="E3664" s="394" t="s">
        <v>4686</v>
      </c>
      <c r="F3664" s="542" t="s">
        <v>390</v>
      </c>
      <c r="G3664" s="542"/>
      <c r="H3664" s="395" t="s">
        <v>136</v>
      </c>
      <c r="I3664" s="445">
        <v>1</v>
      </c>
      <c r="J3664" s="445">
        <v>0</v>
      </c>
      <c r="K3664" s="446">
        <v>766.49</v>
      </c>
      <c r="L3664" s="446">
        <v>766.49</v>
      </c>
    </row>
    <row r="3665" spans="2:12" ht="25.5" x14ac:dyDescent="0.25">
      <c r="B3665" s="399"/>
      <c r="C3665" s="399"/>
      <c r="D3665" s="399"/>
      <c r="E3665" s="399"/>
      <c r="F3665" s="399"/>
      <c r="G3665" s="399" t="s">
        <v>386</v>
      </c>
      <c r="H3665" s="447">
        <v>8.6199999999999992</v>
      </c>
      <c r="I3665" s="399" t="s">
        <v>387</v>
      </c>
      <c r="J3665" s="447">
        <v>0</v>
      </c>
      <c r="K3665" s="399" t="s">
        <v>388</v>
      </c>
      <c r="L3665" s="447">
        <v>8.6199999999999992</v>
      </c>
    </row>
    <row r="3666" spans="2:12" ht="26.25" thickBot="1" x14ac:dyDescent="0.3">
      <c r="B3666" s="399"/>
      <c r="C3666" s="399"/>
      <c r="D3666" s="399"/>
      <c r="E3666" s="399"/>
      <c r="F3666" s="399"/>
      <c r="G3666" s="399" t="s">
        <v>389</v>
      </c>
      <c r="H3666" s="447">
        <v>0</v>
      </c>
      <c r="I3666" s="543"/>
      <c r="J3666" s="543" t="s">
        <v>474</v>
      </c>
      <c r="K3666" s="399"/>
      <c r="L3666" s="447">
        <v>775.11</v>
      </c>
    </row>
    <row r="3667" spans="2:12" ht="13.5" thickTop="1" x14ac:dyDescent="0.25">
      <c r="B3667" s="396"/>
      <c r="C3667" s="396"/>
      <c r="D3667" s="396"/>
      <c r="E3667" s="396"/>
      <c r="F3667" s="396"/>
      <c r="G3667" s="396"/>
      <c r="H3667" s="396"/>
      <c r="I3667" s="396"/>
      <c r="J3667" s="396"/>
      <c r="K3667" s="396"/>
      <c r="L3667" s="396"/>
    </row>
    <row r="3668" spans="2:12" ht="12.75" customHeight="1" x14ac:dyDescent="0.25">
      <c r="B3668" s="388" t="s">
        <v>2446</v>
      </c>
      <c r="C3668" s="440" t="s">
        <v>15</v>
      </c>
      <c r="D3668" s="388" t="s">
        <v>33</v>
      </c>
      <c r="E3668" s="388" t="s">
        <v>30</v>
      </c>
      <c r="F3668" s="544" t="s">
        <v>199</v>
      </c>
      <c r="G3668" s="544"/>
      <c r="H3668" s="389" t="s">
        <v>24</v>
      </c>
      <c r="I3668" s="440" t="s">
        <v>26</v>
      </c>
      <c r="J3668" s="440" t="s">
        <v>585</v>
      </c>
      <c r="K3668" s="440" t="s">
        <v>54</v>
      </c>
      <c r="L3668" s="440" t="s">
        <v>25</v>
      </c>
    </row>
    <row r="3669" spans="2:12" ht="12.75" customHeight="1" x14ac:dyDescent="0.25">
      <c r="B3669" s="390" t="s">
        <v>382</v>
      </c>
      <c r="C3669" s="391" t="s">
        <v>2447</v>
      </c>
      <c r="D3669" s="390" t="s">
        <v>1336</v>
      </c>
      <c r="E3669" s="390" t="s">
        <v>2448</v>
      </c>
      <c r="F3669" s="541">
        <v>706</v>
      </c>
      <c r="G3669" s="541"/>
      <c r="H3669" s="392" t="s">
        <v>188</v>
      </c>
      <c r="I3669" s="443">
        <v>1</v>
      </c>
      <c r="J3669" s="393"/>
      <c r="K3669" s="393">
        <v>6.99</v>
      </c>
      <c r="L3669" s="393">
        <v>6.99</v>
      </c>
    </row>
    <row r="3670" spans="2:12" x14ac:dyDescent="0.25">
      <c r="B3670" s="394" t="s">
        <v>383</v>
      </c>
      <c r="C3670" s="444" t="s">
        <v>682</v>
      </c>
      <c r="D3670" s="394" t="s">
        <v>1336</v>
      </c>
      <c r="E3670" s="394" t="s">
        <v>244</v>
      </c>
      <c r="F3670" s="542" t="s">
        <v>384</v>
      </c>
      <c r="G3670" s="542"/>
      <c r="H3670" s="395" t="s">
        <v>340</v>
      </c>
      <c r="I3670" s="445">
        <v>6.5000000000000002E-2</v>
      </c>
      <c r="J3670" s="445">
        <v>0</v>
      </c>
      <c r="K3670" s="446">
        <v>29.48</v>
      </c>
      <c r="L3670" s="446">
        <v>1.9161999999999999</v>
      </c>
    </row>
    <row r="3671" spans="2:12" x14ac:dyDescent="0.25">
      <c r="B3671" s="394" t="s">
        <v>383</v>
      </c>
      <c r="C3671" s="444" t="s">
        <v>4687</v>
      </c>
      <c r="D3671" s="394" t="s">
        <v>1336</v>
      </c>
      <c r="E3671" s="394" t="s">
        <v>4688</v>
      </c>
      <c r="F3671" s="542" t="s">
        <v>390</v>
      </c>
      <c r="G3671" s="542"/>
      <c r="H3671" s="395" t="s">
        <v>141</v>
      </c>
      <c r="I3671" s="445">
        <v>1.02</v>
      </c>
      <c r="J3671" s="445">
        <v>0</v>
      </c>
      <c r="K3671" s="446">
        <v>3.56</v>
      </c>
      <c r="L3671" s="446">
        <v>3.6312000000000002</v>
      </c>
    </row>
    <row r="3672" spans="2:12" x14ac:dyDescent="0.25">
      <c r="B3672" s="394" t="s">
        <v>383</v>
      </c>
      <c r="C3672" s="444" t="s">
        <v>674</v>
      </c>
      <c r="D3672" s="394" t="s">
        <v>1336</v>
      </c>
      <c r="E3672" s="394" t="s">
        <v>237</v>
      </c>
      <c r="F3672" s="542" t="s">
        <v>384</v>
      </c>
      <c r="G3672" s="542"/>
      <c r="H3672" s="395" t="s">
        <v>340</v>
      </c>
      <c r="I3672" s="445">
        <v>6.5000000000000002E-2</v>
      </c>
      <c r="J3672" s="445">
        <v>0</v>
      </c>
      <c r="K3672" s="446">
        <v>22.31</v>
      </c>
      <c r="L3672" s="446">
        <v>1.4501500000000001</v>
      </c>
    </row>
    <row r="3673" spans="2:12" ht="25.5" x14ac:dyDescent="0.25">
      <c r="B3673" s="399"/>
      <c r="C3673" s="399"/>
      <c r="D3673" s="399"/>
      <c r="E3673" s="399"/>
      <c r="F3673" s="399"/>
      <c r="G3673" s="399" t="s">
        <v>386</v>
      </c>
      <c r="H3673" s="447">
        <v>3.36</v>
      </c>
      <c r="I3673" s="399" t="s">
        <v>387</v>
      </c>
      <c r="J3673" s="447">
        <v>0</v>
      </c>
      <c r="K3673" s="399" t="s">
        <v>388</v>
      </c>
      <c r="L3673" s="447">
        <v>3.36</v>
      </c>
    </row>
    <row r="3674" spans="2:12" ht="26.25" thickBot="1" x14ac:dyDescent="0.3">
      <c r="B3674" s="399"/>
      <c r="C3674" s="399"/>
      <c r="D3674" s="399"/>
      <c r="E3674" s="399"/>
      <c r="F3674" s="399"/>
      <c r="G3674" s="399" t="s">
        <v>389</v>
      </c>
      <c r="H3674" s="447">
        <v>0</v>
      </c>
      <c r="I3674" s="543"/>
      <c r="J3674" s="543" t="s">
        <v>474</v>
      </c>
      <c r="K3674" s="399"/>
      <c r="L3674" s="447">
        <v>6.99</v>
      </c>
    </row>
    <row r="3675" spans="2:12" ht="13.5" thickTop="1" x14ac:dyDescent="0.25">
      <c r="B3675" s="396"/>
      <c r="C3675" s="396"/>
      <c r="D3675" s="396"/>
      <c r="E3675" s="396"/>
      <c r="F3675" s="396"/>
      <c r="G3675" s="396"/>
      <c r="H3675" s="396"/>
      <c r="I3675" s="396"/>
      <c r="J3675" s="396"/>
      <c r="K3675" s="396"/>
      <c r="L3675" s="396"/>
    </row>
    <row r="3676" spans="2:12" ht="15" x14ac:dyDescent="0.25">
      <c r="B3676" s="388" t="s">
        <v>2449</v>
      </c>
      <c r="C3676" s="440" t="s">
        <v>15</v>
      </c>
      <c r="D3676" s="388" t="s">
        <v>33</v>
      </c>
      <c r="E3676" s="388" t="s">
        <v>30</v>
      </c>
      <c r="F3676" s="544" t="s">
        <v>199</v>
      </c>
      <c r="G3676" s="544"/>
      <c r="H3676" s="389" t="s">
        <v>24</v>
      </c>
      <c r="I3676" s="440" t="s">
        <v>26</v>
      </c>
      <c r="J3676" s="440" t="s">
        <v>585</v>
      </c>
      <c r="K3676" s="440" t="s">
        <v>54</v>
      </c>
      <c r="L3676" s="440" t="s">
        <v>25</v>
      </c>
    </row>
    <row r="3677" spans="2:12" x14ac:dyDescent="0.25">
      <c r="B3677" s="390" t="s">
        <v>382</v>
      </c>
      <c r="C3677" s="391" t="s">
        <v>2450</v>
      </c>
      <c r="D3677" s="390" t="s">
        <v>1336</v>
      </c>
      <c r="E3677" s="390" t="s">
        <v>2451</v>
      </c>
      <c r="F3677" s="541">
        <v>718</v>
      </c>
      <c r="G3677" s="541"/>
      <c r="H3677" s="392" t="s">
        <v>137</v>
      </c>
      <c r="I3677" s="443">
        <v>1</v>
      </c>
      <c r="J3677" s="393"/>
      <c r="K3677" s="393">
        <v>846.1</v>
      </c>
      <c r="L3677" s="393">
        <v>846.1</v>
      </c>
    </row>
    <row r="3678" spans="2:12" x14ac:dyDescent="0.25">
      <c r="B3678" s="394" t="s">
        <v>383</v>
      </c>
      <c r="C3678" s="444" t="s">
        <v>4689</v>
      </c>
      <c r="D3678" s="394" t="s">
        <v>1336</v>
      </c>
      <c r="E3678" s="394" t="s">
        <v>4690</v>
      </c>
      <c r="F3678" s="542" t="s">
        <v>390</v>
      </c>
      <c r="G3678" s="542"/>
      <c r="H3678" s="395" t="s">
        <v>136</v>
      </c>
      <c r="I3678" s="445">
        <v>1</v>
      </c>
      <c r="J3678" s="445">
        <v>0</v>
      </c>
      <c r="K3678" s="446">
        <v>755.47</v>
      </c>
      <c r="L3678" s="446">
        <v>755.47</v>
      </c>
    </row>
    <row r="3679" spans="2:12" x14ac:dyDescent="0.25">
      <c r="B3679" s="394" t="s">
        <v>383</v>
      </c>
      <c r="C3679" s="444" t="s">
        <v>674</v>
      </c>
      <c r="D3679" s="394" t="s">
        <v>1336</v>
      </c>
      <c r="E3679" s="394" t="s">
        <v>237</v>
      </c>
      <c r="F3679" s="542" t="s">
        <v>384</v>
      </c>
      <c r="G3679" s="542"/>
      <c r="H3679" s="395" t="s">
        <v>340</v>
      </c>
      <c r="I3679" s="445">
        <v>1.75</v>
      </c>
      <c r="J3679" s="445">
        <v>0</v>
      </c>
      <c r="K3679" s="446">
        <v>22.31</v>
      </c>
      <c r="L3679" s="446">
        <v>39.042499999999997</v>
      </c>
    </row>
    <row r="3680" spans="2:12" x14ac:dyDescent="0.25">
      <c r="B3680" s="394" t="s">
        <v>383</v>
      </c>
      <c r="C3680" s="444" t="s">
        <v>682</v>
      </c>
      <c r="D3680" s="394" t="s">
        <v>1336</v>
      </c>
      <c r="E3680" s="394" t="s">
        <v>244</v>
      </c>
      <c r="F3680" s="542" t="s">
        <v>384</v>
      </c>
      <c r="G3680" s="542"/>
      <c r="H3680" s="395" t="s">
        <v>340</v>
      </c>
      <c r="I3680" s="445">
        <v>1.75</v>
      </c>
      <c r="J3680" s="445">
        <v>0</v>
      </c>
      <c r="K3680" s="446">
        <v>29.48</v>
      </c>
      <c r="L3680" s="446">
        <v>51.59</v>
      </c>
    </row>
    <row r="3681" spans="2:12" ht="12.75" customHeight="1" x14ac:dyDescent="0.25">
      <c r="B3681" s="399"/>
      <c r="C3681" s="399"/>
      <c r="D3681" s="399"/>
      <c r="E3681" s="399"/>
      <c r="F3681" s="399"/>
      <c r="G3681" s="399" t="s">
        <v>386</v>
      </c>
      <c r="H3681" s="447">
        <v>90.63</v>
      </c>
      <c r="I3681" s="399" t="s">
        <v>387</v>
      </c>
      <c r="J3681" s="447">
        <v>0</v>
      </c>
      <c r="K3681" s="399" t="s">
        <v>388</v>
      </c>
      <c r="L3681" s="447">
        <v>90.63</v>
      </c>
    </row>
    <row r="3682" spans="2:12" ht="12.75" customHeight="1" thickBot="1" x14ac:dyDescent="0.3">
      <c r="B3682" s="399"/>
      <c r="C3682" s="399"/>
      <c r="D3682" s="399"/>
      <c r="E3682" s="399"/>
      <c r="F3682" s="399"/>
      <c r="G3682" s="399" t="s">
        <v>389</v>
      </c>
      <c r="H3682" s="447">
        <v>0</v>
      </c>
      <c r="I3682" s="543"/>
      <c r="J3682" s="543" t="s">
        <v>474</v>
      </c>
      <c r="K3682" s="399"/>
      <c r="L3682" s="447">
        <v>846.1</v>
      </c>
    </row>
    <row r="3683" spans="2:12" ht="13.5" thickTop="1" x14ac:dyDescent="0.25">
      <c r="B3683" s="396"/>
      <c r="C3683" s="396"/>
      <c r="D3683" s="396"/>
      <c r="E3683" s="396"/>
      <c r="F3683" s="396"/>
      <c r="G3683" s="396"/>
      <c r="H3683" s="396"/>
      <c r="I3683" s="396"/>
      <c r="J3683" s="396"/>
      <c r="K3683" s="396"/>
      <c r="L3683" s="396"/>
    </row>
    <row r="3684" spans="2:12" ht="15" x14ac:dyDescent="0.25">
      <c r="B3684" s="388" t="s">
        <v>2452</v>
      </c>
      <c r="C3684" s="440" t="s">
        <v>15</v>
      </c>
      <c r="D3684" s="388" t="s">
        <v>33</v>
      </c>
      <c r="E3684" s="388" t="s">
        <v>30</v>
      </c>
      <c r="F3684" s="544" t="s">
        <v>199</v>
      </c>
      <c r="G3684" s="544"/>
      <c r="H3684" s="389" t="s">
        <v>24</v>
      </c>
      <c r="I3684" s="440" t="s">
        <v>26</v>
      </c>
      <c r="J3684" s="440" t="s">
        <v>585</v>
      </c>
      <c r="K3684" s="440" t="s">
        <v>54</v>
      </c>
      <c r="L3684" s="440" t="s">
        <v>25</v>
      </c>
    </row>
    <row r="3685" spans="2:12" x14ac:dyDescent="0.25">
      <c r="B3685" s="390" t="s">
        <v>382</v>
      </c>
      <c r="C3685" s="391" t="s">
        <v>2453</v>
      </c>
      <c r="D3685" s="390" t="s">
        <v>1336</v>
      </c>
      <c r="E3685" s="390" t="s">
        <v>2454</v>
      </c>
      <c r="F3685" s="541">
        <v>717</v>
      </c>
      <c r="G3685" s="541"/>
      <c r="H3685" s="392" t="s">
        <v>137</v>
      </c>
      <c r="I3685" s="443">
        <v>1</v>
      </c>
      <c r="J3685" s="393"/>
      <c r="K3685" s="393">
        <v>37.67</v>
      </c>
      <c r="L3685" s="393">
        <v>37.67</v>
      </c>
    </row>
    <row r="3686" spans="2:12" x14ac:dyDescent="0.25">
      <c r="B3686" s="394" t="s">
        <v>383</v>
      </c>
      <c r="C3686" s="444" t="s">
        <v>4691</v>
      </c>
      <c r="D3686" s="394" t="s">
        <v>1336</v>
      </c>
      <c r="E3686" s="394" t="s">
        <v>4692</v>
      </c>
      <c r="F3686" s="542" t="s">
        <v>390</v>
      </c>
      <c r="G3686" s="542"/>
      <c r="H3686" s="395" t="s">
        <v>136</v>
      </c>
      <c r="I3686" s="445">
        <v>1</v>
      </c>
      <c r="J3686" s="445">
        <v>0</v>
      </c>
      <c r="K3686" s="446">
        <v>29.91</v>
      </c>
      <c r="L3686" s="446">
        <v>29.91</v>
      </c>
    </row>
    <row r="3687" spans="2:12" x14ac:dyDescent="0.25">
      <c r="B3687" s="394" t="s">
        <v>383</v>
      </c>
      <c r="C3687" s="444" t="s">
        <v>674</v>
      </c>
      <c r="D3687" s="394" t="s">
        <v>1336</v>
      </c>
      <c r="E3687" s="394" t="s">
        <v>237</v>
      </c>
      <c r="F3687" s="542" t="s">
        <v>384</v>
      </c>
      <c r="G3687" s="542"/>
      <c r="H3687" s="395" t="s">
        <v>340</v>
      </c>
      <c r="I3687" s="445">
        <v>0.15</v>
      </c>
      <c r="J3687" s="445">
        <v>0</v>
      </c>
      <c r="K3687" s="446">
        <v>22.31</v>
      </c>
      <c r="L3687" s="446">
        <v>3.3464999999999998</v>
      </c>
    </row>
    <row r="3688" spans="2:12" x14ac:dyDescent="0.25">
      <c r="B3688" s="394" t="s">
        <v>383</v>
      </c>
      <c r="C3688" s="444" t="s">
        <v>682</v>
      </c>
      <c r="D3688" s="394" t="s">
        <v>1336</v>
      </c>
      <c r="E3688" s="394" t="s">
        <v>244</v>
      </c>
      <c r="F3688" s="542" t="s">
        <v>384</v>
      </c>
      <c r="G3688" s="542"/>
      <c r="H3688" s="395" t="s">
        <v>340</v>
      </c>
      <c r="I3688" s="445">
        <v>0.15</v>
      </c>
      <c r="J3688" s="445">
        <v>0</v>
      </c>
      <c r="K3688" s="446">
        <v>29.48</v>
      </c>
      <c r="L3688" s="446">
        <v>4.4219999999999997</v>
      </c>
    </row>
    <row r="3689" spans="2:12" ht="25.5" x14ac:dyDescent="0.25">
      <c r="B3689" s="399"/>
      <c r="C3689" s="399"/>
      <c r="D3689" s="399"/>
      <c r="E3689" s="399"/>
      <c r="F3689" s="399"/>
      <c r="G3689" s="399" t="s">
        <v>386</v>
      </c>
      <c r="H3689" s="447">
        <v>7.76</v>
      </c>
      <c r="I3689" s="399" t="s">
        <v>387</v>
      </c>
      <c r="J3689" s="447">
        <v>0</v>
      </c>
      <c r="K3689" s="399" t="s">
        <v>388</v>
      </c>
      <c r="L3689" s="447">
        <v>7.76</v>
      </c>
    </row>
    <row r="3690" spans="2:12" ht="26.25" thickBot="1" x14ac:dyDescent="0.3">
      <c r="B3690" s="399"/>
      <c r="C3690" s="399"/>
      <c r="D3690" s="399"/>
      <c r="E3690" s="399"/>
      <c r="F3690" s="399"/>
      <c r="G3690" s="399" t="s">
        <v>389</v>
      </c>
      <c r="H3690" s="447">
        <v>0</v>
      </c>
      <c r="I3690" s="543"/>
      <c r="J3690" s="543" t="s">
        <v>474</v>
      </c>
      <c r="K3690" s="399"/>
      <c r="L3690" s="447">
        <v>37.67</v>
      </c>
    </row>
    <row r="3691" spans="2:12" ht="12.75" customHeight="1" thickTop="1" x14ac:dyDescent="0.25">
      <c r="B3691" s="396"/>
      <c r="C3691" s="396"/>
      <c r="D3691" s="396"/>
      <c r="E3691" s="396"/>
      <c r="F3691" s="396"/>
      <c r="G3691" s="396"/>
      <c r="H3691" s="396"/>
      <c r="I3691" s="396"/>
      <c r="J3691" s="396"/>
      <c r="K3691" s="396"/>
      <c r="L3691" s="396"/>
    </row>
    <row r="3692" spans="2:12" ht="12.75" customHeight="1" x14ac:dyDescent="0.25">
      <c r="B3692" s="388" t="s">
        <v>2455</v>
      </c>
      <c r="C3692" s="440" t="s">
        <v>15</v>
      </c>
      <c r="D3692" s="388" t="s">
        <v>33</v>
      </c>
      <c r="E3692" s="388" t="s">
        <v>30</v>
      </c>
      <c r="F3692" s="544" t="s">
        <v>199</v>
      </c>
      <c r="G3692" s="544"/>
      <c r="H3692" s="389" t="s">
        <v>24</v>
      </c>
      <c r="I3692" s="440" t="s">
        <v>26</v>
      </c>
      <c r="J3692" s="440" t="s">
        <v>585</v>
      </c>
      <c r="K3692" s="440" t="s">
        <v>54</v>
      </c>
      <c r="L3692" s="440" t="s">
        <v>25</v>
      </c>
    </row>
    <row r="3693" spans="2:12" x14ac:dyDescent="0.25">
      <c r="B3693" s="390" t="s">
        <v>382</v>
      </c>
      <c r="C3693" s="391" t="s">
        <v>2456</v>
      </c>
      <c r="D3693" s="390" t="s">
        <v>1336</v>
      </c>
      <c r="E3693" s="390" t="s">
        <v>2457</v>
      </c>
      <c r="F3693" s="541">
        <v>722</v>
      </c>
      <c r="G3693" s="541"/>
      <c r="H3693" s="392" t="s">
        <v>137</v>
      </c>
      <c r="I3693" s="443">
        <v>1</v>
      </c>
      <c r="J3693" s="393"/>
      <c r="K3693" s="393">
        <v>72.150000000000006</v>
      </c>
      <c r="L3693" s="393">
        <v>72.150000000000006</v>
      </c>
    </row>
    <row r="3694" spans="2:12" x14ac:dyDescent="0.25">
      <c r="B3694" s="394" t="s">
        <v>383</v>
      </c>
      <c r="C3694" s="444" t="s">
        <v>4693</v>
      </c>
      <c r="D3694" s="394" t="s">
        <v>1336</v>
      </c>
      <c r="E3694" s="394" t="s">
        <v>2457</v>
      </c>
      <c r="F3694" s="542" t="s">
        <v>390</v>
      </c>
      <c r="G3694" s="542"/>
      <c r="H3694" s="395" t="s">
        <v>136</v>
      </c>
      <c r="I3694" s="445">
        <v>1</v>
      </c>
      <c r="J3694" s="445">
        <v>0</v>
      </c>
      <c r="K3694" s="446">
        <v>66.98</v>
      </c>
      <c r="L3694" s="446">
        <v>66.98</v>
      </c>
    </row>
    <row r="3695" spans="2:12" x14ac:dyDescent="0.25">
      <c r="B3695" s="394" t="s">
        <v>383</v>
      </c>
      <c r="C3695" s="444" t="s">
        <v>682</v>
      </c>
      <c r="D3695" s="394" t="s">
        <v>1336</v>
      </c>
      <c r="E3695" s="394" t="s">
        <v>244</v>
      </c>
      <c r="F3695" s="542" t="s">
        <v>384</v>
      </c>
      <c r="G3695" s="542"/>
      <c r="H3695" s="395" t="s">
        <v>340</v>
      </c>
      <c r="I3695" s="445">
        <v>0.1</v>
      </c>
      <c r="J3695" s="445">
        <v>0</v>
      </c>
      <c r="K3695" s="446">
        <v>29.48</v>
      </c>
      <c r="L3695" s="446">
        <v>2.948</v>
      </c>
    </row>
    <row r="3696" spans="2:12" x14ac:dyDescent="0.25">
      <c r="B3696" s="394" t="s">
        <v>383</v>
      </c>
      <c r="C3696" s="444" t="s">
        <v>674</v>
      </c>
      <c r="D3696" s="394" t="s">
        <v>1336</v>
      </c>
      <c r="E3696" s="394" t="s">
        <v>237</v>
      </c>
      <c r="F3696" s="542" t="s">
        <v>384</v>
      </c>
      <c r="G3696" s="542"/>
      <c r="H3696" s="395" t="s">
        <v>340</v>
      </c>
      <c r="I3696" s="445">
        <v>0.1</v>
      </c>
      <c r="J3696" s="445">
        <v>0</v>
      </c>
      <c r="K3696" s="446">
        <v>22.31</v>
      </c>
      <c r="L3696" s="446">
        <v>2.2309999999999999</v>
      </c>
    </row>
    <row r="3697" spans="2:12" ht="25.5" x14ac:dyDescent="0.25">
      <c r="B3697" s="399"/>
      <c r="C3697" s="399"/>
      <c r="D3697" s="399"/>
      <c r="E3697" s="399"/>
      <c r="F3697" s="399"/>
      <c r="G3697" s="399" t="s">
        <v>386</v>
      </c>
      <c r="H3697" s="447">
        <v>5.17</v>
      </c>
      <c r="I3697" s="399" t="s">
        <v>387</v>
      </c>
      <c r="J3697" s="447">
        <v>0</v>
      </c>
      <c r="K3697" s="399" t="s">
        <v>388</v>
      </c>
      <c r="L3697" s="447">
        <v>5.17</v>
      </c>
    </row>
    <row r="3698" spans="2:12" ht="26.25" thickBot="1" x14ac:dyDescent="0.3">
      <c r="B3698" s="399"/>
      <c r="C3698" s="399"/>
      <c r="D3698" s="399"/>
      <c r="E3698" s="399"/>
      <c r="F3698" s="399"/>
      <c r="G3698" s="399" t="s">
        <v>389</v>
      </c>
      <c r="H3698" s="447">
        <v>0</v>
      </c>
      <c r="I3698" s="543"/>
      <c r="J3698" s="543" t="s">
        <v>474</v>
      </c>
      <c r="K3698" s="399"/>
      <c r="L3698" s="447">
        <v>72.150000000000006</v>
      </c>
    </row>
    <row r="3699" spans="2:12" ht="13.5" thickTop="1" x14ac:dyDescent="0.25">
      <c r="B3699" s="396"/>
      <c r="C3699" s="396"/>
      <c r="D3699" s="396"/>
      <c r="E3699" s="396"/>
      <c r="F3699" s="396"/>
      <c r="G3699" s="396"/>
      <c r="H3699" s="396"/>
      <c r="I3699" s="396"/>
      <c r="J3699" s="396"/>
      <c r="K3699" s="396"/>
      <c r="L3699" s="396"/>
    </row>
    <row r="3700" spans="2:12" ht="15" x14ac:dyDescent="0.25">
      <c r="B3700" s="388" t="s">
        <v>2458</v>
      </c>
      <c r="C3700" s="440" t="s">
        <v>15</v>
      </c>
      <c r="D3700" s="388" t="s">
        <v>33</v>
      </c>
      <c r="E3700" s="388" t="s">
        <v>30</v>
      </c>
      <c r="F3700" s="544" t="s">
        <v>199</v>
      </c>
      <c r="G3700" s="544"/>
      <c r="H3700" s="389" t="s">
        <v>24</v>
      </c>
      <c r="I3700" s="440" t="s">
        <v>26</v>
      </c>
      <c r="J3700" s="440" t="s">
        <v>585</v>
      </c>
      <c r="K3700" s="440" t="s">
        <v>54</v>
      </c>
      <c r="L3700" s="440" t="s">
        <v>25</v>
      </c>
    </row>
    <row r="3701" spans="2:12" x14ac:dyDescent="0.25">
      <c r="B3701" s="390" t="s">
        <v>382</v>
      </c>
      <c r="C3701" s="391" t="s">
        <v>2459</v>
      </c>
      <c r="D3701" s="390" t="s">
        <v>1336</v>
      </c>
      <c r="E3701" s="390" t="s">
        <v>2460</v>
      </c>
      <c r="F3701" s="541">
        <v>725</v>
      </c>
      <c r="G3701" s="541"/>
      <c r="H3701" s="392" t="s">
        <v>137</v>
      </c>
      <c r="I3701" s="443">
        <v>1</v>
      </c>
      <c r="J3701" s="393"/>
      <c r="K3701" s="393">
        <v>40.46</v>
      </c>
      <c r="L3701" s="393">
        <v>40.46</v>
      </c>
    </row>
    <row r="3702" spans="2:12" ht="25.5" x14ac:dyDescent="0.25">
      <c r="B3702" s="394" t="s">
        <v>383</v>
      </c>
      <c r="C3702" s="444" t="s">
        <v>4694</v>
      </c>
      <c r="D3702" s="394" t="s">
        <v>1336</v>
      </c>
      <c r="E3702" s="394" t="s">
        <v>4695</v>
      </c>
      <c r="F3702" s="542" t="s">
        <v>390</v>
      </c>
      <c r="G3702" s="542"/>
      <c r="H3702" s="395" t="s">
        <v>136</v>
      </c>
      <c r="I3702" s="445">
        <v>1</v>
      </c>
      <c r="J3702" s="445">
        <v>0</v>
      </c>
      <c r="K3702" s="446">
        <v>21.31</v>
      </c>
      <c r="L3702" s="446">
        <v>21.31</v>
      </c>
    </row>
    <row r="3703" spans="2:12" x14ac:dyDescent="0.25">
      <c r="B3703" s="394" t="s">
        <v>383</v>
      </c>
      <c r="C3703" s="444" t="s">
        <v>674</v>
      </c>
      <c r="D3703" s="394" t="s">
        <v>1336</v>
      </c>
      <c r="E3703" s="394" t="s">
        <v>237</v>
      </c>
      <c r="F3703" s="542" t="s">
        <v>384</v>
      </c>
      <c r="G3703" s="542"/>
      <c r="H3703" s="395" t="s">
        <v>340</v>
      </c>
      <c r="I3703" s="445">
        <v>0.37</v>
      </c>
      <c r="J3703" s="445">
        <v>0</v>
      </c>
      <c r="K3703" s="446">
        <v>22.31</v>
      </c>
      <c r="L3703" s="446">
        <v>8.2546999999999997</v>
      </c>
    </row>
    <row r="3704" spans="2:12" x14ac:dyDescent="0.25">
      <c r="B3704" s="394" t="s">
        <v>383</v>
      </c>
      <c r="C3704" s="444" t="s">
        <v>682</v>
      </c>
      <c r="D3704" s="394" t="s">
        <v>1336</v>
      </c>
      <c r="E3704" s="394" t="s">
        <v>244</v>
      </c>
      <c r="F3704" s="542" t="s">
        <v>384</v>
      </c>
      <c r="G3704" s="542"/>
      <c r="H3704" s="395" t="s">
        <v>340</v>
      </c>
      <c r="I3704" s="445">
        <v>0.37</v>
      </c>
      <c r="J3704" s="445">
        <v>0</v>
      </c>
      <c r="K3704" s="446">
        <v>29.48</v>
      </c>
      <c r="L3704" s="446">
        <v>10.9076</v>
      </c>
    </row>
    <row r="3705" spans="2:12" ht="25.5" x14ac:dyDescent="0.25">
      <c r="B3705" s="399"/>
      <c r="C3705" s="399"/>
      <c r="D3705" s="399"/>
      <c r="E3705" s="399"/>
      <c r="F3705" s="399"/>
      <c r="G3705" s="399" t="s">
        <v>386</v>
      </c>
      <c r="H3705" s="447">
        <v>19.149999999999999</v>
      </c>
      <c r="I3705" s="399" t="s">
        <v>387</v>
      </c>
      <c r="J3705" s="447">
        <v>0</v>
      </c>
      <c r="K3705" s="399" t="s">
        <v>388</v>
      </c>
      <c r="L3705" s="447">
        <v>19.149999999999999</v>
      </c>
    </row>
    <row r="3706" spans="2:12" ht="12.75" customHeight="1" thickBot="1" x14ac:dyDescent="0.3">
      <c r="B3706" s="399"/>
      <c r="C3706" s="399"/>
      <c r="D3706" s="399"/>
      <c r="E3706" s="399"/>
      <c r="F3706" s="399"/>
      <c r="G3706" s="399" t="s">
        <v>389</v>
      </c>
      <c r="H3706" s="447">
        <v>0</v>
      </c>
      <c r="I3706" s="543"/>
      <c r="J3706" s="543" t="s">
        <v>474</v>
      </c>
      <c r="K3706" s="399"/>
      <c r="L3706" s="447">
        <v>40.46</v>
      </c>
    </row>
    <row r="3707" spans="2:12" ht="13.5" thickTop="1" x14ac:dyDescent="0.25">
      <c r="B3707" s="396"/>
      <c r="C3707" s="396"/>
      <c r="D3707" s="396"/>
      <c r="E3707" s="396"/>
      <c r="F3707" s="396"/>
      <c r="G3707" s="396"/>
      <c r="H3707" s="396"/>
      <c r="I3707" s="396"/>
      <c r="J3707" s="396"/>
      <c r="K3707" s="396"/>
      <c r="L3707" s="396"/>
    </row>
    <row r="3708" spans="2:12" ht="12.75" customHeight="1" x14ac:dyDescent="0.25">
      <c r="B3708" s="388" t="s">
        <v>2461</v>
      </c>
      <c r="C3708" s="440" t="s">
        <v>15</v>
      </c>
      <c r="D3708" s="388" t="s">
        <v>33</v>
      </c>
      <c r="E3708" s="388" t="s">
        <v>30</v>
      </c>
      <c r="F3708" s="544" t="s">
        <v>199</v>
      </c>
      <c r="G3708" s="544"/>
      <c r="H3708" s="389" t="s">
        <v>24</v>
      </c>
      <c r="I3708" s="440" t="s">
        <v>26</v>
      </c>
      <c r="J3708" s="440" t="s">
        <v>585</v>
      </c>
      <c r="K3708" s="440" t="s">
        <v>54</v>
      </c>
      <c r="L3708" s="440" t="s">
        <v>25</v>
      </c>
    </row>
    <row r="3709" spans="2:12" ht="25.5" x14ac:dyDescent="0.25">
      <c r="B3709" s="390" t="s">
        <v>382</v>
      </c>
      <c r="C3709" s="391" t="s">
        <v>2462</v>
      </c>
      <c r="D3709" s="390" t="s">
        <v>130</v>
      </c>
      <c r="E3709" s="390" t="s">
        <v>4696</v>
      </c>
      <c r="F3709" s="541" t="s">
        <v>1227</v>
      </c>
      <c r="G3709" s="541"/>
      <c r="H3709" s="392" t="s">
        <v>159</v>
      </c>
      <c r="I3709" s="443">
        <v>1</v>
      </c>
      <c r="J3709" s="393"/>
      <c r="K3709" s="393">
        <v>73.03</v>
      </c>
      <c r="L3709" s="393">
        <v>73.03</v>
      </c>
    </row>
    <row r="3710" spans="2:12" ht="12.75" customHeight="1" x14ac:dyDescent="0.25">
      <c r="B3710" s="394" t="s">
        <v>383</v>
      </c>
      <c r="C3710" s="444" t="s">
        <v>682</v>
      </c>
      <c r="D3710" s="394" t="s">
        <v>1336</v>
      </c>
      <c r="E3710" s="394" t="s">
        <v>244</v>
      </c>
      <c r="F3710" s="542" t="s">
        <v>384</v>
      </c>
      <c r="G3710" s="542"/>
      <c r="H3710" s="395" t="s">
        <v>340</v>
      </c>
      <c r="I3710" s="445">
        <v>0.20619999999999999</v>
      </c>
      <c r="J3710" s="445">
        <v>0</v>
      </c>
      <c r="K3710" s="446">
        <v>29.48</v>
      </c>
      <c r="L3710" s="446">
        <v>6.0787760000000004</v>
      </c>
    </row>
    <row r="3711" spans="2:12" x14ac:dyDescent="0.25">
      <c r="B3711" s="394" t="s">
        <v>383</v>
      </c>
      <c r="C3711" s="444" t="s">
        <v>674</v>
      </c>
      <c r="D3711" s="394" t="s">
        <v>1336</v>
      </c>
      <c r="E3711" s="394" t="s">
        <v>237</v>
      </c>
      <c r="F3711" s="542" t="s">
        <v>384</v>
      </c>
      <c r="G3711" s="542"/>
      <c r="H3711" s="395" t="s">
        <v>340</v>
      </c>
      <c r="I3711" s="445">
        <v>0.20619999999999999</v>
      </c>
      <c r="J3711" s="445">
        <v>0</v>
      </c>
      <c r="K3711" s="446">
        <v>22.31</v>
      </c>
      <c r="L3711" s="446">
        <v>4.6003220000000002</v>
      </c>
    </row>
    <row r="3712" spans="2:12" ht="25.5" x14ac:dyDescent="0.25">
      <c r="B3712" s="394" t="s">
        <v>383</v>
      </c>
      <c r="C3712" s="444" t="s">
        <v>4697</v>
      </c>
      <c r="D3712" s="394" t="s">
        <v>160</v>
      </c>
      <c r="E3712" s="394" t="s">
        <v>4698</v>
      </c>
      <c r="F3712" s="542" t="s">
        <v>390</v>
      </c>
      <c r="G3712" s="542"/>
      <c r="H3712" s="395" t="s">
        <v>159</v>
      </c>
      <c r="I3712" s="445">
        <v>2</v>
      </c>
      <c r="J3712" s="445">
        <v>0</v>
      </c>
      <c r="K3712" s="446">
        <v>31.18</v>
      </c>
      <c r="L3712" s="446">
        <v>62.36</v>
      </c>
    </row>
    <row r="3713" spans="2:12" ht="25.5" x14ac:dyDescent="0.25">
      <c r="B3713" s="399"/>
      <c r="C3713" s="399"/>
      <c r="D3713" s="399"/>
      <c r="E3713" s="399"/>
      <c r="F3713" s="399"/>
      <c r="G3713" s="399" t="s">
        <v>386</v>
      </c>
      <c r="H3713" s="447">
        <v>10.67</v>
      </c>
      <c r="I3713" s="399" t="s">
        <v>387</v>
      </c>
      <c r="J3713" s="447">
        <v>0</v>
      </c>
      <c r="K3713" s="399" t="s">
        <v>388</v>
      </c>
      <c r="L3713" s="447">
        <v>10.67</v>
      </c>
    </row>
    <row r="3714" spans="2:12" ht="26.25" thickBot="1" x14ac:dyDescent="0.3">
      <c r="B3714" s="399"/>
      <c r="C3714" s="399"/>
      <c r="D3714" s="399"/>
      <c r="E3714" s="399"/>
      <c r="F3714" s="399"/>
      <c r="G3714" s="399" t="s">
        <v>389</v>
      </c>
      <c r="H3714" s="447">
        <v>0</v>
      </c>
      <c r="I3714" s="543"/>
      <c r="J3714" s="543" t="s">
        <v>474</v>
      </c>
      <c r="K3714" s="399"/>
      <c r="L3714" s="447">
        <v>73.03</v>
      </c>
    </row>
    <row r="3715" spans="2:12" ht="13.5" thickTop="1" x14ac:dyDescent="0.25">
      <c r="B3715" s="396"/>
      <c r="C3715" s="396"/>
      <c r="D3715" s="396"/>
      <c r="E3715" s="396"/>
      <c r="F3715" s="396"/>
      <c r="G3715" s="396"/>
      <c r="H3715" s="396"/>
      <c r="I3715" s="396"/>
      <c r="J3715" s="396"/>
      <c r="K3715" s="396"/>
      <c r="L3715" s="396"/>
    </row>
    <row r="3716" spans="2:12" ht="15" x14ac:dyDescent="0.25">
      <c r="B3716" s="388" t="s">
        <v>2465</v>
      </c>
      <c r="C3716" s="440" t="s">
        <v>15</v>
      </c>
      <c r="D3716" s="388" t="s">
        <v>33</v>
      </c>
      <c r="E3716" s="388" t="s">
        <v>30</v>
      </c>
      <c r="F3716" s="544" t="s">
        <v>199</v>
      </c>
      <c r="G3716" s="544"/>
      <c r="H3716" s="389" t="s">
        <v>24</v>
      </c>
      <c r="I3716" s="440" t="s">
        <v>26</v>
      </c>
      <c r="J3716" s="440" t="s">
        <v>54</v>
      </c>
      <c r="K3716" s="440" t="s">
        <v>25</v>
      </c>
      <c r="L3716"/>
    </row>
    <row r="3717" spans="2:12" ht="38.25" x14ac:dyDescent="0.25">
      <c r="B3717" s="390" t="s">
        <v>382</v>
      </c>
      <c r="C3717" s="391" t="s">
        <v>2466</v>
      </c>
      <c r="D3717" s="390" t="s">
        <v>164</v>
      </c>
      <c r="E3717" s="390" t="s">
        <v>3300</v>
      </c>
      <c r="F3717" s="541" t="s">
        <v>4699</v>
      </c>
      <c r="G3717" s="541"/>
      <c r="H3717" s="392" t="s">
        <v>136</v>
      </c>
      <c r="I3717" s="443">
        <v>1</v>
      </c>
      <c r="J3717" s="393">
        <v>79.099999999999994</v>
      </c>
      <c r="K3717" s="393">
        <v>79.099999999999994</v>
      </c>
      <c r="L3717"/>
    </row>
    <row r="3718" spans="2:12" ht="12.75" customHeight="1" x14ac:dyDescent="0.25">
      <c r="B3718" s="388" t="s">
        <v>23</v>
      </c>
      <c r="C3718" s="440" t="s">
        <v>15</v>
      </c>
      <c r="D3718" s="388" t="s">
        <v>33</v>
      </c>
      <c r="E3718" s="388" t="s">
        <v>30</v>
      </c>
      <c r="F3718" s="544" t="s">
        <v>199</v>
      </c>
      <c r="G3718" s="546"/>
      <c r="H3718" s="389" t="s">
        <v>24</v>
      </c>
      <c r="I3718" s="440" t="s">
        <v>26</v>
      </c>
      <c r="J3718" s="440" t="s">
        <v>54</v>
      </c>
      <c r="K3718" s="440" t="s">
        <v>25</v>
      </c>
      <c r="L3718"/>
    </row>
    <row r="3719" spans="2:12" ht="15" x14ac:dyDescent="0.25">
      <c r="B3719" s="394" t="s">
        <v>383</v>
      </c>
      <c r="C3719" s="444" t="s">
        <v>4700</v>
      </c>
      <c r="D3719" s="394" t="s">
        <v>164</v>
      </c>
      <c r="E3719" s="394" t="s">
        <v>4701</v>
      </c>
      <c r="F3719" s="542" t="s">
        <v>390</v>
      </c>
      <c r="G3719" s="542"/>
      <c r="H3719" s="395" t="s">
        <v>141</v>
      </c>
      <c r="I3719" s="445">
        <v>6</v>
      </c>
      <c r="J3719" s="446">
        <v>12.3</v>
      </c>
      <c r="K3719" s="451" t="s">
        <v>4702</v>
      </c>
      <c r="L3719"/>
    </row>
    <row r="3720" spans="2:12" ht="15" x14ac:dyDescent="0.25">
      <c r="B3720" s="394" t="s">
        <v>383</v>
      </c>
      <c r="C3720" s="444" t="s">
        <v>682</v>
      </c>
      <c r="D3720" s="394" t="s">
        <v>1336</v>
      </c>
      <c r="E3720" s="394" t="s">
        <v>244</v>
      </c>
      <c r="F3720" s="542" t="s">
        <v>384</v>
      </c>
      <c r="G3720" s="542"/>
      <c r="H3720" s="395" t="s">
        <v>340</v>
      </c>
      <c r="I3720" s="445">
        <v>0.18</v>
      </c>
      <c r="J3720" s="446">
        <v>29.48</v>
      </c>
      <c r="K3720" s="451" t="s">
        <v>4703</v>
      </c>
      <c r="L3720"/>
    </row>
    <row r="3721" spans="2:12" ht="15" x14ac:dyDescent="0.25">
      <c r="B3721" s="549" t="s">
        <v>497</v>
      </c>
      <c r="C3721" s="546"/>
      <c r="D3721" s="546"/>
      <c r="E3721" s="546"/>
      <c r="F3721" s="546"/>
      <c r="G3721" s="546"/>
      <c r="H3721" s="546"/>
      <c r="I3721" s="546"/>
      <c r="J3721" s="546"/>
      <c r="K3721" s="546"/>
      <c r="L3721"/>
    </row>
    <row r="3722" spans="2:12" ht="15" x14ac:dyDescent="0.25">
      <c r="B3722" s="388" t="s">
        <v>23</v>
      </c>
      <c r="C3722" s="440" t="s">
        <v>15</v>
      </c>
      <c r="D3722" s="388" t="s">
        <v>33</v>
      </c>
      <c r="E3722" s="388" t="s">
        <v>30</v>
      </c>
      <c r="F3722" s="544" t="s">
        <v>199</v>
      </c>
      <c r="G3722" s="546"/>
      <c r="H3722" s="389" t="s">
        <v>24</v>
      </c>
      <c r="I3722" s="440" t="s">
        <v>26</v>
      </c>
      <c r="J3722" s="440" t="s">
        <v>54</v>
      </c>
      <c r="K3722" s="440" t="s">
        <v>25</v>
      </c>
      <c r="L3722"/>
    </row>
    <row r="3723" spans="2:12" ht="15" x14ac:dyDescent="0.25">
      <c r="B3723" s="394" t="s">
        <v>383</v>
      </c>
      <c r="C3723" s="444" t="s">
        <v>4700</v>
      </c>
      <c r="D3723" s="394" t="s">
        <v>164</v>
      </c>
      <c r="E3723" s="394" t="s">
        <v>4701</v>
      </c>
      <c r="F3723" s="542" t="s">
        <v>390</v>
      </c>
      <c r="G3723" s="542"/>
      <c r="H3723" s="395" t="s">
        <v>141</v>
      </c>
      <c r="I3723" s="445">
        <v>6</v>
      </c>
      <c r="J3723" s="446">
        <v>12.3</v>
      </c>
      <c r="K3723" s="451" t="s">
        <v>4702</v>
      </c>
      <c r="L3723"/>
    </row>
    <row r="3724" spans="2:12" ht="15" x14ac:dyDescent="0.25">
      <c r="B3724" s="394" t="s">
        <v>383</v>
      </c>
      <c r="C3724" s="444" t="s">
        <v>682</v>
      </c>
      <c r="D3724" s="394" t="s">
        <v>1336</v>
      </c>
      <c r="E3724" s="394" t="s">
        <v>244</v>
      </c>
      <c r="F3724" s="542" t="s">
        <v>384</v>
      </c>
      <c r="G3724" s="542"/>
      <c r="H3724" s="395" t="s">
        <v>340</v>
      </c>
      <c r="I3724" s="445">
        <v>0.18</v>
      </c>
      <c r="J3724" s="446">
        <v>29.48</v>
      </c>
      <c r="K3724" s="451" t="s">
        <v>4703</v>
      </c>
      <c r="L3724"/>
    </row>
    <row r="3725" spans="2:12" ht="25.5" x14ac:dyDescent="0.25">
      <c r="B3725" s="399"/>
      <c r="C3725" s="399"/>
      <c r="D3725" s="399"/>
      <c r="E3725" s="399"/>
      <c r="F3725" s="399" t="s">
        <v>386</v>
      </c>
      <c r="G3725" s="447">
        <v>5.3</v>
      </c>
      <c r="H3725" s="399" t="s">
        <v>387</v>
      </c>
      <c r="I3725" s="447">
        <v>0</v>
      </c>
      <c r="J3725" s="399" t="s">
        <v>388</v>
      </c>
      <c r="K3725" s="447">
        <v>5.3</v>
      </c>
      <c r="L3725"/>
    </row>
    <row r="3726" spans="2:12" ht="26.25" thickBot="1" x14ac:dyDescent="0.3">
      <c r="B3726" s="399"/>
      <c r="C3726" s="399"/>
      <c r="D3726" s="399"/>
      <c r="E3726" s="399"/>
      <c r="F3726" s="399" t="s">
        <v>389</v>
      </c>
      <c r="G3726" s="447">
        <v>0</v>
      </c>
      <c r="H3726" s="399"/>
      <c r="I3726" s="543" t="s">
        <v>474</v>
      </c>
      <c r="J3726" s="543"/>
      <c r="K3726" s="447">
        <v>79.099999999999994</v>
      </c>
      <c r="L3726"/>
    </row>
    <row r="3727" spans="2:12" ht="13.5" thickTop="1" x14ac:dyDescent="0.25">
      <c r="B3727" s="396"/>
      <c r="C3727" s="396"/>
      <c r="D3727" s="396"/>
      <c r="E3727" s="396"/>
      <c r="F3727" s="396"/>
      <c r="G3727" s="396"/>
      <c r="H3727" s="396"/>
      <c r="I3727" s="396"/>
      <c r="J3727" s="396"/>
      <c r="K3727" s="396"/>
      <c r="L3727" s="396"/>
    </row>
    <row r="3728" spans="2:12" ht="15" x14ac:dyDescent="0.25">
      <c r="B3728" s="388" t="s">
        <v>2468</v>
      </c>
      <c r="C3728" s="440" t="s">
        <v>15</v>
      </c>
      <c r="D3728" s="388" t="s">
        <v>33</v>
      </c>
      <c r="E3728" s="388" t="s">
        <v>30</v>
      </c>
      <c r="F3728" s="544" t="s">
        <v>199</v>
      </c>
      <c r="G3728" s="544"/>
      <c r="H3728" s="389" t="s">
        <v>24</v>
      </c>
      <c r="I3728" s="440" t="s">
        <v>26</v>
      </c>
      <c r="J3728" s="440" t="s">
        <v>585</v>
      </c>
      <c r="K3728" s="440" t="s">
        <v>54</v>
      </c>
      <c r="L3728" s="440" t="s">
        <v>25</v>
      </c>
    </row>
    <row r="3729" spans="2:12" x14ac:dyDescent="0.25">
      <c r="B3729" s="390" t="s">
        <v>382</v>
      </c>
      <c r="C3729" s="391" t="s">
        <v>2469</v>
      </c>
      <c r="D3729" s="390" t="s">
        <v>130</v>
      </c>
      <c r="E3729" s="390" t="s">
        <v>2470</v>
      </c>
      <c r="F3729" s="541">
        <v>98</v>
      </c>
      <c r="G3729" s="541"/>
      <c r="H3729" s="392" t="s">
        <v>136</v>
      </c>
      <c r="I3729" s="443">
        <v>1</v>
      </c>
      <c r="J3729" s="393"/>
      <c r="K3729" s="393">
        <v>38.58</v>
      </c>
      <c r="L3729" s="393">
        <v>38.58</v>
      </c>
    </row>
    <row r="3730" spans="2:12" ht="12.75" customHeight="1" x14ac:dyDescent="0.25">
      <c r="B3730" s="394" t="s">
        <v>383</v>
      </c>
      <c r="C3730" s="444" t="s">
        <v>682</v>
      </c>
      <c r="D3730" s="394" t="s">
        <v>1336</v>
      </c>
      <c r="E3730" s="394" t="s">
        <v>244</v>
      </c>
      <c r="F3730" s="542" t="s">
        <v>384</v>
      </c>
      <c r="G3730" s="542"/>
      <c r="H3730" s="395" t="s">
        <v>340</v>
      </c>
      <c r="I3730" s="445">
        <v>0.5</v>
      </c>
      <c r="J3730" s="445">
        <v>0</v>
      </c>
      <c r="K3730" s="446">
        <v>29.48</v>
      </c>
      <c r="L3730" s="446">
        <v>14.74</v>
      </c>
    </row>
    <row r="3731" spans="2:12" x14ac:dyDescent="0.25">
      <c r="B3731" s="394" t="s">
        <v>383</v>
      </c>
      <c r="C3731" s="444" t="s">
        <v>4704</v>
      </c>
      <c r="D3731" s="394" t="s">
        <v>164</v>
      </c>
      <c r="E3731" s="394" t="s">
        <v>2470</v>
      </c>
      <c r="F3731" s="542" t="s">
        <v>390</v>
      </c>
      <c r="G3731" s="542"/>
      <c r="H3731" s="395" t="s">
        <v>136</v>
      </c>
      <c r="I3731" s="445">
        <v>1</v>
      </c>
      <c r="J3731" s="445">
        <v>0</v>
      </c>
      <c r="K3731" s="446">
        <v>13.66</v>
      </c>
      <c r="L3731" s="446">
        <v>13.66</v>
      </c>
    </row>
    <row r="3732" spans="2:12" ht="12.75" customHeight="1" x14ac:dyDescent="0.25">
      <c r="B3732" s="394" t="s">
        <v>383</v>
      </c>
      <c r="C3732" s="444" t="s">
        <v>690</v>
      </c>
      <c r="D3732" s="394" t="s">
        <v>1336</v>
      </c>
      <c r="E3732" s="394" t="s">
        <v>202</v>
      </c>
      <c r="F3732" s="542" t="s">
        <v>384</v>
      </c>
      <c r="G3732" s="542"/>
      <c r="H3732" s="395" t="s">
        <v>340</v>
      </c>
      <c r="I3732" s="445">
        <v>0.5</v>
      </c>
      <c r="J3732" s="445">
        <v>0</v>
      </c>
      <c r="K3732" s="446">
        <v>20.37</v>
      </c>
      <c r="L3732" s="446">
        <v>10.185</v>
      </c>
    </row>
    <row r="3733" spans="2:12" ht="12.75" customHeight="1" x14ac:dyDescent="0.25">
      <c r="B3733" s="399"/>
      <c r="C3733" s="399"/>
      <c r="D3733" s="399"/>
      <c r="E3733" s="399"/>
      <c r="F3733" s="399"/>
      <c r="G3733" s="399" t="s">
        <v>386</v>
      </c>
      <c r="H3733" s="447">
        <v>24.92</v>
      </c>
      <c r="I3733" s="399" t="s">
        <v>387</v>
      </c>
      <c r="J3733" s="447">
        <v>0</v>
      </c>
      <c r="K3733" s="399" t="s">
        <v>388</v>
      </c>
      <c r="L3733" s="447">
        <v>24.92</v>
      </c>
    </row>
    <row r="3734" spans="2:12" ht="26.25" thickBot="1" x14ac:dyDescent="0.3">
      <c r="B3734" s="399"/>
      <c r="C3734" s="399"/>
      <c r="D3734" s="399"/>
      <c r="E3734" s="399"/>
      <c r="F3734" s="399"/>
      <c r="G3734" s="399" t="s">
        <v>389</v>
      </c>
      <c r="H3734" s="447">
        <v>0</v>
      </c>
      <c r="I3734" s="543"/>
      <c r="J3734" s="543" t="s">
        <v>474</v>
      </c>
      <c r="K3734" s="399"/>
      <c r="L3734" s="447">
        <v>38.58</v>
      </c>
    </row>
    <row r="3735" spans="2:12" ht="13.5" thickTop="1" x14ac:dyDescent="0.25">
      <c r="B3735" s="396"/>
      <c r="C3735" s="396"/>
      <c r="D3735" s="396"/>
      <c r="E3735" s="396"/>
      <c r="F3735" s="396"/>
      <c r="G3735" s="396"/>
      <c r="H3735" s="396"/>
      <c r="I3735" s="396"/>
      <c r="J3735" s="396"/>
      <c r="K3735" s="396"/>
      <c r="L3735" s="396"/>
    </row>
    <row r="3736" spans="2:12" ht="15" x14ac:dyDescent="0.25">
      <c r="B3736" s="388" t="s">
        <v>2473</v>
      </c>
      <c r="C3736" s="440" t="s">
        <v>15</v>
      </c>
      <c r="D3736" s="388" t="s">
        <v>33</v>
      </c>
      <c r="E3736" s="388" t="s">
        <v>30</v>
      </c>
      <c r="F3736" s="544" t="s">
        <v>199</v>
      </c>
      <c r="G3736" s="544"/>
      <c r="H3736" s="389" t="s">
        <v>24</v>
      </c>
      <c r="I3736" s="440" t="s">
        <v>26</v>
      </c>
      <c r="J3736" s="440" t="s">
        <v>585</v>
      </c>
      <c r="K3736" s="440" t="s">
        <v>54</v>
      </c>
      <c r="L3736" s="440" t="s">
        <v>25</v>
      </c>
    </row>
    <row r="3737" spans="2:12" ht="12.75" customHeight="1" x14ac:dyDescent="0.25">
      <c r="B3737" s="390" t="s">
        <v>382</v>
      </c>
      <c r="C3737" s="391" t="s">
        <v>2474</v>
      </c>
      <c r="D3737" s="390" t="s">
        <v>1336</v>
      </c>
      <c r="E3737" s="390" t="s">
        <v>2475</v>
      </c>
      <c r="F3737" s="541">
        <v>725</v>
      </c>
      <c r="G3737" s="541"/>
      <c r="H3737" s="392" t="s">
        <v>137</v>
      </c>
      <c r="I3737" s="443">
        <v>1</v>
      </c>
      <c r="J3737" s="393"/>
      <c r="K3737" s="393">
        <v>27.42</v>
      </c>
      <c r="L3737" s="393">
        <v>27.42</v>
      </c>
    </row>
    <row r="3738" spans="2:12" x14ac:dyDescent="0.25">
      <c r="B3738" s="394" t="s">
        <v>383</v>
      </c>
      <c r="C3738" s="444" t="s">
        <v>674</v>
      </c>
      <c r="D3738" s="394" t="s">
        <v>1336</v>
      </c>
      <c r="E3738" s="394" t="s">
        <v>237</v>
      </c>
      <c r="F3738" s="542" t="s">
        <v>384</v>
      </c>
      <c r="G3738" s="542"/>
      <c r="H3738" s="395" t="s">
        <v>340</v>
      </c>
      <c r="I3738" s="445">
        <v>0.4</v>
      </c>
      <c r="J3738" s="445">
        <v>0</v>
      </c>
      <c r="K3738" s="446">
        <v>22.31</v>
      </c>
      <c r="L3738" s="446">
        <v>8.9239999999999995</v>
      </c>
    </row>
    <row r="3739" spans="2:12" x14ac:dyDescent="0.25">
      <c r="B3739" s="394" t="s">
        <v>383</v>
      </c>
      <c r="C3739" s="444" t="s">
        <v>682</v>
      </c>
      <c r="D3739" s="394" t="s">
        <v>1336</v>
      </c>
      <c r="E3739" s="394" t="s">
        <v>244</v>
      </c>
      <c r="F3739" s="542" t="s">
        <v>384</v>
      </c>
      <c r="G3739" s="542"/>
      <c r="H3739" s="395" t="s">
        <v>340</v>
      </c>
      <c r="I3739" s="445">
        <v>0.4</v>
      </c>
      <c r="J3739" s="445">
        <v>0</v>
      </c>
      <c r="K3739" s="446">
        <v>29.48</v>
      </c>
      <c r="L3739" s="446">
        <v>11.792</v>
      </c>
    </row>
    <row r="3740" spans="2:12" x14ac:dyDescent="0.25">
      <c r="B3740" s="394" t="s">
        <v>383</v>
      </c>
      <c r="C3740" s="444" t="s">
        <v>4705</v>
      </c>
      <c r="D3740" s="394" t="s">
        <v>1336</v>
      </c>
      <c r="E3740" s="394" t="s">
        <v>2475</v>
      </c>
      <c r="F3740" s="542" t="s">
        <v>390</v>
      </c>
      <c r="G3740" s="542"/>
      <c r="H3740" s="395" t="s">
        <v>136</v>
      </c>
      <c r="I3740" s="445">
        <v>1</v>
      </c>
      <c r="J3740" s="445">
        <v>0</v>
      </c>
      <c r="K3740" s="446">
        <v>6.71</v>
      </c>
      <c r="L3740" s="446">
        <v>6.71</v>
      </c>
    </row>
    <row r="3741" spans="2:12" ht="25.5" x14ac:dyDescent="0.25">
      <c r="B3741" s="399"/>
      <c r="C3741" s="399"/>
      <c r="D3741" s="399"/>
      <c r="E3741" s="399"/>
      <c r="F3741" s="399"/>
      <c r="G3741" s="399" t="s">
        <v>386</v>
      </c>
      <c r="H3741" s="447">
        <v>20.71</v>
      </c>
      <c r="I3741" s="399" t="s">
        <v>387</v>
      </c>
      <c r="J3741" s="447">
        <v>0</v>
      </c>
      <c r="K3741" s="399" t="s">
        <v>388</v>
      </c>
      <c r="L3741" s="447">
        <v>20.71</v>
      </c>
    </row>
    <row r="3742" spans="2:12" ht="26.25" thickBot="1" x14ac:dyDescent="0.3">
      <c r="B3742" s="399"/>
      <c r="C3742" s="399"/>
      <c r="D3742" s="399"/>
      <c r="E3742" s="399"/>
      <c r="F3742" s="399"/>
      <c r="G3742" s="399" t="s">
        <v>389</v>
      </c>
      <c r="H3742" s="447">
        <v>0</v>
      </c>
      <c r="I3742" s="543"/>
      <c r="J3742" s="543" t="s">
        <v>474</v>
      </c>
      <c r="K3742" s="399"/>
      <c r="L3742" s="447">
        <v>27.42</v>
      </c>
    </row>
    <row r="3743" spans="2:12" ht="13.5" thickTop="1" x14ac:dyDescent="0.25">
      <c r="B3743" s="396"/>
      <c r="C3743" s="396"/>
      <c r="D3743" s="396"/>
      <c r="E3743" s="396"/>
      <c r="F3743" s="396"/>
      <c r="G3743" s="396"/>
      <c r="H3743" s="396"/>
      <c r="I3743" s="396"/>
      <c r="J3743" s="396"/>
      <c r="K3743" s="396"/>
      <c r="L3743" s="396"/>
    </row>
    <row r="3744" spans="2:12" ht="15" x14ac:dyDescent="0.25">
      <c r="B3744" s="388" t="s">
        <v>2478</v>
      </c>
      <c r="C3744" s="440" t="s">
        <v>15</v>
      </c>
      <c r="D3744" s="388" t="s">
        <v>33</v>
      </c>
      <c r="E3744" s="388" t="s">
        <v>30</v>
      </c>
      <c r="F3744" s="544" t="s">
        <v>199</v>
      </c>
      <c r="G3744" s="544"/>
      <c r="H3744" s="389" t="s">
        <v>24</v>
      </c>
      <c r="I3744" s="440" t="s">
        <v>26</v>
      </c>
      <c r="J3744" s="440" t="s">
        <v>585</v>
      </c>
      <c r="K3744" s="440" t="s">
        <v>54</v>
      </c>
      <c r="L3744" s="440" t="s">
        <v>25</v>
      </c>
    </row>
    <row r="3745" spans="2:12" x14ac:dyDescent="0.25">
      <c r="B3745" s="390" t="s">
        <v>382</v>
      </c>
      <c r="C3745" s="391" t="s">
        <v>2479</v>
      </c>
      <c r="D3745" s="390" t="s">
        <v>1336</v>
      </c>
      <c r="E3745" s="390" t="s">
        <v>2480</v>
      </c>
      <c r="F3745" s="541">
        <v>702</v>
      </c>
      <c r="G3745" s="541"/>
      <c r="H3745" s="392" t="s">
        <v>136</v>
      </c>
      <c r="I3745" s="443">
        <v>1</v>
      </c>
      <c r="J3745" s="393"/>
      <c r="K3745" s="393">
        <v>34.270000000000003</v>
      </c>
      <c r="L3745" s="393">
        <v>34.270000000000003</v>
      </c>
    </row>
    <row r="3746" spans="2:12" x14ac:dyDescent="0.25">
      <c r="B3746" s="394" t="s">
        <v>383</v>
      </c>
      <c r="C3746" s="444" t="s">
        <v>4239</v>
      </c>
      <c r="D3746" s="394" t="s">
        <v>1336</v>
      </c>
      <c r="E3746" s="394" t="s">
        <v>4240</v>
      </c>
      <c r="F3746" s="542" t="s">
        <v>390</v>
      </c>
      <c r="G3746" s="542"/>
      <c r="H3746" s="395" t="s">
        <v>136</v>
      </c>
      <c r="I3746" s="445">
        <v>0.02</v>
      </c>
      <c r="J3746" s="445">
        <v>0</v>
      </c>
      <c r="K3746" s="446">
        <v>152.19</v>
      </c>
      <c r="L3746" s="446">
        <v>3.0438000000000001</v>
      </c>
    </row>
    <row r="3747" spans="2:12" x14ac:dyDescent="0.25">
      <c r="B3747" s="394" t="s">
        <v>383</v>
      </c>
      <c r="C3747" s="444" t="s">
        <v>674</v>
      </c>
      <c r="D3747" s="394" t="s">
        <v>1336</v>
      </c>
      <c r="E3747" s="394" t="s">
        <v>237</v>
      </c>
      <c r="F3747" s="542" t="s">
        <v>384</v>
      </c>
      <c r="G3747" s="542"/>
      <c r="H3747" s="395" t="s">
        <v>340</v>
      </c>
      <c r="I3747" s="445">
        <v>0.25</v>
      </c>
      <c r="J3747" s="445">
        <v>0</v>
      </c>
      <c r="K3747" s="446">
        <v>22.31</v>
      </c>
      <c r="L3747" s="446">
        <v>5.5774999999999997</v>
      </c>
    </row>
    <row r="3748" spans="2:12" ht="12.75" customHeight="1" x14ac:dyDescent="0.25">
      <c r="B3748" s="394" t="s">
        <v>383</v>
      </c>
      <c r="C3748" s="444" t="s">
        <v>682</v>
      </c>
      <c r="D3748" s="394" t="s">
        <v>1336</v>
      </c>
      <c r="E3748" s="394" t="s">
        <v>244</v>
      </c>
      <c r="F3748" s="542" t="s">
        <v>384</v>
      </c>
      <c r="G3748" s="542"/>
      <c r="H3748" s="395" t="s">
        <v>340</v>
      </c>
      <c r="I3748" s="445">
        <v>0.25</v>
      </c>
      <c r="J3748" s="445">
        <v>0</v>
      </c>
      <c r="K3748" s="446">
        <v>29.48</v>
      </c>
      <c r="L3748" s="446">
        <v>7.37</v>
      </c>
    </row>
    <row r="3749" spans="2:12" x14ac:dyDescent="0.25">
      <c r="B3749" s="394" t="s">
        <v>383</v>
      </c>
      <c r="C3749" s="444" t="s">
        <v>4706</v>
      </c>
      <c r="D3749" s="394" t="s">
        <v>1336</v>
      </c>
      <c r="E3749" s="394" t="s">
        <v>4707</v>
      </c>
      <c r="F3749" s="542" t="s">
        <v>390</v>
      </c>
      <c r="G3749" s="542"/>
      <c r="H3749" s="395" t="s">
        <v>136</v>
      </c>
      <c r="I3749" s="445">
        <v>1</v>
      </c>
      <c r="J3749" s="445">
        <v>0</v>
      </c>
      <c r="K3749" s="446">
        <v>18.29</v>
      </c>
      <c r="L3749" s="446">
        <v>18.29</v>
      </c>
    </row>
    <row r="3750" spans="2:12" ht="12.75" customHeight="1" x14ac:dyDescent="0.25">
      <c r="B3750" s="399"/>
      <c r="C3750" s="399"/>
      <c r="D3750" s="399"/>
      <c r="E3750" s="399"/>
      <c r="F3750" s="399"/>
      <c r="G3750" s="399" t="s">
        <v>386</v>
      </c>
      <c r="H3750" s="447">
        <v>12.94</v>
      </c>
      <c r="I3750" s="399" t="s">
        <v>387</v>
      </c>
      <c r="J3750" s="447">
        <v>0</v>
      </c>
      <c r="K3750" s="399" t="s">
        <v>388</v>
      </c>
      <c r="L3750" s="447">
        <v>12.94</v>
      </c>
    </row>
    <row r="3751" spans="2:12" ht="26.25" thickBot="1" x14ac:dyDescent="0.3">
      <c r="B3751" s="399"/>
      <c r="C3751" s="399"/>
      <c r="D3751" s="399"/>
      <c r="E3751" s="399"/>
      <c r="F3751" s="399"/>
      <c r="G3751" s="399" t="s">
        <v>389</v>
      </c>
      <c r="H3751" s="447">
        <v>0</v>
      </c>
      <c r="I3751" s="543"/>
      <c r="J3751" s="543" t="s">
        <v>474</v>
      </c>
      <c r="K3751" s="399"/>
      <c r="L3751" s="447">
        <v>34.270000000000003</v>
      </c>
    </row>
    <row r="3752" spans="2:12" ht="12.75" customHeight="1" thickTop="1" x14ac:dyDescent="0.25">
      <c r="B3752" s="396"/>
      <c r="C3752" s="396"/>
      <c r="D3752" s="396"/>
      <c r="E3752" s="396"/>
      <c r="F3752" s="396"/>
      <c r="G3752" s="396"/>
      <c r="H3752" s="396"/>
      <c r="I3752" s="396"/>
      <c r="J3752" s="396"/>
      <c r="K3752" s="396"/>
      <c r="L3752" s="396"/>
    </row>
    <row r="3753" spans="2:12" ht="15" x14ac:dyDescent="0.25">
      <c r="B3753" s="388" t="s">
        <v>2482</v>
      </c>
      <c r="C3753" s="440" t="s">
        <v>15</v>
      </c>
      <c r="D3753" s="388" t="s">
        <v>33</v>
      </c>
      <c r="E3753" s="388" t="s">
        <v>30</v>
      </c>
      <c r="F3753" s="544" t="s">
        <v>199</v>
      </c>
      <c r="G3753" s="544"/>
      <c r="H3753" s="389" t="s">
        <v>24</v>
      </c>
      <c r="I3753" s="440" t="s">
        <v>26</v>
      </c>
      <c r="J3753" s="440" t="s">
        <v>54</v>
      </c>
      <c r="K3753" s="440" t="s">
        <v>25</v>
      </c>
      <c r="L3753"/>
    </row>
    <row r="3754" spans="2:12" ht="25.5" x14ac:dyDescent="0.25">
      <c r="B3754" s="390" t="s">
        <v>382</v>
      </c>
      <c r="C3754" s="391" t="s">
        <v>2483</v>
      </c>
      <c r="D3754" s="390" t="s">
        <v>1097</v>
      </c>
      <c r="E3754" s="390" t="s">
        <v>2484</v>
      </c>
      <c r="F3754" s="541" t="s">
        <v>1286</v>
      </c>
      <c r="G3754" s="541"/>
      <c r="H3754" s="392" t="s">
        <v>136</v>
      </c>
      <c r="I3754" s="443">
        <v>1</v>
      </c>
      <c r="J3754" s="393">
        <v>8.4</v>
      </c>
      <c r="K3754" s="393">
        <v>8.4</v>
      </c>
      <c r="L3754"/>
    </row>
    <row r="3755" spans="2:12" ht="30" x14ac:dyDescent="0.25">
      <c r="B3755" s="388" t="s">
        <v>604</v>
      </c>
      <c r="C3755" s="440" t="s">
        <v>15</v>
      </c>
      <c r="D3755" s="388" t="s">
        <v>33</v>
      </c>
      <c r="E3755" s="388" t="s">
        <v>384</v>
      </c>
      <c r="F3755" s="440" t="s">
        <v>201</v>
      </c>
      <c r="G3755" s="546" t="s">
        <v>605</v>
      </c>
      <c r="H3755" s="546"/>
      <c r="I3755" s="546"/>
      <c r="J3755" s="546"/>
      <c r="K3755" s="440" t="s">
        <v>606</v>
      </c>
      <c r="L3755"/>
    </row>
    <row r="3756" spans="2:12" ht="15" x14ac:dyDescent="0.25">
      <c r="B3756" s="394" t="s">
        <v>383</v>
      </c>
      <c r="C3756" s="444" t="s">
        <v>682</v>
      </c>
      <c r="D3756" s="394" t="s">
        <v>1336</v>
      </c>
      <c r="E3756" s="394" t="s">
        <v>244</v>
      </c>
      <c r="F3756" s="445">
        <v>0.03</v>
      </c>
      <c r="G3756" s="394"/>
      <c r="H3756" s="394"/>
      <c r="I3756" s="394"/>
      <c r="J3756" s="451" t="s">
        <v>1277</v>
      </c>
      <c r="K3756" s="451" t="s">
        <v>4708</v>
      </c>
      <c r="L3756"/>
    </row>
    <row r="3757" spans="2:12" ht="15" x14ac:dyDescent="0.25">
      <c r="B3757" s="394" t="s">
        <v>383</v>
      </c>
      <c r="C3757" s="444" t="s">
        <v>690</v>
      </c>
      <c r="D3757" s="394" t="s">
        <v>1336</v>
      </c>
      <c r="E3757" s="394" t="s">
        <v>202</v>
      </c>
      <c r="F3757" s="445">
        <v>0.03</v>
      </c>
      <c r="G3757" s="394"/>
      <c r="H3757" s="394"/>
      <c r="I3757" s="394"/>
      <c r="J3757" s="451" t="s">
        <v>1131</v>
      </c>
      <c r="K3757" s="451" t="s">
        <v>4709</v>
      </c>
      <c r="L3757"/>
    </row>
    <row r="3758" spans="2:12" ht="15" x14ac:dyDescent="0.25">
      <c r="B3758" s="547"/>
      <c r="C3758" s="547"/>
      <c r="D3758" s="547"/>
      <c r="E3758" s="547"/>
      <c r="F3758" s="547"/>
      <c r="G3758" s="547" t="s">
        <v>608</v>
      </c>
      <c r="H3758" s="547"/>
      <c r="I3758" s="547"/>
      <c r="J3758" s="547"/>
      <c r="K3758" s="453">
        <v>0</v>
      </c>
      <c r="L3758"/>
    </row>
    <row r="3759" spans="2:12" ht="15" x14ac:dyDescent="0.25">
      <c r="B3759" s="547"/>
      <c r="C3759" s="547"/>
      <c r="D3759" s="547"/>
      <c r="E3759" s="547"/>
      <c r="F3759" s="547"/>
      <c r="G3759" s="547" t="s">
        <v>609</v>
      </c>
      <c r="H3759" s="547"/>
      <c r="I3759" s="547"/>
      <c r="J3759" s="547"/>
      <c r="K3759" s="400">
        <v>1.4955000000000001</v>
      </c>
      <c r="L3759"/>
    </row>
    <row r="3760" spans="2:12" ht="12.75" customHeight="1" x14ac:dyDescent="0.25">
      <c r="B3760" s="547"/>
      <c r="C3760" s="547"/>
      <c r="D3760" s="547"/>
      <c r="E3760" s="547"/>
      <c r="F3760" s="547"/>
      <c r="G3760" s="547" t="s">
        <v>645</v>
      </c>
      <c r="H3760" s="547"/>
      <c r="I3760" s="547"/>
      <c r="J3760" s="547"/>
      <c r="K3760" s="400">
        <v>1.4955000000000001</v>
      </c>
      <c r="L3760"/>
    </row>
    <row r="3761" spans="2:12" ht="15" x14ac:dyDescent="0.25">
      <c r="B3761" s="547"/>
      <c r="C3761" s="547"/>
      <c r="D3761" s="547"/>
      <c r="E3761" s="547"/>
      <c r="F3761" s="547"/>
      <c r="G3761" s="547" t="s">
        <v>611</v>
      </c>
      <c r="H3761" s="547"/>
      <c r="I3761" s="547"/>
      <c r="J3761" s="547"/>
      <c r="K3761" s="400">
        <v>1</v>
      </c>
      <c r="L3761"/>
    </row>
    <row r="3762" spans="2:12" ht="15" x14ac:dyDescent="0.25">
      <c r="B3762" s="547"/>
      <c r="C3762" s="547"/>
      <c r="D3762" s="547"/>
      <c r="E3762" s="547"/>
      <c r="F3762" s="547"/>
      <c r="G3762" s="547" t="s">
        <v>1288</v>
      </c>
      <c r="H3762" s="547"/>
      <c r="I3762" s="547"/>
      <c r="J3762" s="547"/>
      <c r="K3762" s="400">
        <v>1.4955000000000001</v>
      </c>
      <c r="L3762"/>
    </row>
    <row r="3763" spans="2:12" ht="30" x14ac:dyDescent="0.25">
      <c r="B3763" s="388" t="s">
        <v>646</v>
      </c>
      <c r="C3763" s="440" t="s">
        <v>15</v>
      </c>
      <c r="D3763" s="388" t="s">
        <v>33</v>
      </c>
      <c r="E3763" s="388" t="s">
        <v>1289</v>
      </c>
      <c r="F3763" s="440" t="s">
        <v>201</v>
      </c>
      <c r="G3763" s="440" t="s">
        <v>200</v>
      </c>
      <c r="H3763" s="440" t="s">
        <v>648</v>
      </c>
      <c r="I3763" s="440"/>
      <c r="J3763" s="440"/>
      <c r="K3763" s="440" t="s">
        <v>605</v>
      </c>
      <c r="L3763"/>
    </row>
    <row r="3764" spans="2:12" ht="38.25" x14ac:dyDescent="0.25">
      <c r="B3764" s="394" t="s">
        <v>383</v>
      </c>
      <c r="C3764" s="444" t="s">
        <v>4710</v>
      </c>
      <c r="D3764" s="394" t="s">
        <v>1097</v>
      </c>
      <c r="E3764" s="394" t="s">
        <v>4711</v>
      </c>
      <c r="F3764" s="445">
        <v>1</v>
      </c>
      <c r="G3764" s="395" t="s">
        <v>136</v>
      </c>
      <c r="H3764" s="550" t="s">
        <v>4712</v>
      </c>
      <c r="I3764" s="550"/>
      <c r="J3764" s="542"/>
      <c r="K3764" s="451" t="s">
        <v>4712</v>
      </c>
      <c r="L3764"/>
    </row>
    <row r="3765" spans="2:12" ht="15" x14ac:dyDescent="0.25">
      <c r="B3765" s="547"/>
      <c r="C3765" s="547"/>
      <c r="D3765" s="547"/>
      <c r="E3765" s="547"/>
      <c r="F3765" s="547"/>
      <c r="G3765" s="547" t="s">
        <v>1290</v>
      </c>
      <c r="H3765" s="547"/>
      <c r="I3765" s="547"/>
      <c r="J3765" s="547"/>
      <c r="K3765" s="400">
        <v>6.9</v>
      </c>
      <c r="L3765"/>
    </row>
    <row r="3766" spans="2:12" ht="25.5" x14ac:dyDescent="0.25">
      <c r="B3766" s="399"/>
      <c r="C3766" s="399"/>
      <c r="D3766" s="399"/>
      <c r="E3766" s="399"/>
      <c r="F3766" s="399" t="s">
        <v>386</v>
      </c>
      <c r="G3766" s="447">
        <v>1.49</v>
      </c>
      <c r="H3766" s="399" t="s">
        <v>387</v>
      </c>
      <c r="I3766" s="447">
        <v>0.01</v>
      </c>
      <c r="J3766" s="399" t="s">
        <v>388</v>
      </c>
      <c r="K3766" s="447">
        <v>1.4955000000000001</v>
      </c>
      <c r="L3766"/>
    </row>
    <row r="3767" spans="2:12" ht="26.25" thickBot="1" x14ac:dyDescent="0.3">
      <c r="B3767" s="399"/>
      <c r="C3767" s="399"/>
      <c r="D3767" s="399"/>
      <c r="E3767" s="399"/>
      <c r="F3767" s="399" t="s">
        <v>389</v>
      </c>
      <c r="G3767" s="447">
        <v>0</v>
      </c>
      <c r="H3767" s="399"/>
      <c r="I3767" s="543" t="s">
        <v>474</v>
      </c>
      <c r="J3767" s="543"/>
      <c r="K3767" s="447">
        <v>8.4</v>
      </c>
      <c r="L3767"/>
    </row>
    <row r="3768" spans="2:12" ht="12.75" customHeight="1" thickTop="1" x14ac:dyDescent="0.25">
      <c r="B3768" s="396"/>
      <c r="C3768" s="396"/>
      <c r="D3768" s="396"/>
      <c r="E3768" s="396"/>
      <c r="F3768" s="396"/>
      <c r="G3768" s="396"/>
      <c r="H3768" s="396"/>
      <c r="I3768" s="396"/>
      <c r="J3768" s="396"/>
      <c r="K3768" s="396"/>
      <c r="L3768" s="396"/>
    </row>
    <row r="3769" spans="2:12" ht="12.75" customHeight="1" x14ac:dyDescent="0.25">
      <c r="B3769" s="388" t="s">
        <v>2485</v>
      </c>
      <c r="C3769" s="440" t="s">
        <v>15</v>
      </c>
      <c r="D3769" s="388" t="s">
        <v>33</v>
      </c>
      <c r="E3769" s="388" t="s">
        <v>30</v>
      </c>
      <c r="F3769" s="544" t="s">
        <v>199</v>
      </c>
      <c r="G3769" s="544"/>
      <c r="H3769" s="389" t="s">
        <v>24</v>
      </c>
      <c r="I3769" s="440" t="s">
        <v>26</v>
      </c>
      <c r="J3769" s="440" t="s">
        <v>54</v>
      </c>
      <c r="K3769" s="440" t="s">
        <v>25</v>
      </c>
      <c r="L3769"/>
    </row>
    <row r="3770" spans="2:12" ht="38.25" x14ac:dyDescent="0.25">
      <c r="B3770" s="390" t="s">
        <v>382</v>
      </c>
      <c r="C3770" s="391" t="s">
        <v>2486</v>
      </c>
      <c r="D3770" s="390" t="s">
        <v>164</v>
      </c>
      <c r="E3770" s="390" t="s">
        <v>2487</v>
      </c>
      <c r="F3770" s="541" t="s">
        <v>4568</v>
      </c>
      <c r="G3770" s="541"/>
      <c r="H3770" s="392" t="s">
        <v>136</v>
      </c>
      <c r="I3770" s="443">
        <v>1</v>
      </c>
      <c r="J3770" s="393">
        <v>0.68</v>
      </c>
      <c r="K3770" s="393">
        <v>0.68</v>
      </c>
      <c r="L3770"/>
    </row>
    <row r="3771" spans="2:12" ht="15" x14ac:dyDescent="0.25">
      <c r="B3771" s="388" t="s">
        <v>23</v>
      </c>
      <c r="C3771" s="440" t="s">
        <v>15</v>
      </c>
      <c r="D3771" s="388" t="s">
        <v>33</v>
      </c>
      <c r="E3771" s="388" t="s">
        <v>30</v>
      </c>
      <c r="F3771" s="544" t="s">
        <v>199</v>
      </c>
      <c r="G3771" s="546"/>
      <c r="H3771" s="389" t="s">
        <v>24</v>
      </c>
      <c r="I3771" s="440" t="s">
        <v>26</v>
      </c>
      <c r="J3771" s="440" t="s">
        <v>54</v>
      </c>
      <c r="K3771" s="440" t="s">
        <v>25</v>
      </c>
      <c r="L3771"/>
    </row>
    <row r="3772" spans="2:12" ht="15" x14ac:dyDescent="0.25">
      <c r="B3772" s="394" t="s">
        <v>383</v>
      </c>
      <c r="C3772" s="444" t="s">
        <v>682</v>
      </c>
      <c r="D3772" s="394" t="s">
        <v>1336</v>
      </c>
      <c r="E3772" s="394" t="s">
        <v>244</v>
      </c>
      <c r="F3772" s="542" t="s">
        <v>384</v>
      </c>
      <c r="G3772" s="542"/>
      <c r="H3772" s="395" t="s">
        <v>340</v>
      </c>
      <c r="I3772" s="445">
        <v>0.01</v>
      </c>
      <c r="J3772" s="446">
        <v>29.48</v>
      </c>
      <c r="K3772" s="451" t="s">
        <v>798</v>
      </c>
      <c r="L3772"/>
    </row>
    <row r="3773" spans="2:12" ht="15" x14ac:dyDescent="0.25">
      <c r="B3773" s="394" t="s">
        <v>383</v>
      </c>
      <c r="C3773" s="444" t="s">
        <v>4713</v>
      </c>
      <c r="D3773" s="394" t="s">
        <v>164</v>
      </c>
      <c r="E3773" s="394" t="s">
        <v>4714</v>
      </c>
      <c r="F3773" s="542" t="s">
        <v>390</v>
      </c>
      <c r="G3773" s="542"/>
      <c r="H3773" s="395" t="s">
        <v>136</v>
      </c>
      <c r="I3773" s="445">
        <v>1</v>
      </c>
      <c r="J3773" s="446">
        <v>0.39</v>
      </c>
      <c r="K3773" s="451" t="s">
        <v>4715</v>
      </c>
      <c r="L3773"/>
    </row>
    <row r="3774" spans="2:12" ht="15" x14ac:dyDescent="0.25">
      <c r="B3774" s="549" t="s">
        <v>497</v>
      </c>
      <c r="C3774" s="546"/>
      <c r="D3774" s="546"/>
      <c r="E3774" s="546"/>
      <c r="F3774" s="546"/>
      <c r="G3774" s="546"/>
      <c r="H3774" s="546"/>
      <c r="I3774" s="546"/>
      <c r="J3774" s="546"/>
      <c r="K3774" s="546"/>
      <c r="L3774"/>
    </row>
    <row r="3775" spans="2:12" ht="15" x14ac:dyDescent="0.25">
      <c r="B3775" s="388" t="s">
        <v>23</v>
      </c>
      <c r="C3775" s="440" t="s">
        <v>15</v>
      </c>
      <c r="D3775" s="388" t="s">
        <v>33</v>
      </c>
      <c r="E3775" s="388" t="s">
        <v>30</v>
      </c>
      <c r="F3775" s="544" t="s">
        <v>199</v>
      </c>
      <c r="G3775" s="546"/>
      <c r="H3775" s="389" t="s">
        <v>24</v>
      </c>
      <c r="I3775" s="440" t="s">
        <v>26</v>
      </c>
      <c r="J3775" s="440" t="s">
        <v>54</v>
      </c>
      <c r="K3775" s="440" t="s">
        <v>25</v>
      </c>
      <c r="L3775"/>
    </row>
    <row r="3776" spans="2:12" ht="15" x14ac:dyDescent="0.25">
      <c r="B3776" s="394" t="s">
        <v>383</v>
      </c>
      <c r="C3776" s="444" t="s">
        <v>682</v>
      </c>
      <c r="D3776" s="394" t="s">
        <v>1336</v>
      </c>
      <c r="E3776" s="394" t="s">
        <v>244</v>
      </c>
      <c r="F3776" s="542" t="s">
        <v>384</v>
      </c>
      <c r="G3776" s="542"/>
      <c r="H3776" s="395" t="s">
        <v>340</v>
      </c>
      <c r="I3776" s="445">
        <v>0.01</v>
      </c>
      <c r="J3776" s="446">
        <v>29.48</v>
      </c>
      <c r="K3776" s="451" t="s">
        <v>798</v>
      </c>
      <c r="L3776"/>
    </row>
    <row r="3777" spans="2:12" ht="12.75" customHeight="1" x14ac:dyDescent="0.25">
      <c r="B3777" s="394" t="s">
        <v>383</v>
      </c>
      <c r="C3777" s="444" t="s">
        <v>4713</v>
      </c>
      <c r="D3777" s="394" t="s">
        <v>164</v>
      </c>
      <c r="E3777" s="394" t="s">
        <v>4714</v>
      </c>
      <c r="F3777" s="542" t="s">
        <v>390</v>
      </c>
      <c r="G3777" s="542"/>
      <c r="H3777" s="395" t="s">
        <v>136</v>
      </c>
      <c r="I3777" s="445">
        <v>1</v>
      </c>
      <c r="J3777" s="446">
        <v>0.39</v>
      </c>
      <c r="K3777" s="451" t="s">
        <v>4715</v>
      </c>
      <c r="L3777"/>
    </row>
    <row r="3778" spans="2:12" ht="12.75" customHeight="1" x14ac:dyDescent="0.25">
      <c r="B3778" s="399"/>
      <c r="C3778" s="399"/>
      <c r="D3778" s="399"/>
      <c r="E3778" s="399"/>
      <c r="F3778" s="399" t="s">
        <v>386</v>
      </c>
      <c r="G3778" s="447">
        <v>0.28999999999999998</v>
      </c>
      <c r="H3778" s="399" t="s">
        <v>387</v>
      </c>
      <c r="I3778" s="447">
        <v>0</v>
      </c>
      <c r="J3778" s="399" t="s">
        <v>388</v>
      </c>
      <c r="K3778" s="447">
        <v>0.28999999999999998</v>
      </c>
      <c r="L3778"/>
    </row>
    <row r="3779" spans="2:12" ht="26.25" thickBot="1" x14ac:dyDescent="0.3">
      <c r="B3779" s="399"/>
      <c r="C3779" s="399"/>
      <c r="D3779" s="399"/>
      <c r="E3779" s="399"/>
      <c r="F3779" s="399" t="s">
        <v>389</v>
      </c>
      <c r="G3779" s="447">
        <v>0</v>
      </c>
      <c r="H3779" s="399"/>
      <c r="I3779" s="543" t="s">
        <v>474</v>
      </c>
      <c r="J3779" s="543"/>
      <c r="K3779" s="447">
        <v>0.68</v>
      </c>
      <c r="L3779"/>
    </row>
    <row r="3780" spans="2:12" ht="13.5" thickTop="1" x14ac:dyDescent="0.25">
      <c r="B3780" s="396"/>
      <c r="C3780" s="396"/>
      <c r="D3780" s="396"/>
      <c r="E3780" s="396"/>
      <c r="F3780" s="396"/>
      <c r="G3780" s="396"/>
      <c r="H3780" s="396"/>
      <c r="I3780" s="396"/>
      <c r="J3780" s="396"/>
      <c r="K3780" s="396"/>
      <c r="L3780" s="396"/>
    </row>
    <row r="3781" spans="2:12" ht="15" x14ac:dyDescent="0.25">
      <c r="B3781" s="388" t="s">
        <v>2488</v>
      </c>
      <c r="C3781" s="440" t="s">
        <v>15</v>
      </c>
      <c r="D3781" s="388" t="s">
        <v>33</v>
      </c>
      <c r="E3781" s="388" t="s">
        <v>30</v>
      </c>
      <c r="F3781" s="544" t="s">
        <v>199</v>
      </c>
      <c r="G3781" s="544"/>
      <c r="H3781" s="389" t="s">
        <v>24</v>
      </c>
      <c r="I3781" s="440" t="s">
        <v>26</v>
      </c>
      <c r="J3781" s="440" t="s">
        <v>585</v>
      </c>
      <c r="K3781" s="440" t="s">
        <v>54</v>
      </c>
      <c r="L3781" s="440" t="s">
        <v>25</v>
      </c>
    </row>
    <row r="3782" spans="2:12" x14ac:dyDescent="0.25">
      <c r="B3782" s="390" t="s">
        <v>382</v>
      </c>
      <c r="C3782" s="391" t="s">
        <v>2489</v>
      </c>
      <c r="D3782" s="390" t="s">
        <v>1336</v>
      </c>
      <c r="E3782" s="390" t="s">
        <v>2490</v>
      </c>
      <c r="F3782" s="541">
        <v>719</v>
      </c>
      <c r="G3782" s="541"/>
      <c r="H3782" s="392" t="s">
        <v>137</v>
      </c>
      <c r="I3782" s="443">
        <v>1</v>
      </c>
      <c r="J3782" s="393"/>
      <c r="K3782" s="393">
        <v>0.49</v>
      </c>
      <c r="L3782" s="393">
        <v>0.49</v>
      </c>
    </row>
    <row r="3783" spans="2:12" x14ac:dyDescent="0.25">
      <c r="B3783" s="394" t="s">
        <v>383</v>
      </c>
      <c r="C3783" s="444" t="s">
        <v>674</v>
      </c>
      <c r="D3783" s="394" t="s">
        <v>1336</v>
      </c>
      <c r="E3783" s="394" t="s">
        <v>237</v>
      </c>
      <c r="F3783" s="542" t="s">
        <v>384</v>
      </c>
      <c r="G3783" s="542"/>
      <c r="H3783" s="395" t="s">
        <v>340</v>
      </c>
      <c r="I3783" s="445">
        <v>6.6E-3</v>
      </c>
      <c r="J3783" s="445">
        <v>0</v>
      </c>
      <c r="K3783" s="446">
        <v>22.31</v>
      </c>
      <c r="L3783" s="446">
        <v>0.14724599999999999</v>
      </c>
    </row>
    <row r="3784" spans="2:12" x14ac:dyDescent="0.25">
      <c r="B3784" s="394" t="s">
        <v>383</v>
      </c>
      <c r="C3784" s="444" t="s">
        <v>4716</v>
      </c>
      <c r="D3784" s="394" t="s">
        <v>1336</v>
      </c>
      <c r="E3784" s="394" t="s">
        <v>4717</v>
      </c>
      <c r="F3784" s="542" t="s">
        <v>390</v>
      </c>
      <c r="G3784" s="542"/>
      <c r="H3784" s="395" t="s">
        <v>136</v>
      </c>
      <c r="I3784" s="445">
        <v>1</v>
      </c>
      <c r="J3784" s="445">
        <v>0</v>
      </c>
      <c r="K3784" s="446">
        <v>0.16</v>
      </c>
      <c r="L3784" s="446">
        <v>0.16</v>
      </c>
    </row>
    <row r="3785" spans="2:12" x14ac:dyDescent="0.25">
      <c r="B3785" s="394" t="s">
        <v>383</v>
      </c>
      <c r="C3785" s="444" t="s">
        <v>682</v>
      </c>
      <c r="D3785" s="394" t="s">
        <v>1336</v>
      </c>
      <c r="E3785" s="394" t="s">
        <v>244</v>
      </c>
      <c r="F3785" s="542" t="s">
        <v>384</v>
      </c>
      <c r="G3785" s="542"/>
      <c r="H3785" s="395" t="s">
        <v>340</v>
      </c>
      <c r="I3785" s="445">
        <v>6.6E-3</v>
      </c>
      <c r="J3785" s="445">
        <v>0</v>
      </c>
      <c r="K3785" s="446">
        <v>29.48</v>
      </c>
      <c r="L3785" s="446">
        <v>0.19456799999999999</v>
      </c>
    </row>
    <row r="3786" spans="2:12" ht="25.5" x14ac:dyDescent="0.25">
      <c r="B3786" s="399"/>
      <c r="C3786" s="399"/>
      <c r="D3786" s="399"/>
      <c r="E3786" s="399"/>
      <c r="F3786" s="399"/>
      <c r="G3786" s="399" t="s">
        <v>386</v>
      </c>
      <c r="H3786" s="447">
        <v>0.33</v>
      </c>
      <c r="I3786" s="399" t="s">
        <v>387</v>
      </c>
      <c r="J3786" s="447">
        <v>0</v>
      </c>
      <c r="K3786" s="399" t="s">
        <v>388</v>
      </c>
      <c r="L3786" s="447">
        <v>0.33</v>
      </c>
    </row>
    <row r="3787" spans="2:12" ht="26.25" thickBot="1" x14ac:dyDescent="0.3">
      <c r="B3787" s="399"/>
      <c r="C3787" s="399"/>
      <c r="D3787" s="399"/>
      <c r="E3787" s="399"/>
      <c r="F3787" s="399"/>
      <c r="G3787" s="399" t="s">
        <v>389</v>
      </c>
      <c r="H3787" s="447">
        <v>0</v>
      </c>
      <c r="I3787" s="543"/>
      <c r="J3787" s="543" t="s">
        <v>474</v>
      </c>
      <c r="K3787" s="399"/>
      <c r="L3787" s="447">
        <v>0.49</v>
      </c>
    </row>
    <row r="3788" spans="2:12" ht="13.5" thickTop="1" x14ac:dyDescent="0.25">
      <c r="B3788" s="396"/>
      <c r="C3788" s="396"/>
      <c r="D3788" s="396"/>
      <c r="E3788" s="396"/>
      <c r="F3788" s="396"/>
      <c r="G3788" s="396"/>
      <c r="H3788" s="396"/>
      <c r="I3788" s="396"/>
      <c r="J3788" s="396"/>
      <c r="K3788" s="396"/>
      <c r="L3788" s="396"/>
    </row>
    <row r="3789" spans="2:12" ht="15" x14ac:dyDescent="0.25">
      <c r="B3789" s="388" t="s">
        <v>2491</v>
      </c>
      <c r="C3789" s="440" t="s">
        <v>15</v>
      </c>
      <c r="D3789" s="388" t="s">
        <v>33</v>
      </c>
      <c r="E3789" s="388" t="s">
        <v>30</v>
      </c>
      <c r="F3789" s="544" t="s">
        <v>199</v>
      </c>
      <c r="G3789" s="544"/>
      <c r="H3789" s="389" t="s">
        <v>24</v>
      </c>
      <c r="I3789" s="440" t="s">
        <v>26</v>
      </c>
      <c r="J3789" s="440" t="s">
        <v>54</v>
      </c>
      <c r="K3789" s="440" t="s">
        <v>25</v>
      </c>
      <c r="L3789"/>
    </row>
    <row r="3790" spans="2:12" ht="38.25" x14ac:dyDescent="0.25">
      <c r="B3790" s="390" t="s">
        <v>382</v>
      </c>
      <c r="C3790" s="391" t="s">
        <v>2492</v>
      </c>
      <c r="D3790" s="390" t="s">
        <v>164</v>
      </c>
      <c r="E3790" s="390" t="s">
        <v>2493</v>
      </c>
      <c r="F3790" s="541" t="s">
        <v>4568</v>
      </c>
      <c r="G3790" s="541"/>
      <c r="H3790" s="392" t="s">
        <v>136</v>
      </c>
      <c r="I3790" s="443">
        <v>1</v>
      </c>
      <c r="J3790" s="393">
        <v>0.9</v>
      </c>
      <c r="K3790" s="393">
        <v>0.9</v>
      </c>
      <c r="L3790"/>
    </row>
    <row r="3791" spans="2:12" ht="15" x14ac:dyDescent="0.25">
      <c r="B3791" s="388" t="s">
        <v>23</v>
      </c>
      <c r="C3791" s="440" t="s">
        <v>15</v>
      </c>
      <c r="D3791" s="388" t="s">
        <v>33</v>
      </c>
      <c r="E3791" s="388" t="s">
        <v>30</v>
      </c>
      <c r="F3791" s="544" t="s">
        <v>199</v>
      </c>
      <c r="G3791" s="546"/>
      <c r="H3791" s="389" t="s">
        <v>24</v>
      </c>
      <c r="I3791" s="440" t="s">
        <v>26</v>
      </c>
      <c r="J3791" s="440" t="s">
        <v>54</v>
      </c>
      <c r="K3791" s="440" t="s">
        <v>25</v>
      </c>
      <c r="L3791"/>
    </row>
    <row r="3792" spans="2:12" ht="12.75" customHeight="1" x14ac:dyDescent="0.25">
      <c r="B3792" s="394" t="s">
        <v>383</v>
      </c>
      <c r="C3792" s="444" t="s">
        <v>4718</v>
      </c>
      <c r="D3792" s="394" t="s">
        <v>164</v>
      </c>
      <c r="E3792" s="394" t="s">
        <v>4719</v>
      </c>
      <c r="F3792" s="542" t="s">
        <v>390</v>
      </c>
      <c r="G3792" s="542"/>
      <c r="H3792" s="395" t="s">
        <v>136</v>
      </c>
      <c r="I3792" s="445">
        <v>1</v>
      </c>
      <c r="J3792" s="446">
        <v>0.61</v>
      </c>
      <c r="K3792" s="451" t="s">
        <v>4709</v>
      </c>
      <c r="L3792"/>
    </row>
    <row r="3793" spans="2:12" ht="15" x14ac:dyDescent="0.25">
      <c r="B3793" s="394" t="s">
        <v>383</v>
      </c>
      <c r="C3793" s="444" t="s">
        <v>682</v>
      </c>
      <c r="D3793" s="394" t="s">
        <v>1336</v>
      </c>
      <c r="E3793" s="394" t="s">
        <v>244</v>
      </c>
      <c r="F3793" s="542" t="s">
        <v>384</v>
      </c>
      <c r="G3793" s="542"/>
      <c r="H3793" s="395" t="s">
        <v>340</v>
      </c>
      <c r="I3793" s="445">
        <v>0.01</v>
      </c>
      <c r="J3793" s="446">
        <v>29.48</v>
      </c>
      <c r="K3793" s="451" t="s">
        <v>798</v>
      </c>
      <c r="L3793"/>
    </row>
    <row r="3794" spans="2:12" ht="12.75" customHeight="1" x14ac:dyDescent="0.25">
      <c r="B3794" s="549" t="s">
        <v>497</v>
      </c>
      <c r="C3794" s="546"/>
      <c r="D3794" s="546"/>
      <c r="E3794" s="546"/>
      <c r="F3794" s="546"/>
      <c r="G3794" s="546"/>
      <c r="H3794" s="546"/>
      <c r="I3794" s="546"/>
      <c r="J3794" s="546"/>
      <c r="K3794" s="546"/>
      <c r="L3794"/>
    </row>
    <row r="3795" spans="2:12" ht="15" x14ac:dyDescent="0.25">
      <c r="B3795" s="388" t="s">
        <v>23</v>
      </c>
      <c r="C3795" s="440" t="s">
        <v>15</v>
      </c>
      <c r="D3795" s="388" t="s">
        <v>33</v>
      </c>
      <c r="E3795" s="388" t="s">
        <v>30</v>
      </c>
      <c r="F3795" s="544" t="s">
        <v>199</v>
      </c>
      <c r="G3795" s="546"/>
      <c r="H3795" s="389" t="s">
        <v>24</v>
      </c>
      <c r="I3795" s="440" t="s">
        <v>26</v>
      </c>
      <c r="J3795" s="440" t="s">
        <v>54</v>
      </c>
      <c r="K3795" s="440" t="s">
        <v>25</v>
      </c>
      <c r="L3795"/>
    </row>
    <row r="3796" spans="2:12" ht="12.75" customHeight="1" x14ac:dyDescent="0.25">
      <c r="B3796" s="394" t="s">
        <v>383</v>
      </c>
      <c r="C3796" s="444" t="s">
        <v>4718</v>
      </c>
      <c r="D3796" s="394" t="s">
        <v>164</v>
      </c>
      <c r="E3796" s="394" t="s">
        <v>4719</v>
      </c>
      <c r="F3796" s="542" t="s">
        <v>390</v>
      </c>
      <c r="G3796" s="542"/>
      <c r="H3796" s="395" t="s">
        <v>136</v>
      </c>
      <c r="I3796" s="445">
        <v>1</v>
      </c>
      <c r="J3796" s="446">
        <v>0.61</v>
      </c>
      <c r="K3796" s="451" t="s">
        <v>4709</v>
      </c>
      <c r="L3796"/>
    </row>
    <row r="3797" spans="2:12" ht="15" x14ac:dyDescent="0.25">
      <c r="B3797" s="394" t="s">
        <v>383</v>
      </c>
      <c r="C3797" s="444" t="s">
        <v>682</v>
      </c>
      <c r="D3797" s="394" t="s">
        <v>1336</v>
      </c>
      <c r="E3797" s="394" t="s">
        <v>244</v>
      </c>
      <c r="F3797" s="542" t="s">
        <v>384</v>
      </c>
      <c r="G3797" s="542"/>
      <c r="H3797" s="395" t="s">
        <v>340</v>
      </c>
      <c r="I3797" s="445">
        <v>0.01</v>
      </c>
      <c r="J3797" s="446">
        <v>29.48</v>
      </c>
      <c r="K3797" s="451" t="s">
        <v>798</v>
      </c>
      <c r="L3797"/>
    </row>
    <row r="3798" spans="2:12" ht="25.5" x14ac:dyDescent="0.25">
      <c r="B3798" s="399"/>
      <c r="C3798" s="399"/>
      <c r="D3798" s="399"/>
      <c r="E3798" s="399"/>
      <c r="F3798" s="399" t="s">
        <v>386</v>
      </c>
      <c r="G3798" s="447">
        <v>0.28999999999999998</v>
      </c>
      <c r="H3798" s="399" t="s">
        <v>387</v>
      </c>
      <c r="I3798" s="447">
        <v>0</v>
      </c>
      <c r="J3798" s="399" t="s">
        <v>388</v>
      </c>
      <c r="K3798" s="447">
        <v>0.28999999999999998</v>
      </c>
      <c r="L3798"/>
    </row>
    <row r="3799" spans="2:12" ht="26.25" thickBot="1" x14ac:dyDescent="0.3">
      <c r="B3799" s="399"/>
      <c r="C3799" s="399"/>
      <c r="D3799" s="399"/>
      <c r="E3799" s="399"/>
      <c r="F3799" s="399" t="s">
        <v>389</v>
      </c>
      <c r="G3799" s="447">
        <v>0</v>
      </c>
      <c r="H3799" s="399"/>
      <c r="I3799" s="543" t="s">
        <v>474</v>
      </c>
      <c r="J3799" s="543"/>
      <c r="K3799" s="447">
        <v>0.9</v>
      </c>
      <c r="L3799"/>
    </row>
    <row r="3800" spans="2:12" ht="13.5" thickTop="1" x14ac:dyDescent="0.25">
      <c r="B3800" s="396"/>
      <c r="C3800" s="396"/>
      <c r="D3800" s="396"/>
      <c r="E3800" s="396"/>
      <c r="F3800" s="396"/>
      <c r="G3800" s="396"/>
      <c r="H3800" s="396"/>
      <c r="I3800" s="396"/>
      <c r="J3800" s="396"/>
      <c r="K3800" s="396"/>
      <c r="L3800" s="396"/>
    </row>
    <row r="3801" spans="2:12" ht="15" x14ac:dyDescent="0.25">
      <c r="B3801" s="388" t="s">
        <v>2494</v>
      </c>
      <c r="C3801" s="440" t="s">
        <v>15</v>
      </c>
      <c r="D3801" s="388" t="s">
        <v>33</v>
      </c>
      <c r="E3801" s="388" t="s">
        <v>30</v>
      </c>
      <c r="F3801" s="544" t="s">
        <v>199</v>
      </c>
      <c r="G3801" s="544"/>
      <c r="H3801" s="389" t="s">
        <v>24</v>
      </c>
      <c r="I3801" s="440" t="s">
        <v>26</v>
      </c>
      <c r="J3801" s="440" t="s">
        <v>585</v>
      </c>
      <c r="K3801" s="440" t="s">
        <v>54</v>
      </c>
      <c r="L3801" s="440" t="s">
        <v>25</v>
      </c>
    </row>
    <row r="3802" spans="2:12" ht="38.25" x14ac:dyDescent="0.25">
      <c r="B3802" s="390" t="s">
        <v>382</v>
      </c>
      <c r="C3802" s="391" t="s">
        <v>2495</v>
      </c>
      <c r="D3802" s="390" t="s">
        <v>1648</v>
      </c>
      <c r="E3802" s="390" t="s">
        <v>2496</v>
      </c>
      <c r="F3802" s="541" t="s">
        <v>4095</v>
      </c>
      <c r="G3802" s="541"/>
      <c r="H3802" s="392" t="s">
        <v>159</v>
      </c>
      <c r="I3802" s="443">
        <v>1</v>
      </c>
      <c r="J3802" s="393"/>
      <c r="K3802" s="393">
        <v>3.57</v>
      </c>
      <c r="L3802" s="393">
        <v>3.57</v>
      </c>
    </row>
    <row r="3803" spans="2:12" x14ac:dyDescent="0.25">
      <c r="B3803" s="394" t="s">
        <v>383</v>
      </c>
      <c r="C3803" s="444" t="s">
        <v>4720</v>
      </c>
      <c r="D3803" s="394" t="s">
        <v>1648</v>
      </c>
      <c r="E3803" s="394" t="s">
        <v>4721</v>
      </c>
      <c r="F3803" s="542" t="s">
        <v>390</v>
      </c>
      <c r="G3803" s="542"/>
      <c r="H3803" s="395" t="s">
        <v>159</v>
      </c>
      <c r="I3803" s="445">
        <v>1</v>
      </c>
      <c r="J3803" s="445">
        <v>0</v>
      </c>
      <c r="K3803" s="446">
        <v>0.99</v>
      </c>
      <c r="L3803" s="446">
        <v>0.99</v>
      </c>
    </row>
    <row r="3804" spans="2:12" ht="12.75" customHeight="1" x14ac:dyDescent="0.25">
      <c r="B3804" s="394" t="s">
        <v>383</v>
      </c>
      <c r="C3804" s="444" t="s">
        <v>682</v>
      </c>
      <c r="D3804" s="394" t="s">
        <v>1336</v>
      </c>
      <c r="E3804" s="394" t="s">
        <v>244</v>
      </c>
      <c r="F3804" s="542" t="s">
        <v>384</v>
      </c>
      <c r="G3804" s="542"/>
      <c r="H3804" s="395" t="s">
        <v>340</v>
      </c>
      <c r="I3804" s="445">
        <v>0.05</v>
      </c>
      <c r="J3804" s="445">
        <v>0</v>
      </c>
      <c r="K3804" s="446">
        <v>29.48</v>
      </c>
      <c r="L3804" s="446">
        <v>1.474</v>
      </c>
    </row>
    <row r="3805" spans="2:12" x14ac:dyDescent="0.25">
      <c r="B3805" s="394" t="s">
        <v>383</v>
      </c>
      <c r="C3805" s="444" t="s">
        <v>674</v>
      </c>
      <c r="D3805" s="394" t="s">
        <v>1336</v>
      </c>
      <c r="E3805" s="394" t="s">
        <v>237</v>
      </c>
      <c r="F3805" s="542" t="s">
        <v>384</v>
      </c>
      <c r="G3805" s="542"/>
      <c r="H3805" s="395" t="s">
        <v>340</v>
      </c>
      <c r="I3805" s="445">
        <v>0.05</v>
      </c>
      <c r="J3805" s="445">
        <v>0</v>
      </c>
      <c r="K3805" s="446">
        <v>22.31</v>
      </c>
      <c r="L3805" s="446">
        <v>1.1154999999999999</v>
      </c>
    </row>
    <row r="3806" spans="2:12" ht="25.5" x14ac:dyDescent="0.25">
      <c r="B3806" s="399"/>
      <c r="C3806" s="399"/>
      <c r="D3806" s="399"/>
      <c r="E3806" s="399"/>
      <c r="F3806" s="399"/>
      <c r="G3806" s="399" t="s">
        <v>386</v>
      </c>
      <c r="H3806" s="447">
        <v>2.58</v>
      </c>
      <c r="I3806" s="399" t="s">
        <v>387</v>
      </c>
      <c r="J3806" s="447">
        <v>0</v>
      </c>
      <c r="K3806" s="399" t="s">
        <v>388</v>
      </c>
      <c r="L3806" s="447">
        <v>2.58</v>
      </c>
    </row>
    <row r="3807" spans="2:12" ht="26.25" thickBot="1" x14ac:dyDescent="0.3">
      <c r="B3807" s="399"/>
      <c r="C3807" s="399"/>
      <c r="D3807" s="399"/>
      <c r="E3807" s="399"/>
      <c r="F3807" s="399"/>
      <c r="G3807" s="399" t="s">
        <v>389</v>
      </c>
      <c r="H3807" s="447">
        <v>0</v>
      </c>
      <c r="I3807" s="543"/>
      <c r="J3807" s="543" t="s">
        <v>474</v>
      </c>
      <c r="K3807" s="399"/>
      <c r="L3807" s="447">
        <v>3.57</v>
      </c>
    </row>
    <row r="3808" spans="2:12" ht="13.5" thickTop="1" x14ac:dyDescent="0.25">
      <c r="B3808" s="396"/>
      <c r="C3808" s="396"/>
      <c r="D3808" s="396"/>
      <c r="E3808" s="396"/>
      <c r="F3808" s="396"/>
      <c r="G3808" s="396"/>
      <c r="H3808" s="396"/>
      <c r="I3808" s="396"/>
      <c r="J3808" s="396"/>
      <c r="K3808" s="396"/>
      <c r="L3808" s="396"/>
    </row>
    <row r="3809" spans="2:12" ht="15" x14ac:dyDescent="0.25">
      <c r="B3809" s="388" t="s">
        <v>2503</v>
      </c>
      <c r="C3809" s="440" t="s">
        <v>15</v>
      </c>
      <c r="D3809" s="388" t="s">
        <v>33</v>
      </c>
      <c r="E3809" s="388" t="s">
        <v>30</v>
      </c>
      <c r="F3809" s="544" t="s">
        <v>199</v>
      </c>
      <c r="G3809" s="544"/>
      <c r="H3809" s="389" t="s">
        <v>24</v>
      </c>
      <c r="I3809" s="440" t="s">
        <v>26</v>
      </c>
      <c r="J3809" s="440" t="s">
        <v>585</v>
      </c>
      <c r="K3809" s="440" t="s">
        <v>54</v>
      </c>
      <c r="L3809" s="440" t="s">
        <v>25</v>
      </c>
    </row>
    <row r="3810" spans="2:12" ht="25.5" x14ac:dyDescent="0.25">
      <c r="B3810" s="390" t="s">
        <v>382</v>
      </c>
      <c r="C3810" s="391" t="s">
        <v>2504</v>
      </c>
      <c r="D3810" s="390" t="s">
        <v>130</v>
      </c>
      <c r="E3810" s="390" t="s">
        <v>2505</v>
      </c>
      <c r="F3810" s="541">
        <v>7</v>
      </c>
      <c r="G3810" s="541"/>
      <c r="H3810" s="392" t="s">
        <v>188</v>
      </c>
      <c r="I3810" s="443">
        <v>1</v>
      </c>
      <c r="J3810" s="393"/>
      <c r="K3810" s="393">
        <v>10.95</v>
      </c>
      <c r="L3810" s="393">
        <v>10.95</v>
      </c>
    </row>
    <row r="3811" spans="2:12" x14ac:dyDescent="0.25">
      <c r="B3811" s="394" t="s">
        <v>383</v>
      </c>
      <c r="C3811" s="444" t="s">
        <v>682</v>
      </c>
      <c r="D3811" s="394" t="s">
        <v>1336</v>
      </c>
      <c r="E3811" s="394" t="s">
        <v>244</v>
      </c>
      <c r="F3811" s="542" t="s">
        <v>384</v>
      </c>
      <c r="G3811" s="542"/>
      <c r="H3811" s="395" t="s">
        <v>340</v>
      </c>
      <c r="I3811" s="445">
        <v>0.06</v>
      </c>
      <c r="J3811" s="445">
        <v>0</v>
      </c>
      <c r="K3811" s="446">
        <v>29.48</v>
      </c>
      <c r="L3811" s="446">
        <v>1.7687999999999999</v>
      </c>
    </row>
    <row r="3812" spans="2:12" ht="38.25" x14ac:dyDescent="0.25">
      <c r="B3812" s="394" t="s">
        <v>383</v>
      </c>
      <c r="C3812" s="444" t="s">
        <v>4722</v>
      </c>
      <c r="D3812" s="394" t="s">
        <v>3787</v>
      </c>
      <c r="E3812" s="394" t="s">
        <v>4723</v>
      </c>
      <c r="F3812" s="542" t="s">
        <v>390</v>
      </c>
      <c r="G3812" s="542"/>
      <c r="H3812" s="395" t="s">
        <v>188</v>
      </c>
      <c r="I3812" s="445">
        <v>1.02</v>
      </c>
      <c r="J3812" s="445">
        <v>0</v>
      </c>
      <c r="K3812" s="446">
        <v>7.71</v>
      </c>
      <c r="L3812" s="446">
        <v>7.8642000000000003</v>
      </c>
    </row>
    <row r="3813" spans="2:12" x14ac:dyDescent="0.25">
      <c r="B3813" s="394" t="s">
        <v>383</v>
      </c>
      <c r="C3813" s="444" t="s">
        <v>674</v>
      </c>
      <c r="D3813" s="394" t="s">
        <v>1336</v>
      </c>
      <c r="E3813" s="394" t="s">
        <v>237</v>
      </c>
      <c r="F3813" s="542" t="s">
        <v>384</v>
      </c>
      <c r="G3813" s="542"/>
      <c r="H3813" s="395" t="s">
        <v>340</v>
      </c>
      <c r="I3813" s="445">
        <v>0.06</v>
      </c>
      <c r="J3813" s="445">
        <v>0</v>
      </c>
      <c r="K3813" s="446">
        <v>22.31</v>
      </c>
      <c r="L3813" s="446">
        <v>1.3386</v>
      </c>
    </row>
    <row r="3814" spans="2:12" ht="25.5" x14ac:dyDescent="0.25">
      <c r="B3814" s="399"/>
      <c r="C3814" s="399"/>
      <c r="D3814" s="399"/>
      <c r="E3814" s="399"/>
      <c r="F3814" s="399"/>
      <c r="G3814" s="399" t="s">
        <v>386</v>
      </c>
      <c r="H3814" s="447">
        <v>3.09</v>
      </c>
      <c r="I3814" s="399" t="s">
        <v>387</v>
      </c>
      <c r="J3814" s="447">
        <v>0</v>
      </c>
      <c r="K3814" s="399" t="s">
        <v>388</v>
      </c>
      <c r="L3814" s="447">
        <v>3.09</v>
      </c>
    </row>
    <row r="3815" spans="2:12" ht="12.75" customHeight="1" thickBot="1" x14ac:dyDescent="0.3">
      <c r="B3815" s="399"/>
      <c r="C3815" s="399"/>
      <c r="D3815" s="399"/>
      <c r="E3815" s="399"/>
      <c r="F3815" s="399"/>
      <c r="G3815" s="399" t="s">
        <v>389</v>
      </c>
      <c r="H3815" s="447">
        <v>0</v>
      </c>
      <c r="I3815" s="543"/>
      <c r="J3815" s="543" t="s">
        <v>474</v>
      </c>
      <c r="K3815" s="399"/>
      <c r="L3815" s="447">
        <v>10.95</v>
      </c>
    </row>
    <row r="3816" spans="2:12" ht="12.75" customHeight="1" thickTop="1" x14ac:dyDescent="0.25">
      <c r="B3816" s="396"/>
      <c r="C3816" s="396"/>
      <c r="D3816" s="396"/>
      <c r="E3816" s="396"/>
      <c r="F3816" s="396"/>
      <c r="G3816" s="396"/>
      <c r="H3816" s="396"/>
      <c r="I3816" s="396"/>
      <c r="J3816" s="396"/>
      <c r="K3816" s="396"/>
      <c r="L3816" s="396"/>
    </row>
    <row r="3817" spans="2:12" ht="15" x14ac:dyDescent="0.25">
      <c r="B3817" s="388" t="s">
        <v>2506</v>
      </c>
      <c r="C3817" s="440" t="s">
        <v>15</v>
      </c>
      <c r="D3817" s="388" t="s">
        <v>33</v>
      </c>
      <c r="E3817" s="388" t="s">
        <v>30</v>
      </c>
      <c r="F3817" s="544" t="s">
        <v>199</v>
      </c>
      <c r="G3817" s="544"/>
      <c r="H3817" s="389" t="s">
        <v>24</v>
      </c>
      <c r="I3817" s="440" t="s">
        <v>26</v>
      </c>
      <c r="J3817" s="440" t="s">
        <v>585</v>
      </c>
      <c r="K3817" s="440" t="s">
        <v>54</v>
      </c>
      <c r="L3817" s="440" t="s">
        <v>25</v>
      </c>
    </row>
    <row r="3818" spans="2:12" ht="25.5" x14ac:dyDescent="0.25">
      <c r="B3818" s="390" t="s">
        <v>382</v>
      </c>
      <c r="C3818" s="391" t="s">
        <v>2507</v>
      </c>
      <c r="D3818" s="390" t="s">
        <v>969</v>
      </c>
      <c r="E3818" s="390" t="s">
        <v>2508</v>
      </c>
      <c r="F3818" s="541" t="s">
        <v>4724</v>
      </c>
      <c r="G3818" s="541"/>
      <c r="H3818" s="392" t="s">
        <v>188</v>
      </c>
      <c r="I3818" s="443">
        <v>1</v>
      </c>
      <c r="J3818" s="393"/>
      <c r="K3818" s="393">
        <v>20.65</v>
      </c>
      <c r="L3818" s="393">
        <v>20.65</v>
      </c>
    </row>
    <row r="3819" spans="2:12" ht="25.5" x14ac:dyDescent="0.25">
      <c r="B3819" s="394" t="s">
        <v>383</v>
      </c>
      <c r="C3819" s="444" t="s">
        <v>4725</v>
      </c>
      <c r="D3819" s="394" t="s">
        <v>969</v>
      </c>
      <c r="E3819" s="394" t="s">
        <v>4726</v>
      </c>
      <c r="F3819" s="542" t="s">
        <v>390</v>
      </c>
      <c r="G3819" s="542"/>
      <c r="H3819" s="395" t="s">
        <v>188</v>
      </c>
      <c r="I3819" s="445">
        <v>1</v>
      </c>
      <c r="J3819" s="445">
        <v>0</v>
      </c>
      <c r="K3819" s="446">
        <v>19.48</v>
      </c>
      <c r="L3819" s="446">
        <v>19.48</v>
      </c>
    </row>
    <row r="3820" spans="2:12" x14ac:dyDescent="0.25">
      <c r="B3820" s="394" t="s">
        <v>383</v>
      </c>
      <c r="C3820" s="444" t="s">
        <v>682</v>
      </c>
      <c r="D3820" s="394" t="s">
        <v>1336</v>
      </c>
      <c r="E3820" s="394" t="s">
        <v>244</v>
      </c>
      <c r="F3820" s="542" t="s">
        <v>384</v>
      </c>
      <c r="G3820" s="542"/>
      <c r="H3820" s="395" t="s">
        <v>340</v>
      </c>
      <c r="I3820" s="445">
        <v>0.04</v>
      </c>
      <c r="J3820" s="445">
        <v>0</v>
      </c>
      <c r="K3820" s="446">
        <v>29.48</v>
      </c>
      <c r="L3820" s="446">
        <v>1.1792</v>
      </c>
    </row>
    <row r="3821" spans="2:12" ht="25.5" x14ac:dyDescent="0.25">
      <c r="B3821" s="399"/>
      <c r="C3821" s="399"/>
      <c r="D3821" s="399"/>
      <c r="E3821" s="399"/>
      <c r="F3821" s="399"/>
      <c r="G3821" s="399" t="s">
        <v>386</v>
      </c>
      <c r="H3821" s="447">
        <v>1.17</v>
      </c>
      <c r="I3821" s="399" t="s">
        <v>387</v>
      </c>
      <c r="J3821" s="447">
        <v>0</v>
      </c>
      <c r="K3821" s="399" t="s">
        <v>388</v>
      </c>
      <c r="L3821" s="447">
        <v>1.17</v>
      </c>
    </row>
    <row r="3822" spans="2:12" ht="26.25" thickBot="1" x14ac:dyDescent="0.3">
      <c r="B3822" s="399"/>
      <c r="C3822" s="399"/>
      <c r="D3822" s="399"/>
      <c r="E3822" s="399"/>
      <c r="F3822" s="399"/>
      <c r="G3822" s="399" t="s">
        <v>389</v>
      </c>
      <c r="H3822" s="447">
        <v>0</v>
      </c>
      <c r="I3822" s="543"/>
      <c r="J3822" s="543" t="s">
        <v>474</v>
      </c>
      <c r="K3822" s="399"/>
      <c r="L3822" s="447">
        <v>20.65</v>
      </c>
    </row>
    <row r="3823" spans="2:12" ht="13.5" thickTop="1" x14ac:dyDescent="0.25">
      <c r="B3823" s="396"/>
      <c r="C3823" s="396"/>
      <c r="D3823" s="396"/>
      <c r="E3823" s="396"/>
      <c r="F3823" s="396"/>
      <c r="G3823" s="396"/>
      <c r="H3823" s="396"/>
      <c r="I3823" s="396"/>
      <c r="J3823" s="396"/>
      <c r="K3823" s="396"/>
      <c r="L3823" s="396"/>
    </row>
    <row r="3824" spans="2:12" ht="15" x14ac:dyDescent="0.25">
      <c r="B3824" s="388" t="s">
        <v>2509</v>
      </c>
      <c r="C3824" s="440" t="s">
        <v>15</v>
      </c>
      <c r="D3824" s="388" t="s">
        <v>33</v>
      </c>
      <c r="E3824" s="388" t="s">
        <v>30</v>
      </c>
      <c r="F3824" s="544" t="s">
        <v>199</v>
      </c>
      <c r="G3824" s="544"/>
      <c r="H3824" s="389" t="s">
        <v>24</v>
      </c>
      <c r="I3824" s="440" t="s">
        <v>26</v>
      </c>
      <c r="J3824" s="440" t="s">
        <v>54</v>
      </c>
      <c r="K3824" s="440" t="s">
        <v>25</v>
      </c>
      <c r="L3824"/>
    </row>
    <row r="3825" spans="2:12" ht="38.25" x14ac:dyDescent="0.25">
      <c r="B3825" s="390" t="s">
        <v>382</v>
      </c>
      <c r="C3825" s="391" t="s">
        <v>2510</v>
      </c>
      <c r="D3825" s="390" t="s">
        <v>164</v>
      </c>
      <c r="E3825" s="390" t="s">
        <v>2511</v>
      </c>
      <c r="F3825" s="541" t="s">
        <v>4727</v>
      </c>
      <c r="G3825" s="541"/>
      <c r="H3825" s="392" t="s">
        <v>136</v>
      </c>
      <c r="I3825" s="443">
        <v>1</v>
      </c>
      <c r="J3825" s="393">
        <v>185.88</v>
      </c>
      <c r="K3825" s="393">
        <v>185.88</v>
      </c>
      <c r="L3825"/>
    </row>
    <row r="3826" spans="2:12" ht="15" x14ac:dyDescent="0.25">
      <c r="B3826" s="388" t="s">
        <v>23</v>
      </c>
      <c r="C3826" s="440" t="s">
        <v>15</v>
      </c>
      <c r="D3826" s="388" t="s">
        <v>33</v>
      </c>
      <c r="E3826" s="388" t="s">
        <v>30</v>
      </c>
      <c r="F3826" s="544" t="s">
        <v>199</v>
      </c>
      <c r="G3826" s="546"/>
      <c r="H3826" s="389" t="s">
        <v>24</v>
      </c>
      <c r="I3826" s="440" t="s">
        <v>26</v>
      </c>
      <c r="J3826" s="440" t="s">
        <v>54</v>
      </c>
      <c r="K3826" s="440" t="s">
        <v>25</v>
      </c>
      <c r="L3826"/>
    </row>
    <row r="3827" spans="2:12" ht="15" x14ac:dyDescent="0.25">
      <c r="B3827" s="394" t="s">
        <v>383</v>
      </c>
      <c r="C3827" s="444" t="s">
        <v>4728</v>
      </c>
      <c r="D3827" s="394" t="s">
        <v>164</v>
      </c>
      <c r="E3827" s="394" t="s">
        <v>4729</v>
      </c>
      <c r="F3827" s="542" t="s">
        <v>390</v>
      </c>
      <c r="G3827" s="542"/>
      <c r="H3827" s="395" t="s">
        <v>136</v>
      </c>
      <c r="I3827" s="445">
        <v>1</v>
      </c>
      <c r="J3827" s="446">
        <v>160.96</v>
      </c>
      <c r="K3827" s="451" t="s">
        <v>4730</v>
      </c>
      <c r="L3827"/>
    </row>
    <row r="3828" spans="2:12" ht="15" x14ac:dyDescent="0.25">
      <c r="B3828" s="394" t="s">
        <v>383</v>
      </c>
      <c r="C3828" s="444" t="s">
        <v>690</v>
      </c>
      <c r="D3828" s="394" t="s">
        <v>1336</v>
      </c>
      <c r="E3828" s="394" t="s">
        <v>202</v>
      </c>
      <c r="F3828" s="542" t="s">
        <v>384</v>
      </c>
      <c r="G3828" s="542"/>
      <c r="H3828" s="395" t="s">
        <v>340</v>
      </c>
      <c r="I3828" s="445">
        <v>0.5</v>
      </c>
      <c r="J3828" s="446">
        <v>20.37</v>
      </c>
      <c r="K3828" s="451" t="s">
        <v>4071</v>
      </c>
      <c r="L3828"/>
    </row>
    <row r="3829" spans="2:12" ht="15" x14ac:dyDescent="0.25">
      <c r="B3829" s="394" t="s">
        <v>383</v>
      </c>
      <c r="C3829" s="444" t="s">
        <v>682</v>
      </c>
      <c r="D3829" s="394" t="s">
        <v>1336</v>
      </c>
      <c r="E3829" s="394" t="s">
        <v>244</v>
      </c>
      <c r="F3829" s="542" t="s">
        <v>384</v>
      </c>
      <c r="G3829" s="542"/>
      <c r="H3829" s="395" t="s">
        <v>340</v>
      </c>
      <c r="I3829" s="445">
        <v>0.5</v>
      </c>
      <c r="J3829" s="446">
        <v>29.48</v>
      </c>
      <c r="K3829" s="451" t="s">
        <v>4070</v>
      </c>
      <c r="L3829"/>
    </row>
    <row r="3830" spans="2:12" ht="15" x14ac:dyDescent="0.25">
      <c r="B3830" s="549" t="s">
        <v>497</v>
      </c>
      <c r="C3830" s="546"/>
      <c r="D3830" s="546"/>
      <c r="E3830" s="546"/>
      <c r="F3830" s="546"/>
      <c r="G3830" s="546"/>
      <c r="H3830" s="546"/>
      <c r="I3830" s="546"/>
      <c r="J3830" s="546"/>
      <c r="K3830" s="546"/>
      <c r="L3830"/>
    </row>
    <row r="3831" spans="2:12" ht="15" x14ac:dyDescent="0.25">
      <c r="B3831" s="388" t="s">
        <v>23</v>
      </c>
      <c r="C3831" s="440" t="s">
        <v>15</v>
      </c>
      <c r="D3831" s="388" t="s">
        <v>33</v>
      </c>
      <c r="E3831" s="388" t="s">
        <v>30</v>
      </c>
      <c r="F3831" s="544" t="s">
        <v>199</v>
      </c>
      <c r="G3831" s="546"/>
      <c r="H3831" s="389" t="s">
        <v>24</v>
      </c>
      <c r="I3831" s="440" t="s">
        <v>26</v>
      </c>
      <c r="J3831" s="440" t="s">
        <v>54</v>
      </c>
      <c r="K3831" s="440" t="s">
        <v>25</v>
      </c>
      <c r="L3831"/>
    </row>
    <row r="3832" spans="2:12" ht="15" x14ac:dyDescent="0.25">
      <c r="B3832" s="394" t="s">
        <v>383</v>
      </c>
      <c r="C3832" s="444" t="s">
        <v>4728</v>
      </c>
      <c r="D3832" s="394" t="s">
        <v>164</v>
      </c>
      <c r="E3832" s="394" t="s">
        <v>4729</v>
      </c>
      <c r="F3832" s="542" t="s">
        <v>390</v>
      </c>
      <c r="G3832" s="542"/>
      <c r="H3832" s="395" t="s">
        <v>136</v>
      </c>
      <c r="I3832" s="445">
        <v>1</v>
      </c>
      <c r="J3832" s="446">
        <v>160.96</v>
      </c>
      <c r="K3832" s="451" t="s">
        <v>4730</v>
      </c>
      <c r="L3832"/>
    </row>
    <row r="3833" spans="2:12" ht="12.75" customHeight="1" x14ac:dyDescent="0.25">
      <c r="B3833" s="394" t="s">
        <v>383</v>
      </c>
      <c r="C3833" s="444" t="s">
        <v>690</v>
      </c>
      <c r="D3833" s="394" t="s">
        <v>1336</v>
      </c>
      <c r="E3833" s="394" t="s">
        <v>202</v>
      </c>
      <c r="F3833" s="542" t="s">
        <v>384</v>
      </c>
      <c r="G3833" s="542"/>
      <c r="H3833" s="395" t="s">
        <v>340</v>
      </c>
      <c r="I3833" s="445">
        <v>0.5</v>
      </c>
      <c r="J3833" s="446">
        <v>20.37</v>
      </c>
      <c r="K3833" s="451" t="s">
        <v>4071</v>
      </c>
      <c r="L3833"/>
    </row>
    <row r="3834" spans="2:12" ht="12.75" customHeight="1" x14ac:dyDescent="0.25">
      <c r="B3834" s="394" t="s">
        <v>383</v>
      </c>
      <c r="C3834" s="444" t="s">
        <v>682</v>
      </c>
      <c r="D3834" s="394" t="s">
        <v>1336</v>
      </c>
      <c r="E3834" s="394" t="s">
        <v>244</v>
      </c>
      <c r="F3834" s="542" t="s">
        <v>384</v>
      </c>
      <c r="G3834" s="542"/>
      <c r="H3834" s="395" t="s">
        <v>340</v>
      </c>
      <c r="I3834" s="445">
        <v>0.5</v>
      </c>
      <c r="J3834" s="446">
        <v>29.48</v>
      </c>
      <c r="K3834" s="451" t="s">
        <v>4070</v>
      </c>
      <c r="L3834"/>
    </row>
    <row r="3835" spans="2:12" ht="25.5" x14ac:dyDescent="0.25">
      <c r="B3835" s="399"/>
      <c r="C3835" s="399"/>
      <c r="D3835" s="399"/>
      <c r="E3835" s="399"/>
      <c r="F3835" s="399" t="s">
        <v>386</v>
      </c>
      <c r="G3835" s="447">
        <v>24.92</v>
      </c>
      <c r="H3835" s="399" t="s">
        <v>387</v>
      </c>
      <c r="I3835" s="447">
        <v>0</v>
      </c>
      <c r="J3835" s="399" t="s">
        <v>388</v>
      </c>
      <c r="K3835" s="447">
        <v>24.92</v>
      </c>
      <c r="L3835"/>
    </row>
    <row r="3836" spans="2:12" ht="26.25" thickBot="1" x14ac:dyDescent="0.3">
      <c r="B3836" s="399"/>
      <c r="C3836" s="399"/>
      <c r="D3836" s="399"/>
      <c r="E3836" s="399"/>
      <c r="F3836" s="399" t="s">
        <v>389</v>
      </c>
      <c r="G3836" s="447">
        <v>0</v>
      </c>
      <c r="H3836" s="399"/>
      <c r="I3836" s="543" t="s">
        <v>474</v>
      </c>
      <c r="J3836" s="543"/>
      <c r="K3836" s="447">
        <v>185.88</v>
      </c>
      <c r="L3836"/>
    </row>
    <row r="3837" spans="2:12" ht="13.5" thickTop="1" x14ac:dyDescent="0.25">
      <c r="B3837" s="396"/>
      <c r="C3837" s="396"/>
      <c r="D3837" s="396"/>
      <c r="E3837" s="396"/>
      <c r="F3837" s="396"/>
      <c r="G3837" s="396"/>
      <c r="H3837" s="396"/>
      <c r="I3837" s="396"/>
      <c r="J3837" s="396"/>
      <c r="K3837" s="396"/>
      <c r="L3837" s="396"/>
    </row>
    <row r="3838" spans="2:12" ht="15" x14ac:dyDescent="0.25">
      <c r="B3838" s="388" t="s">
        <v>2512</v>
      </c>
      <c r="C3838" s="440" t="s">
        <v>15</v>
      </c>
      <c r="D3838" s="388" t="s">
        <v>33</v>
      </c>
      <c r="E3838" s="388" t="s">
        <v>30</v>
      </c>
      <c r="F3838" s="544" t="s">
        <v>199</v>
      </c>
      <c r="G3838" s="544"/>
      <c r="H3838" s="389" t="s">
        <v>24</v>
      </c>
      <c r="I3838" s="440" t="s">
        <v>26</v>
      </c>
      <c r="J3838" s="440" t="s">
        <v>585</v>
      </c>
      <c r="K3838" s="440" t="s">
        <v>54</v>
      </c>
      <c r="L3838" s="440" t="s">
        <v>25</v>
      </c>
    </row>
    <row r="3839" spans="2:12" ht="38.25" x14ac:dyDescent="0.25">
      <c r="B3839" s="390" t="s">
        <v>382</v>
      </c>
      <c r="C3839" s="391" t="s">
        <v>2513</v>
      </c>
      <c r="D3839" s="390" t="s">
        <v>142</v>
      </c>
      <c r="E3839" s="390" t="s">
        <v>2514</v>
      </c>
      <c r="F3839" s="541">
        <v>50.05</v>
      </c>
      <c r="G3839" s="541"/>
      <c r="H3839" s="392" t="s">
        <v>136</v>
      </c>
      <c r="I3839" s="443">
        <v>1</v>
      </c>
      <c r="J3839" s="393"/>
      <c r="K3839" s="393">
        <v>169.13</v>
      </c>
      <c r="L3839" s="393">
        <v>169.13</v>
      </c>
    </row>
    <row r="3840" spans="2:12" x14ac:dyDescent="0.25">
      <c r="B3840" s="394" t="s">
        <v>383</v>
      </c>
      <c r="C3840" s="444" t="s">
        <v>690</v>
      </c>
      <c r="D3840" s="394" t="s">
        <v>1336</v>
      </c>
      <c r="E3840" s="394" t="s">
        <v>202</v>
      </c>
      <c r="F3840" s="542" t="s">
        <v>384</v>
      </c>
      <c r="G3840" s="542"/>
      <c r="H3840" s="395" t="s">
        <v>340</v>
      </c>
      <c r="I3840" s="445">
        <v>0.5</v>
      </c>
      <c r="J3840" s="445">
        <v>0</v>
      </c>
      <c r="K3840" s="446">
        <v>20.37</v>
      </c>
      <c r="L3840" s="446">
        <v>10.185</v>
      </c>
    </row>
    <row r="3841" spans="2:12" ht="51" x14ac:dyDescent="0.25">
      <c r="B3841" s="394" t="s">
        <v>383</v>
      </c>
      <c r="C3841" s="444" t="s">
        <v>4731</v>
      </c>
      <c r="D3841" s="394" t="s">
        <v>142</v>
      </c>
      <c r="E3841" s="394" t="s">
        <v>4732</v>
      </c>
      <c r="F3841" s="542" t="s">
        <v>390</v>
      </c>
      <c r="G3841" s="542"/>
      <c r="H3841" s="395" t="s">
        <v>136</v>
      </c>
      <c r="I3841" s="445">
        <v>1</v>
      </c>
      <c r="J3841" s="445">
        <v>0</v>
      </c>
      <c r="K3841" s="446">
        <v>144.21</v>
      </c>
      <c r="L3841" s="446">
        <v>144.21</v>
      </c>
    </row>
    <row r="3842" spans="2:12" x14ac:dyDescent="0.25">
      <c r="B3842" s="394" t="s">
        <v>383</v>
      </c>
      <c r="C3842" s="444" t="s">
        <v>682</v>
      </c>
      <c r="D3842" s="394" t="s">
        <v>1336</v>
      </c>
      <c r="E3842" s="394" t="s">
        <v>244</v>
      </c>
      <c r="F3842" s="542" t="s">
        <v>384</v>
      </c>
      <c r="G3842" s="542"/>
      <c r="H3842" s="395" t="s">
        <v>340</v>
      </c>
      <c r="I3842" s="445">
        <v>0.5</v>
      </c>
      <c r="J3842" s="445">
        <v>0</v>
      </c>
      <c r="K3842" s="446">
        <v>29.48</v>
      </c>
      <c r="L3842" s="446">
        <v>14.74</v>
      </c>
    </row>
    <row r="3843" spans="2:12" ht="12.75" customHeight="1" x14ac:dyDescent="0.25">
      <c r="B3843" s="399"/>
      <c r="C3843" s="399"/>
      <c r="D3843" s="399"/>
      <c r="E3843" s="399"/>
      <c r="F3843" s="399"/>
      <c r="G3843" s="399" t="s">
        <v>386</v>
      </c>
      <c r="H3843" s="447">
        <v>24.92</v>
      </c>
      <c r="I3843" s="399" t="s">
        <v>387</v>
      </c>
      <c r="J3843" s="447">
        <v>0</v>
      </c>
      <c r="K3843" s="399" t="s">
        <v>388</v>
      </c>
      <c r="L3843" s="447">
        <v>24.92</v>
      </c>
    </row>
    <row r="3844" spans="2:12" ht="26.25" thickBot="1" x14ac:dyDescent="0.3">
      <c r="B3844" s="399"/>
      <c r="C3844" s="399"/>
      <c r="D3844" s="399"/>
      <c r="E3844" s="399"/>
      <c r="F3844" s="399"/>
      <c r="G3844" s="399" t="s">
        <v>389</v>
      </c>
      <c r="H3844" s="447">
        <v>0</v>
      </c>
      <c r="I3844" s="543"/>
      <c r="J3844" s="543" t="s">
        <v>474</v>
      </c>
      <c r="K3844" s="399"/>
      <c r="L3844" s="447">
        <v>169.13</v>
      </c>
    </row>
    <row r="3845" spans="2:12" ht="12.75" customHeight="1" thickTop="1" x14ac:dyDescent="0.25">
      <c r="B3845" s="396"/>
      <c r="C3845" s="396"/>
      <c r="D3845" s="396"/>
      <c r="E3845" s="396"/>
      <c r="F3845" s="396"/>
      <c r="G3845" s="396"/>
      <c r="H3845" s="396"/>
      <c r="I3845" s="396"/>
      <c r="J3845" s="396"/>
      <c r="K3845" s="396"/>
      <c r="L3845" s="396"/>
    </row>
    <row r="3846" spans="2:12" ht="15" x14ac:dyDescent="0.25">
      <c r="B3846" s="388" t="s">
        <v>2515</v>
      </c>
      <c r="C3846" s="440" t="s">
        <v>15</v>
      </c>
      <c r="D3846" s="388" t="s">
        <v>33</v>
      </c>
      <c r="E3846" s="388" t="s">
        <v>30</v>
      </c>
      <c r="F3846" s="544" t="s">
        <v>199</v>
      </c>
      <c r="G3846" s="544"/>
      <c r="H3846" s="389" t="s">
        <v>24</v>
      </c>
      <c r="I3846" s="440" t="s">
        <v>26</v>
      </c>
      <c r="J3846" s="440" t="s">
        <v>585</v>
      </c>
      <c r="K3846" s="440" t="s">
        <v>54</v>
      </c>
      <c r="L3846" s="440" t="s">
        <v>25</v>
      </c>
    </row>
    <row r="3847" spans="2:12" ht="25.5" x14ac:dyDescent="0.25">
      <c r="B3847" s="390" t="s">
        <v>382</v>
      </c>
      <c r="C3847" s="391" t="s">
        <v>2516</v>
      </c>
      <c r="D3847" s="390" t="s">
        <v>142</v>
      </c>
      <c r="E3847" s="390" t="s">
        <v>2517</v>
      </c>
      <c r="F3847" s="541">
        <v>50.05</v>
      </c>
      <c r="G3847" s="541"/>
      <c r="H3847" s="392" t="s">
        <v>136</v>
      </c>
      <c r="I3847" s="443">
        <v>1</v>
      </c>
      <c r="J3847" s="393"/>
      <c r="K3847" s="393">
        <v>248.09</v>
      </c>
      <c r="L3847" s="393">
        <v>248.09</v>
      </c>
    </row>
    <row r="3848" spans="2:12" ht="38.25" x14ac:dyDescent="0.25">
      <c r="B3848" s="394" t="s">
        <v>383</v>
      </c>
      <c r="C3848" s="444" t="s">
        <v>4733</v>
      </c>
      <c r="D3848" s="394" t="s">
        <v>142</v>
      </c>
      <c r="E3848" s="394" t="s">
        <v>4734</v>
      </c>
      <c r="F3848" s="542" t="s">
        <v>390</v>
      </c>
      <c r="G3848" s="542"/>
      <c r="H3848" s="395" t="s">
        <v>136</v>
      </c>
      <c r="I3848" s="445">
        <v>1</v>
      </c>
      <c r="J3848" s="445">
        <v>0</v>
      </c>
      <c r="K3848" s="446">
        <v>198.24</v>
      </c>
      <c r="L3848" s="446">
        <v>198.24</v>
      </c>
    </row>
    <row r="3849" spans="2:12" x14ac:dyDescent="0.25">
      <c r="B3849" s="394" t="s">
        <v>383</v>
      </c>
      <c r="C3849" s="444" t="s">
        <v>690</v>
      </c>
      <c r="D3849" s="394" t="s">
        <v>1336</v>
      </c>
      <c r="E3849" s="394" t="s">
        <v>202</v>
      </c>
      <c r="F3849" s="542" t="s">
        <v>384</v>
      </c>
      <c r="G3849" s="542"/>
      <c r="H3849" s="395" t="s">
        <v>340</v>
      </c>
      <c r="I3849" s="445">
        <v>1</v>
      </c>
      <c r="J3849" s="445">
        <v>0</v>
      </c>
      <c r="K3849" s="446">
        <v>20.37</v>
      </c>
      <c r="L3849" s="446">
        <v>20.37</v>
      </c>
    </row>
    <row r="3850" spans="2:12" x14ac:dyDescent="0.25">
      <c r="B3850" s="394" t="s">
        <v>383</v>
      </c>
      <c r="C3850" s="444" t="s">
        <v>682</v>
      </c>
      <c r="D3850" s="394" t="s">
        <v>1336</v>
      </c>
      <c r="E3850" s="394" t="s">
        <v>244</v>
      </c>
      <c r="F3850" s="542" t="s">
        <v>384</v>
      </c>
      <c r="G3850" s="542"/>
      <c r="H3850" s="395" t="s">
        <v>340</v>
      </c>
      <c r="I3850" s="445">
        <v>1</v>
      </c>
      <c r="J3850" s="445">
        <v>0</v>
      </c>
      <c r="K3850" s="446">
        <v>29.48</v>
      </c>
      <c r="L3850" s="446">
        <v>29.48</v>
      </c>
    </row>
    <row r="3851" spans="2:12" ht="25.5" x14ac:dyDescent="0.25">
      <c r="B3851" s="399"/>
      <c r="C3851" s="399"/>
      <c r="D3851" s="399"/>
      <c r="E3851" s="399"/>
      <c r="F3851" s="399"/>
      <c r="G3851" s="399" t="s">
        <v>386</v>
      </c>
      <c r="H3851" s="447">
        <v>49.85</v>
      </c>
      <c r="I3851" s="399" t="s">
        <v>387</v>
      </c>
      <c r="J3851" s="447">
        <v>0</v>
      </c>
      <c r="K3851" s="399" t="s">
        <v>388</v>
      </c>
      <c r="L3851" s="447">
        <v>49.85</v>
      </c>
    </row>
    <row r="3852" spans="2:12" ht="26.25" thickBot="1" x14ac:dyDescent="0.3">
      <c r="B3852" s="399"/>
      <c r="C3852" s="399"/>
      <c r="D3852" s="399"/>
      <c r="E3852" s="399"/>
      <c r="F3852" s="399"/>
      <c r="G3852" s="399" t="s">
        <v>389</v>
      </c>
      <c r="H3852" s="447">
        <v>0</v>
      </c>
      <c r="I3852" s="543"/>
      <c r="J3852" s="543" t="s">
        <v>474</v>
      </c>
      <c r="K3852" s="399"/>
      <c r="L3852" s="447">
        <v>248.09</v>
      </c>
    </row>
    <row r="3853" spans="2:12" ht="13.5" thickTop="1" x14ac:dyDescent="0.25">
      <c r="B3853" s="396"/>
      <c r="C3853" s="396"/>
      <c r="D3853" s="396"/>
      <c r="E3853" s="396"/>
      <c r="F3853" s="396"/>
      <c r="G3853" s="396"/>
      <c r="H3853" s="396"/>
      <c r="I3853" s="396"/>
      <c r="J3853" s="396"/>
      <c r="K3853" s="396"/>
      <c r="L3853" s="396"/>
    </row>
    <row r="3854" spans="2:12" ht="12.75" customHeight="1" x14ac:dyDescent="0.25">
      <c r="B3854" s="388" t="s">
        <v>2521</v>
      </c>
      <c r="C3854" s="440" t="s">
        <v>15</v>
      </c>
      <c r="D3854" s="388" t="s">
        <v>33</v>
      </c>
      <c r="E3854" s="388" t="s">
        <v>30</v>
      </c>
      <c r="F3854" s="544" t="s">
        <v>199</v>
      </c>
      <c r="G3854" s="544"/>
      <c r="H3854" s="389" t="s">
        <v>24</v>
      </c>
      <c r="I3854" s="440" t="s">
        <v>26</v>
      </c>
      <c r="J3854" s="440" t="s">
        <v>585</v>
      </c>
      <c r="K3854" s="440" t="s">
        <v>54</v>
      </c>
      <c r="L3854" s="440" t="s">
        <v>25</v>
      </c>
    </row>
    <row r="3855" spans="2:12" ht="12.75" customHeight="1" x14ac:dyDescent="0.25">
      <c r="B3855" s="390" t="s">
        <v>382</v>
      </c>
      <c r="C3855" s="391" t="s">
        <v>2522</v>
      </c>
      <c r="D3855" s="390" t="s">
        <v>1336</v>
      </c>
      <c r="E3855" s="390" t="s">
        <v>2523</v>
      </c>
      <c r="F3855" s="541">
        <v>805</v>
      </c>
      <c r="G3855" s="541"/>
      <c r="H3855" s="392" t="s">
        <v>137</v>
      </c>
      <c r="I3855" s="443">
        <v>1</v>
      </c>
      <c r="J3855" s="393"/>
      <c r="K3855" s="393">
        <v>637.79999999999995</v>
      </c>
      <c r="L3855" s="393">
        <v>637.79999999999995</v>
      </c>
    </row>
    <row r="3856" spans="2:12" ht="25.5" x14ac:dyDescent="0.25">
      <c r="B3856" s="394" t="s">
        <v>383</v>
      </c>
      <c r="C3856" s="444" t="s">
        <v>4735</v>
      </c>
      <c r="D3856" s="394" t="s">
        <v>1336</v>
      </c>
      <c r="E3856" s="394" t="s">
        <v>4736</v>
      </c>
      <c r="F3856" s="542" t="s">
        <v>390</v>
      </c>
      <c r="G3856" s="542"/>
      <c r="H3856" s="395" t="s">
        <v>136</v>
      </c>
      <c r="I3856" s="445">
        <v>1</v>
      </c>
      <c r="J3856" s="445">
        <v>0</v>
      </c>
      <c r="K3856" s="446">
        <v>429.27</v>
      </c>
      <c r="L3856" s="446">
        <v>429.27</v>
      </c>
    </row>
    <row r="3857" spans="2:12" x14ac:dyDescent="0.25">
      <c r="B3857" s="394" t="s">
        <v>383</v>
      </c>
      <c r="C3857" s="444" t="s">
        <v>406</v>
      </c>
      <c r="D3857" s="394" t="s">
        <v>1336</v>
      </c>
      <c r="E3857" s="394" t="s">
        <v>185</v>
      </c>
      <c r="F3857" s="542" t="s">
        <v>390</v>
      </c>
      <c r="G3857" s="542"/>
      <c r="H3857" s="395" t="s">
        <v>136</v>
      </c>
      <c r="I3857" s="445">
        <v>1</v>
      </c>
      <c r="J3857" s="445">
        <v>0</v>
      </c>
      <c r="K3857" s="446">
        <v>11.33</v>
      </c>
      <c r="L3857" s="446">
        <v>11.33</v>
      </c>
    </row>
    <row r="3858" spans="2:12" x14ac:dyDescent="0.25">
      <c r="B3858" s="394" t="s">
        <v>383</v>
      </c>
      <c r="C3858" s="444" t="s">
        <v>688</v>
      </c>
      <c r="D3858" s="394" t="s">
        <v>1336</v>
      </c>
      <c r="E3858" s="394" t="s">
        <v>243</v>
      </c>
      <c r="F3858" s="542" t="s">
        <v>384</v>
      </c>
      <c r="G3858" s="542"/>
      <c r="H3858" s="395" t="s">
        <v>340</v>
      </c>
      <c r="I3858" s="445">
        <v>2.4</v>
      </c>
      <c r="J3858" s="445">
        <v>0</v>
      </c>
      <c r="K3858" s="446">
        <v>29.78</v>
      </c>
      <c r="L3858" s="446">
        <v>71.471999999999994</v>
      </c>
    </row>
    <row r="3859" spans="2:12" ht="25.5" x14ac:dyDescent="0.25">
      <c r="B3859" s="394" t="s">
        <v>383</v>
      </c>
      <c r="C3859" s="444" t="s">
        <v>1170</v>
      </c>
      <c r="D3859" s="394" t="s">
        <v>1336</v>
      </c>
      <c r="E3859" s="394" t="s">
        <v>1171</v>
      </c>
      <c r="F3859" s="542" t="s">
        <v>390</v>
      </c>
      <c r="G3859" s="542"/>
      <c r="H3859" s="395" t="s">
        <v>136</v>
      </c>
      <c r="I3859" s="445">
        <v>2</v>
      </c>
      <c r="J3859" s="445">
        <v>0</v>
      </c>
      <c r="K3859" s="446">
        <v>16.059999999999999</v>
      </c>
      <c r="L3859" s="446">
        <v>32.119999999999997</v>
      </c>
    </row>
    <row r="3860" spans="2:12" x14ac:dyDescent="0.25">
      <c r="B3860" s="394" t="s">
        <v>383</v>
      </c>
      <c r="C3860" s="444" t="s">
        <v>4737</v>
      </c>
      <c r="D3860" s="394" t="s">
        <v>1336</v>
      </c>
      <c r="E3860" s="394" t="s">
        <v>4738</v>
      </c>
      <c r="F3860" s="542" t="s">
        <v>390</v>
      </c>
      <c r="G3860" s="542"/>
      <c r="H3860" s="395" t="s">
        <v>136</v>
      </c>
      <c r="I3860" s="445">
        <v>1</v>
      </c>
      <c r="J3860" s="445">
        <v>0</v>
      </c>
      <c r="K3860" s="446">
        <v>39.86</v>
      </c>
      <c r="L3860" s="446">
        <v>39.86</v>
      </c>
    </row>
    <row r="3861" spans="2:12" x14ac:dyDescent="0.25">
      <c r="B3861" s="394" t="s">
        <v>383</v>
      </c>
      <c r="C3861" s="444" t="s">
        <v>674</v>
      </c>
      <c r="D3861" s="394" t="s">
        <v>1336</v>
      </c>
      <c r="E3861" s="394" t="s">
        <v>237</v>
      </c>
      <c r="F3861" s="542" t="s">
        <v>384</v>
      </c>
      <c r="G3861" s="542"/>
      <c r="H3861" s="395" t="s">
        <v>340</v>
      </c>
      <c r="I3861" s="445">
        <v>2.4</v>
      </c>
      <c r="J3861" s="445">
        <v>0</v>
      </c>
      <c r="K3861" s="446">
        <v>22.31</v>
      </c>
      <c r="L3861" s="446">
        <v>53.543999999999997</v>
      </c>
    </row>
    <row r="3862" spans="2:12" x14ac:dyDescent="0.25">
      <c r="B3862" s="394" t="s">
        <v>383</v>
      </c>
      <c r="C3862" s="444" t="s">
        <v>441</v>
      </c>
      <c r="D3862" s="394" t="s">
        <v>1336</v>
      </c>
      <c r="E3862" s="394" t="s">
        <v>442</v>
      </c>
      <c r="F3862" s="542" t="s">
        <v>390</v>
      </c>
      <c r="G3862" s="542"/>
      <c r="H3862" s="395" t="s">
        <v>141</v>
      </c>
      <c r="I3862" s="445">
        <v>0.56000000000000005</v>
      </c>
      <c r="J3862" s="445">
        <v>0</v>
      </c>
      <c r="K3862" s="446">
        <v>0.38</v>
      </c>
      <c r="L3862" s="446">
        <v>0.21279999999999999</v>
      </c>
    </row>
    <row r="3863" spans="2:12" ht="25.5" x14ac:dyDescent="0.25">
      <c r="B3863" s="399"/>
      <c r="C3863" s="399"/>
      <c r="D3863" s="399"/>
      <c r="E3863" s="399"/>
      <c r="F3863" s="399"/>
      <c r="G3863" s="399" t="s">
        <v>386</v>
      </c>
      <c r="H3863" s="447">
        <v>125.01</v>
      </c>
      <c r="I3863" s="399" t="s">
        <v>387</v>
      </c>
      <c r="J3863" s="447">
        <v>0</v>
      </c>
      <c r="K3863" s="399" t="s">
        <v>388</v>
      </c>
      <c r="L3863" s="447">
        <v>125.01</v>
      </c>
    </row>
    <row r="3864" spans="2:12" ht="12.75" customHeight="1" thickBot="1" x14ac:dyDescent="0.3">
      <c r="B3864" s="399"/>
      <c r="C3864" s="399"/>
      <c r="D3864" s="399"/>
      <c r="E3864" s="399"/>
      <c r="F3864" s="399"/>
      <c r="G3864" s="399" t="s">
        <v>389</v>
      </c>
      <c r="H3864" s="447">
        <v>0</v>
      </c>
      <c r="I3864" s="543"/>
      <c r="J3864" s="543" t="s">
        <v>474</v>
      </c>
      <c r="K3864" s="399"/>
      <c r="L3864" s="447">
        <v>637.79999999999995</v>
      </c>
    </row>
    <row r="3865" spans="2:12" ht="13.5" thickTop="1" x14ac:dyDescent="0.25">
      <c r="B3865" s="396"/>
      <c r="C3865" s="396"/>
      <c r="D3865" s="396"/>
      <c r="E3865" s="396"/>
      <c r="F3865" s="396"/>
      <c r="G3865" s="396"/>
      <c r="H3865" s="396"/>
      <c r="I3865" s="396"/>
      <c r="J3865" s="396"/>
      <c r="K3865" s="396"/>
      <c r="L3865" s="396"/>
    </row>
    <row r="3866" spans="2:12" ht="12.75" customHeight="1" x14ac:dyDescent="0.25">
      <c r="B3866" s="388" t="s">
        <v>2524</v>
      </c>
      <c r="C3866" s="440" t="s">
        <v>15</v>
      </c>
      <c r="D3866" s="388" t="s">
        <v>33</v>
      </c>
      <c r="E3866" s="388" t="s">
        <v>30</v>
      </c>
      <c r="F3866" s="544" t="s">
        <v>199</v>
      </c>
      <c r="G3866" s="544"/>
      <c r="H3866" s="389" t="s">
        <v>24</v>
      </c>
      <c r="I3866" s="440" t="s">
        <v>26</v>
      </c>
      <c r="J3866" s="440" t="s">
        <v>585</v>
      </c>
      <c r="K3866" s="440" t="s">
        <v>54</v>
      </c>
      <c r="L3866" s="440" t="s">
        <v>25</v>
      </c>
    </row>
    <row r="3867" spans="2:12" ht="25.5" x14ac:dyDescent="0.25">
      <c r="B3867" s="390" t="s">
        <v>382</v>
      </c>
      <c r="C3867" s="391" t="s">
        <v>827</v>
      </c>
      <c r="D3867" s="390" t="s">
        <v>1336</v>
      </c>
      <c r="E3867" s="390" t="s">
        <v>517</v>
      </c>
      <c r="F3867" s="541">
        <v>805</v>
      </c>
      <c r="G3867" s="541"/>
      <c r="H3867" s="392" t="s">
        <v>137</v>
      </c>
      <c r="I3867" s="443">
        <v>1</v>
      </c>
      <c r="J3867" s="393"/>
      <c r="K3867" s="393">
        <v>131.94999999999999</v>
      </c>
      <c r="L3867" s="393">
        <v>131.94999999999999</v>
      </c>
    </row>
    <row r="3868" spans="2:12" ht="25.5" x14ac:dyDescent="0.25">
      <c r="B3868" s="394" t="s">
        <v>383</v>
      </c>
      <c r="C3868" s="444" t="s">
        <v>516</v>
      </c>
      <c r="D3868" s="394" t="s">
        <v>1336</v>
      </c>
      <c r="E3868" s="394" t="s">
        <v>517</v>
      </c>
      <c r="F3868" s="542" t="s">
        <v>390</v>
      </c>
      <c r="G3868" s="542"/>
      <c r="H3868" s="395" t="s">
        <v>136</v>
      </c>
      <c r="I3868" s="445">
        <v>1</v>
      </c>
      <c r="J3868" s="445">
        <v>0</v>
      </c>
      <c r="K3868" s="446">
        <v>111.64</v>
      </c>
      <c r="L3868" s="446">
        <v>111.64</v>
      </c>
    </row>
    <row r="3869" spans="2:12" x14ac:dyDescent="0.25">
      <c r="B3869" s="394" t="s">
        <v>383</v>
      </c>
      <c r="C3869" s="444" t="s">
        <v>674</v>
      </c>
      <c r="D3869" s="394" t="s">
        <v>1336</v>
      </c>
      <c r="E3869" s="394" t="s">
        <v>237</v>
      </c>
      <c r="F3869" s="542" t="s">
        <v>384</v>
      </c>
      <c r="G3869" s="542"/>
      <c r="H3869" s="395" t="s">
        <v>340</v>
      </c>
      <c r="I3869" s="445">
        <v>0.39</v>
      </c>
      <c r="J3869" s="445">
        <v>0</v>
      </c>
      <c r="K3869" s="446">
        <v>22.31</v>
      </c>
      <c r="L3869" s="446">
        <v>8.7009000000000007</v>
      </c>
    </row>
    <row r="3870" spans="2:12" x14ac:dyDescent="0.25">
      <c r="B3870" s="394" t="s">
        <v>383</v>
      </c>
      <c r="C3870" s="444" t="s">
        <v>688</v>
      </c>
      <c r="D3870" s="394" t="s">
        <v>1336</v>
      </c>
      <c r="E3870" s="394" t="s">
        <v>243</v>
      </c>
      <c r="F3870" s="542" t="s">
        <v>384</v>
      </c>
      <c r="G3870" s="542"/>
      <c r="H3870" s="395" t="s">
        <v>340</v>
      </c>
      <c r="I3870" s="445">
        <v>0.39</v>
      </c>
      <c r="J3870" s="445">
        <v>0</v>
      </c>
      <c r="K3870" s="446">
        <v>29.78</v>
      </c>
      <c r="L3870" s="446">
        <v>11.6142</v>
      </c>
    </row>
    <row r="3871" spans="2:12" ht="25.5" x14ac:dyDescent="0.25">
      <c r="B3871" s="399"/>
      <c r="C3871" s="399"/>
      <c r="D3871" s="399"/>
      <c r="E3871" s="399"/>
      <c r="F3871" s="399"/>
      <c r="G3871" s="399" t="s">
        <v>386</v>
      </c>
      <c r="H3871" s="447">
        <v>20.309999999999999</v>
      </c>
      <c r="I3871" s="399" t="s">
        <v>387</v>
      </c>
      <c r="J3871" s="447">
        <v>0</v>
      </c>
      <c r="K3871" s="399" t="s">
        <v>388</v>
      </c>
      <c r="L3871" s="447">
        <v>20.309999999999999</v>
      </c>
    </row>
    <row r="3872" spans="2:12" ht="26.25" thickBot="1" x14ac:dyDescent="0.3">
      <c r="B3872" s="399"/>
      <c r="C3872" s="399"/>
      <c r="D3872" s="399"/>
      <c r="E3872" s="399"/>
      <c r="F3872" s="399"/>
      <c r="G3872" s="399" t="s">
        <v>389</v>
      </c>
      <c r="H3872" s="447">
        <v>0</v>
      </c>
      <c r="I3872" s="543"/>
      <c r="J3872" s="543" t="s">
        <v>474</v>
      </c>
      <c r="K3872" s="399"/>
      <c r="L3872" s="447">
        <v>131.94999999999999</v>
      </c>
    </row>
    <row r="3873" spans="2:12" ht="13.5" thickTop="1" x14ac:dyDescent="0.25">
      <c r="B3873" s="396"/>
      <c r="C3873" s="396"/>
      <c r="D3873" s="396"/>
      <c r="E3873" s="396"/>
      <c r="F3873" s="396"/>
      <c r="G3873" s="396"/>
      <c r="H3873" s="396"/>
      <c r="I3873" s="396"/>
      <c r="J3873" s="396"/>
      <c r="K3873" s="396"/>
      <c r="L3873" s="396"/>
    </row>
    <row r="3874" spans="2:12" ht="15" x14ac:dyDescent="0.25">
      <c r="B3874" s="388" t="s">
        <v>2525</v>
      </c>
      <c r="C3874" s="440" t="s">
        <v>15</v>
      </c>
      <c r="D3874" s="388" t="s">
        <v>33</v>
      </c>
      <c r="E3874" s="388" t="s">
        <v>30</v>
      </c>
      <c r="F3874" s="544" t="s">
        <v>199</v>
      </c>
      <c r="G3874" s="544"/>
      <c r="H3874" s="389" t="s">
        <v>24</v>
      </c>
      <c r="I3874" s="440" t="s">
        <v>26</v>
      </c>
      <c r="J3874" s="440" t="s">
        <v>585</v>
      </c>
      <c r="K3874" s="440" t="s">
        <v>54</v>
      </c>
      <c r="L3874" s="440" t="s">
        <v>25</v>
      </c>
    </row>
    <row r="3875" spans="2:12" ht="25.5" x14ac:dyDescent="0.25">
      <c r="B3875" s="390" t="s">
        <v>382</v>
      </c>
      <c r="C3875" s="391" t="s">
        <v>2526</v>
      </c>
      <c r="D3875" s="390" t="s">
        <v>1336</v>
      </c>
      <c r="E3875" s="390" t="s">
        <v>2527</v>
      </c>
      <c r="F3875" s="541">
        <v>805</v>
      </c>
      <c r="G3875" s="541"/>
      <c r="H3875" s="392" t="s">
        <v>137</v>
      </c>
      <c r="I3875" s="443">
        <v>1</v>
      </c>
      <c r="J3875" s="393"/>
      <c r="K3875" s="393">
        <v>320.49</v>
      </c>
      <c r="L3875" s="393">
        <v>320.49</v>
      </c>
    </row>
    <row r="3876" spans="2:12" x14ac:dyDescent="0.25">
      <c r="B3876" s="394" t="s">
        <v>383</v>
      </c>
      <c r="C3876" s="444" t="s">
        <v>674</v>
      </c>
      <c r="D3876" s="394" t="s">
        <v>1336</v>
      </c>
      <c r="E3876" s="394" t="s">
        <v>237</v>
      </c>
      <c r="F3876" s="542" t="s">
        <v>384</v>
      </c>
      <c r="G3876" s="542"/>
      <c r="H3876" s="395" t="s">
        <v>340</v>
      </c>
      <c r="I3876" s="445">
        <v>1.74</v>
      </c>
      <c r="J3876" s="445">
        <v>0</v>
      </c>
      <c r="K3876" s="446">
        <v>22.31</v>
      </c>
      <c r="L3876" s="446">
        <v>38.819400000000002</v>
      </c>
    </row>
    <row r="3877" spans="2:12" ht="12.75" customHeight="1" x14ac:dyDescent="0.25">
      <c r="B3877" s="394" t="s">
        <v>383</v>
      </c>
      <c r="C3877" s="444" t="s">
        <v>4739</v>
      </c>
      <c r="D3877" s="394" t="s">
        <v>1336</v>
      </c>
      <c r="E3877" s="394" t="s">
        <v>2527</v>
      </c>
      <c r="F3877" s="542" t="s">
        <v>390</v>
      </c>
      <c r="G3877" s="542"/>
      <c r="H3877" s="395" t="s">
        <v>136</v>
      </c>
      <c r="I3877" s="445">
        <v>1</v>
      </c>
      <c r="J3877" s="445">
        <v>0</v>
      </c>
      <c r="K3877" s="446">
        <v>229.87</v>
      </c>
      <c r="L3877" s="446">
        <v>229.87</v>
      </c>
    </row>
    <row r="3878" spans="2:12" x14ac:dyDescent="0.25">
      <c r="B3878" s="394" t="s">
        <v>383</v>
      </c>
      <c r="C3878" s="444" t="s">
        <v>688</v>
      </c>
      <c r="D3878" s="394" t="s">
        <v>1336</v>
      </c>
      <c r="E3878" s="394" t="s">
        <v>243</v>
      </c>
      <c r="F3878" s="542" t="s">
        <v>384</v>
      </c>
      <c r="G3878" s="542"/>
      <c r="H3878" s="395" t="s">
        <v>340</v>
      </c>
      <c r="I3878" s="445">
        <v>1.74</v>
      </c>
      <c r="J3878" s="445">
        <v>0</v>
      </c>
      <c r="K3878" s="446">
        <v>29.78</v>
      </c>
      <c r="L3878" s="446">
        <v>51.8172</v>
      </c>
    </row>
    <row r="3879" spans="2:12" ht="12.75" customHeight="1" x14ac:dyDescent="0.25">
      <c r="B3879" s="399"/>
      <c r="C3879" s="399"/>
      <c r="D3879" s="399"/>
      <c r="E3879" s="399"/>
      <c r="F3879" s="399"/>
      <c r="G3879" s="399" t="s">
        <v>386</v>
      </c>
      <c r="H3879" s="447">
        <v>90.62</v>
      </c>
      <c r="I3879" s="399" t="s">
        <v>387</v>
      </c>
      <c r="J3879" s="447">
        <v>0</v>
      </c>
      <c r="K3879" s="399" t="s">
        <v>388</v>
      </c>
      <c r="L3879" s="447">
        <v>90.62</v>
      </c>
    </row>
    <row r="3880" spans="2:12" ht="26.25" thickBot="1" x14ac:dyDescent="0.3">
      <c r="B3880" s="399"/>
      <c r="C3880" s="399"/>
      <c r="D3880" s="399"/>
      <c r="E3880" s="399"/>
      <c r="F3880" s="399"/>
      <c r="G3880" s="399" t="s">
        <v>389</v>
      </c>
      <c r="H3880" s="447">
        <v>0</v>
      </c>
      <c r="I3880" s="543"/>
      <c r="J3880" s="543" t="s">
        <v>474</v>
      </c>
      <c r="K3880" s="399"/>
      <c r="L3880" s="447">
        <v>320.49</v>
      </c>
    </row>
    <row r="3881" spans="2:12" ht="13.5" thickTop="1" x14ac:dyDescent="0.25">
      <c r="B3881" s="396"/>
      <c r="C3881" s="396"/>
      <c r="D3881" s="396"/>
      <c r="E3881" s="396"/>
      <c r="F3881" s="396"/>
      <c r="G3881" s="396"/>
      <c r="H3881" s="396"/>
      <c r="I3881" s="396"/>
      <c r="J3881" s="396"/>
      <c r="K3881" s="396"/>
      <c r="L3881" s="396"/>
    </row>
    <row r="3882" spans="2:12" ht="15" x14ac:dyDescent="0.25">
      <c r="B3882" s="388" t="s">
        <v>2528</v>
      </c>
      <c r="C3882" s="440" t="s">
        <v>15</v>
      </c>
      <c r="D3882" s="388" t="s">
        <v>33</v>
      </c>
      <c r="E3882" s="388" t="s">
        <v>30</v>
      </c>
      <c r="F3882" s="544" t="s">
        <v>199</v>
      </c>
      <c r="G3882" s="544"/>
      <c r="H3882" s="389" t="s">
        <v>24</v>
      </c>
      <c r="I3882" s="440" t="s">
        <v>26</v>
      </c>
      <c r="J3882" s="440" t="s">
        <v>585</v>
      </c>
      <c r="K3882" s="440" t="s">
        <v>54</v>
      </c>
      <c r="L3882" s="440" t="s">
        <v>25</v>
      </c>
    </row>
    <row r="3883" spans="2:12" x14ac:dyDescent="0.25">
      <c r="B3883" s="390" t="s">
        <v>382</v>
      </c>
      <c r="C3883" s="391" t="s">
        <v>1030</v>
      </c>
      <c r="D3883" s="390" t="s">
        <v>1336</v>
      </c>
      <c r="E3883" s="390" t="s">
        <v>1031</v>
      </c>
      <c r="F3883" s="541">
        <v>806</v>
      </c>
      <c r="G3883" s="541"/>
      <c r="H3883" s="392" t="s">
        <v>137</v>
      </c>
      <c r="I3883" s="443">
        <v>1</v>
      </c>
      <c r="J3883" s="393"/>
      <c r="K3883" s="393">
        <v>481.36</v>
      </c>
      <c r="L3883" s="393">
        <v>481.36</v>
      </c>
    </row>
    <row r="3884" spans="2:12" x14ac:dyDescent="0.25">
      <c r="B3884" s="394" t="s">
        <v>383</v>
      </c>
      <c r="C3884" s="444" t="s">
        <v>1216</v>
      </c>
      <c r="D3884" s="394" t="s">
        <v>1336</v>
      </c>
      <c r="E3884" s="394" t="s">
        <v>1217</v>
      </c>
      <c r="F3884" s="542" t="s">
        <v>390</v>
      </c>
      <c r="G3884" s="542"/>
      <c r="H3884" s="395" t="s">
        <v>136</v>
      </c>
      <c r="I3884" s="445">
        <v>1</v>
      </c>
      <c r="J3884" s="445">
        <v>0</v>
      </c>
      <c r="K3884" s="446">
        <v>390.21</v>
      </c>
      <c r="L3884" s="446">
        <v>390.21</v>
      </c>
    </row>
    <row r="3885" spans="2:12" x14ac:dyDescent="0.25">
      <c r="B3885" s="394" t="s">
        <v>383</v>
      </c>
      <c r="C3885" s="444" t="s">
        <v>688</v>
      </c>
      <c r="D3885" s="394" t="s">
        <v>1336</v>
      </c>
      <c r="E3885" s="394" t="s">
        <v>243</v>
      </c>
      <c r="F3885" s="542" t="s">
        <v>384</v>
      </c>
      <c r="G3885" s="542"/>
      <c r="H3885" s="395" t="s">
        <v>340</v>
      </c>
      <c r="I3885" s="445">
        <v>1.75</v>
      </c>
      <c r="J3885" s="445">
        <v>0</v>
      </c>
      <c r="K3885" s="446">
        <v>29.78</v>
      </c>
      <c r="L3885" s="446">
        <v>52.115000000000002</v>
      </c>
    </row>
    <row r="3886" spans="2:12" x14ac:dyDescent="0.25">
      <c r="B3886" s="394" t="s">
        <v>383</v>
      </c>
      <c r="C3886" s="444" t="s">
        <v>674</v>
      </c>
      <c r="D3886" s="394" t="s">
        <v>1336</v>
      </c>
      <c r="E3886" s="394" t="s">
        <v>237</v>
      </c>
      <c r="F3886" s="542" t="s">
        <v>384</v>
      </c>
      <c r="G3886" s="542"/>
      <c r="H3886" s="395" t="s">
        <v>340</v>
      </c>
      <c r="I3886" s="445">
        <v>1.75</v>
      </c>
      <c r="J3886" s="445">
        <v>0</v>
      </c>
      <c r="K3886" s="446">
        <v>22.31</v>
      </c>
      <c r="L3886" s="446">
        <v>39.042499999999997</v>
      </c>
    </row>
    <row r="3887" spans="2:12" ht="12.75" customHeight="1" x14ac:dyDescent="0.25">
      <c r="B3887" s="399"/>
      <c r="C3887" s="399"/>
      <c r="D3887" s="399"/>
      <c r="E3887" s="399"/>
      <c r="F3887" s="399"/>
      <c r="G3887" s="399" t="s">
        <v>386</v>
      </c>
      <c r="H3887" s="447">
        <v>91.15</v>
      </c>
      <c r="I3887" s="399" t="s">
        <v>387</v>
      </c>
      <c r="J3887" s="447">
        <v>0</v>
      </c>
      <c r="K3887" s="399" t="s">
        <v>388</v>
      </c>
      <c r="L3887" s="447">
        <v>91.15</v>
      </c>
    </row>
    <row r="3888" spans="2:12" ht="12.75" customHeight="1" thickBot="1" x14ac:dyDescent="0.3">
      <c r="B3888" s="399"/>
      <c r="C3888" s="399"/>
      <c r="D3888" s="399"/>
      <c r="E3888" s="399"/>
      <c r="F3888" s="399"/>
      <c r="G3888" s="399" t="s">
        <v>389</v>
      </c>
      <c r="H3888" s="447">
        <v>0</v>
      </c>
      <c r="I3888" s="543"/>
      <c r="J3888" s="543" t="s">
        <v>474</v>
      </c>
      <c r="K3888" s="399"/>
      <c r="L3888" s="447">
        <v>481.36</v>
      </c>
    </row>
    <row r="3889" spans="2:12" ht="13.5" thickTop="1" x14ac:dyDescent="0.25">
      <c r="B3889" s="396"/>
      <c r="C3889" s="396"/>
      <c r="D3889" s="396"/>
      <c r="E3889" s="396"/>
      <c r="F3889" s="396"/>
      <c r="G3889" s="396"/>
      <c r="H3889" s="396"/>
      <c r="I3889" s="396"/>
      <c r="J3889" s="396"/>
      <c r="K3889" s="396"/>
      <c r="L3889" s="396"/>
    </row>
    <row r="3890" spans="2:12" ht="15" x14ac:dyDescent="0.25">
      <c r="B3890" s="388" t="s">
        <v>2529</v>
      </c>
      <c r="C3890" s="440" t="s">
        <v>15</v>
      </c>
      <c r="D3890" s="388" t="s">
        <v>33</v>
      </c>
      <c r="E3890" s="388" t="s">
        <v>30</v>
      </c>
      <c r="F3890" s="544" t="s">
        <v>199</v>
      </c>
      <c r="G3890" s="544"/>
      <c r="H3890" s="389" t="s">
        <v>24</v>
      </c>
      <c r="I3890" s="440" t="s">
        <v>26</v>
      </c>
      <c r="J3890" s="440" t="s">
        <v>585</v>
      </c>
      <c r="K3890" s="440" t="s">
        <v>54</v>
      </c>
      <c r="L3890" s="440" t="s">
        <v>25</v>
      </c>
    </row>
    <row r="3891" spans="2:12" ht="25.5" x14ac:dyDescent="0.25">
      <c r="B3891" s="390" t="s">
        <v>382</v>
      </c>
      <c r="C3891" s="391" t="s">
        <v>2530</v>
      </c>
      <c r="D3891" s="390" t="s">
        <v>1336</v>
      </c>
      <c r="E3891" s="390" t="s">
        <v>2531</v>
      </c>
      <c r="F3891" s="541">
        <v>808</v>
      </c>
      <c r="G3891" s="541"/>
      <c r="H3891" s="392" t="s">
        <v>137</v>
      </c>
      <c r="I3891" s="443">
        <v>1</v>
      </c>
      <c r="J3891" s="393"/>
      <c r="K3891" s="393">
        <v>850.64</v>
      </c>
      <c r="L3891" s="393">
        <v>850.64</v>
      </c>
    </row>
    <row r="3892" spans="2:12" x14ac:dyDescent="0.25">
      <c r="B3892" s="394" t="s">
        <v>383</v>
      </c>
      <c r="C3892" s="444" t="s">
        <v>4740</v>
      </c>
      <c r="D3892" s="394" t="s">
        <v>1336</v>
      </c>
      <c r="E3892" s="394" t="s">
        <v>4741</v>
      </c>
      <c r="F3892" s="542" t="s">
        <v>390</v>
      </c>
      <c r="G3892" s="542"/>
      <c r="H3892" s="395" t="s">
        <v>136</v>
      </c>
      <c r="I3892" s="445">
        <v>1</v>
      </c>
      <c r="J3892" s="445">
        <v>0</v>
      </c>
      <c r="K3892" s="446">
        <v>55.68</v>
      </c>
      <c r="L3892" s="446">
        <v>55.68</v>
      </c>
    </row>
    <row r="3893" spans="2:12" ht="25.5" x14ac:dyDescent="0.25">
      <c r="B3893" s="394" t="s">
        <v>383</v>
      </c>
      <c r="C3893" s="444" t="s">
        <v>4742</v>
      </c>
      <c r="D3893" s="394" t="s">
        <v>1336</v>
      </c>
      <c r="E3893" s="394" t="s">
        <v>4743</v>
      </c>
      <c r="F3893" s="542" t="s">
        <v>390</v>
      </c>
      <c r="G3893" s="542"/>
      <c r="H3893" s="395" t="s">
        <v>136</v>
      </c>
      <c r="I3893" s="445">
        <v>1</v>
      </c>
      <c r="J3893" s="445">
        <v>0</v>
      </c>
      <c r="K3893" s="446">
        <v>694.99</v>
      </c>
      <c r="L3893" s="446">
        <v>694.99</v>
      </c>
    </row>
    <row r="3894" spans="2:12" x14ac:dyDescent="0.25">
      <c r="B3894" s="394" t="s">
        <v>383</v>
      </c>
      <c r="C3894" s="444" t="s">
        <v>441</v>
      </c>
      <c r="D3894" s="394" t="s">
        <v>1336</v>
      </c>
      <c r="E3894" s="394" t="s">
        <v>442</v>
      </c>
      <c r="F3894" s="542" t="s">
        <v>390</v>
      </c>
      <c r="G3894" s="542"/>
      <c r="H3894" s="395" t="s">
        <v>141</v>
      </c>
      <c r="I3894" s="445">
        <v>0.75</v>
      </c>
      <c r="J3894" s="445">
        <v>0</v>
      </c>
      <c r="K3894" s="446">
        <v>0.38</v>
      </c>
      <c r="L3894" s="446">
        <v>0.28499999999999998</v>
      </c>
    </row>
    <row r="3895" spans="2:12" x14ac:dyDescent="0.25">
      <c r="B3895" s="394" t="s">
        <v>383</v>
      </c>
      <c r="C3895" s="444" t="s">
        <v>674</v>
      </c>
      <c r="D3895" s="394" t="s">
        <v>1336</v>
      </c>
      <c r="E3895" s="394" t="s">
        <v>237</v>
      </c>
      <c r="F3895" s="542" t="s">
        <v>384</v>
      </c>
      <c r="G3895" s="542"/>
      <c r="H3895" s="395" t="s">
        <v>340</v>
      </c>
      <c r="I3895" s="445">
        <v>1.9139999999999999</v>
      </c>
      <c r="J3895" s="445">
        <v>0</v>
      </c>
      <c r="K3895" s="446">
        <v>22.31</v>
      </c>
      <c r="L3895" s="446">
        <v>42.701340000000002</v>
      </c>
    </row>
    <row r="3896" spans="2:12" x14ac:dyDescent="0.25">
      <c r="B3896" s="394" t="s">
        <v>383</v>
      </c>
      <c r="C3896" s="444" t="s">
        <v>688</v>
      </c>
      <c r="D3896" s="394" t="s">
        <v>1336</v>
      </c>
      <c r="E3896" s="394" t="s">
        <v>243</v>
      </c>
      <c r="F3896" s="542" t="s">
        <v>384</v>
      </c>
      <c r="G3896" s="542"/>
      <c r="H3896" s="395" t="s">
        <v>340</v>
      </c>
      <c r="I3896" s="445">
        <v>1.9139999999999999</v>
      </c>
      <c r="J3896" s="445">
        <v>0</v>
      </c>
      <c r="K3896" s="446">
        <v>29.78</v>
      </c>
      <c r="L3896" s="446">
        <v>56.998919999999998</v>
      </c>
    </row>
    <row r="3897" spans="2:12" ht="12.75" customHeight="1" x14ac:dyDescent="0.25">
      <c r="B3897" s="399"/>
      <c r="C3897" s="399"/>
      <c r="D3897" s="399"/>
      <c r="E3897" s="399"/>
      <c r="F3897" s="399"/>
      <c r="G3897" s="399" t="s">
        <v>386</v>
      </c>
      <c r="H3897" s="447">
        <v>99.69</v>
      </c>
      <c r="I3897" s="399" t="s">
        <v>387</v>
      </c>
      <c r="J3897" s="447">
        <v>0</v>
      </c>
      <c r="K3897" s="399" t="s">
        <v>388</v>
      </c>
      <c r="L3897" s="447">
        <v>99.69</v>
      </c>
    </row>
    <row r="3898" spans="2:12" ht="26.25" thickBot="1" x14ac:dyDescent="0.3">
      <c r="B3898" s="399"/>
      <c r="C3898" s="399"/>
      <c r="D3898" s="399"/>
      <c r="E3898" s="399"/>
      <c r="F3898" s="399"/>
      <c r="G3898" s="399" t="s">
        <v>389</v>
      </c>
      <c r="H3898" s="447">
        <v>0</v>
      </c>
      <c r="I3898" s="543"/>
      <c r="J3898" s="543" t="s">
        <v>474</v>
      </c>
      <c r="K3898" s="399"/>
      <c r="L3898" s="447">
        <v>850.64</v>
      </c>
    </row>
    <row r="3899" spans="2:12" ht="12.75" customHeight="1" thickTop="1" x14ac:dyDescent="0.25">
      <c r="B3899" s="396"/>
      <c r="C3899" s="396"/>
      <c r="D3899" s="396"/>
      <c r="E3899" s="396"/>
      <c r="F3899" s="396"/>
      <c r="G3899" s="396"/>
      <c r="H3899" s="396"/>
      <c r="I3899" s="396"/>
      <c r="J3899" s="396"/>
      <c r="K3899" s="396"/>
      <c r="L3899" s="396"/>
    </row>
    <row r="3900" spans="2:12" ht="15" x14ac:dyDescent="0.25">
      <c r="B3900" s="388" t="s">
        <v>2533</v>
      </c>
      <c r="C3900" s="440" t="s">
        <v>15</v>
      </c>
      <c r="D3900" s="388" t="s">
        <v>33</v>
      </c>
      <c r="E3900" s="388" t="s">
        <v>30</v>
      </c>
      <c r="F3900" s="544" t="s">
        <v>199</v>
      </c>
      <c r="G3900" s="544"/>
      <c r="H3900" s="389" t="s">
        <v>24</v>
      </c>
      <c r="I3900" s="440" t="s">
        <v>26</v>
      </c>
      <c r="J3900" s="440" t="s">
        <v>585</v>
      </c>
      <c r="K3900" s="440" t="s">
        <v>54</v>
      </c>
      <c r="L3900" s="440" t="s">
        <v>25</v>
      </c>
    </row>
    <row r="3901" spans="2:12" x14ac:dyDescent="0.25">
      <c r="B3901" s="390" t="s">
        <v>382</v>
      </c>
      <c r="C3901" s="391" t="s">
        <v>2534</v>
      </c>
      <c r="D3901" s="390" t="s">
        <v>1336</v>
      </c>
      <c r="E3901" s="390" t="s">
        <v>2535</v>
      </c>
      <c r="F3901" s="541">
        <v>806</v>
      </c>
      <c r="G3901" s="541"/>
      <c r="H3901" s="392" t="s">
        <v>137</v>
      </c>
      <c r="I3901" s="443">
        <v>1</v>
      </c>
      <c r="J3901" s="393"/>
      <c r="K3901" s="393">
        <v>189.05</v>
      </c>
      <c r="L3901" s="393">
        <v>189.05</v>
      </c>
    </row>
    <row r="3902" spans="2:12" x14ac:dyDescent="0.25">
      <c r="B3902" s="394" t="s">
        <v>383</v>
      </c>
      <c r="C3902" s="444" t="s">
        <v>674</v>
      </c>
      <c r="D3902" s="394" t="s">
        <v>1336</v>
      </c>
      <c r="E3902" s="394" t="s">
        <v>237</v>
      </c>
      <c r="F3902" s="542" t="s">
        <v>384</v>
      </c>
      <c r="G3902" s="542"/>
      <c r="H3902" s="395" t="s">
        <v>340</v>
      </c>
      <c r="I3902" s="445">
        <v>0.39</v>
      </c>
      <c r="J3902" s="445">
        <v>0</v>
      </c>
      <c r="K3902" s="446">
        <v>22.31</v>
      </c>
      <c r="L3902" s="446">
        <v>8.7009000000000007</v>
      </c>
    </row>
    <row r="3903" spans="2:12" x14ac:dyDescent="0.25">
      <c r="B3903" s="394" t="s">
        <v>383</v>
      </c>
      <c r="C3903" s="444" t="s">
        <v>4744</v>
      </c>
      <c r="D3903" s="394" t="s">
        <v>1336</v>
      </c>
      <c r="E3903" s="394" t="s">
        <v>4745</v>
      </c>
      <c r="F3903" s="542" t="s">
        <v>390</v>
      </c>
      <c r="G3903" s="542"/>
      <c r="H3903" s="395" t="s">
        <v>136</v>
      </c>
      <c r="I3903" s="445">
        <v>1</v>
      </c>
      <c r="J3903" s="445">
        <v>0</v>
      </c>
      <c r="K3903" s="446">
        <v>168.74</v>
      </c>
      <c r="L3903" s="446">
        <v>168.74</v>
      </c>
    </row>
    <row r="3904" spans="2:12" x14ac:dyDescent="0.25">
      <c r="B3904" s="394" t="s">
        <v>383</v>
      </c>
      <c r="C3904" s="444" t="s">
        <v>688</v>
      </c>
      <c r="D3904" s="394" t="s">
        <v>1336</v>
      </c>
      <c r="E3904" s="394" t="s">
        <v>243</v>
      </c>
      <c r="F3904" s="542" t="s">
        <v>384</v>
      </c>
      <c r="G3904" s="542"/>
      <c r="H3904" s="395" t="s">
        <v>340</v>
      </c>
      <c r="I3904" s="445">
        <v>0.39</v>
      </c>
      <c r="J3904" s="445">
        <v>0</v>
      </c>
      <c r="K3904" s="446">
        <v>29.78</v>
      </c>
      <c r="L3904" s="446">
        <v>11.6142</v>
      </c>
    </row>
    <row r="3905" spans="2:12" ht="25.5" x14ac:dyDescent="0.25">
      <c r="B3905" s="399"/>
      <c r="C3905" s="399"/>
      <c r="D3905" s="399"/>
      <c r="E3905" s="399"/>
      <c r="F3905" s="399"/>
      <c r="G3905" s="399" t="s">
        <v>386</v>
      </c>
      <c r="H3905" s="447">
        <v>20.309999999999999</v>
      </c>
      <c r="I3905" s="399" t="s">
        <v>387</v>
      </c>
      <c r="J3905" s="447">
        <v>0</v>
      </c>
      <c r="K3905" s="399" t="s">
        <v>388</v>
      </c>
      <c r="L3905" s="447">
        <v>20.309999999999999</v>
      </c>
    </row>
    <row r="3906" spans="2:12" ht="26.25" thickBot="1" x14ac:dyDescent="0.3">
      <c r="B3906" s="399"/>
      <c r="C3906" s="399"/>
      <c r="D3906" s="399"/>
      <c r="E3906" s="399"/>
      <c r="F3906" s="399"/>
      <c r="G3906" s="399" t="s">
        <v>389</v>
      </c>
      <c r="H3906" s="447">
        <v>0</v>
      </c>
      <c r="I3906" s="543"/>
      <c r="J3906" s="543" t="s">
        <v>474</v>
      </c>
      <c r="K3906" s="399"/>
      <c r="L3906" s="447">
        <v>189.05</v>
      </c>
    </row>
    <row r="3907" spans="2:12" ht="13.5" thickTop="1" x14ac:dyDescent="0.25">
      <c r="B3907" s="396"/>
      <c r="C3907" s="396"/>
      <c r="D3907" s="396"/>
      <c r="E3907" s="396"/>
      <c r="F3907" s="396"/>
      <c r="G3907" s="396"/>
      <c r="H3907" s="396"/>
      <c r="I3907" s="396"/>
      <c r="J3907" s="396"/>
      <c r="K3907" s="396"/>
      <c r="L3907" s="396"/>
    </row>
    <row r="3908" spans="2:12" ht="15" x14ac:dyDescent="0.25">
      <c r="B3908" s="388" t="s">
        <v>2536</v>
      </c>
      <c r="C3908" s="440" t="s">
        <v>15</v>
      </c>
      <c r="D3908" s="388" t="s">
        <v>33</v>
      </c>
      <c r="E3908" s="388" t="s">
        <v>30</v>
      </c>
      <c r="F3908" s="544" t="s">
        <v>199</v>
      </c>
      <c r="G3908" s="544"/>
      <c r="H3908" s="389" t="s">
        <v>24</v>
      </c>
      <c r="I3908" s="440" t="s">
        <v>26</v>
      </c>
      <c r="J3908" s="440" t="s">
        <v>585</v>
      </c>
      <c r="K3908" s="440" t="s">
        <v>54</v>
      </c>
      <c r="L3908" s="440" t="s">
        <v>25</v>
      </c>
    </row>
    <row r="3909" spans="2:12" ht="12.75" customHeight="1" x14ac:dyDescent="0.25">
      <c r="B3909" s="390" t="s">
        <v>382</v>
      </c>
      <c r="C3909" s="391" t="s">
        <v>832</v>
      </c>
      <c r="D3909" s="390" t="s">
        <v>1336</v>
      </c>
      <c r="E3909" s="390" t="s">
        <v>524</v>
      </c>
      <c r="F3909" s="541">
        <v>805</v>
      </c>
      <c r="G3909" s="541"/>
      <c r="H3909" s="392" t="s">
        <v>136</v>
      </c>
      <c r="I3909" s="443">
        <v>1</v>
      </c>
      <c r="J3909" s="393"/>
      <c r="K3909" s="393">
        <v>192.55</v>
      </c>
      <c r="L3909" s="393">
        <v>192.55</v>
      </c>
    </row>
    <row r="3910" spans="2:12" x14ac:dyDescent="0.25">
      <c r="B3910" s="394" t="s">
        <v>383</v>
      </c>
      <c r="C3910" s="444" t="s">
        <v>688</v>
      </c>
      <c r="D3910" s="394" t="s">
        <v>1336</v>
      </c>
      <c r="E3910" s="394" t="s">
        <v>243</v>
      </c>
      <c r="F3910" s="542" t="s">
        <v>384</v>
      </c>
      <c r="G3910" s="542"/>
      <c r="H3910" s="395" t="s">
        <v>340</v>
      </c>
      <c r="I3910" s="445">
        <v>0.2</v>
      </c>
      <c r="J3910" s="445">
        <v>0</v>
      </c>
      <c r="K3910" s="446">
        <v>29.78</v>
      </c>
      <c r="L3910" s="446">
        <v>5.9560000000000004</v>
      </c>
    </row>
    <row r="3911" spans="2:12" ht="12.75" customHeight="1" x14ac:dyDescent="0.25">
      <c r="B3911" s="394" t="s">
        <v>383</v>
      </c>
      <c r="C3911" s="444" t="s">
        <v>523</v>
      </c>
      <c r="D3911" s="394" t="s">
        <v>1336</v>
      </c>
      <c r="E3911" s="394" t="s">
        <v>524</v>
      </c>
      <c r="F3911" s="542" t="s">
        <v>390</v>
      </c>
      <c r="G3911" s="542"/>
      <c r="H3911" s="395" t="s">
        <v>136</v>
      </c>
      <c r="I3911" s="445">
        <v>1</v>
      </c>
      <c r="J3911" s="445">
        <v>0</v>
      </c>
      <c r="K3911" s="446">
        <v>182.04</v>
      </c>
      <c r="L3911" s="446">
        <v>182.04</v>
      </c>
    </row>
    <row r="3912" spans="2:12" x14ac:dyDescent="0.25">
      <c r="B3912" s="394" t="s">
        <v>383</v>
      </c>
      <c r="C3912" s="444" t="s">
        <v>441</v>
      </c>
      <c r="D3912" s="394" t="s">
        <v>1336</v>
      </c>
      <c r="E3912" s="394" t="s">
        <v>442</v>
      </c>
      <c r="F3912" s="542" t="s">
        <v>390</v>
      </c>
      <c r="G3912" s="542"/>
      <c r="H3912" s="395" t="s">
        <v>141</v>
      </c>
      <c r="I3912" s="445">
        <v>0.28000000000000003</v>
      </c>
      <c r="J3912" s="445">
        <v>0</v>
      </c>
      <c r="K3912" s="446">
        <v>0.38</v>
      </c>
      <c r="L3912" s="446">
        <v>0.10639999999999999</v>
      </c>
    </row>
    <row r="3913" spans="2:12" x14ac:dyDescent="0.25">
      <c r="B3913" s="394" t="s">
        <v>383</v>
      </c>
      <c r="C3913" s="444" t="s">
        <v>674</v>
      </c>
      <c r="D3913" s="394" t="s">
        <v>1336</v>
      </c>
      <c r="E3913" s="394" t="s">
        <v>237</v>
      </c>
      <c r="F3913" s="542" t="s">
        <v>384</v>
      </c>
      <c r="G3913" s="542"/>
      <c r="H3913" s="395" t="s">
        <v>340</v>
      </c>
      <c r="I3913" s="445">
        <v>0.2</v>
      </c>
      <c r="J3913" s="445">
        <v>0</v>
      </c>
      <c r="K3913" s="446">
        <v>22.31</v>
      </c>
      <c r="L3913" s="446">
        <v>4.4619999999999997</v>
      </c>
    </row>
    <row r="3914" spans="2:12" ht="25.5" x14ac:dyDescent="0.25">
      <c r="B3914" s="399"/>
      <c r="C3914" s="399"/>
      <c r="D3914" s="399"/>
      <c r="E3914" s="399"/>
      <c r="F3914" s="399"/>
      <c r="G3914" s="399" t="s">
        <v>386</v>
      </c>
      <c r="H3914" s="447">
        <v>10.41</v>
      </c>
      <c r="I3914" s="399" t="s">
        <v>387</v>
      </c>
      <c r="J3914" s="447">
        <v>0</v>
      </c>
      <c r="K3914" s="399" t="s">
        <v>388</v>
      </c>
      <c r="L3914" s="447">
        <v>10.41</v>
      </c>
    </row>
    <row r="3915" spans="2:12" ht="26.25" thickBot="1" x14ac:dyDescent="0.3">
      <c r="B3915" s="399"/>
      <c r="C3915" s="399"/>
      <c r="D3915" s="399"/>
      <c r="E3915" s="399"/>
      <c r="F3915" s="399"/>
      <c r="G3915" s="399" t="s">
        <v>389</v>
      </c>
      <c r="H3915" s="447">
        <v>0</v>
      </c>
      <c r="I3915" s="543"/>
      <c r="J3915" s="543" t="s">
        <v>474</v>
      </c>
      <c r="K3915" s="399"/>
      <c r="L3915" s="447">
        <v>192.55</v>
      </c>
    </row>
    <row r="3916" spans="2:12" ht="13.5" thickTop="1" x14ac:dyDescent="0.25">
      <c r="B3916" s="396"/>
      <c r="C3916" s="396"/>
      <c r="D3916" s="396"/>
      <c r="E3916" s="396"/>
      <c r="F3916" s="396"/>
      <c r="G3916" s="396"/>
      <c r="H3916" s="396"/>
      <c r="I3916" s="396"/>
      <c r="J3916" s="396"/>
      <c r="K3916" s="396"/>
      <c r="L3916" s="396"/>
    </row>
    <row r="3917" spans="2:12" ht="15" x14ac:dyDescent="0.25">
      <c r="B3917" s="388" t="s">
        <v>2537</v>
      </c>
      <c r="C3917" s="440" t="s">
        <v>15</v>
      </c>
      <c r="D3917" s="388" t="s">
        <v>33</v>
      </c>
      <c r="E3917" s="388" t="s">
        <v>30</v>
      </c>
      <c r="F3917" s="544" t="s">
        <v>199</v>
      </c>
      <c r="G3917" s="544"/>
      <c r="H3917" s="389" t="s">
        <v>24</v>
      </c>
      <c r="I3917" s="440" t="s">
        <v>26</v>
      </c>
      <c r="J3917" s="440" t="s">
        <v>585</v>
      </c>
      <c r="K3917" s="440" t="s">
        <v>54</v>
      </c>
      <c r="L3917" s="440" t="s">
        <v>25</v>
      </c>
    </row>
    <row r="3918" spans="2:12" x14ac:dyDescent="0.25">
      <c r="B3918" s="390" t="s">
        <v>382</v>
      </c>
      <c r="C3918" s="391" t="s">
        <v>2538</v>
      </c>
      <c r="D3918" s="390" t="s">
        <v>1336</v>
      </c>
      <c r="E3918" s="390" t="s">
        <v>2539</v>
      </c>
      <c r="F3918" s="541">
        <v>805</v>
      </c>
      <c r="G3918" s="541"/>
      <c r="H3918" s="392" t="s">
        <v>137</v>
      </c>
      <c r="I3918" s="443">
        <v>1</v>
      </c>
      <c r="J3918" s="393"/>
      <c r="K3918" s="393">
        <v>83.84</v>
      </c>
      <c r="L3918" s="393">
        <v>83.84</v>
      </c>
    </row>
    <row r="3919" spans="2:12" x14ac:dyDescent="0.25">
      <c r="B3919" s="394" t="s">
        <v>383</v>
      </c>
      <c r="C3919" s="444" t="s">
        <v>441</v>
      </c>
      <c r="D3919" s="394" t="s">
        <v>1336</v>
      </c>
      <c r="E3919" s="394" t="s">
        <v>442</v>
      </c>
      <c r="F3919" s="542" t="s">
        <v>390</v>
      </c>
      <c r="G3919" s="542"/>
      <c r="H3919" s="395" t="s">
        <v>141</v>
      </c>
      <c r="I3919" s="445">
        <v>0.28000000000000003</v>
      </c>
      <c r="J3919" s="445">
        <v>0</v>
      </c>
      <c r="K3919" s="446">
        <v>0.38</v>
      </c>
      <c r="L3919" s="446">
        <v>0.10639999999999999</v>
      </c>
    </row>
    <row r="3920" spans="2:12" x14ac:dyDescent="0.25">
      <c r="B3920" s="394" t="s">
        <v>383</v>
      </c>
      <c r="C3920" s="444" t="s">
        <v>674</v>
      </c>
      <c r="D3920" s="394" t="s">
        <v>1336</v>
      </c>
      <c r="E3920" s="394" t="s">
        <v>237</v>
      </c>
      <c r="F3920" s="542" t="s">
        <v>384</v>
      </c>
      <c r="G3920" s="542"/>
      <c r="H3920" s="395" t="s">
        <v>340</v>
      </c>
      <c r="I3920" s="445">
        <v>0.2</v>
      </c>
      <c r="J3920" s="445">
        <v>0</v>
      </c>
      <c r="K3920" s="446">
        <v>22.31</v>
      </c>
      <c r="L3920" s="446">
        <v>4.4619999999999997</v>
      </c>
    </row>
    <row r="3921" spans="2:12" x14ac:dyDescent="0.25">
      <c r="B3921" s="394" t="s">
        <v>383</v>
      </c>
      <c r="C3921" s="444" t="s">
        <v>688</v>
      </c>
      <c r="D3921" s="394" t="s">
        <v>1336</v>
      </c>
      <c r="E3921" s="394" t="s">
        <v>243</v>
      </c>
      <c r="F3921" s="542" t="s">
        <v>384</v>
      </c>
      <c r="G3921" s="542"/>
      <c r="H3921" s="395" t="s">
        <v>340</v>
      </c>
      <c r="I3921" s="445">
        <v>0.2</v>
      </c>
      <c r="J3921" s="445">
        <v>0</v>
      </c>
      <c r="K3921" s="446">
        <v>29.78</v>
      </c>
      <c r="L3921" s="446">
        <v>5.9560000000000004</v>
      </c>
    </row>
    <row r="3922" spans="2:12" ht="12.75" customHeight="1" x14ac:dyDescent="0.25">
      <c r="B3922" s="394" t="s">
        <v>383</v>
      </c>
      <c r="C3922" s="444" t="s">
        <v>4746</v>
      </c>
      <c r="D3922" s="394" t="s">
        <v>1336</v>
      </c>
      <c r="E3922" s="394" t="s">
        <v>4747</v>
      </c>
      <c r="F3922" s="542" t="s">
        <v>390</v>
      </c>
      <c r="G3922" s="542"/>
      <c r="H3922" s="395" t="s">
        <v>136</v>
      </c>
      <c r="I3922" s="445">
        <v>1</v>
      </c>
      <c r="J3922" s="445">
        <v>0</v>
      </c>
      <c r="K3922" s="446">
        <v>73.33</v>
      </c>
      <c r="L3922" s="446">
        <v>73.33</v>
      </c>
    </row>
    <row r="3923" spans="2:12" ht="25.5" x14ac:dyDescent="0.25">
      <c r="B3923" s="399"/>
      <c r="C3923" s="399"/>
      <c r="D3923" s="399"/>
      <c r="E3923" s="399"/>
      <c r="F3923" s="399"/>
      <c r="G3923" s="399" t="s">
        <v>386</v>
      </c>
      <c r="H3923" s="447">
        <v>10.41</v>
      </c>
      <c r="I3923" s="399" t="s">
        <v>387</v>
      </c>
      <c r="J3923" s="447">
        <v>0</v>
      </c>
      <c r="K3923" s="399" t="s">
        <v>388</v>
      </c>
      <c r="L3923" s="447">
        <v>10.41</v>
      </c>
    </row>
    <row r="3924" spans="2:12" ht="12.75" customHeight="1" thickBot="1" x14ac:dyDescent="0.3">
      <c r="B3924" s="399"/>
      <c r="C3924" s="399"/>
      <c r="D3924" s="399"/>
      <c r="E3924" s="399"/>
      <c r="F3924" s="399"/>
      <c r="G3924" s="399" t="s">
        <v>389</v>
      </c>
      <c r="H3924" s="447">
        <v>0</v>
      </c>
      <c r="I3924" s="543"/>
      <c r="J3924" s="543" t="s">
        <v>474</v>
      </c>
      <c r="K3924" s="399"/>
      <c r="L3924" s="447">
        <v>83.84</v>
      </c>
    </row>
    <row r="3925" spans="2:12" ht="13.5" thickTop="1" x14ac:dyDescent="0.25">
      <c r="B3925" s="396"/>
      <c r="C3925" s="396"/>
      <c r="D3925" s="396"/>
      <c r="E3925" s="396"/>
      <c r="F3925" s="396"/>
      <c r="G3925" s="396"/>
      <c r="H3925" s="396"/>
      <c r="I3925" s="396"/>
      <c r="J3925" s="396"/>
      <c r="K3925" s="396"/>
      <c r="L3925" s="396"/>
    </row>
    <row r="3926" spans="2:12" ht="15" x14ac:dyDescent="0.25">
      <c r="B3926" s="388" t="s">
        <v>2540</v>
      </c>
      <c r="C3926" s="440" t="s">
        <v>15</v>
      </c>
      <c r="D3926" s="388" t="s">
        <v>33</v>
      </c>
      <c r="E3926" s="388" t="s">
        <v>30</v>
      </c>
      <c r="F3926" s="544" t="s">
        <v>199</v>
      </c>
      <c r="G3926" s="544"/>
      <c r="H3926" s="389" t="s">
        <v>24</v>
      </c>
      <c r="I3926" s="440" t="s">
        <v>26</v>
      </c>
      <c r="J3926" s="440" t="s">
        <v>585</v>
      </c>
      <c r="K3926" s="440" t="s">
        <v>54</v>
      </c>
      <c r="L3926" s="440" t="s">
        <v>25</v>
      </c>
    </row>
    <row r="3927" spans="2:12" x14ac:dyDescent="0.25">
      <c r="B3927" s="390" t="s">
        <v>382</v>
      </c>
      <c r="C3927" s="391" t="s">
        <v>2541</v>
      </c>
      <c r="D3927" s="390" t="s">
        <v>1336</v>
      </c>
      <c r="E3927" s="390" t="s">
        <v>2542</v>
      </c>
      <c r="F3927" s="541">
        <v>806</v>
      </c>
      <c r="G3927" s="541"/>
      <c r="H3927" s="392" t="s">
        <v>136</v>
      </c>
      <c r="I3927" s="443">
        <v>1</v>
      </c>
      <c r="J3927" s="393"/>
      <c r="K3927" s="393">
        <v>138.97</v>
      </c>
      <c r="L3927" s="393">
        <v>138.97</v>
      </c>
    </row>
    <row r="3928" spans="2:12" x14ac:dyDescent="0.25">
      <c r="B3928" s="394" t="s">
        <v>383</v>
      </c>
      <c r="C3928" s="444" t="s">
        <v>674</v>
      </c>
      <c r="D3928" s="394" t="s">
        <v>1336</v>
      </c>
      <c r="E3928" s="394" t="s">
        <v>237</v>
      </c>
      <c r="F3928" s="542" t="s">
        <v>384</v>
      </c>
      <c r="G3928" s="542"/>
      <c r="H3928" s="395" t="s">
        <v>340</v>
      </c>
      <c r="I3928" s="445">
        <v>0.2</v>
      </c>
      <c r="J3928" s="445">
        <v>0</v>
      </c>
      <c r="K3928" s="446">
        <v>22.31</v>
      </c>
      <c r="L3928" s="446">
        <v>4.4619999999999997</v>
      </c>
    </row>
    <row r="3929" spans="2:12" x14ac:dyDescent="0.25">
      <c r="B3929" s="394" t="s">
        <v>383</v>
      </c>
      <c r="C3929" s="444" t="s">
        <v>4748</v>
      </c>
      <c r="D3929" s="394" t="s">
        <v>1336</v>
      </c>
      <c r="E3929" s="394" t="s">
        <v>4749</v>
      </c>
      <c r="F3929" s="542" t="s">
        <v>390</v>
      </c>
      <c r="G3929" s="542"/>
      <c r="H3929" s="395" t="s">
        <v>136</v>
      </c>
      <c r="I3929" s="445">
        <v>1</v>
      </c>
      <c r="J3929" s="445">
        <v>0</v>
      </c>
      <c r="K3929" s="446">
        <v>128.46</v>
      </c>
      <c r="L3929" s="446">
        <v>128.46</v>
      </c>
    </row>
    <row r="3930" spans="2:12" x14ac:dyDescent="0.25">
      <c r="B3930" s="394" t="s">
        <v>383</v>
      </c>
      <c r="C3930" s="444" t="s">
        <v>688</v>
      </c>
      <c r="D3930" s="394" t="s">
        <v>1336</v>
      </c>
      <c r="E3930" s="394" t="s">
        <v>243</v>
      </c>
      <c r="F3930" s="542" t="s">
        <v>384</v>
      </c>
      <c r="G3930" s="542"/>
      <c r="H3930" s="395" t="s">
        <v>340</v>
      </c>
      <c r="I3930" s="445">
        <v>0.2</v>
      </c>
      <c r="J3930" s="445">
        <v>0</v>
      </c>
      <c r="K3930" s="446">
        <v>29.78</v>
      </c>
      <c r="L3930" s="446">
        <v>5.9560000000000004</v>
      </c>
    </row>
    <row r="3931" spans="2:12" x14ac:dyDescent="0.25">
      <c r="B3931" s="394" t="s">
        <v>383</v>
      </c>
      <c r="C3931" s="444" t="s">
        <v>441</v>
      </c>
      <c r="D3931" s="394" t="s">
        <v>1336</v>
      </c>
      <c r="E3931" s="394" t="s">
        <v>442</v>
      </c>
      <c r="F3931" s="542" t="s">
        <v>390</v>
      </c>
      <c r="G3931" s="542"/>
      <c r="H3931" s="395" t="s">
        <v>141</v>
      </c>
      <c r="I3931" s="445">
        <v>0.28000000000000003</v>
      </c>
      <c r="J3931" s="445">
        <v>0</v>
      </c>
      <c r="K3931" s="446">
        <v>0.38</v>
      </c>
      <c r="L3931" s="446">
        <v>0.10639999999999999</v>
      </c>
    </row>
    <row r="3932" spans="2:12" ht="25.5" x14ac:dyDescent="0.25">
      <c r="B3932" s="399"/>
      <c r="C3932" s="399"/>
      <c r="D3932" s="399"/>
      <c r="E3932" s="399"/>
      <c r="F3932" s="399"/>
      <c r="G3932" s="399" t="s">
        <v>386</v>
      </c>
      <c r="H3932" s="447">
        <v>10.41</v>
      </c>
      <c r="I3932" s="399" t="s">
        <v>387</v>
      </c>
      <c r="J3932" s="447">
        <v>0</v>
      </c>
      <c r="K3932" s="399" t="s">
        <v>388</v>
      </c>
      <c r="L3932" s="447">
        <v>10.41</v>
      </c>
    </row>
    <row r="3933" spans="2:12" ht="26.25" thickBot="1" x14ac:dyDescent="0.3">
      <c r="B3933" s="399"/>
      <c r="C3933" s="399"/>
      <c r="D3933" s="399"/>
      <c r="E3933" s="399"/>
      <c r="F3933" s="399"/>
      <c r="G3933" s="399" t="s">
        <v>389</v>
      </c>
      <c r="H3933" s="447">
        <v>0</v>
      </c>
      <c r="I3933" s="543"/>
      <c r="J3933" s="543" t="s">
        <v>474</v>
      </c>
      <c r="K3933" s="399"/>
      <c r="L3933" s="447">
        <v>138.97</v>
      </c>
    </row>
    <row r="3934" spans="2:12" ht="13.5" thickTop="1" x14ac:dyDescent="0.25">
      <c r="B3934" s="396"/>
      <c r="C3934" s="396"/>
      <c r="D3934" s="396"/>
      <c r="E3934" s="396"/>
      <c r="F3934" s="396"/>
      <c r="G3934" s="396"/>
      <c r="H3934" s="396"/>
      <c r="I3934" s="396"/>
      <c r="J3934" s="396"/>
      <c r="K3934" s="396"/>
      <c r="L3934" s="396"/>
    </row>
    <row r="3935" spans="2:12" ht="12.75" customHeight="1" x14ac:dyDescent="0.25">
      <c r="B3935" s="388" t="s">
        <v>2543</v>
      </c>
      <c r="C3935" s="440" t="s">
        <v>15</v>
      </c>
      <c r="D3935" s="388" t="s">
        <v>33</v>
      </c>
      <c r="E3935" s="388" t="s">
        <v>30</v>
      </c>
      <c r="F3935" s="544" t="s">
        <v>199</v>
      </c>
      <c r="G3935" s="544"/>
      <c r="H3935" s="389" t="s">
        <v>24</v>
      </c>
      <c r="I3935" s="440" t="s">
        <v>26</v>
      </c>
      <c r="J3935" s="440" t="s">
        <v>585</v>
      </c>
      <c r="K3935" s="440" t="s">
        <v>54</v>
      </c>
      <c r="L3935" s="440" t="s">
        <v>25</v>
      </c>
    </row>
    <row r="3936" spans="2:12" ht="25.5" x14ac:dyDescent="0.25">
      <c r="B3936" s="390" t="s">
        <v>382</v>
      </c>
      <c r="C3936" s="391" t="s">
        <v>2544</v>
      </c>
      <c r="D3936" s="390" t="s">
        <v>1336</v>
      </c>
      <c r="E3936" s="390" t="s">
        <v>2545</v>
      </c>
      <c r="F3936" s="541">
        <v>808</v>
      </c>
      <c r="G3936" s="541"/>
      <c r="H3936" s="392" t="s">
        <v>137</v>
      </c>
      <c r="I3936" s="443">
        <v>1</v>
      </c>
      <c r="J3936" s="393"/>
      <c r="K3936" s="393">
        <v>92</v>
      </c>
      <c r="L3936" s="393">
        <v>92</v>
      </c>
    </row>
    <row r="3937" spans="2:12" ht="12.75" customHeight="1" x14ac:dyDescent="0.25">
      <c r="B3937" s="394" t="s">
        <v>383</v>
      </c>
      <c r="C3937" s="444" t="s">
        <v>688</v>
      </c>
      <c r="D3937" s="394" t="s">
        <v>1336</v>
      </c>
      <c r="E3937" s="394" t="s">
        <v>243</v>
      </c>
      <c r="F3937" s="542" t="s">
        <v>384</v>
      </c>
      <c r="G3937" s="542"/>
      <c r="H3937" s="395" t="s">
        <v>340</v>
      </c>
      <c r="I3937" s="445">
        <v>0.2</v>
      </c>
      <c r="J3937" s="445">
        <v>0</v>
      </c>
      <c r="K3937" s="446">
        <v>29.78</v>
      </c>
      <c r="L3937" s="446">
        <v>5.9560000000000004</v>
      </c>
    </row>
    <row r="3938" spans="2:12" ht="25.5" x14ac:dyDescent="0.25">
      <c r="B3938" s="394" t="s">
        <v>383</v>
      </c>
      <c r="C3938" s="444" t="s">
        <v>4750</v>
      </c>
      <c r="D3938" s="394" t="s">
        <v>1336</v>
      </c>
      <c r="E3938" s="394" t="s">
        <v>4751</v>
      </c>
      <c r="F3938" s="542" t="s">
        <v>390</v>
      </c>
      <c r="G3938" s="542"/>
      <c r="H3938" s="395" t="s">
        <v>136</v>
      </c>
      <c r="I3938" s="445">
        <v>1</v>
      </c>
      <c r="J3938" s="445">
        <v>0</v>
      </c>
      <c r="K3938" s="446">
        <v>81.489999999999995</v>
      </c>
      <c r="L3938" s="446">
        <v>81.489999999999995</v>
      </c>
    </row>
    <row r="3939" spans="2:12" x14ac:dyDescent="0.25">
      <c r="B3939" s="394" t="s">
        <v>383</v>
      </c>
      <c r="C3939" s="444" t="s">
        <v>674</v>
      </c>
      <c r="D3939" s="394" t="s">
        <v>1336</v>
      </c>
      <c r="E3939" s="394" t="s">
        <v>237</v>
      </c>
      <c r="F3939" s="542" t="s">
        <v>384</v>
      </c>
      <c r="G3939" s="542"/>
      <c r="H3939" s="395" t="s">
        <v>340</v>
      </c>
      <c r="I3939" s="445">
        <v>0.2</v>
      </c>
      <c r="J3939" s="445">
        <v>0</v>
      </c>
      <c r="K3939" s="446">
        <v>22.31</v>
      </c>
      <c r="L3939" s="446">
        <v>4.4619999999999997</v>
      </c>
    </row>
    <row r="3940" spans="2:12" x14ac:dyDescent="0.25">
      <c r="B3940" s="394" t="s">
        <v>383</v>
      </c>
      <c r="C3940" s="444" t="s">
        <v>441</v>
      </c>
      <c r="D3940" s="394" t="s">
        <v>1336</v>
      </c>
      <c r="E3940" s="394" t="s">
        <v>442</v>
      </c>
      <c r="F3940" s="542" t="s">
        <v>390</v>
      </c>
      <c r="G3940" s="542"/>
      <c r="H3940" s="395" t="s">
        <v>141</v>
      </c>
      <c r="I3940" s="445">
        <v>0.28000000000000003</v>
      </c>
      <c r="J3940" s="445">
        <v>0</v>
      </c>
      <c r="K3940" s="446">
        <v>0.38</v>
      </c>
      <c r="L3940" s="446">
        <v>0.10639999999999999</v>
      </c>
    </row>
    <row r="3941" spans="2:12" ht="25.5" x14ac:dyDescent="0.25">
      <c r="B3941" s="399"/>
      <c r="C3941" s="399"/>
      <c r="D3941" s="399"/>
      <c r="E3941" s="399"/>
      <c r="F3941" s="399"/>
      <c r="G3941" s="399" t="s">
        <v>386</v>
      </c>
      <c r="H3941" s="447">
        <v>10.41</v>
      </c>
      <c r="I3941" s="399" t="s">
        <v>387</v>
      </c>
      <c r="J3941" s="447">
        <v>0</v>
      </c>
      <c r="K3941" s="399" t="s">
        <v>388</v>
      </c>
      <c r="L3941" s="447">
        <v>10.41</v>
      </c>
    </row>
    <row r="3942" spans="2:12" ht="26.25" thickBot="1" x14ac:dyDescent="0.3">
      <c r="B3942" s="399"/>
      <c r="C3942" s="399"/>
      <c r="D3942" s="399"/>
      <c r="E3942" s="399"/>
      <c r="F3942" s="399"/>
      <c r="G3942" s="399" t="s">
        <v>389</v>
      </c>
      <c r="H3942" s="447">
        <v>0</v>
      </c>
      <c r="I3942" s="543"/>
      <c r="J3942" s="543" t="s">
        <v>474</v>
      </c>
      <c r="K3942" s="399"/>
      <c r="L3942" s="447">
        <v>92</v>
      </c>
    </row>
    <row r="3943" spans="2:12" ht="13.5" thickTop="1" x14ac:dyDescent="0.25">
      <c r="B3943" s="396"/>
      <c r="C3943" s="396"/>
      <c r="D3943" s="396"/>
      <c r="E3943" s="396"/>
      <c r="F3943" s="396"/>
      <c r="G3943" s="396"/>
      <c r="H3943" s="396"/>
      <c r="I3943" s="396"/>
      <c r="J3943" s="396"/>
      <c r="K3943" s="396"/>
      <c r="L3943" s="396"/>
    </row>
    <row r="3944" spans="2:12" ht="12.75" customHeight="1" x14ac:dyDescent="0.25">
      <c r="B3944" s="388" t="s">
        <v>2546</v>
      </c>
      <c r="C3944" s="440" t="s">
        <v>15</v>
      </c>
      <c r="D3944" s="388" t="s">
        <v>33</v>
      </c>
      <c r="E3944" s="388" t="s">
        <v>30</v>
      </c>
      <c r="F3944" s="544" t="s">
        <v>199</v>
      </c>
      <c r="G3944" s="544"/>
      <c r="H3944" s="389" t="s">
        <v>24</v>
      </c>
      <c r="I3944" s="440" t="s">
        <v>26</v>
      </c>
      <c r="J3944" s="440" t="s">
        <v>585</v>
      </c>
      <c r="K3944" s="440" t="s">
        <v>54</v>
      </c>
      <c r="L3944" s="440" t="s">
        <v>25</v>
      </c>
    </row>
    <row r="3945" spans="2:12" ht="12.75" customHeight="1" x14ac:dyDescent="0.25">
      <c r="B3945" s="390" t="s">
        <v>382</v>
      </c>
      <c r="C3945" s="391" t="s">
        <v>2547</v>
      </c>
      <c r="D3945" s="390" t="s">
        <v>1336</v>
      </c>
      <c r="E3945" s="390" t="s">
        <v>2548</v>
      </c>
      <c r="F3945" s="541">
        <v>805</v>
      </c>
      <c r="G3945" s="541"/>
      <c r="H3945" s="392" t="s">
        <v>136</v>
      </c>
      <c r="I3945" s="443">
        <v>1</v>
      </c>
      <c r="J3945" s="393"/>
      <c r="K3945" s="393">
        <v>628.91999999999996</v>
      </c>
      <c r="L3945" s="393">
        <v>628.91999999999996</v>
      </c>
    </row>
    <row r="3946" spans="2:12" x14ac:dyDescent="0.25">
      <c r="B3946" s="394" t="s">
        <v>383</v>
      </c>
      <c r="C3946" s="444" t="s">
        <v>688</v>
      </c>
      <c r="D3946" s="394" t="s">
        <v>1336</v>
      </c>
      <c r="E3946" s="394" t="s">
        <v>243</v>
      </c>
      <c r="F3946" s="542" t="s">
        <v>384</v>
      </c>
      <c r="G3946" s="542"/>
      <c r="H3946" s="395" t="s">
        <v>340</v>
      </c>
      <c r="I3946" s="445">
        <v>0.2</v>
      </c>
      <c r="J3946" s="445">
        <v>0</v>
      </c>
      <c r="K3946" s="446">
        <v>29.78</v>
      </c>
      <c r="L3946" s="446">
        <v>5.9560000000000004</v>
      </c>
    </row>
    <row r="3947" spans="2:12" x14ac:dyDescent="0.25">
      <c r="B3947" s="394" t="s">
        <v>383</v>
      </c>
      <c r="C3947" s="444" t="s">
        <v>441</v>
      </c>
      <c r="D3947" s="394" t="s">
        <v>1336</v>
      </c>
      <c r="E3947" s="394" t="s">
        <v>442</v>
      </c>
      <c r="F3947" s="542" t="s">
        <v>390</v>
      </c>
      <c r="G3947" s="542"/>
      <c r="H3947" s="395" t="s">
        <v>141</v>
      </c>
      <c r="I3947" s="445">
        <v>0.28000000000000003</v>
      </c>
      <c r="J3947" s="445">
        <v>0</v>
      </c>
      <c r="K3947" s="446">
        <v>0.38</v>
      </c>
      <c r="L3947" s="446">
        <v>0.10639999999999999</v>
      </c>
    </row>
    <row r="3948" spans="2:12" x14ac:dyDescent="0.25">
      <c r="B3948" s="394" t="s">
        <v>383</v>
      </c>
      <c r="C3948" s="444" t="s">
        <v>674</v>
      </c>
      <c r="D3948" s="394" t="s">
        <v>1336</v>
      </c>
      <c r="E3948" s="394" t="s">
        <v>237</v>
      </c>
      <c r="F3948" s="542" t="s">
        <v>384</v>
      </c>
      <c r="G3948" s="542"/>
      <c r="H3948" s="395" t="s">
        <v>340</v>
      </c>
      <c r="I3948" s="445">
        <v>0.2</v>
      </c>
      <c r="J3948" s="445">
        <v>0</v>
      </c>
      <c r="K3948" s="446">
        <v>22.31</v>
      </c>
      <c r="L3948" s="446">
        <v>4.4619999999999997</v>
      </c>
    </row>
    <row r="3949" spans="2:12" ht="38.25" x14ac:dyDescent="0.25">
      <c r="B3949" s="394" t="s">
        <v>383</v>
      </c>
      <c r="C3949" s="444" t="s">
        <v>4752</v>
      </c>
      <c r="D3949" s="394" t="s">
        <v>1336</v>
      </c>
      <c r="E3949" s="394" t="s">
        <v>4753</v>
      </c>
      <c r="F3949" s="542" t="s">
        <v>390</v>
      </c>
      <c r="G3949" s="542"/>
      <c r="H3949" s="395" t="s">
        <v>136</v>
      </c>
      <c r="I3949" s="445">
        <v>1</v>
      </c>
      <c r="J3949" s="445">
        <v>0</v>
      </c>
      <c r="K3949" s="446">
        <v>618.41</v>
      </c>
      <c r="L3949" s="446">
        <v>618.41</v>
      </c>
    </row>
    <row r="3950" spans="2:12" ht="25.5" x14ac:dyDescent="0.25">
      <c r="B3950" s="399"/>
      <c r="C3950" s="399"/>
      <c r="D3950" s="399"/>
      <c r="E3950" s="399"/>
      <c r="F3950" s="399"/>
      <c r="G3950" s="399" t="s">
        <v>386</v>
      </c>
      <c r="H3950" s="447">
        <v>10.41</v>
      </c>
      <c r="I3950" s="399" t="s">
        <v>387</v>
      </c>
      <c r="J3950" s="447">
        <v>0</v>
      </c>
      <c r="K3950" s="399" t="s">
        <v>388</v>
      </c>
      <c r="L3950" s="447">
        <v>10.41</v>
      </c>
    </row>
    <row r="3951" spans="2:12" ht="26.25" thickBot="1" x14ac:dyDescent="0.3">
      <c r="B3951" s="399"/>
      <c r="C3951" s="399"/>
      <c r="D3951" s="399"/>
      <c r="E3951" s="399"/>
      <c r="F3951" s="399"/>
      <c r="G3951" s="399" t="s">
        <v>389</v>
      </c>
      <c r="H3951" s="447">
        <v>0</v>
      </c>
      <c r="I3951" s="543"/>
      <c r="J3951" s="543" t="s">
        <v>474</v>
      </c>
      <c r="K3951" s="399"/>
      <c r="L3951" s="447">
        <v>628.91999999999996</v>
      </c>
    </row>
    <row r="3952" spans="2:12" ht="13.5" thickTop="1" x14ac:dyDescent="0.25">
      <c r="B3952" s="396"/>
      <c r="C3952" s="396"/>
      <c r="D3952" s="396"/>
      <c r="E3952" s="396"/>
      <c r="F3952" s="396"/>
      <c r="G3952" s="396"/>
      <c r="H3952" s="396"/>
      <c r="I3952" s="396"/>
      <c r="J3952" s="396"/>
      <c r="K3952" s="396"/>
      <c r="L3952" s="396"/>
    </row>
    <row r="3953" spans="2:12" ht="12.75" customHeight="1" x14ac:dyDescent="0.25">
      <c r="B3953" s="388" t="s">
        <v>2549</v>
      </c>
      <c r="C3953" s="440" t="s">
        <v>15</v>
      </c>
      <c r="D3953" s="388" t="s">
        <v>33</v>
      </c>
      <c r="E3953" s="388" t="s">
        <v>30</v>
      </c>
      <c r="F3953" s="544" t="s">
        <v>199</v>
      </c>
      <c r="G3953" s="544"/>
      <c r="H3953" s="389" t="s">
        <v>24</v>
      </c>
      <c r="I3953" s="440" t="s">
        <v>26</v>
      </c>
      <c r="J3953" s="440" t="s">
        <v>585</v>
      </c>
      <c r="K3953" s="440" t="s">
        <v>54</v>
      </c>
      <c r="L3953" s="440" t="s">
        <v>25</v>
      </c>
    </row>
    <row r="3954" spans="2:12" ht="25.5" x14ac:dyDescent="0.25">
      <c r="B3954" s="390" t="s">
        <v>382</v>
      </c>
      <c r="C3954" s="391" t="s">
        <v>2550</v>
      </c>
      <c r="D3954" s="390" t="s">
        <v>142</v>
      </c>
      <c r="E3954" s="390" t="s">
        <v>2551</v>
      </c>
      <c r="F3954" s="541">
        <v>44.03</v>
      </c>
      <c r="G3954" s="541"/>
      <c r="H3954" s="392" t="s">
        <v>136</v>
      </c>
      <c r="I3954" s="443">
        <v>1</v>
      </c>
      <c r="J3954" s="393"/>
      <c r="K3954" s="393">
        <v>256.83999999999997</v>
      </c>
      <c r="L3954" s="393">
        <v>256.83999999999997</v>
      </c>
    </row>
    <row r="3955" spans="2:12" ht="12.75" customHeight="1" x14ac:dyDescent="0.25">
      <c r="B3955" s="394" t="s">
        <v>383</v>
      </c>
      <c r="C3955" s="444" t="s">
        <v>690</v>
      </c>
      <c r="D3955" s="394" t="s">
        <v>1336</v>
      </c>
      <c r="E3955" s="394" t="s">
        <v>202</v>
      </c>
      <c r="F3955" s="542" t="s">
        <v>384</v>
      </c>
      <c r="G3955" s="542"/>
      <c r="H3955" s="395" t="s">
        <v>340</v>
      </c>
      <c r="I3955" s="445">
        <v>0.5</v>
      </c>
      <c r="J3955" s="445">
        <v>0</v>
      </c>
      <c r="K3955" s="446">
        <v>20.37</v>
      </c>
      <c r="L3955" s="446">
        <v>10.185</v>
      </c>
    </row>
    <row r="3956" spans="2:12" ht="38.25" x14ac:dyDescent="0.25">
      <c r="B3956" s="394" t="s">
        <v>383</v>
      </c>
      <c r="C3956" s="444" t="s">
        <v>4754</v>
      </c>
      <c r="D3956" s="394" t="s">
        <v>142</v>
      </c>
      <c r="E3956" s="394" t="s">
        <v>4755</v>
      </c>
      <c r="F3956" s="542" t="s">
        <v>390</v>
      </c>
      <c r="G3956" s="542"/>
      <c r="H3956" s="395" t="s">
        <v>136</v>
      </c>
      <c r="I3956" s="445">
        <v>1</v>
      </c>
      <c r="J3956" s="445">
        <v>0</v>
      </c>
      <c r="K3956" s="446">
        <v>231.39</v>
      </c>
      <c r="L3956" s="446">
        <v>231.39</v>
      </c>
    </row>
    <row r="3957" spans="2:12" x14ac:dyDescent="0.25">
      <c r="B3957" s="394" t="s">
        <v>383</v>
      </c>
      <c r="C3957" s="444" t="s">
        <v>441</v>
      </c>
      <c r="D3957" s="394" t="s">
        <v>1336</v>
      </c>
      <c r="E3957" s="394" t="s">
        <v>442</v>
      </c>
      <c r="F3957" s="542" t="s">
        <v>390</v>
      </c>
      <c r="G3957" s="542"/>
      <c r="H3957" s="395" t="s">
        <v>141</v>
      </c>
      <c r="I3957" s="445">
        <v>1</v>
      </c>
      <c r="J3957" s="445">
        <v>0</v>
      </c>
      <c r="K3957" s="446">
        <v>0.38</v>
      </c>
      <c r="L3957" s="446">
        <v>0.38</v>
      </c>
    </row>
    <row r="3958" spans="2:12" x14ac:dyDescent="0.25">
      <c r="B3958" s="394" t="s">
        <v>383</v>
      </c>
      <c r="C3958" s="444" t="s">
        <v>688</v>
      </c>
      <c r="D3958" s="394" t="s">
        <v>1336</v>
      </c>
      <c r="E3958" s="394" t="s">
        <v>243</v>
      </c>
      <c r="F3958" s="542" t="s">
        <v>384</v>
      </c>
      <c r="G3958" s="542"/>
      <c r="H3958" s="395" t="s">
        <v>340</v>
      </c>
      <c r="I3958" s="445">
        <v>0.5</v>
      </c>
      <c r="J3958" s="445">
        <v>0</v>
      </c>
      <c r="K3958" s="446">
        <v>29.78</v>
      </c>
      <c r="L3958" s="446">
        <v>14.89</v>
      </c>
    </row>
    <row r="3959" spans="2:12" ht="25.5" x14ac:dyDescent="0.25">
      <c r="B3959" s="399"/>
      <c r="C3959" s="399"/>
      <c r="D3959" s="399"/>
      <c r="E3959" s="399"/>
      <c r="F3959" s="399"/>
      <c r="G3959" s="399" t="s">
        <v>386</v>
      </c>
      <c r="H3959" s="447">
        <v>25.07</v>
      </c>
      <c r="I3959" s="399" t="s">
        <v>387</v>
      </c>
      <c r="J3959" s="447">
        <v>0</v>
      </c>
      <c r="K3959" s="399" t="s">
        <v>388</v>
      </c>
      <c r="L3959" s="447">
        <v>25.07</v>
      </c>
    </row>
    <row r="3960" spans="2:12" ht="26.25" thickBot="1" x14ac:dyDescent="0.3">
      <c r="B3960" s="399"/>
      <c r="C3960" s="399"/>
      <c r="D3960" s="399"/>
      <c r="E3960" s="399"/>
      <c r="F3960" s="399"/>
      <c r="G3960" s="399" t="s">
        <v>389</v>
      </c>
      <c r="H3960" s="447">
        <v>0</v>
      </c>
      <c r="I3960" s="543"/>
      <c r="J3960" s="543" t="s">
        <v>474</v>
      </c>
      <c r="K3960" s="399"/>
      <c r="L3960" s="447">
        <v>256.83999999999997</v>
      </c>
    </row>
    <row r="3961" spans="2:12" ht="13.5" thickTop="1" x14ac:dyDescent="0.25">
      <c r="B3961" s="396"/>
      <c r="C3961" s="396"/>
      <c r="D3961" s="396"/>
      <c r="E3961" s="396"/>
      <c r="F3961" s="396"/>
      <c r="G3961" s="396"/>
      <c r="H3961" s="396"/>
      <c r="I3961" s="396"/>
      <c r="J3961" s="396"/>
      <c r="K3961" s="396"/>
      <c r="L3961" s="396"/>
    </row>
    <row r="3962" spans="2:12" ht="15" x14ac:dyDescent="0.25">
      <c r="B3962" s="388" t="s">
        <v>2552</v>
      </c>
      <c r="C3962" s="440" t="s">
        <v>15</v>
      </c>
      <c r="D3962" s="388" t="s">
        <v>33</v>
      </c>
      <c r="E3962" s="388" t="s">
        <v>30</v>
      </c>
      <c r="F3962" s="544" t="s">
        <v>199</v>
      </c>
      <c r="G3962" s="544"/>
      <c r="H3962" s="389" t="s">
        <v>24</v>
      </c>
      <c r="I3962" s="440" t="s">
        <v>26</v>
      </c>
      <c r="J3962" s="440" t="s">
        <v>585</v>
      </c>
      <c r="K3962" s="440" t="s">
        <v>54</v>
      </c>
      <c r="L3962" s="440" t="s">
        <v>25</v>
      </c>
    </row>
    <row r="3963" spans="2:12" ht="12.75" customHeight="1" x14ac:dyDescent="0.25">
      <c r="B3963" s="390" t="s">
        <v>382</v>
      </c>
      <c r="C3963" s="391" t="s">
        <v>2553</v>
      </c>
      <c r="D3963" s="390" t="s">
        <v>1336</v>
      </c>
      <c r="E3963" s="390" t="s">
        <v>2554</v>
      </c>
      <c r="F3963" s="541">
        <v>806</v>
      </c>
      <c r="G3963" s="541"/>
      <c r="H3963" s="392" t="s">
        <v>137</v>
      </c>
      <c r="I3963" s="443">
        <v>1</v>
      </c>
      <c r="J3963" s="393"/>
      <c r="K3963" s="393">
        <v>224.89</v>
      </c>
      <c r="L3963" s="393">
        <v>224.89</v>
      </c>
    </row>
    <row r="3964" spans="2:12" ht="12.75" customHeight="1" x14ac:dyDescent="0.25">
      <c r="B3964" s="394" t="s">
        <v>383</v>
      </c>
      <c r="C3964" s="444" t="s">
        <v>674</v>
      </c>
      <c r="D3964" s="394" t="s">
        <v>1336</v>
      </c>
      <c r="E3964" s="394" t="s">
        <v>237</v>
      </c>
      <c r="F3964" s="542" t="s">
        <v>384</v>
      </c>
      <c r="G3964" s="542"/>
      <c r="H3964" s="395" t="s">
        <v>340</v>
      </c>
      <c r="I3964" s="445">
        <v>0.36</v>
      </c>
      <c r="J3964" s="445">
        <v>0</v>
      </c>
      <c r="K3964" s="446">
        <v>22.31</v>
      </c>
      <c r="L3964" s="446">
        <v>8.0315999999999992</v>
      </c>
    </row>
    <row r="3965" spans="2:12" x14ac:dyDescent="0.25">
      <c r="B3965" s="394" t="s">
        <v>383</v>
      </c>
      <c r="C3965" s="444" t="s">
        <v>441</v>
      </c>
      <c r="D3965" s="394" t="s">
        <v>1336</v>
      </c>
      <c r="E3965" s="394" t="s">
        <v>442</v>
      </c>
      <c r="F3965" s="542" t="s">
        <v>390</v>
      </c>
      <c r="G3965" s="542"/>
      <c r="H3965" s="395" t="s">
        <v>141</v>
      </c>
      <c r="I3965" s="445">
        <v>0.42</v>
      </c>
      <c r="J3965" s="445">
        <v>0</v>
      </c>
      <c r="K3965" s="446">
        <v>0.38</v>
      </c>
      <c r="L3965" s="446">
        <v>0.15959999999999999</v>
      </c>
    </row>
    <row r="3966" spans="2:12" x14ac:dyDescent="0.25">
      <c r="B3966" s="394" t="s">
        <v>383</v>
      </c>
      <c r="C3966" s="444" t="s">
        <v>4756</v>
      </c>
      <c r="D3966" s="394" t="s">
        <v>1336</v>
      </c>
      <c r="E3966" s="394" t="s">
        <v>4757</v>
      </c>
      <c r="F3966" s="542" t="s">
        <v>390</v>
      </c>
      <c r="G3966" s="542"/>
      <c r="H3966" s="395" t="s">
        <v>136</v>
      </c>
      <c r="I3966" s="445">
        <v>1</v>
      </c>
      <c r="J3966" s="445">
        <v>0</v>
      </c>
      <c r="K3966" s="446">
        <v>205.99</v>
      </c>
      <c r="L3966" s="446">
        <v>205.99</v>
      </c>
    </row>
    <row r="3967" spans="2:12" x14ac:dyDescent="0.25">
      <c r="B3967" s="394" t="s">
        <v>383</v>
      </c>
      <c r="C3967" s="444" t="s">
        <v>688</v>
      </c>
      <c r="D3967" s="394" t="s">
        <v>1336</v>
      </c>
      <c r="E3967" s="394" t="s">
        <v>243</v>
      </c>
      <c r="F3967" s="542" t="s">
        <v>384</v>
      </c>
      <c r="G3967" s="542"/>
      <c r="H3967" s="395" t="s">
        <v>340</v>
      </c>
      <c r="I3967" s="445">
        <v>0.36</v>
      </c>
      <c r="J3967" s="445">
        <v>0</v>
      </c>
      <c r="K3967" s="446">
        <v>29.78</v>
      </c>
      <c r="L3967" s="446">
        <v>10.720800000000001</v>
      </c>
    </row>
    <row r="3968" spans="2:12" ht="25.5" x14ac:dyDescent="0.25">
      <c r="B3968" s="399"/>
      <c r="C3968" s="399"/>
      <c r="D3968" s="399"/>
      <c r="E3968" s="399"/>
      <c r="F3968" s="399"/>
      <c r="G3968" s="399" t="s">
        <v>386</v>
      </c>
      <c r="H3968" s="447">
        <v>18.75</v>
      </c>
      <c r="I3968" s="399" t="s">
        <v>387</v>
      </c>
      <c r="J3968" s="447">
        <v>0</v>
      </c>
      <c r="K3968" s="399" t="s">
        <v>388</v>
      </c>
      <c r="L3968" s="447">
        <v>18.75</v>
      </c>
    </row>
    <row r="3969" spans="2:12" ht="26.25" thickBot="1" x14ac:dyDescent="0.3">
      <c r="B3969" s="399"/>
      <c r="C3969" s="399"/>
      <c r="D3969" s="399"/>
      <c r="E3969" s="399"/>
      <c r="F3969" s="399"/>
      <c r="G3969" s="399" t="s">
        <v>389</v>
      </c>
      <c r="H3969" s="447">
        <v>0</v>
      </c>
      <c r="I3969" s="543"/>
      <c r="J3969" s="543" t="s">
        <v>474</v>
      </c>
      <c r="K3969" s="399"/>
      <c r="L3969" s="447">
        <v>224.89</v>
      </c>
    </row>
    <row r="3970" spans="2:12" ht="13.5" thickTop="1" x14ac:dyDescent="0.25">
      <c r="B3970" s="396"/>
      <c r="C3970" s="396"/>
      <c r="D3970" s="396"/>
      <c r="E3970" s="396"/>
      <c r="F3970" s="396"/>
      <c r="G3970" s="396"/>
      <c r="H3970" s="396"/>
      <c r="I3970" s="396"/>
      <c r="J3970" s="396"/>
      <c r="K3970" s="396"/>
      <c r="L3970" s="396"/>
    </row>
    <row r="3971" spans="2:12" ht="15" x14ac:dyDescent="0.25">
      <c r="B3971" s="388" t="s">
        <v>2555</v>
      </c>
      <c r="C3971" s="440" t="s">
        <v>15</v>
      </c>
      <c r="D3971" s="388" t="s">
        <v>33</v>
      </c>
      <c r="E3971" s="388" t="s">
        <v>30</v>
      </c>
      <c r="F3971" s="544" t="s">
        <v>199</v>
      </c>
      <c r="G3971" s="544"/>
      <c r="H3971" s="389" t="s">
        <v>24</v>
      </c>
      <c r="I3971" s="440" t="s">
        <v>26</v>
      </c>
      <c r="J3971" s="440" t="s">
        <v>585</v>
      </c>
      <c r="K3971" s="440" t="s">
        <v>54</v>
      </c>
      <c r="L3971" s="440" t="s">
        <v>25</v>
      </c>
    </row>
    <row r="3972" spans="2:12" ht="12.75" customHeight="1" x14ac:dyDescent="0.25">
      <c r="B3972" s="390" t="s">
        <v>382</v>
      </c>
      <c r="C3972" s="391" t="s">
        <v>2556</v>
      </c>
      <c r="D3972" s="390" t="s">
        <v>1336</v>
      </c>
      <c r="E3972" s="390" t="s">
        <v>2557</v>
      </c>
      <c r="F3972" s="541">
        <v>805</v>
      </c>
      <c r="G3972" s="541"/>
      <c r="H3972" s="392" t="s">
        <v>137</v>
      </c>
      <c r="I3972" s="443">
        <v>1</v>
      </c>
      <c r="J3972" s="393"/>
      <c r="K3972" s="393">
        <v>204.74</v>
      </c>
      <c r="L3972" s="393">
        <v>204.74</v>
      </c>
    </row>
    <row r="3973" spans="2:12" ht="12.75" customHeight="1" x14ac:dyDescent="0.25">
      <c r="B3973" s="394" t="s">
        <v>383</v>
      </c>
      <c r="C3973" s="444" t="s">
        <v>441</v>
      </c>
      <c r="D3973" s="394" t="s">
        <v>1336</v>
      </c>
      <c r="E3973" s="394" t="s">
        <v>442</v>
      </c>
      <c r="F3973" s="542" t="s">
        <v>390</v>
      </c>
      <c r="G3973" s="542"/>
      <c r="H3973" s="395" t="s">
        <v>141</v>
      </c>
      <c r="I3973" s="445">
        <v>0.28000000000000003</v>
      </c>
      <c r="J3973" s="445">
        <v>0</v>
      </c>
      <c r="K3973" s="446">
        <v>0.38</v>
      </c>
      <c r="L3973" s="446">
        <v>0.10639999999999999</v>
      </c>
    </row>
    <row r="3974" spans="2:12" x14ac:dyDescent="0.25">
      <c r="B3974" s="394" t="s">
        <v>383</v>
      </c>
      <c r="C3974" s="444" t="s">
        <v>4758</v>
      </c>
      <c r="D3974" s="394" t="s">
        <v>1336</v>
      </c>
      <c r="E3974" s="394" t="s">
        <v>4759</v>
      </c>
      <c r="F3974" s="542" t="s">
        <v>390</v>
      </c>
      <c r="G3974" s="542"/>
      <c r="H3974" s="395" t="s">
        <v>136</v>
      </c>
      <c r="I3974" s="445">
        <v>1</v>
      </c>
      <c r="J3974" s="445">
        <v>0</v>
      </c>
      <c r="K3974" s="446">
        <v>185.89</v>
      </c>
      <c r="L3974" s="446">
        <v>185.89</v>
      </c>
    </row>
    <row r="3975" spans="2:12" x14ac:dyDescent="0.25">
      <c r="B3975" s="394" t="s">
        <v>383</v>
      </c>
      <c r="C3975" s="444" t="s">
        <v>688</v>
      </c>
      <c r="D3975" s="394" t="s">
        <v>1336</v>
      </c>
      <c r="E3975" s="394" t="s">
        <v>243</v>
      </c>
      <c r="F3975" s="542" t="s">
        <v>384</v>
      </c>
      <c r="G3975" s="542"/>
      <c r="H3975" s="395" t="s">
        <v>340</v>
      </c>
      <c r="I3975" s="445">
        <v>0.36</v>
      </c>
      <c r="J3975" s="445">
        <v>0</v>
      </c>
      <c r="K3975" s="446">
        <v>29.78</v>
      </c>
      <c r="L3975" s="446">
        <v>10.720800000000001</v>
      </c>
    </row>
    <row r="3976" spans="2:12" x14ac:dyDescent="0.25">
      <c r="B3976" s="394" t="s">
        <v>383</v>
      </c>
      <c r="C3976" s="444" t="s">
        <v>674</v>
      </c>
      <c r="D3976" s="394" t="s">
        <v>1336</v>
      </c>
      <c r="E3976" s="394" t="s">
        <v>237</v>
      </c>
      <c r="F3976" s="542" t="s">
        <v>384</v>
      </c>
      <c r="G3976" s="542"/>
      <c r="H3976" s="395" t="s">
        <v>340</v>
      </c>
      <c r="I3976" s="445">
        <v>0.36</v>
      </c>
      <c r="J3976" s="445">
        <v>0</v>
      </c>
      <c r="K3976" s="446">
        <v>22.31</v>
      </c>
      <c r="L3976" s="446">
        <v>8.0315999999999992</v>
      </c>
    </row>
    <row r="3977" spans="2:12" ht="25.5" x14ac:dyDescent="0.25">
      <c r="B3977" s="399"/>
      <c r="C3977" s="399"/>
      <c r="D3977" s="399"/>
      <c r="E3977" s="399"/>
      <c r="F3977" s="399"/>
      <c r="G3977" s="399" t="s">
        <v>386</v>
      </c>
      <c r="H3977" s="447">
        <v>18.75</v>
      </c>
      <c r="I3977" s="399" t="s">
        <v>387</v>
      </c>
      <c r="J3977" s="447">
        <v>0</v>
      </c>
      <c r="K3977" s="399" t="s">
        <v>388</v>
      </c>
      <c r="L3977" s="447">
        <v>18.75</v>
      </c>
    </row>
    <row r="3978" spans="2:12" ht="26.25" thickBot="1" x14ac:dyDescent="0.3">
      <c r="B3978" s="399"/>
      <c r="C3978" s="399"/>
      <c r="D3978" s="399"/>
      <c r="E3978" s="399"/>
      <c r="F3978" s="399"/>
      <c r="G3978" s="399" t="s">
        <v>389</v>
      </c>
      <c r="H3978" s="447">
        <v>0</v>
      </c>
      <c r="I3978" s="543"/>
      <c r="J3978" s="543" t="s">
        <v>474</v>
      </c>
      <c r="K3978" s="399"/>
      <c r="L3978" s="447">
        <v>204.74</v>
      </c>
    </row>
    <row r="3979" spans="2:12" ht="13.5" thickTop="1" x14ac:dyDescent="0.25">
      <c r="B3979" s="396"/>
      <c r="C3979" s="396"/>
      <c r="D3979" s="396"/>
      <c r="E3979" s="396"/>
      <c r="F3979" s="396"/>
      <c r="G3979" s="396"/>
      <c r="H3979" s="396"/>
      <c r="I3979" s="396"/>
      <c r="J3979" s="396"/>
      <c r="K3979" s="396"/>
      <c r="L3979" s="396"/>
    </row>
    <row r="3980" spans="2:12" ht="15" x14ac:dyDescent="0.25">
      <c r="B3980" s="388" t="s">
        <v>2558</v>
      </c>
      <c r="C3980" s="440" t="s">
        <v>15</v>
      </c>
      <c r="D3980" s="388" t="s">
        <v>33</v>
      </c>
      <c r="E3980" s="388" t="s">
        <v>30</v>
      </c>
      <c r="F3980" s="544" t="s">
        <v>199</v>
      </c>
      <c r="G3980" s="544"/>
      <c r="H3980" s="389" t="s">
        <v>24</v>
      </c>
      <c r="I3980" s="440" t="s">
        <v>26</v>
      </c>
      <c r="J3980" s="440" t="s">
        <v>585</v>
      </c>
      <c r="K3980" s="440" t="s">
        <v>54</v>
      </c>
      <c r="L3980" s="440" t="s">
        <v>25</v>
      </c>
    </row>
    <row r="3981" spans="2:12" ht="12.75" customHeight="1" x14ac:dyDescent="0.25">
      <c r="B3981" s="390" t="s">
        <v>382</v>
      </c>
      <c r="C3981" s="391" t="s">
        <v>2559</v>
      </c>
      <c r="D3981" s="390" t="s">
        <v>1336</v>
      </c>
      <c r="E3981" s="390" t="s">
        <v>2560</v>
      </c>
      <c r="F3981" s="541">
        <v>808</v>
      </c>
      <c r="G3981" s="541"/>
      <c r="H3981" s="392" t="s">
        <v>136</v>
      </c>
      <c r="I3981" s="443">
        <v>1</v>
      </c>
      <c r="J3981" s="393"/>
      <c r="K3981" s="393">
        <v>206.4</v>
      </c>
      <c r="L3981" s="393">
        <v>206.4</v>
      </c>
    </row>
    <row r="3982" spans="2:12" ht="12.75" customHeight="1" x14ac:dyDescent="0.25">
      <c r="B3982" s="394" t="s">
        <v>383</v>
      </c>
      <c r="C3982" s="444" t="s">
        <v>688</v>
      </c>
      <c r="D3982" s="394" t="s">
        <v>1336</v>
      </c>
      <c r="E3982" s="394" t="s">
        <v>243</v>
      </c>
      <c r="F3982" s="542" t="s">
        <v>384</v>
      </c>
      <c r="G3982" s="542"/>
      <c r="H3982" s="395" t="s">
        <v>340</v>
      </c>
      <c r="I3982" s="445">
        <v>0.36</v>
      </c>
      <c r="J3982" s="445">
        <v>0</v>
      </c>
      <c r="K3982" s="446">
        <v>29.78</v>
      </c>
      <c r="L3982" s="446">
        <v>10.720800000000001</v>
      </c>
    </row>
    <row r="3983" spans="2:12" x14ac:dyDescent="0.25">
      <c r="B3983" s="394" t="s">
        <v>383</v>
      </c>
      <c r="C3983" s="444" t="s">
        <v>441</v>
      </c>
      <c r="D3983" s="394" t="s">
        <v>1336</v>
      </c>
      <c r="E3983" s="394" t="s">
        <v>442</v>
      </c>
      <c r="F3983" s="542" t="s">
        <v>390</v>
      </c>
      <c r="G3983" s="542"/>
      <c r="H3983" s="395" t="s">
        <v>141</v>
      </c>
      <c r="I3983" s="445">
        <v>0.42</v>
      </c>
      <c r="J3983" s="445">
        <v>0</v>
      </c>
      <c r="K3983" s="446">
        <v>0.38</v>
      </c>
      <c r="L3983" s="446">
        <v>0.15959999999999999</v>
      </c>
    </row>
    <row r="3984" spans="2:12" x14ac:dyDescent="0.25">
      <c r="B3984" s="394" t="s">
        <v>383</v>
      </c>
      <c r="C3984" s="444" t="s">
        <v>674</v>
      </c>
      <c r="D3984" s="394" t="s">
        <v>1336</v>
      </c>
      <c r="E3984" s="394" t="s">
        <v>237</v>
      </c>
      <c r="F3984" s="542" t="s">
        <v>384</v>
      </c>
      <c r="G3984" s="542"/>
      <c r="H3984" s="395" t="s">
        <v>340</v>
      </c>
      <c r="I3984" s="445">
        <v>0.36</v>
      </c>
      <c r="J3984" s="445">
        <v>0</v>
      </c>
      <c r="K3984" s="446">
        <v>22.31</v>
      </c>
      <c r="L3984" s="446">
        <v>8.0315999999999992</v>
      </c>
    </row>
    <row r="3985" spans="2:12" x14ac:dyDescent="0.25">
      <c r="B3985" s="394" t="s">
        <v>383</v>
      </c>
      <c r="C3985" s="444" t="s">
        <v>4760</v>
      </c>
      <c r="D3985" s="394" t="s">
        <v>1336</v>
      </c>
      <c r="E3985" s="394" t="s">
        <v>2560</v>
      </c>
      <c r="F3985" s="542" t="s">
        <v>390</v>
      </c>
      <c r="G3985" s="542"/>
      <c r="H3985" s="395" t="s">
        <v>136</v>
      </c>
      <c r="I3985" s="445">
        <v>1</v>
      </c>
      <c r="J3985" s="445">
        <v>0</v>
      </c>
      <c r="K3985" s="446">
        <v>187.5</v>
      </c>
      <c r="L3985" s="446">
        <v>187.5</v>
      </c>
    </row>
    <row r="3986" spans="2:12" ht="25.5" x14ac:dyDescent="0.25">
      <c r="B3986" s="399"/>
      <c r="C3986" s="399"/>
      <c r="D3986" s="399"/>
      <c r="E3986" s="399"/>
      <c r="F3986" s="399"/>
      <c r="G3986" s="399" t="s">
        <v>386</v>
      </c>
      <c r="H3986" s="447">
        <v>18.75</v>
      </c>
      <c r="I3986" s="399" t="s">
        <v>387</v>
      </c>
      <c r="J3986" s="447">
        <v>0</v>
      </c>
      <c r="K3986" s="399" t="s">
        <v>388</v>
      </c>
      <c r="L3986" s="447">
        <v>18.75</v>
      </c>
    </row>
    <row r="3987" spans="2:12" ht="26.25" thickBot="1" x14ac:dyDescent="0.3">
      <c r="B3987" s="399"/>
      <c r="C3987" s="399"/>
      <c r="D3987" s="399"/>
      <c r="E3987" s="399"/>
      <c r="F3987" s="399"/>
      <c r="G3987" s="399" t="s">
        <v>389</v>
      </c>
      <c r="H3987" s="447">
        <v>0</v>
      </c>
      <c r="I3987" s="543"/>
      <c r="J3987" s="543" t="s">
        <v>474</v>
      </c>
      <c r="K3987" s="399"/>
      <c r="L3987" s="447">
        <v>206.4</v>
      </c>
    </row>
    <row r="3988" spans="2:12" ht="13.5" thickTop="1" x14ac:dyDescent="0.25">
      <c r="B3988" s="396"/>
      <c r="C3988" s="396"/>
      <c r="D3988" s="396"/>
      <c r="E3988" s="396"/>
      <c r="F3988" s="396"/>
      <c r="G3988" s="396"/>
      <c r="H3988" s="396"/>
      <c r="I3988" s="396"/>
      <c r="J3988" s="396"/>
      <c r="K3988" s="396"/>
      <c r="L3988" s="396"/>
    </row>
    <row r="3989" spans="2:12" ht="15" x14ac:dyDescent="0.25">
      <c r="B3989" s="388" t="s">
        <v>2561</v>
      </c>
      <c r="C3989" s="440" t="s">
        <v>15</v>
      </c>
      <c r="D3989" s="388" t="s">
        <v>33</v>
      </c>
      <c r="E3989" s="388" t="s">
        <v>30</v>
      </c>
      <c r="F3989" s="544" t="s">
        <v>199</v>
      </c>
      <c r="G3989" s="544"/>
      <c r="H3989" s="389" t="s">
        <v>24</v>
      </c>
      <c r="I3989" s="440" t="s">
        <v>26</v>
      </c>
      <c r="J3989" s="440" t="s">
        <v>585</v>
      </c>
      <c r="K3989" s="440" t="s">
        <v>54</v>
      </c>
      <c r="L3989" s="440" t="s">
        <v>25</v>
      </c>
    </row>
    <row r="3990" spans="2:12" ht="25.5" customHeight="1" x14ac:dyDescent="0.25">
      <c r="B3990" s="390" t="s">
        <v>382</v>
      </c>
      <c r="C3990" s="391" t="s">
        <v>1032</v>
      </c>
      <c r="D3990" s="390" t="s">
        <v>1336</v>
      </c>
      <c r="E3990" s="390" t="s">
        <v>1033</v>
      </c>
      <c r="F3990" s="541">
        <v>806</v>
      </c>
      <c r="G3990" s="541"/>
      <c r="H3990" s="392" t="s">
        <v>137</v>
      </c>
      <c r="I3990" s="443">
        <v>1</v>
      </c>
      <c r="J3990" s="393"/>
      <c r="K3990" s="393">
        <v>269.08999999999997</v>
      </c>
      <c r="L3990" s="393">
        <v>269.08999999999997</v>
      </c>
    </row>
    <row r="3991" spans="2:12" ht="12.75" customHeight="1" x14ac:dyDescent="0.25">
      <c r="B3991" s="394" t="s">
        <v>383</v>
      </c>
      <c r="C3991" s="444" t="s">
        <v>688</v>
      </c>
      <c r="D3991" s="394" t="s">
        <v>1336</v>
      </c>
      <c r="E3991" s="394" t="s">
        <v>243</v>
      </c>
      <c r="F3991" s="542" t="s">
        <v>384</v>
      </c>
      <c r="G3991" s="542"/>
      <c r="H3991" s="395" t="s">
        <v>340</v>
      </c>
      <c r="I3991" s="445">
        <v>0.61</v>
      </c>
      <c r="J3991" s="445">
        <v>0</v>
      </c>
      <c r="K3991" s="446">
        <v>29.78</v>
      </c>
      <c r="L3991" s="446">
        <v>18.165800000000001</v>
      </c>
    </row>
    <row r="3992" spans="2:12" x14ac:dyDescent="0.25">
      <c r="B3992" s="394" t="s">
        <v>383</v>
      </c>
      <c r="C3992" s="444" t="s">
        <v>674</v>
      </c>
      <c r="D3992" s="394" t="s">
        <v>1336</v>
      </c>
      <c r="E3992" s="394" t="s">
        <v>237</v>
      </c>
      <c r="F3992" s="542" t="s">
        <v>384</v>
      </c>
      <c r="G3992" s="542"/>
      <c r="H3992" s="395" t="s">
        <v>340</v>
      </c>
      <c r="I3992" s="445">
        <v>0.61</v>
      </c>
      <c r="J3992" s="445">
        <v>0</v>
      </c>
      <c r="K3992" s="446">
        <v>22.31</v>
      </c>
      <c r="L3992" s="446">
        <v>13.6091</v>
      </c>
    </row>
    <row r="3993" spans="2:12" ht="12.75" customHeight="1" x14ac:dyDescent="0.25">
      <c r="B3993" s="394" t="s">
        <v>383</v>
      </c>
      <c r="C3993" s="444" t="s">
        <v>1218</v>
      </c>
      <c r="D3993" s="394" t="s">
        <v>1336</v>
      </c>
      <c r="E3993" s="394" t="s">
        <v>1033</v>
      </c>
      <c r="F3993" s="542" t="s">
        <v>390</v>
      </c>
      <c r="G3993" s="542"/>
      <c r="H3993" s="395" t="s">
        <v>136</v>
      </c>
      <c r="I3993" s="445">
        <v>1</v>
      </c>
      <c r="J3993" s="445">
        <v>0</v>
      </c>
      <c r="K3993" s="446">
        <v>236.98</v>
      </c>
      <c r="L3993" s="446">
        <v>236.98</v>
      </c>
    </row>
    <row r="3994" spans="2:12" x14ac:dyDescent="0.25">
      <c r="B3994" s="394" t="s">
        <v>383</v>
      </c>
      <c r="C3994" s="444" t="s">
        <v>441</v>
      </c>
      <c r="D3994" s="394" t="s">
        <v>1336</v>
      </c>
      <c r="E3994" s="394" t="s">
        <v>442</v>
      </c>
      <c r="F3994" s="542" t="s">
        <v>390</v>
      </c>
      <c r="G3994" s="542"/>
      <c r="H3994" s="395" t="s">
        <v>141</v>
      </c>
      <c r="I3994" s="445">
        <v>0.94</v>
      </c>
      <c r="J3994" s="445">
        <v>0</v>
      </c>
      <c r="K3994" s="446">
        <v>0.38</v>
      </c>
      <c r="L3994" s="446">
        <v>0.35720000000000002</v>
      </c>
    </row>
    <row r="3995" spans="2:12" ht="25.5" x14ac:dyDescent="0.25">
      <c r="B3995" s="399"/>
      <c r="C3995" s="399"/>
      <c r="D3995" s="399"/>
      <c r="E3995" s="399"/>
      <c r="F3995" s="399"/>
      <c r="G3995" s="399" t="s">
        <v>386</v>
      </c>
      <c r="H3995" s="447">
        <v>31.76</v>
      </c>
      <c r="I3995" s="399" t="s">
        <v>387</v>
      </c>
      <c r="J3995" s="447">
        <v>0</v>
      </c>
      <c r="K3995" s="399" t="s">
        <v>388</v>
      </c>
      <c r="L3995" s="447">
        <v>31.76</v>
      </c>
    </row>
    <row r="3996" spans="2:12" ht="26.25" thickBot="1" x14ac:dyDescent="0.3">
      <c r="B3996" s="399"/>
      <c r="C3996" s="399"/>
      <c r="D3996" s="399"/>
      <c r="E3996" s="399"/>
      <c r="F3996" s="399"/>
      <c r="G3996" s="399" t="s">
        <v>389</v>
      </c>
      <c r="H3996" s="447">
        <v>0</v>
      </c>
      <c r="I3996" s="543"/>
      <c r="J3996" s="543" t="s">
        <v>474</v>
      </c>
      <c r="K3996" s="399"/>
      <c r="L3996" s="447">
        <v>269.08999999999997</v>
      </c>
    </row>
    <row r="3997" spans="2:12" ht="13.5" thickTop="1" x14ac:dyDescent="0.25">
      <c r="B3997" s="396"/>
      <c r="C3997" s="396"/>
      <c r="D3997" s="396"/>
      <c r="E3997" s="396"/>
      <c r="F3997" s="396"/>
      <c r="G3997" s="396"/>
      <c r="H3997" s="396"/>
      <c r="I3997" s="396"/>
      <c r="J3997" s="396"/>
      <c r="K3997" s="396"/>
      <c r="L3997" s="396"/>
    </row>
    <row r="3998" spans="2:12" ht="15" x14ac:dyDescent="0.25">
      <c r="B3998" s="388" t="s">
        <v>2562</v>
      </c>
      <c r="C3998" s="440" t="s">
        <v>15</v>
      </c>
      <c r="D3998" s="388" t="s">
        <v>33</v>
      </c>
      <c r="E3998" s="388" t="s">
        <v>30</v>
      </c>
      <c r="F3998" s="544" t="s">
        <v>199</v>
      </c>
      <c r="G3998" s="544"/>
      <c r="H3998" s="389" t="s">
        <v>24</v>
      </c>
      <c r="I3998" s="440" t="s">
        <v>26</v>
      </c>
      <c r="J3998" s="440" t="s">
        <v>585</v>
      </c>
      <c r="K3998" s="440" t="s">
        <v>54</v>
      </c>
      <c r="L3998" s="440" t="s">
        <v>25</v>
      </c>
    </row>
    <row r="3999" spans="2:12" ht="25.5" x14ac:dyDescent="0.25">
      <c r="B3999" s="390" t="s">
        <v>382</v>
      </c>
      <c r="C3999" s="391" t="s">
        <v>2563</v>
      </c>
      <c r="D3999" s="390" t="s">
        <v>1336</v>
      </c>
      <c r="E3999" s="390" t="s">
        <v>2564</v>
      </c>
      <c r="F3999" s="541">
        <v>806</v>
      </c>
      <c r="G3999" s="541"/>
      <c r="H3999" s="392" t="s">
        <v>137</v>
      </c>
      <c r="I3999" s="443">
        <v>1</v>
      </c>
      <c r="J3999" s="393"/>
      <c r="K3999" s="393">
        <v>55.29</v>
      </c>
      <c r="L3999" s="393">
        <v>55.29</v>
      </c>
    </row>
    <row r="4000" spans="2:12" x14ac:dyDescent="0.25">
      <c r="B4000" s="394" t="s">
        <v>383</v>
      </c>
      <c r="C4000" s="444" t="s">
        <v>441</v>
      </c>
      <c r="D4000" s="394" t="s">
        <v>1336</v>
      </c>
      <c r="E4000" s="394" t="s">
        <v>442</v>
      </c>
      <c r="F4000" s="542" t="s">
        <v>390</v>
      </c>
      <c r="G4000" s="542"/>
      <c r="H4000" s="395" t="s">
        <v>141</v>
      </c>
      <c r="I4000" s="445">
        <v>0.42</v>
      </c>
      <c r="J4000" s="445">
        <v>0</v>
      </c>
      <c r="K4000" s="446">
        <v>0.38</v>
      </c>
      <c r="L4000" s="446">
        <v>0.15959999999999999</v>
      </c>
    </row>
    <row r="4001" spans="2:12" ht="12.75" customHeight="1" x14ac:dyDescent="0.25">
      <c r="B4001" s="394" t="s">
        <v>383</v>
      </c>
      <c r="C4001" s="444" t="s">
        <v>4761</v>
      </c>
      <c r="D4001" s="394" t="s">
        <v>1336</v>
      </c>
      <c r="E4001" s="394" t="s">
        <v>2564</v>
      </c>
      <c r="F4001" s="542" t="s">
        <v>390</v>
      </c>
      <c r="G4001" s="542"/>
      <c r="H4001" s="395" t="s">
        <v>136</v>
      </c>
      <c r="I4001" s="445">
        <v>1</v>
      </c>
      <c r="J4001" s="445">
        <v>0</v>
      </c>
      <c r="K4001" s="446">
        <v>43.69</v>
      </c>
      <c r="L4001" s="446">
        <v>43.69</v>
      </c>
    </row>
    <row r="4002" spans="2:12" ht="12.75" customHeight="1" x14ac:dyDescent="0.25">
      <c r="B4002" s="394" t="s">
        <v>383</v>
      </c>
      <c r="C4002" s="444" t="s">
        <v>688</v>
      </c>
      <c r="D4002" s="394" t="s">
        <v>1336</v>
      </c>
      <c r="E4002" s="394" t="s">
        <v>243</v>
      </c>
      <c r="F4002" s="542" t="s">
        <v>384</v>
      </c>
      <c r="G4002" s="542"/>
      <c r="H4002" s="395" t="s">
        <v>340</v>
      </c>
      <c r="I4002" s="445">
        <v>0.22</v>
      </c>
      <c r="J4002" s="445">
        <v>0</v>
      </c>
      <c r="K4002" s="446">
        <v>29.78</v>
      </c>
      <c r="L4002" s="446">
        <v>6.5515999999999996</v>
      </c>
    </row>
    <row r="4003" spans="2:12" x14ac:dyDescent="0.25">
      <c r="B4003" s="394" t="s">
        <v>383</v>
      </c>
      <c r="C4003" s="444" t="s">
        <v>674</v>
      </c>
      <c r="D4003" s="394" t="s">
        <v>1336</v>
      </c>
      <c r="E4003" s="394" t="s">
        <v>237</v>
      </c>
      <c r="F4003" s="542" t="s">
        <v>384</v>
      </c>
      <c r="G4003" s="542"/>
      <c r="H4003" s="395" t="s">
        <v>340</v>
      </c>
      <c r="I4003" s="445">
        <v>0.22</v>
      </c>
      <c r="J4003" s="445">
        <v>0</v>
      </c>
      <c r="K4003" s="446">
        <v>22.31</v>
      </c>
      <c r="L4003" s="446">
        <v>4.9081999999999999</v>
      </c>
    </row>
    <row r="4004" spans="2:12" ht="25.5" x14ac:dyDescent="0.25">
      <c r="B4004" s="399"/>
      <c r="C4004" s="399"/>
      <c r="D4004" s="399"/>
      <c r="E4004" s="399"/>
      <c r="F4004" s="399"/>
      <c r="G4004" s="399" t="s">
        <v>386</v>
      </c>
      <c r="H4004" s="447">
        <v>11.45</v>
      </c>
      <c r="I4004" s="399" t="s">
        <v>387</v>
      </c>
      <c r="J4004" s="447">
        <v>0</v>
      </c>
      <c r="K4004" s="399" t="s">
        <v>388</v>
      </c>
      <c r="L4004" s="447">
        <v>11.45</v>
      </c>
    </row>
    <row r="4005" spans="2:12" ht="26.25" thickBot="1" x14ac:dyDescent="0.3">
      <c r="B4005" s="399"/>
      <c r="C4005" s="399"/>
      <c r="D4005" s="399"/>
      <c r="E4005" s="399"/>
      <c r="F4005" s="399"/>
      <c r="G4005" s="399" t="s">
        <v>389</v>
      </c>
      <c r="H4005" s="447">
        <v>0</v>
      </c>
      <c r="I4005" s="543"/>
      <c r="J4005" s="543" t="s">
        <v>474</v>
      </c>
      <c r="K4005" s="399"/>
      <c r="L4005" s="447">
        <v>55.29</v>
      </c>
    </row>
    <row r="4006" spans="2:12" ht="13.5" thickTop="1" x14ac:dyDescent="0.25">
      <c r="B4006" s="396"/>
      <c r="C4006" s="396"/>
      <c r="D4006" s="396"/>
      <c r="E4006" s="396"/>
      <c r="F4006" s="396"/>
      <c r="G4006" s="396"/>
      <c r="H4006" s="396"/>
      <c r="I4006" s="396"/>
      <c r="J4006" s="396"/>
      <c r="K4006" s="396"/>
      <c r="L4006" s="396"/>
    </row>
    <row r="4007" spans="2:12" ht="15" x14ac:dyDescent="0.25">
      <c r="B4007" s="388" t="s">
        <v>2565</v>
      </c>
      <c r="C4007" s="440" t="s">
        <v>15</v>
      </c>
      <c r="D4007" s="388" t="s">
        <v>33</v>
      </c>
      <c r="E4007" s="388" t="s">
        <v>30</v>
      </c>
      <c r="F4007" s="544" t="s">
        <v>199</v>
      </c>
      <c r="G4007" s="544"/>
      <c r="H4007" s="389" t="s">
        <v>24</v>
      </c>
      <c r="I4007" s="440" t="s">
        <v>26</v>
      </c>
      <c r="J4007" s="440" t="s">
        <v>585</v>
      </c>
      <c r="K4007" s="440" t="s">
        <v>54</v>
      </c>
      <c r="L4007" s="440" t="s">
        <v>25</v>
      </c>
    </row>
    <row r="4008" spans="2:12" ht="25.5" x14ac:dyDescent="0.25">
      <c r="B4008" s="390" t="s">
        <v>382</v>
      </c>
      <c r="C4008" s="391" t="s">
        <v>838</v>
      </c>
      <c r="D4008" s="390" t="s">
        <v>1336</v>
      </c>
      <c r="E4008" s="390" t="s">
        <v>166</v>
      </c>
      <c r="F4008" s="541">
        <v>805</v>
      </c>
      <c r="G4008" s="541"/>
      <c r="H4008" s="392" t="s">
        <v>137</v>
      </c>
      <c r="I4008" s="443">
        <v>1</v>
      </c>
      <c r="J4008" s="393"/>
      <c r="K4008" s="393">
        <v>73.34</v>
      </c>
      <c r="L4008" s="393">
        <v>73.34</v>
      </c>
    </row>
    <row r="4009" spans="2:12" x14ac:dyDescent="0.25">
      <c r="B4009" s="394" t="s">
        <v>383</v>
      </c>
      <c r="C4009" s="444" t="s">
        <v>674</v>
      </c>
      <c r="D4009" s="394" t="s">
        <v>1336</v>
      </c>
      <c r="E4009" s="394" t="s">
        <v>237</v>
      </c>
      <c r="F4009" s="542" t="s">
        <v>384</v>
      </c>
      <c r="G4009" s="542"/>
      <c r="H4009" s="395" t="s">
        <v>340</v>
      </c>
      <c r="I4009" s="445">
        <v>0.15</v>
      </c>
      <c r="J4009" s="445">
        <v>0</v>
      </c>
      <c r="K4009" s="446">
        <v>22.31</v>
      </c>
      <c r="L4009" s="446">
        <v>3.3464999999999998</v>
      </c>
    </row>
    <row r="4010" spans="2:12" ht="25.5" x14ac:dyDescent="0.25">
      <c r="B4010" s="394" t="s">
        <v>383</v>
      </c>
      <c r="C4010" s="444" t="s">
        <v>532</v>
      </c>
      <c r="D4010" s="394" t="s">
        <v>1336</v>
      </c>
      <c r="E4010" s="394" t="s">
        <v>166</v>
      </c>
      <c r="F4010" s="542" t="s">
        <v>390</v>
      </c>
      <c r="G4010" s="542"/>
      <c r="H4010" s="395" t="s">
        <v>136</v>
      </c>
      <c r="I4010" s="445">
        <v>1</v>
      </c>
      <c r="J4010" s="445">
        <v>0</v>
      </c>
      <c r="K4010" s="446">
        <v>65.540000000000006</v>
      </c>
      <c r="L4010" s="446">
        <v>65.540000000000006</v>
      </c>
    </row>
    <row r="4011" spans="2:12" x14ac:dyDescent="0.25">
      <c r="B4011" s="394" t="s">
        <v>383</v>
      </c>
      <c r="C4011" s="444" t="s">
        <v>688</v>
      </c>
      <c r="D4011" s="394" t="s">
        <v>1336</v>
      </c>
      <c r="E4011" s="394" t="s">
        <v>243</v>
      </c>
      <c r="F4011" s="542" t="s">
        <v>384</v>
      </c>
      <c r="G4011" s="542"/>
      <c r="H4011" s="395" t="s">
        <v>340</v>
      </c>
      <c r="I4011" s="445">
        <v>0.15</v>
      </c>
      <c r="J4011" s="445">
        <v>0</v>
      </c>
      <c r="K4011" s="446">
        <v>29.78</v>
      </c>
      <c r="L4011" s="446">
        <v>4.4669999999999996</v>
      </c>
    </row>
    <row r="4012" spans="2:12" ht="12.75" customHeight="1" x14ac:dyDescent="0.25">
      <c r="B4012" s="399"/>
      <c r="C4012" s="399"/>
      <c r="D4012" s="399"/>
      <c r="E4012" s="399"/>
      <c r="F4012" s="399"/>
      <c r="G4012" s="399" t="s">
        <v>386</v>
      </c>
      <c r="H4012" s="447">
        <v>7.8</v>
      </c>
      <c r="I4012" s="399" t="s">
        <v>387</v>
      </c>
      <c r="J4012" s="447">
        <v>0</v>
      </c>
      <c r="K4012" s="399" t="s">
        <v>388</v>
      </c>
      <c r="L4012" s="447">
        <v>7.8</v>
      </c>
    </row>
    <row r="4013" spans="2:12" ht="12.75" customHeight="1" thickBot="1" x14ac:dyDescent="0.3">
      <c r="B4013" s="399"/>
      <c r="C4013" s="399"/>
      <c r="D4013" s="399"/>
      <c r="E4013" s="399"/>
      <c r="F4013" s="399"/>
      <c r="G4013" s="399" t="s">
        <v>389</v>
      </c>
      <c r="H4013" s="447">
        <v>0</v>
      </c>
      <c r="I4013" s="543"/>
      <c r="J4013" s="543" t="s">
        <v>474</v>
      </c>
      <c r="K4013" s="399"/>
      <c r="L4013" s="447">
        <v>73.34</v>
      </c>
    </row>
    <row r="4014" spans="2:12" ht="13.5" thickTop="1" x14ac:dyDescent="0.25">
      <c r="B4014" s="396"/>
      <c r="C4014" s="396"/>
      <c r="D4014" s="396"/>
      <c r="E4014" s="396"/>
      <c r="F4014" s="396"/>
      <c r="G4014" s="396"/>
      <c r="H4014" s="396"/>
      <c r="I4014" s="396"/>
      <c r="J4014" s="396"/>
      <c r="K4014" s="396"/>
      <c r="L4014" s="396"/>
    </row>
    <row r="4015" spans="2:12" ht="15" x14ac:dyDescent="0.25">
      <c r="B4015" s="388" t="s">
        <v>2566</v>
      </c>
      <c r="C4015" s="440" t="s">
        <v>15</v>
      </c>
      <c r="D4015" s="388" t="s">
        <v>33</v>
      </c>
      <c r="E4015" s="388" t="s">
        <v>30</v>
      </c>
      <c r="F4015" s="544" t="s">
        <v>199</v>
      </c>
      <c r="G4015" s="544"/>
      <c r="H4015" s="389" t="s">
        <v>24</v>
      </c>
      <c r="I4015" s="440" t="s">
        <v>26</v>
      </c>
      <c r="J4015" s="440" t="s">
        <v>585</v>
      </c>
      <c r="K4015" s="440" t="s">
        <v>54</v>
      </c>
      <c r="L4015" s="440" t="s">
        <v>25</v>
      </c>
    </row>
    <row r="4016" spans="2:12" x14ac:dyDescent="0.25">
      <c r="B4016" s="390" t="s">
        <v>382</v>
      </c>
      <c r="C4016" s="391" t="s">
        <v>839</v>
      </c>
      <c r="D4016" s="390" t="s">
        <v>1336</v>
      </c>
      <c r="E4016" s="390" t="s">
        <v>596</v>
      </c>
      <c r="F4016" s="541">
        <v>808</v>
      </c>
      <c r="G4016" s="541"/>
      <c r="H4016" s="392" t="s">
        <v>137</v>
      </c>
      <c r="I4016" s="443">
        <v>1</v>
      </c>
      <c r="J4016" s="393"/>
      <c r="K4016" s="393">
        <v>33.28</v>
      </c>
      <c r="L4016" s="393">
        <v>33.28</v>
      </c>
    </row>
    <row r="4017" spans="2:12" x14ac:dyDescent="0.25">
      <c r="B4017" s="394" t="s">
        <v>383</v>
      </c>
      <c r="C4017" s="444" t="s">
        <v>688</v>
      </c>
      <c r="D4017" s="394" t="s">
        <v>1336</v>
      </c>
      <c r="E4017" s="394" t="s">
        <v>243</v>
      </c>
      <c r="F4017" s="542" t="s">
        <v>384</v>
      </c>
      <c r="G4017" s="542"/>
      <c r="H4017" s="395" t="s">
        <v>340</v>
      </c>
      <c r="I4017" s="445">
        <v>0.15</v>
      </c>
      <c r="J4017" s="445">
        <v>0</v>
      </c>
      <c r="K4017" s="446">
        <v>29.78</v>
      </c>
      <c r="L4017" s="446">
        <v>4.4669999999999996</v>
      </c>
    </row>
    <row r="4018" spans="2:12" x14ac:dyDescent="0.25">
      <c r="B4018" s="394" t="s">
        <v>383</v>
      </c>
      <c r="C4018" s="444" t="s">
        <v>674</v>
      </c>
      <c r="D4018" s="394" t="s">
        <v>1336</v>
      </c>
      <c r="E4018" s="394" t="s">
        <v>237</v>
      </c>
      <c r="F4018" s="542" t="s">
        <v>384</v>
      </c>
      <c r="G4018" s="542"/>
      <c r="H4018" s="395" t="s">
        <v>340</v>
      </c>
      <c r="I4018" s="445">
        <v>0.15</v>
      </c>
      <c r="J4018" s="445">
        <v>0</v>
      </c>
      <c r="K4018" s="446">
        <v>22.31</v>
      </c>
      <c r="L4018" s="446">
        <v>3.3464999999999998</v>
      </c>
    </row>
    <row r="4019" spans="2:12" x14ac:dyDescent="0.25">
      <c r="B4019" s="394" t="s">
        <v>383</v>
      </c>
      <c r="C4019" s="444" t="s">
        <v>638</v>
      </c>
      <c r="D4019" s="394" t="s">
        <v>1336</v>
      </c>
      <c r="E4019" s="394" t="s">
        <v>596</v>
      </c>
      <c r="F4019" s="542" t="s">
        <v>390</v>
      </c>
      <c r="G4019" s="542"/>
      <c r="H4019" s="395" t="s">
        <v>136</v>
      </c>
      <c r="I4019" s="445">
        <v>1</v>
      </c>
      <c r="J4019" s="445">
        <v>0</v>
      </c>
      <c r="K4019" s="446">
        <v>25.48</v>
      </c>
      <c r="L4019" s="446">
        <v>25.48</v>
      </c>
    </row>
    <row r="4020" spans="2:12" ht="25.5" x14ac:dyDescent="0.25">
      <c r="B4020" s="399"/>
      <c r="C4020" s="399"/>
      <c r="D4020" s="399"/>
      <c r="E4020" s="399"/>
      <c r="F4020" s="399"/>
      <c r="G4020" s="399" t="s">
        <v>386</v>
      </c>
      <c r="H4020" s="447">
        <v>7.8</v>
      </c>
      <c r="I4020" s="399" t="s">
        <v>387</v>
      </c>
      <c r="J4020" s="447">
        <v>0</v>
      </c>
      <c r="K4020" s="399" t="s">
        <v>388</v>
      </c>
      <c r="L4020" s="447">
        <v>7.8</v>
      </c>
    </row>
    <row r="4021" spans="2:12" ht="12.75" customHeight="1" thickBot="1" x14ac:dyDescent="0.3">
      <c r="B4021" s="399"/>
      <c r="C4021" s="399"/>
      <c r="D4021" s="399"/>
      <c r="E4021" s="399"/>
      <c r="F4021" s="399"/>
      <c r="G4021" s="399" t="s">
        <v>389</v>
      </c>
      <c r="H4021" s="447">
        <v>0</v>
      </c>
      <c r="I4021" s="543"/>
      <c r="J4021" s="543" t="s">
        <v>474</v>
      </c>
      <c r="K4021" s="399"/>
      <c r="L4021" s="447">
        <v>33.28</v>
      </c>
    </row>
    <row r="4022" spans="2:12" ht="13.5" thickTop="1" x14ac:dyDescent="0.25">
      <c r="B4022" s="396"/>
      <c r="C4022" s="396"/>
      <c r="D4022" s="396"/>
      <c r="E4022" s="396"/>
      <c r="F4022" s="396"/>
      <c r="G4022" s="396"/>
      <c r="H4022" s="396"/>
      <c r="I4022" s="396"/>
      <c r="J4022" s="396"/>
      <c r="K4022" s="396"/>
      <c r="L4022" s="396"/>
    </row>
    <row r="4023" spans="2:12" ht="12.75" customHeight="1" x14ac:dyDescent="0.25">
      <c r="B4023" s="388" t="s">
        <v>2568</v>
      </c>
      <c r="C4023" s="440" t="s">
        <v>15</v>
      </c>
      <c r="D4023" s="388" t="s">
        <v>33</v>
      </c>
      <c r="E4023" s="388" t="s">
        <v>30</v>
      </c>
      <c r="F4023" s="544" t="s">
        <v>199</v>
      </c>
      <c r="G4023" s="544"/>
      <c r="H4023" s="389" t="s">
        <v>24</v>
      </c>
      <c r="I4023" s="440" t="s">
        <v>26</v>
      </c>
      <c r="J4023" s="440" t="s">
        <v>54</v>
      </c>
      <c r="K4023" s="440" t="s">
        <v>25</v>
      </c>
      <c r="L4023"/>
    </row>
    <row r="4024" spans="2:12" ht="25.5" x14ac:dyDescent="0.25">
      <c r="B4024" s="390" t="s">
        <v>382</v>
      </c>
      <c r="C4024" s="391" t="s">
        <v>2569</v>
      </c>
      <c r="D4024" s="390" t="s">
        <v>164</v>
      </c>
      <c r="E4024" s="390" t="s">
        <v>2570</v>
      </c>
      <c r="F4024" s="541" t="s">
        <v>4762</v>
      </c>
      <c r="G4024" s="541"/>
      <c r="H4024" s="392" t="s">
        <v>136</v>
      </c>
      <c r="I4024" s="443">
        <v>1</v>
      </c>
      <c r="J4024" s="393">
        <v>55.84</v>
      </c>
      <c r="K4024" s="393">
        <v>55.84</v>
      </c>
      <c r="L4024"/>
    </row>
    <row r="4025" spans="2:12" ht="15" x14ac:dyDescent="0.25">
      <c r="B4025" s="388" t="s">
        <v>23</v>
      </c>
      <c r="C4025" s="440" t="s">
        <v>15</v>
      </c>
      <c r="D4025" s="388" t="s">
        <v>33</v>
      </c>
      <c r="E4025" s="388" t="s">
        <v>30</v>
      </c>
      <c r="F4025" s="544" t="s">
        <v>199</v>
      </c>
      <c r="G4025" s="546"/>
      <c r="H4025" s="389" t="s">
        <v>24</v>
      </c>
      <c r="I4025" s="440" t="s">
        <v>26</v>
      </c>
      <c r="J4025" s="440" t="s">
        <v>54</v>
      </c>
      <c r="K4025" s="440" t="s">
        <v>25</v>
      </c>
      <c r="L4025"/>
    </row>
    <row r="4026" spans="2:12" ht="15" x14ac:dyDescent="0.25">
      <c r="B4026" s="394" t="s">
        <v>383</v>
      </c>
      <c r="C4026" s="444" t="s">
        <v>688</v>
      </c>
      <c r="D4026" s="394" t="s">
        <v>1336</v>
      </c>
      <c r="E4026" s="394" t="s">
        <v>243</v>
      </c>
      <c r="F4026" s="542" t="s">
        <v>384</v>
      </c>
      <c r="G4026" s="542"/>
      <c r="H4026" s="395" t="s">
        <v>340</v>
      </c>
      <c r="I4026" s="445">
        <v>0.15</v>
      </c>
      <c r="J4026" s="446">
        <v>29.78</v>
      </c>
      <c r="K4026" s="451" t="s">
        <v>1267</v>
      </c>
      <c r="L4026"/>
    </row>
    <row r="4027" spans="2:12" ht="15" x14ac:dyDescent="0.25">
      <c r="B4027" s="394" t="s">
        <v>383</v>
      </c>
      <c r="C4027" s="444" t="s">
        <v>4763</v>
      </c>
      <c r="D4027" s="394" t="s">
        <v>164</v>
      </c>
      <c r="E4027" s="394" t="s">
        <v>4764</v>
      </c>
      <c r="F4027" s="542" t="s">
        <v>390</v>
      </c>
      <c r="G4027" s="542"/>
      <c r="H4027" s="395" t="s">
        <v>137</v>
      </c>
      <c r="I4027" s="445">
        <v>1</v>
      </c>
      <c r="J4027" s="446">
        <v>51.38</v>
      </c>
      <c r="K4027" s="451" t="s">
        <v>4765</v>
      </c>
      <c r="L4027"/>
    </row>
    <row r="4028" spans="2:12" ht="15" x14ac:dyDescent="0.25">
      <c r="B4028" s="549" t="s">
        <v>497</v>
      </c>
      <c r="C4028" s="546"/>
      <c r="D4028" s="546"/>
      <c r="E4028" s="546"/>
      <c r="F4028" s="546"/>
      <c r="G4028" s="546"/>
      <c r="H4028" s="546"/>
      <c r="I4028" s="546"/>
      <c r="J4028" s="546"/>
      <c r="K4028" s="546"/>
      <c r="L4028"/>
    </row>
    <row r="4029" spans="2:12" ht="15" x14ac:dyDescent="0.25">
      <c r="B4029" s="388" t="s">
        <v>23</v>
      </c>
      <c r="C4029" s="440" t="s">
        <v>15</v>
      </c>
      <c r="D4029" s="388" t="s">
        <v>33</v>
      </c>
      <c r="E4029" s="388" t="s">
        <v>30</v>
      </c>
      <c r="F4029" s="544" t="s">
        <v>199</v>
      </c>
      <c r="G4029" s="546"/>
      <c r="H4029" s="389" t="s">
        <v>24</v>
      </c>
      <c r="I4029" s="440" t="s">
        <v>26</v>
      </c>
      <c r="J4029" s="440" t="s">
        <v>54</v>
      </c>
      <c r="K4029" s="440" t="s">
        <v>25</v>
      </c>
      <c r="L4029"/>
    </row>
    <row r="4030" spans="2:12" ht="15" x14ac:dyDescent="0.25">
      <c r="B4030" s="394" t="s">
        <v>383</v>
      </c>
      <c r="C4030" s="444" t="s">
        <v>688</v>
      </c>
      <c r="D4030" s="394" t="s">
        <v>1336</v>
      </c>
      <c r="E4030" s="394" t="s">
        <v>243</v>
      </c>
      <c r="F4030" s="542" t="s">
        <v>384</v>
      </c>
      <c r="G4030" s="542"/>
      <c r="H4030" s="395" t="s">
        <v>340</v>
      </c>
      <c r="I4030" s="445">
        <v>0.15</v>
      </c>
      <c r="J4030" s="446">
        <v>29.78</v>
      </c>
      <c r="K4030" s="451" t="s">
        <v>1267</v>
      </c>
      <c r="L4030"/>
    </row>
    <row r="4031" spans="2:12" ht="15" x14ac:dyDescent="0.25">
      <c r="B4031" s="394" t="s">
        <v>383</v>
      </c>
      <c r="C4031" s="444" t="s">
        <v>4763</v>
      </c>
      <c r="D4031" s="394" t="s">
        <v>164</v>
      </c>
      <c r="E4031" s="394" t="s">
        <v>4764</v>
      </c>
      <c r="F4031" s="542" t="s">
        <v>390</v>
      </c>
      <c r="G4031" s="542"/>
      <c r="H4031" s="395" t="s">
        <v>137</v>
      </c>
      <c r="I4031" s="445">
        <v>1</v>
      </c>
      <c r="J4031" s="446">
        <v>51.38</v>
      </c>
      <c r="K4031" s="451" t="s">
        <v>4765</v>
      </c>
      <c r="L4031"/>
    </row>
    <row r="4032" spans="2:12" ht="12.75" customHeight="1" x14ac:dyDescent="0.25">
      <c r="B4032" s="399"/>
      <c r="C4032" s="399"/>
      <c r="D4032" s="399"/>
      <c r="E4032" s="399"/>
      <c r="F4032" s="399" t="s">
        <v>386</v>
      </c>
      <c r="G4032" s="447">
        <v>4.46</v>
      </c>
      <c r="H4032" s="399" t="s">
        <v>387</v>
      </c>
      <c r="I4032" s="447">
        <v>0</v>
      </c>
      <c r="J4032" s="399" t="s">
        <v>388</v>
      </c>
      <c r="K4032" s="447">
        <v>4.46</v>
      </c>
      <c r="L4032"/>
    </row>
    <row r="4033" spans="2:12" ht="12.75" customHeight="1" thickBot="1" x14ac:dyDescent="0.3">
      <c r="B4033" s="399"/>
      <c r="C4033" s="399"/>
      <c r="D4033" s="399"/>
      <c r="E4033" s="399"/>
      <c r="F4033" s="399" t="s">
        <v>389</v>
      </c>
      <c r="G4033" s="447">
        <v>0</v>
      </c>
      <c r="H4033" s="399"/>
      <c r="I4033" s="543" t="s">
        <v>474</v>
      </c>
      <c r="J4033" s="543"/>
      <c r="K4033" s="447">
        <v>55.84</v>
      </c>
      <c r="L4033"/>
    </row>
    <row r="4034" spans="2:12" ht="13.5" thickTop="1" x14ac:dyDescent="0.25">
      <c r="B4034" s="396"/>
      <c r="C4034" s="396"/>
      <c r="D4034" s="396"/>
      <c r="E4034" s="396"/>
      <c r="F4034" s="396"/>
      <c r="G4034" s="396"/>
      <c r="H4034" s="396"/>
      <c r="I4034" s="396"/>
      <c r="J4034" s="396"/>
      <c r="K4034" s="396"/>
      <c r="L4034" s="396"/>
    </row>
    <row r="4035" spans="2:12" ht="15" x14ac:dyDescent="0.25">
      <c r="B4035" s="388" t="s">
        <v>2571</v>
      </c>
      <c r="C4035" s="440" t="s">
        <v>15</v>
      </c>
      <c r="D4035" s="388" t="s">
        <v>33</v>
      </c>
      <c r="E4035" s="388" t="s">
        <v>30</v>
      </c>
      <c r="F4035" s="544" t="s">
        <v>199</v>
      </c>
      <c r="G4035" s="544"/>
      <c r="H4035" s="389" t="s">
        <v>24</v>
      </c>
      <c r="I4035" s="440" t="s">
        <v>26</v>
      </c>
      <c r="J4035" s="440" t="s">
        <v>585</v>
      </c>
      <c r="K4035" s="440" t="s">
        <v>54</v>
      </c>
      <c r="L4035" s="440" t="s">
        <v>25</v>
      </c>
    </row>
    <row r="4036" spans="2:12" x14ac:dyDescent="0.25">
      <c r="B4036" s="390" t="s">
        <v>382</v>
      </c>
      <c r="C4036" s="391" t="s">
        <v>2572</v>
      </c>
      <c r="D4036" s="390" t="s">
        <v>1336</v>
      </c>
      <c r="E4036" s="390" t="s">
        <v>2573</v>
      </c>
      <c r="F4036" s="541">
        <v>805</v>
      </c>
      <c r="G4036" s="541"/>
      <c r="H4036" s="392" t="s">
        <v>137</v>
      </c>
      <c r="I4036" s="443">
        <v>1</v>
      </c>
      <c r="J4036" s="393"/>
      <c r="K4036" s="393">
        <v>58.51</v>
      </c>
      <c r="L4036" s="393">
        <v>58.51</v>
      </c>
    </row>
    <row r="4037" spans="2:12" ht="25.5" x14ac:dyDescent="0.25">
      <c r="B4037" s="394" t="s">
        <v>383</v>
      </c>
      <c r="C4037" s="444" t="s">
        <v>4766</v>
      </c>
      <c r="D4037" s="394" t="s">
        <v>1336</v>
      </c>
      <c r="E4037" s="394" t="s">
        <v>4767</v>
      </c>
      <c r="F4037" s="542" t="s">
        <v>390</v>
      </c>
      <c r="G4037" s="542"/>
      <c r="H4037" s="395" t="s">
        <v>136</v>
      </c>
      <c r="I4037" s="445">
        <v>1</v>
      </c>
      <c r="J4037" s="445">
        <v>0</v>
      </c>
      <c r="K4037" s="446">
        <v>40.29</v>
      </c>
      <c r="L4037" s="446">
        <v>40.29</v>
      </c>
    </row>
    <row r="4038" spans="2:12" x14ac:dyDescent="0.25">
      <c r="B4038" s="394" t="s">
        <v>383</v>
      </c>
      <c r="C4038" s="444" t="s">
        <v>674</v>
      </c>
      <c r="D4038" s="394" t="s">
        <v>1336</v>
      </c>
      <c r="E4038" s="394" t="s">
        <v>237</v>
      </c>
      <c r="F4038" s="542" t="s">
        <v>384</v>
      </c>
      <c r="G4038" s="542"/>
      <c r="H4038" s="395" t="s">
        <v>340</v>
      </c>
      <c r="I4038" s="445">
        <v>0.35</v>
      </c>
      <c r="J4038" s="445">
        <v>0</v>
      </c>
      <c r="K4038" s="446">
        <v>22.31</v>
      </c>
      <c r="L4038" s="446">
        <v>7.8085000000000004</v>
      </c>
    </row>
    <row r="4039" spans="2:12" x14ac:dyDescent="0.25">
      <c r="B4039" s="394" t="s">
        <v>383</v>
      </c>
      <c r="C4039" s="444" t="s">
        <v>688</v>
      </c>
      <c r="D4039" s="394" t="s">
        <v>1336</v>
      </c>
      <c r="E4039" s="394" t="s">
        <v>243</v>
      </c>
      <c r="F4039" s="542" t="s">
        <v>384</v>
      </c>
      <c r="G4039" s="542"/>
      <c r="H4039" s="395" t="s">
        <v>340</v>
      </c>
      <c r="I4039" s="445">
        <v>0.35</v>
      </c>
      <c r="J4039" s="445">
        <v>0</v>
      </c>
      <c r="K4039" s="446">
        <v>29.78</v>
      </c>
      <c r="L4039" s="446">
        <v>10.423</v>
      </c>
    </row>
    <row r="4040" spans="2:12" ht="25.5" x14ac:dyDescent="0.25">
      <c r="B4040" s="399"/>
      <c r="C4040" s="399"/>
      <c r="D4040" s="399"/>
      <c r="E4040" s="399"/>
      <c r="F4040" s="399"/>
      <c r="G4040" s="399" t="s">
        <v>386</v>
      </c>
      <c r="H4040" s="447">
        <v>18.22</v>
      </c>
      <c r="I4040" s="399" t="s">
        <v>387</v>
      </c>
      <c r="J4040" s="447">
        <v>0</v>
      </c>
      <c r="K4040" s="399" t="s">
        <v>388</v>
      </c>
      <c r="L4040" s="447">
        <v>18.22</v>
      </c>
    </row>
    <row r="4041" spans="2:12" ht="12.75" customHeight="1" thickBot="1" x14ac:dyDescent="0.3">
      <c r="B4041" s="399"/>
      <c r="C4041" s="399"/>
      <c r="D4041" s="399"/>
      <c r="E4041" s="399"/>
      <c r="F4041" s="399"/>
      <c r="G4041" s="399" t="s">
        <v>389</v>
      </c>
      <c r="H4041" s="447">
        <v>0</v>
      </c>
      <c r="I4041" s="543"/>
      <c r="J4041" s="543" t="s">
        <v>474</v>
      </c>
      <c r="K4041" s="399"/>
      <c r="L4041" s="447">
        <v>58.51</v>
      </c>
    </row>
    <row r="4042" spans="2:12" ht="13.5" thickTop="1" x14ac:dyDescent="0.25">
      <c r="B4042" s="396"/>
      <c r="C4042" s="396"/>
      <c r="D4042" s="396"/>
      <c r="E4042" s="396"/>
      <c r="F4042" s="396"/>
      <c r="G4042" s="396"/>
      <c r="H4042" s="396"/>
      <c r="I4042" s="396"/>
      <c r="J4042" s="396"/>
      <c r="K4042" s="396"/>
      <c r="L4042" s="396"/>
    </row>
    <row r="4043" spans="2:12" ht="12.75" customHeight="1" x14ac:dyDescent="0.25">
      <c r="B4043" s="388" t="s">
        <v>2574</v>
      </c>
      <c r="C4043" s="440" t="s">
        <v>15</v>
      </c>
      <c r="D4043" s="388" t="s">
        <v>33</v>
      </c>
      <c r="E4043" s="388" t="s">
        <v>30</v>
      </c>
      <c r="F4043" s="544" t="s">
        <v>199</v>
      </c>
      <c r="G4043" s="544"/>
      <c r="H4043" s="389" t="s">
        <v>24</v>
      </c>
      <c r="I4043" s="440" t="s">
        <v>26</v>
      </c>
      <c r="J4043" s="440" t="s">
        <v>585</v>
      </c>
      <c r="K4043" s="440" t="s">
        <v>54</v>
      </c>
      <c r="L4043" s="440" t="s">
        <v>25</v>
      </c>
    </row>
    <row r="4044" spans="2:12" ht="25.5" x14ac:dyDescent="0.25">
      <c r="B4044" s="390" t="s">
        <v>382</v>
      </c>
      <c r="C4044" s="391" t="s">
        <v>2575</v>
      </c>
      <c r="D4044" s="390" t="s">
        <v>1336</v>
      </c>
      <c r="E4044" s="390" t="s">
        <v>2576</v>
      </c>
      <c r="F4044" s="541">
        <v>807</v>
      </c>
      <c r="G4044" s="541"/>
      <c r="H4044" s="392" t="s">
        <v>136</v>
      </c>
      <c r="I4044" s="443">
        <v>1</v>
      </c>
      <c r="J4044" s="393"/>
      <c r="K4044" s="393">
        <v>51.79</v>
      </c>
      <c r="L4044" s="393">
        <v>51.79</v>
      </c>
    </row>
    <row r="4045" spans="2:12" x14ac:dyDescent="0.25">
      <c r="B4045" s="394" t="s">
        <v>383</v>
      </c>
      <c r="C4045" s="444" t="s">
        <v>688</v>
      </c>
      <c r="D4045" s="394" t="s">
        <v>1336</v>
      </c>
      <c r="E4045" s="394" t="s">
        <v>243</v>
      </c>
      <c r="F4045" s="542" t="s">
        <v>384</v>
      </c>
      <c r="G4045" s="542"/>
      <c r="H4045" s="395" t="s">
        <v>340</v>
      </c>
      <c r="I4045" s="445">
        <v>0.31619999999999998</v>
      </c>
      <c r="J4045" s="445">
        <v>0</v>
      </c>
      <c r="K4045" s="446">
        <v>29.78</v>
      </c>
      <c r="L4045" s="446">
        <v>9.4164359999999991</v>
      </c>
    </row>
    <row r="4046" spans="2:12" x14ac:dyDescent="0.25">
      <c r="B4046" s="394" t="s">
        <v>383</v>
      </c>
      <c r="C4046" s="444" t="s">
        <v>4768</v>
      </c>
      <c r="D4046" s="394" t="s">
        <v>1336</v>
      </c>
      <c r="E4046" s="394" t="s">
        <v>4769</v>
      </c>
      <c r="F4046" s="542" t="s">
        <v>390</v>
      </c>
      <c r="G4046" s="542"/>
      <c r="H4046" s="395" t="s">
        <v>136</v>
      </c>
      <c r="I4046" s="445">
        <v>1</v>
      </c>
      <c r="J4046" s="445">
        <v>0</v>
      </c>
      <c r="K4046" s="446">
        <v>40.159999999999997</v>
      </c>
      <c r="L4046" s="446">
        <v>40.159999999999997</v>
      </c>
    </row>
    <row r="4047" spans="2:12" x14ac:dyDescent="0.25">
      <c r="B4047" s="394" t="s">
        <v>383</v>
      </c>
      <c r="C4047" s="444" t="s">
        <v>674</v>
      </c>
      <c r="D4047" s="394" t="s">
        <v>1336</v>
      </c>
      <c r="E4047" s="394" t="s">
        <v>237</v>
      </c>
      <c r="F4047" s="542" t="s">
        <v>384</v>
      </c>
      <c r="G4047" s="542"/>
      <c r="H4047" s="395" t="s">
        <v>340</v>
      </c>
      <c r="I4047" s="445">
        <v>9.9599999999999994E-2</v>
      </c>
      <c r="J4047" s="445">
        <v>0</v>
      </c>
      <c r="K4047" s="446">
        <v>22.31</v>
      </c>
      <c r="L4047" s="446">
        <v>2.2220759999999999</v>
      </c>
    </row>
    <row r="4048" spans="2:12" ht="25.5" x14ac:dyDescent="0.25">
      <c r="B4048" s="399"/>
      <c r="C4048" s="399"/>
      <c r="D4048" s="399"/>
      <c r="E4048" s="399"/>
      <c r="F4048" s="399"/>
      <c r="G4048" s="399" t="s">
        <v>386</v>
      </c>
      <c r="H4048" s="447">
        <v>11.63</v>
      </c>
      <c r="I4048" s="399" t="s">
        <v>387</v>
      </c>
      <c r="J4048" s="447">
        <v>0</v>
      </c>
      <c r="K4048" s="399" t="s">
        <v>388</v>
      </c>
      <c r="L4048" s="447">
        <v>11.63</v>
      </c>
    </row>
    <row r="4049" spans="2:12" ht="26.25" thickBot="1" x14ac:dyDescent="0.3">
      <c r="B4049" s="399"/>
      <c r="C4049" s="399"/>
      <c r="D4049" s="399"/>
      <c r="E4049" s="399"/>
      <c r="F4049" s="399"/>
      <c r="G4049" s="399" t="s">
        <v>389</v>
      </c>
      <c r="H4049" s="447">
        <v>0</v>
      </c>
      <c r="I4049" s="543"/>
      <c r="J4049" s="543" t="s">
        <v>474</v>
      </c>
      <c r="K4049" s="399"/>
      <c r="L4049" s="447">
        <v>51.79</v>
      </c>
    </row>
    <row r="4050" spans="2:12" ht="13.5" thickTop="1" x14ac:dyDescent="0.25">
      <c r="B4050" s="396"/>
      <c r="C4050" s="396"/>
      <c r="D4050" s="396"/>
      <c r="E4050" s="396"/>
      <c r="F4050" s="396"/>
      <c r="G4050" s="396"/>
      <c r="H4050" s="396"/>
      <c r="I4050" s="396"/>
      <c r="J4050" s="396"/>
      <c r="K4050" s="396"/>
      <c r="L4050" s="396"/>
    </row>
    <row r="4051" spans="2:12" ht="12.75" customHeight="1" x14ac:dyDescent="0.25">
      <c r="B4051" s="388" t="s">
        <v>2577</v>
      </c>
      <c r="C4051" s="440" t="s">
        <v>15</v>
      </c>
      <c r="D4051" s="388" t="s">
        <v>33</v>
      </c>
      <c r="E4051" s="388" t="s">
        <v>30</v>
      </c>
      <c r="F4051" s="544" t="s">
        <v>199</v>
      </c>
      <c r="G4051" s="544"/>
      <c r="H4051" s="389" t="s">
        <v>24</v>
      </c>
      <c r="I4051" s="440" t="s">
        <v>26</v>
      </c>
      <c r="J4051" s="440" t="s">
        <v>585</v>
      </c>
      <c r="K4051" s="440" t="s">
        <v>54</v>
      </c>
      <c r="L4051" s="440" t="s">
        <v>25</v>
      </c>
    </row>
    <row r="4052" spans="2:12" ht="12.75" customHeight="1" x14ac:dyDescent="0.25">
      <c r="B4052" s="390" t="s">
        <v>382</v>
      </c>
      <c r="C4052" s="391" t="s">
        <v>834</v>
      </c>
      <c r="D4052" s="390" t="s">
        <v>1336</v>
      </c>
      <c r="E4052" s="390" t="s">
        <v>158</v>
      </c>
      <c r="F4052" s="541">
        <v>805</v>
      </c>
      <c r="G4052" s="541"/>
      <c r="H4052" s="392" t="s">
        <v>137</v>
      </c>
      <c r="I4052" s="443">
        <v>1</v>
      </c>
      <c r="J4052" s="393"/>
      <c r="K4052" s="393">
        <v>175.44</v>
      </c>
      <c r="L4052" s="393">
        <v>175.44</v>
      </c>
    </row>
    <row r="4053" spans="2:12" x14ac:dyDescent="0.25">
      <c r="B4053" s="394" t="s">
        <v>383</v>
      </c>
      <c r="C4053" s="444" t="s">
        <v>688</v>
      </c>
      <c r="D4053" s="394" t="s">
        <v>1336</v>
      </c>
      <c r="E4053" s="394" t="s">
        <v>243</v>
      </c>
      <c r="F4053" s="542" t="s">
        <v>384</v>
      </c>
      <c r="G4053" s="542"/>
      <c r="H4053" s="395" t="s">
        <v>340</v>
      </c>
      <c r="I4053" s="445">
        <v>0.15</v>
      </c>
      <c r="J4053" s="445">
        <v>0</v>
      </c>
      <c r="K4053" s="446">
        <v>29.78</v>
      </c>
      <c r="L4053" s="446">
        <v>4.4669999999999996</v>
      </c>
    </row>
    <row r="4054" spans="2:12" ht="38.25" x14ac:dyDescent="0.25">
      <c r="B4054" s="394" t="s">
        <v>383</v>
      </c>
      <c r="C4054" s="444" t="s">
        <v>525</v>
      </c>
      <c r="D4054" s="394" t="s">
        <v>1336</v>
      </c>
      <c r="E4054" s="394" t="s">
        <v>526</v>
      </c>
      <c r="F4054" s="542" t="s">
        <v>390</v>
      </c>
      <c r="G4054" s="542"/>
      <c r="H4054" s="395" t="s">
        <v>136</v>
      </c>
      <c r="I4054" s="445">
        <v>1</v>
      </c>
      <c r="J4054" s="445">
        <v>0</v>
      </c>
      <c r="K4054" s="446">
        <v>167.64</v>
      </c>
      <c r="L4054" s="446">
        <v>167.64</v>
      </c>
    </row>
    <row r="4055" spans="2:12" x14ac:dyDescent="0.25">
      <c r="B4055" s="394" t="s">
        <v>383</v>
      </c>
      <c r="C4055" s="444" t="s">
        <v>674</v>
      </c>
      <c r="D4055" s="394" t="s">
        <v>1336</v>
      </c>
      <c r="E4055" s="394" t="s">
        <v>237</v>
      </c>
      <c r="F4055" s="542" t="s">
        <v>384</v>
      </c>
      <c r="G4055" s="542"/>
      <c r="H4055" s="395" t="s">
        <v>340</v>
      </c>
      <c r="I4055" s="445">
        <v>0.15</v>
      </c>
      <c r="J4055" s="445">
        <v>0</v>
      </c>
      <c r="K4055" s="446">
        <v>22.31</v>
      </c>
      <c r="L4055" s="446">
        <v>3.3464999999999998</v>
      </c>
    </row>
    <row r="4056" spans="2:12" ht="25.5" x14ac:dyDescent="0.25">
      <c r="B4056" s="399"/>
      <c r="C4056" s="399"/>
      <c r="D4056" s="399"/>
      <c r="E4056" s="399"/>
      <c r="F4056" s="399"/>
      <c r="G4056" s="399" t="s">
        <v>386</v>
      </c>
      <c r="H4056" s="447">
        <v>7.8</v>
      </c>
      <c r="I4056" s="399" t="s">
        <v>387</v>
      </c>
      <c r="J4056" s="447">
        <v>0</v>
      </c>
      <c r="K4056" s="399" t="s">
        <v>388</v>
      </c>
      <c r="L4056" s="447">
        <v>7.8</v>
      </c>
    </row>
    <row r="4057" spans="2:12" ht="26.25" thickBot="1" x14ac:dyDescent="0.3">
      <c r="B4057" s="399"/>
      <c r="C4057" s="399"/>
      <c r="D4057" s="399"/>
      <c r="E4057" s="399"/>
      <c r="F4057" s="399"/>
      <c r="G4057" s="399" t="s">
        <v>389</v>
      </c>
      <c r="H4057" s="447">
        <v>0</v>
      </c>
      <c r="I4057" s="543"/>
      <c r="J4057" s="543" t="s">
        <v>474</v>
      </c>
      <c r="K4057" s="399"/>
      <c r="L4057" s="447">
        <v>175.44</v>
      </c>
    </row>
    <row r="4058" spans="2:12" ht="13.5" thickTop="1" x14ac:dyDescent="0.25">
      <c r="B4058" s="396"/>
      <c r="C4058" s="396"/>
      <c r="D4058" s="396"/>
      <c r="E4058" s="396"/>
      <c r="F4058" s="396"/>
      <c r="G4058" s="396"/>
      <c r="H4058" s="396"/>
      <c r="I4058" s="396"/>
      <c r="J4058" s="396"/>
      <c r="K4058" s="396"/>
      <c r="L4058" s="396"/>
    </row>
    <row r="4059" spans="2:12" ht="15" x14ac:dyDescent="0.25">
      <c r="B4059" s="388" t="s">
        <v>2578</v>
      </c>
      <c r="C4059" s="440" t="s">
        <v>15</v>
      </c>
      <c r="D4059" s="388" t="s">
        <v>33</v>
      </c>
      <c r="E4059" s="388" t="s">
        <v>30</v>
      </c>
      <c r="F4059" s="544" t="s">
        <v>199</v>
      </c>
      <c r="G4059" s="544"/>
      <c r="H4059" s="389" t="s">
        <v>24</v>
      </c>
      <c r="I4059" s="440" t="s">
        <v>26</v>
      </c>
      <c r="J4059" s="440" t="s">
        <v>585</v>
      </c>
      <c r="K4059" s="440" t="s">
        <v>54</v>
      </c>
      <c r="L4059" s="440" t="s">
        <v>25</v>
      </c>
    </row>
    <row r="4060" spans="2:12" x14ac:dyDescent="0.25">
      <c r="B4060" s="390" t="s">
        <v>382</v>
      </c>
      <c r="C4060" s="391" t="s">
        <v>2579</v>
      </c>
      <c r="D4060" s="390" t="s">
        <v>1336</v>
      </c>
      <c r="E4060" s="390" t="s">
        <v>2580</v>
      </c>
      <c r="F4060" s="541">
        <v>807</v>
      </c>
      <c r="G4060" s="541"/>
      <c r="H4060" s="392" t="s">
        <v>137</v>
      </c>
      <c r="I4060" s="443">
        <v>1</v>
      </c>
      <c r="J4060" s="393"/>
      <c r="K4060" s="393">
        <v>45.85</v>
      </c>
      <c r="L4060" s="393">
        <v>45.85</v>
      </c>
    </row>
    <row r="4061" spans="2:12" ht="12.75" customHeight="1" x14ac:dyDescent="0.25">
      <c r="B4061" s="394" t="s">
        <v>383</v>
      </c>
      <c r="C4061" s="444" t="s">
        <v>688</v>
      </c>
      <c r="D4061" s="394" t="s">
        <v>1336</v>
      </c>
      <c r="E4061" s="394" t="s">
        <v>243</v>
      </c>
      <c r="F4061" s="542" t="s">
        <v>384</v>
      </c>
      <c r="G4061" s="542"/>
      <c r="H4061" s="395" t="s">
        <v>340</v>
      </c>
      <c r="I4061" s="445">
        <v>0.25</v>
      </c>
      <c r="J4061" s="445">
        <v>0</v>
      </c>
      <c r="K4061" s="446">
        <v>29.78</v>
      </c>
      <c r="L4061" s="446">
        <v>7.4450000000000003</v>
      </c>
    </row>
    <row r="4062" spans="2:12" x14ac:dyDescent="0.25">
      <c r="B4062" s="394" t="s">
        <v>383</v>
      </c>
      <c r="C4062" s="444" t="s">
        <v>674</v>
      </c>
      <c r="D4062" s="394" t="s">
        <v>1336</v>
      </c>
      <c r="E4062" s="394" t="s">
        <v>237</v>
      </c>
      <c r="F4062" s="542" t="s">
        <v>384</v>
      </c>
      <c r="G4062" s="542"/>
      <c r="H4062" s="395" t="s">
        <v>340</v>
      </c>
      <c r="I4062" s="445">
        <v>0.25</v>
      </c>
      <c r="J4062" s="445">
        <v>0</v>
      </c>
      <c r="K4062" s="446">
        <v>22.31</v>
      </c>
      <c r="L4062" s="446">
        <v>5.5774999999999997</v>
      </c>
    </row>
    <row r="4063" spans="2:12" ht="12.75" customHeight="1" x14ac:dyDescent="0.25">
      <c r="B4063" s="394" t="s">
        <v>383</v>
      </c>
      <c r="C4063" s="444" t="s">
        <v>4770</v>
      </c>
      <c r="D4063" s="394" t="s">
        <v>1336</v>
      </c>
      <c r="E4063" s="394" t="s">
        <v>4771</v>
      </c>
      <c r="F4063" s="542" t="s">
        <v>390</v>
      </c>
      <c r="G4063" s="542"/>
      <c r="H4063" s="395" t="s">
        <v>136</v>
      </c>
      <c r="I4063" s="445">
        <v>1</v>
      </c>
      <c r="J4063" s="445">
        <v>0</v>
      </c>
      <c r="K4063" s="446">
        <v>32.840000000000003</v>
      </c>
      <c r="L4063" s="446">
        <v>32.840000000000003</v>
      </c>
    </row>
    <row r="4064" spans="2:12" ht="25.5" x14ac:dyDescent="0.25">
      <c r="B4064" s="399"/>
      <c r="C4064" s="399"/>
      <c r="D4064" s="399"/>
      <c r="E4064" s="399"/>
      <c r="F4064" s="399"/>
      <c r="G4064" s="399" t="s">
        <v>386</v>
      </c>
      <c r="H4064" s="447">
        <v>13.01</v>
      </c>
      <c r="I4064" s="399" t="s">
        <v>387</v>
      </c>
      <c r="J4064" s="447">
        <v>0</v>
      </c>
      <c r="K4064" s="399" t="s">
        <v>388</v>
      </c>
      <c r="L4064" s="447">
        <v>13.01</v>
      </c>
    </row>
    <row r="4065" spans="2:12" ht="26.25" thickBot="1" x14ac:dyDescent="0.3">
      <c r="B4065" s="399"/>
      <c r="C4065" s="399"/>
      <c r="D4065" s="399"/>
      <c r="E4065" s="399"/>
      <c r="F4065" s="399"/>
      <c r="G4065" s="399" t="s">
        <v>389</v>
      </c>
      <c r="H4065" s="447">
        <v>0</v>
      </c>
      <c r="I4065" s="543"/>
      <c r="J4065" s="543" t="s">
        <v>474</v>
      </c>
      <c r="K4065" s="399"/>
      <c r="L4065" s="447">
        <v>45.85</v>
      </c>
    </row>
    <row r="4066" spans="2:12" ht="13.5" thickTop="1" x14ac:dyDescent="0.25">
      <c r="B4066" s="396"/>
      <c r="C4066" s="396"/>
      <c r="D4066" s="396"/>
      <c r="E4066" s="396"/>
      <c r="F4066" s="396"/>
      <c r="G4066" s="396"/>
      <c r="H4066" s="396"/>
      <c r="I4066" s="396"/>
      <c r="J4066" s="396"/>
      <c r="K4066" s="396"/>
      <c r="L4066" s="396"/>
    </row>
    <row r="4067" spans="2:12" ht="15" x14ac:dyDescent="0.25">
      <c r="B4067" s="388" t="s">
        <v>2581</v>
      </c>
      <c r="C4067" s="440" t="s">
        <v>15</v>
      </c>
      <c r="D4067" s="388" t="s">
        <v>33</v>
      </c>
      <c r="E4067" s="388" t="s">
        <v>30</v>
      </c>
      <c r="F4067" s="544" t="s">
        <v>199</v>
      </c>
      <c r="G4067" s="544"/>
      <c r="H4067" s="389" t="s">
        <v>24</v>
      </c>
      <c r="I4067" s="440" t="s">
        <v>26</v>
      </c>
      <c r="J4067" s="440" t="s">
        <v>585</v>
      </c>
      <c r="K4067" s="440" t="s">
        <v>54</v>
      </c>
      <c r="L4067" s="440" t="s">
        <v>25</v>
      </c>
    </row>
    <row r="4068" spans="2:12" x14ac:dyDescent="0.25">
      <c r="B4068" s="390" t="s">
        <v>382</v>
      </c>
      <c r="C4068" s="391" t="s">
        <v>2582</v>
      </c>
      <c r="D4068" s="390" t="s">
        <v>1336</v>
      </c>
      <c r="E4068" s="390" t="s">
        <v>2583</v>
      </c>
      <c r="F4068" s="541">
        <v>807</v>
      </c>
      <c r="G4068" s="541"/>
      <c r="H4068" s="392" t="s">
        <v>137</v>
      </c>
      <c r="I4068" s="443">
        <v>1</v>
      </c>
      <c r="J4068" s="393"/>
      <c r="K4068" s="393">
        <v>145.6</v>
      </c>
      <c r="L4068" s="393">
        <v>145.6</v>
      </c>
    </row>
    <row r="4069" spans="2:12" x14ac:dyDescent="0.25">
      <c r="B4069" s="394" t="s">
        <v>383</v>
      </c>
      <c r="C4069" s="444" t="s">
        <v>682</v>
      </c>
      <c r="D4069" s="394" t="s">
        <v>1336</v>
      </c>
      <c r="E4069" s="394" t="s">
        <v>244</v>
      </c>
      <c r="F4069" s="542" t="s">
        <v>384</v>
      </c>
      <c r="G4069" s="542"/>
      <c r="H4069" s="395" t="s">
        <v>340</v>
      </c>
      <c r="I4069" s="445">
        <v>0.5</v>
      </c>
      <c r="J4069" s="445">
        <v>0</v>
      </c>
      <c r="K4069" s="446">
        <v>29.48</v>
      </c>
      <c r="L4069" s="446">
        <v>14.74</v>
      </c>
    </row>
    <row r="4070" spans="2:12" x14ac:dyDescent="0.25">
      <c r="B4070" s="394" t="s">
        <v>383</v>
      </c>
      <c r="C4070" s="444" t="s">
        <v>4772</v>
      </c>
      <c r="D4070" s="394" t="s">
        <v>1336</v>
      </c>
      <c r="E4070" s="394" t="s">
        <v>4773</v>
      </c>
      <c r="F4070" s="542" t="s">
        <v>390</v>
      </c>
      <c r="G4070" s="542"/>
      <c r="H4070" s="395" t="s">
        <v>136</v>
      </c>
      <c r="I4070" s="445">
        <v>1</v>
      </c>
      <c r="J4070" s="445">
        <v>0</v>
      </c>
      <c r="K4070" s="446">
        <v>87.62</v>
      </c>
      <c r="L4070" s="446">
        <v>87.62</v>
      </c>
    </row>
    <row r="4071" spans="2:12" ht="12.75" customHeight="1" x14ac:dyDescent="0.25">
      <c r="B4071" s="394" t="s">
        <v>383</v>
      </c>
      <c r="C4071" s="444" t="s">
        <v>441</v>
      </c>
      <c r="D4071" s="394" t="s">
        <v>1336</v>
      </c>
      <c r="E4071" s="394" t="s">
        <v>442</v>
      </c>
      <c r="F4071" s="542" t="s">
        <v>390</v>
      </c>
      <c r="G4071" s="542"/>
      <c r="H4071" s="395" t="s">
        <v>141</v>
      </c>
      <c r="I4071" s="445">
        <v>0.28000000000000003</v>
      </c>
      <c r="J4071" s="445">
        <v>0</v>
      </c>
      <c r="K4071" s="446">
        <v>0.38</v>
      </c>
      <c r="L4071" s="446">
        <v>0.10639999999999999</v>
      </c>
    </row>
    <row r="4072" spans="2:12" ht="12.75" customHeight="1" x14ac:dyDescent="0.25">
      <c r="B4072" s="394" t="s">
        <v>383</v>
      </c>
      <c r="C4072" s="444" t="s">
        <v>674</v>
      </c>
      <c r="D4072" s="394" t="s">
        <v>1336</v>
      </c>
      <c r="E4072" s="394" t="s">
        <v>237</v>
      </c>
      <c r="F4072" s="542" t="s">
        <v>384</v>
      </c>
      <c r="G4072" s="542"/>
      <c r="H4072" s="395" t="s">
        <v>340</v>
      </c>
      <c r="I4072" s="445">
        <v>0.5</v>
      </c>
      <c r="J4072" s="445">
        <v>0</v>
      </c>
      <c r="K4072" s="446">
        <v>22.31</v>
      </c>
      <c r="L4072" s="446">
        <v>11.154999999999999</v>
      </c>
    </row>
    <row r="4073" spans="2:12" x14ac:dyDescent="0.25">
      <c r="B4073" s="394" t="s">
        <v>383</v>
      </c>
      <c r="C4073" s="444" t="s">
        <v>4774</v>
      </c>
      <c r="D4073" s="394" t="s">
        <v>1336</v>
      </c>
      <c r="E4073" s="394" t="s">
        <v>4775</v>
      </c>
      <c r="F4073" s="542" t="s">
        <v>390</v>
      </c>
      <c r="G4073" s="542"/>
      <c r="H4073" s="395" t="s">
        <v>136</v>
      </c>
      <c r="I4073" s="445">
        <v>1</v>
      </c>
      <c r="J4073" s="445">
        <v>0</v>
      </c>
      <c r="K4073" s="446">
        <v>31.99</v>
      </c>
      <c r="L4073" s="446">
        <v>31.99</v>
      </c>
    </row>
    <row r="4074" spans="2:12" ht="25.5" x14ac:dyDescent="0.25">
      <c r="B4074" s="399"/>
      <c r="C4074" s="399"/>
      <c r="D4074" s="399"/>
      <c r="E4074" s="399"/>
      <c r="F4074" s="399"/>
      <c r="G4074" s="399" t="s">
        <v>386</v>
      </c>
      <c r="H4074" s="447">
        <v>25.89</v>
      </c>
      <c r="I4074" s="399" t="s">
        <v>387</v>
      </c>
      <c r="J4074" s="447">
        <v>0</v>
      </c>
      <c r="K4074" s="399" t="s">
        <v>388</v>
      </c>
      <c r="L4074" s="447">
        <v>25.89</v>
      </c>
    </row>
    <row r="4075" spans="2:12" ht="26.25" thickBot="1" x14ac:dyDescent="0.3">
      <c r="B4075" s="399"/>
      <c r="C4075" s="399"/>
      <c r="D4075" s="399"/>
      <c r="E4075" s="399"/>
      <c r="F4075" s="399"/>
      <c r="G4075" s="399" t="s">
        <v>389</v>
      </c>
      <c r="H4075" s="447">
        <v>0</v>
      </c>
      <c r="I4075" s="543"/>
      <c r="J4075" s="543" t="s">
        <v>474</v>
      </c>
      <c r="K4075" s="399"/>
      <c r="L4075" s="447">
        <v>145.6</v>
      </c>
    </row>
    <row r="4076" spans="2:12" ht="13.5" thickTop="1" x14ac:dyDescent="0.25">
      <c r="B4076" s="396"/>
      <c r="C4076" s="396"/>
      <c r="D4076" s="396"/>
      <c r="E4076" s="396"/>
      <c r="F4076" s="396"/>
      <c r="G4076" s="396"/>
      <c r="H4076" s="396"/>
      <c r="I4076" s="396"/>
      <c r="J4076" s="396"/>
      <c r="K4076" s="396"/>
      <c r="L4076" s="396"/>
    </row>
    <row r="4077" spans="2:12" ht="15" x14ac:dyDescent="0.25">
      <c r="B4077" s="388" t="s">
        <v>2584</v>
      </c>
      <c r="C4077" s="440" t="s">
        <v>15</v>
      </c>
      <c r="D4077" s="388" t="s">
        <v>33</v>
      </c>
      <c r="E4077" s="388" t="s">
        <v>30</v>
      </c>
      <c r="F4077" s="544" t="s">
        <v>199</v>
      </c>
      <c r="G4077" s="544"/>
      <c r="H4077" s="389" t="s">
        <v>24</v>
      </c>
      <c r="I4077" s="440" t="s">
        <v>26</v>
      </c>
      <c r="J4077" s="440" t="s">
        <v>54</v>
      </c>
      <c r="K4077" s="440" t="s">
        <v>25</v>
      </c>
      <c r="L4077"/>
    </row>
    <row r="4078" spans="2:12" ht="25.5" x14ac:dyDescent="0.25">
      <c r="B4078" s="390" t="s">
        <v>382</v>
      </c>
      <c r="C4078" s="391" t="s">
        <v>2585</v>
      </c>
      <c r="D4078" s="390" t="s">
        <v>1097</v>
      </c>
      <c r="E4078" s="390" t="s">
        <v>4776</v>
      </c>
      <c r="F4078" s="541" t="s">
        <v>1286</v>
      </c>
      <c r="G4078" s="541"/>
      <c r="H4078" s="392" t="s">
        <v>136</v>
      </c>
      <c r="I4078" s="443">
        <v>1</v>
      </c>
      <c r="J4078" s="393">
        <v>35.4</v>
      </c>
      <c r="K4078" s="393">
        <v>35.4</v>
      </c>
      <c r="L4078"/>
    </row>
    <row r="4079" spans="2:12" ht="12.75" customHeight="1" x14ac:dyDescent="0.25">
      <c r="B4079" s="388" t="s">
        <v>604</v>
      </c>
      <c r="C4079" s="440" t="s">
        <v>15</v>
      </c>
      <c r="D4079" s="388" t="s">
        <v>33</v>
      </c>
      <c r="E4079" s="388" t="s">
        <v>384</v>
      </c>
      <c r="F4079" s="440" t="s">
        <v>201</v>
      </c>
      <c r="G4079" s="546" t="s">
        <v>605</v>
      </c>
      <c r="H4079" s="546"/>
      <c r="I4079" s="546"/>
      <c r="J4079" s="546"/>
      <c r="K4079" s="440" t="s">
        <v>606</v>
      </c>
      <c r="L4079"/>
    </row>
    <row r="4080" spans="2:12" ht="15" x14ac:dyDescent="0.25">
      <c r="B4080" s="394" t="s">
        <v>383</v>
      </c>
      <c r="C4080" s="444" t="s">
        <v>685</v>
      </c>
      <c r="D4080" s="394" t="s">
        <v>1336</v>
      </c>
      <c r="E4080" s="394" t="s">
        <v>236</v>
      </c>
      <c r="F4080" s="445">
        <v>0.5</v>
      </c>
      <c r="G4080" s="394"/>
      <c r="H4080" s="394"/>
      <c r="I4080" s="394"/>
      <c r="J4080" s="451" t="s">
        <v>1132</v>
      </c>
      <c r="K4080" s="451" t="s">
        <v>4777</v>
      </c>
      <c r="L4080"/>
    </row>
    <row r="4081" spans="2:12" ht="12.75" customHeight="1" x14ac:dyDescent="0.25">
      <c r="B4081" s="394" t="s">
        <v>383</v>
      </c>
      <c r="C4081" s="444" t="s">
        <v>690</v>
      </c>
      <c r="D4081" s="394" t="s">
        <v>1336</v>
      </c>
      <c r="E4081" s="394" t="s">
        <v>202</v>
      </c>
      <c r="F4081" s="445">
        <v>0.1145833</v>
      </c>
      <c r="G4081" s="394"/>
      <c r="H4081" s="394"/>
      <c r="I4081" s="394"/>
      <c r="J4081" s="451" t="s">
        <v>1131</v>
      </c>
      <c r="K4081" s="451" t="s">
        <v>4778</v>
      </c>
      <c r="L4081"/>
    </row>
    <row r="4082" spans="2:12" ht="15" x14ac:dyDescent="0.25">
      <c r="B4082" s="547"/>
      <c r="C4082" s="547"/>
      <c r="D4082" s="547"/>
      <c r="E4082" s="547"/>
      <c r="F4082" s="547"/>
      <c r="G4082" s="547" t="s">
        <v>608</v>
      </c>
      <c r="H4082" s="547"/>
      <c r="I4082" s="547"/>
      <c r="J4082" s="547"/>
      <c r="K4082" s="453">
        <v>0</v>
      </c>
      <c r="L4082"/>
    </row>
    <row r="4083" spans="2:12" ht="15" x14ac:dyDescent="0.25">
      <c r="B4083" s="547"/>
      <c r="C4083" s="547"/>
      <c r="D4083" s="547"/>
      <c r="E4083" s="547"/>
      <c r="F4083" s="547"/>
      <c r="G4083" s="547" t="s">
        <v>609</v>
      </c>
      <c r="H4083" s="547"/>
      <c r="I4083" s="547"/>
      <c r="J4083" s="547"/>
      <c r="K4083" s="400">
        <v>16.894100000000002</v>
      </c>
      <c r="L4083"/>
    </row>
    <row r="4084" spans="2:12" ht="15" x14ac:dyDescent="0.25">
      <c r="B4084" s="547"/>
      <c r="C4084" s="547"/>
      <c r="D4084" s="547"/>
      <c r="E4084" s="547"/>
      <c r="F4084" s="547"/>
      <c r="G4084" s="547" t="s">
        <v>645</v>
      </c>
      <c r="H4084" s="547"/>
      <c r="I4084" s="547"/>
      <c r="J4084" s="547"/>
      <c r="K4084" s="400">
        <v>16.894100000000002</v>
      </c>
      <c r="L4084"/>
    </row>
    <row r="4085" spans="2:12" ht="15" x14ac:dyDescent="0.25">
      <c r="B4085" s="547"/>
      <c r="C4085" s="547"/>
      <c r="D4085" s="547"/>
      <c r="E4085" s="547"/>
      <c r="F4085" s="547"/>
      <c r="G4085" s="547" t="s">
        <v>611</v>
      </c>
      <c r="H4085" s="547"/>
      <c r="I4085" s="547"/>
      <c r="J4085" s="547"/>
      <c r="K4085" s="400">
        <v>1</v>
      </c>
      <c r="L4085"/>
    </row>
    <row r="4086" spans="2:12" ht="15" x14ac:dyDescent="0.25">
      <c r="B4086" s="547"/>
      <c r="C4086" s="547"/>
      <c r="D4086" s="547"/>
      <c r="E4086" s="547"/>
      <c r="F4086" s="547"/>
      <c r="G4086" s="547" t="s">
        <v>1288</v>
      </c>
      <c r="H4086" s="547"/>
      <c r="I4086" s="547"/>
      <c r="J4086" s="547"/>
      <c r="K4086" s="400">
        <v>16.894100000000002</v>
      </c>
      <c r="L4086"/>
    </row>
    <row r="4087" spans="2:12" ht="30" x14ac:dyDescent="0.25">
      <c r="B4087" s="388" t="s">
        <v>646</v>
      </c>
      <c r="C4087" s="440" t="s">
        <v>15</v>
      </c>
      <c r="D4087" s="388" t="s">
        <v>33</v>
      </c>
      <c r="E4087" s="388" t="s">
        <v>1289</v>
      </c>
      <c r="F4087" s="440" t="s">
        <v>201</v>
      </c>
      <c r="G4087" s="440" t="s">
        <v>200</v>
      </c>
      <c r="H4087" s="440" t="s">
        <v>648</v>
      </c>
      <c r="I4087" s="440"/>
      <c r="J4087" s="440"/>
      <c r="K4087" s="440" t="s">
        <v>605</v>
      </c>
      <c r="L4087"/>
    </row>
    <row r="4088" spans="2:12" ht="25.5" x14ac:dyDescent="0.25">
      <c r="B4088" s="394" t="s">
        <v>383</v>
      </c>
      <c r="C4088" s="444" t="s">
        <v>4779</v>
      </c>
      <c r="D4088" s="394" t="s">
        <v>1097</v>
      </c>
      <c r="E4088" s="394" t="s">
        <v>4780</v>
      </c>
      <c r="F4088" s="445">
        <v>1</v>
      </c>
      <c r="G4088" s="395" t="s">
        <v>136</v>
      </c>
      <c r="H4088" s="550" t="s">
        <v>4781</v>
      </c>
      <c r="I4088" s="550"/>
      <c r="J4088" s="542"/>
      <c r="K4088" s="451" t="s">
        <v>4781</v>
      </c>
      <c r="L4088"/>
    </row>
    <row r="4089" spans="2:12" ht="12.75" customHeight="1" x14ac:dyDescent="0.25">
      <c r="B4089" s="547"/>
      <c r="C4089" s="547"/>
      <c r="D4089" s="547"/>
      <c r="E4089" s="547"/>
      <c r="F4089" s="547"/>
      <c r="G4089" s="547" t="s">
        <v>1290</v>
      </c>
      <c r="H4089" s="547"/>
      <c r="I4089" s="547"/>
      <c r="J4089" s="547"/>
      <c r="K4089" s="400">
        <v>18.510000000000002</v>
      </c>
      <c r="L4089"/>
    </row>
    <row r="4090" spans="2:12" ht="12.75" customHeight="1" x14ac:dyDescent="0.25">
      <c r="B4090" s="399"/>
      <c r="C4090" s="399"/>
      <c r="D4090" s="399"/>
      <c r="E4090" s="399"/>
      <c r="F4090" s="399" t="s">
        <v>386</v>
      </c>
      <c r="G4090" s="447">
        <v>16.89</v>
      </c>
      <c r="H4090" s="399" t="s">
        <v>387</v>
      </c>
      <c r="I4090" s="447">
        <v>0</v>
      </c>
      <c r="J4090" s="399" t="s">
        <v>388</v>
      </c>
      <c r="K4090" s="447">
        <v>16.894100000000002</v>
      </c>
      <c r="L4090"/>
    </row>
    <row r="4091" spans="2:12" ht="26.25" thickBot="1" x14ac:dyDescent="0.3">
      <c r="B4091" s="399"/>
      <c r="C4091" s="399"/>
      <c r="D4091" s="399"/>
      <c r="E4091" s="399"/>
      <c r="F4091" s="399" t="s">
        <v>389</v>
      </c>
      <c r="G4091" s="447">
        <v>0</v>
      </c>
      <c r="H4091" s="399"/>
      <c r="I4091" s="543" t="s">
        <v>474</v>
      </c>
      <c r="J4091" s="543"/>
      <c r="K4091" s="447">
        <v>35.4</v>
      </c>
      <c r="L4091"/>
    </row>
    <row r="4092" spans="2:12" ht="13.5" thickTop="1" x14ac:dyDescent="0.25">
      <c r="B4092" s="396"/>
      <c r="C4092" s="396"/>
      <c r="D4092" s="396"/>
      <c r="E4092" s="396"/>
      <c r="F4092" s="396"/>
      <c r="G4092" s="396"/>
      <c r="H4092" s="396"/>
      <c r="I4092" s="396"/>
      <c r="J4092" s="396"/>
      <c r="K4092" s="396"/>
      <c r="L4092" s="396"/>
    </row>
    <row r="4093" spans="2:12" ht="15" x14ac:dyDescent="0.25">
      <c r="B4093" s="388" t="s">
        <v>2589</v>
      </c>
      <c r="C4093" s="440" t="s">
        <v>15</v>
      </c>
      <c r="D4093" s="388" t="s">
        <v>33</v>
      </c>
      <c r="E4093" s="388" t="s">
        <v>30</v>
      </c>
      <c r="F4093" s="544" t="s">
        <v>199</v>
      </c>
      <c r="G4093" s="544"/>
      <c r="H4093" s="389" t="s">
        <v>24</v>
      </c>
      <c r="I4093" s="440" t="s">
        <v>26</v>
      </c>
      <c r="J4093" s="440" t="s">
        <v>585</v>
      </c>
      <c r="K4093" s="440" t="s">
        <v>54</v>
      </c>
      <c r="L4093" s="440" t="s">
        <v>25</v>
      </c>
    </row>
    <row r="4094" spans="2:12" x14ac:dyDescent="0.25">
      <c r="B4094" s="390" t="s">
        <v>382</v>
      </c>
      <c r="C4094" s="391" t="s">
        <v>2590</v>
      </c>
      <c r="D4094" s="390" t="s">
        <v>1336</v>
      </c>
      <c r="E4094" s="390" t="s">
        <v>2591</v>
      </c>
      <c r="F4094" s="541">
        <v>2716</v>
      </c>
      <c r="G4094" s="541"/>
      <c r="H4094" s="392" t="s">
        <v>131</v>
      </c>
      <c r="I4094" s="443">
        <v>1</v>
      </c>
      <c r="J4094" s="393"/>
      <c r="K4094" s="393">
        <v>567.64</v>
      </c>
      <c r="L4094" s="393">
        <v>567.64</v>
      </c>
    </row>
    <row r="4095" spans="2:12" x14ac:dyDescent="0.25">
      <c r="B4095" s="394" t="s">
        <v>383</v>
      </c>
      <c r="C4095" s="444" t="s">
        <v>670</v>
      </c>
      <c r="D4095" s="394" t="s">
        <v>1336</v>
      </c>
      <c r="E4095" s="394" t="s">
        <v>415</v>
      </c>
      <c r="F4095" s="542" t="s">
        <v>390</v>
      </c>
      <c r="G4095" s="542"/>
      <c r="H4095" s="395" t="s">
        <v>156</v>
      </c>
      <c r="I4095" s="445">
        <v>4.54</v>
      </c>
      <c r="J4095" s="445">
        <v>0</v>
      </c>
      <c r="K4095" s="446">
        <v>0.64</v>
      </c>
      <c r="L4095" s="446">
        <v>2.9056000000000002</v>
      </c>
    </row>
    <row r="4096" spans="2:12" x14ac:dyDescent="0.25">
      <c r="B4096" s="394" t="s">
        <v>383</v>
      </c>
      <c r="C4096" s="444" t="s">
        <v>685</v>
      </c>
      <c r="D4096" s="394" t="s">
        <v>1336</v>
      </c>
      <c r="E4096" s="394" t="s">
        <v>236</v>
      </c>
      <c r="F4096" s="542" t="s">
        <v>384</v>
      </c>
      <c r="G4096" s="542"/>
      <c r="H4096" s="395" t="s">
        <v>340</v>
      </c>
      <c r="I4096" s="445">
        <v>1.5371999999999999</v>
      </c>
      <c r="J4096" s="445">
        <v>0</v>
      </c>
      <c r="K4096" s="446">
        <v>29.12</v>
      </c>
      <c r="L4096" s="446">
        <v>44.763263999999999</v>
      </c>
    </row>
    <row r="4097" spans="2:12" ht="25.5" customHeight="1" x14ac:dyDescent="0.25">
      <c r="B4097" s="394" t="s">
        <v>383</v>
      </c>
      <c r="C4097" s="444" t="s">
        <v>690</v>
      </c>
      <c r="D4097" s="394" t="s">
        <v>1336</v>
      </c>
      <c r="E4097" s="394" t="s">
        <v>202</v>
      </c>
      <c r="F4097" s="542" t="s">
        <v>384</v>
      </c>
      <c r="G4097" s="542"/>
      <c r="H4097" s="395" t="s">
        <v>340</v>
      </c>
      <c r="I4097" s="445">
        <v>1.2844</v>
      </c>
      <c r="J4097" s="445">
        <v>0</v>
      </c>
      <c r="K4097" s="446">
        <v>20.37</v>
      </c>
      <c r="L4097" s="446">
        <v>26.163228</v>
      </c>
    </row>
    <row r="4098" spans="2:12" x14ac:dyDescent="0.25">
      <c r="B4098" s="394" t="s">
        <v>383</v>
      </c>
      <c r="C4098" s="444" t="s">
        <v>4782</v>
      </c>
      <c r="D4098" s="394" t="s">
        <v>1336</v>
      </c>
      <c r="E4098" s="394" t="s">
        <v>4783</v>
      </c>
      <c r="F4098" s="542" t="s">
        <v>390</v>
      </c>
      <c r="G4098" s="542"/>
      <c r="H4098" s="395" t="s">
        <v>131</v>
      </c>
      <c r="I4098" s="445">
        <v>1.2</v>
      </c>
      <c r="J4098" s="445">
        <v>0</v>
      </c>
      <c r="K4098" s="446">
        <v>410.07</v>
      </c>
      <c r="L4098" s="446">
        <v>492.084</v>
      </c>
    </row>
    <row r="4099" spans="2:12" ht="12.75" customHeight="1" x14ac:dyDescent="0.25">
      <c r="B4099" s="394" t="s">
        <v>383</v>
      </c>
      <c r="C4099" s="444" t="s">
        <v>695</v>
      </c>
      <c r="D4099" s="394" t="s">
        <v>1336</v>
      </c>
      <c r="E4099" s="394" t="s">
        <v>437</v>
      </c>
      <c r="F4099" s="542" t="s">
        <v>390</v>
      </c>
      <c r="G4099" s="542"/>
      <c r="H4099" s="395" t="s">
        <v>138</v>
      </c>
      <c r="I4099" s="445">
        <v>1.04E-2</v>
      </c>
      <c r="J4099" s="445">
        <v>0</v>
      </c>
      <c r="K4099" s="446">
        <v>168.09</v>
      </c>
      <c r="L4099" s="446">
        <v>1.7481359999999999</v>
      </c>
    </row>
    <row r="4100" spans="2:12" ht="12.75" customHeight="1" x14ac:dyDescent="0.25">
      <c r="B4100" s="399"/>
      <c r="C4100" s="399"/>
      <c r="D4100" s="399"/>
      <c r="E4100" s="399"/>
      <c r="F4100" s="399"/>
      <c r="G4100" s="399" t="s">
        <v>386</v>
      </c>
      <c r="H4100" s="447">
        <v>70.92</v>
      </c>
      <c r="I4100" s="399" t="s">
        <v>387</v>
      </c>
      <c r="J4100" s="447">
        <v>0</v>
      </c>
      <c r="K4100" s="399" t="s">
        <v>388</v>
      </c>
      <c r="L4100" s="447">
        <v>70.92</v>
      </c>
    </row>
    <row r="4101" spans="2:12" ht="26.25" thickBot="1" x14ac:dyDescent="0.3">
      <c r="B4101" s="399"/>
      <c r="C4101" s="399"/>
      <c r="D4101" s="399"/>
      <c r="E4101" s="399"/>
      <c r="F4101" s="399"/>
      <c r="G4101" s="399" t="s">
        <v>389</v>
      </c>
      <c r="H4101" s="447">
        <v>0</v>
      </c>
      <c r="I4101" s="543"/>
      <c r="J4101" s="543" t="s">
        <v>474</v>
      </c>
      <c r="K4101" s="399"/>
      <c r="L4101" s="447">
        <v>567.64</v>
      </c>
    </row>
    <row r="4102" spans="2:12" ht="13.5" thickTop="1" x14ac:dyDescent="0.25">
      <c r="B4102" s="396"/>
      <c r="C4102" s="396"/>
      <c r="D4102" s="396"/>
      <c r="E4102" s="396"/>
      <c r="F4102" s="396"/>
      <c r="G4102" s="396"/>
      <c r="H4102" s="396"/>
      <c r="I4102" s="396"/>
      <c r="J4102" s="396"/>
      <c r="K4102" s="396"/>
      <c r="L4102" s="396"/>
    </row>
    <row r="4103" spans="2:12" ht="15" x14ac:dyDescent="0.25">
      <c r="B4103" s="388" t="s">
        <v>2593</v>
      </c>
      <c r="C4103" s="440" t="s">
        <v>15</v>
      </c>
      <c r="D4103" s="388" t="s">
        <v>33</v>
      </c>
      <c r="E4103" s="388" t="s">
        <v>30</v>
      </c>
      <c r="F4103" s="544" t="s">
        <v>199</v>
      </c>
      <c r="G4103" s="544"/>
      <c r="H4103" s="389" t="s">
        <v>24</v>
      </c>
      <c r="I4103" s="440" t="s">
        <v>26</v>
      </c>
      <c r="J4103" s="440" t="s">
        <v>585</v>
      </c>
      <c r="K4103" s="440" t="s">
        <v>54</v>
      </c>
      <c r="L4103" s="440" t="s">
        <v>25</v>
      </c>
    </row>
    <row r="4104" spans="2:12" x14ac:dyDescent="0.25">
      <c r="B4104" s="390" t="s">
        <v>382</v>
      </c>
      <c r="C4104" s="391" t="s">
        <v>740</v>
      </c>
      <c r="D4104" s="390" t="s">
        <v>1336</v>
      </c>
      <c r="E4104" s="390" t="s">
        <v>270</v>
      </c>
      <c r="F4104" s="541">
        <v>809</v>
      </c>
      <c r="G4104" s="541"/>
      <c r="H4104" s="392" t="s">
        <v>137</v>
      </c>
      <c r="I4104" s="443">
        <v>1</v>
      </c>
      <c r="J4104" s="393"/>
      <c r="K4104" s="393">
        <v>71.12</v>
      </c>
      <c r="L4104" s="393">
        <v>71.12</v>
      </c>
    </row>
    <row r="4105" spans="2:12" x14ac:dyDescent="0.25">
      <c r="B4105" s="394" t="s">
        <v>383</v>
      </c>
      <c r="C4105" s="444" t="s">
        <v>688</v>
      </c>
      <c r="D4105" s="394" t="s">
        <v>1336</v>
      </c>
      <c r="E4105" s="394" t="s">
        <v>243</v>
      </c>
      <c r="F4105" s="542" t="s">
        <v>384</v>
      </c>
      <c r="G4105" s="542"/>
      <c r="H4105" s="395" t="s">
        <v>340</v>
      </c>
      <c r="I4105" s="445">
        <v>0.54</v>
      </c>
      <c r="J4105" s="445">
        <v>0</v>
      </c>
      <c r="K4105" s="446">
        <v>29.78</v>
      </c>
      <c r="L4105" s="446">
        <v>16.081199999999999</v>
      </c>
    </row>
    <row r="4106" spans="2:12" x14ac:dyDescent="0.25">
      <c r="B4106" s="394" t="s">
        <v>383</v>
      </c>
      <c r="C4106" s="444" t="s">
        <v>441</v>
      </c>
      <c r="D4106" s="394" t="s">
        <v>1336</v>
      </c>
      <c r="E4106" s="394" t="s">
        <v>442</v>
      </c>
      <c r="F4106" s="542" t="s">
        <v>390</v>
      </c>
      <c r="G4106" s="542"/>
      <c r="H4106" s="395" t="s">
        <v>141</v>
      </c>
      <c r="I4106" s="445">
        <v>0.94</v>
      </c>
      <c r="J4106" s="445">
        <v>0</v>
      </c>
      <c r="K4106" s="446">
        <v>0.38</v>
      </c>
      <c r="L4106" s="446">
        <v>0.35720000000000002</v>
      </c>
    </row>
    <row r="4107" spans="2:12" ht="38.25" customHeight="1" x14ac:dyDescent="0.25">
      <c r="B4107" s="394" t="s">
        <v>383</v>
      </c>
      <c r="C4107" s="444" t="s">
        <v>674</v>
      </c>
      <c r="D4107" s="394" t="s">
        <v>1336</v>
      </c>
      <c r="E4107" s="394" t="s">
        <v>237</v>
      </c>
      <c r="F4107" s="542" t="s">
        <v>384</v>
      </c>
      <c r="G4107" s="542"/>
      <c r="H4107" s="395" t="s">
        <v>340</v>
      </c>
      <c r="I4107" s="445">
        <v>0.54</v>
      </c>
      <c r="J4107" s="445">
        <v>0</v>
      </c>
      <c r="K4107" s="446">
        <v>22.31</v>
      </c>
      <c r="L4107" s="446">
        <v>12.0474</v>
      </c>
    </row>
    <row r="4108" spans="2:12" x14ac:dyDescent="0.25">
      <c r="B4108" s="394" t="s">
        <v>383</v>
      </c>
      <c r="C4108" s="444" t="s">
        <v>478</v>
      </c>
      <c r="D4108" s="394" t="s">
        <v>1336</v>
      </c>
      <c r="E4108" s="394" t="s">
        <v>270</v>
      </c>
      <c r="F4108" s="542" t="s">
        <v>390</v>
      </c>
      <c r="G4108" s="542"/>
      <c r="H4108" s="395" t="s">
        <v>136</v>
      </c>
      <c r="I4108" s="445">
        <v>1</v>
      </c>
      <c r="J4108" s="445">
        <v>0</v>
      </c>
      <c r="K4108" s="446">
        <v>42.65</v>
      </c>
      <c r="L4108" s="446">
        <v>42.65</v>
      </c>
    </row>
    <row r="4109" spans="2:12" ht="25.5" x14ac:dyDescent="0.25">
      <c r="B4109" s="399"/>
      <c r="C4109" s="399"/>
      <c r="D4109" s="399"/>
      <c r="E4109" s="399"/>
      <c r="F4109" s="399"/>
      <c r="G4109" s="399" t="s">
        <v>386</v>
      </c>
      <c r="H4109" s="447">
        <v>28.12</v>
      </c>
      <c r="I4109" s="399" t="s">
        <v>387</v>
      </c>
      <c r="J4109" s="447">
        <v>0</v>
      </c>
      <c r="K4109" s="399" t="s">
        <v>388</v>
      </c>
      <c r="L4109" s="447">
        <v>28.12</v>
      </c>
    </row>
    <row r="4110" spans="2:12" ht="12.75" customHeight="1" thickBot="1" x14ac:dyDescent="0.3">
      <c r="B4110" s="399"/>
      <c r="C4110" s="399"/>
      <c r="D4110" s="399"/>
      <c r="E4110" s="399"/>
      <c r="F4110" s="399"/>
      <c r="G4110" s="399" t="s">
        <v>389</v>
      </c>
      <c r="H4110" s="447">
        <v>0</v>
      </c>
      <c r="I4110" s="543"/>
      <c r="J4110" s="543" t="s">
        <v>474</v>
      </c>
      <c r="K4110" s="399"/>
      <c r="L4110" s="447">
        <v>71.12</v>
      </c>
    </row>
    <row r="4111" spans="2:12" ht="12.75" customHeight="1" thickTop="1" x14ac:dyDescent="0.25">
      <c r="B4111" s="396"/>
      <c r="C4111" s="396"/>
      <c r="D4111" s="396"/>
      <c r="E4111" s="396"/>
      <c r="F4111" s="396"/>
      <c r="G4111" s="396"/>
      <c r="H4111" s="396"/>
      <c r="I4111" s="396"/>
      <c r="J4111" s="396"/>
      <c r="K4111" s="396"/>
      <c r="L4111" s="396"/>
    </row>
    <row r="4112" spans="2:12" ht="15" x14ac:dyDescent="0.25">
      <c r="B4112" s="388" t="s">
        <v>2594</v>
      </c>
      <c r="C4112" s="440" t="s">
        <v>15</v>
      </c>
      <c r="D4112" s="388" t="s">
        <v>33</v>
      </c>
      <c r="E4112" s="388" t="s">
        <v>30</v>
      </c>
      <c r="F4112" s="544" t="s">
        <v>199</v>
      </c>
      <c r="G4112" s="544"/>
      <c r="H4112" s="389" t="s">
        <v>24</v>
      </c>
      <c r="I4112" s="440" t="s">
        <v>26</v>
      </c>
      <c r="J4112" s="440" t="s">
        <v>585</v>
      </c>
      <c r="K4112" s="440" t="s">
        <v>54</v>
      </c>
      <c r="L4112" s="440" t="s">
        <v>25</v>
      </c>
    </row>
    <row r="4113" spans="2:12" x14ac:dyDescent="0.25">
      <c r="B4113" s="390" t="s">
        <v>382</v>
      </c>
      <c r="C4113" s="391" t="s">
        <v>2595</v>
      </c>
      <c r="D4113" s="390" t="s">
        <v>1336</v>
      </c>
      <c r="E4113" s="390" t="s">
        <v>2596</v>
      </c>
      <c r="F4113" s="541">
        <v>809</v>
      </c>
      <c r="G4113" s="541"/>
      <c r="H4113" s="392" t="s">
        <v>137</v>
      </c>
      <c r="I4113" s="443">
        <v>1</v>
      </c>
      <c r="J4113" s="393"/>
      <c r="K4113" s="393">
        <v>137.12</v>
      </c>
      <c r="L4113" s="393">
        <v>137.12</v>
      </c>
    </row>
    <row r="4114" spans="2:12" x14ac:dyDescent="0.25">
      <c r="B4114" s="394" t="s">
        <v>383</v>
      </c>
      <c r="C4114" s="444" t="s">
        <v>688</v>
      </c>
      <c r="D4114" s="394" t="s">
        <v>1336</v>
      </c>
      <c r="E4114" s="394" t="s">
        <v>243</v>
      </c>
      <c r="F4114" s="542" t="s">
        <v>384</v>
      </c>
      <c r="G4114" s="542"/>
      <c r="H4114" s="395" t="s">
        <v>340</v>
      </c>
      <c r="I4114" s="445">
        <v>0.61</v>
      </c>
      <c r="J4114" s="445">
        <v>0</v>
      </c>
      <c r="K4114" s="446">
        <v>29.78</v>
      </c>
      <c r="L4114" s="446">
        <v>18.165800000000001</v>
      </c>
    </row>
    <row r="4115" spans="2:12" x14ac:dyDescent="0.25">
      <c r="B4115" s="394" t="s">
        <v>383</v>
      </c>
      <c r="C4115" s="444" t="s">
        <v>441</v>
      </c>
      <c r="D4115" s="394" t="s">
        <v>1336</v>
      </c>
      <c r="E4115" s="394" t="s">
        <v>442</v>
      </c>
      <c r="F4115" s="542" t="s">
        <v>390</v>
      </c>
      <c r="G4115" s="542"/>
      <c r="H4115" s="395" t="s">
        <v>141</v>
      </c>
      <c r="I4115" s="445">
        <v>0.94</v>
      </c>
      <c r="J4115" s="445">
        <v>0</v>
      </c>
      <c r="K4115" s="446">
        <v>0.38</v>
      </c>
      <c r="L4115" s="446">
        <v>0.35720000000000002</v>
      </c>
    </row>
    <row r="4116" spans="2:12" x14ac:dyDescent="0.25">
      <c r="B4116" s="394" t="s">
        <v>383</v>
      </c>
      <c r="C4116" s="444" t="s">
        <v>4784</v>
      </c>
      <c r="D4116" s="394" t="s">
        <v>1336</v>
      </c>
      <c r="E4116" s="394" t="s">
        <v>4785</v>
      </c>
      <c r="F4116" s="542" t="s">
        <v>390</v>
      </c>
      <c r="G4116" s="542"/>
      <c r="H4116" s="395" t="s">
        <v>136</v>
      </c>
      <c r="I4116" s="445">
        <v>1</v>
      </c>
      <c r="J4116" s="445">
        <v>0</v>
      </c>
      <c r="K4116" s="446">
        <v>105.01</v>
      </c>
      <c r="L4116" s="446">
        <v>105.01</v>
      </c>
    </row>
    <row r="4117" spans="2:12" x14ac:dyDescent="0.25">
      <c r="B4117" s="394" t="s">
        <v>383</v>
      </c>
      <c r="C4117" s="444" t="s">
        <v>674</v>
      </c>
      <c r="D4117" s="394" t="s">
        <v>1336</v>
      </c>
      <c r="E4117" s="394" t="s">
        <v>237</v>
      </c>
      <c r="F4117" s="542" t="s">
        <v>384</v>
      </c>
      <c r="G4117" s="542"/>
      <c r="H4117" s="395" t="s">
        <v>340</v>
      </c>
      <c r="I4117" s="445">
        <v>0.61</v>
      </c>
      <c r="J4117" s="445">
        <v>0</v>
      </c>
      <c r="K4117" s="446">
        <v>22.31</v>
      </c>
      <c r="L4117" s="446">
        <v>13.6091</v>
      </c>
    </row>
    <row r="4118" spans="2:12" ht="25.5" customHeight="1" x14ac:dyDescent="0.25">
      <c r="B4118" s="399"/>
      <c r="C4118" s="399"/>
      <c r="D4118" s="399"/>
      <c r="E4118" s="399"/>
      <c r="F4118" s="399"/>
      <c r="G4118" s="399" t="s">
        <v>386</v>
      </c>
      <c r="H4118" s="447">
        <v>31.76</v>
      </c>
      <c r="I4118" s="399" t="s">
        <v>387</v>
      </c>
      <c r="J4118" s="447">
        <v>0</v>
      </c>
      <c r="K4118" s="399" t="s">
        <v>388</v>
      </c>
      <c r="L4118" s="447">
        <v>31.76</v>
      </c>
    </row>
    <row r="4119" spans="2:12" ht="26.25" thickBot="1" x14ac:dyDescent="0.3">
      <c r="B4119" s="399"/>
      <c r="C4119" s="399"/>
      <c r="D4119" s="399"/>
      <c r="E4119" s="399"/>
      <c r="F4119" s="399"/>
      <c r="G4119" s="399" t="s">
        <v>389</v>
      </c>
      <c r="H4119" s="447">
        <v>0</v>
      </c>
      <c r="I4119" s="543"/>
      <c r="J4119" s="543" t="s">
        <v>474</v>
      </c>
      <c r="K4119" s="399"/>
      <c r="L4119" s="447">
        <v>137.12</v>
      </c>
    </row>
    <row r="4120" spans="2:12" ht="15" customHeight="1" thickTop="1" x14ac:dyDescent="0.25">
      <c r="B4120" s="396"/>
      <c r="C4120" s="396"/>
      <c r="D4120" s="396"/>
      <c r="E4120" s="396"/>
      <c r="F4120" s="396"/>
      <c r="G4120" s="396"/>
      <c r="H4120" s="396"/>
      <c r="I4120" s="396"/>
      <c r="J4120" s="396"/>
      <c r="K4120" s="396"/>
      <c r="L4120" s="396"/>
    </row>
    <row r="4121" spans="2:12" ht="15" customHeight="1" x14ac:dyDescent="0.25">
      <c r="B4121" s="388" t="s">
        <v>2597</v>
      </c>
      <c r="C4121" s="440" t="s">
        <v>15</v>
      </c>
      <c r="D4121" s="388" t="s">
        <v>33</v>
      </c>
      <c r="E4121" s="388" t="s">
        <v>30</v>
      </c>
      <c r="F4121" s="544" t="s">
        <v>199</v>
      </c>
      <c r="G4121" s="544"/>
      <c r="H4121" s="389" t="s">
        <v>24</v>
      </c>
      <c r="I4121" s="440" t="s">
        <v>26</v>
      </c>
      <c r="J4121" s="440" t="s">
        <v>585</v>
      </c>
      <c r="K4121" s="440" t="s">
        <v>54</v>
      </c>
      <c r="L4121" s="440" t="s">
        <v>25</v>
      </c>
    </row>
    <row r="4122" spans="2:12" x14ac:dyDescent="0.25">
      <c r="B4122" s="390" t="s">
        <v>382</v>
      </c>
      <c r="C4122" s="391" t="s">
        <v>2598</v>
      </c>
      <c r="D4122" s="390" t="s">
        <v>1336</v>
      </c>
      <c r="E4122" s="390" t="s">
        <v>2599</v>
      </c>
      <c r="F4122" s="541">
        <v>809</v>
      </c>
      <c r="G4122" s="541"/>
      <c r="H4122" s="392" t="s">
        <v>137</v>
      </c>
      <c r="I4122" s="443">
        <v>1</v>
      </c>
      <c r="J4122" s="393"/>
      <c r="K4122" s="393">
        <v>102.08</v>
      </c>
      <c r="L4122" s="393">
        <v>102.08</v>
      </c>
    </row>
    <row r="4123" spans="2:12" x14ac:dyDescent="0.25">
      <c r="B4123" s="394" t="s">
        <v>383</v>
      </c>
      <c r="C4123" s="444" t="s">
        <v>441</v>
      </c>
      <c r="D4123" s="394" t="s">
        <v>1336</v>
      </c>
      <c r="E4123" s="394" t="s">
        <v>442</v>
      </c>
      <c r="F4123" s="542" t="s">
        <v>390</v>
      </c>
      <c r="G4123" s="542"/>
      <c r="H4123" s="395" t="s">
        <v>141</v>
      </c>
      <c r="I4123" s="445">
        <v>1.2</v>
      </c>
      <c r="J4123" s="445">
        <v>0</v>
      </c>
      <c r="K4123" s="446">
        <v>0.38</v>
      </c>
      <c r="L4123" s="446">
        <v>0.45600000000000002</v>
      </c>
    </row>
    <row r="4124" spans="2:12" ht="15" customHeight="1" x14ac:dyDescent="0.25">
      <c r="B4124" s="394" t="s">
        <v>383</v>
      </c>
      <c r="C4124" s="444" t="s">
        <v>4786</v>
      </c>
      <c r="D4124" s="394" t="s">
        <v>1336</v>
      </c>
      <c r="E4124" s="394" t="s">
        <v>4787</v>
      </c>
      <c r="F4124" s="542" t="s">
        <v>390</v>
      </c>
      <c r="G4124" s="542"/>
      <c r="H4124" s="395" t="s">
        <v>136</v>
      </c>
      <c r="I4124" s="445">
        <v>1</v>
      </c>
      <c r="J4124" s="445">
        <v>0</v>
      </c>
      <c r="K4124" s="446">
        <v>73.510000000000005</v>
      </c>
      <c r="L4124" s="446">
        <v>73.510000000000005</v>
      </c>
    </row>
    <row r="4125" spans="2:12" x14ac:dyDescent="0.25">
      <c r="B4125" s="394" t="s">
        <v>383</v>
      </c>
      <c r="C4125" s="444" t="s">
        <v>674</v>
      </c>
      <c r="D4125" s="394" t="s">
        <v>1336</v>
      </c>
      <c r="E4125" s="394" t="s">
        <v>237</v>
      </c>
      <c r="F4125" s="542" t="s">
        <v>384</v>
      </c>
      <c r="G4125" s="542"/>
      <c r="H4125" s="395" t="s">
        <v>340</v>
      </c>
      <c r="I4125" s="445">
        <v>0.54</v>
      </c>
      <c r="J4125" s="445">
        <v>0</v>
      </c>
      <c r="K4125" s="446">
        <v>22.31</v>
      </c>
      <c r="L4125" s="446">
        <v>12.0474</v>
      </c>
    </row>
    <row r="4126" spans="2:12" ht="15" customHeight="1" x14ac:dyDescent="0.25">
      <c r="B4126" s="394" t="s">
        <v>383</v>
      </c>
      <c r="C4126" s="444" t="s">
        <v>688</v>
      </c>
      <c r="D4126" s="394" t="s">
        <v>1336</v>
      </c>
      <c r="E4126" s="394" t="s">
        <v>243</v>
      </c>
      <c r="F4126" s="542" t="s">
        <v>384</v>
      </c>
      <c r="G4126" s="542"/>
      <c r="H4126" s="395" t="s">
        <v>340</v>
      </c>
      <c r="I4126" s="445">
        <v>0.54</v>
      </c>
      <c r="J4126" s="445">
        <v>0</v>
      </c>
      <c r="K4126" s="446">
        <v>29.78</v>
      </c>
      <c r="L4126" s="446">
        <v>16.081199999999999</v>
      </c>
    </row>
    <row r="4127" spans="2:12" ht="15" customHeight="1" x14ac:dyDescent="0.25">
      <c r="B4127" s="399"/>
      <c r="C4127" s="399"/>
      <c r="D4127" s="399"/>
      <c r="E4127" s="399"/>
      <c r="F4127" s="399"/>
      <c r="G4127" s="399" t="s">
        <v>386</v>
      </c>
      <c r="H4127" s="447">
        <v>28.12</v>
      </c>
      <c r="I4127" s="399" t="s">
        <v>387</v>
      </c>
      <c r="J4127" s="447">
        <v>0</v>
      </c>
      <c r="K4127" s="399" t="s">
        <v>388</v>
      </c>
      <c r="L4127" s="447">
        <v>28.12</v>
      </c>
    </row>
    <row r="4128" spans="2:12" ht="26.25" thickBot="1" x14ac:dyDescent="0.3">
      <c r="B4128" s="399"/>
      <c r="C4128" s="399"/>
      <c r="D4128" s="399"/>
      <c r="E4128" s="399"/>
      <c r="F4128" s="399"/>
      <c r="G4128" s="399" t="s">
        <v>389</v>
      </c>
      <c r="H4128" s="447">
        <v>0</v>
      </c>
      <c r="I4128" s="543"/>
      <c r="J4128" s="543" t="s">
        <v>474</v>
      </c>
      <c r="K4128" s="399"/>
      <c r="L4128" s="447">
        <v>102.08</v>
      </c>
    </row>
    <row r="4129" spans="2:12" ht="13.5" thickTop="1" x14ac:dyDescent="0.25">
      <c r="B4129" s="396"/>
      <c r="C4129" s="396"/>
      <c r="D4129" s="396"/>
      <c r="E4129" s="396"/>
      <c r="F4129" s="396"/>
      <c r="G4129" s="396"/>
      <c r="H4129" s="396"/>
      <c r="I4129" s="396"/>
      <c r="J4129" s="396"/>
      <c r="K4129" s="396"/>
      <c r="L4129" s="396"/>
    </row>
    <row r="4130" spans="2:12" ht="15" x14ac:dyDescent="0.25">
      <c r="B4130" s="388" t="s">
        <v>2600</v>
      </c>
      <c r="C4130" s="440" t="s">
        <v>15</v>
      </c>
      <c r="D4130" s="388" t="s">
        <v>33</v>
      </c>
      <c r="E4130" s="388" t="s">
        <v>30</v>
      </c>
      <c r="F4130" s="544" t="s">
        <v>199</v>
      </c>
      <c r="G4130" s="544"/>
      <c r="H4130" s="389" t="s">
        <v>24</v>
      </c>
      <c r="I4130" s="440" t="s">
        <v>26</v>
      </c>
      <c r="J4130" s="440" t="s">
        <v>585</v>
      </c>
      <c r="K4130" s="440" t="s">
        <v>54</v>
      </c>
      <c r="L4130" s="440" t="s">
        <v>25</v>
      </c>
    </row>
    <row r="4131" spans="2:12" x14ac:dyDescent="0.25">
      <c r="B4131" s="390" t="s">
        <v>382</v>
      </c>
      <c r="C4131" s="391" t="s">
        <v>2601</v>
      </c>
      <c r="D4131" s="390" t="s">
        <v>1336</v>
      </c>
      <c r="E4131" s="390" t="s">
        <v>2602</v>
      </c>
      <c r="F4131" s="541">
        <v>809</v>
      </c>
      <c r="G4131" s="541"/>
      <c r="H4131" s="392" t="s">
        <v>137</v>
      </c>
      <c r="I4131" s="443">
        <v>1</v>
      </c>
      <c r="J4131" s="393"/>
      <c r="K4131" s="393">
        <v>187.41</v>
      </c>
      <c r="L4131" s="393">
        <v>187.41</v>
      </c>
    </row>
    <row r="4132" spans="2:12" x14ac:dyDescent="0.25">
      <c r="B4132" s="394" t="s">
        <v>383</v>
      </c>
      <c r="C4132" s="444" t="s">
        <v>4788</v>
      </c>
      <c r="D4132" s="394" t="s">
        <v>1336</v>
      </c>
      <c r="E4132" s="394" t="s">
        <v>4789</v>
      </c>
      <c r="F4132" s="542" t="s">
        <v>390</v>
      </c>
      <c r="G4132" s="542"/>
      <c r="H4132" s="395" t="s">
        <v>136</v>
      </c>
      <c r="I4132" s="445">
        <v>1</v>
      </c>
      <c r="J4132" s="445">
        <v>0</v>
      </c>
      <c r="K4132" s="446">
        <v>142.46</v>
      </c>
      <c r="L4132" s="446">
        <v>142.46</v>
      </c>
    </row>
    <row r="4133" spans="2:12" x14ac:dyDescent="0.25">
      <c r="B4133" s="394" t="s">
        <v>383</v>
      </c>
      <c r="C4133" s="444" t="s">
        <v>674</v>
      </c>
      <c r="D4133" s="394" t="s">
        <v>1336</v>
      </c>
      <c r="E4133" s="394" t="s">
        <v>237</v>
      </c>
      <c r="F4133" s="542" t="s">
        <v>384</v>
      </c>
      <c r="G4133" s="542"/>
      <c r="H4133" s="395" t="s">
        <v>340</v>
      </c>
      <c r="I4133" s="445">
        <v>0.85</v>
      </c>
      <c r="J4133" s="445">
        <v>0</v>
      </c>
      <c r="K4133" s="446">
        <v>22.31</v>
      </c>
      <c r="L4133" s="446">
        <v>18.9635</v>
      </c>
    </row>
    <row r="4134" spans="2:12" x14ac:dyDescent="0.25">
      <c r="B4134" s="394" t="s">
        <v>383</v>
      </c>
      <c r="C4134" s="444" t="s">
        <v>688</v>
      </c>
      <c r="D4134" s="394" t="s">
        <v>1336</v>
      </c>
      <c r="E4134" s="394" t="s">
        <v>243</v>
      </c>
      <c r="F4134" s="542" t="s">
        <v>384</v>
      </c>
      <c r="G4134" s="542"/>
      <c r="H4134" s="395" t="s">
        <v>340</v>
      </c>
      <c r="I4134" s="445">
        <v>0.85</v>
      </c>
      <c r="J4134" s="445">
        <v>0</v>
      </c>
      <c r="K4134" s="446">
        <v>29.78</v>
      </c>
      <c r="L4134" s="446">
        <v>25.312999999999999</v>
      </c>
    </row>
    <row r="4135" spans="2:12" x14ac:dyDescent="0.25">
      <c r="B4135" s="394" t="s">
        <v>383</v>
      </c>
      <c r="C4135" s="444" t="s">
        <v>441</v>
      </c>
      <c r="D4135" s="394" t="s">
        <v>1336</v>
      </c>
      <c r="E4135" s="394" t="s">
        <v>442</v>
      </c>
      <c r="F4135" s="542" t="s">
        <v>390</v>
      </c>
      <c r="G4135" s="542"/>
      <c r="H4135" s="395" t="s">
        <v>141</v>
      </c>
      <c r="I4135" s="445">
        <v>1.8</v>
      </c>
      <c r="J4135" s="445">
        <v>0</v>
      </c>
      <c r="K4135" s="446">
        <v>0.38</v>
      </c>
      <c r="L4135" s="446">
        <v>0.68400000000000005</v>
      </c>
    </row>
    <row r="4136" spans="2:12" ht="25.5" x14ac:dyDescent="0.25">
      <c r="B4136" s="399"/>
      <c r="C4136" s="399"/>
      <c r="D4136" s="399"/>
      <c r="E4136" s="399"/>
      <c r="F4136" s="399"/>
      <c r="G4136" s="399" t="s">
        <v>386</v>
      </c>
      <c r="H4136" s="447">
        <v>44.27</v>
      </c>
      <c r="I4136" s="399" t="s">
        <v>387</v>
      </c>
      <c r="J4136" s="447">
        <v>0</v>
      </c>
      <c r="K4136" s="399" t="s">
        <v>388</v>
      </c>
      <c r="L4136" s="447">
        <v>44.27</v>
      </c>
    </row>
    <row r="4137" spans="2:12" ht="26.25" thickBot="1" x14ac:dyDescent="0.3">
      <c r="B4137" s="399"/>
      <c r="C4137" s="399"/>
      <c r="D4137" s="399"/>
      <c r="E4137" s="399"/>
      <c r="F4137" s="399"/>
      <c r="G4137" s="399" t="s">
        <v>389</v>
      </c>
      <c r="H4137" s="447">
        <v>0</v>
      </c>
      <c r="I4137" s="543"/>
      <c r="J4137" s="543" t="s">
        <v>474</v>
      </c>
      <c r="K4137" s="399"/>
      <c r="L4137" s="447">
        <v>187.41</v>
      </c>
    </row>
    <row r="4138" spans="2:12" ht="12.75" customHeight="1" thickTop="1" x14ac:dyDescent="0.25">
      <c r="B4138" s="396"/>
      <c r="C4138" s="396"/>
      <c r="D4138" s="396"/>
      <c r="E4138" s="396"/>
      <c r="F4138" s="396"/>
      <c r="G4138" s="396"/>
      <c r="H4138" s="396"/>
      <c r="I4138" s="396"/>
      <c r="J4138" s="396"/>
      <c r="K4138" s="396"/>
      <c r="L4138" s="396"/>
    </row>
    <row r="4139" spans="2:12" ht="15" x14ac:dyDescent="0.25">
      <c r="B4139" s="388" t="s">
        <v>2603</v>
      </c>
      <c r="C4139" s="440" t="s">
        <v>15</v>
      </c>
      <c r="D4139" s="388" t="s">
        <v>33</v>
      </c>
      <c r="E4139" s="388" t="s">
        <v>30</v>
      </c>
      <c r="F4139" s="544" t="s">
        <v>199</v>
      </c>
      <c r="G4139" s="544"/>
      <c r="H4139" s="389" t="s">
        <v>24</v>
      </c>
      <c r="I4139" s="440" t="s">
        <v>26</v>
      </c>
      <c r="J4139" s="440" t="s">
        <v>585</v>
      </c>
      <c r="K4139" s="440" t="s">
        <v>54</v>
      </c>
      <c r="L4139" s="440" t="s">
        <v>25</v>
      </c>
    </row>
    <row r="4140" spans="2:12" x14ac:dyDescent="0.25">
      <c r="B4140" s="390" t="s">
        <v>382</v>
      </c>
      <c r="C4140" s="391" t="s">
        <v>2604</v>
      </c>
      <c r="D4140" s="390" t="s">
        <v>1336</v>
      </c>
      <c r="E4140" s="390" t="s">
        <v>2605</v>
      </c>
      <c r="F4140" s="541">
        <v>809</v>
      </c>
      <c r="G4140" s="541"/>
      <c r="H4140" s="392" t="s">
        <v>137</v>
      </c>
      <c r="I4140" s="443">
        <v>1</v>
      </c>
      <c r="J4140" s="393"/>
      <c r="K4140" s="393">
        <v>295.02999999999997</v>
      </c>
      <c r="L4140" s="393">
        <v>295.02999999999997</v>
      </c>
    </row>
    <row r="4141" spans="2:12" ht="12.75" customHeight="1" x14ac:dyDescent="0.25">
      <c r="B4141" s="394" t="s">
        <v>383</v>
      </c>
      <c r="C4141" s="444" t="s">
        <v>4790</v>
      </c>
      <c r="D4141" s="394" t="s">
        <v>1336</v>
      </c>
      <c r="E4141" s="394" t="s">
        <v>4791</v>
      </c>
      <c r="F4141" s="542" t="s">
        <v>390</v>
      </c>
      <c r="G4141" s="542"/>
      <c r="H4141" s="395" t="s">
        <v>136</v>
      </c>
      <c r="I4141" s="445">
        <v>1</v>
      </c>
      <c r="J4141" s="445">
        <v>0</v>
      </c>
      <c r="K4141" s="446">
        <v>249.91</v>
      </c>
      <c r="L4141" s="446">
        <v>249.91</v>
      </c>
    </row>
    <row r="4142" spans="2:12" x14ac:dyDescent="0.25">
      <c r="B4142" s="394" t="s">
        <v>383</v>
      </c>
      <c r="C4142" s="444" t="s">
        <v>441</v>
      </c>
      <c r="D4142" s="394" t="s">
        <v>1336</v>
      </c>
      <c r="E4142" s="394" t="s">
        <v>442</v>
      </c>
      <c r="F4142" s="542" t="s">
        <v>390</v>
      </c>
      <c r="G4142" s="542"/>
      <c r="H4142" s="395" t="s">
        <v>141</v>
      </c>
      <c r="I4142" s="445">
        <v>2.2599999999999998</v>
      </c>
      <c r="J4142" s="445">
        <v>0</v>
      </c>
      <c r="K4142" s="446">
        <v>0.38</v>
      </c>
      <c r="L4142" s="446">
        <v>0.85880000000000001</v>
      </c>
    </row>
    <row r="4143" spans="2:12" x14ac:dyDescent="0.25">
      <c r="B4143" s="394" t="s">
        <v>383</v>
      </c>
      <c r="C4143" s="444" t="s">
        <v>688</v>
      </c>
      <c r="D4143" s="394" t="s">
        <v>1336</v>
      </c>
      <c r="E4143" s="394" t="s">
        <v>243</v>
      </c>
      <c r="F4143" s="542" t="s">
        <v>384</v>
      </c>
      <c r="G4143" s="542"/>
      <c r="H4143" s="395" t="s">
        <v>340</v>
      </c>
      <c r="I4143" s="445">
        <v>0.85</v>
      </c>
      <c r="J4143" s="445">
        <v>0</v>
      </c>
      <c r="K4143" s="446">
        <v>29.78</v>
      </c>
      <c r="L4143" s="446">
        <v>25.312999999999999</v>
      </c>
    </row>
    <row r="4144" spans="2:12" x14ac:dyDescent="0.25">
      <c r="B4144" s="394" t="s">
        <v>383</v>
      </c>
      <c r="C4144" s="444" t="s">
        <v>674</v>
      </c>
      <c r="D4144" s="394" t="s">
        <v>1336</v>
      </c>
      <c r="E4144" s="394" t="s">
        <v>237</v>
      </c>
      <c r="F4144" s="542" t="s">
        <v>384</v>
      </c>
      <c r="G4144" s="542"/>
      <c r="H4144" s="395" t="s">
        <v>340</v>
      </c>
      <c r="I4144" s="445">
        <v>0.85</v>
      </c>
      <c r="J4144" s="445">
        <v>0</v>
      </c>
      <c r="K4144" s="446">
        <v>22.31</v>
      </c>
      <c r="L4144" s="446">
        <v>18.9635</v>
      </c>
    </row>
    <row r="4145" spans="2:12" ht="25.5" x14ac:dyDescent="0.25">
      <c r="B4145" s="399"/>
      <c r="C4145" s="399"/>
      <c r="D4145" s="399"/>
      <c r="E4145" s="399"/>
      <c r="F4145" s="399"/>
      <c r="G4145" s="399" t="s">
        <v>386</v>
      </c>
      <c r="H4145" s="447">
        <v>44.27</v>
      </c>
      <c r="I4145" s="399" t="s">
        <v>387</v>
      </c>
      <c r="J4145" s="447">
        <v>0</v>
      </c>
      <c r="K4145" s="399" t="s">
        <v>388</v>
      </c>
      <c r="L4145" s="447">
        <v>44.27</v>
      </c>
    </row>
    <row r="4146" spans="2:12" ht="26.25" thickBot="1" x14ac:dyDescent="0.3">
      <c r="B4146" s="399"/>
      <c r="C4146" s="399"/>
      <c r="D4146" s="399"/>
      <c r="E4146" s="399"/>
      <c r="F4146" s="399"/>
      <c r="G4146" s="399" t="s">
        <v>389</v>
      </c>
      <c r="H4146" s="447">
        <v>0</v>
      </c>
      <c r="I4146" s="543"/>
      <c r="J4146" s="543" t="s">
        <v>474</v>
      </c>
      <c r="K4146" s="399"/>
      <c r="L4146" s="447">
        <v>295.02999999999997</v>
      </c>
    </row>
    <row r="4147" spans="2:12" ht="13.5" thickTop="1" x14ac:dyDescent="0.25">
      <c r="B4147" s="396"/>
      <c r="C4147" s="396"/>
      <c r="D4147" s="396"/>
      <c r="E4147" s="396"/>
      <c r="F4147" s="396"/>
      <c r="G4147" s="396"/>
      <c r="H4147" s="396"/>
      <c r="I4147" s="396"/>
      <c r="J4147" s="396"/>
      <c r="K4147" s="396"/>
      <c r="L4147" s="396"/>
    </row>
    <row r="4148" spans="2:12" ht="12.75" customHeight="1" x14ac:dyDescent="0.25">
      <c r="B4148" s="388" t="s">
        <v>2606</v>
      </c>
      <c r="C4148" s="440" t="s">
        <v>15</v>
      </c>
      <c r="D4148" s="388" t="s">
        <v>33</v>
      </c>
      <c r="E4148" s="388" t="s">
        <v>30</v>
      </c>
      <c r="F4148" s="544" t="s">
        <v>199</v>
      </c>
      <c r="G4148" s="544"/>
      <c r="H4148" s="389" t="s">
        <v>24</v>
      </c>
      <c r="I4148" s="440" t="s">
        <v>26</v>
      </c>
      <c r="J4148" s="440" t="s">
        <v>585</v>
      </c>
      <c r="K4148" s="440" t="s">
        <v>54</v>
      </c>
      <c r="L4148" s="440" t="s">
        <v>25</v>
      </c>
    </row>
    <row r="4149" spans="2:12" ht="12.75" customHeight="1" x14ac:dyDescent="0.25">
      <c r="B4149" s="390" t="s">
        <v>382</v>
      </c>
      <c r="C4149" s="391" t="s">
        <v>870</v>
      </c>
      <c r="D4149" s="390" t="s">
        <v>1336</v>
      </c>
      <c r="E4149" s="390" t="s">
        <v>599</v>
      </c>
      <c r="F4149" s="541">
        <v>810</v>
      </c>
      <c r="G4149" s="541"/>
      <c r="H4149" s="392" t="s">
        <v>137</v>
      </c>
      <c r="I4149" s="443">
        <v>1</v>
      </c>
      <c r="J4149" s="393"/>
      <c r="K4149" s="393">
        <v>21.34</v>
      </c>
      <c r="L4149" s="393">
        <v>21.34</v>
      </c>
    </row>
    <row r="4150" spans="2:12" x14ac:dyDescent="0.25">
      <c r="B4150" s="394" t="s">
        <v>383</v>
      </c>
      <c r="C4150" s="444" t="s">
        <v>688</v>
      </c>
      <c r="D4150" s="394" t="s">
        <v>1336</v>
      </c>
      <c r="E4150" s="394" t="s">
        <v>243</v>
      </c>
      <c r="F4150" s="542" t="s">
        <v>384</v>
      </c>
      <c r="G4150" s="542"/>
      <c r="H4150" s="395" t="s">
        <v>340</v>
      </c>
      <c r="I4150" s="445">
        <v>0.09</v>
      </c>
      <c r="J4150" s="445">
        <v>0</v>
      </c>
      <c r="K4150" s="446">
        <v>29.78</v>
      </c>
      <c r="L4150" s="446">
        <v>2.6802000000000001</v>
      </c>
    </row>
    <row r="4151" spans="2:12" ht="25.5" x14ac:dyDescent="0.25">
      <c r="B4151" s="394" t="s">
        <v>383</v>
      </c>
      <c r="C4151" s="444" t="s">
        <v>644</v>
      </c>
      <c r="D4151" s="394" t="s">
        <v>1336</v>
      </c>
      <c r="E4151" s="394" t="s">
        <v>599</v>
      </c>
      <c r="F4151" s="542" t="s">
        <v>390</v>
      </c>
      <c r="G4151" s="542"/>
      <c r="H4151" s="395" t="s">
        <v>136</v>
      </c>
      <c r="I4151" s="445">
        <v>1</v>
      </c>
      <c r="J4151" s="445">
        <v>0</v>
      </c>
      <c r="K4151" s="446">
        <v>16.66</v>
      </c>
      <c r="L4151" s="446">
        <v>16.66</v>
      </c>
    </row>
    <row r="4152" spans="2:12" x14ac:dyDescent="0.25">
      <c r="B4152" s="394" t="s">
        <v>383</v>
      </c>
      <c r="C4152" s="444" t="s">
        <v>674</v>
      </c>
      <c r="D4152" s="394" t="s">
        <v>1336</v>
      </c>
      <c r="E4152" s="394" t="s">
        <v>237</v>
      </c>
      <c r="F4152" s="542" t="s">
        <v>384</v>
      </c>
      <c r="G4152" s="542"/>
      <c r="H4152" s="395" t="s">
        <v>340</v>
      </c>
      <c r="I4152" s="445">
        <v>0.09</v>
      </c>
      <c r="J4152" s="445">
        <v>0</v>
      </c>
      <c r="K4152" s="446">
        <v>22.31</v>
      </c>
      <c r="L4152" s="446">
        <v>2.0078999999999998</v>
      </c>
    </row>
    <row r="4153" spans="2:12" ht="25.5" x14ac:dyDescent="0.25">
      <c r="B4153" s="399"/>
      <c r="C4153" s="399"/>
      <c r="D4153" s="399"/>
      <c r="E4153" s="399"/>
      <c r="F4153" s="399"/>
      <c r="G4153" s="399" t="s">
        <v>386</v>
      </c>
      <c r="H4153" s="447">
        <v>4.68</v>
      </c>
      <c r="I4153" s="399" t="s">
        <v>387</v>
      </c>
      <c r="J4153" s="447">
        <v>0</v>
      </c>
      <c r="K4153" s="399" t="s">
        <v>388</v>
      </c>
      <c r="L4153" s="447">
        <v>4.68</v>
      </c>
    </row>
    <row r="4154" spans="2:12" ht="26.25" thickBot="1" x14ac:dyDescent="0.3">
      <c r="B4154" s="399"/>
      <c r="C4154" s="399"/>
      <c r="D4154" s="399"/>
      <c r="E4154" s="399"/>
      <c r="F4154" s="399"/>
      <c r="G4154" s="399" t="s">
        <v>389</v>
      </c>
      <c r="H4154" s="447">
        <v>0</v>
      </c>
      <c r="I4154" s="543"/>
      <c r="J4154" s="543" t="s">
        <v>474</v>
      </c>
      <c r="K4154" s="399"/>
      <c r="L4154" s="447">
        <v>21.34</v>
      </c>
    </row>
    <row r="4155" spans="2:12" ht="13.5" thickTop="1" x14ac:dyDescent="0.25">
      <c r="B4155" s="396"/>
      <c r="C4155" s="396"/>
      <c r="D4155" s="396"/>
      <c r="E4155" s="396"/>
      <c r="F4155" s="396"/>
      <c r="G4155" s="396"/>
      <c r="H4155" s="396"/>
      <c r="I4155" s="396"/>
      <c r="J4155" s="396"/>
      <c r="K4155" s="396"/>
      <c r="L4155" s="396"/>
    </row>
    <row r="4156" spans="2:12" ht="15" x14ac:dyDescent="0.25">
      <c r="B4156" s="388" t="s">
        <v>2607</v>
      </c>
      <c r="C4156" s="440" t="s">
        <v>15</v>
      </c>
      <c r="D4156" s="388" t="s">
        <v>33</v>
      </c>
      <c r="E4156" s="388" t="s">
        <v>30</v>
      </c>
      <c r="F4156" s="544" t="s">
        <v>199</v>
      </c>
      <c r="G4156" s="544"/>
      <c r="H4156" s="389" t="s">
        <v>24</v>
      </c>
      <c r="I4156" s="440" t="s">
        <v>26</v>
      </c>
      <c r="J4156" s="440" t="s">
        <v>585</v>
      </c>
      <c r="K4156" s="440" t="s">
        <v>54</v>
      </c>
      <c r="L4156" s="440" t="s">
        <v>25</v>
      </c>
    </row>
    <row r="4157" spans="2:12" ht="12.75" customHeight="1" x14ac:dyDescent="0.25">
      <c r="B4157" s="390" t="s">
        <v>382</v>
      </c>
      <c r="C4157" s="391" t="s">
        <v>2608</v>
      </c>
      <c r="D4157" s="390" t="s">
        <v>1336</v>
      </c>
      <c r="E4157" s="390" t="s">
        <v>2609</v>
      </c>
      <c r="F4157" s="541">
        <v>810</v>
      </c>
      <c r="G4157" s="541"/>
      <c r="H4157" s="392" t="s">
        <v>137</v>
      </c>
      <c r="I4157" s="443">
        <v>1</v>
      </c>
      <c r="J4157" s="393"/>
      <c r="K4157" s="393">
        <v>38.299999999999997</v>
      </c>
      <c r="L4157" s="393">
        <v>38.299999999999997</v>
      </c>
    </row>
    <row r="4158" spans="2:12" ht="12.75" customHeight="1" x14ac:dyDescent="0.25">
      <c r="B4158" s="394" t="s">
        <v>383</v>
      </c>
      <c r="C4158" s="444" t="s">
        <v>4792</v>
      </c>
      <c r="D4158" s="394" t="s">
        <v>1336</v>
      </c>
      <c r="E4158" s="394" t="s">
        <v>4793</v>
      </c>
      <c r="F4158" s="542" t="s">
        <v>390</v>
      </c>
      <c r="G4158" s="542"/>
      <c r="H4158" s="395" t="s">
        <v>136</v>
      </c>
      <c r="I4158" s="445">
        <v>1</v>
      </c>
      <c r="J4158" s="445">
        <v>0</v>
      </c>
      <c r="K4158" s="446">
        <v>31.02</v>
      </c>
      <c r="L4158" s="446">
        <v>31.02</v>
      </c>
    </row>
    <row r="4159" spans="2:12" x14ac:dyDescent="0.25">
      <c r="B4159" s="394" t="s">
        <v>383</v>
      </c>
      <c r="C4159" s="444" t="s">
        <v>688</v>
      </c>
      <c r="D4159" s="394" t="s">
        <v>1336</v>
      </c>
      <c r="E4159" s="394" t="s">
        <v>243</v>
      </c>
      <c r="F4159" s="542" t="s">
        <v>384</v>
      </c>
      <c r="G4159" s="542"/>
      <c r="H4159" s="395" t="s">
        <v>340</v>
      </c>
      <c r="I4159" s="445">
        <v>0.14000000000000001</v>
      </c>
      <c r="J4159" s="445">
        <v>0</v>
      </c>
      <c r="K4159" s="446">
        <v>29.78</v>
      </c>
      <c r="L4159" s="446">
        <v>4.1692</v>
      </c>
    </row>
    <row r="4160" spans="2:12" x14ac:dyDescent="0.25">
      <c r="B4160" s="394" t="s">
        <v>383</v>
      </c>
      <c r="C4160" s="444" t="s">
        <v>674</v>
      </c>
      <c r="D4160" s="394" t="s">
        <v>1336</v>
      </c>
      <c r="E4160" s="394" t="s">
        <v>237</v>
      </c>
      <c r="F4160" s="542" t="s">
        <v>384</v>
      </c>
      <c r="G4160" s="542"/>
      <c r="H4160" s="395" t="s">
        <v>340</v>
      </c>
      <c r="I4160" s="445">
        <v>0.14000000000000001</v>
      </c>
      <c r="J4160" s="445">
        <v>0</v>
      </c>
      <c r="K4160" s="446">
        <v>22.31</v>
      </c>
      <c r="L4160" s="446">
        <v>3.1234000000000002</v>
      </c>
    </row>
    <row r="4161" spans="2:12" ht="25.5" x14ac:dyDescent="0.25">
      <c r="B4161" s="399"/>
      <c r="C4161" s="399"/>
      <c r="D4161" s="399"/>
      <c r="E4161" s="399"/>
      <c r="F4161" s="399"/>
      <c r="G4161" s="399" t="s">
        <v>386</v>
      </c>
      <c r="H4161" s="447">
        <v>7.28</v>
      </c>
      <c r="I4161" s="399" t="s">
        <v>387</v>
      </c>
      <c r="J4161" s="447">
        <v>0</v>
      </c>
      <c r="K4161" s="399" t="s">
        <v>388</v>
      </c>
      <c r="L4161" s="447">
        <v>7.28</v>
      </c>
    </row>
    <row r="4162" spans="2:12" ht="26.25" thickBot="1" x14ac:dyDescent="0.3">
      <c r="B4162" s="399"/>
      <c r="C4162" s="399"/>
      <c r="D4162" s="399"/>
      <c r="E4162" s="399"/>
      <c r="F4162" s="399"/>
      <c r="G4162" s="399" t="s">
        <v>389</v>
      </c>
      <c r="H4162" s="447">
        <v>0</v>
      </c>
      <c r="I4162" s="543"/>
      <c r="J4162" s="543" t="s">
        <v>474</v>
      </c>
      <c r="K4162" s="399"/>
      <c r="L4162" s="447">
        <v>38.299999999999997</v>
      </c>
    </row>
    <row r="4163" spans="2:12" ht="13.5" thickTop="1" x14ac:dyDescent="0.25">
      <c r="B4163" s="396"/>
      <c r="C4163" s="396"/>
      <c r="D4163" s="396"/>
      <c r="E4163" s="396"/>
      <c r="F4163" s="396"/>
      <c r="G4163" s="396"/>
      <c r="H4163" s="396"/>
      <c r="I4163" s="396"/>
      <c r="J4163" s="396"/>
      <c r="K4163" s="396"/>
      <c r="L4163" s="396"/>
    </row>
    <row r="4164" spans="2:12" ht="15" x14ac:dyDescent="0.25">
      <c r="B4164" s="388" t="s">
        <v>2610</v>
      </c>
      <c r="C4164" s="440" t="s">
        <v>15</v>
      </c>
      <c r="D4164" s="388" t="s">
        <v>33</v>
      </c>
      <c r="E4164" s="388" t="s">
        <v>30</v>
      </c>
      <c r="F4164" s="544" t="s">
        <v>199</v>
      </c>
      <c r="G4164" s="544"/>
      <c r="H4164" s="389" t="s">
        <v>24</v>
      </c>
      <c r="I4164" s="440" t="s">
        <v>26</v>
      </c>
      <c r="J4164" s="440" t="s">
        <v>585</v>
      </c>
      <c r="K4164" s="440" t="s">
        <v>54</v>
      </c>
      <c r="L4164" s="440" t="s">
        <v>25</v>
      </c>
    </row>
    <row r="4165" spans="2:12" ht="25.5" x14ac:dyDescent="0.25">
      <c r="B4165" s="390" t="s">
        <v>382</v>
      </c>
      <c r="C4165" s="391" t="s">
        <v>2611</v>
      </c>
      <c r="D4165" s="390" t="s">
        <v>1336</v>
      </c>
      <c r="E4165" s="390" t="s">
        <v>2612</v>
      </c>
      <c r="F4165" s="541">
        <v>810</v>
      </c>
      <c r="G4165" s="541"/>
      <c r="H4165" s="392" t="s">
        <v>137</v>
      </c>
      <c r="I4165" s="443">
        <v>1</v>
      </c>
      <c r="J4165" s="393"/>
      <c r="K4165" s="393">
        <v>50.22</v>
      </c>
      <c r="L4165" s="393">
        <v>50.22</v>
      </c>
    </row>
    <row r="4166" spans="2:12" ht="12.75" customHeight="1" x14ac:dyDescent="0.25">
      <c r="B4166" s="394" t="s">
        <v>383</v>
      </c>
      <c r="C4166" s="444" t="s">
        <v>688</v>
      </c>
      <c r="D4166" s="394" t="s">
        <v>1336</v>
      </c>
      <c r="E4166" s="394" t="s">
        <v>243</v>
      </c>
      <c r="F4166" s="542" t="s">
        <v>384</v>
      </c>
      <c r="G4166" s="542"/>
      <c r="H4166" s="395" t="s">
        <v>340</v>
      </c>
      <c r="I4166" s="445">
        <v>0.14000000000000001</v>
      </c>
      <c r="J4166" s="445">
        <v>0</v>
      </c>
      <c r="K4166" s="446">
        <v>29.78</v>
      </c>
      <c r="L4166" s="446">
        <v>4.1692</v>
      </c>
    </row>
    <row r="4167" spans="2:12" x14ac:dyDescent="0.25">
      <c r="B4167" s="394" t="s">
        <v>383</v>
      </c>
      <c r="C4167" s="444" t="s">
        <v>674</v>
      </c>
      <c r="D4167" s="394" t="s">
        <v>1336</v>
      </c>
      <c r="E4167" s="394" t="s">
        <v>237</v>
      </c>
      <c r="F4167" s="542" t="s">
        <v>384</v>
      </c>
      <c r="G4167" s="542"/>
      <c r="H4167" s="395" t="s">
        <v>340</v>
      </c>
      <c r="I4167" s="445">
        <v>0.14000000000000001</v>
      </c>
      <c r="J4167" s="445">
        <v>0</v>
      </c>
      <c r="K4167" s="446">
        <v>22.31</v>
      </c>
      <c r="L4167" s="446">
        <v>3.1234000000000002</v>
      </c>
    </row>
    <row r="4168" spans="2:12" ht="12.75" customHeight="1" x14ac:dyDescent="0.25">
      <c r="B4168" s="394" t="s">
        <v>383</v>
      </c>
      <c r="C4168" s="444" t="s">
        <v>441</v>
      </c>
      <c r="D4168" s="394" t="s">
        <v>1336</v>
      </c>
      <c r="E4168" s="394" t="s">
        <v>442</v>
      </c>
      <c r="F4168" s="542" t="s">
        <v>390</v>
      </c>
      <c r="G4168" s="542"/>
      <c r="H4168" s="395" t="s">
        <v>141</v>
      </c>
      <c r="I4168" s="445">
        <v>1.88</v>
      </c>
      <c r="J4168" s="445">
        <v>0</v>
      </c>
      <c r="K4168" s="446">
        <v>0.38</v>
      </c>
      <c r="L4168" s="446">
        <v>0.71440000000000003</v>
      </c>
    </row>
    <row r="4169" spans="2:12" ht="25.5" x14ac:dyDescent="0.25">
      <c r="B4169" s="394" t="s">
        <v>383</v>
      </c>
      <c r="C4169" s="444" t="s">
        <v>4794</v>
      </c>
      <c r="D4169" s="394" t="s">
        <v>1336</v>
      </c>
      <c r="E4169" s="394" t="s">
        <v>4795</v>
      </c>
      <c r="F4169" s="542" t="s">
        <v>390</v>
      </c>
      <c r="G4169" s="542"/>
      <c r="H4169" s="395" t="s">
        <v>136</v>
      </c>
      <c r="I4169" s="445">
        <v>1</v>
      </c>
      <c r="J4169" s="445">
        <v>0</v>
      </c>
      <c r="K4169" s="446">
        <v>42.23</v>
      </c>
      <c r="L4169" s="446">
        <v>42.23</v>
      </c>
    </row>
    <row r="4170" spans="2:12" ht="25.5" x14ac:dyDescent="0.25">
      <c r="B4170" s="399"/>
      <c r="C4170" s="399"/>
      <c r="D4170" s="399"/>
      <c r="E4170" s="399"/>
      <c r="F4170" s="399"/>
      <c r="G4170" s="399" t="s">
        <v>386</v>
      </c>
      <c r="H4170" s="447">
        <v>7.28</v>
      </c>
      <c r="I4170" s="399" t="s">
        <v>387</v>
      </c>
      <c r="J4170" s="447">
        <v>0</v>
      </c>
      <c r="K4170" s="399" t="s">
        <v>388</v>
      </c>
      <c r="L4170" s="447">
        <v>7.28</v>
      </c>
    </row>
    <row r="4171" spans="2:12" ht="26.25" thickBot="1" x14ac:dyDescent="0.3">
      <c r="B4171" s="399"/>
      <c r="C4171" s="399"/>
      <c r="D4171" s="399"/>
      <c r="E4171" s="399"/>
      <c r="F4171" s="399"/>
      <c r="G4171" s="399" t="s">
        <v>389</v>
      </c>
      <c r="H4171" s="447">
        <v>0</v>
      </c>
      <c r="I4171" s="543"/>
      <c r="J4171" s="543" t="s">
        <v>474</v>
      </c>
      <c r="K4171" s="399"/>
      <c r="L4171" s="447">
        <v>50.22</v>
      </c>
    </row>
    <row r="4172" spans="2:12" ht="13.5" thickTop="1" x14ac:dyDescent="0.25">
      <c r="B4172" s="396"/>
      <c r="C4172" s="396"/>
      <c r="D4172" s="396"/>
      <c r="E4172" s="396"/>
      <c r="F4172" s="396"/>
      <c r="G4172" s="396"/>
      <c r="H4172" s="396"/>
      <c r="I4172" s="396"/>
      <c r="J4172" s="396"/>
      <c r="K4172" s="396"/>
      <c r="L4172" s="396"/>
    </row>
    <row r="4173" spans="2:12" ht="15" x14ac:dyDescent="0.25">
      <c r="B4173" s="388" t="s">
        <v>2613</v>
      </c>
      <c r="C4173" s="440" t="s">
        <v>15</v>
      </c>
      <c r="D4173" s="388" t="s">
        <v>33</v>
      </c>
      <c r="E4173" s="388" t="s">
        <v>30</v>
      </c>
      <c r="F4173" s="544" t="s">
        <v>199</v>
      </c>
      <c r="G4173" s="544"/>
      <c r="H4173" s="389" t="s">
        <v>24</v>
      </c>
      <c r="I4173" s="440" t="s">
        <v>26</v>
      </c>
      <c r="J4173" s="440" t="s">
        <v>585</v>
      </c>
      <c r="K4173" s="440" t="s">
        <v>54</v>
      </c>
      <c r="L4173" s="440" t="s">
        <v>25</v>
      </c>
    </row>
    <row r="4174" spans="2:12" x14ac:dyDescent="0.25">
      <c r="B4174" s="390" t="s">
        <v>382</v>
      </c>
      <c r="C4174" s="391" t="s">
        <v>2614</v>
      </c>
      <c r="D4174" s="390" t="s">
        <v>1336</v>
      </c>
      <c r="E4174" s="390" t="s">
        <v>2615</v>
      </c>
      <c r="F4174" s="541">
        <v>818</v>
      </c>
      <c r="G4174" s="541"/>
      <c r="H4174" s="392" t="s">
        <v>137</v>
      </c>
      <c r="I4174" s="443">
        <v>1</v>
      </c>
      <c r="J4174" s="393"/>
      <c r="K4174" s="393">
        <v>275.52</v>
      </c>
      <c r="L4174" s="393">
        <v>275.52</v>
      </c>
    </row>
    <row r="4175" spans="2:12" x14ac:dyDescent="0.25">
      <c r="B4175" s="394" t="s">
        <v>383</v>
      </c>
      <c r="C4175" s="444" t="s">
        <v>674</v>
      </c>
      <c r="D4175" s="394" t="s">
        <v>1336</v>
      </c>
      <c r="E4175" s="394" t="s">
        <v>237</v>
      </c>
      <c r="F4175" s="542" t="s">
        <v>384</v>
      </c>
      <c r="G4175" s="542"/>
      <c r="H4175" s="395" t="s">
        <v>340</v>
      </c>
      <c r="I4175" s="445">
        <v>0.4</v>
      </c>
      <c r="J4175" s="445">
        <v>0</v>
      </c>
      <c r="K4175" s="446">
        <v>22.31</v>
      </c>
      <c r="L4175" s="446">
        <v>8.9239999999999995</v>
      </c>
    </row>
    <row r="4176" spans="2:12" x14ac:dyDescent="0.25">
      <c r="B4176" s="394" t="s">
        <v>383</v>
      </c>
      <c r="C4176" s="444" t="s">
        <v>688</v>
      </c>
      <c r="D4176" s="394" t="s">
        <v>1336</v>
      </c>
      <c r="E4176" s="394" t="s">
        <v>243</v>
      </c>
      <c r="F4176" s="542" t="s">
        <v>384</v>
      </c>
      <c r="G4176" s="542"/>
      <c r="H4176" s="395" t="s">
        <v>340</v>
      </c>
      <c r="I4176" s="445">
        <v>0.4</v>
      </c>
      <c r="J4176" s="445">
        <v>0</v>
      </c>
      <c r="K4176" s="446">
        <v>29.78</v>
      </c>
      <c r="L4176" s="446">
        <v>11.912000000000001</v>
      </c>
    </row>
    <row r="4177" spans="2:12" ht="12.75" customHeight="1" x14ac:dyDescent="0.25">
      <c r="B4177" s="394" t="s">
        <v>383</v>
      </c>
      <c r="C4177" s="444" t="s">
        <v>4796</v>
      </c>
      <c r="D4177" s="394" t="s">
        <v>1336</v>
      </c>
      <c r="E4177" s="394" t="s">
        <v>4797</v>
      </c>
      <c r="F4177" s="542" t="s">
        <v>390</v>
      </c>
      <c r="G4177" s="542"/>
      <c r="H4177" s="395" t="s">
        <v>136</v>
      </c>
      <c r="I4177" s="445">
        <v>1</v>
      </c>
      <c r="J4177" s="445">
        <v>0</v>
      </c>
      <c r="K4177" s="446">
        <v>254.69</v>
      </c>
      <c r="L4177" s="446">
        <v>254.69</v>
      </c>
    </row>
    <row r="4178" spans="2:12" ht="12.75" customHeight="1" x14ac:dyDescent="0.25">
      <c r="B4178" s="399"/>
      <c r="C4178" s="399"/>
      <c r="D4178" s="399"/>
      <c r="E4178" s="399"/>
      <c r="F4178" s="399"/>
      <c r="G4178" s="399" t="s">
        <v>386</v>
      </c>
      <c r="H4178" s="447">
        <v>20.83</v>
      </c>
      <c r="I4178" s="399" t="s">
        <v>387</v>
      </c>
      <c r="J4178" s="447">
        <v>0</v>
      </c>
      <c r="K4178" s="399" t="s">
        <v>388</v>
      </c>
      <c r="L4178" s="447">
        <v>20.83</v>
      </c>
    </row>
    <row r="4179" spans="2:12" ht="26.25" thickBot="1" x14ac:dyDescent="0.3">
      <c r="B4179" s="399"/>
      <c r="C4179" s="399"/>
      <c r="D4179" s="399"/>
      <c r="E4179" s="399"/>
      <c r="F4179" s="399"/>
      <c r="G4179" s="399" t="s">
        <v>389</v>
      </c>
      <c r="H4179" s="447">
        <v>0</v>
      </c>
      <c r="I4179" s="543"/>
      <c r="J4179" s="543" t="s">
        <v>474</v>
      </c>
      <c r="K4179" s="399"/>
      <c r="L4179" s="447">
        <v>275.52</v>
      </c>
    </row>
    <row r="4180" spans="2:12" ht="13.5" thickTop="1" x14ac:dyDescent="0.25">
      <c r="B4180" s="396"/>
      <c r="C4180" s="396"/>
      <c r="D4180" s="396"/>
      <c r="E4180" s="396"/>
      <c r="F4180" s="396"/>
      <c r="G4180" s="396"/>
      <c r="H4180" s="396"/>
      <c r="I4180" s="396"/>
      <c r="J4180" s="396"/>
      <c r="K4180" s="396"/>
      <c r="L4180" s="396"/>
    </row>
    <row r="4181" spans="2:12" ht="15" x14ac:dyDescent="0.25">
      <c r="B4181" s="388" t="s">
        <v>2618</v>
      </c>
      <c r="C4181" s="440" t="s">
        <v>15</v>
      </c>
      <c r="D4181" s="388" t="s">
        <v>33</v>
      </c>
      <c r="E4181" s="388" t="s">
        <v>30</v>
      </c>
      <c r="F4181" s="544" t="s">
        <v>199</v>
      </c>
      <c r="G4181" s="544"/>
      <c r="H4181" s="389" t="s">
        <v>24</v>
      </c>
      <c r="I4181" s="440" t="s">
        <v>26</v>
      </c>
      <c r="J4181" s="440" t="s">
        <v>585</v>
      </c>
      <c r="K4181" s="440" t="s">
        <v>54</v>
      </c>
      <c r="L4181" s="440" t="s">
        <v>25</v>
      </c>
    </row>
    <row r="4182" spans="2:12" x14ac:dyDescent="0.25">
      <c r="B4182" s="390" t="s">
        <v>382</v>
      </c>
      <c r="C4182" s="391" t="s">
        <v>845</v>
      </c>
      <c r="D4182" s="390" t="s">
        <v>1336</v>
      </c>
      <c r="E4182" s="390" t="s">
        <v>169</v>
      </c>
      <c r="F4182" s="541">
        <v>819</v>
      </c>
      <c r="G4182" s="541"/>
      <c r="H4182" s="392" t="s">
        <v>137</v>
      </c>
      <c r="I4182" s="443">
        <v>1</v>
      </c>
      <c r="J4182" s="393"/>
      <c r="K4182" s="393">
        <v>16.829999999999998</v>
      </c>
      <c r="L4182" s="393">
        <v>16.829999999999998</v>
      </c>
    </row>
    <row r="4183" spans="2:12" x14ac:dyDescent="0.25">
      <c r="B4183" s="394" t="s">
        <v>383</v>
      </c>
      <c r="C4183" s="444" t="s">
        <v>688</v>
      </c>
      <c r="D4183" s="394" t="s">
        <v>1336</v>
      </c>
      <c r="E4183" s="394" t="s">
        <v>243</v>
      </c>
      <c r="F4183" s="542" t="s">
        <v>384</v>
      </c>
      <c r="G4183" s="542"/>
      <c r="H4183" s="395" t="s">
        <v>340</v>
      </c>
      <c r="I4183" s="445">
        <v>0.28000000000000003</v>
      </c>
      <c r="J4183" s="445">
        <v>0</v>
      </c>
      <c r="K4183" s="446">
        <v>29.78</v>
      </c>
      <c r="L4183" s="446">
        <v>8.3384</v>
      </c>
    </row>
    <row r="4184" spans="2:12" x14ac:dyDescent="0.25">
      <c r="B4184" s="394" t="s">
        <v>383</v>
      </c>
      <c r="C4184" s="444" t="s">
        <v>674</v>
      </c>
      <c r="D4184" s="394" t="s">
        <v>1336</v>
      </c>
      <c r="E4184" s="394" t="s">
        <v>237</v>
      </c>
      <c r="F4184" s="542" t="s">
        <v>384</v>
      </c>
      <c r="G4184" s="542"/>
      <c r="H4184" s="395" t="s">
        <v>340</v>
      </c>
      <c r="I4184" s="445">
        <v>0.28000000000000003</v>
      </c>
      <c r="J4184" s="445">
        <v>0</v>
      </c>
      <c r="K4184" s="446">
        <v>22.31</v>
      </c>
      <c r="L4184" s="446">
        <v>6.2468000000000004</v>
      </c>
    </row>
    <row r="4185" spans="2:12" ht="12.75" customHeight="1" x14ac:dyDescent="0.25">
      <c r="B4185" s="394" t="s">
        <v>383</v>
      </c>
      <c r="C4185" s="444" t="s">
        <v>540</v>
      </c>
      <c r="D4185" s="394" t="s">
        <v>1336</v>
      </c>
      <c r="E4185" s="394" t="s">
        <v>541</v>
      </c>
      <c r="F4185" s="542" t="s">
        <v>390</v>
      </c>
      <c r="G4185" s="542"/>
      <c r="H4185" s="395" t="s">
        <v>136</v>
      </c>
      <c r="I4185" s="445">
        <v>1</v>
      </c>
      <c r="J4185" s="445">
        <v>0</v>
      </c>
      <c r="K4185" s="446">
        <v>2.2599999999999998</v>
      </c>
      <c r="L4185" s="446">
        <v>2.2599999999999998</v>
      </c>
    </row>
    <row r="4186" spans="2:12" ht="12.75" customHeight="1" x14ac:dyDescent="0.25">
      <c r="B4186" s="399"/>
      <c r="C4186" s="399"/>
      <c r="D4186" s="399"/>
      <c r="E4186" s="399"/>
      <c r="F4186" s="399"/>
      <c r="G4186" s="399" t="s">
        <v>386</v>
      </c>
      <c r="H4186" s="447">
        <v>14.57</v>
      </c>
      <c r="I4186" s="399" t="s">
        <v>387</v>
      </c>
      <c r="J4186" s="447">
        <v>0</v>
      </c>
      <c r="K4186" s="399" t="s">
        <v>388</v>
      </c>
      <c r="L4186" s="447">
        <v>14.57</v>
      </c>
    </row>
    <row r="4187" spans="2:12" ht="26.25" thickBot="1" x14ac:dyDescent="0.3">
      <c r="B4187" s="399"/>
      <c r="C4187" s="399"/>
      <c r="D4187" s="399"/>
      <c r="E4187" s="399"/>
      <c r="F4187" s="399"/>
      <c r="G4187" s="399" t="s">
        <v>389</v>
      </c>
      <c r="H4187" s="447">
        <v>0</v>
      </c>
      <c r="I4187" s="543"/>
      <c r="J4187" s="543" t="s">
        <v>474</v>
      </c>
      <c r="K4187" s="399"/>
      <c r="L4187" s="447">
        <v>16.829999999999998</v>
      </c>
    </row>
    <row r="4188" spans="2:12" ht="13.5" thickTop="1" x14ac:dyDescent="0.25">
      <c r="B4188" s="396"/>
      <c r="C4188" s="396"/>
      <c r="D4188" s="396"/>
      <c r="E4188" s="396"/>
      <c r="F4188" s="396"/>
      <c r="G4188" s="396"/>
      <c r="H4188" s="396"/>
      <c r="I4188" s="396"/>
      <c r="J4188" s="396"/>
      <c r="K4188" s="396"/>
      <c r="L4188" s="396"/>
    </row>
    <row r="4189" spans="2:12" ht="15" x14ac:dyDescent="0.25">
      <c r="B4189" s="388" t="s">
        <v>2619</v>
      </c>
      <c r="C4189" s="440" t="s">
        <v>15</v>
      </c>
      <c r="D4189" s="388" t="s">
        <v>33</v>
      </c>
      <c r="E4189" s="388" t="s">
        <v>30</v>
      </c>
      <c r="F4189" s="544" t="s">
        <v>199</v>
      </c>
      <c r="G4189" s="544"/>
      <c r="H4189" s="389" t="s">
        <v>24</v>
      </c>
      <c r="I4189" s="440" t="s">
        <v>26</v>
      </c>
      <c r="J4189" s="440" t="s">
        <v>585</v>
      </c>
      <c r="K4189" s="440" t="s">
        <v>54</v>
      </c>
      <c r="L4189" s="440" t="s">
        <v>25</v>
      </c>
    </row>
    <row r="4190" spans="2:12" x14ac:dyDescent="0.25">
      <c r="B4190" s="390" t="s">
        <v>382</v>
      </c>
      <c r="C4190" s="391" t="s">
        <v>865</v>
      </c>
      <c r="D4190" s="390" t="s">
        <v>1336</v>
      </c>
      <c r="E4190" s="390" t="s">
        <v>171</v>
      </c>
      <c r="F4190" s="541">
        <v>819</v>
      </c>
      <c r="G4190" s="541"/>
      <c r="H4190" s="392" t="s">
        <v>137</v>
      </c>
      <c r="I4190" s="443">
        <v>1</v>
      </c>
      <c r="J4190" s="393"/>
      <c r="K4190" s="393">
        <v>25.46</v>
      </c>
      <c r="L4190" s="393">
        <v>25.46</v>
      </c>
    </row>
    <row r="4191" spans="2:12" x14ac:dyDescent="0.25">
      <c r="B4191" s="394" t="s">
        <v>383</v>
      </c>
      <c r="C4191" s="444" t="s">
        <v>688</v>
      </c>
      <c r="D4191" s="394" t="s">
        <v>1336</v>
      </c>
      <c r="E4191" s="394" t="s">
        <v>243</v>
      </c>
      <c r="F4191" s="542" t="s">
        <v>384</v>
      </c>
      <c r="G4191" s="542"/>
      <c r="H4191" s="395" t="s">
        <v>340</v>
      </c>
      <c r="I4191" s="445">
        <v>0.36</v>
      </c>
      <c r="J4191" s="445">
        <v>0</v>
      </c>
      <c r="K4191" s="446">
        <v>29.78</v>
      </c>
      <c r="L4191" s="446">
        <v>10.720800000000001</v>
      </c>
    </row>
    <row r="4192" spans="2:12" x14ac:dyDescent="0.25">
      <c r="B4192" s="394" t="s">
        <v>383</v>
      </c>
      <c r="C4192" s="444" t="s">
        <v>674</v>
      </c>
      <c r="D4192" s="394" t="s">
        <v>1336</v>
      </c>
      <c r="E4192" s="394" t="s">
        <v>237</v>
      </c>
      <c r="F4192" s="542" t="s">
        <v>384</v>
      </c>
      <c r="G4192" s="542"/>
      <c r="H4192" s="395" t="s">
        <v>340</v>
      </c>
      <c r="I4192" s="445">
        <v>0.36</v>
      </c>
      <c r="J4192" s="445">
        <v>0</v>
      </c>
      <c r="K4192" s="446">
        <v>22.31</v>
      </c>
      <c r="L4192" s="446">
        <v>8.0315999999999992</v>
      </c>
    </row>
    <row r="4193" spans="2:12" x14ac:dyDescent="0.25">
      <c r="B4193" s="394" t="s">
        <v>383</v>
      </c>
      <c r="C4193" s="444" t="s">
        <v>544</v>
      </c>
      <c r="D4193" s="394" t="s">
        <v>1336</v>
      </c>
      <c r="E4193" s="394" t="s">
        <v>545</v>
      </c>
      <c r="F4193" s="542" t="s">
        <v>390</v>
      </c>
      <c r="G4193" s="542"/>
      <c r="H4193" s="395" t="s">
        <v>136</v>
      </c>
      <c r="I4193" s="445">
        <v>1</v>
      </c>
      <c r="J4193" s="445">
        <v>0</v>
      </c>
      <c r="K4193" s="446">
        <v>6.71</v>
      </c>
      <c r="L4193" s="446">
        <v>6.71</v>
      </c>
    </row>
    <row r="4194" spans="2:12" ht="12.75" customHeight="1" x14ac:dyDescent="0.25">
      <c r="B4194" s="399"/>
      <c r="C4194" s="399"/>
      <c r="D4194" s="399"/>
      <c r="E4194" s="399"/>
      <c r="F4194" s="399"/>
      <c r="G4194" s="399" t="s">
        <v>386</v>
      </c>
      <c r="H4194" s="447">
        <v>18.75</v>
      </c>
      <c r="I4194" s="399" t="s">
        <v>387</v>
      </c>
      <c r="J4194" s="447">
        <v>0</v>
      </c>
      <c r="K4194" s="399" t="s">
        <v>388</v>
      </c>
      <c r="L4194" s="447">
        <v>18.75</v>
      </c>
    </row>
    <row r="4195" spans="2:12" ht="26.25" thickBot="1" x14ac:dyDescent="0.3">
      <c r="B4195" s="399"/>
      <c r="C4195" s="399"/>
      <c r="D4195" s="399"/>
      <c r="E4195" s="399"/>
      <c r="F4195" s="399"/>
      <c r="G4195" s="399" t="s">
        <v>389</v>
      </c>
      <c r="H4195" s="447">
        <v>0</v>
      </c>
      <c r="I4195" s="543"/>
      <c r="J4195" s="543" t="s">
        <v>474</v>
      </c>
      <c r="K4195" s="399"/>
      <c r="L4195" s="447">
        <v>25.46</v>
      </c>
    </row>
    <row r="4196" spans="2:12" ht="12.75" customHeight="1" thickTop="1" x14ac:dyDescent="0.25">
      <c r="B4196" s="396"/>
      <c r="C4196" s="396"/>
      <c r="D4196" s="396"/>
      <c r="E4196" s="396"/>
      <c r="F4196" s="396"/>
      <c r="G4196" s="396"/>
      <c r="H4196" s="396"/>
      <c r="I4196" s="396"/>
      <c r="J4196" s="396"/>
      <c r="K4196" s="396"/>
      <c r="L4196" s="396"/>
    </row>
    <row r="4197" spans="2:12" ht="15" x14ac:dyDescent="0.25">
      <c r="B4197" s="388" t="s">
        <v>2620</v>
      </c>
      <c r="C4197" s="440" t="s">
        <v>15</v>
      </c>
      <c r="D4197" s="388" t="s">
        <v>33</v>
      </c>
      <c r="E4197" s="388" t="s">
        <v>30</v>
      </c>
      <c r="F4197" s="544" t="s">
        <v>199</v>
      </c>
      <c r="G4197" s="544"/>
      <c r="H4197" s="389" t="s">
        <v>24</v>
      </c>
      <c r="I4197" s="440" t="s">
        <v>26</v>
      </c>
      <c r="J4197" s="440" t="s">
        <v>585</v>
      </c>
      <c r="K4197" s="440" t="s">
        <v>54</v>
      </c>
      <c r="L4197" s="440" t="s">
        <v>25</v>
      </c>
    </row>
    <row r="4198" spans="2:12" x14ac:dyDescent="0.25">
      <c r="B4198" s="390" t="s">
        <v>382</v>
      </c>
      <c r="C4198" s="391" t="s">
        <v>844</v>
      </c>
      <c r="D4198" s="390" t="s">
        <v>1336</v>
      </c>
      <c r="E4198" s="390" t="s">
        <v>168</v>
      </c>
      <c r="F4198" s="541">
        <v>819</v>
      </c>
      <c r="G4198" s="541"/>
      <c r="H4198" s="392" t="s">
        <v>137</v>
      </c>
      <c r="I4198" s="443">
        <v>1</v>
      </c>
      <c r="J4198" s="393"/>
      <c r="K4198" s="393">
        <v>31.43</v>
      </c>
      <c r="L4198" s="393">
        <v>31.43</v>
      </c>
    </row>
    <row r="4199" spans="2:12" x14ac:dyDescent="0.25">
      <c r="B4199" s="394" t="s">
        <v>383</v>
      </c>
      <c r="C4199" s="444" t="s">
        <v>688</v>
      </c>
      <c r="D4199" s="394" t="s">
        <v>1336</v>
      </c>
      <c r="E4199" s="394" t="s">
        <v>243</v>
      </c>
      <c r="F4199" s="542" t="s">
        <v>384</v>
      </c>
      <c r="G4199" s="542"/>
      <c r="H4199" s="395" t="s">
        <v>340</v>
      </c>
      <c r="I4199" s="445">
        <v>0.45</v>
      </c>
      <c r="J4199" s="445">
        <v>0</v>
      </c>
      <c r="K4199" s="446">
        <v>29.78</v>
      </c>
      <c r="L4199" s="446">
        <v>13.401</v>
      </c>
    </row>
    <row r="4200" spans="2:12" x14ac:dyDescent="0.25">
      <c r="B4200" s="394" t="s">
        <v>383</v>
      </c>
      <c r="C4200" s="444" t="s">
        <v>674</v>
      </c>
      <c r="D4200" s="394" t="s">
        <v>1336</v>
      </c>
      <c r="E4200" s="394" t="s">
        <v>237</v>
      </c>
      <c r="F4200" s="542" t="s">
        <v>384</v>
      </c>
      <c r="G4200" s="542"/>
      <c r="H4200" s="395" t="s">
        <v>340</v>
      </c>
      <c r="I4200" s="445">
        <v>0.45</v>
      </c>
      <c r="J4200" s="445">
        <v>0</v>
      </c>
      <c r="K4200" s="446">
        <v>22.31</v>
      </c>
      <c r="L4200" s="446">
        <v>10.0395</v>
      </c>
    </row>
    <row r="4201" spans="2:12" x14ac:dyDescent="0.25">
      <c r="B4201" s="394" t="s">
        <v>383</v>
      </c>
      <c r="C4201" s="444" t="s">
        <v>538</v>
      </c>
      <c r="D4201" s="394" t="s">
        <v>1336</v>
      </c>
      <c r="E4201" s="394" t="s">
        <v>539</v>
      </c>
      <c r="F4201" s="542" t="s">
        <v>390</v>
      </c>
      <c r="G4201" s="542"/>
      <c r="H4201" s="395" t="s">
        <v>136</v>
      </c>
      <c r="I4201" s="445">
        <v>1</v>
      </c>
      <c r="J4201" s="445">
        <v>0</v>
      </c>
      <c r="K4201" s="446">
        <v>8</v>
      </c>
      <c r="L4201" s="446">
        <v>8</v>
      </c>
    </row>
    <row r="4202" spans="2:12" ht="25.5" x14ac:dyDescent="0.25">
      <c r="B4202" s="399"/>
      <c r="C4202" s="399"/>
      <c r="D4202" s="399"/>
      <c r="E4202" s="399"/>
      <c r="F4202" s="399"/>
      <c r="G4202" s="399" t="s">
        <v>386</v>
      </c>
      <c r="H4202" s="447">
        <v>23.43</v>
      </c>
      <c r="I4202" s="399" t="s">
        <v>387</v>
      </c>
      <c r="J4202" s="447">
        <v>0</v>
      </c>
      <c r="K4202" s="399" t="s">
        <v>388</v>
      </c>
      <c r="L4202" s="447">
        <v>23.43</v>
      </c>
    </row>
    <row r="4203" spans="2:12" ht="26.25" thickBot="1" x14ac:dyDescent="0.3">
      <c r="B4203" s="399"/>
      <c r="C4203" s="399"/>
      <c r="D4203" s="399"/>
      <c r="E4203" s="399"/>
      <c r="F4203" s="399"/>
      <c r="G4203" s="399" t="s">
        <v>389</v>
      </c>
      <c r="H4203" s="447">
        <v>0</v>
      </c>
      <c r="I4203" s="543"/>
      <c r="J4203" s="543" t="s">
        <v>474</v>
      </c>
      <c r="K4203" s="399"/>
      <c r="L4203" s="447">
        <v>31.43</v>
      </c>
    </row>
    <row r="4204" spans="2:12" ht="12.75" customHeight="1" thickTop="1" x14ac:dyDescent="0.25">
      <c r="B4204" s="396"/>
      <c r="C4204" s="396"/>
      <c r="D4204" s="396"/>
      <c r="E4204" s="396"/>
      <c r="F4204" s="396"/>
      <c r="G4204" s="396"/>
      <c r="H4204" s="396"/>
      <c r="I4204" s="396"/>
      <c r="J4204" s="396"/>
      <c r="K4204" s="396"/>
      <c r="L4204" s="396"/>
    </row>
    <row r="4205" spans="2:12" ht="12.75" customHeight="1" x14ac:dyDescent="0.25">
      <c r="B4205" s="388" t="s">
        <v>2621</v>
      </c>
      <c r="C4205" s="440" t="s">
        <v>15</v>
      </c>
      <c r="D4205" s="388" t="s">
        <v>33</v>
      </c>
      <c r="E4205" s="388" t="s">
        <v>30</v>
      </c>
      <c r="F4205" s="544" t="s">
        <v>199</v>
      </c>
      <c r="G4205" s="544"/>
      <c r="H4205" s="389" t="s">
        <v>24</v>
      </c>
      <c r="I4205" s="440" t="s">
        <v>26</v>
      </c>
      <c r="J4205" s="440" t="s">
        <v>585</v>
      </c>
      <c r="K4205" s="440" t="s">
        <v>54</v>
      </c>
      <c r="L4205" s="440" t="s">
        <v>25</v>
      </c>
    </row>
    <row r="4206" spans="2:12" x14ac:dyDescent="0.25">
      <c r="B4206" s="390" t="s">
        <v>382</v>
      </c>
      <c r="C4206" s="391" t="s">
        <v>848</v>
      </c>
      <c r="D4206" s="390" t="s">
        <v>1336</v>
      </c>
      <c r="E4206" s="390" t="s">
        <v>173</v>
      </c>
      <c r="F4206" s="541">
        <v>819</v>
      </c>
      <c r="G4206" s="541"/>
      <c r="H4206" s="392" t="s">
        <v>137</v>
      </c>
      <c r="I4206" s="443">
        <v>1</v>
      </c>
      <c r="J4206" s="393"/>
      <c r="K4206" s="393">
        <v>16.71</v>
      </c>
      <c r="L4206" s="393">
        <v>16.71</v>
      </c>
    </row>
    <row r="4207" spans="2:12" x14ac:dyDescent="0.25">
      <c r="B4207" s="394" t="s">
        <v>383</v>
      </c>
      <c r="C4207" s="444" t="s">
        <v>688</v>
      </c>
      <c r="D4207" s="394" t="s">
        <v>1336</v>
      </c>
      <c r="E4207" s="394" t="s">
        <v>243</v>
      </c>
      <c r="F4207" s="542" t="s">
        <v>384</v>
      </c>
      <c r="G4207" s="542"/>
      <c r="H4207" s="395" t="s">
        <v>340</v>
      </c>
      <c r="I4207" s="445">
        <v>0.28000000000000003</v>
      </c>
      <c r="J4207" s="445">
        <v>0</v>
      </c>
      <c r="K4207" s="446">
        <v>29.78</v>
      </c>
      <c r="L4207" s="446">
        <v>8.3384</v>
      </c>
    </row>
    <row r="4208" spans="2:12" x14ac:dyDescent="0.25">
      <c r="B4208" s="394" t="s">
        <v>383</v>
      </c>
      <c r="C4208" s="444" t="s">
        <v>674</v>
      </c>
      <c r="D4208" s="394" t="s">
        <v>1336</v>
      </c>
      <c r="E4208" s="394" t="s">
        <v>237</v>
      </c>
      <c r="F4208" s="542" t="s">
        <v>384</v>
      </c>
      <c r="G4208" s="542"/>
      <c r="H4208" s="395" t="s">
        <v>340</v>
      </c>
      <c r="I4208" s="445">
        <v>0.28000000000000003</v>
      </c>
      <c r="J4208" s="445">
        <v>0</v>
      </c>
      <c r="K4208" s="446">
        <v>22.31</v>
      </c>
      <c r="L4208" s="446">
        <v>6.2468000000000004</v>
      </c>
    </row>
    <row r="4209" spans="2:12" x14ac:dyDescent="0.25">
      <c r="B4209" s="394" t="s">
        <v>383</v>
      </c>
      <c r="C4209" s="444" t="s">
        <v>548</v>
      </c>
      <c r="D4209" s="394" t="s">
        <v>1336</v>
      </c>
      <c r="E4209" s="394" t="s">
        <v>549</v>
      </c>
      <c r="F4209" s="542" t="s">
        <v>390</v>
      </c>
      <c r="G4209" s="542"/>
      <c r="H4209" s="395" t="s">
        <v>136</v>
      </c>
      <c r="I4209" s="445">
        <v>1</v>
      </c>
      <c r="J4209" s="445">
        <v>0</v>
      </c>
      <c r="K4209" s="446">
        <v>2.14</v>
      </c>
      <c r="L4209" s="446">
        <v>2.14</v>
      </c>
    </row>
    <row r="4210" spans="2:12" ht="25.5" x14ac:dyDescent="0.25">
      <c r="B4210" s="399"/>
      <c r="C4210" s="399"/>
      <c r="D4210" s="399"/>
      <c r="E4210" s="399"/>
      <c r="F4210" s="399"/>
      <c r="G4210" s="399" t="s">
        <v>386</v>
      </c>
      <c r="H4210" s="447">
        <v>14.57</v>
      </c>
      <c r="I4210" s="399" t="s">
        <v>387</v>
      </c>
      <c r="J4210" s="447">
        <v>0</v>
      </c>
      <c r="K4210" s="399" t="s">
        <v>388</v>
      </c>
      <c r="L4210" s="447">
        <v>14.57</v>
      </c>
    </row>
    <row r="4211" spans="2:12" ht="26.25" thickBot="1" x14ac:dyDescent="0.3">
      <c r="B4211" s="399"/>
      <c r="C4211" s="399"/>
      <c r="D4211" s="399"/>
      <c r="E4211" s="399"/>
      <c r="F4211" s="399"/>
      <c r="G4211" s="399" t="s">
        <v>389</v>
      </c>
      <c r="H4211" s="447">
        <v>0</v>
      </c>
      <c r="I4211" s="543"/>
      <c r="J4211" s="543" t="s">
        <v>474</v>
      </c>
      <c r="K4211" s="399"/>
      <c r="L4211" s="447">
        <v>16.71</v>
      </c>
    </row>
    <row r="4212" spans="2:12" ht="13.5" thickTop="1" x14ac:dyDescent="0.25">
      <c r="B4212" s="396"/>
      <c r="C4212" s="396"/>
      <c r="D4212" s="396"/>
      <c r="E4212" s="396"/>
      <c r="F4212" s="396"/>
      <c r="G4212" s="396"/>
      <c r="H4212" s="396"/>
      <c r="I4212" s="396"/>
      <c r="J4212" s="396"/>
      <c r="K4212" s="396"/>
      <c r="L4212" s="396"/>
    </row>
    <row r="4213" spans="2:12" ht="15" x14ac:dyDescent="0.25">
      <c r="B4213" s="388" t="s">
        <v>2622</v>
      </c>
      <c r="C4213" s="440" t="s">
        <v>15</v>
      </c>
      <c r="D4213" s="388" t="s">
        <v>33</v>
      </c>
      <c r="E4213" s="388" t="s">
        <v>30</v>
      </c>
      <c r="F4213" s="544" t="s">
        <v>199</v>
      </c>
      <c r="G4213" s="544"/>
      <c r="H4213" s="389" t="s">
        <v>24</v>
      </c>
      <c r="I4213" s="440" t="s">
        <v>26</v>
      </c>
      <c r="J4213" s="440" t="s">
        <v>585</v>
      </c>
      <c r="K4213" s="440" t="s">
        <v>54</v>
      </c>
      <c r="L4213" s="440" t="s">
        <v>25</v>
      </c>
    </row>
    <row r="4214" spans="2:12" ht="12.75" customHeight="1" x14ac:dyDescent="0.25">
      <c r="B4214" s="390" t="s">
        <v>382</v>
      </c>
      <c r="C4214" s="391" t="s">
        <v>2623</v>
      </c>
      <c r="D4214" s="390" t="s">
        <v>1336</v>
      </c>
      <c r="E4214" s="390" t="s">
        <v>2624</v>
      </c>
      <c r="F4214" s="541">
        <v>819</v>
      </c>
      <c r="G4214" s="541"/>
      <c r="H4214" s="392" t="s">
        <v>137</v>
      </c>
      <c r="I4214" s="443">
        <v>1</v>
      </c>
      <c r="J4214" s="393"/>
      <c r="K4214" s="393">
        <v>25.85</v>
      </c>
      <c r="L4214" s="393">
        <v>25.85</v>
      </c>
    </row>
    <row r="4215" spans="2:12" ht="12.75" customHeight="1" x14ac:dyDescent="0.25">
      <c r="B4215" s="394" t="s">
        <v>383</v>
      </c>
      <c r="C4215" s="444" t="s">
        <v>4798</v>
      </c>
      <c r="D4215" s="394" t="s">
        <v>1336</v>
      </c>
      <c r="E4215" s="394" t="s">
        <v>4799</v>
      </c>
      <c r="F4215" s="542" t="s">
        <v>390</v>
      </c>
      <c r="G4215" s="542"/>
      <c r="H4215" s="395" t="s">
        <v>136</v>
      </c>
      <c r="I4215" s="445">
        <v>1</v>
      </c>
      <c r="J4215" s="445">
        <v>0</v>
      </c>
      <c r="K4215" s="446">
        <v>7.1</v>
      </c>
      <c r="L4215" s="446">
        <v>7.1</v>
      </c>
    </row>
    <row r="4216" spans="2:12" x14ac:dyDescent="0.25">
      <c r="B4216" s="394" t="s">
        <v>383</v>
      </c>
      <c r="C4216" s="444" t="s">
        <v>688</v>
      </c>
      <c r="D4216" s="394" t="s">
        <v>1336</v>
      </c>
      <c r="E4216" s="394" t="s">
        <v>243</v>
      </c>
      <c r="F4216" s="542" t="s">
        <v>384</v>
      </c>
      <c r="G4216" s="542"/>
      <c r="H4216" s="395" t="s">
        <v>340</v>
      </c>
      <c r="I4216" s="445">
        <v>0.36</v>
      </c>
      <c r="J4216" s="445">
        <v>0</v>
      </c>
      <c r="K4216" s="446">
        <v>29.78</v>
      </c>
      <c r="L4216" s="446">
        <v>10.720800000000001</v>
      </c>
    </row>
    <row r="4217" spans="2:12" x14ac:dyDescent="0.25">
      <c r="B4217" s="394" t="s">
        <v>383</v>
      </c>
      <c r="C4217" s="444" t="s">
        <v>674</v>
      </c>
      <c r="D4217" s="394" t="s">
        <v>1336</v>
      </c>
      <c r="E4217" s="394" t="s">
        <v>237</v>
      </c>
      <c r="F4217" s="542" t="s">
        <v>384</v>
      </c>
      <c r="G4217" s="542"/>
      <c r="H4217" s="395" t="s">
        <v>340</v>
      </c>
      <c r="I4217" s="445">
        <v>0.36</v>
      </c>
      <c r="J4217" s="445">
        <v>0</v>
      </c>
      <c r="K4217" s="446">
        <v>22.31</v>
      </c>
      <c r="L4217" s="446">
        <v>8.0315999999999992</v>
      </c>
    </row>
    <row r="4218" spans="2:12" ht="25.5" x14ac:dyDescent="0.25">
      <c r="B4218" s="399"/>
      <c r="C4218" s="399"/>
      <c r="D4218" s="399"/>
      <c r="E4218" s="399"/>
      <c r="F4218" s="399"/>
      <c r="G4218" s="399" t="s">
        <v>386</v>
      </c>
      <c r="H4218" s="447">
        <v>18.75</v>
      </c>
      <c r="I4218" s="399" t="s">
        <v>387</v>
      </c>
      <c r="J4218" s="447">
        <v>0</v>
      </c>
      <c r="K4218" s="399" t="s">
        <v>388</v>
      </c>
      <c r="L4218" s="447">
        <v>18.75</v>
      </c>
    </row>
    <row r="4219" spans="2:12" ht="26.25" thickBot="1" x14ac:dyDescent="0.3">
      <c r="B4219" s="399"/>
      <c r="C4219" s="399"/>
      <c r="D4219" s="399"/>
      <c r="E4219" s="399"/>
      <c r="F4219" s="399"/>
      <c r="G4219" s="399" t="s">
        <v>389</v>
      </c>
      <c r="H4219" s="447">
        <v>0</v>
      </c>
      <c r="I4219" s="543"/>
      <c r="J4219" s="543" t="s">
        <v>474</v>
      </c>
      <c r="K4219" s="399"/>
      <c r="L4219" s="447">
        <v>25.85</v>
      </c>
    </row>
    <row r="4220" spans="2:12" ht="13.5" thickTop="1" x14ac:dyDescent="0.25">
      <c r="B4220" s="396"/>
      <c r="C4220" s="396"/>
      <c r="D4220" s="396"/>
      <c r="E4220" s="396"/>
      <c r="F4220" s="396"/>
      <c r="G4220" s="396"/>
      <c r="H4220" s="396"/>
      <c r="I4220" s="396"/>
      <c r="J4220" s="396"/>
      <c r="K4220" s="396"/>
      <c r="L4220" s="396"/>
    </row>
    <row r="4221" spans="2:12" ht="15" x14ac:dyDescent="0.25">
      <c r="B4221" s="388" t="s">
        <v>2626</v>
      </c>
      <c r="C4221" s="440" t="s">
        <v>15</v>
      </c>
      <c r="D4221" s="388" t="s">
        <v>33</v>
      </c>
      <c r="E4221" s="388" t="s">
        <v>30</v>
      </c>
      <c r="F4221" s="544" t="s">
        <v>199</v>
      </c>
      <c r="G4221" s="544"/>
      <c r="H4221" s="389" t="s">
        <v>24</v>
      </c>
      <c r="I4221" s="440" t="s">
        <v>26</v>
      </c>
      <c r="J4221" s="440" t="s">
        <v>585</v>
      </c>
      <c r="K4221" s="440" t="s">
        <v>54</v>
      </c>
      <c r="L4221" s="440" t="s">
        <v>25</v>
      </c>
    </row>
    <row r="4222" spans="2:12" ht="12.75" customHeight="1" x14ac:dyDescent="0.25">
      <c r="B4222" s="390" t="s">
        <v>382</v>
      </c>
      <c r="C4222" s="391" t="s">
        <v>852</v>
      </c>
      <c r="D4222" s="390" t="s">
        <v>1336</v>
      </c>
      <c r="E4222" s="390" t="s">
        <v>177</v>
      </c>
      <c r="F4222" s="541">
        <v>819</v>
      </c>
      <c r="G4222" s="541"/>
      <c r="H4222" s="392" t="s">
        <v>137</v>
      </c>
      <c r="I4222" s="443">
        <v>1</v>
      </c>
      <c r="J4222" s="393"/>
      <c r="K4222" s="393">
        <v>48.05</v>
      </c>
      <c r="L4222" s="393">
        <v>48.05</v>
      </c>
    </row>
    <row r="4223" spans="2:12" ht="12.75" customHeight="1" x14ac:dyDescent="0.25">
      <c r="B4223" s="394" t="s">
        <v>383</v>
      </c>
      <c r="C4223" s="444" t="s">
        <v>555</v>
      </c>
      <c r="D4223" s="394" t="s">
        <v>1336</v>
      </c>
      <c r="E4223" s="394" t="s">
        <v>556</v>
      </c>
      <c r="F4223" s="542" t="s">
        <v>390</v>
      </c>
      <c r="G4223" s="542"/>
      <c r="H4223" s="395" t="s">
        <v>136</v>
      </c>
      <c r="I4223" s="445">
        <v>1</v>
      </c>
      <c r="J4223" s="445">
        <v>0</v>
      </c>
      <c r="K4223" s="446">
        <v>24.1</v>
      </c>
      <c r="L4223" s="446">
        <v>24.1</v>
      </c>
    </row>
    <row r="4224" spans="2:12" x14ac:dyDescent="0.25">
      <c r="B4224" s="394" t="s">
        <v>383</v>
      </c>
      <c r="C4224" s="444" t="s">
        <v>688</v>
      </c>
      <c r="D4224" s="394" t="s">
        <v>1336</v>
      </c>
      <c r="E4224" s="394" t="s">
        <v>243</v>
      </c>
      <c r="F4224" s="542" t="s">
        <v>384</v>
      </c>
      <c r="G4224" s="542"/>
      <c r="H4224" s="395" t="s">
        <v>340</v>
      </c>
      <c r="I4224" s="445">
        <v>0.46</v>
      </c>
      <c r="J4224" s="445">
        <v>0</v>
      </c>
      <c r="K4224" s="446">
        <v>29.78</v>
      </c>
      <c r="L4224" s="446">
        <v>13.6988</v>
      </c>
    </row>
    <row r="4225" spans="2:12" x14ac:dyDescent="0.25">
      <c r="B4225" s="394" t="s">
        <v>383</v>
      </c>
      <c r="C4225" s="444" t="s">
        <v>674</v>
      </c>
      <c r="D4225" s="394" t="s">
        <v>1336</v>
      </c>
      <c r="E4225" s="394" t="s">
        <v>237</v>
      </c>
      <c r="F4225" s="542" t="s">
        <v>384</v>
      </c>
      <c r="G4225" s="542"/>
      <c r="H4225" s="395" t="s">
        <v>340</v>
      </c>
      <c r="I4225" s="445">
        <v>0.46</v>
      </c>
      <c r="J4225" s="445">
        <v>0</v>
      </c>
      <c r="K4225" s="446">
        <v>22.31</v>
      </c>
      <c r="L4225" s="446">
        <v>10.262600000000001</v>
      </c>
    </row>
    <row r="4226" spans="2:12" ht="25.5" x14ac:dyDescent="0.25">
      <c r="B4226" s="399"/>
      <c r="C4226" s="399"/>
      <c r="D4226" s="399"/>
      <c r="E4226" s="399"/>
      <c r="F4226" s="399"/>
      <c r="G4226" s="399" t="s">
        <v>386</v>
      </c>
      <c r="H4226" s="447">
        <v>23.95</v>
      </c>
      <c r="I4226" s="399" t="s">
        <v>387</v>
      </c>
      <c r="J4226" s="447">
        <v>0</v>
      </c>
      <c r="K4226" s="399" t="s">
        <v>388</v>
      </c>
      <c r="L4226" s="447">
        <v>23.95</v>
      </c>
    </row>
    <row r="4227" spans="2:12" ht="26.25" thickBot="1" x14ac:dyDescent="0.3">
      <c r="B4227" s="399"/>
      <c r="C4227" s="399"/>
      <c r="D4227" s="399"/>
      <c r="E4227" s="399"/>
      <c r="F4227" s="399"/>
      <c r="G4227" s="399" t="s">
        <v>389</v>
      </c>
      <c r="H4227" s="447">
        <v>0</v>
      </c>
      <c r="I4227" s="543"/>
      <c r="J4227" s="543" t="s">
        <v>474</v>
      </c>
      <c r="K4227" s="399"/>
      <c r="L4227" s="447">
        <v>48.05</v>
      </c>
    </row>
    <row r="4228" spans="2:12" ht="13.5" thickTop="1" x14ac:dyDescent="0.25">
      <c r="B4228" s="396"/>
      <c r="C4228" s="396"/>
      <c r="D4228" s="396"/>
      <c r="E4228" s="396"/>
      <c r="F4228" s="396"/>
      <c r="G4228" s="396"/>
      <c r="H4228" s="396"/>
      <c r="I4228" s="396"/>
      <c r="J4228" s="396"/>
      <c r="K4228" s="396"/>
      <c r="L4228" s="396"/>
    </row>
    <row r="4229" spans="2:12" ht="15" x14ac:dyDescent="0.25">
      <c r="B4229" s="388" t="s">
        <v>2627</v>
      </c>
      <c r="C4229" s="440" t="s">
        <v>15</v>
      </c>
      <c r="D4229" s="388" t="s">
        <v>33</v>
      </c>
      <c r="E4229" s="388" t="s">
        <v>30</v>
      </c>
      <c r="F4229" s="544" t="s">
        <v>199</v>
      </c>
      <c r="G4229" s="544"/>
      <c r="H4229" s="389" t="s">
        <v>24</v>
      </c>
      <c r="I4229" s="440" t="s">
        <v>26</v>
      </c>
      <c r="J4229" s="440" t="s">
        <v>585</v>
      </c>
      <c r="K4229" s="440" t="s">
        <v>54</v>
      </c>
      <c r="L4229" s="440" t="s">
        <v>25</v>
      </c>
    </row>
    <row r="4230" spans="2:12" x14ac:dyDescent="0.25">
      <c r="B4230" s="390" t="s">
        <v>382</v>
      </c>
      <c r="C4230" s="391" t="s">
        <v>2628</v>
      </c>
      <c r="D4230" s="390" t="s">
        <v>1336</v>
      </c>
      <c r="E4230" s="390" t="s">
        <v>2629</v>
      </c>
      <c r="F4230" s="541">
        <v>819</v>
      </c>
      <c r="G4230" s="541"/>
      <c r="H4230" s="392" t="s">
        <v>137</v>
      </c>
      <c r="I4230" s="443">
        <v>1</v>
      </c>
      <c r="J4230" s="393"/>
      <c r="K4230" s="393">
        <v>18.579999999999998</v>
      </c>
      <c r="L4230" s="393">
        <v>18.579999999999998</v>
      </c>
    </row>
    <row r="4231" spans="2:12" ht="12.75" customHeight="1" x14ac:dyDescent="0.25">
      <c r="B4231" s="394" t="s">
        <v>383</v>
      </c>
      <c r="C4231" s="444" t="s">
        <v>688</v>
      </c>
      <c r="D4231" s="394" t="s">
        <v>1336</v>
      </c>
      <c r="E4231" s="394" t="s">
        <v>243</v>
      </c>
      <c r="F4231" s="542" t="s">
        <v>384</v>
      </c>
      <c r="G4231" s="542"/>
      <c r="H4231" s="395" t="s">
        <v>340</v>
      </c>
      <c r="I4231" s="445">
        <v>0.28999999999999998</v>
      </c>
      <c r="J4231" s="445">
        <v>0</v>
      </c>
      <c r="K4231" s="446">
        <v>29.78</v>
      </c>
      <c r="L4231" s="446">
        <v>8.6362000000000005</v>
      </c>
    </row>
    <row r="4232" spans="2:12" x14ac:dyDescent="0.25">
      <c r="B4232" s="394" t="s">
        <v>383</v>
      </c>
      <c r="C4232" s="444" t="s">
        <v>674</v>
      </c>
      <c r="D4232" s="394" t="s">
        <v>1336</v>
      </c>
      <c r="E4232" s="394" t="s">
        <v>237</v>
      </c>
      <c r="F4232" s="542" t="s">
        <v>384</v>
      </c>
      <c r="G4232" s="542"/>
      <c r="H4232" s="395" t="s">
        <v>340</v>
      </c>
      <c r="I4232" s="445">
        <v>0.28999999999999998</v>
      </c>
      <c r="J4232" s="445">
        <v>0</v>
      </c>
      <c r="K4232" s="446">
        <v>22.31</v>
      </c>
      <c r="L4232" s="446">
        <v>6.4699</v>
      </c>
    </row>
    <row r="4233" spans="2:12" ht="12.75" customHeight="1" x14ac:dyDescent="0.25">
      <c r="B4233" s="394" t="s">
        <v>383</v>
      </c>
      <c r="C4233" s="444" t="s">
        <v>4800</v>
      </c>
      <c r="D4233" s="394" t="s">
        <v>1336</v>
      </c>
      <c r="E4233" s="394" t="s">
        <v>4801</v>
      </c>
      <c r="F4233" s="542" t="s">
        <v>390</v>
      </c>
      <c r="G4233" s="542"/>
      <c r="H4233" s="395" t="s">
        <v>136</v>
      </c>
      <c r="I4233" s="445">
        <v>1</v>
      </c>
      <c r="J4233" s="445">
        <v>0</v>
      </c>
      <c r="K4233" s="446">
        <v>3.49</v>
      </c>
      <c r="L4233" s="446">
        <v>3.49</v>
      </c>
    </row>
    <row r="4234" spans="2:12" ht="25.5" x14ac:dyDescent="0.25">
      <c r="B4234" s="399"/>
      <c r="C4234" s="399"/>
      <c r="D4234" s="399"/>
      <c r="E4234" s="399"/>
      <c r="F4234" s="399"/>
      <c r="G4234" s="399" t="s">
        <v>386</v>
      </c>
      <c r="H4234" s="447">
        <v>15.09</v>
      </c>
      <c r="I4234" s="399" t="s">
        <v>387</v>
      </c>
      <c r="J4234" s="447">
        <v>0</v>
      </c>
      <c r="K4234" s="399" t="s">
        <v>388</v>
      </c>
      <c r="L4234" s="447">
        <v>15.09</v>
      </c>
    </row>
    <row r="4235" spans="2:12" ht="26.25" thickBot="1" x14ac:dyDescent="0.3">
      <c r="B4235" s="399"/>
      <c r="C4235" s="399"/>
      <c r="D4235" s="399"/>
      <c r="E4235" s="399"/>
      <c r="F4235" s="399"/>
      <c r="G4235" s="399" t="s">
        <v>389</v>
      </c>
      <c r="H4235" s="447">
        <v>0</v>
      </c>
      <c r="I4235" s="543"/>
      <c r="J4235" s="543" t="s">
        <v>474</v>
      </c>
      <c r="K4235" s="399"/>
      <c r="L4235" s="447">
        <v>18.579999999999998</v>
      </c>
    </row>
    <row r="4236" spans="2:12" ht="13.5" thickTop="1" x14ac:dyDescent="0.25">
      <c r="B4236" s="396"/>
      <c r="C4236" s="396"/>
      <c r="D4236" s="396"/>
      <c r="E4236" s="396"/>
      <c r="F4236" s="396"/>
      <c r="G4236" s="396"/>
      <c r="H4236" s="396"/>
      <c r="I4236" s="396"/>
      <c r="J4236" s="396"/>
      <c r="K4236" s="396"/>
      <c r="L4236" s="396"/>
    </row>
    <row r="4237" spans="2:12" ht="15" x14ac:dyDescent="0.25">
      <c r="B4237" s="388" t="s">
        <v>2630</v>
      </c>
      <c r="C4237" s="440" t="s">
        <v>15</v>
      </c>
      <c r="D4237" s="388" t="s">
        <v>33</v>
      </c>
      <c r="E4237" s="388" t="s">
        <v>30</v>
      </c>
      <c r="F4237" s="544" t="s">
        <v>199</v>
      </c>
      <c r="G4237" s="544"/>
      <c r="H4237" s="389" t="s">
        <v>24</v>
      </c>
      <c r="I4237" s="440" t="s">
        <v>26</v>
      </c>
      <c r="J4237" s="440" t="s">
        <v>585</v>
      </c>
      <c r="K4237" s="440" t="s">
        <v>54</v>
      </c>
      <c r="L4237" s="440" t="s">
        <v>25</v>
      </c>
    </row>
    <row r="4238" spans="2:12" x14ac:dyDescent="0.25">
      <c r="B4238" s="390" t="s">
        <v>382</v>
      </c>
      <c r="C4238" s="391" t="s">
        <v>862</v>
      </c>
      <c r="D4238" s="390" t="s">
        <v>1336</v>
      </c>
      <c r="E4238" s="390" t="s">
        <v>361</v>
      </c>
      <c r="F4238" s="541">
        <v>820</v>
      </c>
      <c r="G4238" s="541"/>
      <c r="H4238" s="392" t="s">
        <v>137</v>
      </c>
      <c r="I4238" s="443">
        <v>1</v>
      </c>
      <c r="J4238" s="393"/>
      <c r="K4238" s="393">
        <v>13.91</v>
      </c>
      <c r="L4238" s="393">
        <v>13.91</v>
      </c>
    </row>
    <row r="4239" spans="2:12" x14ac:dyDescent="0.25">
      <c r="B4239" s="394" t="s">
        <v>383</v>
      </c>
      <c r="C4239" s="444" t="s">
        <v>674</v>
      </c>
      <c r="D4239" s="394" t="s">
        <v>1336</v>
      </c>
      <c r="E4239" s="394" t="s">
        <v>237</v>
      </c>
      <c r="F4239" s="542" t="s">
        <v>384</v>
      </c>
      <c r="G4239" s="542"/>
      <c r="H4239" s="395" t="s">
        <v>340</v>
      </c>
      <c r="I4239" s="445">
        <v>0.18</v>
      </c>
      <c r="J4239" s="445">
        <v>0</v>
      </c>
      <c r="K4239" s="446">
        <v>22.31</v>
      </c>
      <c r="L4239" s="446">
        <v>4.0157999999999996</v>
      </c>
    </row>
    <row r="4240" spans="2:12" ht="12.75" customHeight="1" x14ac:dyDescent="0.25">
      <c r="B4240" s="394" t="s">
        <v>383</v>
      </c>
      <c r="C4240" s="444" t="s">
        <v>561</v>
      </c>
      <c r="D4240" s="394" t="s">
        <v>1336</v>
      </c>
      <c r="E4240" s="394" t="s">
        <v>562</v>
      </c>
      <c r="F4240" s="542" t="s">
        <v>390</v>
      </c>
      <c r="G4240" s="542"/>
      <c r="H4240" s="395" t="s">
        <v>136</v>
      </c>
      <c r="I4240" s="445">
        <v>1</v>
      </c>
      <c r="J4240" s="445">
        <v>0</v>
      </c>
      <c r="K4240" s="446">
        <v>4.54</v>
      </c>
      <c r="L4240" s="446">
        <v>4.54</v>
      </c>
    </row>
    <row r="4241" spans="2:12" ht="12.75" customHeight="1" x14ac:dyDescent="0.25">
      <c r="B4241" s="394" t="s">
        <v>383</v>
      </c>
      <c r="C4241" s="444" t="s">
        <v>688</v>
      </c>
      <c r="D4241" s="394" t="s">
        <v>1336</v>
      </c>
      <c r="E4241" s="394" t="s">
        <v>243</v>
      </c>
      <c r="F4241" s="542" t="s">
        <v>384</v>
      </c>
      <c r="G4241" s="542"/>
      <c r="H4241" s="395" t="s">
        <v>340</v>
      </c>
      <c r="I4241" s="445">
        <v>0.18</v>
      </c>
      <c r="J4241" s="445">
        <v>0</v>
      </c>
      <c r="K4241" s="446">
        <v>29.78</v>
      </c>
      <c r="L4241" s="446">
        <v>5.3604000000000003</v>
      </c>
    </row>
    <row r="4242" spans="2:12" ht="25.5" x14ac:dyDescent="0.25">
      <c r="B4242" s="399"/>
      <c r="C4242" s="399"/>
      <c r="D4242" s="399"/>
      <c r="E4242" s="399"/>
      <c r="F4242" s="399"/>
      <c r="G4242" s="399" t="s">
        <v>386</v>
      </c>
      <c r="H4242" s="447">
        <v>9.3699999999999992</v>
      </c>
      <c r="I4242" s="399" t="s">
        <v>387</v>
      </c>
      <c r="J4242" s="447">
        <v>0</v>
      </c>
      <c r="K4242" s="399" t="s">
        <v>388</v>
      </c>
      <c r="L4242" s="447">
        <v>9.3699999999999992</v>
      </c>
    </row>
    <row r="4243" spans="2:12" ht="26.25" thickBot="1" x14ac:dyDescent="0.3">
      <c r="B4243" s="399"/>
      <c r="C4243" s="399"/>
      <c r="D4243" s="399"/>
      <c r="E4243" s="399"/>
      <c r="F4243" s="399"/>
      <c r="G4243" s="399" t="s">
        <v>389</v>
      </c>
      <c r="H4243" s="447">
        <v>0</v>
      </c>
      <c r="I4243" s="543"/>
      <c r="J4243" s="543" t="s">
        <v>474</v>
      </c>
      <c r="K4243" s="399"/>
      <c r="L4243" s="447">
        <v>13.91</v>
      </c>
    </row>
    <row r="4244" spans="2:12" ht="13.5" thickTop="1" x14ac:dyDescent="0.25">
      <c r="B4244" s="396"/>
      <c r="C4244" s="396"/>
      <c r="D4244" s="396"/>
      <c r="E4244" s="396"/>
      <c r="F4244" s="396"/>
      <c r="G4244" s="396"/>
      <c r="H4244" s="396"/>
      <c r="I4244" s="396"/>
      <c r="J4244" s="396"/>
      <c r="K4244" s="396"/>
      <c r="L4244" s="396"/>
    </row>
    <row r="4245" spans="2:12" ht="15" x14ac:dyDescent="0.25">
      <c r="B4245" s="388" t="s">
        <v>2632</v>
      </c>
      <c r="C4245" s="440" t="s">
        <v>15</v>
      </c>
      <c r="D4245" s="388" t="s">
        <v>33</v>
      </c>
      <c r="E4245" s="388" t="s">
        <v>30</v>
      </c>
      <c r="F4245" s="544" t="s">
        <v>199</v>
      </c>
      <c r="G4245" s="544"/>
      <c r="H4245" s="389" t="s">
        <v>24</v>
      </c>
      <c r="I4245" s="440" t="s">
        <v>26</v>
      </c>
      <c r="J4245" s="440" t="s">
        <v>585</v>
      </c>
      <c r="K4245" s="440" t="s">
        <v>54</v>
      </c>
      <c r="L4245" s="440" t="s">
        <v>25</v>
      </c>
    </row>
    <row r="4246" spans="2:12" x14ac:dyDescent="0.25">
      <c r="B4246" s="390" t="s">
        <v>382</v>
      </c>
      <c r="C4246" s="391" t="s">
        <v>858</v>
      </c>
      <c r="D4246" s="390" t="s">
        <v>1336</v>
      </c>
      <c r="E4246" s="390" t="s">
        <v>181</v>
      </c>
      <c r="F4246" s="541">
        <v>823</v>
      </c>
      <c r="G4246" s="541"/>
      <c r="H4246" s="392" t="s">
        <v>141</v>
      </c>
      <c r="I4246" s="443">
        <v>1</v>
      </c>
      <c r="J4246" s="393"/>
      <c r="K4246" s="393">
        <v>19.239999999999998</v>
      </c>
      <c r="L4246" s="393">
        <v>19.239999999999998</v>
      </c>
    </row>
    <row r="4247" spans="2:12" x14ac:dyDescent="0.25">
      <c r="B4247" s="394" t="s">
        <v>383</v>
      </c>
      <c r="C4247" s="444" t="s">
        <v>674</v>
      </c>
      <c r="D4247" s="394" t="s">
        <v>1336</v>
      </c>
      <c r="E4247" s="394" t="s">
        <v>237</v>
      </c>
      <c r="F4247" s="542" t="s">
        <v>384</v>
      </c>
      <c r="G4247" s="542"/>
      <c r="H4247" s="395" t="s">
        <v>340</v>
      </c>
      <c r="I4247" s="445">
        <v>0.24</v>
      </c>
      <c r="J4247" s="445">
        <v>0</v>
      </c>
      <c r="K4247" s="446">
        <v>22.31</v>
      </c>
      <c r="L4247" s="446">
        <v>5.3544</v>
      </c>
    </row>
    <row r="4248" spans="2:12" x14ac:dyDescent="0.25">
      <c r="B4248" s="394" t="s">
        <v>383</v>
      </c>
      <c r="C4248" s="444" t="s">
        <v>688</v>
      </c>
      <c r="D4248" s="394" t="s">
        <v>1336</v>
      </c>
      <c r="E4248" s="394" t="s">
        <v>243</v>
      </c>
      <c r="F4248" s="542" t="s">
        <v>384</v>
      </c>
      <c r="G4248" s="542"/>
      <c r="H4248" s="395" t="s">
        <v>340</v>
      </c>
      <c r="I4248" s="445">
        <v>0.24</v>
      </c>
      <c r="J4248" s="445">
        <v>0</v>
      </c>
      <c r="K4248" s="446">
        <v>29.78</v>
      </c>
      <c r="L4248" s="446">
        <v>7.1471999999999998</v>
      </c>
    </row>
    <row r="4249" spans="2:12" ht="12.75" customHeight="1" x14ac:dyDescent="0.25">
      <c r="B4249" s="394" t="s">
        <v>383</v>
      </c>
      <c r="C4249" s="444" t="s">
        <v>425</v>
      </c>
      <c r="D4249" s="394" t="s">
        <v>1336</v>
      </c>
      <c r="E4249" s="394" t="s">
        <v>181</v>
      </c>
      <c r="F4249" s="542" t="s">
        <v>390</v>
      </c>
      <c r="G4249" s="542"/>
      <c r="H4249" s="395" t="s">
        <v>141</v>
      </c>
      <c r="I4249" s="445">
        <v>1.01</v>
      </c>
      <c r="J4249" s="445">
        <v>0</v>
      </c>
      <c r="K4249" s="446">
        <v>6.69</v>
      </c>
      <c r="L4249" s="446">
        <v>6.7568999999999999</v>
      </c>
    </row>
    <row r="4250" spans="2:12" ht="12.75" customHeight="1" x14ac:dyDescent="0.25">
      <c r="B4250" s="399"/>
      <c r="C4250" s="399"/>
      <c r="D4250" s="399"/>
      <c r="E4250" s="399"/>
      <c r="F4250" s="399"/>
      <c r="G4250" s="399" t="s">
        <v>386</v>
      </c>
      <c r="H4250" s="447">
        <v>12.49</v>
      </c>
      <c r="I4250" s="399" t="s">
        <v>387</v>
      </c>
      <c r="J4250" s="447">
        <v>0</v>
      </c>
      <c r="K4250" s="399" t="s">
        <v>388</v>
      </c>
      <c r="L4250" s="447">
        <v>12.49</v>
      </c>
    </row>
    <row r="4251" spans="2:12" ht="26.25" thickBot="1" x14ac:dyDescent="0.3">
      <c r="B4251" s="399"/>
      <c r="C4251" s="399"/>
      <c r="D4251" s="399"/>
      <c r="E4251" s="399"/>
      <c r="F4251" s="399"/>
      <c r="G4251" s="399" t="s">
        <v>389</v>
      </c>
      <c r="H4251" s="447">
        <v>0</v>
      </c>
      <c r="I4251" s="543"/>
      <c r="J4251" s="543" t="s">
        <v>474</v>
      </c>
      <c r="K4251" s="399"/>
      <c r="L4251" s="447">
        <v>19.239999999999998</v>
      </c>
    </row>
    <row r="4252" spans="2:12" ht="13.5" thickTop="1" x14ac:dyDescent="0.25">
      <c r="B4252" s="396"/>
      <c r="C4252" s="396"/>
      <c r="D4252" s="396"/>
      <c r="E4252" s="396"/>
      <c r="F4252" s="396"/>
      <c r="G4252" s="396"/>
      <c r="H4252" s="396"/>
      <c r="I4252" s="396"/>
      <c r="J4252" s="396"/>
      <c r="K4252" s="396"/>
      <c r="L4252" s="396"/>
    </row>
    <row r="4253" spans="2:12" ht="15" x14ac:dyDescent="0.25">
      <c r="B4253" s="388" t="s">
        <v>2633</v>
      </c>
      <c r="C4253" s="440" t="s">
        <v>15</v>
      </c>
      <c r="D4253" s="388" t="s">
        <v>33</v>
      </c>
      <c r="E4253" s="388" t="s">
        <v>30</v>
      </c>
      <c r="F4253" s="544" t="s">
        <v>199</v>
      </c>
      <c r="G4253" s="544"/>
      <c r="H4253" s="389" t="s">
        <v>24</v>
      </c>
      <c r="I4253" s="440" t="s">
        <v>26</v>
      </c>
      <c r="J4253" s="440" t="s">
        <v>585</v>
      </c>
      <c r="K4253" s="440" t="s">
        <v>54</v>
      </c>
      <c r="L4253" s="440" t="s">
        <v>25</v>
      </c>
    </row>
    <row r="4254" spans="2:12" x14ac:dyDescent="0.25">
      <c r="B4254" s="390" t="s">
        <v>382</v>
      </c>
      <c r="C4254" s="391" t="s">
        <v>864</v>
      </c>
      <c r="D4254" s="390" t="s">
        <v>1336</v>
      </c>
      <c r="E4254" s="390" t="s">
        <v>180</v>
      </c>
      <c r="F4254" s="541">
        <v>823</v>
      </c>
      <c r="G4254" s="541"/>
      <c r="H4254" s="392" t="s">
        <v>141</v>
      </c>
      <c r="I4254" s="443">
        <v>1</v>
      </c>
      <c r="J4254" s="393"/>
      <c r="K4254" s="393">
        <v>40.06</v>
      </c>
      <c r="L4254" s="393">
        <v>40.06</v>
      </c>
    </row>
    <row r="4255" spans="2:12" x14ac:dyDescent="0.25">
      <c r="B4255" s="394" t="s">
        <v>383</v>
      </c>
      <c r="C4255" s="444" t="s">
        <v>688</v>
      </c>
      <c r="D4255" s="394" t="s">
        <v>1336</v>
      </c>
      <c r="E4255" s="394" t="s">
        <v>243</v>
      </c>
      <c r="F4255" s="542" t="s">
        <v>384</v>
      </c>
      <c r="G4255" s="542"/>
      <c r="H4255" s="395" t="s">
        <v>340</v>
      </c>
      <c r="I4255" s="445">
        <v>0.48</v>
      </c>
      <c r="J4255" s="445">
        <v>0</v>
      </c>
      <c r="K4255" s="446">
        <v>29.78</v>
      </c>
      <c r="L4255" s="446">
        <v>14.2944</v>
      </c>
    </row>
    <row r="4256" spans="2:12" x14ac:dyDescent="0.25">
      <c r="B4256" s="394" t="s">
        <v>383</v>
      </c>
      <c r="C4256" s="444" t="s">
        <v>674</v>
      </c>
      <c r="D4256" s="394" t="s">
        <v>1336</v>
      </c>
      <c r="E4256" s="394" t="s">
        <v>237</v>
      </c>
      <c r="F4256" s="542" t="s">
        <v>384</v>
      </c>
      <c r="G4256" s="542"/>
      <c r="H4256" s="395" t="s">
        <v>340</v>
      </c>
      <c r="I4256" s="445">
        <v>0.48</v>
      </c>
      <c r="J4256" s="445">
        <v>0</v>
      </c>
      <c r="K4256" s="446">
        <v>22.31</v>
      </c>
      <c r="L4256" s="446">
        <v>10.7088</v>
      </c>
    </row>
    <row r="4257" spans="2:12" x14ac:dyDescent="0.25">
      <c r="B4257" s="394" t="s">
        <v>383</v>
      </c>
      <c r="C4257" s="444" t="s">
        <v>565</v>
      </c>
      <c r="D4257" s="394" t="s">
        <v>1336</v>
      </c>
      <c r="E4257" s="394" t="s">
        <v>180</v>
      </c>
      <c r="F4257" s="542" t="s">
        <v>390</v>
      </c>
      <c r="G4257" s="542"/>
      <c r="H4257" s="395" t="s">
        <v>141</v>
      </c>
      <c r="I4257" s="445">
        <v>1.01</v>
      </c>
      <c r="J4257" s="445">
        <v>0</v>
      </c>
      <c r="K4257" s="446">
        <v>14.93</v>
      </c>
      <c r="L4257" s="446">
        <v>15.0793</v>
      </c>
    </row>
    <row r="4258" spans="2:12" ht="12.75" customHeight="1" x14ac:dyDescent="0.25">
      <c r="B4258" s="399"/>
      <c r="C4258" s="399"/>
      <c r="D4258" s="399"/>
      <c r="E4258" s="399"/>
      <c r="F4258" s="399"/>
      <c r="G4258" s="399" t="s">
        <v>386</v>
      </c>
      <c r="H4258" s="447">
        <v>24.99</v>
      </c>
      <c r="I4258" s="399" t="s">
        <v>387</v>
      </c>
      <c r="J4258" s="447">
        <v>0</v>
      </c>
      <c r="K4258" s="399" t="s">
        <v>388</v>
      </c>
      <c r="L4258" s="447">
        <v>24.99</v>
      </c>
    </row>
    <row r="4259" spans="2:12" ht="12.75" customHeight="1" thickBot="1" x14ac:dyDescent="0.3">
      <c r="B4259" s="399"/>
      <c r="C4259" s="399"/>
      <c r="D4259" s="399"/>
      <c r="E4259" s="399"/>
      <c r="F4259" s="399"/>
      <c r="G4259" s="399" t="s">
        <v>389</v>
      </c>
      <c r="H4259" s="447">
        <v>0</v>
      </c>
      <c r="I4259" s="543"/>
      <c r="J4259" s="543" t="s">
        <v>474</v>
      </c>
      <c r="K4259" s="399"/>
      <c r="L4259" s="447">
        <v>40.06</v>
      </c>
    </row>
    <row r="4260" spans="2:12" ht="13.5" thickTop="1" x14ac:dyDescent="0.25">
      <c r="B4260" s="396"/>
      <c r="C4260" s="396"/>
      <c r="D4260" s="396"/>
      <c r="E4260" s="396"/>
      <c r="F4260" s="396"/>
      <c r="G4260" s="396"/>
      <c r="H4260" s="396"/>
      <c r="I4260" s="396"/>
      <c r="J4260" s="396"/>
      <c r="K4260" s="396"/>
      <c r="L4260" s="396"/>
    </row>
    <row r="4261" spans="2:12" ht="15" x14ac:dyDescent="0.25">
      <c r="B4261" s="388" t="s">
        <v>2635</v>
      </c>
      <c r="C4261" s="440" t="s">
        <v>15</v>
      </c>
      <c r="D4261" s="388" t="s">
        <v>33</v>
      </c>
      <c r="E4261" s="388" t="s">
        <v>30</v>
      </c>
      <c r="F4261" s="544" t="s">
        <v>199</v>
      </c>
      <c r="G4261" s="544"/>
      <c r="H4261" s="389" t="s">
        <v>24</v>
      </c>
      <c r="I4261" s="440" t="s">
        <v>26</v>
      </c>
      <c r="J4261" s="440" t="s">
        <v>585</v>
      </c>
      <c r="K4261" s="440" t="s">
        <v>54</v>
      </c>
      <c r="L4261" s="440" t="s">
        <v>25</v>
      </c>
    </row>
    <row r="4262" spans="2:12" x14ac:dyDescent="0.25">
      <c r="B4262" s="390" t="s">
        <v>382</v>
      </c>
      <c r="C4262" s="391" t="s">
        <v>837</v>
      </c>
      <c r="D4262" s="390" t="s">
        <v>1336</v>
      </c>
      <c r="E4262" s="390" t="s">
        <v>165</v>
      </c>
      <c r="F4262" s="541">
        <v>816</v>
      </c>
      <c r="G4262" s="541"/>
      <c r="H4262" s="392" t="s">
        <v>137</v>
      </c>
      <c r="I4262" s="443">
        <v>1</v>
      </c>
      <c r="J4262" s="393"/>
      <c r="K4262" s="393">
        <v>30.88</v>
      </c>
      <c r="L4262" s="393">
        <v>30.88</v>
      </c>
    </row>
    <row r="4263" spans="2:12" x14ac:dyDescent="0.25">
      <c r="B4263" s="394" t="s">
        <v>383</v>
      </c>
      <c r="C4263" s="444" t="s">
        <v>530</v>
      </c>
      <c r="D4263" s="394" t="s">
        <v>1336</v>
      </c>
      <c r="E4263" s="394" t="s">
        <v>531</v>
      </c>
      <c r="F4263" s="542" t="s">
        <v>390</v>
      </c>
      <c r="G4263" s="542"/>
      <c r="H4263" s="395" t="s">
        <v>136</v>
      </c>
      <c r="I4263" s="445">
        <v>1</v>
      </c>
      <c r="J4263" s="445">
        <v>0</v>
      </c>
      <c r="K4263" s="446">
        <v>19.43</v>
      </c>
      <c r="L4263" s="446">
        <v>19.43</v>
      </c>
    </row>
    <row r="4264" spans="2:12" x14ac:dyDescent="0.25">
      <c r="B4264" s="394" t="s">
        <v>383</v>
      </c>
      <c r="C4264" s="444" t="s">
        <v>674</v>
      </c>
      <c r="D4264" s="394" t="s">
        <v>1336</v>
      </c>
      <c r="E4264" s="394" t="s">
        <v>237</v>
      </c>
      <c r="F4264" s="542" t="s">
        <v>384</v>
      </c>
      <c r="G4264" s="542"/>
      <c r="H4264" s="395" t="s">
        <v>340</v>
      </c>
      <c r="I4264" s="445">
        <v>0.22</v>
      </c>
      <c r="J4264" s="445">
        <v>0</v>
      </c>
      <c r="K4264" s="446">
        <v>22.31</v>
      </c>
      <c r="L4264" s="446">
        <v>4.9081999999999999</v>
      </c>
    </row>
    <row r="4265" spans="2:12" x14ac:dyDescent="0.25">
      <c r="B4265" s="394" t="s">
        <v>383</v>
      </c>
      <c r="C4265" s="444" t="s">
        <v>688</v>
      </c>
      <c r="D4265" s="394" t="s">
        <v>1336</v>
      </c>
      <c r="E4265" s="394" t="s">
        <v>243</v>
      </c>
      <c r="F4265" s="542" t="s">
        <v>384</v>
      </c>
      <c r="G4265" s="542"/>
      <c r="H4265" s="395" t="s">
        <v>340</v>
      </c>
      <c r="I4265" s="445">
        <v>0.22</v>
      </c>
      <c r="J4265" s="445">
        <v>0</v>
      </c>
      <c r="K4265" s="446">
        <v>29.78</v>
      </c>
      <c r="L4265" s="446">
        <v>6.5515999999999996</v>
      </c>
    </row>
    <row r="4266" spans="2:12" ht="25.5" x14ac:dyDescent="0.25">
      <c r="B4266" s="399"/>
      <c r="C4266" s="399"/>
      <c r="D4266" s="399"/>
      <c r="E4266" s="399"/>
      <c r="F4266" s="399"/>
      <c r="G4266" s="399" t="s">
        <v>386</v>
      </c>
      <c r="H4266" s="447">
        <v>11.45</v>
      </c>
      <c r="I4266" s="399" t="s">
        <v>387</v>
      </c>
      <c r="J4266" s="447">
        <v>0</v>
      </c>
      <c r="K4266" s="399" t="s">
        <v>388</v>
      </c>
      <c r="L4266" s="447">
        <v>11.45</v>
      </c>
    </row>
    <row r="4267" spans="2:12" ht="12.75" customHeight="1" thickBot="1" x14ac:dyDescent="0.3">
      <c r="B4267" s="399"/>
      <c r="C4267" s="399"/>
      <c r="D4267" s="399"/>
      <c r="E4267" s="399"/>
      <c r="F4267" s="399"/>
      <c r="G4267" s="399" t="s">
        <v>389</v>
      </c>
      <c r="H4267" s="447">
        <v>0</v>
      </c>
      <c r="I4267" s="543"/>
      <c r="J4267" s="543" t="s">
        <v>474</v>
      </c>
      <c r="K4267" s="399"/>
      <c r="L4267" s="447">
        <v>30.88</v>
      </c>
    </row>
    <row r="4268" spans="2:12" ht="13.5" thickTop="1" x14ac:dyDescent="0.25">
      <c r="B4268" s="396"/>
      <c r="C4268" s="396"/>
      <c r="D4268" s="396"/>
      <c r="E4268" s="396"/>
      <c r="F4268" s="396"/>
      <c r="G4268" s="396"/>
      <c r="H4268" s="396"/>
      <c r="I4268" s="396"/>
      <c r="J4268" s="396"/>
      <c r="K4268" s="396"/>
      <c r="L4268" s="396"/>
    </row>
    <row r="4269" spans="2:12" ht="12.75" customHeight="1" x14ac:dyDescent="0.25">
      <c r="B4269" s="388" t="s">
        <v>2636</v>
      </c>
      <c r="C4269" s="440" t="s">
        <v>15</v>
      </c>
      <c r="D4269" s="388" t="s">
        <v>33</v>
      </c>
      <c r="E4269" s="388" t="s">
        <v>30</v>
      </c>
      <c r="F4269" s="544" t="s">
        <v>199</v>
      </c>
      <c r="G4269" s="544"/>
      <c r="H4269" s="389" t="s">
        <v>24</v>
      </c>
      <c r="I4269" s="440" t="s">
        <v>26</v>
      </c>
      <c r="J4269" s="440" t="s">
        <v>585</v>
      </c>
      <c r="K4269" s="440" t="s">
        <v>54</v>
      </c>
      <c r="L4269" s="440" t="s">
        <v>25</v>
      </c>
    </row>
    <row r="4270" spans="2:12" x14ac:dyDescent="0.25">
      <c r="B4270" s="390" t="s">
        <v>382</v>
      </c>
      <c r="C4270" s="391" t="s">
        <v>976</v>
      </c>
      <c r="D4270" s="390" t="s">
        <v>1336</v>
      </c>
      <c r="E4270" s="390" t="s">
        <v>977</v>
      </c>
      <c r="F4270" s="541">
        <v>816</v>
      </c>
      <c r="G4270" s="541"/>
      <c r="H4270" s="392" t="s">
        <v>137</v>
      </c>
      <c r="I4270" s="443">
        <v>1</v>
      </c>
      <c r="J4270" s="393"/>
      <c r="K4270" s="393">
        <v>46.28</v>
      </c>
      <c r="L4270" s="393">
        <v>46.28</v>
      </c>
    </row>
    <row r="4271" spans="2:12" x14ac:dyDescent="0.25">
      <c r="B4271" s="394" t="s">
        <v>383</v>
      </c>
      <c r="C4271" s="444" t="s">
        <v>674</v>
      </c>
      <c r="D4271" s="394" t="s">
        <v>1336</v>
      </c>
      <c r="E4271" s="394" t="s">
        <v>237</v>
      </c>
      <c r="F4271" s="542" t="s">
        <v>384</v>
      </c>
      <c r="G4271" s="542"/>
      <c r="H4271" s="395" t="s">
        <v>340</v>
      </c>
      <c r="I4271" s="445">
        <v>0.22</v>
      </c>
      <c r="J4271" s="445">
        <v>0</v>
      </c>
      <c r="K4271" s="446">
        <v>22.31</v>
      </c>
      <c r="L4271" s="446">
        <v>4.9081999999999999</v>
      </c>
    </row>
    <row r="4272" spans="2:12" x14ac:dyDescent="0.25">
      <c r="B4272" s="394" t="s">
        <v>383</v>
      </c>
      <c r="C4272" s="444" t="s">
        <v>688</v>
      </c>
      <c r="D4272" s="394" t="s">
        <v>1336</v>
      </c>
      <c r="E4272" s="394" t="s">
        <v>243</v>
      </c>
      <c r="F4272" s="542" t="s">
        <v>384</v>
      </c>
      <c r="G4272" s="542"/>
      <c r="H4272" s="395" t="s">
        <v>340</v>
      </c>
      <c r="I4272" s="445">
        <v>0.22</v>
      </c>
      <c r="J4272" s="445">
        <v>0</v>
      </c>
      <c r="K4272" s="446">
        <v>29.78</v>
      </c>
      <c r="L4272" s="446">
        <v>6.5515999999999996</v>
      </c>
    </row>
    <row r="4273" spans="2:12" x14ac:dyDescent="0.25">
      <c r="B4273" s="394" t="s">
        <v>383</v>
      </c>
      <c r="C4273" s="444" t="s">
        <v>398</v>
      </c>
      <c r="D4273" s="394" t="s">
        <v>1336</v>
      </c>
      <c r="E4273" s="394" t="s">
        <v>399</v>
      </c>
      <c r="F4273" s="542" t="s">
        <v>390</v>
      </c>
      <c r="G4273" s="542"/>
      <c r="H4273" s="395" t="s">
        <v>136</v>
      </c>
      <c r="I4273" s="445">
        <v>1</v>
      </c>
      <c r="J4273" s="445">
        <v>0</v>
      </c>
      <c r="K4273" s="446">
        <v>34.83</v>
      </c>
      <c r="L4273" s="446">
        <v>34.83</v>
      </c>
    </row>
    <row r="4274" spans="2:12" ht="25.5" x14ac:dyDescent="0.25">
      <c r="B4274" s="399"/>
      <c r="C4274" s="399"/>
      <c r="D4274" s="399"/>
      <c r="E4274" s="399"/>
      <c r="F4274" s="399"/>
      <c r="G4274" s="399" t="s">
        <v>386</v>
      </c>
      <c r="H4274" s="447">
        <v>11.45</v>
      </c>
      <c r="I4274" s="399" t="s">
        <v>387</v>
      </c>
      <c r="J4274" s="447">
        <v>0</v>
      </c>
      <c r="K4274" s="399" t="s">
        <v>388</v>
      </c>
      <c r="L4274" s="447">
        <v>11.45</v>
      </c>
    </row>
    <row r="4275" spans="2:12" ht="26.25" thickBot="1" x14ac:dyDescent="0.3">
      <c r="B4275" s="399"/>
      <c r="C4275" s="399"/>
      <c r="D4275" s="399"/>
      <c r="E4275" s="399"/>
      <c r="F4275" s="399"/>
      <c r="G4275" s="399" t="s">
        <v>389</v>
      </c>
      <c r="H4275" s="447">
        <v>0</v>
      </c>
      <c r="I4275" s="543"/>
      <c r="J4275" s="543" t="s">
        <v>474</v>
      </c>
      <c r="K4275" s="399"/>
      <c r="L4275" s="447">
        <v>46.28</v>
      </c>
    </row>
    <row r="4276" spans="2:12" ht="12.75" customHeight="1" thickTop="1" x14ac:dyDescent="0.25">
      <c r="B4276" s="396"/>
      <c r="C4276" s="396"/>
      <c r="D4276" s="396"/>
      <c r="E4276" s="396"/>
      <c r="F4276" s="396"/>
      <c r="G4276" s="396"/>
      <c r="H4276" s="396"/>
      <c r="I4276" s="396"/>
      <c r="J4276" s="396"/>
      <c r="K4276" s="396"/>
      <c r="L4276" s="396"/>
    </row>
    <row r="4277" spans="2:12" ht="15" x14ac:dyDescent="0.25">
      <c r="B4277" s="388" t="s">
        <v>2637</v>
      </c>
      <c r="C4277" s="440" t="s">
        <v>15</v>
      </c>
      <c r="D4277" s="388" t="s">
        <v>33</v>
      </c>
      <c r="E4277" s="388" t="s">
        <v>30</v>
      </c>
      <c r="F4277" s="544" t="s">
        <v>199</v>
      </c>
      <c r="G4277" s="544"/>
      <c r="H4277" s="389" t="s">
        <v>24</v>
      </c>
      <c r="I4277" s="440" t="s">
        <v>26</v>
      </c>
      <c r="J4277" s="440" t="s">
        <v>585</v>
      </c>
      <c r="K4277" s="440" t="s">
        <v>54</v>
      </c>
      <c r="L4277" s="440" t="s">
        <v>25</v>
      </c>
    </row>
    <row r="4278" spans="2:12" ht="12.75" customHeight="1" x14ac:dyDescent="0.25">
      <c r="B4278" s="390" t="s">
        <v>382</v>
      </c>
      <c r="C4278" s="391" t="s">
        <v>2638</v>
      </c>
      <c r="D4278" s="390" t="s">
        <v>1336</v>
      </c>
      <c r="E4278" s="390" t="s">
        <v>2639</v>
      </c>
      <c r="F4278" s="541">
        <v>820</v>
      </c>
      <c r="G4278" s="541"/>
      <c r="H4278" s="392" t="s">
        <v>137</v>
      </c>
      <c r="I4278" s="443">
        <v>1</v>
      </c>
      <c r="J4278" s="393"/>
      <c r="K4278" s="393">
        <v>19.25</v>
      </c>
      <c r="L4278" s="393">
        <v>19.25</v>
      </c>
    </row>
    <row r="4279" spans="2:12" ht="25.5" x14ac:dyDescent="0.25">
      <c r="B4279" s="394" t="s">
        <v>383</v>
      </c>
      <c r="C4279" s="444" t="s">
        <v>4802</v>
      </c>
      <c r="D4279" s="394" t="s">
        <v>1336</v>
      </c>
      <c r="E4279" s="394" t="s">
        <v>4803</v>
      </c>
      <c r="F4279" s="542" t="s">
        <v>390</v>
      </c>
      <c r="G4279" s="542"/>
      <c r="H4279" s="395" t="s">
        <v>136</v>
      </c>
      <c r="I4279" s="445">
        <v>1</v>
      </c>
      <c r="J4279" s="445">
        <v>0</v>
      </c>
      <c r="K4279" s="446">
        <v>14.05</v>
      </c>
      <c r="L4279" s="446">
        <v>14.05</v>
      </c>
    </row>
    <row r="4280" spans="2:12" x14ac:dyDescent="0.25">
      <c r="B4280" s="394" t="s">
        <v>383</v>
      </c>
      <c r="C4280" s="444" t="s">
        <v>688</v>
      </c>
      <c r="D4280" s="394" t="s">
        <v>1336</v>
      </c>
      <c r="E4280" s="394" t="s">
        <v>243</v>
      </c>
      <c r="F4280" s="542" t="s">
        <v>384</v>
      </c>
      <c r="G4280" s="542"/>
      <c r="H4280" s="395" t="s">
        <v>340</v>
      </c>
      <c r="I4280" s="445">
        <v>0.1</v>
      </c>
      <c r="J4280" s="445">
        <v>0</v>
      </c>
      <c r="K4280" s="446">
        <v>29.78</v>
      </c>
      <c r="L4280" s="446">
        <v>2.9780000000000002</v>
      </c>
    </row>
    <row r="4281" spans="2:12" x14ac:dyDescent="0.25">
      <c r="B4281" s="394" t="s">
        <v>383</v>
      </c>
      <c r="C4281" s="444" t="s">
        <v>674</v>
      </c>
      <c r="D4281" s="394" t="s">
        <v>1336</v>
      </c>
      <c r="E4281" s="394" t="s">
        <v>237</v>
      </c>
      <c r="F4281" s="542" t="s">
        <v>384</v>
      </c>
      <c r="G4281" s="542"/>
      <c r="H4281" s="395" t="s">
        <v>340</v>
      </c>
      <c r="I4281" s="445">
        <v>0.1</v>
      </c>
      <c r="J4281" s="445">
        <v>0</v>
      </c>
      <c r="K4281" s="446">
        <v>22.31</v>
      </c>
      <c r="L4281" s="446">
        <v>2.2309999999999999</v>
      </c>
    </row>
    <row r="4282" spans="2:12" ht="25.5" x14ac:dyDescent="0.25">
      <c r="B4282" s="399"/>
      <c r="C4282" s="399"/>
      <c r="D4282" s="399"/>
      <c r="E4282" s="399"/>
      <c r="F4282" s="399"/>
      <c r="G4282" s="399" t="s">
        <v>386</v>
      </c>
      <c r="H4282" s="447">
        <v>5.2</v>
      </c>
      <c r="I4282" s="399" t="s">
        <v>387</v>
      </c>
      <c r="J4282" s="447">
        <v>0</v>
      </c>
      <c r="K4282" s="399" t="s">
        <v>388</v>
      </c>
      <c r="L4282" s="447">
        <v>5.2</v>
      </c>
    </row>
    <row r="4283" spans="2:12" ht="26.25" thickBot="1" x14ac:dyDescent="0.3">
      <c r="B4283" s="399"/>
      <c r="C4283" s="399"/>
      <c r="D4283" s="399"/>
      <c r="E4283" s="399"/>
      <c r="F4283" s="399"/>
      <c r="G4283" s="399" t="s">
        <v>389</v>
      </c>
      <c r="H4283" s="447">
        <v>0</v>
      </c>
      <c r="I4283" s="543"/>
      <c r="J4283" s="543" t="s">
        <v>474</v>
      </c>
      <c r="K4283" s="399"/>
      <c r="L4283" s="447">
        <v>19.25</v>
      </c>
    </row>
    <row r="4284" spans="2:12" ht="13.5" thickTop="1" x14ac:dyDescent="0.25">
      <c r="B4284" s="396"/>
      <c r="C4284" s="396"/>
      <c r="D4284" s="396"/>
      <c r="E4284" s="396"/>
      <c r="F4284" s="396"/>
      <c r="G4284" s="396"/>
      <c r="H4284" s="396"/>
      <c r="I4284" s="396"/>
      <c r="J4284" s="396"/>
      <c r="K4284" s="396"/>
      <c r="L4284" s="396"/>
    </row>
    <row r="4285" spans="2:12" ht="15" x14ac:dyDescent="0.25">
      <c r="B4285" s="388" t="s">
        <v>2640</v>
      </c>
      <c r="C4285" s="440" t="s">
        <v>15</v>
      </c>
      <c r="D4285" s="388" t="s">
        <v>33</v>
      </c>
      <c r="E4285" s="388" t="s">
        <v>30</v>
      </c>
      <c r="F4285" s="544" t="s">
        <v>199</v>
      </c>
      <c r="G4285" s="544"/>
      <c r="H4285" s="389" t="s">
        <v>24</v>
      </c>
      <c r="I4285" s="440" t="s">
        <v>26</v>
      </c>
      <c r="J4285" s="440" t="s">
        <v>585</v>
      </c>
      <c r="K4285" s="440" t="s">
        <v>54</v>
      </c>
      <c r="L4285" s="440" t="s">
        <v>25</v>
      </c>
    </row>
    <row r="4286" spans="2:12" x14ac:dyDescent="0.25">
      <c r="B4286" s="390" t="s">
        <v>382</v>
      </c>
      <c r="C4286" s="391" t="s">
        <v>2641</v>
      </c>
      <c r="D4286" s="390" t="s">
        <v>1336</v>
      </c>
      <c r="E4286" s="390" t="s">
        <v>2642</v>
      </c>
      <c r="F4286" s="541">
        <v>820</v>
      </c>
      <c r="G4286" s="541"/>
      <c r="H4286" s="392" t="s">
        <v>137</v>
      </c>
      <c r="I4286" s="443">
        <v>1</v>
      </c>
      <c r="J4286" s="393"/>
      <c r="K4286" s="393">
        <v>23.64</v>
      </c>
      <c r="L4286" s="393">
        <v>23.64</v>
      </c>
    </row>
    <row r="4287" spans="2:12" ht="12.75" customHeight="1" x14ac:dyDescent="0.25">
      <c r="B4287" s="394" t="s">
        <v>383</v>
      </c>
      <c r="C4287" s="444" t="s">
        <v>688</v>
      </c>
      <c r="D4287" s="394" t="s">
        <v>1336</v>
      </c>
      <c r="E4287" s="394" t="s">
        <v>243</v>
      </c>
      <c r="F4287" s="542" t="s">
        <v>384</v>
      </c>
      <c r="G4287" s="542"/>
      <c r="H4287" s="395" t="s">
        <v>340</v>
      </c>
      <c r="I4287" s="445">
        <v>0.1</v>
      </c>
      <c r="J4287" s="445">
        <v>0</v>
      </c>
      <c r="K4287" s="446">
        <v>29.78</v>
      </c>
      <c r="L4287" s="446">
        <v>2.9780000000000002</v>
      </c>
    </row>
    <row r="4288" spans="2:12" ht="12.75" customHeight="1" x14ac:dyDescent="0.25">
      <c r="B4288" s="394" t="s">
        <v>383</v>
      </c>
      <c r="C4288" s="444" t="s">
        <v>4804</v>
      </c>
      <c r="D4288" s="394" t="s">
        <v>1336</v>
      </c>
      <c r="E4288" s="394" t="s">
        <v>4805</v>
      </c>
      <c r="F4288" s="542" t="s">
        <v>390</v>
      </c>
      <c r="G4288" s="542"/>
      <c r="H4288" s="395" t="s">
        <v>136</v>
      </c>
      <c r="I4288" s="445">
        <v>1</v>
      </c>
      <c r="J4288" s="445">
        <v>0</v>
      </c>
      <c r="K4288" s="446">
        <v>18.440000000000001</v>
      </c>
      <c r="L4288" s="446">
        <v>18.440000000000001</v>
      </c>
    </row>
    <row r="4289" spans="2:12" x14ac:dyDescent="0.25">
      <c r="B4289" s="394" t="s">
        <v>383</v>
      </c>
      <c r="C4289" s="444" t="s">
        <v>674</v>
      </c>
      <c r="D4289" s="394" t="s">
        <v>1336</v>
      </c>
      <c r="E4289" s="394" t="s">
        <v>237</v>
      </c>
      <c r="F4289" s="542" t="s">
        <v>384</v>
      </c>
      <c r="G4289" s="542"/>
      <c r="H4289" s="395" t="s">
        <v>340</v>
      </c>
      <c r="I4289" s="445">
        <v>0.1</v>
      </c>
      <c r="J4289" s="445">
        <v>0</v>
      </c>
      <c r="K4289" s="446">
        <v>22.31</v>
      </c>
      <c r="L4289" s="446">
        <v>2.2309999999999999</v>
      </c>
    </row>
    <row r="4290" spans="2:12" ht="25.5" x14ac:dyDescent="0.25">
      <c r="B4290" s="399"/>
      <c r="C4290" s="399"/>
      <c r="D4290" s="399"/>
      <c r="E4290" s="399"/>
      <c r="F4290" s="399"/>
      <c r="G4290" s="399" t="s">
        <v>386</v>
      </c>
      <c r="H4290" s="447">
        <v>5.2</v>
      </c>
      <c r="I4290" s="399" t="s">
        <v>387</v>
      </c>
      <c r="J4290" s="447">
        <v>0</v>
      </c>
      <c r="K4290" s="399" t="s">
        <v>388</v>
      </c>
      <c r="L4290" s="447">
        <v>5.2</v>
      </c>
    </row>
    <row r="4291" spans="2:12" ht="26.25" thickBot="1" x14ac:dyDescent="0.3">
      <c r="B4291" s="399"/>
      <c r="C4291" s="399"/>
      <c r="D4291" s="399"/>
      <c r="E4291" s="399"/>
      <c r="F4291" s="399"/>
      <c r="G4291" s="399" t="s">
        <v>389</v>
      </c>
      <c r="H4291" s="447">
        <v>0</v>
      </c>
      <c r="I4291" s="543"/>
      <c r="J4291" s="543" t="s">
        <v>474</v>
      </c>
      <c r="K4291" s="399"/>
      <c r="L4291" s="447">
        <v>23.64</v>
      </c>
    </row>
    <row r="4292" spans="2:12" ht="13.5" thickTop="1" x14ac:dyDescent="0.25">
      <c r="B4292" s="396"/>
      <c r="C4292" s="396"/>
      <c r="D4292" s="396"/>
      <c r="E4292" s="396"/>
      <c r="F4292" s="396"/>
      <c r="G4292" s="396"/>
      <c r="H4292" s="396"/>
      <c r="I4292" s="396"/>
      <c r="J4292" s="396"/>
      <c r="K4292" s="396"/>
      <c r="L4292" s="396"/>
    </row>
    <row r="4293" spans="2:12" ht="15" x14ac:dyDescent="0.25">
      <c r="B4293" s="388" t="s">
        <v>2643</v>
      </c>
      <c r="C4293" s="440" t="s">
        <v>15</v>
      </c>
      <c r="D4293" s="388" t="s">
        <v>33</v>
      </c>
      <c r="E4293" s="388" t="s">
        <v>30</v>
      </c>
      <c r="F4293" s="544" t="s">
        <v>199</v>
      </c>
      <c r="G4293" s="544"/>
      <c r="H4293" s="389" t="s">
        <v>24</v>
      </c>
      <c r="I4293" s="440" t="s">
        <v>26</v>
      </c>
      <c r="J4293" s="440" t="s">
        <v>585</v>
      </c>
      <c r="K4293" s="440" t="s">
        <v>54</v>
      </c>
      <c r="L4293" s="440" t="s">
        <v>25</v>
      </c>
    </row>
    <row r="4294" spans="2:12" ht="38.25" customHeight="1" x14ac:dyDescent="0.25">
      <c r="B4294" s="390" t="s">
        <v>382</v>
      </c>
      <c r="C4294" s="391" t="s">
        <v>982</v>
      </c>
      <c r="D4294" s="390" t="s">
        <v>1336</v>
      </c>
      <c r="E4294" s="390" t="s">
        <v>983</v>
      </c>
      <c r="F4294" s="541">
        <v>817</v>
      </c>
      <c r="G4294" s="541"/>
      <c r="H4294" s="392" t="s">
        <v>137</v>
      </c>
      <c r="I4294" s="443">
        <v>1</v>
      </c>
      <c r="J4294" s="393"/>
      <c r="K4294" s="393">
        <v>26.14</v>
      </c>
      <c r="L4294" s="393">
        <v>26.14</v>
      </c>
    </row>
    <row r="4295" spans="2:12" x14ac:dyDescent="0.25">
      <c r="B4295" s="394" t="s">
        <v>383</v>
      </c>
      <c r="C4295" s="444" t="s">
        <v>1176</v>
      </c>
      <c r="D4295" s="394" t="s">
        <v>1336</v>
      </c>
      <c r="E4295" s="394" t="s">
        <v>1177</v>
      </c>
      <c r="F4295" s="542" t="s">
        <v>390</v>
      </c>
      <c r="G4295" s="542"/>
      <c r="H4295" s="395" t="s">
        <v>136</v>
      </c>
      <c r="I4295" s="445">
        <v>1</v>
      </c>
      <c r="J4295" s="445">
        <v>0</v>
      </c>
      <c r="K4295" s="446">
        <v>21.98</v>
      </c>
      <c r="L4295" s="446">
        <v>21.98</v>
      </c>
    </row>
    <row r="4296" spans="2:12" ht="15" customHeight="1" x14ac:dyDescent="0.25">
      <c r="B4296" s="394" t="s">
        <v>383</v>
      </c>
      <c r="C4296" s="444" t="s">
        <v>688</v>
      </c>
      <c r="D4296" s="394" t="s">
        <v>1336</v>
      </c>
      <c r="E4296" s="394" t="s">
        <v>243</v>
      </c>
      <c r="F4296" s="542" t="s">
        <v>384</v>
      </c>
      <c r="G4296" s="542"/>
      <c r="H4296" s="395" t="s">
        <v>340</v>
      </c>
      <c r="I4296" s="445">
        <v>0.08</v>
      </c>
      <c r="J4296" s="445">
        <v>0</v>
      </c>
      <c r="K4296" s="446">
        <v>29.78</v>
      </c>
      <c r="L4296" s="446">
        <v>2.3824000000000001</v>
      </c>
    </row>
    <row r="4297" spans="2:12" x14ac:dyDescent="0.25">
      <c r="B4297" s="394" t="s">
        <v>383</v>
      </c>
      <c r="C4297" s="444" t="s">
        <v>674</v>
      </c>
      <c r="D4297" s="394" t="s">
        <v>1336</v>
      </c>
      <c r="E4297" s="394" t="s">
        <v>237</v>
      </c>
      <c r="F4297" s="542" t="s">
        <v>384</v>
      </c>
      <c r="G4297" s="542"/>
      <c r="H4297" s="395" t="s">
        <v>340</v>
      </c>
      <c r="I4297" s="445">
        <v>0.08</v>
      </c>
      <c r="J4297" s="445">
        <v>0</v>
      </c>
      <c r="K4297" s="446">
        <v>22.31</v>
      </c>
      <c r="L4297" s="446">
        <v>1.7847999999999999</v>
      </c>
    </row>
    <row r="4298" spans="2:12" ht="15" customHeight="1" x14ac:dyDescent="0.25">
      <c r="B4298" s="399"/>
      <c r="C4298" s="399"/>
      <c r="D4298" s="399"/>
      <c r="E4298" s="399"/>
      <c r="F4298" s="399"/>
      <c r="G4298" s="399" t="s">
        <v>386</v>
      </c>
      <c r="H4298" s="447">
        <v>4.16</v>
      </c>
      <c r="I4298" s="399" t="s">
        <v>387</v>
      </c>
      <c r="J4298" s="447">
        <v>0</v>
      </c>
      <c r="K4298" s="399" t="s">
        <v>388</v>
      </c>
      <c r="L4298" s="447">
        <v>4.16</v>
      </c>
    </row>
    <row r="4299" spans="2:12" ht="26.25" thickBot="1" x14ac:dyDescent="0.3">
      <c r="B4299" s="399"/>
      <c r="C4299" s="399"/>
      <c r="D4299" s="399"/>
      <c r="E4299" s="399"/>
      <c r="F4299" s="399"/>
      <c r="G4299" s="399" t="s">
        <v>389</v>
      </c>
      <c r="H4299" s="447">
        <v>0</v>
      </c>
      <c r="I4299" s="543"/>
      <c r="J4299" s="543" t="s">
        <v>474</v>
      </c>
      <c r="K4299" s="399"/>
      <c r="L4299" s="447">
        <v>26.14</v>
      </c>
    </row>
    <row r="4300" spans="2:12" ht="15" customHeight="1" thickTop="1" x14ac:dyDescent="0.25">
      <c r="B4300" s="396"/>
      <c r="C4300" s="396"/>
      <c r="D4300" s="396"/>
      <c r="E4300" s="396"/>
      <c r="F4300" s="396"/>
      <c r="G4300" s="396"/>
      <c r="H4300" s="396"/>
      <c r="I4300" s="396"/>
      <c r="J4300" s="396"/>
      <c r="K4300" s="396"/>
      <c r="L4300" s="396"/>
    </row>
    <row r="4301" spans="2:12" ht="15" x14ac:dyDescent="0.25">
      <c r="B4301" s="388" t="s">
        <v>2644</v>
      </c>
      <c r="C4301" s="440" t="s">
        <v>15</v>
      </c>
      <c r="D4301" s="388" t="s">
        <v>33</v>
      </c>
      <c r="E4301" s="388" t="s">
        <v>30</v>
      </c>
      <c r="F4301" s="544" t="s">
        <v>199</v>
      </c>
      <c r="G4301" s="544"/>
      <c r="H4301" s="389" t="s">
        <v>24</v>
      </c>
      <c r="I4301" s="440" t="s">
        <v>26</v>
      </c>
      <c r="J4301" s="440" t="s">
        <v>585</v>
      </c>
      <c r="K4301" s="440" t="s">
        <v>54</v>
      </c>
      <c r="L4301" s="440" t="s">
        <v>25</v>
      </c>
    </row>
    <row r="4302" spans="2:12" x14ac:dyDescent="0.25">
      <c r="B4302" s="390" t="s">
        <v>382</v>
      </c>
      <c r="C4302" s="391" t="s">
        <v>984</v>
      </c>
      <c r="D4302" s="390" t="s">
        <v>1336</v>
      </c>
      <c r="E4302" s="390" t="s">
        <v>985</v>
      </c>
      <c r="F4302" s="541">
        <v>817</v>
      </c>
      <c r="G4302" s="541"/>
      <c r="H4302" s="392" t="s">
        <v>137</v>
      </c>
      <c r="I4302" s="443">
        <v>1</v>
      </c>
      <c r="J4302" s="393"/>
      <c r="K4302" s="393">
        <v>44.73</v>
      </c>
      <c r="L4302" s="393">
        <v>44.73</v>
      </c>
    </row>
    <row r="4303" spans="2:12" x14ac:dyDescent="0.25">
      <c r="B4303" s="394" t="s">
        <v>383</v>
      </c>
      <c r="C4303" s="444" t="s">
        <v>1178</v>
      </c>
      <c r="D4303" s="394" t="s">
        <v>1336</v>
      </c>
      <c r="E4303" s="394" t="s">
        <v>1179</v>
      </c>
      <c r="F4303" s="542" t="s">
        <v>390</v>
      </c>
      <c r="G4303" s="542"/>
      <c r="H4303" s="395" t="s">
        <v>136</v>
      </c>
      <c r="I4303" s="445">
        <v>1</v>
      </c>
      <c r="J4303" s="445">
        <v>0</v>
      </c>
      <c r="K4303" s="446">
        <v>40.57</v>
      </c>
      <c r="L4303" s="446">
        <v>40.57</v>
      </c>
    </row>
    <row r="4304" spans="2:12" x14ac:dyDescent="0.25">
      <c r="B4304" s="394" t="s">
        <v>383</v>
      </c>
      <c r="C4304" s="444" t="s">
        <v>674</v>
      </c>
      <c r="D4304" s="394" t="s">
        <v>1336</v>
      </c>
      <c r="E4304" s="394" t="s">
        <v>237</v>
      </c>
      <c r="F4304" s="542" t="s">
        <v>384</v>
      </c>
      <c r="G4304" s="542"/>
      <c r="H4304" s="395" t="s">
        <v>340</v>
      </c>
      <c r="I4304" s="445">
        <v>0.08</v>
      </c>
      <c r="J4304" s="445">
        <v>0</v>
      </c>
      <c r="K4304" s="446">
        <v>22.31</v>
      </c>
      <c r="L4304" s="446">
        <v>1.7847999999999999</v>
      </c>
    </row>
    <row r="4305" spans="2:12" x14ac:dyDescent="0.25">
      <c r="B4305" s="394" t="s">
        <v>383</v>
      </c>
      <c r="C4305" s="444" t="s">
        <v>688</v>
      </c>
      <c r="D4305" s="394" t="s">
        <v>1336</v>
      </c>
      <c r="E4305" s="394" t="s">
        <v>243</v>
      </c>
      <c r="F4305" s="542" t="s">
        <v>384</v>
      </c>
      <c r="G4305" s="542"/>
      <c r="H4305" s="395" t="s">
        <v>340</v>
      </c>
      <c r="I4305" s="445">
        <v>0.08</v>
      </c>
      <c r="J4305" s="445">
        <v>0</v>
      </c>
      <c r="K4305" s="446">
        <v>29.78</v>
      </c>
      <c r="L4305" s="446">
        <v>2.3824000000000001</v>
      </c>
    </row>
    <row r="4306" spans="2:12" ht="25.5" x14ac:dyDescent="0.25">
      <c r="B4306" s="399"/>
      <c r="C4306" s="399"/>
      <c r="D4306" s="399"/>
      <c r="E4306" s="399"/>
      <c r="F4306" s="399"/>
      <c r="G4306" s="399" t="s">
        <v>386</v>
      </c>
      <c r="H4306" s="447">
        <v>4.16</v>
      </c>
      <c r="I4306" s="399" t="s">
        <v>387</v>
      </c>
      <c r="J4306" s="447">
        <v>0</v>
      </c>
      <c r="K4306" s="399" t="s">
        <v>388</v>
      </c>
      <c r="L4306" s="447">
        <v>4.16</v>
      </c>
    </row>
    <row r="4307" spans="2:12" ht="26.25" thickBot="1" x14ac:dyDescent="0.3">
      <c r="B4307" s="399"/>
      <c r="C4307" s="399"/>
      <c r="D4307" s="399"/>
      <c r="E4307" s="399"/>
      <c r="F4307" s="399"/>
      <c r="G4307" s="399" t="s">
        <v>389</v>
      </c>
      <c r="H4307" s="447">
        <v>0</v>
      </c>
      <c r="I4307" s="543"/>
      <c r="J4307" s="543" t="s">
        <v>474</v>
      </c>
      <c r="K4307" s="399"/>
      <c r="L4307" s="447">
        <v>44.73</v>
      </c>
    </row>
    <row r="4308" spans="2:12" ht="13.5" thickTop="1" x14ac:dyDescent="0.25">
      <c r="B4308" s="396"/>
      <c r="C4308" s="396"/>
      <c r="D4308" s="396"/>
      <c r="E4308" s="396"/>
      <c r="F4308" s="396"/>
      <c r="G4308" s="396"/>
      <c r="H4308" s="396"/>
      <c r="I4308" s="396"/>
      <c r="J4308" s="396"/>
      <c r="K4308" s="396"/>
      <c r="L4308" s="396"/>
    </row>
    <row r="4309" spans="2:12" ht="12.75" customHeight="1" x14ac:dyDescent="0.25">
      <c r="B4309" s="388" t="s">
        <v>2646</v>
      </c>
      <c r="C4309" s="440" t="s">
        <v>15</v>
      </c>
      <c r="D4309" s="388" t="s">
        <v>33</v>
      </c>
      <c r="E4309" s="388" t="s">
        <v>30</v>
      </c>
      <c r="F4309" s="544" t="s">
        <v>199</v>
      </c>
      <c r="G4309" s="544"/>
      <c r="H4309" s="389" t="s">
        <v>24</v>
      </c>
      <c r="I4309" s="440" t="s">
        <v>26</v>
      </c>
      <c r="J4309" s="440" t="s">
        <v>585</v>
      </c>
      <c r="K4309" s="440" t="s">
        <v>54</v>
      </c>
      <c r="L4309" s="440" t="s">
        <v>25</v>
      </c>
    </row>
    <row r="4310" spans="2:12" ht="38.25" x14ac:dyDescent="0.25">
      <c r="B4310" s="390" t="s">
        <v>382</v>
      </c>
      <c r="C4310" s="391" t="s">
        <v>2647</v>
      </c>
      <c r="D4310" s="390" t="s">
        <v>160</v>
      </c>
      <c r="E4310" s="390" t="s">
        <v>2648</v>
      </c>
      <c r="F4310" s="541" t="s">
        <v>4325</v>
      </c>
      <c r="G4310" s="541"/>
      <c r="H4310" s="392" t="s">
        <v>159</v>
      </c>
      <c r="I4310" s="443">
        <v>1</v>
      </c>
      <c r="J4310" s="393"/>
      <c r="K4310" s="393">
        <v>192.35</v>
      </c>
      <c r="L4310" s="393">
        <v>192.35</v>
      </c>
    </row>
    <row r="4311" spans="2:12" ht="38.25" x14ac:dyDescent="0.25">
      <c r="B4311" s="394" t="s">
        <v>383</v>
      </c>
      <c r="C4311" s="444" t="s">
        <v>746</v>
      </c>
      <c r="D4311" s="394" t="s">
        <v>160</v>
      </c>
      <c r="E4311" s="394" t="s">
        <v>489</v>
      </c>
      <c r="F4311" s="542" t="s">
        <v>390</v>
      </c>
      <c r="G4311" s="542"/>
      <c r="H4311" s="395" t="s">
        <v>159</v>
      </c>
      <c r="I4311" s="445">
        <v>8.7499999999999994E-2</v>
      </c>
      <c r="J4311" s="445">
        <v>0</v>
      </c>
      <c r="K4311" s="446">
        <v>21.91</v>
      </c>
      <c r="L4311" s="446">
        <v>1.917125</v>
      </c>
    </row>
    <row r="4312" spans="2:12" ht="25.5" x14ac:dyDescent="0.25">
      <c r="B4312" s="394" t="s">
        <v>383</v>
      </c>
      <c r="C4312" s="444" t="s">
        <v>4806</v>
      </c>
      <c r="D4312" s="394" t="s">
        <v>160</v>
      </c>
      <c r="E4312" s="394" t="s">
        <v>4807</v>
      </c>
      <c r="F4312" s="542" t="s">
        <v>390</v>
      </c>
      <c r="G4312" s="542"/>
      <c r="H4312" s="395" t="s">
        <v>159</v>
      </c>
      <c r="I4312" s="445">
        <v>1</v>
      </c>
      <c r="J4312" s="445">
        <v>0</v>
      </c>
      <c r="K4312" s="446">
        <v>169.47</v>
      </c>
      <c r="L4312" s="446">
        <v>169.47</v>
      </c>
    </row>
    <row r="4313" spans="2:12" ht="25.5" x14ac:dyDescent="0.25">
      <c r="B4313" s="394" t="s">
        <v>383</v>
      </c>
      <c r="C4313" s="444" t="s">
        <v>4319</v>
      </c>
      <c r="D4313" s="394" t="s">
        <v>160</v>
      </c>
      <c r="E4313" s="394" t="s">
        <v>4320</v>
      </c>
      <c r="F4313" s="542" t="s">
        <v>390</v>
      </c>
      <c r="G4313" s="542"/>
      <c r="H4313" s="395" t="s">
        <v>159</v>
      </c>
      <c r="I4313" s="445">
        <v>1</v>
      </c>
      <c r="J4313" s="445">
        <v>0</v>
      </c>
      <c r="K4313" s="446">
        <v>11.43</v>
      </c>
      <c r="L4313" s="446">
        <v>11.43</v>
      </c>
    </row>
    <row r="4314" spans="2:12" x14ac:dyDescent="0.25">
      <c r="B4314" s="394" t="s">
        <v>383</v>
      </c>
      <c r="C4314" s="444" t="s">
        <v>688</v>
      </c>
      <c r="D4314" s="394" t="s">
        <v>1336</v>
      </c>
      <c r="E4314" s="394" t="s">
        <v>243</v>
      </c>
      <c r="F4314" s="542" t="s">
        <v>384</v>
      </c>
      <c r="G4314" s="542"/>
      <c r="H4314" s="395" t="s">
        <v>340</v>
      </c>
      <c r="I4314" s="445">
        <v>0.2631</v>
      </c>
      <c r="J4314" s="445">
        <v>0</v>
      </c>
      <c r="K4314" s="446">
        <v>29.78</v>
      </c>
      <c r="L4314" s="446">
        <v>7.8351179999999996</v>
      </c>
    </row>
    <row r="4315" spans="2:12" x14ac:dyDescent="0.25">
      <c r="B4315" s="394" t="s">
        <v>383</v>
      </c>
      <c r="C4315" s="444" t="s">
        <v>690</v>
      </c>
      <c r="D4315" s="394" t="s">
        <v>1336</v>
      </c>
      <c r="E4315" s="394" t="s">
        <v>202</v>
      </c>
      <c r="F4315" s="542" t="s">
        <v>384</v>
      </c>
      <c r="G4315" s="542"/>
      <c r="H4315" s="395" t="s">
        <v>340</v>
      </c>
      <c r="I4315" s="445">
        <v>8.4199999999999997E-2</v>
      </c>
      <c r="J4315" s="445">
        <v>0</v>
      </c>
      <c r="K4315" s="446">
        <v>20.37</v>
      </c>
      <c r="L4315" s="446">
        <v>1.7151540000000001</v>
      </c>
    </row>
    <row r="4316" spans="2:12" ht="25.5" x14ac:dyDescent="0.25">
      <c r="B4316" s="399"/>
      <c r="C4316" s="399"/>
      <c r="D4316" s="399"/>
      <c r="E4316" s="399"/>
      <c r="F4316" s="399"/>
      <c r="G4316" s="399" t="s">
        <v>386</v>
      </c>
      <c r="H4316" s="447">
        <v>9.5399999999999991</v>
      </c>
      <c r="I4316" s="399" t="s">
        <v>387</v>
      </c>
      <c r="J4316" s="447">
        <v>0</v>
      </c>
      <c r="K4316" s="399" t="s">
        <v>388</v>
      </c>
      <c r="L4316" s="447">
        <v>9.5399999999999991</v>
      </c>
    </row>
    <row r="4317" spans="2:12" ht="26.25" thickBot="1" x14ac:dyDescent="0.3">
      <c r="B4317" s="399"/>
      <c r="C4317" s="399"/>
      <c r="D4317" s="399"/>
      <c r="E4317" s="399"/>
      <c r="F4317" s="399"/>
      <c r="G4317" s="399" t="s">
        <v>389</v>
      </c>
      <c r="H4317" s="447">
        <v>0</v>
      </c>
      <c r="I4317" s="543"/>
      <c r="J4317" s="543" t="s">
        <v>474</v>
      </c>
      <c r="K4317" s="399"/>
      <c r="L4317" s="447">
        <v>192.35</v>
      </c>
    </row>
    <row r="4318" spans="2:12" ht="15" customHeight="1" thickTop="1" x14ac:dyDescent="0.25">
      <c r="B4318" s="396"/>
      <c r="C4318" s="396"/>
      <c r="D4318" s="396"/>
      <c r="E4318" s="396"/>
      <c r="F4318" s="396"/>
      <c r="G4318" s="396"/>
      <c r="H4318" s="396"/>
      <c r="I4318" s="396"/>
      <c r="J4318" s="396"/>
      <c r="K4318" s="396"/>
      <c r="L4318" s="396"/>
    </row>
    <row r="4319" spans="2:12" ht="15" customHeight="1" x14ac:dyDescent="0.25">
      <c r="B4319" s="388" t="s">
        <v>2649</v>
      </c>
      <c r="C4319" s="440" t="s">
        <v>15</v>
      </c>
      <c r="D4319" s="388" t="s">
        <v>33</v>
      </c>
      <c r="E4319" s="388" t="s">
        <v>30</v>
      </c>
      <c r="F4319" s="544" t="s">
        <v>199</v>
      </c>
      <c r="G4319" s="544"/>
      <c r="H4319" s="389" t="s">
        <v>24</v>
      </c>
      <c r="I4319" s="440" t="s">
        <v>26</v>
      </c>
      <c r="J4319" s="440" t="s">
        <v>54</v>
      </c>
      <c r="K4319" s="440" t="s">
        <v>25</v>
      </c>
      <c r="L4319"/>
    </row>
    <row r="4320" spans="2:12" ht="38.25" x14ac:dyDescent="0.25">
      <c r="B4320" s="390" t="s">
        <v>382</v>
      </c>
      <c r="C4320" s="391" t="s">
        <v>2650</v>
      </c>
      <c r="D4320" s="390" t="s">
        <v>164</v>
      </c>
      <c r="E4320" s="390" t="s">
        <v>2651</v>
      </c>
      <c r="F4320" s="541" t="s">
        <v>4808</v>
      </c>
      <c r="G4320" s="541"/>
      <c r="H4320" s="392" t="s">
        <v>136</v>
      </c>
      <c r="I4320" s="443">
        <v>1</v>
      </c>
      <c r="J4320" s="393">
        <v>21.7</v>
      </c>
      <c r="K4320" s="393">
        <v>21.7</v>
      </c>
      <c r="L4320"/>
    </row>
    <row r="4321" spans="2:12" ht="15" x14ac:dyDescent="0.25">
      <c r="B4321" s="388" t="s">
        <v>23</v>
      </c>
      <c r="C4321" s="440" t="s">
        <v>15</v>
      </c>
      <c r="D4321" s="388" t="s">
        <v>33</v>
      </c>
      <c r="E4321" s="388" t="s">
        <v>30</v>
      </c>
      <c r="F4321" s="544" t="s">
        <v>199</v>
      </c>
      <c r="G4321" s="546"/>
      <c r="H4321" s="389" t="s">
        <v>24</v>
      </c>
      <c r="I4321" s="440" t="s">
        <v>26</v>
      </c>
      <c r="J4321" s="440" t="s">
        <v>54</v>
      </c>
      <c r="K4321" s="440" t="s">
        <v>25</v>
      </c>
      <c r="L4321"/>
    </row>
    <row r="4322" spans="2:12" ht="15" customHeight="1" x14ac:dyDescent="0.25">
      <c r="B4322" s="394" t="s">
        <v>383</v>
      </c>
      <c r="C4322" s="444" t="s">
        <v>688</v>
      </c>
      <c r="D4322" s="394" t="s">
        <v>1336</v>
      </c>
      <c r="E4322" s="394" t="s">
        <v>243</v>
      </c>
      <c r="F4322" s="542" t="s">
        <v>384</v>
      </c>
      <c r="G4322" s="542"/>
      <c r="H4322" s="395" t="s">
        <v>340</v>
      </c>
      <c r="I4322" s="445">
        <v>0.14000000000000001</v>
      </c>
      <c r="J4322" s="446">
        <v>29.78</v>
      </c>
      <c r="K4322" s="451" t="s">
        <v>4809</v>
      </c>
      <c r="L4322"/>
    </row>
    <row r="4323" spans="2:12" ht="15" x14ac:dyDescent="0.25">
      <c r="B4323" s="394" t="s">
        <v>383</v>
      </c>
      <c r="C4323" s="444" t="s">
        <v>690</v>
      </c>
      <c r="D4323" s="394" t="s">
        <v>1336</v>
      </c>
      <c r="E4323" s="394" t="s">
        <v>202</v>
      </c>
      <c r="F4323" s="542" t="s">
        <v>384</v>
      </c>
      <c r="G4323" s="542"/>
      <c r="H4323" s="395" t="s">
        <v>340</v>
      </c>
      <c r="I4323" s="445">
        <v>0.14000000000000001</v>
      </c>
      <c r="J4323" s="446">
        <v>20.37</v>
      </c>
      <c r="K4323" s="451" t="s">
        <v>4234</v>
      </c>
      <c r="L4323"/>
    </row>
    <row r="4324" spans="2:12" ht="15" x14ac:dyDescent="0.25">
      <c r="B4324" s="394" t="s">
        <v>383</v>
      </c>
      <c r="C4324" s="444" t="s">
        <v>3982</v>
      </c>
      <c r="D4324" s="394" t="s">
        <v>164</v>
      </c>
      <c r="E4324" s="394" t="s">
        <v>4810</v>
      </c>
      <c r="F4324" s="542" t="s">
        <v>390</v>
      </c>
      <c r="G4324" s="542"/>
      <c r="H4324" s="395" t="s">
        <v>3119</v>
      </c>
      <c r="I4324" s="445">
        <v>0.01</v>
      </c>
      <c r="J4324" s="446">
        <v>63.5</v>
      </c>
      <c r="K4324" s="451" t="s">
        <v>4811</v>
      </c>
      <c r="L4324"/>
    </row>
    <row r="4325" spans="2:12" ht="25.5" x14ac:dyDescent="0.25">
      <c r="B4325" s="394" t="s">
        <v>383</v>
      </c>
      <c r="C4325" s="444" t="s">
        <v>4812</v>
      </c>
      <c r="D4325" s="394" t="s">
        <v>160</v>
      </c>
      <c r="E4325" s="394" t="s">
        <v>4813</v>
      </c>
      <c r="F4325" s="542" t="s">
        <v>390</v>
      </c>
      <c r="G4325" s="542"/>
      <c r="H4325" s="395" t="s">
        <v>159</v>
      </c>
      <c r="I4325" s="445">
        <v>1</v>
      </c>
      <c r="J4325" s="446">
        <v>12.21</v>
      </c>
      <c r="K4325" s="451" t="s">
        <v>4814</v>
      </c>
      <c r="L4325"/>
    </row>
    <row r="4326" spans="2:12" ht="25.5" x14ac:dyDescent="0.25">
      <c r="B4326" s="394" t="s">
        <v>383</v>
      </c>
      <c r="C4326" s="444" t="s">
        <v>841</v>
      </c>
      <c r="D4326" s="394" t="s">
        <v>160</v>
      </c>
      <c r="E4326" s="394" t="s">
        <v>534</v>
      </c>
      <c r="F4326" s="542" t="s">
        <v>390</v>
      </c>
      <c r="G4326" s="542"/>
      <c r="H4326" s="395" t="s">
        <v>159</v>
      </c>
      <c r="I4326" s="445">
        <v>1</v>
      </c>
      <c r="J4326" s="446">
        <v>1.85</v>
      </c>
      <c r="K4326" s="451" t="s">
        <v>4815</v>
      </c>
      <c r="L4326"/>
    </row>
    <row r="4327" spans="2:12" ht="15" x14ac:dyDescent="0.25">
      <c r="B4327" s="549" t="s">
        <v>497</v>
      </c>
      <c r="C4327" s="546"/>
      <c r="D4327" s="546"/>
      <c r="E4327" s="546"/>
      <c r="F4327" s="546"/>
      <c r="G4327" s="546"/>
      <c r="H4327" s="546"/>
      <c r="I4327" s="546"/>
      <c r="J4327" s="546"/>
      <c r="K4327" s="546"/>
      <c r="L4327"/>
    </row>
    <row r="4328" spans="2:12" ht="15" x14ac:dyDescent="0.25">
      <c r="B4328" s="388" t="s">
        <v>23</v>
      </c>
      <c r="C4328" s="440" t="s">
        <v>15</v>
      </c>
      <c r="D4328" s="388" t="s">
        <v>33</v>
      </c>
      <c r="E4328" s="388" t="s">
        <v>30</v>
      </c>
      <c r="F4328" s="544" t="s">
        <v>199</v>
      </c>
      <c r="G4328" s="546"/>
      <c r="H4328" s="389" t="s">
        <v>24</v>
      </c>
      <c r="I4328" s="440" t="s">
        <v>26</v>
      </c>
      <c r="J4328" s="440" t="s">
        <v>54</v>
      </c>
      <c r="K4328" s="440" t="s">
        <v>25</v>
      </c>
      <c r="L4328"/>
    </row>
    <row r="4329" spans="2:12" ht="12.75" customHeight="1" x14ac:dyDescent="0.25">
      <c r="B4329" s="394" t="s">
        <v>383</v>
      </c>
      <c r="C4329" s="444" t="s">
        <v>688</v>
      </c>
      <c r="D4329" s="394" t="s">
        <v>1336</v>
      </c>
      <c r="E4329" s="394" t="s">
        <v>243</v>
      </c>
      <c r="F4329" s="542" t="s">
        <v>384</v>
      </c>
      <c r="G4329" s="542"/>
      <c r="H4329" s="395" t="s">
        <v>340</v>
      </c>
      <c r="I4329" s="445">
        <v>0.14000000000000001</v>
      </c>
      <c r="J4329" s="446">
        <v>29.78</v>
      </c>
      <c r="K4329" s="451" t="s">
        <v>4809</v>
      </c>
      <c r="L4329"/>
    </row>
    <row r="4330" spans="2:12" ht="12.75" customHeight="1" x14ac:dyDescent="0.25">
      <c r="B4330" s="394" t="s">
        <v>383</v>
      </c>
      <c r="C4330" s="444" t="s">
        <v>690</v>
      </c>
      <c r="D4330" s="394" t="s">
        <v>1336</v>
      </c>
      <c r="E4330" s="394" t="s">
        <v>202</v>
      </c>
      <c r="F4330" s="542" t="s">
        <v>384</v>
      </c>
      <c r="G4330" s="542"/>
      <c r="H4330" s="395" t="s">
        <v>340</v>
      </c>
      <c r="I4330" s="445">
        <v>0.14000000000000001</v>
      </c>
      <c r="J4330" s="446">
        <v>20.37</v>
      </c>
      <c r="K4330" s="451" t="s">
        <v>4234</v>
      </c>
      <c r="L4330"/>
    </row>
    <row r="4331" spans="2:12" ht="15" x14ac:dyDescent="0.25">
      <c r="B4331" s="394" t="s">
        <v>383</v>
      </c>
      <c r="C4331" s="444" t="s">
        <v>3982</v>
      </c>
      <c r="D4331" s="394" t="s">
        <v>164</v>
      </c>
      <c r="E4331" s="394" t="s">
        <v>4810</v>
      </c>
      <c r="F4331" s="542" t="s">
        <v>390</v>
      </c>
      <c r="G4331" s="542"/>
      <c r="H4331" s="395" t="s">
        <v>3119</v>
      </c>
      <c r="I4331" s="445">
        <v>0.01</v>
      </c>
      <c r="J4331" s="446">
        <v>63.5</v>
      </c>
      <c r="K4331" s="451" t="s">
        <v>4811</v>
      </c>
      <c r="L4331"/>
    </row>
    <row r="4332" spans="2:12" ht="25.5" x14ac:dyDescent="0.25">
      <c r="B4332" s="394" t="s">
        <v>383</v>
      </c>
      <c r="C4332" s="444" t="s">
        <v>4812</v>
      </c>
      <c r="D4332" s="394" t="s">
        <v>160</v>
      </c>
      <c r="E4332" s="394" t="s">
        <v>4813</v>
      </c>
      <c r="F4332" s="542" t="s">
        <v>390</v>
      </c>
      <c r="G4332" s="542"/>
      <c r="H4332" s="395" t="s">
        <v>159</v>
      </c>
      <c r="I4332" s="445">
        <v>1</v>
      </c>
      <c r="J4332" s="446">
        <v>12.21</v>
      </c>
      <c r="K4332" s="451" t="s">
        <v>4814</v>
      </c>
      <c r="L4332"/>
    </row>
    <row r="4333" spans="2:12" ht="25.5" x14ac:dyDescent="0.25">
      <c r="B4333" s="394" t="s">
        <v>383</v>
      </c>
      <c r="C4333" s="444" t="s">
        <v>841</v>
      </c>
      <c r="D4333" s="394" t="s">
        <v>160</v>
      </c>
      <c r="E4333" s="394" t="s">
        <v>534</v>
      </c>
      <c r="F4333" s="542" t="s">
        <v>390</v>
      </c>
      <c r="G4333" s="542"/>
      <c r="H4333" s="395" t="s">
        <v>159</v>
      </c>
      <c r="I4333" s="445">
        <v>1</v>
      </c>
      <c r="J4333" s="446">
        <v>1.85</v>
      </c>
      <c r="K4333" s="451" t="s">
        <v>4815</v>
      </c>
      <c r="L4333"/>
    </row>
    <row r="4334" spans="2:12" ht="25.5" x14ac:dyDescent="0.25">
      <c r="B4334" s="399"/>
      <c r="C4334" s="399"/>
      <c r="D4334" s="399"/>
      <c r="E4334" s="399"/>
      <c r="F4334" s="399" t="s">
        <v>386</v>
      </c>
      <c r="G4334" s="447">
        <v>7.01</v>
      </c>
      <c r="H4334" s="399" t="s">
        <v>387</v>
      </c>
      <c r="I4334" s="447">
        <v>0</v>
      </c>
      <c r="J4334" s="399" t="s">
        <v>388</v>
      </c>
      <c r="K4334" s="447">
        <v>7.01</v>
      </c>
      <c r="L4334"/>
    </row>
    <row r="4335" spans="2:12" ht="26.25" thickBot="1" x14ac:dyDescent="0.3">
      <c r="B4335" s="399"/>
      <c r="C4335" s="399"/>
      <c r="D4335" s="399"/>
      <c r="E4335" s="399"/>
      <c r="F4335" s="399" t="s">
        <v>389</v>
      </c>
      <c r="G4335" s="447">
        <v>0</v>
      </c>
      <c r="H4335" s="399"/>
      <c r="I4335" s="543" t="s">
        <v>474</v>
      </c>
      <c r="J4335" s="543"/>
      <c r="K4335" s="447">
        <v>21.7</v>
      </c>
      <c r="L4335"/>
    </row>
    <row r="4336" spans="2:12" ht="13.5" thickTop="1" x14ac:dyDescent="0.25">
      <c r="B4336" s="396"/>
      <c r="C4336" s="396"/>
      <c r="D4336" s="396"/>
      <c r="E4336" s="396"/>
      <c r="F4336" s="396"/>
      <c r="G4336" s="396"/>
      <c r="H4336" s="396"/>
      <c r="I4336" s="396"/>
      <c r="J4336" s="396"/>
      <c r="K4336" s="396"/>
      <c r="L4336" s="396"/>
    </row>
    <row r="4337" spans="2:12" ht="15" x14ac:dyDescent="0.25">
      <c r="B4337" s="388" t="s">
        <v>2652</v>
      </c>
      <c r="C4337" s="440" t="s">
        <v>15</v>
      </c>
      <c r="D4337" s="388" t="s">
        <v>33</v>
      </c>
      <c r="E4337" s="388" t="s">
        <v>30</v>
      </c>
      <c r="F4337" s="544" t="s">
        <v>199</v>
      </c>
      <c r="G4337" s="544"/>
      <c r="H4337" s="389" t="s">
        <v>24</v>
      </c>
      <c r="I4337" s="440" t="s">
        <v>26</v>
      </c>
      <c r="J4337" s="440" t="s">
        <v>585</v>
      </c>
      <c r="K4337" s="440" t="s">
        <v>54</v>
      </c>
      <c r="L4337" s="440" t="s">
        <v>25</v>
      </c>
    </row>
    <row r="4338" spans="2:12" ht="12.75" customHeight="1" x14ac:dyDescent="0.25">
      <c r="B4338" s="390" t="s">
        <v>382</v>
      </c>
      <c r="C4338" s="391" t="s">
        <v>2653</v>
      </c>
      <c r="D4338" s="390" t="s">
        <v>1336</v>
      </c>
      <c r="E4338" s="390" t="s">
        <v>2654</v>
      </c>
      <c r="F4338" s="541">
        <v>817</v>
      </c>
      <c r="G4338" s="541"/>
      <c r="H4338" s="392" t="s">
        <v>137</v>
      </c>
      <c r="I4338" s="443">
        <v>1</v>
      </c>
      <c r="J4338" s="393"/>
      <c r="K4338" s="393">
        <v>18.82</v>
      </c>
      <c r="L4338" s="393">
        <v>18.82</v>
      </c>
    </row>
    <row r="4339" spans="2:12" x14ac:dyDescent="0.25">
      <c r="B4339" s="394" t="s">
        <v>383</v>
      </c>
      <c r="C4339" s="444" t="s">
        <v>674</v>
      </c>
      <c r="D4339" s="394" t="s">
        <v>1336</v>
      </c>
      <c r="E4339" s="394" t="s">
        <v>237</v>
      </c>
      <c r="F4339" s="542" t="s">
        <v>384</v>
      </c>
      <c r="G4339" s="542"/>
      <c r="H4339" s="395" t="s">
        <v>340</v>
      </c>
      <c r="I4339" s="445">
        <v>0.25</v>
      </c>
      <c r="J4339" s="445">
        <v>0</v>
      </c>
      <c r="K4339" s="446">
        <v>22.31</v>
      </c>
      <c r="L4339" s="446">
        <v>5.5774999999999997</v>
      </c>
    </row>
    <row r="4340" spans="2:12" ht="12.75" customHeight="1" x14ac:dyDescent="0.25">
      <c r="B4340" s="394" t="s">
        <v>383</v>
      </c>
      <c r="C4340" s="444" t="s">
        <v>4816</v>
      </c>
      <c r="D4340" s="394" t="s">
        <v>1336</v>
      </c>
      <c r="E4340" s="394" t="s">
        <v>4817</v>
      </c>
      <c r="F4340" s="542" t="s">
        <v>390</v>
      </c>
      <c r="G4340" s="542"/>
      <c r="H4340" s="395" t="s">
        <v>136</v>
      </c>
      <c r="I4340" s="445">
        <v>1</v>
      </c>
      <c r="J4340" s="445">
        <v>0</v>
      </c>
      <c r="K4340" s="446">
        <v>5.81</v>
      </c>
      <c r="L4340" s="446">
        <v>5.81</v>
      </c>
    </row>
    <row r="4341" spans="2:12" x14ac:dyDescent="0.25">
      <c r="B4341" s="394" t="s">
        <v>383</v>
      </c>
      <c r="C4341" s="444" t="s">
        <v>688</v>
      </c>
      <c r="D4341" s="394" t="s">
        <v>1336</v>
      </c>
      <c r="E4341" s="394" t="s">
        <v>243</v>
      </c>
      <c r="F4341" s="542" t="s">
        <v>384</v>
      </c>
      <c r="G4341" s="542"/>
      <c r="H4341" s="395" t="s">
        <v>340</v>
      </c>
      <c r="I4341" s="445">
        <v>0.25</v>
      </c>
      <c r="J4341" s="445">
        <v>0</v>
      </c>
      <c r="K4341" s="446">
        <v>29.78</v>
      </c>
      <c r="L4341" s="446">
        <v>7.4450000000000003</v>
      </c>
    </row>
    <row r="4342" spans="2:12" ht="25.5" x14ac:dyDescent="0.25">
      <c r="B4342" s="399"/>
      <c r="C4342" s="399"/>
      <c r="D4342" s="399"/>
      <c r="E4342" s="399"/>
      <c r="F4342" s="399"/>
      <c r="G4342" s="399" t="s">
        <v>386</v>
      </c>
      <c r="H4342" s="447">
        <v>13.01</v>
      </c>
      <c r="I4342" s="399" t="s">
        <v>387</v>
      </c>
      <c r="J4342" s="447">
        <v>0</v>
      </c>
      <c r="K4342" s="399" t="s">
        <v>388</v>
      </c>
      <c r="L4342" s="447">
        <v>13.01</v>
      </c>
    </row>
    <row r="4343" spans="2:12" ht="26.25" thickBot="1" x14ac:dyDescent="0.3">
      <c r="B4343" s="399"/>
      <c r="C4343" s="399"/>
      <c r="D4343" s="399"/>
      <c r="E4343" s="399"/>
      <c r="F4343" s="399"/>
      <c r="G4343" s="399" t="s">
        <v>389</v>
      </c>
      <c r="H4343" s="447">
        <v>0</v>
      </c>
      <c r="I4343" s="543"/>
      <c r="J4343" s="543" t="s">
        <v>474</v>
      </c>
      <c r="K4343" s="399"/>
      <c r="L4343" s="447">
        <v>18.82</v>
      </c>
    </row>
    <row r="4344" spans="2:12" ht="13.5" thickTop="1" x14ac:dyDescent="0.25">
      <c r="B4344" s="396"/>
      <c r="C4344" s="396"/>
      <c r="D4344" s="396"/>
      <c r="E4344" s="396"/>
      <c r="F4344" s="396"/>
      <c r="G4344" s="396"/>
      <c r="H4344" s="396"/>
      <c r="I4344" s="396"/>
      <c r="J4344" s="396"/>
      <c r="K4344" s="396"/>
      <c r="L4344" s="396"/>
    </row>
    <row r="4345" spans="2:12" ht="15" x14ac:dyDescent="0.25">
      <c r="B4345" s="388" t="s">
        <v>2655</v>
      </c>
      <c r="C4345" s="440" t="s">
        <v>15</v>
      </c>
      <c r="D4345" s="388" t="s">
        <v>33</v>
      </c>
      <c r="E4345" s="388" t="s">
        <v>30</v>
      </c>
      <c r="F4345" s="544" t="s">
        <v>199</v>
      </c>
      <c r="G4345" s="544"/>
      <c r="H4345" s="389" t="s">
        <v>24</v>
      </c>
      <c r="I4345" s="440" t="s">
        <v>26</v>
      </c>
      <c r="J4345" s="440" t="s">
        <v>585</v>
      </c>
      <c r="K4345" s="440" t="s">
        <v>54</v>
      </c>
      <c r="L4345" s="440" t="s">
        <v>25</v>
      </c>
    </row>
    <row r="4346" spans="2:12" x14ac:dyDescent="0.25">
      <c r="B4346" s="390" t="s">
        <v>382</v>
      </c>
      <c r="C4346" s="391" t="s">
        <v>843</v>
      </c>
      <c r="D4346" s="390" t="s">
        <v>1336</v>
      </c>
      <c r="E4346" s="390" t="s">
        <v>167</v>
      </c>
      <c r="F4346" s="541">
        <v>817</v>
      </c>
      <c r="G4346" s="541"/>
      <c r="H4346" s="392" t="s">
        <v>137</v>
      </c>
      <c r="I4346" s="443">
        <v>1</v>
      </c>
      <c r="J4346" s="393"/>
      <c r="K4346" s="393">
        <v>20.100000000000001</v>
      </c>
      <c r="L4346" s="393">
        <v>20.100000000000001</v>
      </c>
    </row>
    <row r="4347" spans="2:12" ht="12.75" customHeight="1" x14ac:dyDescent="0.25">
      <c r="B4347" s="394" t="s">
        <v>383</v>
      </c>
      <c r="C4347" s="444" t="s">
        <v>674</v>
      </c>
      <c r="D4347" s="394" t="s">
        <v>1336</v>
      </c>
      <c r="E4347" s="394" t="s">
        <v>237</v>
      </c>
      <c r="F4347" s="542" t="s">
        <v>384</v>
      </c>
      <c r="G4347" s="542"/>
      <c r="H4347" s="395" t="s">
        <v>340</v>
      </c>
      <c r="I4347" s="445">
        <v>0.28000000000000003</v>
      </c>
      <c r="J4347" s="445">
        <v>0</v>
      </c>
      <c r="K4347" s="446">
        <v>22.31</v>
      </c>
      <c r="L4347" s="446">
        <v>6.2468000000000004</v>
      </c>
    </row>
    <row r="4348" spans="2:12" x14ac:dyDescent="0.25">
      <c r="B4348" s="394" t="s">
        <v>383</v>
      </c>
      <c r="C4348" s="444" t="s">
        <v>688</v>
      </c>
      <c r="D4348" s="394" t="s">
        <v>1336</v>
      </c>
      <c r="E4348" s="394" t="s">
        <v>243</v>
      </c>
      <c r="F4348" s="542" t="s">
        <v>384</v>
      </c>
      <c r="G4348" s="542"/>
      <c r="H4348" s="395" t="s">
        <v>340</v>
      </c>
      <c r="I4348" s="445">
        <v>0.28000000000000003</v>
      </c>
      <c r="J4348" s="445">
        <v>0</v>
      </c>
      <c r="K4348" s="446">
        <v>29.78</v>
      </c>
      <c r="L4348" s="446">
        <v>8.3384</v>
      </c>
    </row>
    <row r="4349" spans="2:12" ht="12.75" customHeight="1" x14ac:dyDescent="0.25">
      <c r="B4349" s="394" t="s">
        <v>383</v>
      </c>
      <c r="C4349" s="444" t="s">
        <v>536</v>
      </c>
      <c r="D4349" s="394" t="s">
        <v>1336</v>
      </c>
      <c r="E4349" s="394" t="s">
        <v>537</v>
      </c>
      <c r="F4349" s="542" t="s">
        <v>390</v>
      </c>
      <c r="G4349" s="542"/>
      <c r="H4349" s="395" t="s">
        <v>136</v>
      </c>
      <c r="I4349" s="445">
        <v>1</v>
      </c>
      <c r="J4349" s="445">
        <v>0</v>
      </c>
      <c r="K4349" s="446">
        <v>5.53</v>
      </c>
      <c r="L4349" s="446">
        <v>5.53</v>
      </c>
    </row>
    <row r="4350" spans="2:12" ht="25.5" x14ac:dyDescent="0.25">
      <c r="B4350" s="399"/>
      <c r="C4350" s="399"/>
      <c r="D4350" s="399"/>
      <c r="E4350" s="399"/>
      <c r="F4350" s="399"/>
      <c r="G4350" s="399" t="s">
        <v>386</v>
      </c>
      <c r="H4350" s="447">
        <v>14.57</v>
      </c>
      <c r="I4350" s="399" t="s">
        <v>387</v>
      </c>
      <c r="J4350" s="447">
        <v>0</v>
      </c>
      <c r="K4350" s="399" t="s">
        <v>388</v>
      </c>
      <c r="L4350" s="447">
        <v>14.57</v>
      </c>
    </row>
    <row r="4351" spans="2:12" ht="26.25" thickBot="1" x14ac:dyDescent="0.3">
      <c r="B4351" s="399"/>
      <c r="C4351" s="399"/>
      <c r="D4351" s="399"/>
      <c r="E4351" s="399"/>
      <c r="F4351" s="399"/>
      <c r="G4351" s="399" t="s">
        <v>389</v>
      </c>
      <c r="H4351" s="447">
        <v>0</v>
      </c>
      <c r="I4351" s="543"/>
      <c r="J4351" s="543" t="s">
        <v>474</v>
      </c>
      <c r="K4351" s="399"/>
      <c r="L4351" s="447">
        <v>20.100000000000001</v>
      </c>
    </row>
    <row r="4352" spans="2:12" ht="13.5" thickTop="1" x14ac:dyDescent="0.25">
      <c r="B4352" s="396"/>
      <c r="C4352" s="396"/>
      <c r="D4352" s="396"/>
      <c r="E4352" s="396"/>
      <c r="F4352" s="396"/>
      <c r="G4352" s="396"/>
      <c r="H4352" s="396"/>
      <c r="I4352" s="396"/>
      <c r="J4352" s="396"/>
      <c r="K4352" s="396"/>
      <c r="L4352" s="396"/>
    </row>
    <row r="4353" spans="2:12" ht="15" x14ac:dyDescent="0.25">
      <c r="B4353" s="388" t="s">
        <v>2656</v>
      </c>
      <c r="C4353" s="440" t="s">
        <v>15</v>
      </c>
      <c r="D4353" s="388" t="s">
        <v>33</v>
      </c>
      <c r="E4353" s="388" t="s">
        <v>30</v>
      </c>
      <c r="F4353" s="544" t="s">
        <v>199</v>
      </c>
      <c r="G4353" s="544"/>
      <c r="H4353" s="389" t="s">
        <v>24</v>
      </c>
      <c r="I4353" s="440" t="s">
        <v>26</v>
      </c>
      <c r="J4353" s="440" t="s">
        <v>585</v>
      </c>
      <c r="K4353" s="440" t="s">
        <v>54</v>
      </c>
      <c r="L4353" s="440" t="s">
        <v>25</v>
      </c>
    </row>
    <row r="4354" spans="2:12" x14ac:dyDescent="0.25">
      <c r="B4354" s="390" t="s">
        <v>382</v>
      </c>
      <c r="C4354" s="391" t="s">
        <v>2657</v>
      </c>
      <c r="D4354" s="390" t="s">
        <v>1336</v>
      </c>
      <c r="E4354" s="390" t="s">
        <v>2658</v>
      </c>
      <c r="F4354" s="541">
        <v>817</v>
      </c>
      <c r="G4354" s="541"/>
      <c r="H4354" s="392" t="s">
        <v>137</v>
      </c>
      <c r="I4354" s="443">
        <v>1</v>
      </c>
      <c r="J4354" s="393"/>
      <c r="K4354" s="393">
        <v>27.03</v>
      </c>
      <c r="L4354" s="393">
        <v>27.03</v>
      </c>
    </row>
    <row r="4355" spans="2:12" x14ac:dyDescent="0.25">
      <c r="B4355" s="394" t="s">
        <v>383</v>
      </c>
      <c r="C4355" s="444" t="s">
        <v>674</v>
      </c>
      <c r="D4355" s="394" t="s">
        <v>1336</v>
      </c>
      <c r="E4355" s="394" t="s">
        <v>237</v>
      </c>
      <c r="F4355" s="542" t="s">
        <v>384</v>
      </c>
      <c r="G4355" s="542"/>
      <c r="H4355" s="395" t="s">
        <v>340</v>
      </c>
      <c r="I4355" s="445">
        <v>0.28000000000000003</v>
      </c>
      <c r="J4355" s="445">
        <v>0</v>
      </c>
      <c r="K4355" s="446">
        <v>22.31</v>
      </c>
      <c r="L4355" s="446">
        <v>6.2468000000000004</v>
      </c>
    </row>
    <row r="4356" spans="2:12" ht="12.75" customHeight="1" x14ac:dyDescent="0.25">
      <c r="B4356" s="394" t="s">
        <v>383</v>
      </c>
      <c r="C4356" s="444" t="s">
        <v>688</v>
      </c>
      <c r="D4356" s="394" t="s">
        <v>1336</v>
      </c>
      <c r="E4356" s="394" t="s">
        <v>243</v>
      </c>
      <c r="F4356" s="542" t="s">
        <v>384</v>
      </c>
      <c r="G4356" s="542"/>
      <c r="H4356" s="395" t="s">
        <v>340</v>
      </c>
      <c r="I4356" s="445">
        <v>0.28000000000000003</v>
      </c>
      <c r="J4356" s="445">
        <v>0</v>
      </c>
      <c r="K4356" s="446">
        <v>29.78</v>
      </c>
      <c r="L4356" s="446">
        <v>8.3384</v>
      </c>
    </row>
    <row r="4357" spans="2:12" ht="12.75" customHeight="1" x14ac:dyDescent="0.25">
      <c r="B4357" s="394" t="s">
        <v>383</v>
      </c>
      <c r="C4357" s="444" t="s">
        <v>4818</v>
      </c>
      <c r="D4357" s="394" t="s">
        <v>1336</v>
      </c>
      <c r="E4357" s="394" t="s">
        <v>4819</v>
      </c>
      <c r="F4357" s="542" t="s">
        <v>390</v>
      </c>
      <c r="G4357" s="542"/>
      <c r="H4357" s="395" t="s">
        <v>136</v>
      </c>
      <c r="I4357" s="445">
        <v>1</v>
      </c>
      <c r="J4357" s="445">
        <v>0</v>
      </c>
      <c r="K4357" s="446">
        <v>12.46</v>
      </c>
      <c r="L4357" s="446">
        <v>12.46</v>
      </c>
    </row>
    <row r="4358" spans="2:12" ht="25.5" x14ac:dyDescent="0.25">
      <c r="B4358" s="399"/>
      <c r="C4358" s="399"/>
      <c r="D4358" s="399"/>
      <c r="E4358" s="399"/>
      <c r="F4358" s="399"/>
      <c r="G4358" s="399" t="s">
        <v>386</v>
      </c>
      <c r="H4358" s="447">
        <v>14.57</v>
      </c>
      <c r="I4358" s="399" t="s">
        <v>387</v>
      </c>
      <c r="J4358" s="447">
        <v>0</v>
      </c>
      <c r="K4358" s="399" t="s">
        <v>388</v>
      </c>
      <c r="L4358" s="447">
        <v>14.57</v>
      </c>
    </row>
    <row r="4359" spans="2:12" ht="26.25" thickBot="1" x14ac:dyDescent="0.3">
      <c r="B4359" s="399"/>
      <c r="C4359" s="399"/>
      <c r="D4359" s="399"/>
      <c r="E4359" s="399"/>
      <c r="F4359" s="399"/>
      <c r="G4359" s="399" t="s">
        <v>389</v>
      </c>
      <c r="H4359" s="447">
        <v>0</v>
      </c>
      <c r="I4359" s="543"/>
      <c r="J4359" s="543" t="s">
        <v>474</v>
      </c>
      <c r="K4359" s="399"/>
      <c r="L4359" s="447">
        <v>27.03</v>
      </c>
    </row>
    <row r="4360" spans="2:12" ht="13.5" thickTop="1" x14ac:dyDescent="0.25">
      <c r="B4360" s="396"/>
      <c r="C4360" s="396"/>
      <c r="D4360" s="396"/>
      <c r="E4360" s="396"/>
      <c r="F4360" s="396"/>
      <c r="G4360" s="396"/>
      <c r="H4360" s="396"/>
      <c r="I4360" s="396"/>
      <c r="J4360" s="396"/>
      <c r="K4360" s="396"/>
      <c r="L4360" s="396"/>
    </row>
    <row r="4361" spans="2:12" ht="15" x14ac:dyDescent="0.25">
      <c r="B4361" s="388" t="s">
        <v>2659</v>
      </c>
      <c r="C4361" s="440" t="s">
        <v>15</v>
      </c>
      <c r="D4361" s="388" t="s">
        <v>33</v>
      </c>
      <c r="E4361" s="388" t="s">
        <v>30</v>
      </c>
      <c r="F4361" s="544" t="s">
        <v>199</v>
      </c>
      <c r="G4361" s="544"/>
      <c r="H4361" s="389" t="s">
        <v>24</v>
      </c>
      <c r="I4361" s="440" t="s">
        <v>26</v>
      </c>
      <c r="J4361" s="440" t="s">
        <v>585</v>
      </c>
      <c r="K4361" s="440" t="s">
        <v>54</v>
      </c>
      <c r="L4361" s="440" t="s">
        <v>25</v>
      </c>
    </row>
    <row r="4362" spans="2:12" x14ac:dyDescent="0.25">
      <c r="B4362" s="390" t="s">
        <v>382</v>
      </c>
      <c r="C4362" s="391" t="s">
        <v>1079</v>
      </c>
      <c r="D4362" s="390" t="s">
        <v>1336</v>
      </c>
      <c r="E4362" s="390" t="s">
        <v>1080</v>
      </c>
      <c r="F4362" s="541">
        <v>817</v>
      </c>
      <c r="G4362" s="541"/>
      <c r="H4362" s="392" t="s">
        <v>137</v>
      </c>
      <c r="I4362" s="443">
        <v>1</v>
      </c>
      <c r="J4362" s="393"/>
      <c r="K4362" s="393">
        <v>45.48</v>
      </c>
      <c r="L4362" s="393">
        <v>45.48</v>
      </c>
    </row>
    <row r="4363" spans="2:12" x14ac:dyDescent="0.25">
      <c r="B4363" s="394" t="s">
        <v>383</v>
      </c>
      <c r="C4363" s="444" t="s">
        <v>1272</v>
      </c>
      <c r="D4363" s="394" t="s">
        <v>1336</v>
      </c>
      <c r="E4363" s="394" t="s">
        <v>1273</v>
      </c>
      <c r="F4363" s="542" t="s">
        <v>390</v>
      </c>
      <c r="G4363" s="542"/>
      <c r="H4363" s="395" t="s">
        <v>136</v>
      </c>
      <c r="I4363" s="445">
        <v>1</v>
      </c>
      <c r="J4363" s="445">
        <v>0</v>
      </c>
      <c r="K4363" s="446">
        <v>26.73</v>
      </c>
      <c r="L4363" s="446">
        <v>26.73</v>
      </c>
    </row>
    <row r="4364" spans="2:12" x14ac:dyDescent="0.25">
      <c r="B4364" s="394" t="s">
        <v>383</v>
      </c>
      <c r="C4364" s="444" t="s">
        <v>674</v>
      </c>
      <c r="D4364" s="394" t="s">
        <v>1336</v>
      </c>
      <c r="E4364" s="394" t="s">
        <v>237</v>
      </c>
      <c r="F4364" s="542" t="s">
        <v>384</v>
      </c>
      <c r="G4364" s="542"/>
      <c r="H4364" s="395" t="s">
        <v>340</v>
      </c>
      <c r="I4364" s="445">
        <v>0.36</v>
      </c>
      <c r="J4364" s="445">
        <v>0</v>
      </c>
      <c r="K4364" s="446">
        <v>22.31</v>
      </c>
      <c r="L4364" s="446">
        <v>8.0315999999999992</v>
      </c>
    </row>
    <row r="4365" spans="2:12" x14ac:dyDescent="0.25">
      <c r="B4365" s="394" t="s">
        <v>383</v>
      </c>
      <c r="C4365" s="444" t="s">
        <v>688</v>
      </c>
      <c r="D4365" s="394" t="s">
        <v>1336</v>
      </c>
      <c r="E4365" s="394" t="s">
        <v>243</v>
      </c>
      <c r="F4365" s="542" t="s">
        <v>384</v>
      </c>
      <c r="G4365" s="542"/>
      <c r="H4365" s="395" t="s">
        <v>340</v>
      </c>
      <c r="I4365" s="445">
        <v>0.36</v>
      </c>
      <c r="J4365" s="445">
        <v>0</v>
      </c>
      <c r="K4365" s="446">
        <v>29.78</v>
      </c>
      <c r="L4365" s="446">
        <v>10.720800000000001</v>
      </c>
    </row>
    <row r="4366" spans="2:12" ht="12.75" customHeight="1" x14ac:dyDescent="0.25">
      <c r="B4366" s="399"/>
      <c r="C4366" s="399"/>
      <c r="D4366" s="399"/>
      <c r="E4366" s="399"/>
      <c r="F4366" s="399"/>
      <c r="G4366" s="399" t="s">
        <v>386</v>
      </c>
      <c r="H4366" s="447">
        <v>18.75</v>
      </c>
      <c r="I4366" s="399" t="s">
        <v>387</v>
      </c>
      <c r="J4366" s="447">
        <v>0</v>
      </c>
      <c r="K4366" s="399" t="s">
        <v>388</v>
      </c>
      <c r="L4366" s="447">
        <v>18.75</v>
      </c>
    </row>
    <row r="4367" spans="2:12" ht="12.75" customHeight="1" thickBot="1" x14ac:dyDescent="0.3">
      <c r="B4367" s="399"/>
      <c r="C4367" s="399"/>
      <c r="D4367" s="399"/>
      <c r="E4367" s="399"/>
      <c r="F4367" s="399"/>
      <c r="G4367" s="399" t="s">
        <v>389</v>
      </c>
      <c r="H4367" s="447">
        <v>0</v>
      </c>
      <c r="I4367" s="543"/>
      <c r="J4367" s="543" t="s">
        <v>474</v>
      </c>
      <c r="K4367" s="399"/>
      <c r="L4367" s="447">
        <v>45.48</v>
      </c>
    </row>
    <row r="4368" spans="2:12" ht="13.5" thickTop="1" x14ac:dyDescent="0.25">
      <c r="B4368" s="396"/>
      <c r="C4368" s="396"/>
      <c r="D4368" s="396"/>
      <c r="E4368" s="396"/>
      <c r="F4368" s="396"/>
      <c r="G4368" s="396"/>
      <c r="H4368" s="396"/>
      <c r="I4368" s="396"/>
      <c r="J4368" s="396"/>
      <c r="K4368" s="396"/>
      <c r="L4368" s="396"/>
    </row>
    <row r="4369" spans="2:12" ht="15" x14ac:dyDescent="0.25">
      <c r="B4369" s="388" t="s">
        <v>2660</v>
      </c>
      <c r="C4369" s="440" t="s">
        <v>15</v>
      </c>
      <c r="D4369" s="388" t="s">
        <v>33</v>
      </c>
      <c r="E4369" s="388" t="s">
        <v>30</v>
      </c>
      <c r="F4369" s="544" t="s">
        <v>199</v>
      </c>
      <c r="G4369" s="544"/>
      <c r="H4369" s="389" t="s">
        <v>24</v>
      </c>
      <c r="I4369" s="440" t="s">
        <v>26</v>
      </c>
      <c r="J4369" s="440" t="s">
        <v>585</v>
      </c>
      <c r="K4369" s="440" t="s">
        <v>54</v>
      </c>
      <c r="L4369" s="440" t="s">
        <v>25</v>
      </c>
    </row>
    <row r="4370" spans="2:12" x14ac:dyDescent="0.25">
      <c r="B4370" s="390" t="s">
        <v>382</v>
      </c>
      <c r="C4370" s="391" t="s">
        <v>2661</v>
      </c>
      <c r="D4370" s="390" t="s">
        <v>1336</v>
      </c>
      <c r="E4370" s="390" t="s">
        <v>2662</v>
      </c>
      <c r="F4370" s="541">
        <v>817</v>
      </c>
      <c r="G4370" s="541"/>
      <c r="H4370" s="392" t="s">
        <v>137</v>
      </c>
      <c r="I4370" s="443">
        <v>1</v>
      </c>
      <c r="J4370" s="393"/>
      <c r="K4370" s="393">
        <v>53.87</v>
      </c>
      <c r="L4370" s="393">
        <v>53.87</v>
      </c>
    </row>
    <row r="4371" spans="2:12" x14ac:dyDescent="0.25">
      <c r="B4371" s="394" t="s">
        <v>383</v>
      </c>
      <c r="C4371" s="444" t="s">
        <v>674</v>
      </c>
      <c r="D4371" s="394" t="s">
        <v>1336</v>
      </c>
      <c r="E4371" s="394" t="s">
        <v>237</v>
      </c>
      <c r="F4371" s="542" t="s">
        <v>384</v>
      </c>
      <c r="G4371" s="542"/>
      <c r="H4371" s="395" t="s">
        <v>340</v>
      </c>
      <c r="I4371" s="445">
        <v>0.45</v>
      </c>
      <c r="J4371" s="445">
        <v>0</v>
      </c>
      <c r="K4371" s="446">
        <v>22.31</v>
      </c>
      <c r="L4371" s="446">
        <v>10.0395</v>
      </c>
    </row>
    <row r="4372" spans="2:12" x14ac:dyDescent="0.25">
      <c r="B4372" s="394" t="s">
        <v>383</v>
      </c>
      <c r="C4372" s="444" t="s">
        <v>4820</v>
      </c>
      <c r="D4372" s="394" t="s">
        <v>1336</v>
      </c>
      <c r="E4372" s="394" t="s">
        <v>4821</v>
      </c>
      <c r="F4372" s="542" t="s">
        <v>390</v>
      </c>
      <c r="G4372" s="542"/>
      <c r="H4372" s="395" t="s">
        <v>136</v>
      </c>
      <c r="I4372" s="445">
        <v>1</v>
      </c>
      <c r="J4372" s="445">
        <v>0</v>
      </c>
      <c r="K4372" s="446">
        <v>30.44</v>
      </c>
      <c r="L4372" s="446">
        <v>30.44</v>
      </c>
    </row>
    <row r="4373" spans="2:12" x14ac:dyDescent="0.25">
      <c r="B4373" s="394" t="s">
        <v>383</v>
      </c>
      <c r="C4373" s="444" t="s">
        <v>688</v>
      </c>
      <c r="D4373" s="394" t="s">
        <v>1336</v>
      </c>
      <c r="E4373" s="394" t="s">
        <v>243</v>
      </c>
      <c r="F4373" s="542" t="s">
        <v>384</v>
      </c>
      <c r="G4373" s="542"/>
      <c r="H4373" s="395" t="s">
        <v>340</v>
      </c>
      <c r="I4373" s="445">
        <v>0.45</v>
      </c>
      <c r="J4373" s="445">
        <v>0</v>
      </c>
      <c r="K4373" s="446">
        <v>29.78</v>
      </c>
      <c r="L4373" s="446">
        <v>13.401</v>
      </c>
    </row>
    <row r="4374" spans="2:12" ht="25.5" x14ac:dyDescent="0.25">
      <c r="B4374" s="399"/>
      <c r="C4374" s="399"/>
      <c r="D4374" s="399"/>
      <c r="E4374" s="399"/>
      <c r="F4374" s="399"/>
      <c r="G4374" s="399" t="s">
        <v>386</v>
      </c>
      <c r="H4374" s="447">
        <v>23.43</v>
      </c>
      <c r="I4374" s="399" t="s">
        <v>387</v>
      </c>
      <c r="J4374" s="447">
        <v>0</v>
      </c>
      <c r="K4374" s="399" t="s">
        <v>388</v>
      </c>
      <c r="L4374" s="447">
        <v>23.43</v>
      </c>
    </row>
    <row r="4375" spans="2:12" ht="12.75" customHeight="1" thickBot="1" x14ac:dyDescent="0.3">
      <c r="B4375" s="399"/>
      <c r="C4375" s="399"/>
      <c r="D4375" s="399"/>
      <c r="E4375" s="399"/>
      <c r="F4375" s="399"/>
      <c r="G4375" s="399" t="s">
        <v>389</v>
      </c>
      <c r="H4375" s="447">
        <v>0</v>
      </c>
      <c r="I4375" s="543"/>
      <c r="J4375" s="543" t="s">
        <v>474</v>
      </c>
      <c r="K4375" s="399"/>
      <c r="L4375" s="447">
        <v>53.87</v>
      </c>
    </row>
    <row r="4376" spans="2:12" ht="12.75" customHeight="1" thickTop="1" x14ac:dyDescent="0.25">
      <c r="B4376" s="396"/>
      <c r="C4376" s="396"/>
      <c r="D4376" s="396"/>
      <c r="E4376" s="396"/>
      <c r="F4376" s="396"/>
      <c r="G4376" s="396"/>
      <c r="H4376" s="396"/>
      <c r="I4376" s="396"/>
      <c r="J4376" s="396"/>
      <c r="K4376" s="396"/>
      <c r="L4376" s="396"/>
    </row>
    <row r="4377" spans="2:12" ht="15" x14ac:dyDescent="0.25">
      <c r="B4377" s="388" t="s">
        <v>2664</v>
      </c>
      <c r="C4377" s="440" t="s">
        <v>15</v>
      </c>
      <c r="D4377" s="388" t="s">
        <v>33</v>
      </c>
      <c r="E4377" s="388" t="s">
        <v>30</v>
      </c>
      <c r="F4377" s="544" t="s">
        <v>199</v>
      </c>
      <c r="G4377" s="544"/>
      <c r="H4377" s="389" t="s">
        <v>24</v>
      </c>
      <c r="I4377" s="440" t="s">
        <v>26</v>
      </c>
      <c r="J4377" s="440" t="s">
        <v>585</v>
      </c>
      <c r="K4377" s="440" t="s">
        <v>54</v>
      </c>
      <c r="L4377" s="440" t="s">
        <v>25</v>
      </c>
    </row>
    <row r="4378" spans="2:12" x14ac:dyDescent="0.25">
      <c r="B4378" s="390" t="s">
        <v>382</v>
      </c>
      <c r="C4378" s="391" t="s">
        <v>851</v>
      </c>
      <c r="D4378" s="390" t="s">
        <v>1336</v>
      </c>
      <c r="E4378" s="390" t="s">
        <v>176</v>
      </c>
      <c r="F4378" s="541">
        <v>819</v>
      </c>
      <c r="G4378" s="541"/>
      <c r="H4378" s="392" t="s">
        <v>137</v>
      </c>
      <c r="I4378" s="443">
        <v>1</v>
      </c>
      <c r="J4378" s="393"/>
      <c r="K4378" s="393">
        <v>38.01</v>
      </c>
      <c r="L4378" s="393">
        <v>38.01</v>
      </c>
    </row>
    <row r="4379" spans="2:12" x14ac:dyDescent="0.25">
      <c r="B4379" s="394" t="s">
        <v>383</v>
      </c>
      <c r="C4379" s="444" t="s">
        <v>674</v>
      </c>
      <c r="D4379" s="394" t="s">
        <v>1336</v>
      </c>
      <c r="E4379" s="394" t="s">
        <v>237</v>
      </c>
      <c r="F4379" s="542" t="s">
        <v>384</v>
      </c>
      <c r="G4379" s="542"/>
      <c r="H4379" s="395" t="s">
        <v>340</v>
      </c>
      <c r="I4379" s="445">
        <v>0.46</v>
      </c>
      <c r="J4379" s="445">
        <v>0</v>
      </c>
      <c r="K4379" s="446">
        <v>22.31</v>
      </c>
      <c r="L4379" s="446">
        <v>10.262600000000001</v>
      </c>
    </row>
    <row r="4380" spans="2:12" x14ac:dyDescent="0.25">
      <c r="B4380" s="394" t="s">
        <v>383</v>
      </c>
      <c r="C4380" s="444" t="s">
        <v>553</v>
      </c>
      <c r="D4380" s="394" t="s">
        <v>1336</v>
      </c>
      <c r="E4380" s="394" t="s">
        <v>554</v>
      </c>
      <c r="F4380" s="542" t="s">
        <v>390</v>
      </c>
      <c r="G4380" s="542"/>
      <c r="H4380" s="395" t="s">
        <v>136</v>
      </c>
      <c r="I4380" s="445">
        <v>1</v>
      </c>
      <c r="J4380" s="445">
        <v>0</v>
      </c>
      <c r="K4380" s="446">
        <v>14.06</v>
      </c>
      <c r="L4380" s="446">
        <v>14.06</v>
      </c>
    </row>
    <row r="4381" spans="2:12" x14ac:dyDescent="0.25">
      <c r="B4381" s="394" t="s">
        <v>383</v>
      </c>
      <c r="C4381" s="444" t="s">
        <v>688</v>
      </c>
      <c r="D4381" s="394" t="s">
        <v>1336</v>
      </c>
      <c r="E4381" s="394" t="s">
        <v>243</v>
      </c>
      <c r="F4381" s="542" t="s">
        <v>384</v>
      </c>
      <c r="G4381" s="542"/>
      <c r="H4381" s="395" t="s">
        <v>340</v>
      </c>
      <c r="I4381" s="445">
        <v>0.46</v>
      </c>
      <c r="J4381" s="445">
        <v>0</v>
      </c>
      <c r="K4381" s="446">
        <v>29.78</v>
      </c>
      <c r="L4381" s="446">
        <v>13.6988</v>
      </c>
    </row>
    <row r="4382" spans="2:12" ht="25.5" x14ac:dyDescent="0.25">
      <c r="B4382" s="399"/>
      <c r="C4382" s="399"/>
      <c r="D4382" s="399"/>
      <c r="E4382" s="399"/>
      <c r="F4382" s="399"/>
      <c r="G4382" s="399" t="s">
        <v>386</v>
      </c>
      <c r="H4382" s="447">
        <v>23.95</v>
      </c>
      <c r="I4382" s="399" t="s">
        <v>387</v>
      </c>
      <c r="J4382" s="447">
        <v>0</v>
      </c>
      <c r="K4382" s="399" t="s">
        <v>388</v>
      </c>
      <c r="L4382" s="447">
        <v>23.95</v>
      </c>
    </row>
    <row r="4383" spans="2:12" ht="12.75" customHeight="1" thickBot="1" x14ac:dyDescent="0.3">
      <c r="B4383" s="399"/>
      <c r="C4383" s="399"/>
      <c r="D4383" s="399"/>
      <c r="E4383" s="399"/>
      <c r="F4383" s="399"/>
      <c r="G4383" s="399" t="s">
        <v>389</v>
      </c>
      <c r="H4383" s="447">
        <v>0</v>
      </c>
      <c r="I4383" s="543"/>
      <c r="J4383" s="543" t="s">
        <v>474</v>
      </c>
      <c r="K4383" s="399"/>
      <c r="L4383" s="447">
        <v>38.01</v>
      </c>
    </row>
    <row r="4384" spans="2:12" ht="12.75" customHeight="1" thickTop="1" x14ac:dyDescent="0.25">
      <c r="B4384" s="396"/>
      <c r="C4384" s="396"/>
      <c r="D4384" s="396"/>
      <c r="E4384" s="396"/>
      <c r="F4384" s="396"/>
      <c r="G4384" s="396"/>
      <c r="H4384" s="396"/>
      <c r="I4384" s="396"/>
      <c r="J4384" s="396"/>
      <c r="K4384" s="396"/>
      <c r="L4384" s="396"/>
    </row>
    <row r="4385" spans="2:12" ht="15" x14ac:dyDescent="0.25">
      <c r="B4385" s="388" t="s">
        <v>2665</v>
      </c>
      <c r="C4385" s="440" t="s">
        <v>15</v>
      </c>
      <c r="D4385" s="388" t="s">
        <v>33</v>
      </c>
      <c r="E4385" s="388" t="s">
        <v>30</v>
      </c>
      <c r="F4385" s="544" t="s">
        <v>199</v>
      </c>
      <c r="G4385" s="544"/>
      <c r="H4385" s="389" t="s">
        <v>24</v>
      </c>
      <c r="I4385" s="440" t="s">
        <v>26</v>
      </c>
      <c r="J4385" s="440" t="s">
        <v>585</v>
      </c>
      <c r="K4385" s="440" t="s">
        <v>54</v>
      </c>
      <c r="L4385" s="440" t="s">
        <v>25</v>
      </c>
    </row>
    <row r="4386" spans="2:12" ht="51" x14ac:dyDescent="0.25">
      <c r="B4386" s="390" t="s">
        <v>382</v>
      </c>
      <c r="C4386" s="391" t="s">
        <v>2666</v>
      </c>
      <c r="D4386" s="390" t="s">
        <v>130</v>
      </c>
      <c r="E4386" s="390" t="s">
        <v>2667</v>
      </c>
      <c r="F4386" s="541" t="s">
        <v>488</v>
      </c>
      <c r="G4386" s="541"/>
      <c r="H4386" s="392" t="s">
        <v>159</v>
      </c>
      <c r="I4386" s="443">
        <v>1</v>
      </c>
      <c r="J4386" s="393"/>
      <c r="K4386" s="393">
        <v>220.82</v>
      </c>
      <c r="L4386" s="393">
        <v>220.82</v>
      </c>
    </row>
    <row r="4387" spans="2:12" ht="25.5" x14ac:dyDescent="0.25">
      <c r="B4387" s="394" t="s">
        <v>383</v>
      </c>
      <c r="C4387" s="444" t="s">
        <v>1254</v>
      </c>
      <c r="D4387" s="394" t="s">
        <v>160</v>
      </c>
      <c r="E4387" s="394" t="s">
        <v>4337</v>
      </c>
      <c r="F4387" s="542" t="s">
        <v>390</v>
      </c>
      <c r="G4387" s="542"/>
      <c r="H4387" s="395" t="s">
        <v>159</v>
      </c>
      <c r="I4387" s="445">
        <v>1</v>
      </c>
      <c r="J4387" s="445">
        <v>0</v>
      </c>
      <c r="K4387" s="446">
        <v>168.35</v>
      </c>
      <c r="L4387" s="446">
        <v>168.35</v>
      </c>
    </row>
    <row r="4388" spans="2:12" ht="38.25" x14ac:dyDescent="0.25">
      <c r="B4388" s="394" t="s">
        <v>383</v>
      </c>
      <c r="C4388" s="444" t="s">
        <v>746</v>
      </c>
      <c r="D4388" s="394" t="s">
        <v>160</v>
      </c>
      <c r="E4388" s="394" t="s">
        <v>489</v>
      </c>
      <c r="F4388" s="542" t="s">
        <v>390</v>
      </c>
      <c r="G4388" s="542"/>
      <c r="H4388" s="395" t="s">
        <v>159</v>
      </c>
      <c r="I4388" s="445">
        <v>0.23250000000000001</v>
      </c>
      <c r="J4388" s="445">
        <v>0</v>
      </c>
      <c r="K4388" s="446">
        <v>21.91</v>
      </c>
      <c r="L4388" s="446">
        <v>5.0940750000000001</v>
      </c>
    </row>
    <row r="4389" spans="2:12" ht="25.5" x14ac:dyDescent="0.25">
      <c r="B4389" s="394" t="s">
        <v>383</v>
      </c>
      <c r="C4389" s="444" t="s">
        <v>754</v>
      </c>
      <c r="D4389" s="394" t="s">
        <v>160</v>
      </c>
      <c r="E4389" s="394" t="s">
        <v>587</v>
      </c>
      <c r="F4389" s="542" t="s">
        <v>390</v>
      </c>
      <c r="G4389" s="542"/>
      <c r="H4389" s="395" t="s">
        <v>159</v>
      </c>
      <c r="I4389" s="445">
        <v>2</v>
      </c>
      <c r="J4389" s="445">
        <v>0</v>
      </c>
      <c r="K4389" s="446">
        <v>13.8</v>
      </c>
      <c r="L4389" s="446">
        <v>27.6</v>
      </c>
    </row>
    <row r="4390" spans="2:12" x14ac:dyDescent="0.25">
      <c r="B4390" s="394" t="s">
        <v>383</v>
      </c>
      <c r="C4390" s="444" t="s">
        <v>690</v>
      </c>
      <c r="D4390" s="394" t="s">
        <v>1336</v>
      </c>
      <c r="E4390" s="394" t="s">
        <v>202</v>
      </c>
      <c r="F4390" s="542" t="s">
        <v>384</v>
      </c>
      <c r="G4390" s="542"/>
      <c r="H4390" s="395" t="s">
        <v>340</v>
      </c>
      <c r="I4390" s="445">
        <v>0.31790000000000002</v>
      </c>
      <c r="J4390" s="445">
        <v>0</v>
      </c>
      <c r="K4390" s="446">
        <v>20.37</v>
      </c>
      <c r="L4390" s="446">
        <v>6.4756229999999997</v>
      </c>
    </row>
    <row r="4391" spans="2:12" x14ac:dyDescent="0.25">
      <c r="B4391" s="394" t="s">
        <v>383</v>
      </c>
      <c r="C4391" s="444" t="s">
        <v>688</v>
      </c>
      <c r="D4391" s="394" t="s">
        <v>1336</v>
      </c>
      <c r="E4391" s="394" t="s">
        <v>243</v>
      </c>
      <c r="F4391" s="542" t="s">
        <v>384</v>
      </c>
      <c r="G4391" s="542"/>
      <c r="H4391" s="395" t="s">
        <v>340</v>
      </c>
      <c r="I4391" s="445">
        <v>0.31790000000000002</v>
      </c>
      <c r="J4391" s="445">
        <v>0</v>
      </c>
      <c r="K4391" s="446">
        <v>29.78</v>
      </c>
      <c r="L4391" s="446">
        <v>9.4670620000000003</v>
      </c>
    </row>
    <row r="4392" spans="2:12" ht="12.75" customHeight="1" x14ac:dyDescent="0.25">
      <c r="B4392" s="394" t="s">
        <v>383</v>
      </c>
      <c r="C4392" s="444" t="s">
        <v>747</v>
      </c>
      <c r="D4392" s="394" t="s">
        <v>160</v>
      </c>
      <c r="E4392" s="394" t="s">
        <v>613</v>
      </c>
      <c r="F4392" s="542" t="s">
        <v>390</v>
      </c>
      <c r="G4392" s="542"/>
      <c r="H4392" s="395" t="s">
        <v>159</v>
      </c>
      <c r="I4392" s="445">
        <v>1</v>
      </c>
      <c r="J4392" s="445">
        <v>0</v>
      </c>
      <c r="K4392" s="446">
        <v>3.85</v>
      </c>
      <c r="L4392" s="446">
        <v>3.85</v>
      </c>
    </row>
    <row r="4393" spans="2:12" ht="25.5" x14ac:dyDescent="0.25">
      <c r="B4393" s="399"/>
      <c r="C4393" s="399"/>
      <c r="D4393" s="399"/>
      <c r="E4393" s="399"/>
      <c r="F4393" s="399"/>
      <c r="G4393" s="399" t="s">
        <v>386</v>
      </c>
      <c r="H4393" s="447">
        <v>15.93</v>
      </c>
      <c r="I4393" s="399" t="s">
        <v>387</v>
      </c>
      <c r="J4393" s="447">
        <v>0</v>
      </c>
      <c r="K4393" s="399" t="s">
        <v>388</v>
      </c>
      <c r="L4393" s="447">
        <v>15.93</v>
      </c>
    </row>
    <row r="4394" spans="2:12" ht="12.75" customHeight="1" thickBot="1" x14ac:dyDescent="0.3">
      <c r="B4394" s="399"/>
      <c r="C4394" s="399"/>
      <c r="D4394" s="399"/>
      <c r="E4394" s="399"/>
      <c r="F4394" s="399"/>
      <c r="G4394" s="399" t="s">
        <v>389</v>
      </c>
      <c r="H4394" s="447">
        <v>0</v>
      </c>
      <c r="I4394" s="543"/>
      <c r="J4394" s="543" t="s">
        <v>474</v>
      </c>
      <c r="K4394" s="399"/>
      <c r="L4394" s="447">
        <v>220.82</v>
      </c>
    </row>
    <row r="4395" spans="2:12" ht="13.5" thickTop="1" x14ac:dyDescent="0.25">
      <c r="B4395" s="396"/>
      <c r="C4395" s="396"/>
      <c r="D4395" s="396"/>
      <c r="E4395" s="396"/>
      <c r="F4395" s="396"/>
      <c r="G4395" s="396"/>
      <c r="H4395" s="396"/>
      <c r="I4395" s="396"/>
      <c r="J4395" s="396"/>
      <c r="K4395" s="396"/>
      <c r="L4395" s="396"/>
    </row>
    <row r="4396" spans="2:12" ht="15" x14ac:dyDescent="0.25">
      <c r="B4396" s="388" t="s">
        <v>2668</v>
      </c>
      <c r="C4396" s="440" t="s">
        <v>15</v>
      </c>
      <c r="D4396" s="388" t="s">
        <v>33</v>
      </c>
      <c r="E4396" s="388" t="s">
        <v>30</v>
      </c>
      <c r="F4396" s="544" t="s">
        <v>199</v>
      </c>
      <c r="G4396" s="544"/>
      <c r="H4396" s="389" t="s">
        <v>24</v>
      </c>
      <c r="I4396" s="440" t="s">
        <v>26</v>
      </c>
      <c r="J4396" s="440" t="s">
        <v>585</v>
      </c>
      <c r="K4396" s="440" t="s">
        <v>54</v>
      </c>
      <c r="L4396" s="440" t="s">
        <v>25</v>
      </c>
    </row>
    <row r="4397" spans="2:12" x14ac:dyDescent="0.25">
      <c r="B4397" s="390" t="s">
        <v>382</v>
      </c>
      <c r="C4397" s="391" t="s">
        <v>853</v>
      </c>
      <c r="D4397" s="390" t="s">
        <v>1336</v>
      </c>
      <c r="E4397" s="390" t="s">
        <v>178</v>
      </c>
      <c r="F4397" s="541">
        <v>819</v>
      </c>
      <c r="G4397" s="541"/>
      <c r="H4397" s="392" t="s">
        <v>137</v>
      </c>
      <c r="I4397" s="443">
        <v>1</v>
      </c>
      <c r="J4397" s="393"/>
      <c r="K4397" s="393">
        <v>22.99</v>
      </c>
      <c r="L4397" s="393">
        <v>22.99</v>
      </c>
    </row>
    <row r="4398" spans="2:12" x14ac:dyDescent="0.25">
      <c r="B4398" s="394" t="s">
        <v>383</v>
      </c>
      <c r="C4398" s="444" t="s">
        <v>557</v>
      </c>
      <c r="D4398" s="394" t="s">
        <v>1336</v>
      </c>
      <c r="E4398" s="394" t="s">
        <v>178</v>
      </c>
      <c r="F4398" s="542" t="s">
        <v>390</v>
      </c>
      <c r="G4398" s="542"/>
      <c r="H4398" s="395" t="s">
        <v>136</v>
      </c>
      <c r="I4398" s="445">
        <v>1</v>
      </c>
      <c r="J4398" s="445">
        <v>0</v>
      </c>
      <c r="K4398" s="446">
        <v>7.9</v>
      </c>
      <c r="L4398" s="446">
        <v>7.9</v>
      </c>
    </row>
    <row r="4399" spans="2:12" x14ac:dyDescent="0.25">
      <c r="B4399" s="394" t="s">
        <v>383</v>
      </c>
      <c r="C4399" s="444" t="s">
        <v>688</v>
      </c>
      <c r="D4399" s="394" t="s">
        <v>1336</v>
      </c>
      <c r="E4399" s="394" t="s">
        <v>243</v>
      </c>
      <c r="F4399" s="542" t="s">
        <v>384</v>
      </c>
      <c r="G4399" s="542"/>
      <c r="H4399" s="395" t="s">
        <v>340</v>
      </c>
      <c r="I4399" s="445">
        <v>0.28999999999999998</v>
      </c>
      <c r="J4399" s="445">
        <v>0</v>
      </c>
      <c r="K4399" s="446">
        <v>29.78</v>
      </c>
      <c r="L4399" s="446">
        <v>8.6362000000000005</v>
      </c>
    </row>
    <row r="4400" spans="2:12" x14ac:dyDescent="0.25">
      <c r="B4400" s="394" t="s">
        <v>383</v>
      </c>
      <c r="C4400" s="444" t="s">
        <v>674</v>
      </c>
      <c r="D4400" s="394" t="s">
        <v>1336</v>
      </c>
      <c r="E4400" s="394" t="s">
        <v>237</v>
      </c>
      <c r="F4400" s="542" t="s">
        <v>384</v>
      </c>
      <c r="G4400" s="542"/>
      <c r="H4400" s="395" t="s">
        <v>340</v>
      </c>
      <c r="I4400" s="445">
        <v>0.28999999999999998</v>
      </c>
      <c r="J4400" s="445">
        <v>0</v>
      </c>
      <c r="K4400" s="446">
        <v>22.31</v>
      </c>
      <c r="L4400" s="446">
        <v>6.4699</v>
      </c>
    </row>
    <row r="4401" spans="2:12" ht="12.75" customHeight="1" x14ac:dyDescent="0.25">
      <c r="B4401" s="399"/>
      <c r="C4401" s="399"/>
      <c r="D4401" s="399"/>
      <c r="E4401" s="399"/>
      <c r="F4401" s="399"/>
      <c r="G4401" s="399" t="s">
        <v>386</v>
      </c>
      <c r="H4401" s="447">
        <v>15.09</v>
      </c>
      <c r="I4401" s="399" t="s">
        <v>387</v>
      </c>
      <c r="J4401" s="447">
        <v>0</v>
      </c>
      <c r="K4401" s="399" t="s">
        <v>388</v>
      </c>
      <c r="L4401" s="447">
        <v>15.09</v>
      </c>
    </row>
    <row r="4402" spans="2:12" ht="12.75" customHeight="1" thickBot="1" x14ac:dyDescent="0.3">
      <c r="B4402" s="399"/>
      <c r="C4402" s="399"/>
      <c r="D4402" s="399"/>
      <c r="E4402" s="399"/>
      <c r="F4402" s="399"/>
      <c r="G4402" s="399" t="s">
        <v>389</v>
      </c>
      <c r="H4402" s="447">
        <v>0</v>
      </c>
      <c r="I4402" s="543"/>
      <c r="J4402" s="543" t="s">
        <v>474</v>
      </c>
      <c r="K4402" s="399"/>
      <c r="L4402" s="447">
        <v>22.99</v>
      </c>
    </row>
    <row r="4403" spans="2:12" ht="13.5" thickTop="1" x14ac:dyDescent="0.25">
      <c r="B4403" s="396"/>
      <c r="C4403" s="396"/>
      <c r="D4403" s="396"/>
      <c r="E4403" s="396"/>
      <c r="F4403" s="396"/>
      <c r="G4403" s="396"/>
      <c r="H4403" s="396"/>
      <c r="I4403" s="396"/>
      <c r="J4403" s="396"/>
      <c r="K4403" s="396"/>
      <c r="L4403" s="396"/>
    </row>
    <row r="4404" spans="2:12" ht="15" x14ac:dyDescent="0.25">
      <c r="B4404" s="388" t="s">
        <v>2669</v>
      </c>
      <c r="C4404" s="440" t="s">
        <v>15</v>
      </c>
      <c r="D4404" s="388" t="s">
        <v>33</v>
      </c>
      <c r="E4404" s="388" t="s">
        <v>30</v>
      </c>
      <c r="F4404" s="544" t="s">
        <v>199</v>
      </c>
      <c r="G4404" s="544"/>
      <c r="H4404" s="389" t="s">
        <v>24</v>
      </c>
      <c r="I4404" s="440" t="s">
        <v>26</v>
      </c>
      <c r="J4404" s="440" t="s">
        <v>585</v>
      </c>
      <c r="K4404" s="440" t="s">
        <v>54</v>
      </c>
      <c r="L4404" s="440" t="s">
        <v>25</v>
      </c>
    </row>
    <row r="4405" spans="2:12" x14ac:dyDescent="0.25">
      <c r="B4405" s="390" t="s">
        <v>382</v>
      </c>
      <c r="C4405" s="391" t="s">
        <v>2670</v>
      </c>
      <c r="D4405" s="390" t="s">
        <v>1336</v>
      </c>
      <c r="E4405" s="390" t="s">
        <v>2671</v>
      </c>
      <c r="F4405" s="541">
        <v>819</v>
      </c>
      <c r="G4405" s="541"/>
      <c r="H4405" s="392" t="s">
        <v>137</v>
      </c>
      <c r="I4405" s="443">
        <v>1</v>
      </c>
      <c r="J4405" s="393"/>
      <c r="K4405" s="393">
        <v>30.77</v>
      </c>
      <c r="L4405" s="393">
        <v>30.77</v>
      </c>
    </row>
    <row r="4406" spans="2:12" x14ac:dyDescent="0.25">
      <c r="B4406" s="394" t="s">
        <v>383</v>
      </c>
      <c r="C4406" s="444" t="s">
        <v>674</v>
      </c>
      <c r="D4406" s="394" t="s">
        <v>1336</v>
      </c>
      <c r="E4406" s="394" t="s">
        <v>237</v>
      </c>
      <c r="F4406" s="542" t="s">
        <v>384</v>
      </c>
      <c r="G4406" s="542"/>
      <c r="H4406" s="395" t="s">
        <v>340</v>
      </c>
      <c r="I4406" s="445">
        <v>0.37</v>
      </c>
      <c r="J4406" s="445">
        <v>0</v>
      </c>
      <c r="K4406" s="446">
        <v>22.31</v>
      </c>
      <c r="L4406" s="446">
        <v>8.2546999999999997</v>
      </c>
    </row>
    <row r="4407" spans="2:12" x14ac:dyDescent="0.25">
      <c r="B4407" s="394" t="s">
        <v>383</v>
      </c>
      <c r="C4407" s="444" t="s">
        <v>688</v>
      </c>
      <c r="D4407" s="394" t="s">
        <v>1336</v>
      </c>
      <c r="E4407" s="394" t="s">
        <v>243</v>
      </c>
      <c r="F4407" s="542" t="s">
        <v>384</v>
      </c>
      <c r="G4407" s="542"/>
      <c r="H4407" s="395" t="s">
        <v>340</v>
      </c>
      <c r="I4407" s="445">
        <v>0.37</v>
      </c>
      <c r="J4407" s="445">
        <v>0</v>
      </c>
      <c r="K4407" s="446">
        <v>29.78</v>
      </c>
      <c r="L4407" s="446">
        <v>11.018599999999999</v>
      </c>
    </row>
    <row r="4408" spans="2:12" x14ac:dyDescent="0.25">
      <c r="B4408" s="394" t="s">
        <v>383</v>
      </c>
      <c r="C4408" s="444" t="s">
        <v>4822</v>
      </c>
      <c r="D4408" s="394" t="s">
        <v>1336</v>
      </c>
      <c r="E4408" s="394" t="s">
        <v>4823</v>
      </c>
      <c r="F4408" s="542" t="s">
        <v>390</v>
      </c>
      <c r="G4408" s="542"/>
      <c r="H4408" s="395" t="s">
        <v>136</v>
      </c>
      <c r="I4408" s="445">
        <v>1</v>
      </c>
      <c r="J4408" s="445">
        <v>0</v>
      </c>
      <c r="K4408" s="446">
        <v>11.51</v>
      </c>
      <c r="L4408" s="446">
        <v>11.51</v>
      </c>
    </row>
    <row r="4409" spans="2:12" ht="25.5" x14ac:dyDescent="0.25">
      <c r="B4409" s="399"/>
      <c r="C4409" s="399"/>
      <c r="D4409" s="399"/>
      <c r="E4409" s="399"/>
      <c r="F4409" s="399"/>
      <c r="G4409" s="399" t="s">
        <v>386</v>
      </c>
      <c r="H4409" s="447">
        <v>19.260000000000002</v>
      </c>
      <c r="I4409" s="399" t="s">
        <v>387</v>
      </c>
      <c r="J4409" s="447">
        <v>0</v>
      </c>
      <c r="K4409" s="399" t="s">
        <v>388</v>
      </c>
      <c r="L4409" s="447">
        <v>19.260000000000002</v>
      </c>
    </row>
    <row r="4410" spans="2:12" ht="26.25" thickBot="1" x14ac:dyDescent="0.3">
      <c r="B4410" s="399"/>
      <c r="C4410" s="399"/>
      <c r="D4410" s="399"/>
      <c r="E4410" s="399"/>
      <c r="F4410" s="399"/>
      <c r="G4410" s="399" t="s">
        <v>389</v>
      </c>
      <c r="H4410" s="447">
        <v>0</v>
      </c>
      <c r="I4410" s="543"/>
      <c r="J4410" s="543" t="s">
        <v>474</v>
      </c>
      <c r="K4410" s="399"/>
      <c r="L4410" s="447">
        <v>30.77</v>
      </c>
    </row>
    <row r="4411" spans="2:12" ht="12.75" customHeight="1" thickTop="1" x14ac:dyDescent="0.25">
      <c r="B4411" s="396"/>
      <c r="C4411" s="396"/>
      <c r="D4411" s="396"/>
      <c r="E4411" s="396"/>
      <c r="F4411" s="396"/>
      <c r="G4411" s="396"/>
      <c r="H4411" s="396"/>
      <c r="I4411" s="396"/>
      <c r="J4411" s="396"/>
      <c r="K4411" s="396"/>
      <c r="L4411" s="396"/>
    </row>
    <row r="4412" spans="2:12" ht="12.75" customHeight="1" x14ac:dyDescent="0.25">
      <c r="B4412" s="388" t="s">
        <v>2673</v>
      </c>
      <c r="C4412" s="440" t="s">
        <v>15</v>
      </c>
      <c r="D4412" s="388" t="s">
        <v>33</v>
      </c>
      <c r="E4412" s="388" t="s">
        <v>30</v>
      </c>
      <c r="F4412" s="544" t="s">
        <v>199</v>
      </c>
      <c r="G4412" s="544"/>
      <c r="H4412" s="389" t="s">
        <v>24</v>
      </c>
      <c r="I4412" s="440" t="s">
        <v>26</v>
      </c>
      <c r="J4412" s="440" t="s">
        <v>585</v>
      </c>
      <c r="K4412" s="440" t="s">
        <v>54</v>
      </c>
      <c r="L4412" s="440" t="s">
        <v>25</v>
      </c>
    </row>
    <row r="4413" spans="2:12" x14ac:dyDescent="0.25">
      <c r="B4413" s="390" t="s">
        <v>382</v>
      </c>
      <c r="C4413" s="391" t="s">
        <v>2674</v>
      </c>
      <c r="D4413" s="390" t="s">
        <v>1336</v>
      </c>
      <c r="E4413" s="390" t="s">
        <v>2675</v>
      </c>
      <c r="F4413" s="541">
        <v>819</v>
      </c>
      <c r="G4413" s="541"/>
      <c r="H4413" s="392" t="s">
        <v>137</v>
      </c>
      <c r="I4413" s="443">
        <v>1</v>
      </c>
      <c r="J4413" s="393"/>
      <c r="K4413" s="393">
        <v>20.18</v>
      </c>
      <c r="L4413" s="393">
        <v>20.18</v>
      </c>
    </row>
    <row r="4414" spans="2:12" x14ac:dyDescent="0.25">
      <c r="B4414" s="394" t="s">
        <v>383</v>
      </c>
      <c r="C4414" s="444" t="s">
        <v>674</v>
      </c>
      <c r="D4414" s="394" t="s">
        <v>1336</v>
      </c>
      <c r="E4414" s="394" t="s">
        <v>237</v>
      </c>
      <c r="F4414" s="542" t="s">
        <v>384</v>
      </c>
      <c r="G4414" s="542"/>
      <c r="H4414" s="395" t="s">
        <v>340</v>
      </c>
      <c r="I4414" s="445">
        <v>0.17</v>
      </c>
      <c r="J4414" s="445">
        <v>0</v>
      </c>
      <c r="K4414" s="446">
        <v>22.31</v>
      </c>
      <c r="L4414" s="446">
        <v>3.7927</v>
      </c>
    </row>
    <row r="4415" spans="2:12" x14ac:dyDescent="0.25">
      <c r="B4415" s="394" t="s">
        <v>383</v>
      </c>
      <c r="C4415" s="444" t="s">
        <v>688</v>
      </c>
      <c r="D4415" s="394" t="s">
        <v>1336</v>
      </c>
      <c r="E4415" s="394" t="s">
        <v>243</v>
      </c>
      <c r="F4415" s="542" t="s">
        <v>384</v>
      </c>
      <c r="G4415" s="542"/>
      <c r="H4415" s="395" t="s">
        <v>340</v>
      </c>
      <c r="I4415" s="445">
        <v>0.17</v>
      </c>
      <c r="J4415" s="445">
        <v>0</v>
      </c>
      <c r="K4415" s="446">
        <v>29.78</v>
      </c>
      <c r="L4415" s="446">
        <v>5.0625999999999998</v>
      </c>
    </row>
    <row r="4416" spans="2:12" x14ac:dyDescent="0.25">
      <c r="B4416" s="394" t="s">
        <v>383</v>
      </c>
      <c r="C4416" s="444" t="s">
        <v>4824</v>
      </c>
      <c r="D4416" s="394" t="s">
        <v>1336</v>
      </c>
      <c r="E4416" s="394" t="s">
        <v>4825</v>
      </c>
      <c r="F4416" s="542" t="s">
        <v>390</v>
      </c>
      <c r="G4416" s="542"/>
      <c r="H4416" s="395" t="s">
        <v>136</v>
      </c>
      <c r="I4416" s="445">
        <v>1</v>
      </c>
      <c r="J4416" s="445">
        <v>0</v>
      </c>
      <c r="K4416" s="446">
        <v>11.33</v>
      </c>
      <c r="L4416" s="446">
        <v>11.33</v>
      </c>
    </row>
    <row r="4417" spans="2:12" ht="25.5" x14ac:dyDescent="0.25">
      <c r="B4417" s="399"/>
      <c r="C4417" s="399"/>
      <c r="D4417" s="399"/>
      <c r="E4417" s="399"/>
      <c r="F4417" s="399"/>
      <c r="G4417" s="399" t="s">
        <v>386</v>
      </c>
      <c r="H4417" s="447">
        <v>8.85</v>
      </c>
      <c r="I4417" s="399" t="s">
        <v>387</v>
      </c>
      <c r="J4417" s="447">
        <v>0</v>
      </c>
      <c r="K4417" s="399" t="s">
        <v>388</v>
      </c>
      <c r="L4417" s="447">
        <v>8.85</v>
      </c>
    </row>
    <row r="4418" spans="2:12" ht="26.25" thickBot="1" x14ac:dyDescent="0.3">
      <c r="B4418" s="399"/>
      <c r="C4418" s="399"/>
      <c r="D4418" s="399"/>
      <c r="E4418" s="399"/>
      <c r="F4418" s="399"/>
      <c r="G4418" s="399" t="s">
        <v>389</v>
      </c>
      <c r="H4418" s="447">
        <v>0</v>
      </c>
      <c r="I4418" s="543"/>
      <c r="J4418" s="543" t="s">
        <v>474</v>
      </c>
      <c r="K4418" s="399"/>
      <c r="L4418" s="447">
        <v>20.18</v>
      </c>
    </row>
    <row r="4419" spans="2:12" ht="13.5" thickTop="1" x14ac:dyDescent="0.25">
      <c r="B4419" s="396"/>
      <c r="C4419" s="396"/>
      <c r="D4419" s="396"/>
      <c r="E4419" s="396"/>
      <c r="F4419" s="396"/>
      <c r="G4419" s="396"/>
      <c r="H4419" s="396"/>
      <c r="I4419" s="396"/>
      <c r="J4419" s="396"/>
      <c r="K4419" s="396"/>
      <c r="L4419" s="396"/>
    </row>
    <row r="4420" spans="2:12" ht="12.75" customHeight="1" x14ac:dyDescent="0.25">
      <c r="B4420" s="388" t="s">
        <v>2676</v>
      </c>
      <c r="C4420" s="440" t="s">
        <v>15</v>
      </c>
      <c r="D4420" s="388" t="s">
        <v>33</v>
      </c>
      <c r="E4420" s="388" t="s">
        <v>30</v>
      </c>
      <c r="F4420" s="544" t="s">
        <v>199</v>
      </c>
      <c r="G4420" s="544"/>
      <c r="H4420" s="389" t="s">
        <v>24</v>
      </c>
      <c r="I4420" s="440" t="s">
        <v>26</v>
      </c>
      <c r="J4420" s="440" t="s">
        <v>54</v>
      </c>
      <c r="K4420" s="440" t="s">
        <v>25</v>
      </c>
      <c r="L4420"/>
    </row>
    <row r="4421" spans="2:12" ht="12.75" customHeight="1" x14ac:dyDescent="0.25">
      <c r="B4421" s="390" t="s">
        <v>382</v>
      </c>
      <c r="C4421" s="391" t="s">
        <v>2677</v>
      </c>
      <c r="D4421" s="390" t="s">
        <v>164</v>
      </c>
      <c r="E4421" s="390" t="s">
        <v>2678</v>
      </c>
      <c r="F4421" s="541" t="s">
        <v>4808</v>
      </c>
      <c r="G4421" s="541"/>
      <c r="H4421" s="392" t="s">
        <v>136</v>
      </c>
      <c r="I4421" s="443">
        <v>1</v>
      </c>
      <c r="J4421" s="393">
        <v>50.31</v>
      </c>
      <c r="K4421" s="393">
        <v>50.31</v>
      </c>
      <c r="L4421"/>
    </row>
    <row r="4422" spans="2:12" ht="15" x14ac:dyDescent="0.25">
      <c r="B4422" s="388" t="s">
        <v>23</v>
      </c>
      <c r="C4422" s="440" t="s">
        <v>15</v>
      </c>
      <c r="D4422" s="388" t="s">
        <v>33</v>
      </c>
      <c r="E4422" s="388" t="s">
        <v>30</v>
      </c>
      <c r="F4422" s="544" t="s">
        <v>199</v>
      </c>
      <c r="G4422" s="546"/>
      <c r="H4422" s="389" t="s">
        <v>24</v>
      </c>
      <c r="I4422" s="440" t="s">
        <v>26</v>
      </c>
      <c r="J4422" s="440" t="s">
        <v>54</v>
      </c>
      <c r="K4422" s="440" t="s">
        <v>25</v>
      </c>
      <c r="L4422"/>
    </row>
    <row r="4423" spans="2:12" ht="25.5" x14ac:dyDescent="0.25">
      <c r="B4423" s="394" t="s">
        <v>383</v>
      </c>
      <c r="C4423" s="444" t="s">
        <v>4826</v>
      </c>
      <c r="D4423" s="394" t="s">
        <v>160</v>
      </c>
      <c r="E4423" s="394" t="s">
        <v>4827</v>
      </c>
      <c r="F4423" s="542" t="s">
        <v>390</v>
      </c>
      <c r="G4423" s="542"/>
      <c r="H4423" s="395" t="s">
        <v>159</v>
      </c>
      <c r="I4423" s="445">
        <v>1</v>
      </c>
      <c r="J4423" s="446">
        <v>23.48</v>
      </c>
      <c r="K4423" s="451" t="s">
        <v>4828</v>
      </c>
      <c r="L4423"/>
    </row>
    <row r="4424" spans="2:12" ht="25.5" x14ac:dyDescent="0.25">
      <c r="B4424" s="394" t="s">
        <v>383</v>
      </c>
      <c r="C4424" s="444" t="s">
        <v>861</v>
      </c>
      <c r="D4424" s="394" t="s">
        <v>160</v>
      </c>
      <c r="E4424" s="394" t="s">
        <v>535</v>
      </c>
      <c r="F4424" s="542" t="s">
        <v>390</v>
      </c>
      <c r="G4424" s="542"/>
      <c r="H4424" s="395" t="s">
        <v>159</v>
      </c>
      <c r="I4424" s="445">
        <v>2</v>
      </c>
      <c r="J4424" s="446">
        <v>2.72</v>
      </c>
      <c r="K4424" s="451" t="s">
        <v>1340</v>
      </c>
      <c r="L4424"/>
    </row>
    <row r="4425" spans="2:12" ht="15" x14ac:dyDescent="0.25">
      <c r="B4425" s="394" t="s">
        <v>383</v>
      </c>
      <c r="C4425" s="444" t="s">
        <v>690</v>
      </c>
      <c r="D4425" s="394" t="s">
        <v>1336</v>
      </c>
      <c r="E4425" s="394" t="s">
        <v>202</v>
      </c>
      <c r="F4425" s="542" t="s">
        <v>384</v>
      </c>
      <c r="G4425" s="542"/>
      <c r="H4425" s="395" t="s">
        <v>340</v>
      </c>
      <c r="I4425" s="445">
        <v>0.37</v>
      </c>
      <c r="J4425" s="446">
        <v>20.37</v>
      </c>
      <c r="K4425" s="451" t="s">
        <v>4829</v>
      </c>
      <c r="L4425"/>
    </row>
    <row r="4426" spans="2:12" ht="15" x14ac:dyDescent="0.25">
      <c r="B4426" s="394" t="s">
        <v>383</v>
      </c>
      <c r="C4426" s="444" t="s">
        <v>3982</v>
      </c>
      <c r="D4426" s="394" t="s">
        <v>164</v>
      </c>
      <c r="E4426" s="394" t="s">
        <v>4810</v>
      </c>
      <c r="F4426" s="542" t="s">
        <v>390</v>
      </c>
      <c r="G4426" s="542"/>
      <c r="H4426" s="395" t="s">
        <v>3119</v>
      </c>
      <c r="I4426" s="445">
        <v>4.4999999999999998E-2</v>
      </c>
      <c r="J4426" s="446">
        <v>63.5</v>
      </c>
      <c r="K4426" s="451" t="s">
        <v>4234</v>
      </c>
      <c r="L4426"/>
    </row>
    <row r="4427" spans="2:12" ht="15" x14ac:dyDescent="0.25">
      <c r="B4427" s="394" t="s">
        <v>383</v>
      </c>
      <c r="C4427" s="444" t="s">
        <v>688</v>
      </c>
      <c r="D4427" s="394" t="s">
        <v>1336</v>
      </c>
      <c r="E4427" s="394" t="s">
        <v>243</v>
      </c>
      <c r="F4427" s="542" t="s">
        <v>384</v>
      </c>
      <c r="G4427" s="542"/>
      <c r="H4427" s="395" t="s">
        <v>340</v>
      </c>
      <c r="I4427" s="445">
        <v>0.37</v>
      </c>
      <c r="J4427" s="446">
        <v>29.78</v>
      </c>
      <c r="K4427" s="451" t="s">
        <v>1308</v>
      </c>
      <c r="L4427"/>
    </row>
    <row r="4428" spans="2:12" ht="12.75" customHeight="1" x14ac:dyDescent="0.25">
      <c r="B4428" s="549" t="s">
        <v>497</v>
      </c>
      <c r="C4428" s="546"/>
      <c r="D4428" s="546"/>
      <c r="E4428" s="546"/>
      <c r="F4428" s="546"/>
      <c r="G4428" s="546"/>
      <c r="H4428" s="546"/>
      <c r="I4428" s="546"/>
      <c r="J4428" s="546"/>
      <c r="K4428" s="546"/>
      <c r="L4428"/>
    </row>
    <row r="4429" spans="2:12" ht="12.75" customHeight="1" x14ac:dyDescent="0.25">
      <c r="B4429" s="388" t="s">
        <v>23</v>
      </c>
      <c r="C4429" s="440" t="s">
        <v>15</v>
      </c>
      <c r="D4429" s="388" t="s">
        <v>33</v>
      </c>
      <c r="E4429" s="388" t="s">
        <v>30</v>
      </c>
      <c r="F4429" s="544" t="s">
        <v>199</v>
      </c>
      <c r="G4429" s="546"/>
      <c r="H4429" s="389" t="s">
        <v>24</v>
      </c>
      <c r="I4429" s="440" t="s">
        <v>26</v>
      </c>
      <c r="J4429" s="440" t="s">
        <v>54</v>
      </c>
      <c r="K4429" s="440" t="s">
        <v>25</v>
      </c>
      <c r="L4429"/>
    </row>
    <row r="4430" spans="2:12" ht="25.5" x14ac:dyDescent="0.25">
      <c r="B4430" s="394" t="s">
        <v>383</v>
      </c>
      <c r="C4430" s="444" t="s">
        <v>4826</v>
      </c>
      <c r="D4430" s="394" t="s">
        <v>160</v>
      </c>
      <c r="E4430" s="394" t="s">
        <v>4827</v>
      </c>
      <c r="F4430" s="542" t="s">
        <v>390</v>
      </c>
      <c r="G4430" s="542"/>
      <c r="H4430" s="395" t="s">
        <v>159</v>
      </c>
      <c r="I4430" s="445">
        <v>1</v>
      </c>
      <c r="J4430" s="446">
        <v>23.48</v>
      </c>
      <c r="K4430" s="451" t="s">
        <v>4828</v>
      </c>
      <c r="L4430"/>
    </row>
    <row r="4431" spans="2:12" ht="25.5" x14ac:dyDescent="0.25">
      <c r="B4431" s="394" t="s">
        <v>383</v>
      </c>
      <c r="C4431" s="444" t="s">
        <v>861</v>
      </c>
      <c r="D4431" s="394" t="s">
        <v>160</v>
      </c>
      <c r="E4431" s="394" t="s">
        <v>535</v>
      </c>
      <c r="F4431" s="542" t="s">
        <v>390</v>
      </c>
      <c r="G4431" s="542"/>
      <c r="H4431" s="395" t="s">
        <v>159</v>
      </c>
      <c r="I4431" s="445">
        <v>2</v>
      </c>
      <c r="J4431" s="446">
        <v>2.72</v>
      </c>
      <c r="K4431" s="451" t="s">
        <v>1340</v>
      </c>
      <c r="L4431"/>
    </row>
    <row r="4432" spans="2:12" ht="15" x14ac:dyDescent="0.25">
      <c r="B4432" s="394" t="s">
        <v>383</v>
      </c>
      <c r="C4432" s="444" t="s">
        <v>690</v>
      </c>
      <c r="D4432" s="394" t="s">
        <v>1336</v>
      </c>
      <c r="E4432" s="394" t="s">
        <v>202</v>
      </c>
      <c r="F4432" s="542" t="s">
        <v>384</v>
      </c>
      <c r="G4432" s="542"/>
      <c r="H4432" s="395" t="s">
        <v>340</v>
      </c>
      <c r="I4432" s="445">
        <v>0.37</v>
      </c>
      <c r="J4432" s="446">
        <v>20.37</v>
      </c>
      <c r="K4432" s="451" t="s">
        <v>4829</v>
      </c>
      <c r="L4432"/>
    </row>
    <row r="4433" spans="2:12" ht="15" x14ac:dyDescent="0.25">
      <c r="B4433" s="394" t="s">
        <v>383</v>
      </c>
      <c r="C4433" s="444" t="s">
        <v>3982</v>
      </c>
      <c r="D4433" s="394" t="s">
        <v>164</v>
      </c>
      <c r="E4433" s="394" t="s">
        <v>4810</v>
      </c>
      <c r="F4433" s="542" t="s">
        <v>390</v>
      </c>
      <c r="G4433" s="542"/>
      <c r="H4433" s="395" t="s">
        <v>3119</v>
      </c>
      <c r="I4433" s="445">
        <v>4.4999999999999998E-2</v>
      </c>
      <c r="J4433" s="446">
        <v>63.5</v>
      </c>
      <c r="K4433" s="451" t="s">
        <v>4234</v>
      </c>
      <c r="L4433"/>
    </row>
    <row r="4434" spans="2:12" ht="15" x14ac:dyDescent="0.25">
      <c r="B4434" s="394" t="s">
        <v>383</v>
      </c>
      <c r="C4434" s="444" t="s">
        <v>688</v>
      </c>
      <c r="D4434" s="394" t="s">
        <v>1336</v>
      </c>
      <c r="E4434" s="394" t="s">
        <v>243</v>
      </c>
      <c r="F4434" s="542" t="s">
        <v>384</v>
      </c>
      <c r="G4434" s="542"/>
      <c r="H4434" s="395" t="s">
        <v>340</v>
      </c>
      <c r="I4434" s="445">
        <v>0.37</v>
      </c>
      <c r="J4434" s="446">
        <v>29.78</v>
      </c>
      <c r="K4434" s="451" t="s">
        <v>1308</v>
      </c>
      <c r="L4434"/>
    </row>
    <row r="4435" spans="2:12" ht="25.5" x14ac:dyDescent="0.25">
      <c r="B4435" s="399"/>
      <c r="C4435" s="399"/>
      <c r="D4435" s="399"/>
      <c r="E4435" s="399"/>
      <c r="F4435" s="399" t="s">
        <v>386</v>
      </c>
      <c r="G4435" s="447">
        <v>18.54</v>
      </c>
      <c r="H4435" s="399" t="s">
        <v>387</v>
      </c>
      <c r="I4435" s="447">
        <v>0</v>
      </c>
      <c r="J4435" s="399" t="s">
        <v>388</v>
      </c>
      <c r="K4435" s="447">
        <v>18.54</v>
      </c>
      <c r="L4435"/>
    </row>
    <row r="4436" spans="2:12" ht="26.25" thickBot="1" x14ac:dyDescent="0.3">
      <c r="B4436" s="399"/>
      <c r="C4436" s="399"/>
      <c r="D4436" s="399"/>
      <c r="E4436" s="399"/>
      <c r="F4436" s="399" t="s">
        <v>389</v>
      </c>
      <c r="G4436" s="447">
        <v>0</v>
      </c>
      <c r="H4436" s="399"/>
      <c r="I4436" s="543" t="s">
        <v>474</v>
      </c>
      <c r="J4436" s="543"/>
      <c r="K4436" s="447">
        <v>50.31</v>
      </c>
      <c r="L4436"/>
    </row>
    <row r="4437" spans="2:12" ht="12.75" customHeight="1" thickTop="1" x14ac:dyDescent="0.25">
      <c r="B4437" s="396"/>
      <c r="C4437" s="396"/>
      <c r="D4437" s="396"/>
      <c r="E4437" s="396"/>
      <c r="F4437" s="396"/>
      <c r="G4437" s="396"/>
      <c r="H4437" s="396"/>
      <c r="I4437" s="396"/>
      <c r="J4437" s="396"/>
      <c r="K4437" s="396"/>
      <c r="L4437" s="396"/>
    </row>
    <row r="4438" spans="2:12" ht="12.75" customHeight="1" x14ac:dyDescent="0.25">
      <c r="B4438" s="388" t="s">
        <v>2679</v>
      </c>
      <c r="C4438" s="440" t="s">
        <v>15</v>
      </c>
      <c r="D4438" s="388" t="s">
        <v>33</v>
      </c>
      <c r="E4438" s="388" t="s">
        <v>30</v>
      </c>
      <c r="F4438" s="544" t="s">
        <v>199</v>
      </c>
      <c r="G4438" s="544"/>
      <c r="H4438" s="389" t="s">
        <v>24</v>
      </c>
      <c r="I4438" s="440" t="s">
        <v>26</v>
      </c>
      <c r="J4438" s="440" t="s">
        <v>585</v>
      </c>
      <c r="K4438" s="440" t="s">
        <v>54</v>
      </c>
      <c r="L4438" s="440" t="s">
        <v>25</v>
      </c>
    </row>
    <row r="4439" spans="2:12" x14ac:dyDescent="0.25">
      <c r="B4439" s="390" t="s">
        <v>382</v>
      </c>
      <c r="C4439" s="391" t="s">
        <v>854</v>
      </c>
      <c r="D4439" s="390" t="s">
        <v>1336</v>
      </c>
      <c r="E4439" s="390" t="s">
        <v>597</v>
      </c>
      <c r="F4439" s="541">
        <v>820</v>
      </c>
      <c r="G4439" s="541"/>
      <c r="H4439" s="392" t="s">
        <v>137</v>
      </c>
      <c r="I4439" s="443">
        <v>1</v>
      </c>
      <c r="J4439" s="393"/>
      <c r="K4439" s="393">
        <v>8.7899999999999991</v>
      </c>
      <c r="L4439" s="393">
        <v>8.7899999999999991</v>
      </c>
    </row>
    <row r="4440" spans="2:12" x14ac:dyDescent="0.25">
      <c r="B4440" s="394" t="s">
        <v>383</v>
      </c>
      <c r="C4440" s="444" t="s">
        <v>639</v>
      </c>
      <c r="D4440" s="394" t="s">
        <v>1336</v>
      </c>
      <c r="E4440" s="394" t="s">
        <v>640</v>
      </c>
      <c r="F4440" s="542" t="s">
        <v>390</v>
      </c>
      <c r="G4440" s="542"/>
      <c r="H4440" s="395" t="s">
        <v>136</v>
      </c>
      <c r="I4440" s="445">
        <v>1</v>
      </c>
      <c r="J4440" s="445">
        <v>0</v>
      </c>
      <c r="K4440" s="446">
        <v>1.51</v>
      </c>
      <c r="L4440" s="446">
        <v>1.51</v>
      </c>
    </row>
    <row r="4441" spans="2:12" x14ac:dyDescent="0.25">
      <c r="B4441" s="394" t="s">
        <v>383</v>
      </c>
      <c r="C4441" s="444" t="s">
        <v>688</v>
      </c>
      <c r="D4441" s="394" t="s">
        <v>1336</v>
      </c>
      <c r="E4441" s="394" t="s">
        <v>243</v>
      </c>
      <c r="F4441" s="542" t="s">
        <v>384</v>
      </c>
      <c r="G4441" s="542"/>
      <c r="H4441" s="395" t="s">
        <v>340</v>
      </c>
      <c r="I4441" s="445">
        <v>0.14000000000000001</v>
      </c>
      <c r="J4441" s="445">
        <v>0</v>
      </c>
      <c r="K4441" s="446">
        <v>29.78</v>
      </c>
      <c r="L4441" s="446">
        <v>4.1692</v>
      </c>
    </row>
    <row r="4442" spans="2:12" x14ac:dyDescent="0.25">
      <c r="B4442" s="394" t="s">
        <v>383</v>
      </c>
      <c r="C4442" s="444" t="s">
        <v>674</v>
      </c>
      <c r="D4442" s="394" t="s">
        <v>1336</v>
      </c>
      <c r="E4442" s="394" t="s">
        <v>237</v>
      </c>
      <c r="F4442" s="542" t="s">
        <v>384</v>
      </c>
      <c r="G4442" s="542"/>
      <c r="H4442" s="395" t="s">
        <v>340</v>
      </c>
      <c r="I4442" s="445">
        <v>0.14000000000000001</v>
      </c>
      <c r="J4442" s="445">
        <v>0</v>
      </c>
      <c r="K4442" s="446">
        <v>22.31</v>
      </c>
      <c r="L4442" s="446">
        <v>3.1234000000000002</v>
      </c>
    </row>
    <row r="4443" spans="2:12" ht="25.5" x14ac:dyDescent="0.25">
      <c r="B4443" s="399"/>
      <c r="C4443" s="399"/>
      <c r="D4443" s="399"/>
      <c r="E4443" s="399"/>
      <c r="F4443" s="399"/>
      <c r="G4443" s="399" t="s">
        <v>386</v>
      </c>
      <c r="H4443" s="447">
        <v>7.28</v>
      </c>
      <c r="I4443" s="399" t="s">
        <v>387</v>
      </c>
      <c r="J4443" s="447">
        <v>0</v>
      </c>
      <c r="K4443" s="399" t="s">
        <v>388</v>
      </c>
      <c r="L4443" s="447">
        <v>7.28</v>
      </c>
    </row>
    <row r="4444" spans="2:12" ht="26.25" thickBot="1" x14ac:dyDescent="0.3">
      <c r="B4444" s="399"/>
      <c r="C4444" s="399"/>
      <c r="D4444" s="399"/>
      <c r="E4444" s="399"/>
      <c r="F4444" s="399"/>
      <c r="G4444" s="399" t="s">
        <v>389</v>
      </c>
      <c r="H4444" s="447">
        <v>0</v>
      </c>
      <c r="I4444" s="543"/>
      <c r="J4444" s="543" t="s">
        <v>474</v>
      </c>
      <c r="K4444" s="399"/>
      <c r="L4444" s="447">
        <v>8.7899999999999991</v>
      </c>
    </row>
    <row r="4445" spans="2:12" ht="13.5" thickTop="1" x14ac:dyDescent="0.25">
      <c r="B4445" s="396"/>
      <c r="C4445" s="396"/>
      <c r="D4445" s="396"/>
      <c r="E4445" s="396"/>
      <c r="F4445" s="396"/>
      <c r="G4445" s="396"/>
      <c r="H4445" s="396"/>
      <c r="I4445" s="396"/>
      <c r="J4445" s="396"/>
      <c r="K4445" s="396"/>
      <c r="L4445" s="396"/>
    </row>
    <row r="4446" spans="2:12" ht="12.75" customHeight="1" x14ac:dyDescent="0.25">
      <c r="B4446" s="388" t="s">
        <v>2682</v>
      </c>
      <c r="C4446" s="440" t="s">
        <v>15</v>
      </c>
      <c r="D4446" s="388" t="s">
        <v>33</v>
      </c>
      <c r="E4446" s="388" t="s">
        <v>30</v>
      </c>
      <c r="F4446" s="544" t="s">
        <v>199</v>
      </c>
      <c r="G4446" s="544"/>
      <c r="H4446" s="389" t="s">
        <v>24</v>
      </c>
      <c r="I4446" s="440" t="s">
        <v>26</v>
      </c>
      <c r="J4446" s="440" t="s">
        <v>585</v>
      </c>
      <c r="K4446" s="440" t="s">
        <v>54</v>
      </c>
      <c r="L4446" s="440" t="s">
        <v>25</v>
      </c>
    </row>
    <row r="4447" spans="2:12" ht="12.75" customHeight="1" x14ac:dyDescent="0.25">
      <c r="B4447" s="390" t="s">
        <v>382</v>
      </c>
      <c r="C4447" s="391" t="s">
        <v>2683</v>
      </c>
      <c r="D4447" s="390" t="s">
        <v>130</v>
      </c>
      <c r="E4447" s="390" t="s">
        <v>2684</v>
      </c>
      <c r="F4447" s="541" t="s">
        <v>488</v>
      </c>
      <c r="G4447" s="541"/>
      <c r="H4447" s="392" t="s">
        <v>159</v>
      </c>
      <c r="I4447" s="443">
        <v>1</v>
      </c>
      <c r="J4447" s="393"/>
      <c r="K4447" s="393">
        <v>42.43</v>
      </c>
      <c r="L4447" s="393">
        <v>42.43</v>
      </c>
    </row>
    <row r="4448" spans="2:12" x14ac:dyDescent="0.25">
      <c r="B4448" s="394" t="s">
        <v>383</v>
      </c>
      <c r="C4448" s="444" t="s">
        <v>688</v>
      </c>
      <c r="D4448" s="394" t="s">
        <v>1336</v>
      </c>
      <c r="E4448" s="394" t="s">
        <v>243</v>
      </c>
      <c r="F4448" s="542" t="s">
        <v>384</v>
      </c>
      <c r="G4448" s="542"/>
      <c r="H4448" s="395" t="s">
        <v>340</v>
      </c>
      <c r="I4448" s="445">
        <v>8.5800000000000001E-2</v>
      </c>
      <c r="J4448" s="445">
        <v>0</v>
      </c>
      <c r="K4448" s="446">
        <v>29.78</v>
      </c>
      <c r="L4448" s="446">
        <v>2.5551240000000002</v>
      </c>
    </row>
    <row r="4449" spans="2:12" ht="38.25" x14ac:dyDescent="0.25">
      <c r="B4449" s="394" t="s">
        <v>383</v>
      </c>
      <c r="C4449" s="444" t="s">
        <v>746</v>
      </c>
      <c r="D4449" s="394" t="s">
        <v>160</v>
      </c>
      <c r="E4449" s="394" t="s">
        <v>489</v>
      </c>
      <c r="F4449" s="542" t="s">
        <v>390</v>
      </c>
      <c r="G4449" s="542"/>
      <c r="H4449" s="395" t="s">
        <v>159</v>
      </c>
      <c r="I4449" s="445">
        <v>0.115</v>
      </c>
      <c r="J4449" s="445">
        <v>0</v>
      </c>
      <c r="K4449" s="446">
        <v>21.91</v>
      </c>
      <c r="L4449" s="446">
        <v>2.5196499999999999</v>
      </c>
    </row>
    <row r="4450" spans="2:12" ht="25.5" x14ac:dyDescent="0.25">
      <c r="B4450" s="394" t="s">
        <v>383</v>
      </c>
      <c r="C4450" s="444" t="s">
        <v>747</v>
      </c>
      <c r="D4450" s="394" t="s">
        <v>160</v>
      </c>
      <c r="E4450" s="394" t="s">
        <v>613</v>
      </c>
      <c r="F4450" s="542" t="s">
        <v>390</v>
      </c>
      <c r="G4450" s="542"/>
      <c r="H4450" s="395" t="s">
        <v>159</v>
      </c>
      <c r="I4450" s="445">
        <v>2</v>
      </c>
      <c r="J4450" s="445">
        <v>0</v>
      </c>
      <c r="K4450" s="446">
        <v>3.85</v>
      </c>
      <c r="L4450" s="446">
        <v>7.7</v>
      </c>
    </row>
    <row r="4451" spans="2:12" ht="25.5" x14ac:dyDescent="0.25">
      <c r="B4451" s="394" t="s">
        <v>383</v>
      </c>
      <c r="C4451" s="444" t="s">
        <v>4830</v>
      </c>
      <c r="D4451" s="394" t="s">
        <v>160</v>
      </c>
      <c r="E4451" s="394" t="s">
        <v>4831</v>
      </c>
      <c r="F4451" s="542" t="s">
        <v>390</v>
      </c>
      <c r="G4451" s="542"/>
      <c r="H4451" s="395" t="s">
        <v>159</v>
      </c>
      <c r="I4451" s="445">
        <v>1</v>
      </c>
      <c r="J4451" s="445">
        <v>0</v>
      </c>
      <c r="K4451" s="446">
        <v>27.93</v>
      </c>
      <c r="L4451" s="446">
        <v>27.93</v>
      </c>
    </row>
    <row r="4452" spans="2:12" x14ac:dyDescent="0.25">
      <c r="B4452" s="394" t="s">
        <v>383</v>
      </c>
      <c r="C4452" s="444" t="s">
        <v>690</v>
      </c>
      <c r="D4452" s="394" t="s">
        <v>1336</v>
      </c>
      <c r="E4452" s="394" t="s">
        <v>202</v>
      </c>
      <c r="F4452" s="542" t="s">
        <v>384</v>
      </c>
      <c r="G4452" s="542"/>
      <c r="H4452" s="395" t="s">
        <v>340</v>
      </c>
      <c r="I4452" s="445">
        <v>8.5800000000000001E-2</v>
      </c>
      <c r="J4452" s="445">
        <v>0</v>
      </c>
      <c r="K4452" s="446">
        <v>20.37</v>
      </c>
      <c r="L4452" s="446">
        <v>1.747746</v>
      </c>
    </row>
    <row r="4453" spans="2:12" ht="25.5" x14ac:dyDescent="0.25">
      <c r="B4453" s="399"/>
      <c r="C4453" s="399"/>
      <c r="D4453" s="399"/>
      <c r="E4453" s="399"/>
      <c r="F4453" s="399"/>
      <c r="G4453" s="399" t="s">
        <v>386</v>
      </c>
      <c r="H4453" s="447">
        <v>4.29</v>
      </c>
      <c r="I4453" s="399" t="s">
        <v>387</v>
      </c>
      <c r="J4453" s="447">
        <v>0</v>
      </c>
      <c r="K4453" s="399" t="s">
        <v>388</v>
      </c>
      <c r="L4453" s="447">
        <v>4.29</v>
      </c>
    </row>
    <row r="4454" spans="2:12" ht="26.25" thickBot="1" x14ac:dyDescent="0.3">
      <c r="B4454" s="399"/>
      <c r="C4454" s="399"/>
      <c r="D4454" s="399"/>
      <c r="E4454" s="399"/>
      <c r="F4454" s="399"/>
      <c r="G4454" s="399" t="s">
        <v>389</v>
      </c>
      <c r="H4454" s="447">
        <v>0</v>
      </c>
      <c r="I4454" s="543"/>
      <c r="J4454" s="543" t="s">
        <v>474</v>
      </c>
      <c r="K4454" s="399"/>
      <c r="L4454" s="447">
        <v>42.43</v>
      </c>
    </row>
    <row r="4455" spans="2:12" ht="13.5" thickTop="1" x14ac:dyDescent="0.25">
      <c r="B4455" s="396"/>
      <c r="C4455" s="396"/>
      <c r="D4455" s="396"/>
      <c r="E4455" s="396"/>
      <c r="F4455" s="396"/>
      <c r="G4455" s="396"/>
      <c r="H4455" s="396"/>
      <c r="I4455" s="396"/>
      <c r="J4455" s="396"/>
      <c r="K4455" s="396"/>
      <c r="L4455" s="396"/>
    </row>
    <row r="4456" spans="2:12" ht="12.75" customHeight="1" x14ac:dyDescent="0.25">
      <c r="B4456" s="388" t="s">
        <v>2686</v>
      </c>
      <c r="C4456" s="440" t="s">
        <v>15</v>
      </c>
      <c r="D4456" s="388" t="s">
        <v>33</v>
      </c>
      <c r="E4456" s="388" t="s">
        <v>30</v>
      </c>
      <c r="F4456" s="544" t="s">
        <v>199</v>
      </c>
      <c r="G4456" s="544"/>
      <c r="H4456" s="389" t="s">
        <v>24</v>
      </c>
      <c r="I4456" s="440" t="s">
        <v>26</v>
      </c>
      <c r="J4456" s="440" t="s">
        <v>585</v>
      </c>
      <c r="K4456" s="440" t="s">
        <v>54</v>
      </c>
      <c r="L4456" s="440" t="s">
        <v>25</v>
      </c>
    </row>
    <row r="4457" spans="2:12" ht="12.75" customHeight="1" x14ac:dyDescent="0.25">
      <c r="B4457" s="390" t="s">
        <v>382</v>
      </c>
      <c r="C4457" s="391" t="s">
        <v>2687</v>
      </c>
      <c r="D4457" s="390" t="s">
        <v>1336</v>
      </c>
      <c r="E4457" s="390" t="s">
        <v>2688</v>
      </c>
      <c r="F4457" s="541">
        <v>821</v>
      </c>
      <c r="G4457" s="541"/>
      <c r="H4457" s="392" t="s">
        <v>137</v>
      </c>
      <c r="I4457" s="443">
        <v>1</v>
      </c>
      <c r="J4457" s="393"/>
      <c r="K4457" s="393">
        <v>28.03</v>
      </c>
      <c r="L4457" s="393">
        <v>28.03</v>
      </c>
    </row>
    <row r="4458" spans="2:12" x14ac:dyDescent="0.25">
      <c r="B4458" s="394" t="s">
        <v>383</v>
      </c>
      <c r="C4458" s="444" t="s">
        <v>4832</v>
      </c>
      <c r="D4458" s="394" t="s">
        <v>1336</v>
      </c>
      <c r="E4458" s="394" t="s">
        <v>4833</v>
      </c>
      <c r="F4458" s="542" t="s">
        <v>390</v>
      </c>
      <c r="G4458" s="542"/>
      <c r="H4458" s="395" t="s">
        <v>136</v>
      </c>
      <c r="I4458" s="445">
        <v>1</v>
      </c>
      <c r="J4458" s="445">
        <v>0</v>
      </c>
      <c r="K4458" s="446">
        <v>7.2</v>
      </c>
      <c r="L4458" s="446">
        <v>7.2</v>
      </c>
    </row>
    <row r="4459" spans="2:12" x14ac:dyDescent="0.25">
      <c r="B4459" s="394" t="s">
        <v>383</v>
      </c>
      <c r="C4459" s="444" t="s">
        <v>674</v>
      </c>
      <c r="D4459" s="394" t="s">
        <v>1336</v>
      </c>
      <c r="E4459" s="394" t="s">
        <v>237</v>
      </c>
      <c r="F4459" s="542" t="s">
        <v>384</v>
      </c>
      <c r="G4459" s="542"/>
      <c r="H4459" s="395" t="s">
        <v>340</v>
      </c>
      <c r="I4459" s="445">
        <v>0.4</v>
      </c>
      <c r="J4459" s="445">
        <v>0</v>
      </c>
      <c r="K4459" s="446">
        <v>22.31</v>
      </c>
      <c r="L4459" s="446">
        <v>8.9239999999999995</v>
      </c>
    </row>
    <row r="4460" spans="2:12" x14ac:dyDescent="0.25">
      <c r="B4460" s="394" t="s">
        <v>383</v>
      </c>
      <c r="C4460" s="444" t="s">
        <v>688</v>
      </c>
      <c r="D4460" s="394" t="s">
        <v>1336</v>
      </c>
      <c r="E4460" s="394" t="s">
        <v>243</v>
      </c>
      <c r="F4460" s="542" t="s">
        <v>384</v>
      </c>
      <c r="G4460" s="542"/>
      <c r="H4460" s="395" t="s">
        <v>340</v>
      </c>
      <c r="I4460" s="445">
        <v>0.4</v>
      </c>
      <c r="J4460" s="445">
        <v>0</v>
      </c>
      <c r="K4460" s="446">
        <v>29.78</v>
      </c>
      <c r="L4460" s="446">
        <v>11.912000000000001</v>
      </c>
    </row>
    <row r="4461" spans="2:12" ht="25.5" x14ac:dyDescent="0.25">
      <c r="B4461" s="399"/>
      <c r="C4461" s="399"/>
      <c r="D4461" s="399"/>
      <c r="E4461" s="399"/>
      <c r="F4461" s="399"/>
      <c r="G4461" s="399" t="s">
        <v>386</v>
      </c>
      <c r="H4461" s="447">
        <v>20.83</v>
      </c>
      <c r="I4461" s="399" t="s">
        <v>387</v>
      </c>
      <c r="J4461" s="447">
        <v>0</v>
      </c>
      <c r="K4461" s="399" t="s">
        <v>388</v>
      </c>
      <c r="L4461" s="447">
        <v>20.83</v>
      </c>
    </row>
    <row r="4462" spans="2:12" ht="26.25" thickBot="1" x14ac:dyDescent="0.3">
      <c r="B4462" s="399"/>
      <c r="C4462" s="399"/>
      <c r="D4462" s="399"/>
      <c r="E4462" s="399"/>
      <c r="F4462" s="399"/>
      <c r="G4462" s="399" t="s">
        <v>389</v>
      </c>
      <c r="H4462" s="447">
        <v>0</v>
      </c>
      <c r="I4462" s="543"/>
      <c r="J4462" s="543" t="s">
        <v>474</v>
      </c>
      <c r="K4462" s="399"/>
      <c r="L4462" s="447">
        <v>28.03</v>
      </c>
    </row>
    <row r="4463" spans="2:12" ht="13.5" thickTop="1" x14ac:dyDescent="0.25">
      <c r="B4463" s="396"/>
      <c r="C4463" s="396"/>
      <c r="D4463" s="396"/>
      <c r="E4463" s="396"/>
      <c r="F4463" s="396"/>
      <c r="G4463" s="396"/>
      <c r="H4463" s="396"/>
      <c r="I4463" s="396"/>
      <c r="J4463" s="396"/>
      <c r="K4463" s="396"/>
      <c r="L4463" s="396"/>
    </row>
    <row r="4464" spans="2:12" ht="15" x14ac:dyDescent="0.25">
      <c r="B4464" s="388" t="s">
        <v>2689</v>
      </c>
      <c r="C4464" s="440" t="s">
        <v>15</v>
      </c>
      <c r="D4464" s="388" t="s">
        <v>33</v>
      </c>
      <c r="E4464" s="388" t="s">
        <v>30</v>
      </c>
      <c r="F4464" s="544" t="s">
        <v>199</v>
      </c>
      <c r="G4464" s="544"/>
      <c r="H4464" s="389" t="s">
        <v>24</v>
      </c>
      <c r="I4464" s="440" t="s">
        <v>26</v>
      </c>
      <c r="J4464" s="440" t="s">
        <v>585</v>
      </c>
      <c r="K4464" s="440" t="s">
        <v>54</v>
      </c>
      <c r="L4464" s="440" t="s">
        <v>25</v>
      </c>
    </row>
    <row r="4465" spans="2:12" ht="12.75" customHeight="1" x14ac:dyDescent="0.25">
      <c r="B4465" s="390" t="s">
        <v>382</v>
      </c>
      <c r="C4465" s="391" t="s">
        <v>863</v>
      </c>
      <c r="D4465" s="390" t="s">
        <v>1336</v>
      </c>
      <c r="E4465" s="390" t="s">
        <v>187</v>
      </c>
      <c r="F4465" s="541">
        <v>821</v>
      </c>
      <c r="G4465" s="541"/>
      <c r="H4465" s="392" t="s">
        <v>137</v>
      </c>
      <c r="I4465" s="443">
        <v>1</v>
      </c>
      <c r="J4465" s="393"/>
      <c r="K4465" s="393">
        <v>23.96</v>
      </c>
      <c r="L4465" s="393">
        <v>23.96</v>
      </c>
    </row>
    <row r="4466" spans="2:12" ht="12.75" customHeight="1" x14ac:dyDescent="0.25">
      <c r="B4466" s="394" t="s">
        <v>383</v>
      </c>
      <c r="C4466" s="444" t="s">
        <v>674</v>
      </c>
      <c r="D4466" s="394" t="s">
        <v>1336</v>
      </c>
      <c r="E4466" s="394" t="s">
        <v>237</v>
      </c>
      <c r="F4466" s="542" t="s">
        <v>384</v>
      </c>
      <c r="G4466" s="542"/>
      <c r="H4466" s="395" t="s">
        <v>340</v>
      </c>
      <c r="I4466" s="445">
        <v>0.36</v>
      </c>
      <c r="J4466" s="445">
        <v>0</v>
      </c>
      <c r="K4466" s="446">
        <v>22.31</v>
      </c>
      <c r="L4466" s="446">
        <v>8.0315999999999992</v>
      </c>
    </row>
    <row r="4467" spans="2:12" x14ac:dyDescent="0.25">
      <c r="B4467" s="394" t="s">
        <v>383</v>
      </c>
      <c r="C4467" s="444" t="s">
        <v>688</v>
      </c>
      <c r="D4467" s="394" t="s">
        <v>1336</v>
      </c>
      <c r="E4467" s="394" t="s">
        <v>243</v>
      </c>
      <c r="F4467" s="542" t="s">
        <v>384</v>
      </c>
      <c r="G4467" s="542"/>
      <c r="H4467" s="395" t="s">
        <v>340</v>
      </c>
      <c r="I4467" s="445">
        <v>0.36</v>
      </c>
      <c r="J4467" s="445">
        <v>0</v>
      </c>
      <c r="K4467" s="446">
        <v>29.78</v>
      </c>
      <c r="L4467" s="446">
        <v>10.720800000000001</v>
      </c>
    </row>
    <row r="4468" spans="2:12" x14ac:dyDescent="0.25">
      <c r="B4468" s="394" t="s">
        <v>383</v>
      </c>
      <c r="C4468" s="444" t="s">
        <v>563</v>
      </c>
      <c r="D4468" s="394" t="s">
        <v>1336</v>
      </c>
      <c r="E4468" s="394" t="s">
        <v>564</v>
      </c>
      <c r="F4468" s="542" t="s">
        <v>390</v>
      </c>
      <c r="G4468" s="542"/>
      <c r="H4468" s="395" t="s">
        <v>136</v>
      </c>
      <c r="I4468" s="445">
        <v>1</v>
      </c>
      <c r="J4468" s="445">
        <v>0</v>
      </c>
      <c r="K4468" s="446">
        <v>5.21</v>
      </c>
      <c r="L4468" s="446">
        <v>5.21</v>
      </c>
    </row>
    <row r="4469" spans="2:12" ht="25.5" x14ac:dyDescent="0.25">
      <c r="B4469" s="399"/>
      <c r="C4469" s="399"/>
      <c r="D4469" s="399"/>
      <c r="E4469" s="399"/>
      <c r="F4469" s="399"/>
      <c r="G4469" s="399" t="s">
        <v>386</v>
      </c>
      <c r="H4469" s="447">
        <v>18.75</v>
      </c>
      <c r="I4469" s="399" t="s">
        <v>387</v>
      </c>
      <c r="J4469" s="447">
        <v>0</v>
      </c>
      <c r="K4469" s="399" t="s">
        <v>388</v>
      </c>
      <c r="L4469" s="447">
        <v>18.75</v>
      </c>
    </row>
    <row r="4470" spans="2:12" ht="26.25" thickBot="1" x14ac:dyDescent="0.3">
      <c r="B4470" s="399"/>
      <c r="C4470" s="399"/>
      <c r="D4470" s="399"/>
      <c r="E4470" s="399"/>
      <c r="F4470" s="399"/>
      <c r="G4470" s="399" t="s">
        <v>389</v>
      </c>
      <c r="H4470" s="447">
        <v>0</v>
      </c>
      <c r="I4470" s="543"/>
      <c r="J4470" s="543" t="s">
        <v>474</v>
      </c>
      <c r="K4470" s="399"/>
      <c r="L4470" s="447">
        <v>23.96</v>
      </c>
    </row>
    <row r="4471" spans="2:12" ht="13.5" thickTop="1" x14ac:dyDescent="0.25">
      <c r="B4471" s="396"/>
      <c r="C4471" s="396"/>
      <c r="D4471" s="396"/>
      <c r="E4471" s="396"/>
      <c r="F4471" s="396"/>
      <c r="G4471" s="396"/>
      <c r="H4471" s="396"/>
      <c r="I4471" s="396"/>
      <c r="J4471" s="396"/>
      <c r="K4471" s="396"/>
      <c r="L4471" s="396"/>
    </row>
    <row r="4472" spans="2:12" ht="15" x14ac:dyDescent="0.25">
      <c r="B4472" s="388" t="s">
        <v>2691</v>
      </c>
      <c r="C4472" s="440" t="s">
        <v>15</v>
      </c>
      <c r="D4472" s="388" t="s">
        <v>33</v>
      </c>
      <c r="E4472" s="388" t="s">
        <v>30</v>
      </c>
      <c r="F4472" s="544" t="s">
        <v>199</v>
      </c>
      <c r="G4472" s="544"/>
      <c r="H4472" s="389" t="s">
        <v>24</v>
      </c>
      <c r="I4472" s="440" t="s">
        <v>26</v>
      </c>
      <c r="J4472" s="440" t="s">
        <v>585</v>
      </c>
      <c r="K4472" s="440" t="s">
        <v>54</v>
      </c>
      <c r="L4472" s="440" t="s">
        <v>25</v>
      </c>
    </row>
    <row r="4473" spans="2:12" x14ac:dyDescent="0.25">
      <c r="B4473" s="390" t="s">
        <v>382</v>
      </c>
      <c r="C4473" s="391" t="s">
        <v>2692</v>
      </c>
      <c r="D4473" s="390" t="s">
        <v>1336</v>
      </c>
      <c r="E4473" s="390" t="s">
        <v>2693</v>
      </c>
      <c r="F4473" s="541">
        <v>823</v>
      </c>
      <c r="G4473" s="541"/>
      <c r="H4473" s="392" t="s">
        <v>188</v>
      </c>
      <c r="I4473" s="443">
        <v>1</v>
      </c>
      <c r="J4473" s="393"/>
      <c r="K4473" s="393">
        <v>70.599999999999994</v>
      </c>
      <c r="L4473" s="393">
        <v>70.599999999999994</v>
      </c>
    </row>
    <row r="4474" spans="2:12" ht="12.75" customHeight="1" x14ac:dyDescent="0.25">
      <c r="B4474" s="394" t="s">
        <v>383</v>
      </c>
      <c r="C4474" s="444" t="s">
        <v>4834</v>
      </c>
      <c r="D4474" s="394" t="s">
        <v>1336</v>
      </c>
      <c r="E4474" s="394" t="s">
        <v>4835</v>
      </c>
      <c r="F4474" s="542" t="s">
        <v>390</v>
      </c>
      <c r="G4474" s="542"/>
      <c r="H4474" s="395" t="s">
        <v>141</v>
      </c>
      <c r="I4474" s="445">
        <v>1.01</v>
      </c>
      <c r="J4474" s="445">
        <v>0</v>
      </c>
      <c r="K4474" s="446">
        <v>41.03</v>
      </c>
      <c r="L4474" s="446">
        <v>41.440300000000001</v>
      </c>
    </row>
    <row r="4475" spans="2:12" ht="12.75" customHeight="1" x14ac:dyDescent="0.25">
      <c r="B4475" s="394" t="s">
        <v>383</v>
      </c>
      <c r="C4475" s="444" t="s">
        <v>688</v>
      </c>
      <c r="D4475" s="394" t="s">
        <v>1336</v>
      </c>
      <c r="E4475" s="394" t="s">
        <v>243</v>
      </c>
      <c r="F4475" s="542" t="s">
        <v>384</v>
      </c>
      <c r="G4475" s="542"/>
      <c r="H4475" s="395" t="s">
        <v>340</v>
      </c>
      <c r="I4475" s="445">
        <v>0.56000000000000005</v>
      </c>
      <c r="J4475" s="445">
        <v>0</v>
      </c>
      <c r="K4475" s="446">
        <v>29.78</v>
      </c>
      <c r="L4475" s="446">
        <v>16.6768</v>
      </c>
    </row>
    <row r="4476" spans="2:12" x14ac:dyDescent="0.25">
      <c r="B4476" s="394" t="s">
        <v>383</v>
      </c>
      <c r="C4476" s="444" t="s">
        <v>674</v>
      </c>
      <c r="D4476" s="394" t="s">
        <v>1336</v>
      </c>
      <c r="E4476" s="394" t="s">
        <v>237</v>
      </c>
      <c r="F4476" s="542" t="s">
        <v>384</v>
      </c>
      <c r="G4476" s="542"/>
      <c r="H4476" s="395" t="s">
        <v>340</v>
      </c>
      <c r="I4476" s="445">
        <v>0.56000000000000005</v>
      </c>
      <c r="J4476" s="445">
        <v>0</v>
      </c>
      <c r="K4476" s="446">
        <v>22.31</v>
      </c>
      <c r="L4476" s="446">
        <v>12.493600000000001</v>
      </c>
    </row>
    <row r="4477" spans="2:12" ht="25.5" x14ac:dyDescent="0.25">
      <c r="B4477" s="399"/>
      <c r="C4477" s="399"/>
      <c r="D4477" s="399"/>
      <c r="E4477" s="399"/>
      <c r="F4477" s="399"/>
      <c r="G4477" s="399" t="s">
        <v>386</v>
      </c>
      <c r="H4477" s="447">
        <v>29.16</v>
      </c>
      <c r="I4477" s="399" t="s">
        <v>387</v>
      </c>
      <c r="J4477" s="447">
        <v>0</v>
      </c>
      <c r="K4477" s="399" t="s">
        <v>388</v>
      </c>
      <c r="L4477" s="447">
        <v>29.16</v>
      </c>
    </row>
    <row r="4478" spans="2:12" ht="26.25" thickBot="1" x14ac:dyDescent="0.3">
      <c r="B4478" s="399"/>
      <c r="C4478" s="399"/>
      <c r="D4478" s="399"/>
      <c r="E4478" s="399"/>
      <c r="F4478" s="399"/>
      <c r="G4478" s="399" t="s">
        <v>389</v>
      </c>
      <c r="H4478" s="447">
        <v>0</v>
      </c>
      <c r="I4478" s="543"/>
      <c r="J4478" s="543" t="s">
        <v>474</v>
      </c>
      <c r="K4478" s="399"/>
      <c r="L4478" s="447">
        <v>70.599999999999994</v>
      </c>
    </row>
    <row r="4479" spans="2:12" ht="13.5" thickTop="1" x14ac:dyDescent="0.25">
      <c r="B4479" s="396"/>
      <c r="C4479" s="396"/>
      <c r="D4479" s="396"/>
      <c r="E4479" s="396"/>
      <c r="F4479" s="396"/>
      <c r="G4479" s="396"/>
      <c r="H4479" s="396"/>
      <c r="I4479" s="396"/>
      <c r="J4479" s="396"/>
      <c r="K4479" s="396"/>
      <c r="L4479" s="396"/>
    </row>
    <row r="4480" spans="2:12" ht="15" x14ac:dyDescent="0.25">
      <c r="B4480" s="388" t="s">
        <v>2697</v>
      </c>
      <c r="C4480" s="440" t="s">
        <v>15</v>
      </c>
      <c r="D4480" s="388" t="s">
        <v>33</v>
      </c>
      <c r="E4480" s="388" t="s">
        <v>30</v>
      </c>
      <c r="F4480" s="544" t="s">
        <v>199</v>
      </c>
      <c r="G4480" s="544"/>
      <c r="H4480" s="389" t="s">
        <v>24</v>
      </c>
      <c r="I4480" s="440" t="s">
        <v>26</v>
      </c>
      <c r="J4480" s="440" t="s">
        <v>585</v>
      </c>
      <c r="K4480" s="440" t="s">
        <v>54</v>
      </c>
      <c r="L4480" s="440" t="s">
        <v>25</v>
      </c>
    </row>
    <row r="4481" spans="2:12" x14ac:dyDescent="0.25">
      <c r="B4481" s="390" t="s">
        <v>382</v>
      </c>
      <c r="C4481" s="391" t="s">
        <v>846</v>
      </c>
      <c r="D4481" s="390" t="s">
        <v>1336</v>
      </c>
      <c r="E4481" s="390" t="s">
        <v>170</v>
      </c>
      <c r="F4481" s="541">
        <v>819</v>
      </c>
      <c r="G4481" s="541"/>
      <c r="H4481" s="392" t="s">
        <v>137</v>
      </c>
      <c r="I4481" s="443">
        <v>1</v>
      </c>
      <c r="J4481" s="393"/>
      <c r="K4481" s="393">
        <v>17.66</v>
      </c>
      <c r="L4481" s="393">
        <v>17.66</v>
      </c>
    </row>
    <row r="4482" spans="2:12" ht="12.75" customHeight="1" x14ac:dyDescent="0.25">
      <c r="B4482" s="394" t="s">
        <v>383</v>
      </c>
      <c r="C4482" s="444" t="s">
        <v>542</v>
      </c>
      <c r="D4482" s="394" t="s">
        <v>1336</v>
      </c>
      <c r="E4482" s="394" t="s">
        <v>543</v>
      </c>
      <c r="F4482" s="542" t="s">
        <v>390</v>
      </c>
      <c r="G4482" s="542"/>
      <c r="H4482" s="395" t="s">
        <v>136</v>
      </c>
      <c r="I4482" s="445">
        <v>1</v>
      </c>
      <c r="J4482" s="445">
        <v>0</v>
      </c>
      <c r="K4482" s="446">
        <v>3.09</v>
      </c>
      <c r="L4482" s="446">
        <v>3.09</v>
      </c>
    </row>
    <row r="4483" spans="2:12" x14ac:dyDescent="0.25">
      <c r="B4483" s="394" t="s">
        <v>383</v>
      </c>
      <c r="C4483" s="444" t="s">
        <v>674</v>
      </c>
      <c r="D4483" s="394" t="s">
        <v>1336</v>
      </c>
      <c r="E4483" s="394" t="s">
        <v>237</v>
      </c>
      <c r="F4483" s="542" t="s">
        <v>384</v>
      </c>
      <c r="G4483" s="542"/>
      <c r="H4483" s="395" t="s">
        <v>340</v>
      </c>
      <c r="I4483" s="445">
        <v>0.28000000000000003</v>
      </c>
      <c r="J4483" s="445">
        <v>0</v>
      </c>
      <c r="K4483" s="446">
        <v>22.31</v>
      </c>
      <c r="L4483" s="446">
        <v>6.2468000000000004</v>
      </c>
    </row>
    <row r="4484" spans="2:12" ht="12.75" customHeight="1" x14ac:dyDescent="0.25">
      <c r="B4484" s="394" t="s">
        <v>383</v>
      </c>
      <c r="C4484" s="444" t="s">
        <v>688</v>
      </c>
      <c r="D4484" s="394" t="s">
        <v>1336</v>
      </c>
      <c r="E4484" s="394" t="s">
        <v>243</v>
      </c>
      <c r="F4484" s="542" t="s">
        <v>384</v>
      </c>
      <c r="G4484" s="542"/>
      <c r="H4484" s="395" t="s">
        <v>340</v>
      </c>
      <c r="I4484" s="445">
        <v>0.28000000000000003</v>
      </c>
      <c r="J4484" s="445">
        <v>0</v>
      </c>
      <c r="K4484" s="446">
        <v>29.78</v>
      </c>
      <c r="L4484" s="446">
        <v>8.3384</v>
      </c>
    </row>
    <row r="4485" spans="2:12" ht="25.5" x14ac:dyDescent="0.25">
      <c r="B4485" s="399"/>
      <c r="C4485" s="399"/>
      <c r="D4485" s="399"/>
      <c r="E4485" s="399"/>
      <c r="F4485" s="399"/>
      <c r="G4485" s="399" t="s">
        <v>386</v>
      </c>
      <c r="H4485" s="447">
        <v>14.57</v>
      </c>
      <c r="I4485" s="399" t="s">
        <v>387</v>
      </c>
      <c r="J4485" s="447">
        <v>0</v>
      </c>
      <c r="K4485" s="399" t="s">
        <v>388</v>
      </c>
      <c r="L4485" s="447">
        <v>14.57</v>
      </c>
    </row>
    <row r="4486" spans="2:12" ht="26.25" thickBot="1" x14ac:dyDescent="0.3">
      <c r="B4486" s="399"/>
      <c r="C4486" s="399"/>
      <c r="D4486" s="399"/>
      <c r="E4486" s="399"/>
      <c r="F4486" s="399"/>
      <c r="G4486" s="399" t="s">
        <v>389</v>
      </c>
      <c r="H4486" s="447">
        <v>0</v>
      </c>
      <c r="I4486" s="543"/>
      <c r="J4486" s="543" t="s">
        <v>474</v>
      </c>
      <c r="K4486" s="399"/>
      <c r="L4486" s="447">
        <v>17.66</v>
      </c>
    </row>
    <row r="4487" spans="2:12" ht="13.5" thickTop="1" x14ac:dyDescent="0.25">
      <c r="B4487" s="396"/>
      <c r="C4487" s="396"/>
      <c r="D4487" s="396"/>
      <c r="E4487" s="396"/>
      <c r="F4487" s="396"/>
      <c r="G4487" s="396"/>
      <c r="H4487" s="396"/>
      <c r="I4487" s="396"/>
      <c r="J4487" s="396"/>
      <c r="K4487" s="396"/>
      <c r="L4487" s="396"/>
    </row>
    <row r="4488" spans="2:12" ht="15" x14ac:dyDescent="0.25">
      <c r="B4488" s="388" t="s">
        <v>2698</v>
      </c>
      <c r="C4488" s="440" t="s">
        <v>15</v>
      </c>
      <c r="D4488" s="388" t="s">
        <v>33</v>
      </c>
      <c r="E4488" s="388" t="s">
        <v>30</v>
      </c>
      <c r="F4488" s="544" t="s">
        <v>199</v>
      </c>
      <c r="G4488" s="544"/>
      <c r="H4488" s="389" t="s">
        <v>24</v>
      </c>
      <c r="I4488" s="440" t="s">
        <v>26</v>
      </c>
      <c r="J4488" s="440" t="s">
        <v>585</v>
      </c>
      <c r="K4488" s="440" t="s">
        <v>54</v>
      </c>
      <c r="L4488" s="440" t="s">
        <v>25</v>
      </c>
    </row>
    <row r="4489" spans="2:12" x14ac:dyDescent="0.25">
      <c r="B4489" s="390" t="s">
        <v>382</v>
      </c>
      <c r="C4489" s="391" t="s">
        <v>850</v>
      </c>
      <c r="D4489" s="390" t="s">
        <v>1336</v>
      </c>
      <c r="E4489" s="390" t="s">
        <v>175</v>
      </c>
      <c r="F4489" s="541">
        <v>819</v>
      </c>
      <c r="G4489" s="541"/>
      <c r="H4489" s="392" t="s">
        <v>137</v>
      </c>
      <c r="I4489" s="443">
        <v>1</v>
      </c>
      <c r="J4489" s="393"/>
      <c r="K4489" s="393">
        <v>19.489999999999998</v>
      </c>
      <c r="L4489" s="393">
        <v>19.489999999999998</v>
      </c>
    </row>
    <row r="4490" spans="2:12" x14ac:dyDescent="0.25">
      <c r="B4490" s="394" t="s">
        <v>383</v>
      </c>
      <c r="C4490" s="444" t="s">
        <v>688</v>
      </c>
      <c r="D4490" s="394" t="s">
        <v>1336</v>
      </c>
      <c r="E4490" s="394" t="s">
        <v>243</v>
      </c>
      <c r="F4490" s="542" t="s">
        <v>384</v>
      </c>
      <c r="G4490" s="542"/>
      <c r="H4490" s="395" t="s">
        <v>340</v>
      </c>
      <c r="I4490" s="445">
        <v>0.28000000000000003</v>
      </c>
      <c r="J4490" s="445">
        <v>0</v>
      </c>
      <c r="K4490" s="446">
        <v>29.78</v>
      </c>
      <c r="L4490" s="446">
        <v>8.3384</v>
      </c>
    </row>
    <row r="4491" spans="2:12" ht="12.75" customHeight="1" x14ac:dyDescent="0.25">
      <c r="B4491" s="394" t="s">
        <v>383</v>
      </c>
      <c r="C4491" s="444" t="s">
        <v>552</v>
      </c>
      <c r="D4491" s="394" t="s">
        <v>1336</v>
      </c>
      <c r="E4491" s="394" t="s">
        <v>175</v>
      </c>
      <c r="F4491" s="542" t="s">
        <v>390</v>
      </c>
      <c r="G4491" s="542"/>
      <c r="H4491" s="395" t="s">
        <v>136</v>
      </c>
      <c r="I4491" s="445">
        <v>1</v>
      </c>
      <c r="J4491" s="445">
        <v>0</v>
      </c>
      <c r="K4491" s="446">
        <v>4.92</v>
      </c>
      <c r="L4491" s="446">
        <v>4.92</v>
      </c>
    </row>
    <row r="4492" spans="2:12" x14ac:dyDescent="0.25">
      <c r="B4492" s="394" t="s">
        <v>383</v>
      </c>
      <c r="C4492" s="444" t="s">
        <v>674</v>
      </c>
      <c r="D4492" s="394" t="s">
        <v>1336</v>
      </c>
      <c r="E4492" s="394" t="s">
        <v>237</v>
      </c>
      <c r="F4492" s="542" t="s">
        <v>384</v>
      </c>
      <c r="G4492" s="542"/>
      <c r="H4492" s="395" t="s">
        <v>340</v>
      </c>
      <c r="I4492" s="445">
        <v>0.28000000000000003</v>
      </c>
      <c r="J4492" s="445">
        <v>0</v>
      </c>
      <c r="K4492" s="446">
        <v>22.31</v>
      </c>
      <c r="L4492" s="446">
        <v>6.2468000000000004</v>
      </c>
    </row>
    <row r="4493" spans="2:12" ht="12.75" customHeight="1" x14ac:dyDescent="0.25">
      <c r="B4493" s="399"/>
      <c r="C4493" s="399"/>
      <c r="D4493" s="399"/>
      <c r="E4493" s="399"/>
      <c r="F4493" s="399"/>
      <c r="G4493" s="399" t="s">
        <v>386</v>
      </c>
      <c r="H4493" s="447">
        <v>14.57</v>
      </c>
      <c r="I4493" s="399" t="s">
        <v>387</v>
      </c>
      <c r="J4493" s="447">
        <v>0</v>
      </c>
      <c r="K4493" s="399" t="s">
        <v>388</v>
      </c>
      <c r="L4493" s="447">
        <v>14.57</v>
      </c>
    </row>
    <row r="4494" spans="2:12" ht="26.25" thickBot="1" x14ac:dyDescent="0.3">
      <c r="B4494" s="399"/>
      <c r="C4494" s="399"/>
      <c r="D4494" s="399"/>
      <c r="E4494" s="399"/>
      <c r="F4494" s="399"/>
      <c r="G4494" s="399" t="s">
        <v>389</v>
      </c>
      <c r="H4494" s="447">
        <v>0</v>
      </c>
      <c r="I4494" s="543"/>
      <c r="J4494" s="543" t="s">
        <v>474</v>
      </c>
      <c r="K4494" s="399"/>
      <c r="L4494" s="447">
        <v>19.489999999999998</v>
      </c>
    </row>
    <row r="4495" spans="2:12" ht="13.5" thickTop="1" x14ac:dyDescent="0.25">
      <c r="B4495" s="396"/>
      <c r="C4495" s="396"/>
      <c r="D4495" s="396"/>
      <c r="E4495" s="396"/>
      <c r="F4495" s="396"/>
      <c r="G4495" s="396"/>
      <c r="H4495" s="396"/>
      <c r="I4495" s="396"/>
      <c r="J4495" s="396"/>
      <c r="K4495" s="396"/>
      <c r="L4495" s="396"/>
    </row>
    <row r="4496" spans="2:12" ht="15" x14ac:dyDescent="0.25">
      <c r="B4496" s="388" t="s">
        <v>2699</v>
      </c>
      <c r="C4496" s="440" t="s">
        <v>15</v>
      </c>
      <c r="D4496" s="388" t="s">
        <v>33</v>
      </c>
      <c r="E4496" s="388" t="s">
        <v>30</v>
      </c>
      <c r="F4496" s="544" t="s">
        <v>199</v>
      </c>
      <c r="G4496" s="544"/>
      <c r="H4496" s="389" t="s">
        <v>24</v>
      </c>
      <c r="I4496" s="440" t="s">
        <v>26</v>
      </c>
      <c r="J4496" s="440" t="s">
        <v>585</v>
      </c>
      <c r="K4496" s="440" t="s">
        <v>54</v>
      </c>
      <c r="L4496" s="440" t="s">
        <v>25</v>
      </c>
    </row>
    <row r="4497" spans="2:12" x14ac:dyDescent="0.25">
      <c r="B4497" s="390" t="s">
        <v>382</v>
      </c>
      <c r="C4497" s="391" t="s">
        <v>849</v>
      </c>
      <c r="D4497" s="390" t="s">
        <v>1336</v>
      </c>
      <c r="E4497" s="390" t="s">
        <v>174</v>
      </c>
      <c r="F4497" s="541">
        <v>819</v>
      </c>
      <c r="G4497" s="541"/>
      <c r="H4497" s="392" t="s">
        <v>137</v>
      </c>
      <c r="I4497" s="443">
        <v>1</v>
      </c>
      <c r="J4497" s="393"/>
      <c r="K4497" s="393">
        <v>17.68</v>
      </c>
      <c r="L4497" s="393">
        <v>17.68</v>
      </c>
    </row>
    <row r="4498" spans="2:12" x14ac:dyDescent="0.25">
      <c r="B4498" s="394" t="s">
        <v>383</v>
      </c>
      <c r="C4498" s="444" t="s">
        <v>674</v>
      </c>
      <c r="D4498" s="394" t="s">
        <v>1336</v>
      </c>
      <c r="E4498" s="394" t="s">
        <v>237</v>
      </c>
      <c r="F4498" s="542" t="s">
        <v>384</v>
      </c>
      <c r="G4498" s="542"/>
      <c r="H4498" s="395" t="s">
        <v>340</v>
      </c>
      <c r="I4498" s="445">
        <v>0.28000000000000003</v>
      </c>
      <c r="J4498" s="445">
        <v>0</v>
      </c>
      <c r="K4498" s="446">
        <v>22.31</v>
      </c>
      <c r="L4498" s="446">
        <v>6.2468000000000004</v>
      </c>
    </row>
    <row r="4499" spans="2:12" x14ac:dyDescent="0.25">
      <c r="B4499" s="394" t="s">
        <v>383</v>
      </c>
      <c r="C4499" s="444" t="s">
        <v>688</v>
      </c>
      <c r="D4499" s="394" t="s">
        <v>1336</v>
      </c>
      <c r="E4499" s="394" t="s">
        <v>243</v>
      </c>
      <c r="F4499" s="542" t="s">
        <v>384</v>
      </c>
      <c r="G4499" s="542"/>
      <c r="H4499" s="395" t="s">
        <v>340</v>
      </c>
      <c r="I4499" s="445">
        <v>0.28000000000000003</v>
      </c>
      <c r="J4499" s="445">
        <v>0</v>
      </c>
      <c r="K4499" s="446">
        <v>29.78</v>
      </c>
      <c r="L4499" s="446">
        <v>8.3384</v>
      </c>
    </row>
    <row r="4500" spans="2:12" ht="12.75" customHeight="1" x14ac:dyDescent="0.25">
      <c r="B4500" s="394" t="s">
        <v>383</v>
      </c>
      <c r="C4500" s="444" t="s">
        <v>550</v>
      </c>
      <c r="D4500" s="394" t="s">
        <v>1336</v>
      </c>
      <c r="E4500" s="394" t="s">
        <v>551</v>
      </c>
      <c r="F4500" s="542" t="s">
        <v>390</v>
      </c>
      <c r="G4500" s="542"/>
      <c r="H4500" s="395" t="s">
        <v>136</v>
      </c>
      <c r="I4500" s="445">
        <v>1</v>
      </c>
      <c r="J4500" s="445">
        <v>0</v>
      </c>
      <c r="K4500" s="446">
        <v>3.11</v>
      </c>
      <c r="L4500" s="446">
        <v>3.11</v>
      </c>
    </row>
    <row r="4501" spans="2:12" ht="12.75" customHeight="1" x14ac:dyDescent="0.25">
      <c r="B4501" s="399"/>
      <c r="C4501" s="399"/>
      <c r="D4501" s="399"/>
      <c r="E4501" s="399"/>
      <c r="F4501" s="399"/>
      <c r="G4501" s="399" t="s">
        <v>386</v>
      </c>
      <c r="H4501" s="447">
        <v>14.57</v>
      </c>
      <c r="I4501" s="399" t="s">
        <v>387</v>
      </c>
      <c r="J4501" s="447">
        <v>0</v>
      </c>
      <c r="K4501" s="399" t="s">
        <v>388</v>
      </c>
      <c r="L4501" s="447">
        <v>14.57</v>
      </c>
    </row>
    <row r="4502" spans="2:12" ht="26.25" thickBot="1" x14ac:dyDescent="0.3">
      <c r="B4502" s="399"/>
      <c r="C4502" s="399"/>
      <c r="D4502" s="399"/>
      <c r="E4502" s="399"/>
      <c r="F4502" s="399"/>
      <c r="G4502" s="399" t="s">
        <v>389</v>
      </c>
      <c r="H4502" s="447">
        <v>0</v>
      </c>
      <c r="I4502" s="543"/>
      <c r="J4502" s="543" t="s">
        <v>474</v>
      </c>
      <c r="K4502" s="399"/>
      <c r="L4502" s="447">
        <v>17.68</v>
      </c>
    </row>
    <row r="4503" spans="2:12" ht="13.5" thickTop="1" x14ac:dyDescent="0.25">
      <c r="B4503" s="396"/>
      <c r="C4503" s="396"/>
      <c r="D4503" s="396"/>
      <c r="E4503" s="396"/>
      <c r="F4503" s="396"/>
      <c r="G4503" s="396"/>
      <c r="H4503" s="396"/>
      <c r="I4503" s="396"/>
      <c r="J4503" s="396"/>
      <c r="K4503" s="396"/>
      <c r="L4503" s="396"/>
    </row>
    <row r="4504" spans="2:12" ht="15" x14ac:dyDescent="0.25">
      <c r="B4504" s="388" t="s">
        <v>2700</v>
      </c>
      <c r="C4504" s="440" t="s">
        <v>15</v>
      </c>
      <c r="D4504" s="388" t="s">
        <v>33</v>
      </c>
      <c r="E4504" s="388" t="s">
        <v>30</v>
      </c>
      <c r="F4504" s="544" t="s">
        <v>199</v>
      </c>
      <c r="G4504" s="544"/>
      <c r="H4504" s="389" t="s">
        <v>24</v>
      </c>
      <c r="I4504" s="440" t="s">
        <v>26</v>
      </c>
      <c r="J4504" s="440" t="s">
        <v>585</v>
      </c>
      <c r="K4504" s="440" t="s">
        <v>54</v>
      </c>
      <c r="L4504" s="440" t="s">
        <v>25</v>
      </c>
    </row>
    <row r="4505" spans="2:12" x14ac:dyDescent="0.25">
      <c r="B4505" s="390" t="s">
        <v>382</v>
      </c>
      <c r="C4505" s="391" t="s">
        <v>867</v>
      </c>
      <c r="D4505" s="390" t="s">
        <v>1336</v>
      </c>
      <c r="E4505" s="390" t="s">
        <v>184</v>
      </c>
      <c r="F4505" s="541">
        <v>822</v>
      </c>
      <c r="G4505" s="541"/>
      <c r="H4505" s="392" t="s">
        <v>137</v>
      </c>
      <c r="I4505" s="443">
        <v>1</v>
      </c>
      <c r="J4505" s="393"/>
      <c r="K4505" s="393">
        <v>20.059999999999999</v>
      </c>
      <c r="L4505" s="393">
        <v>20.059999999999999</v>
      </c>
    </row>
    <row r="4506" spans="2:12" x14ac:dyDescent="0.25">
      <c r="B4506" s="394" t="s">
        <v>383</v>
      </c>
      <c r="C4506" s="444" t="s">
        <v>688</v>
      </c>
      <c r="D4506" s="394" t="s">
        <v>1336</v>
      </c>
      <c r="E4506" s="394" t="s">
        <v>243</v>
      </c>
      <c r="F4506" s="542" t="s">
        <v>384</v>
      </c>
      <c r="G4506" s="542"/>
      <c r="H4506" s="395" t="s">
        <v>340</v>
      </c>
      <c r="I4506" s="445">
        <v>0.28999999999999998</v>
      </c>
      <c r="J4506" s="445">
        <v>0</v>
      </c>
      <c r="K4506" s="446">
        <v>29.78</v>
      </c>
      <c r="L4506" s="446">
        <v>8.6362000000000005</v>
      </c>
    </row>
    <row r="4507" spans="2:12" x14ac:dyDescent="0.25">
      <c r="B4507" s="394" t="s">
        <v>383</v>
      </c>
      <c r="C4507" s="444" t="s">
        <v>569</v>
      </c>
      <c r="D4507" s="394" t="s">
        <v>1336</v>
      </c>
      <c r="E4507" s="394" t="s">
        <v>570</v>
      </c>
      <c r="F4507" s="542" t="s">
        <v>390</v>
      </c>
      <c r="G4507" s="542"/>
      <c r="H4507" s="395" t="s">
        <v>136</v>
      </c>
      <c r="I4507" s="445">
        <v>1</v>
      </c>
      <c r="J4507" s="445">
        <v>0</v>
      </c>
      <c r="K4507" s="446">
        <v>4.97</v>
      </c>
      <c r="L4507" s="446">
        <v>4.97</v>
      </c>
    </row>
    <row r="4508" spans="2:12" x14ac:dyDescent="0.25">
      <c r="B4508" s="394" t="s">
        <v>383</v>
      </c>
      <c r="C4508" s="444" t="s">
        <v>674</v>
      </c>
      <c r="D4508" s="394" t="s">
        <v>1336</v>
      </c>
      <c r="E4508" s="394" t="s">
        <v>237</v>
      </c>
      <c r="F4508" s="542" t="s">
        <v>384</v>
      </c>
      <c r="G4508" s="542"/>
      <c r="H4508" s="395" t="s">
        <v>340</v>
      </c>
      <c r="I4508" s="445">
        <v>0.28999999999999998</v>
      </c>
      <c r="J4508" s="445">
        <v>0</v>
      </c>
      <c r="K4508" s="446">
        <v>22.31</v>
      </c>
      <c r="L4508" s="446">
        <v>6.4699</v>
      </c>
    </row>
    <row r="4509" spans="2:12" ht="25.5" x14ac:dyDescent="0.25">
      <c r="B4509" s="399"/>
      <c r="C4509" s="399"/>
      <c r="D4509" s="399"/>
      <c r="E4509" s="399"/>
      <c r="F4509" s="399"/>
      <c r="G4509" s="399" t="s">
        <v>386</v>
      </c>
      <c r="H4509" s="447">
        <v>15.09</v>
      </c>
      <c r="I4509" s="399" t="s">
        <v>387</v>
      </c>
      <c r="J4509" s="447">
        <v>0</v>
      </c>
      <c r="K4509" s="399" t="s">
        <v>388</v>
      </c>
      <c r="L4509" s="447">
        <v>15.09</v>
      </c>
    </row>
    <row r="4510" spans="2:12" ht="12.75" customHeight="1" thickBot="1" x14ac:dyDescent="0.3">
      <c r="B4510" s="399"/>
      <c r="C4510" s="399"/>
      <c r="D4510" s="399"/>
      <c r="E4510" s="399"/>
      <c r="F4510" s="399"/>
      <c r="G4510" s="399" t="s">
        <v>389</v>
      </c>
      <c r="H4510" s="447">
        <v>0</v>
      </c>
      <c r="I4510" s="543"/>
      <c r="J4510" s="543" t="s">
        <v>474</v>
      </c>
      <c r="K4510" s="399"/>
      <c r="L4510" s="447">
        <v>20.059999999999999</v>
      </c>
    </row>
    <row r="4511" spans="2:12" ht="12.75" customHeight="1" thickTop="1" x14ac:dyDescent="0.25">
      <c r="B4511" s="396"/>
      <c r="C4511" s="396"/>
      <c r="D4511" s="396"/>
      <c r="E4511" s="396"/>
      <c r="F4511" s="396"/>
      <c r="G4511" s="396"/>
      <c r="H4511" s="396"/>
      <c r="I4511" s="396"/>
      <c r="J4511" s="396"/>
      <c r="K4511" s="396"/>
      <c r="L4511" s="396"/>
    </row>
    <row r="4512" spans="2:12" ht="15" x14ac:dyDescent="0.25">
      <c r="B4512" s="388" t="s">
        <v>2701</v>
      </c>
      <c r="C4512" s="440" t="s">
        <v>15</v>
      </c>
      <c r="D4512" s="388" t="s">
        <v>33</v>
      </c>
      <c r="E4512" s="388" t="s">
        <v>30</v>
      </c>
      <c r="F4512" s="544" t="s">
        <v>199</v>
      </c>
      <c r="G4512" s="544"/>
      <c r="H4512" s="389" t="s">
        <v>24</v>
      </c>
      <c r="I4512" s="440" t="s">
        <v>26</v>
      </c>
      <c r="J4512" s="440" t="s">
        <v>585</v>
      </c>
      <c r="K4512" s="440" t="s">
        <v>54</v>
      </c>
      <c r="L4512" s="440" t="s">
        <v>25</v>
      </c>
    </row>
    <row r="4513" spans="2:12" x14ac:dyDescent="0.25">
      <c r="B4513" s="390" t="s">
        <v>382</v>
      </c>
      <c r="C4513" s="391" t="s">
        <v>860</v>
      </c>
      <c r="D4513" s="390" t="s">
        <v>1336</v>
      </c>
      <c r="E4513" s="390" t="s">
        <v>183</v>
      </c>
      <c r="F4513" s="541">
        <v>822</v>
      </c>
      <c r="G4513" s="541"/>
      <c r="H4513" s="392" t="s">
        <v>137</v>
      </c>
      <c r="I4513" s="443">
        <v>1</v>
      </c>
      <c r="J4513" s="393"/>
      <c r="K4513" s="393">
        <v>35.700000000000003</v>
      </c>
      <c r="L4513" s="393">
        <v>35.700000000000003</v>
      </c>
    </row>
    <row r="4514" spans="2:12" x14ac:dyDescent="0.25">
      <c r="B4514" s="394" t="s">
        <v>383</v>
      </c>
      <c r="C4514" s="444" t="s">
        <v>567</v>
      </c>
      <c r="D4514" s="394" t="s">
        <v>1336</v>
      </c>
      <c r="E4514" s="394" t="s">
        <v>568</v>
      </c>
      <c r="F4514" s="542" t="s">
        <v>390</v>
      </c>
      <c r="G4514" s="542"/>
      <c r="H4514" s="395" t="s">
        <v>136</v>
      </c>
      <c r="I4514" s="445">
        <v>1</v>
      </c>
      <c r="J4514" s="445">
        <v>0</v>
      </c>
      <c r="K4514" s="446">
        <v>11.75</v>
      </c>
      <c r="L4514" s="446">
        <v>11.75</v>
      </c>
    </row>
    <row r="4515" spans="2:12" x14ac:dyDescent="0.25">
      <c r="B4515" s="394" t="s">
        <v>383</v>
      </c>
      <c r="C4515" s="444" t="s">
        <v>688</v>
      </c>
      <c r="D4515" s="394" t="s">
        <v>1336</v>
      </c>
      <c r="E4515" s="394" t="s">
        <v>243</v>
      </c>
      <c r="F4515" s="542" t="s">
        <v>384</v>
      </c>
      <c r="G4515" s="542"/>
      <c r="H4515" s="395" t="s">
        <v>340</v>
      </c>
      <c r="I4515" s="445">
        <v>0.46</v>
      </c>
      <c r="J4515" s="445">
        <v>0</v>
      </c>
      <c r="K4515" s="446">
        <v>29.78</v>
      </c>
      <c r="L4515" s="446">
        <v>13.6988</v>
      </c>
    </row>
    <row r="4516" spans="2:12" x14ac:dyDescent="0.25">
      <c r="B4516" s="394" t="s">
        <v>383</v>
      </c>
      <c r="C4516" s="444" t="s">
        <v>674</v>
      </c>
      <c r="D4516" s="394" t="s">
        <v>1336</v>
      </c>
      <c r="E4516" s="394" t="s">
        <v>237</v>
      </c>
      <c r="F4516" s="542" t="s">
        <v>384</v>
      </c>
      <c r="G4516" s="542"/>
      <c r="H4516" s="395" t="s">
        <v>340</v>
      </c>
      <c r="I4516" s="445">
        <v>0.46</v>
      </c>
      <c r="J4516" s="445">
        <v>0</v>
      </c>
      <c r="K4516" s="446">
        <v>22.31</v>
      </c>
      <c r="L4516" s="446">
        <v>10.262600000000001</v>
      </c>
    </row>
    <row r="4517" spans="2:12" ht="25.5" x14ac:dyDescent="0.25">
      <c r="B4517" s="399"/>
      <c r="C4517" s="399"/>
      <c r="D4517" s="399"/>
      <c r="E4517" s="399"/>
      <c r="F4517" s="399"/>
      <c r="G4517" s="399" t="s">
        <v>386</v>
      </c>
      <c r="H4517" s="447">
        <v>23.95</v>
      </c>
      <c r="I4517" s="399" t="s">
        <v>387</v>
      </c>
      <c r="J4517" s="447">
        <v>0</v>
      </c>
      <c r="K4517" s="399" t="s">
        <v>388</v>
      </c>
      <c r="L4517" s="447">
        <v>23.95</v>
      </c>
    </row>
    <row r="4518" spans="2:12" ht="12.75" customHeight="1" thickBot="1" x14ac:dyDescent="0.3">
      <c r="B4518" s="399"/>
      <c r="C4518" s="399"/>
      <c r="D4518" s="399"/>
      <c r="E4518" s="399"/>
      <c r="F4518" s="399"/>
      <c r="G4518" s="399" t="s">
        <v>389</v>
      </c>
      <c r="H4518" s="447">
        <v>0</v>
      </c>
      <c r="I4518" s="543"/>
      <c r="J4518" s="543" t="s">
        <v>474</v>
      </c>
      <c r="K4518" s="399"/>
      <c r="L4518" s="447">
        <v>35.700000000000003</v>
      </c>
    </row>
    <row r="4519" spans="2:12" ht="12.75" customHeight="1" thickTop="1" x14ac:dyDescent="0.25">
      <c r="B4519" s="396"/>
      <c r="C4519" s="396"/>
      <c r="D4519" s="396"/>
      <c r="E4519" s="396"/>
      <c r="F4519" s="396"/>
      <c r="G4519" s="396"/>
      <c r="H4519" s="396"/>
      <c r="I4519" s="396"/>
      <c r="J4519" s="396"/>
      <c r="K4519" s="396"/>
      <c r="L4519" s="396"/>
    </row>
    <row r="4520" spans="2:12" ht="15" x14ac:dyDescent="0.25">
      <c r="B4520" s="388" t="s">
        <v>2702</v>
      </c>
      <c r="C4520" s="440" t="s">
        <v>15</v>
      </c>
      <c r="D4520" s="388" t="s">
        <v>33</v>
      </c>
      <c r="E4520" s="388" t="s">
        <v>30</v>
      </c>
      <c r="F4520" s="544" t="s">
        <v>199</v>
      </c>
      <c r="G4520" s="544"/>
      <c r="H4520" s="389" t="s">
        <v>24</v>
      </c>
      <c r="I4520" s="440" t="s">
        <v>26</v>
      </c>
      <c r="J4520" s="440" t="s">
        <v>585</v>
      </c>
      <c r="K4520" s="440" t="s">
        <v>54</v>
      </c>
      <c r="L4520" s="440" t="s">
        <v>25</v>
      </c>
    </row>
    <row r="4521" spans="2:12" x14ac:dyDescent="0.25">
      <c r="B4521" s="390" t="s">
        <v>382</v>
      </c>
      <c r="C4521" s="391" t="s">
        <v>868</v>
      </c>
      <c r="D4521" s="390" t="s">
        <v>1336</v>
      </c>
      <c r="E4521" s="390" t="s">
        <v>271</v>
      </c>
      <c r="F4521" s="541">
        <v>822</v>
      </c>
      <c r="G4521" s="541"/>
      <c r="H4521" s="392" t="s">
        <v>137</v>
      </c>
      <c r="I4521" s="443">
        <v>1</v>
      </c>
      <c r="J4521" s="393"/>
      <c r="K4521" s="393">
        <v>29.79</v>
      </c>
      <c r="L4521" s="393">
        <v>29.79</v>
      </c>
    </row>
    <row r="4522" spans="2:12" x14ac:dyDescent="0.25">
      <c r="B4522" s="394" t="s">
        <v>383</v>
      </c>
      <c r="C4522" s="444" t="s">
        <v>688</v>
      </c>
      <c r="D4522" s="394" t="s">
        <v>1336</v>
      </c>
      <c r="E4522" s="394" t="s">
        <v>243</v>
      </c>
      <c r="F4522" s="542" t="s">
        <v>384</v>
      </c>
      <c r="G4522" s="542"/>
      <c r="H4522" s="395" t="s">
        <v>340</v>
      </c>
      <c r="I4522" s="445">
        <v>0.37</v>
      </c>
      <c r="J4522" s="445">
        <v>0</v>
      </c>
      <c r="K4522" s="446">
        <v>29.78</v>
      </c>
      <c r="L4522" s="446">
        <v>11.018599999999999</v>
      </c>
    </row>
    <row r="4523" spans="2:12" x14ac:dyDescent="0.25">
      <c r="B4523" s="394" t="s">
        <v>383</v>
      </c>
      <c r="C4523" s="444" t="s">
        <v>571</v>
      </c>
      <c r="D4523" s="394" t="s">
        <v>1336</v>
      </c>
      <c r="E4523" s="394" t="s">
        <v>572</v>
      </c>
      <c r="F4523" s="542" t="s">
        <v>390</v>
      </c>
      <c r="G4523" s="542"/>
      <c r="H4523" s="395" t="s">
        <v>136</v>
      </c>
      <c r="I4523" s="445">
        <v>1</v>
      </c>
      <c r="J4523" s="445">
        <v>0</v>
      </c>
      <c r="K4523" s="446">
        <v>10.53</v>
      </c>
      <c r="L4523" s="446">
        <v>10.53</v>
      </c>
    </row>
    <row r="4524" spans="2:12" x14ac:dyDescent="0.25">
      <c r="B4524" s="394" t="s">
        <v>383</v>
      </c>
      <c r="C4524" s="444" t="s">
        <v>674</v>
      </c>
      <c r="D4524" s="394" t="s">
        <v>1336</v>
      </c>
      <c r="E4524" s="394" t="s">
        <v>237</v>
      </c>
      <c r="F4524" s="542" t="s">
        <v>384</v>
      </c>
      <c r="G4524" s="542"/>
      <c r="H4524" s="395" t="s">
        <v>340</v>
      </c>
      <c r="I4524" s="445">
        <v>0.37</v>
      </c>
      <c r="J4524" s="445">
        <v>0</v>
      </c>
      <c r="K4524" s="446">
        <v>22.31</v>
      </c>
      <c r="L4524" s="446">
        <v>8.2546999999999997</v>
      </c>
    </row>
    <row r="4525" spans="2:12" ht="25.5" x14ac:dyDescent="0.25">
      <c r="B4525" s="399"/>
      <c r="C4525" s="399"/>
      <c r="D4525" s="399"/>
      <c r="E4525" s="399"/>
      <c r="F4525" s="399"/>
      <c r="G4525" s="399" t="s">
        <v>386</v>
      </c>
      <c r="H4525" s="447">
        <v>19.260000000000002</v>
      </c>
      <c r="I4525" s="399" t="s">
        <v>387</v>
      </c>
      <c r="J4525" s="447">
        <v>0</v>
      </c>
      <c r="K4525" s="399" t="s">
        <v>388</v>
      </c>
      <c r="L4525" s="447">
        <v>19.260000000000002</v>
      </c>
    </row>
    <row r="4526" spans="2:12" ht="26.25" thickBot="1" x14ac:dyDescent="0.3">
      <c r="B4526" s="399"/>
      <c r="C4526" s="399"/>
      <c r="D4526" s="399"/>
      <c r="E4526" s="399"/>
      <c r="F4526" s="399"/>
      <c r="G4526" s="399" t="s">
        <v>389</v>
      </c>
      <c r="H4526" s="447">
        <v>0</v>
      </c>
      <c r="I4526" s="543"/>
      <c r="J4526" s="543" t="s">
        <v>474</v>
      </c>
      <c r="K4526" s="399"/>
      <c r="L4526" s="447">
        <v>29.79</v>
      </c>
    </row>
    <row r="4527" spans="2:12" ht="13.5" thickTop="1" x14ac:dyDescent="0.25">
      <c r="B4527" s="396"/>
      <c r="C4527" s="396"/>
      <c r="D4527" s="396"/>
      <c r="E4527" s="396"/>
      <c r="F4527" s="396"/>
      <c r="G4527" s="396"/>
      <c r="H4527" s="396"/>
      <c r="I4527" s="396"/>
      <c r="J4527" s="396"/>
      <c r="K4527" s="396"/>
      <c r="L4527" s="396"/>
    </row>
    <row r="4528" spans="2:12" ht="12.75" customHeight="1" x14ac:dyDescent="0.25">
      <c r="B4528" s="388" t="s">
        <v>2703</v>
      </c>
      <c r="C4528" s="440" t="s">
        <v>15</v>
      </c>
      <c r="D4528" s="388" t="s">
        <v>33</v>
      </c>
      <c r="E4528" s="388" t="s">
        <v>30</v>
      </c>
      <c r="F4528" s="544" t="s">
        <v>199</v>
      </c>
      <c r="G4528" s="544"/>
      <c r="H4528" s="389" t="s">
        <v>24</v>
      </c>
      <c r="I4528" s="440" t="s">
        <v>26</v>
      </c>
      <c r="J4528" s="440" t="s">
        <v>585</v>
      </c>
      <c r="K4528" s="440" t="s">
        <v>54</v>
      </c>
      <c r="L4528" s="440" t="s">
        <v>25</v>
      </c>
    </row>
    <row r="4529" spans="2:12" ht="12.75" customHeight="1" x14ac:dyDescent="0.25">
      <c r="B4529" s="390" t="s">
        <v>382</v>
      </c>
      <c r="C4529" s="391" t="s">
        <v>2704</v>
      </c>
      <c r="D4529" s="390" t="s">
        <v>1336</v>
      </c>
      <c r="E4529" s="390" t="s">
        <v>2705</v>
      </c>
      <c r="F4529" s="541">
        <v>816</v>
      </c>
      <c r="G4529" s="541"/>
      <c r="H4529" s="392" t="s">
        <v>137</v>
      </c>
      <c r="I4529" s="443">
        <v>1</v>
      </c>
      <c r="J4529" s="393"/>
      <c r="K4529" s="393">
        <v>9.3800000000000008</v>
      </c>
      <c r="L4529" s="393">
        <v>9.3800000000000008</v>
      </c>
    </row>
    <row r="4530" spans="2:12" x14ac:dyDescent="0.25">
      <c r="B4530" s="394" t="s">
        <v>383</v>
      </c>
      <c r="C4530" s="444" t="s">
        <v>688</v>
      </c>
      <c r="D4530" s="394" t="s">
        <v>1336</v>
      </c>
      <c r="E4530" s="394" t="s">
        <v>243</v>
      </c>
      <c r="F4530" s="542" t="s">
        <v>384</v>
      </c>
      <c r="G4530" s="542"/>
      <c r="H4530" s="395" t="s">
        <v>340</v>
      </c>
      <c r="I4530" s="445">
        <v>0.14000000000000001</v>
      </c>
      <c r="J4530" s="445">
        <v>0</v>
      </c>
      <c r="K4530" s="446">
        <v>29.78</v>
      </c>
      <c r="L4530" s="446">
        <v>4.1692</v>
      </c>
    </row>
    <row r="4531" spans="2:12" x14ac:dyDescent="0.25">
      <c r="B4531" s="394" t="s">
        <v>383</v>
      </c>
      <c r="C4531" s="444" t="s">
        <v>4836</v>
      </c>
      <c r="D4531" s="394" t="s">
        <v>1336</v>
      </c>
      <c r="E4531" s="394" t="s">
        <v>4837</v>
      </c>
      <c r="F4531" s="542" t="s">
        <v>390</v>
      </c>
      <c r="G4531" s="542"/>
      <c r="H4531" s="395" t="s">
        <v>136</v>
      </c>
      <c r="I4531" s="445">
        <v>1</v>
      </c>
      <c r="J4531" s="445">
        <v>0</v>
      </c>
      <c r="K4531" s="446">
        <v>2.1</v>
      </c>
      <c r="L4531" s="446">
        <v>2.1</v>
      </c>
    </row>
    <row r="4532" spans="2:12" x14ac:dyDescent="0.25">
      <c r="B4532" s="394" t="s">
        <v>383</v>
      </c>
      <c r="C4532" s="444" t="s">
        <v>674</v>
      </c>
      <c r="D4532" s="394" t="s">
        <v>1336</v>
      </c>
      <c r="E4532" s="394" t="s">
        <v>237</v>
      </c>
      <c r="F4532" s="542" t="s">
        <v>384</v>
      </c>
      <c r="G4532" s="542"/>
      <c r="H4532" s="395" t="s">
        <v>340</v>
      </c>
      <c r="I4532" s="445">
        <v>0.14000000000000001</v>
      </c>
      <c r="J4532" s="445">
        <v>0</v>
      </c>
      <c r="K4532" s="446">
        <v>22.31</v>
      </c>
      <c r="L4532" s="446">
        <v>3.1234000000000002</v>
      </c>
    </row>
    <row r="4533" spans="2:12" ht="25.5" x14ac:dyDescent="0.25">
      <c r="B4533" s="399"/>
      <c r="C4533" s="399"/>
      <c r="D4533" s="399"/>
      <c r="E4533" s="399"/>
      <c r="F4533" s="399"/>
      <c r="G4533" s="399" t="s">
        <v>386</v>
      </c>
      <c r="H4533" s="447">
        <v>7.28</v>
      </c>
      <c r="I4533" s="399" t="s">
        <v>387</v>
      </c>
      <c r="J4533" s="447">
        <v>0</v>
      </c>
      <c r="K4533" s="399" t="s">
        <v>388</v>
      </c>
      <c r="L4533" s="447">
        <v>7.28</v>
      </c>
    </row>
    <row r="4534" spans="2:12" ht="26.25" thickBot="1" x14ac:dyDescent="0.3">
      <c r="B4534" s="399"/>
      <c r="C4534" s="399"/>
      <c r="D4534" s="399"/>
      <c r="E4534" s="399"/>
      <c r="F4534" s="399"/>
      <c r="G4534" s="399" t="s">
        <v>389</v>
      </c>
      <c r="H4534" s="447">
        <v>0</v>
      </c>
      <c r="I4534" s="543"/>
      <c r="J4534" s="543" t="s">
        <v>474</v>
      </c>
      <c r="K4534" s="399"/>
      <c r="L4534" s="447">
        <v>9.3800000000000008</v>
      </c>
    </row>
    <row r="4535" spans="2:12" ht="13.5" thickTop="1" x14ac:dyDescent="0.25">
      <c r="B4535" s="396"/>
      <c r="C4535" s="396"/>
      <c r="D4535" s="396"/>
      <c r="E4535" s="396"/>
      <c r="F4535" s="396"/>
      <c r="G4535" s="396"/>
      <c r="H4535" s="396"/>
      <c r="I4535" s="396"/>
      <c r="J4535" s="396"/>
      <c r="K4535" s="396"/>
      <c r="L4535" s="396"/>
    </row>
    <row r="4536" spans="2:12" ht="12.75" customHeight="1" x14ac:dyDescent="0.25">
      <c r="B4536" s="388" t="s">
        <v>2706</v>
      </c>
      <c r="C4536" s="440" t="s">
        <v>15</v>
      </c>
      <c r="D4536" s="388" t="s">
        <v>33</v>
      </c>
      <c r="E4536" s="388" t="s">
        <v>30</v>
      </c>
      <c r="F4536" s="544" t="s">
        <v>199</v>
      </c>
      <c r="G4536" s="544"/>
      <c r="H4536" s="389" t="s">
        <v>24</v>
      </c>
      <c r="I4536" s="440" t="s">
        <v>26</v>
      </c>
      <c r="J4536" s="440" t="s">
        <v>585</v>
      </c>
      <c r="K4536" s="440" t="s">
        <v>54</v>
      </c>
      <c r="L4536" s="440" t="s">
        <v>25</v>
      </c>
    </row>
    <row r="4537" spans="2:12" ht="63.75" x14ac:dyDescent="0.25">
      <c r="B4537" s="390" t="s">
        <v>382</v>
      </c>
      <c r="C4537" s="391" t="s">
        <v>2707</v>
      </c>
      <c r="D4537" s="390" t="s">
        <v>160</v>
      </c>
      <c r="E4537" s="390" t="s">
        <v>2708</v>
      </c>
      <c r="F4537" s="541" t="s">
        <v>488</v>
      </c>
      <c r="G4537" s="541"/>
      <c r="H4537" s="392" t="s">
        <v>159</v>
      </c>
      <c r="I4537" s="443">
        <v>1</v>
      </c>
      <c r="J4537" s="393"/>
      <c r="K4537" s="393">
        <v>26.26</v>
      </c>
      <c r="L4537" s="393">
        <v>26.26</v>
      </c>
    </row>
    <row r="4538" spans="2:12" ht="12.75" customHeight="1" x14ac:dyDescent="0.25">
      <c r="B4538" s="394" t="s">
        <v>383</v>
      </c>
      <c r="C4538" s="444" t="s">
        <v>688</v>
      </c>
      <c r="D4538" s="394" t="s">
        <v>1336</v>
      </c>
      <c r="E4538" s="394" t="s">
        <v>243</v>
      </c>
      <c r="F4538" s="542" t="s">
        <v>384</v>
      </c>
      <c r="G4538" s="542"/>
      <c r="H4538" s="395" t="s">
        <v>340</v>
      </c>
      <c r="I4538" s="445">
        <v>7.2400000000000006E-2</v>
      </c>
      <c r="J4538" s="445">
        <v>0</v>
      </c>
      <c r="K4538" s="446">
        <v>29.78</v>
      </c>
      <c r="L4538" s="446">
        <v>2.156072</v>
      </c>
    </row>
    <row r="4539" spans="2:12" ht="25.5" x14ac:dyDescent="0.25">
      <c r="B4539" s="394" t="s">
        <v>383</v>
      </c>
      <c r="C4539" s="444" t="s">
        <v>4838</v>
      </c>
      <c r="D4539" s="394" t="s">
        <v>160</v>
      </c>
      <c r="E4539" s="394" t="s">
        <v>4839</v>
      </c>
      <c r="F4539" s="542" t="s">
        <v>390</v>
      </c>
      <c r="G4539" s="542"/>
      <c r="H4539" s="395" t="s">
        <v>159</v>
      </c>
      <c r="I4539" s="445">
        <v>1</v>
      </c>
      <c r="J4539" s="445">
        <v>0</v>
      </c>
      <c r="K4539" s="446">
        <v>19.04</v>
      </c>
      <c r="L4539" s="446">
        <v>19.04</v>
      </c>
    </row>
    <row r="4540" spans="2:12" x14ac:dyDescent="0.25">
      <c r="B4540" s="394" t="s">
        <v>383</v>
      </c>
      <c r="C4540" s="444" t="s">
        <v>443</v>
      </c>
      <c r="D4540" s="394" t="s">
        <v>1336</v>
      </c>
      <c r="E4540" s="394" t="s">
        <v>444</v>
      </c>
      <c r="F4540" s="542" t="s">
        <v>390</v>
      </c>
      <c r="G4540" s="542"/>
      <c r="H4540" s="395" t="s">
        <v>136</v>
      </c>
      <c r="I4540" s="445">
        <v>0.04</v>
      </c>
      <c r="J4540" s="445">
        <v>0</v>
      </c>
      <c r="K4540" s="446">
        <v>50.62</v>
      </c>
      <c r="L4540" s="446">
        <v>2.0247999999999999</v>
      </c>
    </row>
    <row r="4541" spans="2:12" x14ac:dyDescent="0.25">
      <c r="B4541" s="394" t="s">
        <v>383</v>
      </c>
      <c r="C4541" s="444" t="s">
        <v>452</v>
      </c>
      <c r="D4541" s="394" t="s">
        <v>1336</v>
      </c>
      <c r="E4541" s="394" t="s">
        <v>453</v>
      </c>
      <c r="F4541" s="542" t="s">
        <v>390</v>
      </c>
      <c r="G4541" s="542"/>
      <c r="H4541" s="395" t="s">
        <v>136</v>
      </c>
      <c r="I4541" s="445">
        <v>2.4500000000000001E-2</v>
      </c>
      <c r="J4541" s="445">
        <v>0</v>
      </c>
      <c r="K4541" s="446">
        <v>64.17</v>
      </c>
      <c r="L4541" s="446">
        <v>1.572165</v>
      </c>
    </row>
    <row r="4542" spans="2:12" x14ac:dyDescent="0.25">
      <c r="B4542" s="394" t="s">
        <v>383</v>
      </c>
      <c r="C4542" s="444" t="s">
        <v>690</v>
      </c>
      <c r="D4542" s="394" t="s">
        <v>1336</v>
      </c>
      <c r="E4542" s="394" t="s">
        <v>202</v>
      </c>
      <c r="F4542" s="542" t="s">
        <v>384</v>
      </c>
      <c r="G4542" s="542"/>
      <c r="H4542" s="395" t="s">
        <v>340</v>
      </c>
      <c r="I4542" s="445">
        <v>7.2400000000000006E-2</v>
      </c>
      <c r="J4542" s="445">
        <v>0</v>
      </c>
      <c r="K4542" s="446">
        <v>20.37</v>
      </c>
      <c r="L4542" s="446">
        <v>1.474788</v>
      </c>
    </row>
    <row r="4543" spans="2:12" ht="25.5" x14ac:dyDescent="0.25">
      <c r="B4543" s="394" t="s">
        <v>383</v>
      </c>
      <c r="C4543" s="444" t="s">
        <v>1190</v>
      </c>
      <c r="D4543" s="394" t="s">
        <v>160</v>
      </c>
      <c r="E4543" s="394" t="s">
        <v>4298</v>
      </c>
      <c r="F4543" s="542" t="s">
        <v>390</v>
      </c>
      <c r="G4543" s="542"/>
      <c r="H4543" s="395" t="s">
        <v>159</v>
      </c>
      <c r="I4543" s="445">
        <v>5.4000000000000003E-3</v>
      </c>
      <c r="J4543" s="445">
        <v>0</v>
      </c>
      <c r="K4543" s="446">
        <v>2.06</v>
      </c>
      <c r="L4543" s="446">
        <v>1.1124E-2</v>
      </c>
    </row>
    <row r="4544" spans="2:12" ht="25.5" x14ac:dyDescent="0.25">
      <c r="B4544" s="399"/>
      <c r="C4544" s="399"/>
      <c r="D4544" s="399"/>
      <c r="E4544" s="399"/>
      <c r="F4544" s="399"/>
      <c r="G4544" s="399" t="s">
        <v>386</v>
      </c>
      <c r="H4544" s="447">
        <v>3.62</v>
      </c>
      <c r="I4544" s="399" t="s">
        <v>387</v>
      </c>
      <c r="J4544" s="447">
        <v>0</v>
      </c>
      <c r="K4544" s="399" t="s">
        <v>388</v>
      </c>
      <c r="L4544" s="447">
        <v>3.62</v>
      </c>
    </row>
    <row r="4545" spans="2:12" ht="26.25" thickBot="1" x14ac:dyDescent="0.3">
      <c r="B4545" s="399"/>
      <c r="C4545" s="399"/>
      <c r="D4545" s="399"/>
      <c r="E4545" s="399"/>
      <c r="F4545" s="399"/>
      <c r="G4545" s="399" t="s">
        <v>389</v>
      </c>
      <c r="H4545" s="447">
        <v>0</v>
      </c>
      <c r="I4545" s="543"/>
      <c r="J4545" s="543" t="s">
        <v>474</v>
      </c>
      <c r="K4545" s="399"/>
      <c r="L4545" s="447">
        <v>26.26</v>
      </c>
    </row>
    <row r="4546" spans="2:12" ht="12.75" customHeight="1" thickTop="1" x14ac:dyDescent="0.25">
      <c r="B4546" s="396"/>
      <c r="C4546" s="396"/>
      <c r="D4546" s="396"/>
      <c r="E4546" s="396"/>
      <c r="F4546" s="396"/>
      <c r="G4546" s="396"/>
      <c r="H4546" s="396"/>
      <c r="I4546" s="396"/>
      <c r="J4546" s="396"/>
      <c r="K4546" s="396"/>
      <c r="L4546" s="396"/>
    </row>
    <row r="4547" spans="2:12" ht="12.75" customHeight="1" x14ac:dyDescent="0.25">
      <c r="B4547" s="388" t="s">
        <v>2709</v>
      </c>
      <c r="C4547" s="440" t="s">
        <v>15</v>
      </c>
      <c r="D4547" s="388" t="s">
        <v>33</v>
      </c>
      <c r="E4547" s="388" t="s">
        <v>30</v>
      </c>
      <c r="F4547" s="544" t="s">
        <v>199</v>
      </c>
      <c r="G4547" s="544"/>
      <c r="H4547" s="389" t="s">
        <v>24</v>
      </c>
      <c r="I4547" s="440" t="s">
        <v>26</v>
      </c>
      <c r="J4547" s="440" t="s">
        <v>585</v>
      </c>
      <c r="K4547" s="440" t="s">
        <v>54</v>
      </c>
      <c r="L4547" s="440" t="s">
        <v>25</v>
      </c>
    </row>
    <row r="4548" spans="2:12" ht="63.75" x14ac:dyDescent="0.25">
      <c r="B4548" s="390" t="s">
        <v>382</v>
      </c>
      <c r="C4548" s="391" t="s">
        <v>2710</v>
      </c>
      <c r="D4548" s="390" t="s">
        <v>160</v>
      </c>
      <c r="E4548" s="390" t="s">
        <v>2711</v>
      </c>
      <c r="F4548" s="541" t="s">
        <v>488</v>
      </c>
      <c r="G4548" s="541"/>
      <c r="H4548" s="392" t="s">
        <v>159</v>
      </c>
      <c r="I4548" s="443">
        <v>1</v>
      </c>
      <c r="J4548" s="393"/>
      <c r="K4548" s="393">
        <v>16.89</v>
      </c>
      <c r="L4548" s="393">
        <v>16.89</v>
      </c>
    </row>
    <row r="4549" spans="2:12" x14ac:dyDescent="0.25">
      <c r="B4549" s="394" t="s">
        <v>383</v>
      </c>
      <c r="C4549" s="444" t="s">
        <v>690</v>
      </c>
      <c r="D4549" s="394" t="s">
        <v>1336</v>
      </c>
      <c r="E4549" s="394" t="s">
        <v>202</v>
      </c>
      <c r="F4549" s="542" t="s">
        <v>384</v>
      </c>
      <c r="G4549" s="542"/>
      <c r="H4549" s="395" t="s">
        <v>340</v>
      </c>
      <c r="I4549" s="445">
        <v>4.19E-2</v>
      </c>
      <c r="J4549" s="445">
        <v>0</v>
      </c>
      <c r="K4549" s="446">
        <v>20.37</v>
      </c>
      <c r="L4549" s="446">
        <v>0.85350300000000001</v>
      </c>
    </row>
    <row r="4550" spans="2:12" ht="25.5" x14ac:dyDescent="0.25">
      <c r="B4550" s="394" t="s">
        <v>383</v>
      </c>
      <c r="C4550" s="444" t="s">
        <v>1190</v>
      </c>
      <c r="D4550" s="394" t="s">
        <v>160</v>
      </c>
      <c r="E4550" s="394" t="s">
        <v>4298</v>
      </c>
      <c r="F4550" s="542" t="s">
        <v>390</v>
      </c>
      <c r="G4550" s="542"/>
      <c r="H4550" s="395" t="s">
        <v>159</v>
      </c>
      <c r="I4550" s="445">
        <v>3.1E-2</v>
      </c>
      <c r="J4550" s="445">
        <v>0</v>
      </c>
      <c r="K4550" s="446">
        <v>2.06</v>
      </c>
      <c r="L4550" s="446">
        <v>6.386E-2</v>
      </c>
    </row>
    <row r="4551" spans="2:12" x14ac:dyDescent="0.25">
      <c r="B4551" s="394" t="s">
        <v>383</v>
      </c>
      <c r="C4551" s="444" t="s">
        <v>452</v>
      </c>
      <c r="D4551" s="394" t="s">
        <v>1336</v>
      </c>
      <c r="E4551" s="394" t="s">
        <v>453</v>
      </c>
      <c r="F4551" s="542" t="s">
        <v>390</v>
      </c>
      <c r="G4551" s="542"/>
      <c r="H4551" s="395" t="s">
        <v>136</v>
      </c>
      <c r="I4551" s="445">
        <v>1.67E-2</v>
      </c>
      <c r="J4551" s="445">
        <v>0</v>
      </c>
      <c r="K4551" s="446">
        <v>64.17</v>
      </c>
      <c r="L4551" s="446">
        <v>1.071639</v>
      </c>
    </row>
    <row r="4552" spans="2:12" x14ac:dyDescent="0.25">
      <c r="B4552" s="394" t="s">
        <v>383</v>
      </c>
      <c r="C4552" s="444" t="s">
        <v>688</v>
      </c>
      <c r="D4552" s="394" t="s">
        <v>1336</v>
      </c>
      <c r="E4552" s="394" t="s">
        <v>243</v>
      </c>
      <c r="F4552" s="542" t="s">
        <v>384</v>
      </c>
      <c r="G4552" s="542"/>
      <c r="H4552" s="395" t="s">
        <v>340</v>
      </c>
      <c r="I4552" s="445">
        <v>4.19E-2</v>
      </c>
      <c r="J4552" s="445">
        <v>0</v>
      </c>
      <c r="K4552" s="446">
        <v>29.78</v>
      </c>
      <c r="L4552" s="446">
        <v>1.2477819999999999</v>
      </c>
    </row>
    <row r="4553" spans="2:12" x14ac:dyDescent="0.25">
      <c r="B4553" s="394" t="s">
        <v>383</v>
      </c>
      <c r="C4553" s="444" t="s">
        <v>443</v>
      </c>
      <c r="D4553" s="394" t="s">
        <v>1336</v>
      </c>
      <c r="E4553" s="394" t="s">
        <v>444</v>
      </c>
      <c r="F4553" s="542" t="s">
        <v>390</v>
      </c>
      <c r="G4553" s="542"/>
      <c r="H4553" s="395" t="s">
        <v>136</v>
      </c>
      <c r="I4553" s="445">
        <v>2.5999999999999999E-2</v>
      </c>
      <c r="J4553" s="445">
        <v>0</v>
      </c>
      <c r="K4553" s="446">
        <v>50.62</v>
      </c>
      <c r="L4553" s="446">
        <v>1.31612</v>
      </c>
    </row>
    <row r="4554" spans="2:12" ht="12.75" customHeight="1" x14ac:dyDescent="0.25">
      <c r="B4554" s="394" t="s">
        <v>383</v>
      </c>
      <c r="C4554" s="444" t="s">
        <v>866</v>
      </c>
      <c r="D4554" s="394" t="s">
        <v>160</v>
      </c>
      <c r="E4554" s="394" t="s">
        <v>566</v>
      </c>
      <c r="F4554" s="542" t="s">
        <v>390</v>
      </c>
      <c r="G4554" s="542"/>
      <c r="H4554" s="395" t="s">
        <v>159</v>
      </c>
      <c r="I4554" s="445">
        <v>1</v>
      </c>
      <c r="J4554" s="445">
        <v>0</v>
      </c>
      <c r="K4554" s="446">
        <v>12.36</v>
      </c>
      <c r="L4554" s="446">
        <v>12.36</v>
      </c>
    </row>
    <row r="4555" spans="2:12" ht="25.5" x14ac:dyDescent="0.25">
      <c r="B4555" s="399"/>
      <c r="C4555" s="399"/>
      <c r="D4555" s="399"/>
      <c r="E4555" s="399"/>
      <c r="F4555" s="399"/>
      <c r="G4555" s="399" t="s">
        <v>386</v>
      </c>
      <c r="H4555" s="447">
        <v>2.09</v>
      </c>
      <c r="I4555" s="399" t="s">
        <v>387</v>
      </c>
      <c r="J4555" s="447">
        <v>0</v>
      </c>
      <c r="K4555" s="399" t="s">
        <v>388</v>
      </c>
      <c r="L4555" s="447">
        <v>2.09</v>
      </c>
    </row>
    <row r="4556" spans="2:12" ht="12.75" customHeight="1" thickBot="1" x14ac:dyDescent="0.3">
      <c r="B4556" s="399"/>
      <c r="C4556" s="399"/>
      <c r="D4556" s="399"/>
      <c r="E4556" s="399"/>
      <c r="F4556" s="399"/>
      <c r="G4556" s="399" t="s">
        <v>389</v>
      </c>
      <c r="H4556" s="447">
        <v>0</v>
      </c>
      <c r="I4556" s="543"/>
      <c r="J4556" s="543" t="s">
        <v>474</v>
      </c>
      <c r="K4556" s="399"/>
      <c r="L4556" s="447">
        <v>16.89</v>
      </c>
    </row>
    <row r="4557" spans="2:12" ht="13.5" thickTop="1" x14ac:dyDescent="0.25">
      <c r="B4557" s="396"/>
      <c r="C4557" s="396"/>
      <c r="D4557" s="396"/>
      <c r="E4557" s="396"/>
      <c r="F4557" s="396"/>
      <c r="G4557" s="396"/>
      <c r="H4557" s="396"/>
      <c r="I4557" s="396"/>
      <c r="J4557" s="396"/>
      <c r="K4557" s="396"/>
      <c r="L4557" s="396"/>
    </row>
    <row r="4558" spans="2:12" ht="15" x14ac:dyDescent="0.25">
      <c r="B4558" s="388" t="s">
        <v>2712</v>
      </c>
      <c r="C4558" s="440" t="s">
        <v>15</v>
      </c>
      <c r="D4558" s="388" t="s">
        <v>33</v>
      </c>
      <c r="E4558" s="388" t="s">
        <v>30</v>
      </c>
      <c r="F4558" s="544" t="s">
        <v>199</v>
      </c>
      <c r="G4558" s="544"/>
      <c r="H4558" s="389" t="s">
        <v>24</v>
      </c>
      <c r="I4558" s="440" t="s">
        <v>26</v>
      </c>
      <c r="J4558" s="440" t="s">
        <v>585</v>
      </c>
      <c r="K4558" s="440" t="s">
        <v>54</v>
      </c>
      <c r="L4558" s="440" t="s">
        <v>25</v>
      </c>
    </row>
    <row r="4559" spans="2:12" ht="63.75" x14ac:dyDescent="0.25">
      <c r="B4559" s="390" t="s">
        <v>382</v>
      </c>
      <c r="C4559" s="391" t="s">
        <v>2713</v>
      </c>
      <c r="D4559" s="390" t="s">
        <v>160</v>
      </c>
      <c r="E4559" s="390" t="s">
        <v>2714</v>
      </c>
      <c r="F4559" s="541" t="s">
        <v>488</v>
      </c>
      <c r="G4559" s="541"/>
      <c r="H4559" s="392" t="s">
        <v>159</v>
      </c>
      <c r="I4559" s="443">
        <v>1</v>
      </c>
      <c r="J4559" s="393"/>
      <c r="K4559" s="393">
        <v>9.02</v>
      </c>
      <c r="L4559" s="393">
        <v>9.02</v>
      </c>
    </row>
    <row r="4560" spans="2:12" ht="25.5" x14ac:dyDescent="0.25">
      <c r="B4560" s="394" t="s">
        <v>383</v>
      </c>
      <c r="C4560" s="444" t="s">
        <v>1190</v>
      </c>
      <c r="D4560" s="394" t="s">
        <v>160</v>
      </c>
      <c r="E4560" s="394" t="s">
        <v>4298</v>
      </c>
      <c r="F4560" s="542" t="s">
        <v>390</v>
      </c>
      <c r="G4560" s="542"/>
      <c r="H4560" s="395" t="s">
        <v>159</v>
      </c>
      <c r="I4560" s="445">
        <v>8.0000000000000002E-3</v>
      </c>
      <c r="J4560" s="445">
        <v>0</v>
      </c>
      <c r="K4560" s="446">
        <v>2.06</v>
      </c>
      <c r="L4560" s="446">
        <v>1.6480000000000002E-2</v>
      </c>
    </row>
    <row r="4561" spans="2:12" x14ac:dyDescent="0.25">
      <c r="B4561" s="394" t="s">
        <v>383</v>
      </c>
      <c r="C4561" s="444" t="s">
        <v>452</v>
      </c>
      <c r="D4561" s="394" t="s">
        <v>1336</v>
      </c>
      <c r="E4561" s="394" t="s">
        <v>453</v>
      </c>
      <c r="F4561" s="542" t="s">
        <v>390</v>
      </c>
      <c r="G4561" s="542"/>
      <c r="H4561" s="395" t="s">
        <v>136</v>
      </c>
      <c r="I4561" s="445">
        <v>7.3000000000000001E-3</v>
      </c>
      <c r="J4561" s="445">
        <v>0</v>
      </c>
      <c r="K4561" s="446">
        <v>64.17</v>
      </c>
      <c r="L4561" s="446">
        <v>0.468441</v>
      </c>
    </row>
    <row r="4562" spans="2:12" ht="25.5" x14ac:dyDescent="0.25">
      <c r="B4562" s="394" t="s">
        <v>383</v>
      </c>
      <c r="C4562" s="444" t="s">
        <v>4840</v>
      </c>
      <c r="D4562" s="394" t="s">
        <v>160</v>
      </c>
      <c r="E4562" s="394" t="s">
        <v>4841</v>
      </c>
      <c r="F4562" s="542" t="s">
        <v>390</v>
      </c>
      <c r="G4562" s="542"/>
      <c r="H4562" s="395" t="s">
        <v>159</v>
      </c>
      <c r="I4562" s="445">
        <v>1</v>
      </c>
      <c r="J4562" s="445">
        <v>0</v>
      </c>
      <c r="K4562" s="446">
        <v>7.44</v>
      </c>
      <c r="L4562" s="446">
        <v>7.44</v>
      </c>
    </row>
    <row r="4563" spans="2:12" ht="38.25" customHeight="1" x14ac:dyDescent="0.25">
      <c r="B4563" s="394" t="s">
        <v>383</v>
      </c>
      <c r="C4563" s="444" t="s">
        <v>690</v>
      </c>
      <c r="D4563" s="394" t="s">
        <v>1336</v>
      </c>
      <c r="E4563" s="394" t="s">
        <v>202</v>
      </c>
      <c r="F4563" s="542" t="s">
        <v>384</v>
      </c>
      <c r="G4563" s="542"/>
      <c r="H4563" s="395" t="s">
        <v>340</v>
      </c>
      <c r="I4563" s="445">
        <v>1.14E-2</v>
      </c>
      <c r="J4563" s="445">
        <v>0</v>
      </c>
      <c r="K4563" s="446">
        <v>20.37</v>
      </c>
      <c r="L4563" s="446">
        <v>0.23221800000000001</v>
      </c>
    </row>
    <row r="4564" spans="2:12" x14ac:dyDescent="0.25">
      <c r="B4564" s="394" t="s">
        <v>383</v>
      </c>
      <c r="C4564" s="444" t="s">
        <v>688</v>
      </c>
      <c r="D4564" s="394" t="s">
        <v>1336</v>
      </c>
      <c r="E4564" s="394" t="s">
        <v>243</v>
      </c>
      <c r="F4564" s="542" t="s">
        <v>384</v>
      </c>
      <c r="G4564" s="542"/>
      <c r="H4564" s="395" t="s">
        <v>340</v>
      </c>
      <c r="I4564" s="445">
        <v>1.14E-2</v>
      </c>
      <c r="J4564" s="445">
        <v>0</v>
      </c>
      <c r="K4564" s="446">
        <v>29.78</v>
      </c>
      <c r="L4564" s="446">
        <v>0.33949200000000002</v>
      </c>
    </row>
    <row r="4565" spans="2:12" ht="15" customHeight="1" x14ac:dyDescent="0.25">
      <c r="B4565" s="394" t="s">
        <v>383</v>
      </c>
      <c r="C4565" s="444" t="s">
        <v>443</v>
      </c>
      <c r="D4565" s="394" t="s">
        <v>1336</v>
      </c>
      <c r="E4565" s="394" t="s">
        <v>444</v>
      </c>
      <c r="F4565" s="542" t="s">
        <v>390</v>
      </c>
      <c r="G4565" s="542"/>
      <c r="H4565" s="395" t="s">
        <v>136</v>
      </c>
      <c r="I4565" s="445">
        <v>1.0999999999999999E-2</v>
      </c>
      <c r="J4565" s="445">
        <v>0</v>
      </c>
      <c r="K4565" s="446">
        <v>50.62</v>
      </c>
      <c r="L4565" s="446">
        <v>0.55681999999999998</v>
      </c>
    </row>
    <row r="4566" spans="2:12" ht="25.5" x14ac:dyDescent="0.25">
      <c r="B4566" s="399"/>
      <c r="C4566" s="399"/>
      <c r="D4566" s="399"/>
      <c r="E4566" s="399"/>
      <c r="F4566" s="399"/>
      <c r="G4566" s="399" t="s">
        <v>386</v>
      </c>
      <c r="H4566" s="447">
        <v>0.56000000000000005</v>
      </c>
      <c r="I4566" s="399" t="s">
        <v>387</v>
      </c>
      <c r="J4566" s="447">
        <v>0</v>
      </c>
      <c r="K4566" s="399" t="s">
        <v>388</v>
      </c>
      <c r="L4566" s="447">
        <v>0.56000000000000005</v>
      </c>
    </row>
    <row r="4567" spans="2:12" ht="15" customHeight="1" thickBot="1" x14ac:dyDescent="0.3">
      <c r="B4567" s="399"/>
      <c r="C4567" s="399"/>
      <c r="D4567" s="399"/>
      <c r="E4567" s="399"/>
      <c r="F4567" s="399"/>
      <c r="G4567" s="399" t="s">
        <v>389</v>
      </c>
      <c r="H4567" s="447">
        <v>0</v>
      </c>
      <c r="I4567" s="543"/>
      <c r="J4567" s="543" t="s">
        <v>474</v>
      </c>
      <c r="K4567" s="399"/>
      <c r="L4567" s="447">
        <v>9.02</v>
      </c>
    </row>
    <row r="4568" spans="2:12" ht="13.5" thickTop="1" x14ac:dyDescent="0.25">
      <c r="B4568" s="396"/>
      <c r="C4568" s="396"/>
      <c r="D4568" s="396"/>
      <c r="E4568" s="396"/>
      <c r="F4568" s="396"/>
      <c r="G4568" s="396"/>
      <c r="H4568" s="396"/>
      <c r="I4568" s="396"/>
      <c r="J4568" s="396"/>
      <c r="K4568" s="396"/>
      <c r="L4568" s="396"/>
    </row>
    <row r="4569" spans="2:12" ht="15" customHeight="1" x14ac:dyDescent="0.25">
      <c r="B4569" s="388" t="s">
        <v>2716</v>
      </c>
      <c r="C4569" s="440" t="s">
        <v>15</v>
      </c>
      <c r="D4569" s="388" t="s">
        <v>33</v>
      </c>
      <c r="E4569" s="388" t="s">
        <v>30</v>
      </c>
      <c r="F4569" s="544" t="s">
        <v>199</v>
      </c>
      <c r="G4569" s="544"/>
      <c r="H4569" s="389" t="s">
        <v>24</v>
      </c>
      <c r="I4569" s="440" t="s">
        <v>26</v>
      </c>
      <c r="J4569" s="440" t="s">
        <v>585</v>
      </c>
      <c r="K4569" s="440" t="s">
        <v>54</v>
      </c>
      <c r="L4569" s="440" t="s">
        <v>25</v>
      </c>
    </row>
    <row r="4570" spans="2:12" x14ac:dyDescent="0.25">
      <c r="B4570" s="390" t="s">
        <v>382</v>
      </c>
      <c r="C4570" s="391" t="s">
        <v>742</v>
      </c>
      <c r="D4570" s="390" t="s">
        <v>1336</v>
      </c>
      <c r="E4570" s="390" t="s">
        <v>194</v>
      </c>
      <c r="F4570" s="541">
        <v>813</v>
      </c>
      <c r="G4570" s="541"/>
      <c r="H4570" s="392" t="s">
        <v>137</v>
      </c>
      <c r="I4570" s="443">
        <v>1</v>
      </c>
      <c r="J4570" s="393"/>
      <c r="K4570" s="393">
        <v>11.01</v>
      </c>
      <c r="L4570" s="393">
        <v>11.01</v>
      </c>
    </row>
    <row r="4571" spans="2:12" x14ac:dyDescent="0.25">
      <c r="B4571" s="394" t="s">
        <v>383</v>
      </c>
      <c r="C4571" s="444" t="s">
        <v>674</v>
      </c>
      <c r="D4571" s="394" t="s">
        <v>1336</v>
      </c>
      <c r="E4571" s="394" t="s">
        <v>237</v>
      </c>
      <c r="F4571" s="542" t="s">
        <v>384</v>
      </c>
      <c r="G4571" s="542"/>
      <c r="H4571" s="395" t="s">
        <v>340</v>
      </c>
      <c r="I4571" s="445">
        <v>0.18</v>
      </c>
      <c r="J4571" s="445">
        <v>0</v>
      </c>
      <c r="K4571" s="446">
        <v>22.31</v>
      </c>
      <c r="L4571" s="446">
        <v>4.0157999999999996</v>
      </c>
    </row>
    <row r="4572" spans="2:12" x14ac:dyDescent="0.25">
      <c r="B4572" s="394" t="s">
        <v>383</v>
      </c>
      <c r="C4572" s="444" t="s">
        <v>688</v>
      </c>
      <c r="D4572" s="394" t="s">
        <v>1336</v>
      </c>
      <c r="E4572" s="394" t="s">
        <v>243</v>
      </c>
      <c r="F4572" s="542" t="s">
        <v>384</v>
      </c>
      <c r="G4572" s="542"/>
      <c r="H4572" s="395" t="s">
        <v>340</v>
      </c>
      <c r="I4572" s="445">
        <v>0.18</v>
      </c>
      <c r="J4572" s="445">
        <v>0</v>
      </c>
      <c r="K4572" s="446">
        <v>29.78</v>
      </c>
      <c r="L4572" s="446">
        <v>5.3604000000000003</v>
      </c>
    </row>
    <row r="4573" spans="2:12" x14ac:dyDescent="0.25">
      <c r="B4573" s="394" t="s">
        <v>383</v>
      </c>
      <c r="C4573" s="444" t="s">
        <v>481</v>
      </c>
      <c r="D4573" s="394" t="s">
        <v>1336</v>
      </c>
      <c r="E4573" s="394" t="s">
        <v>482</v>
      </c>
      <c r="F4573" s="542" t="s">
        <v>390</v>
      </c>
      <c r="G4573" s="542"/>
      <c r="H4573" s="395" t="s">
        <v>136</v>
      </c>
      <c r="I4573" s="445">
        <v>1</v>
      </c>
      <c r="J4573" s="445">
        <v>0</v>
      </c>
      <c r="K4573" s="446">
        <v>1.64</v>
      </c>
      <c r="L4573" s="446">
        <v>1.64</v>
      </c>
    </row>
    <row r="4574" spans="2:12" ht="25.5" x14ac:dyDescent="0.25">
      <c r="B4574" s="399"/>
      <c r="C4574" s="399"/>
      <c r="D4574" s="399"/>
      <c r="E4574" s="399"/>
      <c r="F4574" s="399"/>
      <c r="G4574" s="399" t="s">
        <v>386</v>
      </c>
      <c r="H4574" s="447">
        <v>9.3699999999999992</v>
      </c>
      <c r="I4574" s="399" t="s">
        <v>387</v>
      </c>
      <c r="J4574" s="447">
        <v>0</v>
      </c>
      <c r="K4574" s="399" t="s">
        <v>388</v>
      </c>
      <c r="L4574" s="447">
        <v>9.3699999999999992</v>
      </c>
    </row>
    <row r="4575" spans="2:12" ht="26.25" thickBot="1" x14ac:dyDescent="0.3">
      <c r="B4575" s="399"/>
      <c r="C4575" s="399"/>
      <c r="D4575" s="399"/>
      <c r="E4575" s="399"/>
      <c r="F4575" s="399"/>
      <c r="G4575" s="399" t="s">
        <v>389</v>
      </c>
      <c r="H4575" s="447">
        <v>0</v>
      </c>
      <c r="I4575" s="543"/>
      <c r="J4575" s="543" t="s">
        <v>474</v>
      </c>
      <c r="K4575" s="399"/>
      <c r="L4575" s="447">
        <v>11.01</v>
      </c>
    </row>
    <row r="4576" spans="2:12" ht="13.5" thickTop="1" x14ac:dyDescent="0.25">
      <c r="B4576" s="396"/>
      <c r="C4576" s="396"/>
      <c r="D4576" s="396"/>
      <c r="E4576" s="396"/>
      <c r="F4576" s="396"/>
      <c r="G4576" s="396"/>
      <c r="H4576" s="396"/>
      <c r="I4576" s="396"/>
      <c r="J4576" s="396"/>
      <c r="K4576" s="396"/>
      <c r="L4576" s="396"/>
    </row>
    <row r="4577" spans="2:12" ht="12.75" customHeight="1" x14ac:dyDescent="0.25">
      <c r="B4577" s="388" t="s">
        <v>2717</v>
      </c>
      <c r="C4577" s="440" t="s">
        <v>15</v>
      </c>
      <c r="D4577" s="388" t="s">
        <v>33</v>
      </c>
      <c r="E4577" s="388" t="s">
        <v>30</v>
      </c>
      <c r="F4577" s="544" t="s">
        <v>199</v>
      </c>
      <c r="G4577" s="544"/>
      <c r="H4577" s="389" t="s">
        <v>24</v>
      </c>
      <c r="I4577" s="440" t="s">
        <v>26</v>
      </c>
      <c r="J4577" s="440" t="s">
        <v>585</v>
      </c>
      <c r="K4577" s="440" t="s">
        <v>54</v>
      </c>
      <c r="L4577" s="440" t="s">
        <v>25</v>
      </c>
    </row>
    <row r="4578" spans="2:12" x14ac:dyDescent="0.25">
      <c r="B4578" s="390" t="s">
        <v>382</v>
      </c>
      <c r="C4578" s="391" t="s">
        <v>743</v>
      </c>
      <c r="D4578" s="390" t="s">
        <v>1336</v>
      </c>
      <c r="E4578" s="390" t="s">
        <v>191</v>
      </c>
      <c r="F4578" s="541">
        <v>813</v>
      </c>
      <c r="G4578" s="541"/>
      <c r="H4578" s="392" t="s">
        <v>137</v>
      </c>
      <c r="I4578" s="443">
        <v>1</v>
      </c>
      <c r="J4578" s="393"/>
      <c r="K4578" s="393">
        <v>10.210000000000001</v>
      </c>
      <c r="L4578" s="393">
        <v>10.210000000000001</v>
      </c>
    </row>
    <row r="4579" spans="2:12" ht="12.75" customHeight="1" x14ac:dyDescent="0.25">
      <c r="B4579" s="394" t="s">
        <v>383</v>
      </c>
      <c r="C4579" s="444" t="s">
        <v>674</v>
      </c>
      <c r="D4579" s="394" t="s">
        <v>1336</v>
      </c>
      <c r="E4579" s="394" t="s">
        <v>237</v>
      </c>
      <c r="F4579" s="542" t="s">
        <v>384</v>
      </c>
      <c r="G4579" s="542"/>
      <c r="H4579" s="395" t="s">
        <v>340</v>
      </c>
      <c r="I4579" s="445">
        <v>0.18</v>
      </c>
      <c r="J4579" s="445">
        <v>0</v>
      </c>
      <c r="K4579" s="446">
        <v>22.31</v>
      </c>
      <c r="L4579" s="446">
        <v>4.0157999999999996</v>
      </c>
    </row>
    <row r="4580" spans="2:12" x14ac:dyDescent="0.25">
      <c r="B4580" s="394" t="s">
        <v>383</v>
      </c>
      <c r="C4580" s="444" t="s">
        <v>409</v>
      </c>
      <c r="D4580" s="394" t="s">
        <v>1336</v>
      </c>
      <c r="E4580" s="394" t="s">
        <v>191</v>
      </c>
      <c r="F4580" s="542" t="s">
        <v>390</v>
      </c>
      <c r="G4580" s="542"/>
      <c r="H4580" s="395" t="s">
        <v>136</v>
      </c>
      <c r="I4580" s="445">
        <v>1</v>
      </c>
      <c r="J4580" s="445">
        <v>0</v>
      </c>
      <c r="K4580" s="446">
        <v>0.84</v>
      </c>
      <c r="L4580" s="446">
        <v>0.84</v>
      </c>
    </row>
    <row r="4581" spans="2:12" x14ac:dyDescent="0.25">
      <c r="B4581" s="394" t="s">
        <v>383</v>
      </c>
      <c r="C4581" s="444" t="s">
        <v>688</v>
      </c>
      <c r="D4581" s="394" t="s">
        <v>1336</v>
      </c>
      <c r="E4581" s="394" t="s">
        <v>243</v>
      </c>
      <c r="F4581" s="542" t="s">
        <v>384</v>
      </c>
      <c r="G4581" s="542"/>
      <c r="H4581" s="395" t="s">
        <v>340</v>
      </c>
      <c r="I4581" s="445">
        <v>0.18</v>
      </c>
      <c r="J4581" s="445">
        <v>0</v>
      </c>
      <c r="K4581" s="446">
        <v>29.78</v>
      </c>
      <c r="L4581" s="446">
        <v>5.3604000000000003</v>
      </c>
    </row>
    <row r="4582" spans="2:12" ht="25.5" x14ac:dyDescent="0.25">
      <c r="B4582" s="399"/>
      <c r="C4582" s="399"/>
      <c r="D4582" s="399"/>
      <c r="E4582" s="399"/>
      <c r="F4582" s="399"/>
      <c r="G4582" s="399" t="s">
        <v>386</v>
      </c>
      <c r="H4582" s="447">
        <v>9.3699999999999992</v>
      </c>
      <c r="I4582" s="399" t="s">
        <v>387</v>
      </c>
      <c r="J4582" s="447">
        <v>0</v>
      </c>
      <c r="K4582" s="399" t="s">
        <v>388</v>
      </c>
      <c r="L4582" s="447">
        <v>9.3699999999999992</v>
      </c>
    </row>
    <row r="4583" spans="2:12" ht="26.25" thickBot="1" x14ac:dyDescent="0.3">
      <c r="B4583" s="399"/>
      <c r="C4583" s="399"/>
      <c r="D4583" s="399"/>
      <c r="E4583" s="399"/>
      <c r="F4583" s="399"/>
      <c r="G4583" s="399" t="s">
        <v>389</v>
      </c>
      <c r="H4583" s="447">
        <v>0</v>
      </c>
      <c r="I4583" s="543"/>
      <c r="J4583" s="543" t="s">
        <v>474</v>
      </c>
      <c r="K4583" s="399"/>
      <c r="L4583" s="447">
        <v>10.210000000000001</v>
      </c>
    </row>
    <row r="4584" spans="2:12" ht="13.5" thickTop="1" x14ac:dyDescent="0.25">
      <c r="B4584" s="396"/>
      <c r="C4584" s="396"/>
      <c r="D4584" s="396"/>
      <c r="E4584" s="396"/>
      <c r="F4584" s="396"/>
      <c r="G4584" s="396"/>
      <c r="H4584" s="396"/>
      <c r="I4584" s="396"/>
      <c r="J4584" s="396"/>
      <c r="K4584" s="396"/>
      <c r="L4584" s="396"/>
    </row>
    <row r="4585" spans="2:12" ht="15" x14ac:dyDescent="0.25">
      <c r="B4585" s="388" t="s">
        <v>2718</v>
      </c>
      <c r="C4585" s="440" t="s">
        <v>15</v>
      </c>
      <c r="D4585" s="388" t="s">
        <v>33</v>
      </c>
      <c r="E4585" s="388" t="s">
        <v>30</v>
      </c>
      <c r="F4585" s="544" t="s">
        <v>199</v>
      </c>
      <c r="G4585" s="544"/>
      <c r="H4585" s="389" t="s">
        <v>24</v>
      </c>
      <c r="I4585" s="440" t="s">
        <v>26</v>
      </c>
      <c r="J4585" s="440" t="s">
        <v>585</v>
      </c>
      <c r="K4585" s="440" t="s">
        <v>54</v>
      </c>
      <c r="L4585" s="440" t="s">
        <v>25</v>
      </c>
    </row>
    <row r="4586" spans="2:12" ht="12.75" customHeight="1" x14ac:dyDescent="0.25">
      <c r="B4586" s="390" t="s">
        <v>382</v>
      </c>
      <c r="C4586" s="391" t="s">
        <v>2719</v>
      </c>
      <c r="D4586" s="390" t="s">
        <v>1336</v>
      </c>
      <c r="E4586" s="390" t="s">
        <v>2720</v>
      </c>
      <c r="F4586" s="541">
        <v>813</v>
      </c>
      <c r="G4586" s="541"/>
      <c r="H4586" s="392" t="s">
        <v>137</v>
      </c>
      <c r="I4586" s="443">
        <v>1</v>
      </c>
      <c r="J4586" s="393"/>
      <c r="K4586" s="393">
        <v>20.39</v>
      </c>
      <c r="L4586" s="393">
        <v>20.39</v>
      </c>
    </row>
    <row r="4587" spans="2:12" ht="12.75" customHeight="1" x14ac:dyDescent="0.25">
      <c r="B4587" s="394" t="s">
        <v>383</v>
      </c>
      <c r="C4587" s="444" t="s">
        <v>4842</v>
      </c>
      <c r="D4587" s="394" t="s">
        <v>1336</v>
      </c>
      <c r="E4587" s="394" t="s">
        <v>4843</v>
      </c>
      <c r="F4587" s="542" t="s">
        <v>390</v>
      </c>
      <c r="G4587" s="542"/>
      <c r="H4587" s="395" t="s">
        <v>136</v>
      </c>
      <c r="I4587" s="445">
        <v>1</v>
      </c>
      <c r="J4587" s="445">
        <v>0</v>
      </c>
      <c r="K4587" s="446">
        <v>5.82</v>
      </c>
      <c r="L4587" s="446">
        <v>5.82</v>
      </c>
    </row>
    <row r="4588" spans="2:12" x14ac:dyDescent="0.25">
      <c r="B4588" s="394" t="s">
        <v>383</v>
      </c>
      <c r="C4588" s="444" t="s">
        <v>674</v>
      </c>
      <c r="D4588" s="394" t="s">
        <v>1336</v>
      </c>
      <c r="E4588" s="394" t="s">
        <v>237</v>
      </c>
      <c r="F4588" s="542" t="s">
        <v>384</v>
      </c>
      <c r="G4588" s="542"/>
      <c r="H4588" s="395" t="s">
        <v>340</v>
      </c>
      <c r="I4588" s="445">
        <v>0.28000000000000003</v>
      </c>
      <c r="J4588" s="445">
        <v>0</v>
      </c>
      <c r="K4588" s="446">
        <v>22.31</v>
      </c>
      <c r="L4588" s="446">
        <v>6.2468000000000004</v>
      </c>
    </row>
    <row r="4589" spans="2:12" x14ac:dyDescent="0.25">
      <c r="B4589" s="394" t="s">
        <v>383</v>
      </c>
      <c r="C4589" s="444" t="s">
        <v>688</v>
      </c>
      <c r="D4589" s="394" t="s">
        <v>1336</v>
      </c>
      <c r="E4589" s="394" t="s">
        <v>243</v>
      </c>
      <c r="F4589" s="542" t="s">
        <v>384</v>
      </c>
      <c r="G4589" s="542"/>
      <c r="H4589" s="395" t="s">
        <v>340</v>
      </c>
      <c r="I4589" s="445">
        <v>0.28000000000000003</v>
      </c>
      <c r="J4589" s="445">
        <v>0</v>
      </c>
      <c r="K4589" s="446">
        <v>29.78</v>
      </c>
      <c r="L4589" s="446">
        <v>8.3384</v>
      </c>
    </row>
    <row r="4590" spans="2:12" ht="25.5" x14ac:dyDescent="0.25">
      <c r="B4590" s="399"/>
      <c r="C4590" s="399"/>
      <c r="D4590" s="399"/>
      <c r="E4590" s="399"/>
      <c r="F4590" s="399"/>
      <c r="G4590" s="399" t="s">
        <v>386</v>
      </c>
      <c r="H4590" s="447">
        <v>14.57</v>
      </c>
      <c r="I4590" s="399" t="s">
        <v>387</v>
      </c>
      <c r="J4590" s="447">
        <v>0</v>
      </c>
      <c r="K4590" s="399" t="s">
        <v>388</v>
      </c>
      <c r="L4590" s="447">
        <v>14.57</v>
      </c>
    </row>
    <row r="4591" spans="2:12" ht="26.25" thickBot="1" x14ac:dyDescent="0.3">
      <c r="B4591" s="399"/>
      <c r="C4591" s="399"/>
      <c r="D4591" s="399"/>
      <c r="E4591" s="399"/>
      <c r="F4591" s="399"/>
      <c r="G4591" s="399" t="s">
        <v>389</v>
      </c>
      <c r="H4591" s="447">
        <v>0</v>
      </c>
      <c r="I4591" s="543"/>
      <c r="J4591" s="543" t="s">
        <v>474</v>
      </c>
      <c r="K4591" s="399"/>
      <c r="L4591" s="447">
        <v>20.39</v>
      </c>
    </row>
    <row r="4592" spans="2:12" ht="13.5" thickTop="1" x14ac:dyDescent="0.25">
      <c r="B4592" s="396"/>
      <c r="C4592" s="396"/>
      <c r="D4592" s="396"/>
      <c r="E4592" s="396"/>
      <c r="F4592" s="396"/>
      <c r="G4592" s="396"/>
      <c r="H4592" s="396"/>
      <c r="I4592" s="396"/>
      <c r="J4592" s="396"/>
      <c r="K4592" s="396"/>
      <c r="L4592" s="396"/>
    </row>
    <row r="4593" spans="2:12" ht="15" x14ac:dyDescent="0.25">
      <c r="B4593" s="388" t="s">
        <v>2721</v>
      </c>
      <c r="C4593" s="440" t="s">
        <v>15</v>
      </c>
      <c r="D4593" s="388" t="s">
        <v>33</v>
      </c>
      <c r="E4593" s="388" t="s">
        <v>30</v>
      </c>
      <c r="F4593" s="544" t="s">
        <v>199</v>
      </c>
      <c r="G4593" s="544"/>
      <c r="H4593" s="389" t="s">
        <v>24</v>
      </c>
      <c r="I4593" s="440" t="s">
        <v>26</v>
      </c>
      <c r="J4593" s="440" t="s">
        <v>585</v>
      </c>
      <c r="K4593" s="440" t="s">
        <v>54</v>
      </c>
      <c r="L4593" s="440" t="s">
        <v>25</v>
      </c>
    </row>
    <row r="4594" spans="2:12" ht="25.5" x14ac:dyDescent="0.25">
      <c r="B4594" s="390" t="s">
        <v>382</v>
      </c>
      <c r="C4594" s="391" t="s">
        <v>975</v>
      </c>
      <c r="D4594" s="390" t="s">
        <v>1336</v>
      </c>
      <c r="E4594" s="390" t="s">
        <v>363</v>
      </c>
      <c r="F4594" s="541">
        <v>813</v>
      </c>
      <c r="G4594" s="541"/>
      <c r="H4594" s="392" t="s">
        <v>137</v>
      </c>
      <c r="I4594" s="443">
        <v>1</v>
      </c>
      <c r="J4594" s="393"/>
      <c r="K4594" s="393">
        <v>13.73</v>
      </c>
      <c r="L4594" s="393">
        <v>13.73</v>
      </c>
    </row>
    <row r="4595" spans="2:12" ht="12.75" customHeight="1" x14ac:dyDescent="0.25">
      <c r="B4595" s="394" t="s">
        <v>383</v>
      </c>
      <c r="C4595" s="444" t="s">
        <v>674</v>
      </c>
      <c r="D4595" s="394" t="s">
        <v>1336</v>
      </c>
      <c r="E4595" s="394" t="s">
        <v>237</v>
      </c>
      <c r="F4595" s="542" t="s">
        <v>384</v>
      </c>
      <c r="G4595" s="542"/>
      <c r="H4595" s="395" t="s">
        <v>340</v>
      </c>
      <c r="I4595" s="445">
        <v>0.18</v>
      </c>
      <c r="J4595" s="445">
        <v>0</v>
      </c>
      <c r="K4595" s="446">
        <v>22.31</v>
      </c>
      <c r="L4595" s="446">
        <v>4.0157999999999996</v>
      </c>
    </row>
    <row r="4596" spans="2:12" ht="12.75" customHeight="1" x14ac:dyDescent="0.25">
      <c r="B4596" s="394" t="s">
        <v>383</v>
      </c>
      <c r="C4596" s="444" t="s">
        <v>446</v>
      </c>
      <c r="D4596" s="394" t="s">
        <v>1336</v>
      </c>
      <c r="E4596" s="394" t="s">
        <v>363</v>
      </c>
      <c r="F4596" s="542" t="s">
        <v>390</v>
      </c>
      <c r="G4596" s="542"/>
      <c r="H4596" s="395" t="s">
        <v>136</v>
      </c>
      <c r="I4596" s="445">
        <v>1</v>
      </c>
      <c r="J4596" s="445">
        <v>0</v>
      </c>
      <c r="K4596" s="446">
        <v>4.3600000000000003</v>
      </c>
      <c r="L4596" s="446">
        <v>4.3600000000000003</v>
      </c>
    </row>
    <row r="4597" spans="2:12" x14ac:dyDescent="0.25">
      <c r="B4597" s="394" t="s">
        <v>383</v>
      </c>
      <c r="C4597" s="444" t="s">
        <v>688</v>
      </c>
      <c r="D4597" s="394" t="s">
        <v>1336</v>
      </c>
      <c r="E4597" s="394" t="s">
        <v>243</v>
      </c>
      <c r="F4597" s="542" t="s">
        <v>384</v>
      </c>
      <c r="G4597" s="542"/>
      <c r="H4597" s="395" t="s">
        <v>340</v>
      </c>
      <c r="I4597" s="445">
        <v>0.18</v>
      </c>
      <c r="J4597" s="445">
        <v>0</v>
      </c>
      <c r="K4597" s="446">
        <v>29.78</v>
      </c>
      <c r="L4597" s="446">
        <v>5.3604000000000003</v>
      </c>
    </row>
    <row r="4598" spans="2:12" ht="25.5" x14ac:dyDescent="0.25">
      <c r="B4598" s="399"/>
      <c r="C4598" s="399"/>
      <c r="D4598" s="399"/>
      <c r="E4598" s="399"/>
      <c r="F4598" s="399"/>
      <c r="G4598" s="399" t="s">
        <v>386</v>
      </c>
      <c r="H4598" s="447">
        <v>9.3699999999999992</v>
      </c>
      <c r="I4598" s="399" t="s">
        <v>387</v>
      </c>
      <c r="J4598" s="447">
        <v>0</v>
      </c>
      <c r="K4598" s="399" t="s">
        <v>388</v>
      </c>
      <c r="L4598" s="447">
        <v>9.3699999999999992</v>
      </c>
    </row>
    <row r="4599" spans="2:12" ht="26.25" thickBot="1" x14ac:dyDescent="0.3">
      <c r="B4599" s="399"/>
      <c r="C4599" s="399"/>
      <c r="D4599" s="399"/>
      <c r="E4599" s="399"/>
      <c r="F4599" s="399"/>
      <c r="G4599" s="399" t="s">
        <v>389</v>
      </c>
      <c r="H4599" s="447">
        <v>0</v>
      </c>
      <c r="I4599" s="543"/>
      <c r="J4599" s="543" t="s">
        <v>474</v>
      </c>
      <c r="K4599" s="399"/>
      <c r="L4599" s="447">
        <v>13.73</v>
      </c>
    </row>
    <row r="4600" spans="2:12" ht="13.5" thickTop="1" x14ac:dyDescent="0.25">
      <c r="B4600" s="396"/>
      <c r="C4600" s="396"/>
      <c r="D4600" s="396"/>
      <c r="E4600" s="396"/>
      <c r="F4600" s="396"/>
      <c r="G4600" s="396"/>
      <c r="H4600" s="396"/>
      <c r="I4600" s="396"/>
      <c r="J4600" s="396"/>
      <c r="K4600" s="396"/>
      <c r="L4600" s="396"/>
    </row>
    <row r="4601" spans="2:12" ht="15" x14ac:dyDescent="0.25">
      <c r="B4601" s="388" t="s">
        <v>2722</v>
      </c>
      <c r="C4601" s="440" t="s">
        <v>15</v>
      </c>
      <c r="D4601" s="388" t="s">
        <v>33</v>
      </c>
      <c r="E4601" s="388" t="s">
        <v>30</v>
      </c>
      <c r="F4601" s="544" t="s">
        <v>199</v>
      </c>
      <c r="G4601" s="544"/>
      <c r="H4601" s="389" t="s">
        <v>24</v>
      </c>
      <c r="I4601" s="440" t="s">
        <v>26</v>
      </c>
      <c r="J4601" s="440" t="s">
        <v>585</v>
      </c>
      <c r="K4601" s="440" t="s">
        <v>54</v>
      </c>
      <c r="L4601" s="440" t="s">
        <v>25</v>
      </c>
    </row>
    <row r="4602" spans="2:12" x14ac:dyDescent="0.25">
      <c r="B4602" s="390" t="s">
        <v>382</v>
      </c>
      <c r="C4602" s="391" t="s">
        <v>744</v>
      </c>
      <c r="D4602" s="390" t="s">
        <v>1336</v>
      </c>
      <c r="E4602" s="390" t="s">
        <v>192</v>
      </c>
      <c r="F4602" s="541">
        <v>810</v>
      </c>
      <c r="G4602" s="541"/>
      <c r="H4602" s="392" t="s">
        <v>188</v>
      </c>
      <c r="I4602" s="443">
        <v>1</v>
      </c>
      <c r="J4602" s="393"/>
      <c r="K4602" s="393">
        <v>10.24</v>
      </c>
      <c r="L4602" s="393">
        <v>10.24</v>
      </c>
    </row>
    <row r="4603" spans="2:12" x14ac:dyDescent="0.25">
      <c r="B4603" s="394" t="s">
        <v>383</v>
      </c>
      <c r="C4603" s="444" t="s">
        <v>688</v>
      </c>
      <c r="D4603" s="394" t="s">
        <v>1336</v>
      </c>
      <c r="E4603" s="394" t="s">
        <v>243</v>
      </c>
      <c r="F4603" s="542" t="s">
        <v>384</v>
      </c>
      <c r="G4603" s="542"/>
      <c r="H4603" s="395" t="s">
        <v>340</v>
      </c>
      <c r="I4603" s="445">
        <v>0.12</v>
      </c>
      <c r="J4603" s="445">
        <v>0</v>
      </c>
      <c r="K4603" s="446">
        <v>29.78</v>
      </c>
      <c r="L4603" s="446">
        <v>3.5735999999999999</v>
      </c>
    </row>
    <row r="4604" spans="2:12" x14ac:dyDescent="0.25">
      <c r="B4604" s="394" t="s">
        <v>383</v>
      </c>
      <c r="C4604" s="444" t="s">
        <v>674</v>
      </c>
      <c r="D4604" s="394" t="s">
        <v>1336</v>
      </c>
      <c r="E4604" s="394" t="s">
        <v>237</v>
      </c>
      <c r="F4604" s="542" t="s">
        <v>384</v>
      </c>
      <c r="G4604" s="542"/>
      <c r="H4604" s="395" t="s">
        <v>340</v>
      </c>
      <c r="I4604" s="445">
        <v>0.12</v>
      </c>
      <c r="J4604" s="445">
        <v>0</v>
      </c>
      <c r="K4604" s="446">
        <v>22.31</v>
      </c>
      <c r="L4604" s="446">
        <v>2.6772</v>
      </c>
    </row>
    <row r="4605" spans="2:12" ht="12.75" customHeight="1" x14ac:dyDescent="0.25">
      <c r="B4605" s="394" t="s">
        <v>383</v>
      </c>
      <c r="C4605" s="444" t="s">
        <v>418</v>
      </c>
      <c r="D4605" s="394" t="s">
        <v>1336</v>
      </c>
      <c r="E4605" s="394" t="s">
        <v>192</v>
      </c>
      <c r="F4605" s="542" t="s">
        <v>390</v>
      </c>
      <c r="G4605" s="542"/>
      <c r="H4605" s="395" t="s">
        <v>141</v>
      </c>
      <c r="I4605" s="445">
        <v>1.01</v>
      </c>
      <c r="J4605" s="445">
        <v>0</v>
      </c>
      <c r="K4605" s="446">
        <v>3.97</v>
      </c>
      <c r="L4605" s="446">
        <v>4.0096999999999996</v>
      </c>
    </row>
    <row r="4606" spans="2:12" ht="12.75" customHeight="1" x14ac:dyDescent="0.25">
      <c r="B4606" s="399"/>
      <c r="C4606" s="399"/>
      <c r="D4606" s="399"/>
      <c r="E4606" s="399"/>
      <c r="F4606" s="399"/>
      <c r="G4606" s="399" t="s">
        <v>386</v>
      </c>
      <c r="H4606" s="447">
        <v>6.24</v>
      </c>
      <c r="I4606" s="399" t="s">
        <v>387</v>
      </c>
      <c r="J4606" s="447">
        <v>0</v>
      </c>
      <c r="K4606" s="399" t="s">
        <v>388</v>
      </c>
      <c r="L4606" s="447">
        <v>6.24</v>
      </c>
    </row>
    <row r="4607" spans="2:12" ht="26.25" thickBot="1" x14ac:dyDescent="0.3">
      <c r="B4607" s="399"/>
      <c r="C4607" s="399"/>
      <c r="D4607" s="399"/>
      <c r="E4607" s="399"/>
      <c r="F4607" s="399"/>
      <c r="G4607" s="399" t="s">
        <v>389</v>
      </c>
      <c r="H4607" s="447">
        <v>0</v>
      </c>
      <c r="I4607" s="543"/>
      <c r="J4607" s="543" t="s">
        <v>474</v>
      </c>
      <c r="K4607" s="399"/>
      <c r="L4607" s="447">
        <v>10.24</v>
      </c>
    </row>
    <row r="4608" spans="2:12" ht="13.5" thickTop="1" x14ac:dyDescent="0.25">
      <c r="B4608" s="396"/>
      <c r="C4608" s="396"/>
      <c r="D4608" s="396"/>
      <c r="E4608" s="396"/>
      <c r="F4608" s="396"/>
      <c r="G4608" s="396"/>
      <c r="H4608" s="396"/>
      <c r="I4608" s="396"/>
      <c r="J4608" s="396"/>
      <c r="K4608" s="396"/>
      <c r="L4608" s="396"/>
    </row>
    <row r="4609" spans="2:12" ht="15" x14ac:dyDescent="0.25">
      <c r="B4609" s="388" t="s">
        <v>2725</v>
      </c>
      <c r="C4609" s="440" t="s">
        <v>15</v>
      </c>
      <c r="D4609" s="388" t="s">
        <v>33</v>
      </c>
      <c r="E4609" s="388" t="s">
        <v>30</v>
      </c>
      <c r="F4609" s="544" t="s">
        <v>199</v>
      </c>
      <c r="G4609" s="544"/>
      <c r="H4609" s="389" t="s">
        <v>24</v>
      </c>
      <c r="I4609" s="440" t="s">
        <v>26</v>
      </c>
      <c r="J4609" s="440" t="s">
        <v>585</v>
      </c>
      <c r="K4609" s="440" t="s">
        <v>54</v>
      </c>
      <c r="L4609" s="440" t="s">
        <v>25</v>
      </c>
    </row>
    <row r="4610" spans="2:12" x14ac:dyDescent="0.25">
      <c r="B4610" s="390" t="s">
        <v>382</v>
      </c>
      <c r="C4610" s="391" t="s">
        <v>745</v>
      </c>
      <c r="D4610" s="390" t="s">
        <v>1336</v>
      </c>
      <c r="E4610" s="390" t="s">
        <v>193</v>
      </c>
      <c r="F4610" s="541">
        <v>814</v>
      </c>
      <c r="G4610" s="541"/>
      <c r="H4610" s="392" t="s">
        <v>137</v>
      </c>
      <c r="I4610" s="443">
        <v>1</v>
      </c>
      <c r="J4610" s="393"/>
      <c r="K4610" s="393">
        <v>11.34</v>
      </c>
      <c r="L4610" s="393">
        <v>11.34</v>
      </c>
    </row>
    <row r="4611" spans="2:12" x14ac:dyDescent="0.25">
      <c r="B4611" s="394" t="s">
        <v>383</v>
      </c>
      <c r="C4611" s="444" t="s">
        <v>674</v>
      </c>
      <c r="D4611" s="394" t="s">
        <v>1336</v>
      </c>
      <c r="E4611" s="394" t="s">
        <v>237</v>
      </c>
      <c r="F4611" s="542" t="s">
        <v>384</v>
      </c>
      <c r="G4611" s="542"/>
      <c r="H4611" s="395" t="s">
        <v>340</v>
      </c>
      <c r="I4611" s="445">
        <v>0.19</v>
      </c>
      <c r="J4611" s="445">
        <v>0</v>
      </c>
      <c r="K4611" s="446">
        <v>22.31</v>
      </c>
      <c r="L4611" s="446">
        <v>4.2389000000000001</v>
      </c>
    </row>
    <row r="4612" spans="2:12" x14ac:dyDescent="0.25">
      <c r="B4612" s="394" t="s">
        <v>383</v>
      </c>
      <c r="C4612" s="444" t="s">
        <v>391</v>
      </c>
      <c r="D4612" s="394" t="s">
        <v>1336</v>
      </c>
      <c r="E4612" s="394" t="s">
        <v>193</v>
      </c>
      <c r="F4612" s="542" t="s">
        <v>390</v>
      </c>
      <c r="G4612" s="542"/>
      <c r="H4612" s="395" t="s">
        <v>136</v>
      </c>
      <c r="I4612" s="445">
        <v>1</v>
      </c>
      <c r="J4612" s="445">
        <v>0</v>
      </c>
      <c r="K4612" s="446">
        <v>1.46</v>
      </c>
      <c r="L4612" s="446">
        <v>1.46</v>
      </c>
    </row>
    <row r="4613" spans="2:12" ht="12.75" customHeight="1" x14ac:dyDescent="0.25">
      <c r="B4613" s="394" t="s">
        <v>383</v>
      </c>
      <c r="C4613" s="444" t="s">
        <v>688</v>
      </c>
      <c r="D4613" s="394" t="s">
        <v>1336</v>
      </c>
      <c r="E4613" s="394" t="s">
        <v>243</v>
      </c>
      <c r="F4613" s="542" t="s">
        <v>384</v>
      </c>
      <c r="G4613" s="542"/>
      <c r="H4613" s="395" t="s">
        <v>340</v>
      </c>
      <c r="I4613" s="445">
        <v>0.19</v>
      </c>
      <c r="J4613" s="445">
        <v>0</v>
      </c>
      <c r="K4613" s="446">
        <v>29.78</v>
      </c>
      <c r="L4613" s="446">
        <v>5.6581999999999999</v>
      </c>
    </row>
    <row r="4614" spans="2:12" ht="12.75" customHeight="1" x14ac:dyDescent="0.25">
      <c r="B4614" s="399"/>
      <c r="C4614" s="399"/>
      <c r="D4614" s="399"/>
      <c r="E4614" s="399"/>
      <c r="F4614" s="399"/>
      <c r="G4614" s="399" t="s">
        <v>386</v>
      </c>
      <c r="H4614" s="447">
        <v>9.8800000000000008</v>
      </c>
      <c r="I4614" s="399" t="s">
        <v>387</v>
      </c>
      <c r="J4614" s="447">
        <v>0</v>
      </c>
      <c r="K4614" s="399" t="s">
        <v>388</v>
      </c>
      <c r="L4614" s="447">
        <v>9.8800000000000008</v>
      </c>
    </row>
    <row r="4615" spans="2:12" ht="26.25" thickBot="1" x14ac:dyDescent="0.3">
      <c r="B4615" s="399"/>
      <c r="C4615" s="399"/>
      <c r="D4615" s="399"/>
      <c r="E4615" s="399"/>
      <c r="F4615" s="399"/>
      <c r="G4615" s="399" t="s">
        <v>389</v>
      </c>
      <c r="H4615" s="447">
        <v>0</v>
      </c>
      <c r="I4615" s="543"/>
      <c r="J4615" s="543" t="s">
        <v>474</v>
      </c>
      <c r="K4615" s="399"/>
      <c r="L4615" s="447">
        <v>11.34</v>
      </c>
    </row>
    <row r="4616" spans="2:12" ht="13.5" thickTop="1" x14ac:dyDescent="0.25">
      <c r="B4616" s="396"/>
      <c r="C4616" s="396"/>
      <c r="D4616" s="396"/>
      <c r="E4616" s="396"/>
      <c r="F4616" s="396"/>
      <c r="G4616" s="396"/>
      <c r="H4616" s="396"/>
      <c r="I4616" s="396"/>
      <c r="J4616" s="396"/>
      <c r="K4616" s="396"/>
      <c r="L4616" s="396"/>
    </row>
    <row r="4617" spans="2:12" ht="15" x14ac:dyDescent="0.25">
      <c r="B4617" s="388" t="s">
        <v>2726</v>
      </c>
      <c r="C4617" s="440" t="s">
        <v>15</v>
      </c>
      <c r="D4617" s="388" t="s">
        <v>33</v>
      </c>
      <c r="E4617" s="388" t="s">
        <v>30</v>
      </c>
      <c r="F4617" s="544" t="s">
        <v>199</v>
      </c>
      <c r="G4617" s="544"/>
      <c r="H4617" s="389" t="s">
        <v>24</v>
      </c>
      <c r="I4617" s="440" t="s">
        <v>26</v>
      </c>
      <c r="J4617" s="440" t="s">
        <v>585</v>
      </c>
      <c r="K4617" s="440" t="s">
        <v>54</v>
      </c>
      <c r="L4617" s="440" t="s">
        <v>25</v>
      </c>
    </row>
    <row r="4618" spans="2:12" x14ac:dyDescent="0.25">
      <c r="B4618" s="390" t="s">
        <v>382</v>
      </c>
      <c r="C4618" s="391" t="s">
        <v>2727</v>
      </c>
      <c r="D4618" s="390" t="s">
        <v>1336</v>
      </c>
      <c r="E4618" s="390" t="s">
        <v>2728</v>
      </c>
      <c r="F4618" s="541">
        <v>814</v>
      </c>
      <c r="G4618" s="541"/>
      <c r="H4618" s="392" t="s">
        <v>137</v>
      </c>
      <c r="I4618" s="443">
        <v>1</v>
      </c>
      <c r="J4618" s="393"/>
      <c r="K4618" s="393">
        <v>27.01</v>
      </c>
      <c r="L4618" s="393">
        <v>27.01</v>
      </c>
    </row>
    <row r="4619" spans="2:12" x14ac:dyDescent="0.25">
      <c r="B4619" s="394" t="s">
        <v>383</v>
      </c>
      <c r="C4619" s="444" t="s">
        <v>688</v>
      </c>
      <c r="D4619" s="394" t="s">
        <v>1336</v>
      </c>
      <c r="E4619" s="394" t="s">
        <v>243</v>
      </c>
      <c r="F4619" s="542" t="s">
        <v>384</v>
      </c>
      <c r="G4619" s="542"/>
      <c r="H4619" s="395" t="s">
        <v>340</v>
      </c>
      <c r="I4619" s="445">
        <v>0.3</v>
      </c>
      <c r="J4619" s="445">
        <v>0</v>
      </c>
      <c r="K4619" s="446">
        <v>29.78</v>
      </c>
      <c r="L4619" s="446">
        <v>8.9339999999999993</v>
      </c>
    </row>
    <row r="4620" spans="2:12" x14ac:dyDescent="0.25">
      <c r="B4620" s="394" t="s">
        <v>383</v>
      </c>
      <c r="C4620" s="444" t="s">
        <v>4844</v>
      </c>
      <c r="D4620" s="394" t="s">
        <v>1336</v>
      </c>
      <c r="E4620" s="394" t="s">
        <v>2728</v>
      </c>
      <c r="F4620" s="542" t="s">
        <v>390</v>
      </c>
      <c r="G4620" s="542"/>
      <c r="H4620" s="395" t="s">
        <v>136</v>
      </c>
      <c r="I4620" s="445">
        <v>1</v>
      </c>
      <c r="J4620" s="445">
        <v>0</v>
      </c>
      <c r="K4620" s="446">
        <v>11.39</v>
      </c>
      <c r="L4620" s="446">
        <v>11.39</v>
      </c>
    </row>
    <row r="4621" spans="2:12" x14ac:dyDescent="0.25">
      <c r="B4621" s="394" t="s">
        <v>383</v>
      </c>
      <c r="C4621" s="444" t="s">
        <v>674</v>
      </c>
      <c r="D4621" s="394" t="s">
        <v>1336</v>
      </c>
      <c r="E4621" s="394" t="s">
        <v>237</v>
      </c>
      <c r="F4621" s="542" t="s">
        <v>384</v>
      </c>
      <c r="G4621" s="542"/>
      <c r="H4621" s="395" t="s">
        <v>340</v>
      </c>
      <c r="I4621" s="445">
        <v>0.3</v>
      </c>
      <c r="J4621" s="445">
        <v>0</v>
      </c>
      <c r="K4621" s="446">
        <v>22.31</v>
      </c>
      <c r="L4621" s="446">
        <v>6.6929999999999996</v>
      </c>
    </row>
    <row r="4622" spans="2:12" ht="38.25" customHeight="1" x14ac:dyDescent="0.25">
      <c r="B4622" s="399"/>
      <c r="C4622" s="399"/>
      <c r="D4622" s="399"/>
      <c r="E4622" s="399"/>
      <c r="F4622" s="399"/>
      <c r="G4622" s="399" t="s">
        <v>386</v>
      </c>
      <c r="H4622" s="447">
        <v>15.62</v>
      </c>
      <c r="I4622" s="399" t="s">
        <v>387</v>
      </c>
      <c r="J4622" s="447">
        <v>0</v>
      </c>
      <c r="K4622" s="399" t="s">
        <v>388</v>
      </c>
      <c r="L4622" s="447">
        <v>15.62</v>
      </c>
    </row>
    <row r="4623" spans="2:12" ht="26.25" thickBot="1" x14ac:dyDescent="0.3">
      <c r="B4623" s="399"/>
      <c r="C4623" s="399"/>
      <c r="D4623" s="399"/>
      <c r="E4623" s="399"/>
      <c r="F4623" s="399"/>
      <c r="G4623" s="399" t="s">
        <v>389</v>
      </c>
      <c r="H4623" s="447">
        <v>0</v>
      </c>
      <c r="I4623" s="543"/>
      <c r="J4623" s="543" t="s">
        <v>474</v>
      </c>
      <c r="K4623" s="399"/>
      <c r="L4623" s="447">
        <v>27.01</v>
      </c>
    </row>
    <row r="4624" spans="2:12" ht="15" customHeight="1" thickTop="1" x14ac:dyDescent="0.25">
      <c r="B4624" s="396"/>
      <c r="C4624" s="396"/>
      <c r="D4624" s="396"/>
      <c r="E4624" s="396"/>
      <c r="F4624" s="396"/>
      <c r="G4624" s="396"/>
      <c r="H4624" s="396"/>
      <c r="I4624" s="396"/>
      <c r="J4624" s="396"/>
      <c r="K4624" s="396"/>
      <c r="L4624" s="396"/>
    </row>
    <row r="4625" spans="2:12" ht="15" x14ac:dyDescent="0.25">
      <c r="B4625" s="388" t="s">
        <v>2729</v>
      </c>
      <c r="C4625" s="440" t="s">
        <v>15</v>
      </c>
      <c r="D4625" s="388" t="s">
        <v>33</v>
      </c>
      <c r="E4625" s="388" t="s">
        <v>30</v>
      </c>
      <c r="F4625" s="544" t="s">
        <v>199</v>
      </c>
      <c r="G4625" s="544"/>
      <c r="H4625" s="389" t="s">
        <v>24</v>
      </c>
      <c r="I4625" s="440" t="s">
        <v>26</v>
      </c>
      <c r="J4625" s="440" t="s">
        <v>585</v>
      </c>
      <c r="K4625" s="440" t="s">
        <v>54</v>
      </c>
      <c r="L4625" s="440" t="s">
        <v>25</v>
      </c>
    </row>
    <row r="4626" spans="2:12" ht="15" customHeight="1" x14ac:dyDescent="0.25">
      <c r="B4626" s="390" t="s">
        <v>382</v>
      </c>
      <c r="C4626" s="391" t="s">
        <v>874</v>
      </c>
      <c r="D4626" s="390" t="s">
        <v>1336</v>
      </c>
      <c r="E4626" s="390" t="s">
        <v>602</v>
      </c>
      <c r="F4626" s="541">
        <v>814</v>
      </c>
      <c r="G4626" s="541"/>
      <c r="H4626" s="392" t="s">
        <v>137</v>
      </c>
      <c r="I4626" s="443">
        <v>1</v>
      </c>
      <c r="J4626" s="393"/>
      <c r="K4626" s="393">
        <v>17.52</v>
      </c>
      <c r="L4626" s="393">
        <v>17.52</v>
      </c>
    </row>
    <row r="4627" spans="2:12" x14ac:dyDescent="0.25">
      <c r="B4627" s="394" t="s">
        <v>383</v>
      </c>
      <c r="C4627" s="444" t="s">
        <v>450</v>
      </c>
      <c r="D4627" s="394" t="s">
        <v>1336</v>
      </c>
      <c r="E4627" s="394" t="s">
        <v>451</v>
      </c>
      <c r="F4627" s="542" t="s">
        <v>390</v>
      </c>
      <c r="G4627" s="542"/>
      <c r="H4627" s="395" t="s">
        <v>136</v>
      </c>
      <c r="I4627" s="445">
        <v>1</v>
      </c>
      <c r="J4627" s="445">
        <v>0</v>
      </c>
      <c r="K4627" s="446">
        <v>7.64</v>
      </c>
      <c r="L4627" s="446">
        <v>7.64</v>
      </c>
    </row>
    <row r="4628" spans="2:12" ht="15" customHeight="1" x14ac:dyDescent="0.25">
      <c r="B4628" s="394" t="s">
        <v>383</v>
      </c>
      <c r="C4628" s="444" t="s">
        <v>674</v>
      </c>
      <c r="D4628" s="394" t="s">
        <v>1336</v>
      </c>
      <c r="E4628" s="394" t="s">
        <v>237</v>
      </c>
      <c r="F4628" s="542" t="s">
        <v>384</v>
      </c>
      <c r="G4628" s="542"/>
      <c r="H4628" s="395" t="s">
        <v>340</v>
      </c>
      <c r="I4628" s="445">
        <v>0.19</v>
      </c>
      <c r="J4628" s="445">
        <v>0</v>
      </c>
      <c r="K4628" s="446">
        <v>22.31</v>
      </c>
      <c r="L4628" s="446">
        <v>4.2389000000000001</v>
      </c>
    </row>
    <row r="4629" spans="2:12" x14ac:dyDescent="0.25">
      <c r="B4629" s="394" t="s">
        <v>383</v>
      </c>
      <c r="C4629" s="444" t="s">
        <v>688</v>
      </c>
      <c r="D4629" s="394" t="s">
        <v>1336</v>
      </c>
      <c r="E4629" s="394" t="s">
        <v>243</v>
      </c>
      <c r="F4629" s="542" t="s">
        <v>384</v>
      </c>
      <c r="G4629" s="542"/>
      <c r="H4629" s="395" t="s">
        <v>340</v>
      </c>
      <c r="I4629" s="445">
        <v>0.19</v>
      </c>
      <c r="J4629" s="445">
        <v>0</v>
      </c>
      <c r="K4629" s="446">
        <v>29.78</v>
      </c>
      <c r="L4629" s="446">
        <v>5.6581999999999999</v>
      </c>
    </row>
    <row r="4630" spans="2:12" ht="25.5" x14ac:dyDescent="0.25">
      <c r="B4630" s="399"/>
      <c r="C4630" s="399"/>
      <c r="D4630" s="399"/>
      <c r="E4630" s="399"/>
      <c r="F4630" s="399"/>
      <c r="G4630" s="399" t="s">
        <v>386</v>
      </c>
      <c r="H4630" s="447">
        <v>9.8800000000000008</v>
      </c>
      <c r="I4630" s="399" t="s">
        <v>387</v>
      </c>
      <c r="J4630" s="447">
        <v>0</v>
      </c>
      <c r="K4630" s="399" t="s">
        <v>388</v>
      </c>
      <c r="L4630" s="447">
        <v>9.8800000000000008</v>
      </c>
    </row>
    <row r="4631" spans="2:12" ht="26.25" thickBot="1" x14ac:dyDescent="0.3">
      <c r="B4631" s="399"/>
      <c r="C4631" s="399"/>
      <c r="D4631" s="399"/>
      <c r="E4631" s="399"/>
      <c r="F4631" s="399"/>
      <c r="G4631" s="399" t="s">
        <v>389</v>
      </c>
      <c r="H4631" s="447">
        <v>0</v>
      </c>
      <c r="I4631" s="543"/>
      <c r="J4631" s="543" t="s">
        <v>474</v>
      </c>
      <c r="K4631" s="399"/>
      <c r="L4631" s="447">
        <v>17.52</v>
      </c>
    </row>
    <row r="4632" spans="2:12" ht="13.5" thickTop="1" x14ac:dyDescent="0.25">
      <c r="B4632" s="396"/>
      <c r="C4632" s="396"/>
      <c r="D4632" s="396"/>
      <c r="E4632" s="396"/>
      <c r="F4632" s="396"/>
      <c r="G4632" s="396"/>
      <c r="H4632" s="396"/>
      <c r="I4632" s="396"/>
      <c r="J4632" s="396"/>
      <c r="K4632" s="396"/>
      <c r="L4632" s="396"/>
    </row>
    <row r="4633" spans="2:12" ht="15" x14ac:dyDescent="0.25">
      <c r="B4633" s="388" t="s">
        <v>2730</v>
      </c>
      <c r="C4633" s="440" t="s">
        <v>15</v>
      </c>
      <c r="D4633" s="388" t="s">
        <v>33</v>
      </c>
      <c r="E4633" s="388" t="s">
        <v>30</v>
      </c>
      <c r="F4633" s="544" t="s">
        <v>199</v>
      </c>
      <c r="G4633" s="544"/>
      <c r="H4633" s="389" t="s">
        <v>24</v>
      </c>
      <c r="I4633" s="440" t="s">
        <v>26</v>
      </c>
      <c r="J4633" s="440" t="s">
        <v>585</v>
      </c>
      <c r="K4633" s="440" t="s">
        <v>54</v>
      </c>
      <c r="L4633" s="440" t="s">
        <v>25</v>
      </c>
    </row>
    <row r="4634" spans="2:12" x14ac:dyDescent="0.25">
      <c r="B4634" s="390" t="s">
        <v>382</v>
      </c>
      <c r="C4634" s="391" t="s">
        <v>2731</v>
      </c>
      <c r="D4634" s="390" t="s">
        <v>1336</v>
      </c>
      <c r="E4634" s="390" t="s">
        <v>2732</v>
      </c>
      <c r="F4634" s="541">
        <v>814</v>
      </c>
      <c r="G4634" s="541"/>
      <c r="H4634" s="392" t="s">
        <v>137</v>
      </c>
      <c r="I4634" s="443">
        <v>1</v>
      </c>
      <c r="J4634" s="393"/>
      <c r="K4634" s="393">
        <v>24.88</v>
      </c>
      <c r="L4634" s="393">
        <v>24.88</v>
      </c>
    </row>
    <row r="4635" spans="2:12" x14ac:dyDescent="0.25">
      <c r="B4635" s="394" t="s">
        <v>383</v>
      </c>
      <c r="C4635" s="444" t="s">
        <v>4845</v>
      </c>
      <c r="D4635" s="394" t="s">
        <v>1336</v>
      </c>
      <c r="E4635" s="394" t="s">
        <v>4846</v>
      </c>
      <c r="F4635" s="542" t="s">
        <v>390</v>
      </c>
      <c r="G4635" s="542"/>
      <c r="H4635" s="395" t="s">
        <v>136</v>
      </c>
      <c r="I4635" s="445">
        <v>1</v>
      </c>
      <c r="J4635" s="445">
        <v>0</v>
      </c>
      <c r="K4635" s="446">
        <v>9.26</v>
      </c>
      <c r="L4635" s="446">
        <v>9.26</v>
      </c>
    </row>
    <row r="4636" spans="2:12" x14ac:dyDescent="0.25">
      <c r="B4636" s="394" t="s">
        <v>383</v>
      </c>
      <c r="C4636" s="444" t="s">
        <v>674</v>
      </c>
      <c r="D4636" s="394" t="s">
        <v>1336</v>
      </c>
      <c r="E4636" s="394" t="s">
        <v>237</v>
      </c>
      <c r="F4636" s="542" t="s">
        <v>384</v>
      </c>
      <c r="G4636" s="542"/>
      <c r="H4636" s="395" t="s">
        <v>340</v>
      </c>
      <c r="I4636" s="445">
        <v>0.3</v>
      </c>
      <c r="J4636" s="445">
        <v>0</v>
      </c>
      <c r="K4636" s="446">
        <v>22.31</v>
      </c>
      <c r="L4636" s="446">
        <v>6.6929999999999996</v>
      </c>
    </row>
    <row r="4637" spans="2:12" ht="12.75" customHeight="1" x14ac:dyDescent="0.25">
      <c r="B4637" s="394" t="s">
        <v>383</v>
      </c>
      <c r="C4637" s="444" t="s">
        <v>688</v>
      </c>
      <c r="D4637" s="394" t="s">
        <v>1336</v>
      </c>
      <c r="E4637" s="394" t="s">
        <v>243</v>
      </c>
      <c r="F4637" s="542" t="s">
        <v>384</v>
      </c>
      <c r="G4637" s="542"/>
      <c r="H4637" s="395" t="s">
        <v>340</v>
      </c>
      <c r="I4637" s="445">
        <v>0.3</v>
      </c>
      <c r="J4637" s="445">
        <v>0</v>
      </c>
      <c r="K4637" s="446">
        <v>29.78</v>
      </c>
      <c r="L4637" s="446">
        <v>8.9339999999999993</v>
      </c>
    </row>
    <row r="4638" spans="2:12" ht="25.5" x14ac:dyDescent="0.25">
      <c r="B4638" s="399"/>
      <c r="C4638" s="399"/>
      <c r="D4638" s="399"/>
      <c r="E4638" s="399"/>
      <c r="F4638" s="399"/>
      <c r="G4638" s="399" t="s">
        <v>386</v>
      </c>
      <c r="H4638" s="447">
        <v>15.62</v>
      </c>
      <c r="I4638" s="399" t="s">
        <v>387</v>
      </c>
      <c r="J4638" s="447">
        <v>0</v>
      </c>
      <c r="K4638" s="399" t="s">
        <v>388</v>
      </c>
      <c r="L4638" s="447">
        <v>15.62</v>
      </c>
    </row>
    <row r="4639" spans="2:12" ht="26.25" thickBot="1" x14ac:dyDescent="0.3">
      <c r="B4639" s="399"/>
      <c r="C4639" s="399"/>
      <c r="D4639" s="399"/>
      <c r="E4639" s="399"/>
      <c r="F4639" s="399"/>
      <c r="G4639" s="399" t="s">
        <v>389</v>
      </c>
      <c r="H4639" s="447">
        <v>0</v>
      </c>
      <c r="I4639" s="543"/>
      <c r="J4639" s="543" t="s">
        <v>474</v>
      </c>
      <c r="K4639" s="399"/>
      <c r="L4639" s="447">
        <v>24.88</v>
      </c>
    </row>
    <row r="4640" spans="2:12" ht="13.5" thickTop="1" x14ac:dyDescent="0.25">
      <c r="B4640" s="396"/>
      <c r="C4640" s="396"/>
      <c r="D4640" s="396"/>
      <c r="E4640" s="396"/>
      <c r="F4640" s="396"/>
      <c r="G4640" s="396"/>
      <c r="H4640" s="396"/>
      <c r="I4640" s="396"/>
      <c r="J4640" s="396"/>
      <c r="K4640" s="396"/>
      <c r="L4640" s="396"/>
    </row>
    <row r="4641" spans="2:12" ht="15" x14ac:dyDescent="0.25">
      <c r="B4641" s="388" t="s">
        <v>2733</v>
      </c>
      <c r="C4641" s="440" t="s">
        <v>15</v>
      </c>
      <c r="D4641" s="388" t="s">
        <v>33</v>
      </c>
      <c r="E4641" s="388" t="s">
        <v>30</v>
      </c>
      <c r="F4641" s="544" t="s">
        <v>199</v>
      </c>
      <c r="G4641" s="544"/>
      <c r="H4641" s="389" t="s">
        <v>24</v>
      </c>
      <c r="I4641" s="440" t="s">
        <v>26</v>
      </c>
      <c r="J4641" s="440" t="s">
        <v>585</v>
      </c>
      <c r="K4641" s="440" t="s">
        <v>54</v>
      </c>
      <c r="L4641" s="440" t="s">
        <v>25</v>
      </c>
    </row>
    <row r="4642" spans="2:12" ht="38.25" x14ac:dyDescent="0.25">
      <c r="B4642" s="390" t="s">
        <v>382</v>
      </c>
      <c r="C4642" s="391" t="s">
        <v>2734</v>
      </c>
      <c r="D4642" s="390" t="s">
        <v>160</v>
      </c>
      <c r="E4642" s="390" t="s">
        <v>4847</v>
      </c>
      <c r="F4642" s="541" t="s">
        <v>641</v>
      </c>
      <c r="G4642" s="541"/>
      <c r="H4642" s="392" t="s">
        <v>159</v>
      </c>
      <c r="I4642" s="443">
        <v>1</v>
      </c>
      <c r="J4642" s="393"/>
      <c r="K4642" s="393">
        <v>15.6</v>
      </c>
      <c r="L4642" s="393">
        <v>15.6</v>
      </c>
    </row>
    <row r="4643" spans="2:12" x14ac:dyDescent="0.25">
      <c r="B4643" s="394" t="s">
        <v>383</v>
      </c>
      <c r="C4643" s="444" t="s">
        <v>690</v>
      </c>
      <c r="D4643" s="394" t="s">
        <v>1336</v>
      </c>
      <c r="E4643" s="394" t="s">
        <v>202</v>
      </c>
      <c r="F4643" s="542" t="s">
        <v>384</v>
      </c>
      <c r="G4643" s="542"/>
      <c r="H4643" s="395" t="s">
        <v>340</v>
      </c>
      <c r="I4643" s="445">
        <v>0.152</v>
      </c>
      <c r="J4643" s="445">
        <v>0</v>
      </c>
      <c r="K4643" s="446">
        <v>20.37</v>
      </c>
      <c r="L4643" s="446">
        <v>3.0962399999999999</v>
      </c>
    </row>
    <row r="4644" spans="2:12" x14ac:dyDescent="0.25">
      <c r="B4644" s="394" t="s">
        <v>383</v>
      </c>
      <c r="C4644" s="444" t="s">
        <v>452</v>
      </c>
      <c r="D4644" s="394" t="s">
        <v>1336</v>
      </c>
      <c r="E4644" s="394" t="s">
        <v>453</v>
      </c>
      <c r="F4644" s="542" t="s">
        <v>390</v>
      </c>
      <c r="G4644" s="542"/>
      <c r="H4644" s="395" t="s">
        <v>136</v>
      </c>
      <c r="I4644" s="445">
        <v>7.1000000000000004E-3</v>
      </c>
      <c r="J4644" s="445">
        <v>0</v>
      </c>
      <c r="K4644" s="446">
        <v>64.17</v>
      </c>
      <c r="L4644" s="446">
        <v>0.45560699999999998</v>
      </c>
    </row>
    <row r="4645" spans="2:12" x14ac:dyDescent="0.25">
      <c r="B4645" s="394" t="s">
        <v>383</v>
      </c>
      <c r="C4645" s="444" t="s">
        <v>688</v>
      </c>
      <c r="D4645" s="394" t="s">
        <v>1336</v>
      </c>
      <c r="E4645" s="394" t="s">
        <v>243</v>
      </c>
      <c r="F4645" s="542" t="s">
        <v>384</v>
      </c>
      <c r="G4645" s="542"/>
      <c r="H4645" s="395" t="s">
        <v>340</v>
      </c>
      <c r="I4645" s="445">
        <v>0.152</v>
      </c>
      <c r="J4645" s="445">
        <v>0</v>
      </c>
      <c r="K4645" s="446">
        <v>29.78</v>
      </c>
      <c r="L4645" s="446">
        <v>4.5265599999999999</v>
      </c>
    </row>
    <row r="4646" spans="2:12" ht="15" customHeight="1" x14ac:dyDescent="0.25">
      <c r="B4646" s="394" t="s">
        <v>383</v>
      </c>
      <c r="C4646" s="444" t="s">
        <v>443</v>
      </c>
      <c r="D4646" s="394" t="s">
        <v>1336</v>
      </c>
      <c r="E4646" s="394" t="s">
        <v>444</v>
      </c>
      <c r="F4646" s="542" t="s">
        <v>390</v>
      </c>
      <c r="G4646" s="542"/>
      <c r="H4646" s="395" t="s">
        <v>136</v>
      </c>
      <c r="I4646" s="445">
        <v>8.0000000000000002E-3</v>
      </c>
      <c r="J4646" s="445">
        <v>0</v>
      </c>
      <c r="K4646" s="446">
        <v>50.62</v>
      </c>
      <c r="L4646" s="446">
        <v>0.40495999999999999</v>
      </c>
    </row>
    <row r="4647" spans="2:12" ht="15" customHeight="1" x14ac:dyDescent="0.25">
      <c r="B4647" s="394" t="s">
        <v>383</v>
      </c>
      <c r="C4647" s="444" t="s">
        <v>4848</v>
      </c>
      <c r="D4647" s="394" t="s">
        <v>160</v>
      </c>
      <c r="E4647" s="394" t="s">
        <v>4849</v>
      </c>
      <c r="F4647" s="542" t="s">
        <v>390</v>
      </c>
      <c r="G4647" s="542"/>
      <c r="H4647" s="395" t="s">
        <v>159</v>
      </c>
      <c r="I4647" s="445">
        <v>1</v>
      </c>
      <c r="J4647" s="445">
        <v>0</v>
      </c>
      <c r="K4647" s="446">
        <v>3.51</v>
      </c>
      <c r="L4647" s="446">
        <v>3.51</v>
      </c>
    </row>
    <row r="4648" spans="2:12" ht="25.5" x14ac:dyDescent="0.25">
      <c r="B4648" s="394" t="s">
        <v>383</v>
      </c>
      <c r="C4648" s="444" t="s">
        <v>4848</v>
      </c>
      <c r="D4648" s="394" t="s">
        <v>160</v>
      </c>
      <c r="E4648" s="394" t="s">
        <v>4849</v>
      </c>
      <c r="F4648" s="542" t="s">
        <v>390</v>
      </c>
      <c r="G4648" s="542"/>
      <c r="H4648" s="395" t="s">
        <v>159</v>
      </c>
      <c r="I4648" s="445">
        <v>1</v>
      </c>
      <c r="J4648" s="445">
        <v>0</v>
      </c>
      <c r="K4648" s="446">
        <v>3.51</v>
      </c>
      <c r="L4648" s="446">
        <v>3.51</v>
      </c>
    </row>
    <row r="4649" spans="2:12" ht="25.5" x14ac:dyDescent="0.25">
      <c r="B4649" s="394" t="s">
        <v>383</v>
      </c>
      <c r="C4649" s="444" t="s">
        <v>1190</v>
      </c>
      <c r="D4649" s="394" t="s">
        <v>160</v>
      </c>
      <c r="E4649" s="394" t="s">
        <v>4298</v>
      </c>
      <c r="F4649" s="542" t="s">
        <v>390</v>
      </c>
      <c r="G4649" s="542"/>
      <c r="H4649" s="395" t="s">
        <v>159</v>
      </c>
      <c r="I4649" s="445">
        <v>3.3799999999999997E-2</v>
      </c>
      <c r="J4649" s="445">
        <v>0</v>
      </c>
      <c r="K4649" s="446">
        <v>2.06</v>
      </c>
      <c r="L4649" s="446">
        <v>6.9627999999999995E-2</v>
      </c>
    </row>
    <row r="4650" spans="2:12" ht="15" customHeight="1" x14ac:dyDescent="0.25">
      <c r="B4650" s="394" t="s">
        <v>383</v>
      </c>
      <c r="C4650" s="444" t="s">
        <v>1190</v>
      </c>
      <c r="D4650" s="394" t="s">
        <v>160</v>
      </c>
      <c r="E4650" s="394" t="s">
        <v>4298</v>
      </c>
      <c r="F4650" s="542" t="s">
        <v>390</v>
      </c>
      <c r="G4650" s="542"/>
      <c r="H4650" s="395" t="s">
        <v>159</v>
      </c>
      <c r="I4650" s="445">
        <v>3.3799999999999997E-2</v>
      </c>
      <c r="J4650" s="445">
        <v>0</v>
      </c>
      <c r="K4650" s="446">
        <v>2.06</v>
      </c>
      <c r="L4650" s="446">
        <v>6.9627999999999995E-2</v>
      </c>
    </row>
    <row r="4651" spans="2:12" ht="25.5" x14ac:dyDescent="0.25">
      <c r="B4651" s="399"/>
      <c r="C4651" s="399"/>
      <c r="D4651" s="399"/>
      <c r="E4651" s="399"/>
      <c r="F4651" s="399"/>
      <c r="G4651" s="399" t="s">
        <v>386</v>
      </c>
      <c r="H4651" s="447">
        <v>7.61</v>
      </c>
      <c r="I4651" s="399" t="s">
        <v>387</v>
      </c>
      <c r="J4651" s="447">
        <v>0</v>
      </c>
      <c r="K4651" s="399" t="s">
        <v>388</v>
      </c>
      <c r="L4651" s="447">
        <v>7.61</v>
      </c>
    </row>
    <row r="4652" spans="2:12" ht="26.25" thickBot="1" x14ac:dyDescent="0.3">
      <c r="B4652" s="399"/>
      <c r="C4652" s="399"/>
      <c r="D4652" s="399"/>
      <c r="E4652" s="399"/>
      <c r="F4652" s="399"/>
      <c r="G4652" s="399" t="s">
        <v>389</v>
      </c>
      <c r="H4652" s="447">
        <v>0</v>
      </c>
      <c r="I4652" s="543"/>
      <c r="J4652" s="543" t="s">
        <v>474</v>
      </c>
      <c r="K4652" s="399"/>
      <c r="L4652" s="447">
        <v>15.6</v>
      </c>
    </row>
    <row r="4653" spans="2:12" ht="13.5" thickTop="1" x14ac:dyDescent="0.25">
      <c r="B4653" s="396"/>
      <c r="C4653" s="396"/>
      <c r="D4653" s="396"/>
      <c r="E4653" s="396"/>
      <c r="F4653" s="396"/>
      <c r="G4653" s="396"/>
      <c r="H4653" s="396"/>
      <c r="I4653" s="396"/>
      <c r="J4653" s="396"/>
      <c r="K4653" s="396"/>
      <c r="L4653" s="396"/>
    </row>
    <row r="4654" spans="2:12" ht="15" x14ac:dyDescent="0.25">
      <c r="B4654" s="388" t="s">
        <v>2736</v>
      </c>
      <c r="C4654" s="440" t="s">
        <v>15</v>
      </c>
      <c r="D4654" s="388" t="s">
        <v>33</v>
      </c>
      <c r="E4654" s="388" t="s">
        <v>30</v>
      </c>
      <c r="F4654" s="544" t="s">
        <v>199</v>
      </c>
      <c r="G4654" s="544"/>
      <c r="H4654" s="389" t="s">
        <v>24</v>
      </c>
      <c r="I4654" s="440" t="s">
        <v>26</v>
      </c>
      <c r="J4654" s="440" t="s">
        <v>585</v>
      </c>
      <c r="K4654" s="440" t="s">
        <v>54</v>
      </c>
      <c r="L4654" s="440" t="s">
        <v>25</v>
      </c>
    </row>
    <row r="4655" spans="2:12" x14ac:dyDescent="0.25">
      <c r="B4655" s="390" t="s">
        <v>382</v>
      </c>
      <c r="C4655" s="391" t="s">
        <v>2737</v>
      </c>
      <c r="D4655" s="390" t="s">
        <v>1336</v>
      </c>
      <c r="E4655" s="390" t="s">
        <v>2738</v>
      </c>
      <c r="F4655" s="541">
        <v>811</v>
      </c>
      <c r="G4655" s="541"/>
      <c r="H4655" s="392" t="s">
        <v>137</v>
      </c>
      <c r="I4655" s="443">
        <v>1</v>
      </c>
      <c r="J4655" s="393"/>
      <c r="K4655" s="393">
        <v>12.49</v>
      </c>
      <c r="L4655" s="393">
        <v>12.49</v>
      </c>
    </row>
    <row r="4656" spans="2:12" x14ac:dyDescent="0.25">
      <c r="B4656" s="394" t="s">
        <v>383</v>
      </c>
      <c r="C4656" s="444" t="s">
        <v>674</v>
      </c>
      <c r="D4656" s="394" t="s">
        <v>1336</v>
      </c>
      <c r="E4656" s="394" t="s">
        <v>237</v>
      </c>
      <c r="F4656" s="542" t="s">
        <v>384</v>
      </c>
      <c r="G4656" s="542"/>
      <c r="H4656" s="395" t="s">
        <v>340</v>
      </c>
      <c r="I4656" s="445">
        <v>0.14000000000000001</v>
      </c>
      <c r="J4656" s="445">
        <v>0</v>
      </c>
      <c r="K4656" s="446">
        <v>22.31</v>
      </c>
      <c r="L4656" s="446">
        <v>3.1234000000000002</v>
      </c>
    </row>
    <row r="4657" spans="2:12" x14ac:dyDescent="0.25">
      <c r="B4657" s="394" t="s">
        <v>383</v>
      </c>
      <c r="C4657" s="444" t="s">
        <v>688</v>
      </c>
      <c r="D4657" s="394" t="s">
        <v>1336</v>
      </c>
      <c r="E4657" s="394" t="s">
        <v>243</v>
      </c>
      <c r="F4657" s="542" t="s">
        <v>384</v>
      </c>
      <c r="G4657" s="542"/>
      <c r="H4657" s="395" t="s">
        <v>340</v>
      </c>
      <c r="I4657" s="445">
        <v>0.14000000000000001</v>
      </c>
      <c r="J4657" s="445">
        <v>0</v>
      </c>
      <c r="K4657" s="446">
        <v>29.78</v>
      </c>
      <c r="L4657" s="446">
        <v>4.1692</v>
      </c>
    </row>
    <row r="4658" spans="2:12" ht="12.75" customHeight="1" x14ac:dyDescent="0.25">
      <c r="B4658" s="394" t="s">
        <v>383</v>
      </c>
      <c r="C4658" s="444" t="s">
        <v>4850</v>
      </c>
      <c r="D4658" s="394" t="s">
        <v>1336</v>
      </c>
      <c r="E4658" s="394" t="s">
        <v>4851</v>
      </c>
      <c r="F4658" s="542" t="s">
        <v>390</v>
      </c>
      <c r="G4658" s="542"/>
      <c r="H4658" s="395" t="s">
        <v>136</v>
      </c>
      <c r="I4658" s="445">
        <v>1</v>
      </c>
      <c r="J4658" s="445">
        <v>0</v>
      </c>
      <c r="K4658" s="446">
        <v>5.21</v>
      </c>
      <c r="L4658" s="446">
        <v>5.21</v>
      </c>
    </row>
    <row r="4659" spans="2:12" ht="12.75" customHeight="1" x14ac:dyDescent="0.25">
      <c r="B4659" s="399"/>
      <c r="C4659" s="399"/>
      <c r="D4659" s="399"/>
      <c r="E4659" s="399"/>
      <c r="F4659" s="399"/>
      <c r="G4659" s="399" t="s">
        <v>386</v>
      </c>
      <c r="H4659" s="447">
        <v>7.28</v>
      </c>
      <c r="I4659" s="399" t="s">
        <v>387</v>
      </c>
      <c r="J4659" s="447">
        <v>0</v>
      </c>
      <c r="K4659" s="399" t="s">
        <v>388</v>
      </c>
      <c r="L4659" s="447">
        <v>7.28</v>
      </c>
    </row>
    <row r="4660" spans="2:12" ht="26.25" thickBot="1" x14ac:dyDescent="0.3">
      <c r="B4660" s="399"/>
      <c r="C4660" s="399"/>
      <c r="D4660" s="399"/>
      <c r="E4660" s="399"/>
      <c r="F4660" s="399"/>
      <c r="G4660" s="399" t="s">
        <v>389</v>
      </c>
      <c r="H4660" s="447">
        <v>0</v>
      </c>
      <c r="I4660" s="543"/>
      <c r="J4660" s="543" t="s">
        <v>474</v>
      </c>
      <c r="K4660" s="399"/>
      <c r="L4660" s="447">
        <v>12.49</v>
      </c>
    </row>
    <row r="4661" spans="2:12" ht="13.5" thickTop="1" x14ac:dyDescent="0.25">
      <c r="B4661" s="396"/>
      <c r="C4661" s="396"/>
      <c r="D4661" s="396"/>
      <c r="E4661" s="396"/>
      <c r="F4661" s="396"/>
      <c r="G4661" s="396"/>
      <c r="H4661" s="396"/>
      <c r="I4661" s="396"/>
      <c r="J4661" s="396"/>
      <c r="K4661" s="396"/>
      <c r="L4661" s="396"/>
    </row>
    <row r="4662" spans="2:12" ht="15" x14ac:dyDescent="0.25">
      <c r="B4662" s="388" t="s">
        <v>2739</v>
      </c>
      <c r="C4662" s="440" t="s">
        <v>15</v>
      </c>
      <c r="D4662" s="388" t="s">
        <v>33</v>
      </c>
      <c r="E4662" s="388" t="s">
        <v>30</v>
      </c>
      <c r="F4662" s="544" t="s">
        <v>199</v>
      </c>
      <c r="G4662" s="544"/>
      <c r="H4662" s="389" t="s">
        <v>24</v>
      </c>
      <c r="I4662" s="440" t="s">
        <v>26</v>
      </c>
      <c r="J4662" s="440" t="s">
        <v>585</v>
      </c>
      <c r="K4662" s="440" t="s">
        <v>54</v>
      </c>
      <c r="L4662" s="440" t="s">
        <v>25</v>
      </c>
    </row>
    <row r="4663" spans="2:12" x14ac:dyDescent="0.25">
      <c r="B4663" s="390" t="s">
        <v>382</v>
      </c>
      <c r="C4663" s="391" t="s">
        <v>2740</v>
      </c>
      <c r="D4663" s="390" t="s">
        <v>1336</v>
      </c>
      <c r="E4663" s="390" t="s">
        <v>2741</v>
      </c>
      <c r="F4663" s="541">
        <v>811</v>
      </c>
      <c r="G4663" s="541"/>
      <c r="H4663" s="392" t="s">
        <v>137</v>
      </c>
      <c r="I4663" s="443">
        <v>1</v>
      </c>
      <c r="J4663" s="393"/>
      <c r="K4663" s="393">
        <v>11.33</v>
      </c>
      <c r="L4663" s="393">
        <v>11.33</v>
      </c>
    </row>
    <row r="4664" spans="2:12" x14ac:dyDescent="0.25">
      <c r="B4664" s="394" t="s">
        <v>383</v>
      </c>
      <c r="C4664" s="444" t="s">
        <v>688</v>
      </c>
      <c r="D4664" s="394" t="s">
        <v>1336</v>
      </c>
      <c r="E4664" s="394" t="s">
        <v>243</v>
      </c>
      <c r="F4664" s="542" t="s">
        <v>384</v>
      </c>
      <c r="G4664" s="542"/>
      <c r="H4664" s="395" t="s">
        <v>340</v>
      </c>
      <c r="I4664" s="445">
        <v>0.14000000000000001</v>
      </c>
      <c r="J4664" s="445">
        <v>0</v>
      </c>
      <c r="K4664" s="446">
        <v>29.78</v>
      </c>
      <c r="L4664" s="446">
        <v>4.1692</v>
      </c>
    </row>
    <row r="4665" spans="2:12" x14ac:dyDescent="0.25">
      <c r="B4665" s="394" t="s">
        <v>383</v>
      </c>
      <c r="C4665" s="444" t="s">
        <v>674</v>
      </c>
      <c r="D4665" s="394" t="s">
        <v>1336</v>
      </c>
      <c r="E4665" s="394" t="s">
        <v>237</v>
      </c>
      <c r="F4665" s="542" t="s">
        <v>384</v>
      </c>
      <c r="G4665" s="542"/>
      <c r="H4665" s="395" t="s">
        <v>340</v>
      </c>
      <c r="I4665" s="445">
        <v>0.14000000000000001</v>
      </c>
      <c r="J4665" s="445">
        <v>0</v>
      </c>
      <c r="K4665" s="446">
        <v>22.31</v>
      </c>
      <c r="L4665" s="446">
        <v>3.1234000000000002</v>
      </c>
    </row>
    <row r="4666" spans="2:12" ht="12.75" customHeight="1" x14ac:dyDescent="0.25">
      <c r="B4666" s="394" t="s">
        <v>383</v>
      </c>
      <c r="C4666" s="444" t="s">
        <v>4852</v>
      </c>
      <c r="D4666" s="394" t="s">
        <v>1336</v>
      </c>
      <c r="E4666" s="394" t="s">
        <v>2741</v>
      </c>
      <c r="F4666" s="542" t="s">
        <v>390</v>
      </c>
      <c r="G4666" s="542"/>
      <c r="H4666" s="395" t="s">
        <v>136</v>
      </c>
      <c r="I4666" s="445">
        <v>1</v>
      </c>
      <c r="J4666" s="445">
        <v>0</v>
      </c>
      <c r="K4666" s="446">
        <v>4.05</v>
      </c>
      <c r="L4666" s="446">
        <v>4.05</v>
      </c>
    </row>
    <row r="4667" spans="2:12" ht="12.75" customHeight="1" x14ac:dyDescent="0.25">
      <c r="B4667" s="399"/>
      <c r="C4667" s="399"/>
      <c r="D4667" s="399"/>
      <c r="E4667" s="399"/>
      <c r="F4667" s="399"/>
      <c r="G4667" s="399" t="s">
        <v>386</v>
      </c>
      <c r="H4667" s="447">
        <v>7.28</v>
      </c>
      <c r="I4667" s="399" t="s">
        <v>387</v>
      </c>
      <c r="J4667" s="447">
        <v>0</v>
      </c>
      <c r="K4667" s="399" t="s">
        <v>388</v>
      </c>
      <c r="L4667" s="447">
        <v>7.28</v>
      </c>
    </row>
    <row r="4668" spans="2:12" ht="26.25" thickBot="1" x14ac:dyDescent="0.3">
      <c r="B4668" s="399"/>
      <c r="C4668" s="399"/>
      <c r="D4668" s="399"/>
      <c r="E4668" s="399"/>
      <c r="F4668" s="399"/>
      <c r="G4668" s="399" t="s">
        <v>389</v>
      </c>
      <c r="H4668" s="447">
        <v>0</v>
      </c>
      <c r="I4668" s="543"/>
      <c r="J4668" s="543" t="s">
        <v>474</v>
      </c>
      <c r="K4668" s="399"/>
      <c r="L4668" s="447">
        <v>11.33</v>
      </c>
    </row>
    <row r="4669" spans="2:12" ht="13.5" thickTop="1" x14ac:dyDescent="0.25">
      <c r="B4669" s="396"/>
      <c r="C4669" s="396"/>
      <c r="D4669" s="396"/>
      <c r="E4669" s="396"/>
      <c r="F4669" s="396"/>
      <c r="G4669" s="396"/>
      <c r="H4669" s="396"/>
      <c r="I4669" s="396"/>
      <c r="J4669" s="396"/>
      <c r="K4669" s="396"/>
      <c r="L4669" s="396"/>
    </row>
    <row r="4670" spans="2:12" ht="15" x14ac:dyDescent="0.25">
      <c r="B4670" s="388" t="s">
        <v>2742</v>
      </c>
      <c r="C4670" s="440" t="s">
        <v>15</v>
      </c>
      <c r="D4670" s="388" t="s">
        <v>33</v>
      </c>
      <c r="E4670" s="388" t="s">
        <v>30</v>
      </c>
      <c r="F4670" s="544" t="s">
        <v>199</v>
      </c>
      <c r="G4670" s="544"/>
      <c r="H4670" s="389" t="s">
        <v>24</v>
      </c>
      <c r="I4670" s="440" t="s">
        <v>26</v>
      </c>
      <c r="J4670" s="440" t="s">
        <v>54</v>
      </c>
      <c r="K4670" s="440" t="s">
        <v>25</v>
      </c>
      <c r="L4670"/>
    </row>
    <row r="4671" spans="2:12" ht="25.5" x14ac:dyDescent="0.25">
      <c r="B4671" s="390" t="s">
        <v>382</v>
      </c>
      <c r="C4671" s="391" t="s">
        <v>2743</v>
      </c>
      <c r="D4671" s="390" t="s">
        <v>164</v>
      </c>
      <c r="E4671" s="390" t="s">
        <v>2744</v>
      </c>
      <c r="F4671" s="541" t="s">
        <v>4853</v>
      </c>
      <c r="G4671" s="541"/>
      <c r="H4671" s="392" t="s">
        <v>136</v>
      </c>
      <c r="I4671" s="443">
        <v>1</v>
      </c>
      <c r="J4671" s="393">
        <v>44.07</v>
      </c>
      <c r="K4671" s="393">
        <v>44.07</v>
      </c>
      <c r="L4671"/>
    </row>
    <row r="4672" spans="2:12" ht="15" x14ac:dyDescent="0.25">
      <c r="B4672" s="388" t="s">
        <v>23</v>
      </c>
      <c r="C4672" s="440" t="s">
        <v>15</v>
      </c>
      <c r="D4672" s="388" t="s">
        <v>33</v>
      </c>
      <c r="E4672" s="388" t="s">
        <v>30</v>
      </c>
      <c r="F4672" s="544" t="s">
        <v>199</v>
      </c>
      <c r="G4672" s="546"/>
      <c r="H4672" s="389" t="s">
        <v>24</v>
      </c>
      <c r="I4672" s="440" t="s">
        <v>26</v>
      </c>
      <c r="J4672" s="440" t="s">
        <v>54</v>
      </c>
      <c r="K4672" s="440" t="s">
        <v>25</v>
      </c>
      <c r="L4672"/>
    </row>
    <row r="4673" spans="2:12" ht="15" x14ac:dyDescent="0.25">
      <c r="B4673" s="394" t="s">
        <v>383</v>
      </c>
      <c r="C4673" s="444" t="s">
        <v>688</v>
      </c>
      <c r="D4673" s="394" t="s">
        <v>1336</v>
      </c>
      <c r="E4673" s="394" t="s">
        <v>243</v>
      </c>
      <c r="F4673" s="542" t="s">
        <v>384</v>
      </c>
      <c r="G4673" s="542"/>
      <c r="H4673" s="395" t="s">
        <v>340</v>
      </c>
      <c r="I4673" s="445">
        <v>0.5</v>
      </c>
      <c r="J4673" s="446">
        <v>29.78</v>
      </c>
      <c r="K4673" s="451" t="s">
        <v>1305</v>
      </c>
      <c r="L4673"/>
    </row>
    <row r="4674" spans="2:12" ht="15" x14ac:dyDescent="0.25">
      <c r="B4674" s="394" t="s">
        <v>383</v>
      </c>
      <c r="C4674" s="444" t="s">
        <v>690</v>
      </c>
      <c r="D4674" s="394" t="s">
        <v>1336</v>
      </c>
      <c r="E4674" s="394" t="s">
        <v>202</v>
      </c>
      <c r="F4674" s="542" t="s">
        <v>384</v>
      </c>
      <c r="G4674" s="542"/>
      <c r="H4674" s="395" t="s">
        <v>340</v>
      </c>
      <c r="I4674" s="445">
        <v>0.5</v>
      </c>
      <c r="J4674" s="446">
        <v>20.37</v>
      </c>
      <c r="K4674" s="451" t="s">
        <v>4071</v>
      </c>
      <c r="L4674"/>
    </row>
    <row r="4675" spans="2:12" ht="12.75" customHeight="1" x14ac:dyDescent="0.25">
      <c r="B4675" s="394" t="s">
        <v>383</v>
      </c>
      <c r="C4675" s="444" t="s">
        <v>4854</v>
      </c>
      <c r="D4675" s="394" t="s">
        <v>160</v>
      </c>
      <c r="E4675" s="394" t="s">
        <v>4855</v>
      </c>
      <c r="F4675" s="542" t="s">
        <v>390</v>
      </c>
      <c r="G4675" s="542"/>
      <c r="H4675" s="395" t="s">
        <v>159</v>
      </c>
      <c r="I4675" s="445">
        <v>1</v>
      </c>
      <c r="J4675" s="446">
        <v>19</v>
      </c>
      <c r="K4675" s="451" t="s">
        <v>842</v>
      </c>
      <c r="L4675"/>
    </row>
    <row r="4676" spans="2:12" ht="12.75" customHeight="1" x14ac:dyDescent="0.25">
      <c r="B4676" s="549" t="s">
        <v>497</v>
      </c>
      <c r="C4676" s="546"/>
      <c r="D4676" s="546"/>
      <c r="E4676" s="546"/>
      <c r="F4676" s="546"/>
      <c r="G4676" s="546"/>
      <c r="H4676" s="546"/>
      <c r="I4676" s="546"/>
      <c r="J4676" s="546"/>
      <c r="K4676" s="546"/>
      <c r="L4676"/>
    </row>
    <row r="4677" spans="2:12" ht="15" x14ac:dyDescent="0.25">
      <c r="B4677" s="388" t="s">
        <v>23</v>
      </c>
      <c r="C4677" s="440" t="s">
        <v>15</v>
      </c>
      <c r="D4677" s="388" t="s">
        <v>33</v>
      </c>
      <c r="E4677" s="388" t="s">
        <v>30</v>
      </c>
      <c r="F4677" s="544" t="s">
        <v>199</v>
      </c>
      <c r="G4677" s="546"/>
      <c r="H4677" s="389" t="s">
        <v>24</v>
      </c>
      <c r="I4677" s="440" t="s">
        <v>26</v>
      </c>
      <c r="J4677" s="440" t="s">
        <v>54</v>
      </c>
      <c r="K4677" s="440" t="s">
        <v>25</v>
      </c>
      <c r="L4677"/>
    </row>
    <row r="4678" spans="2:12" ht="15" x14ac:dyDescent="0.25">
      <c r="B4678" s="394" t="s">
        <v>383</v>
      </c>
      <c r="C4678" s="444" t="s">
        <v>688</v>
      </c>
      <c r="D4678" s="394" t="s">
        <v>1336</v>
      </c>
      <c r="E4678" s="394" t="s">
        <v>243</v>
      </c>
      <c r="F4678" s="542" t="s">
        <v>384</v>
      </c>
      <c r="G4678" s="542"/>
      <c r="H4678" s="395" t="s">
        <v>340</v>
      </c>
      <c r="I4678" s="445">
        <v>0.5</v>
      </c>
      <c r="J4678" s="446">
        <v>29.78</v>
      </c>
      <c r="K4678" s="451" t="s">
        <v>1305</v>
      </c>
      <c r="L4678"/>
    </row>
    <row r="4679" spans="2:12" ht="15" x14ac:dyDescent="0.25">
      <c r="B4679" s="394" t="s">
        <v>383</v>
      </c>
      <c r="C4679" s="444" t="s">
        <v>690</v>
      </c>
      <c r="D4679" s="394" t="s">
        <v>1336</v>
      </c>
      <c r="E4679" s="394" t="s">
        <v>202</v>
      </c>
      <c r="F4679" s="542" t="s">
        <v>384</v>
      </c>
      <c r="G4679" s="542"/>
      <c r="H4679" s="395" t="s">
        <v>340</v>
      </c>
      <c r="I4679" s="445">
        <v>0.5</v>
      </c>
      <c r="J4679" s="446">
        <v>20.37</v>
      </c>
      <c r="K4679" s="451" t="s">
        <v>4071</v>
      </c>
      <c r="L4679"/>
    </row>
    <row r="4680" spans="2:12" ht="25.5" x14ac:dyDescent="0.25">
      <c r="B4680" s="394" t="s">
        <v>383</v>
      </c>
      <c r="C4680" s="444" t="s">
        <v>4854</v>
      </c>
      <c r="D4680" s="394" t="s">
        <v>160</v>
      </c>
      <c r="E4680" s="394" t="s">
        <v>4855</v>
      </c>
      <c r="F4680" s="542" t="s">
        <v>390</v>
      </c>
      <c r="G4680" s="542"/>
      <c r="H4680" s="395" t="s">
        <v>159</v>
      </c>
      <c r="I4680" s="445">
        <v>1</v>
      </c>
      <c r="J4680" s="446">
        <v>19</v>
      </c>
      <c r="K4680" s="451" t="s">
        <v>842</v>
      </c>
      <c r="L4680"/>
    </row>
    <row r="4681" spans="2:12" ht="25.5" x14ac:dyDescent="0.25">
      <c r="B4681" s="399"/>
      <c r="C4681" s="399"/>
      <c r="D4681" s="399"/>
      <c r="E4681" s="399"/>
      <c r="F4681" s="399" t="s">
        <v>386</v>
      </c>
      <c r="G4681" s="447">
        <v>25.07</v>
      </c>
      <c r="H4681" s="399" t="s">
        <v>387</v>
      </c>
      <c r="I4681" s="447">
        <v>0</v>
      </c>
      <c r="J4681" s="399" t="s">
        <v>388</v>
      </c>
      <c r="K4681" s="447">
        <v>25.07</v>
      </c>
      <c r="L4681"/>
    </row>
    <row r="4682" spans="2:12" ht="26.25" thickBot="1" x14ac:dyDescent="0.3">
      <c r="B4682" s="399"/>
      <c r="C4682" s="399"/>
      <c r="D4682" s="399"/>
      <c r="E4682" s="399"/>
      <c r="F4682" s="399" t="s">
        <v>389</v>
      </c>
      <c r="G4682" s="447">
        <v>0</v>
      </c>
      <c r="H4682" s="399"/>
      <c r="I4682" s="543" t="s">
        <v>474</v>
      </c>
      <c r="J4682" s="543"/>
      <c r="K4682" s="447">
        <v>44.07</v>
      </c>
      <c r="L4682"/>
    </row>
    <row r="4683" spans="2:12" ht="13.5" thickTop="1" x14ac:dyDescent="0.25">
      <c r="B4683" s="396"/>
      <c r="C4683" s="396"/>
      <c r="D4683" s="396"/>
      <c r="E4683" s="396"/>
      <c r="F4683" s="396"/>
      <c r="G4683" s="396"/>
      <c r="H4683" s="396"/>
      <c r="I4683" s="396"/>
      <c r="J4683" s="396"/>
      <c r="K4683" s="396"/>
      <c r="L4683" s="396"/>
    </row>
    <row r="4684" spans="2:12" ht="12.75" customHeight="1" x14ac:dyDescent="0.25">
      <c r="B4684" s="388" t="s">
        <v>2746</v>
      </c>
      <c r="C4684" s="440" t="s">
        <v>15</v>
      </c>
      <c r="D4684" s="388" t="s">
        <v>33</v>
      </c>
      <c r="E4684" s="388" t="s">
        <v>30</v>
      </c>
      <c r="F4684" s="544" t="s">
        <v>199</v>
      </c>
      <c r="G4684" s="544"/>
      <c r="H4684" s="389" t="s">
        <v>24</v>
      </c>
      <c r="I4684" s="440" t="s">
        <v>26</v>
      </c>
      <c r="J4684" s="440" t="s">
        <v>585</v>
      </c>
      <c r="K4684" s="440" t="s">
        <v>54</v>
      </c>
      <c r="L4684" s="440" t="s">
        <v>25</v>
      </c>
    </row>
    <row r="4685" spans="2:12" ht="25.5" x14ac:dyDescent="0.25">
      <c r="B4685" s="390" t="s">
        <v>382</v>
      </c>
      <c r="C4685" s="391" t="s">
        <v>882</v>
      </c>
      <c r="D4685" s="390" t="s">
        <v>1336</v>
      </c>
      <c r="E4685" s="390" t="s">
        <v>374</v>
      </c>
      <c r="F4685" s="541">
        <v>850</v>
      </c>
      <c r="G4685" s="541"/>
      <c r="H4685" s="392" t="s">
        <v>136</v>
      </c>
      <c r="I4685" s="443">
        <v>1</v>
      </c>
      <c r="J4685" s="393"/>
      <c r="K4685" s="393">
        <v>215.54</v>
      </c>
      <c r="L4685" s="393">
        <v>215.54</v>
      </c>
    </row>
    <row r="4686" spans="2:12" ht="12.75" customHeight="1" x14ac:dyDescent="0.25">
      <c r="B4686" s="394" t="s">
        <v>383</v>
      </c>
      <c r="C4686" s="444" t="s">
        <v>664</v>
      </c>
      <c r="D4686" s="394" t="s">
        <v>1336</v>
      </c>
      <c r="E4686" s="394" t="s">
        <v>401</v>
      </c>
      <c r="F4686" s="542" t="s">
        <v>390</v>
      </c>
      <c r="G4686" s="542"/>
      <c r="H4686" s="395" t="s">
        <v>136</v>
      </c>
      <c r="I4686" s="445">
        <v>1</v>
      </c>
      <c r="J4686" s="445">
        <v>0</v>
      </c>
      <c r="K4686" s="446">
        <v>191.5</v>
      </c>
      <c r="L4686" s="446">
        <v>191.5</v>
      </c>
    </row>
    <row r="4687" spans="2:12" x14ac:dyDescent="0.25">
      <c r="B4687" s="394" t="s">
        <v>383</v>
      </c>
      <c r="C4687" s="444" t="s">
        <v>690</v>
      </c>
      <c r="D4687" s="394" t="s">
        <v>1336</v>
      </c>
      <c r="E4687" s="394" t="s">
        <v>202</v>
      </c>
      <c r="F4687" s="542" t="s">
        <v>384</v>
      </c>
      <c r="G4687" s="542"/>
      <c r="H4687" s="395" t="s">
        <v>340</v>
      </c>
      <c r="I4687" s="445">
        <v>0.45</v>
      </c>
      <c r="J4687" s="445">
        <v>0</v>
      </c>
      <c r="K4687" s="446">
        <v>20.37</v>
      </c>
      <c r="L4687" s="446">
        <v>9.1664999999999992</v>
      </c>
    </row>
    <row r="4688" spans="2:12" x14ac:dyDescent="0.25">
      <c r="B4688" s="394" t="s">
        <v>383</v>
      </c>
      <c r="C4688" s="444" t="s">
        <v>880</v>
      </c>
      <c r="D4688" s="394" t="s">
        <v>1336</v>
      </c>
      <c r="E4688" s="394" t="s">
        <v>577</v>
      </c>
      <c r="F4688" s="542" t="s">
        <v>390</v>
      </c>
      <c r="G4688" s="542"/>
      <c r="H4688" s="395" t="s">
        <v>136</v>
      </c>
      <c r="I4688" s="445">
        <v>2</v>
      </c>
      <c r="J4688" s="445">
        <v>0</v>
      </c>
      <c r="K4688" s="446">
        <v>0.89</v>
      </c>
      <c r="L4688" s="446">
        <v>1.78</v>
      </c>
    </row>
    <row r="4689" spans="2:12" x14ac:dyDescent="0.25">
      <c r="B4689" s="394" t="s">
        <v>383</v>
      </c>
      <c r="C4689" s="444" t="s">
        <v>685</v>
      </c>
      <c r="D4689" s="394" t="s">
        <v>1336</v>
      </c>
      <c r="E4689" s="394" t="s">
        <v>236</v>
      </c>
      <c r="F4689" s="542" t="s">
        <v>384</v>
      </c>
      <c r="G4689" s="542"/>
      <c r="H4689" s="395" t="s">
        <v>340</v>
      </c>
      <c r="I4689" s="445">
        <v>0.45</v>
      </c>
      <c r="J4689" s="445">
        <v>0</v>
      </c>
      <c r="K4689" s="446">
        <v>29.12</v>
      </c>
      <c r="L4689" s="446">
        <v>13.103999999999999</v>
      </c>
    </row>
    <row r="4690" spans="2:12" ht="25.5" x14ac:dyDescent="0.25">
      <c r="B4690" s="399"/>
      <c r="C4690" s="399"/>
      <c r="D4690" s="399"/>
      <c r="E4690" s="399"/>
      <c r="F4690" s="399"/>
      <c r="G4690" s="399" t="s">
        <v>386</v>
      </c>
      <c r="H4690" s="447">
        <v>22.26</v>
      </c>
      <c r="I4690" s="399" t="s">
        <v>387</v>
      </c>
      <c r="J4690" s="447">
        <v>0</v>
      </c>
      <c r="K4690" s="399" t="s">
        <v>388</v>
      </c>
      <c r="L4690" s="447">
        <v>22.26</v>
      </c>
    </row>
    <row r="4691" spans="2:12" ht="26.25" thickBot="1" x14ac:dyDescent="0.3">
      <c r="B4691" s="399"/>
      <c r="C4691" s="399"/>
      <c r="D4691" s="399"/>
      <c r="E4691" s="399"/>
      <c r="F4691" s="399"/>
      <c r="G4691" s="399" t="s">
        <v>389</v>
      </c>
      <c r="H4691" s="447">
        <v>0</v>
      </c>
      <c r="I4691" s="543"/>
      <c r="J4691" s="543" t="s">
        <v>474</v>
      </c>
      <c r="K4691" s="399"/>
      <c r="L4691" s="447">
        <v>215.54</v>
      </c>
    </row>
    <row r="4692" spans="2:12" ht="13.5" thickTop="1" x14ac:dyDescent="0.25">
      <c r="B4692" s="396"/>
      <c r="C4692" s="396"/>
      <c r="D4692" s="396"/>
      <c r="E4692" s="396"/>
      <c r="F4692" s="396"/>
      <c r="G4692" s="396"/>
      <c r="H4692" s="396"/>
      <c r="I4692" s="396"/>
      <c r="J4692" s="396"/>
      <c r="K4692" s="396"/>
      <c r="L4692" s="396"/>
    </row>
    <row r="4693" spans="2:12" ht="12.75" customHeight="1" x14ac:dyDescent="0.25">
      <c r="B4693" s="388" t="s">
        <v>2748</v>
      </c>
      <c r="C4693" s="440" t="s">
        <v>15</v>
      </c>
      <c r="D4693" s="388" t="s">
        <v>33</v>
      </c>
      <c r="E4693" s="388" t="s">
        <v>30</v>
      </c>
      <c r="F4693" s="544" t="s">
        <v>199</v>
      </c>
      <c r="G4693" s="544"/>
      <c r="H4693" s="389" t="s">
        <v>24</v>
      </c>
      <c r="I4693" s="440" t="s">
        <v>26</v>
      </c>
      <c r="J4693" s="440" t="s">
        <v>585</v>
      </c>
      <c r="K4693" s="440" t="s">
        <v>54</v>
      </c>
      <c r="L4693" s="440" t="s">
        <v>25</v>
      </c>
    </row>
    <row r="4694" spans="2:12" x14ac:dyDescent="0.25">
      <c r="B4694" s="390" t="s">
        <v>382</v>
      </c>
      <c r="C4694" s="391" t="s">
        <v>2749</v>
      </c>
      <c r="D4694" s="390" t="s">
        <v>1336</v>
      </c>
      <c r="E4694" s="390" t="s">
        <v>2750</v>
      </c>
      <c r="F4694" s="541">
        <v>850</v>
      </c>
      <c r="G4694" s="541"/>
      <c r="H4694" s="392" t="s">
        <v>973</v>
      </c>
      <c r="I4694" s="443">
        <v>1</v>
      </c>
      <c r="J4694" s="393"/>
      <c r="K4694" s="393">
        <v>390.41</v>
      </c>
      <c r="L4694" s="393">
        <v>390.41</v>
      </c>
    </row>
    <row r="4695" spans="2:12" ht="12.75" customHeight="1" x14ac:dyDescent="0.25">
      <c r="B4695" s="394" t="s">
        <v>383</v>
      </c>
      <c r="C4695" s="444" t="s">
        <v>4856</v>
      </c>
      <c r="D4695" s="394" t="s">
        <v>1336</v>
      </c>
      <c r="E4695" s="394" t="s">
        <v>4857</v>
      </c>
      <c r="F4695" s="542" t="s">
        <v>390</v>
      </c>
      <c r="G4695" s="542"/>
      <c r="H4695" s="395" t="s">
        <v>973</v>
      </c>
      <c r="I4695" s="445">
        <v>1</v>
      </c>
      <c r="J4695" s="445">
        <v>0</v>
      </c>
      <c r="K4695" s="446">
        <v>380</v>
      </c>
      <c r="L4695" s="446">
        <v>380</v>
      </c>
    </row>
    <row r="4696" spans="2:12" x14ac:dyDescent="0.25">
      <c r="B4696" s="394" t="s">
        <v>383</v>
      </c>
      <c r="C4696" s="444" t="s">
        <v>674</v>
      </c>
      <c r="D4696" s="394" t="s">
        <v>1336</v>
      </c>
      <c r="E4696" s="394" t="s">
        <v>237</v>
      </c>
      <c r="F4696" s="542" t="s">
        <v>384</v>
      </c>
      <c r="G4696" s="542"/>
      <c r="H4696" s="395" t="s">
        <v>340</v>
      </c>
      <c r="I4696" s="445">
        <v>0.2</v>
      </c>
      <c r="J4696" s="445">
        <v>0</v>
      </c>
      <c r="K4696" s="446">
        <v>22.31</v>
      </c>
      <c r="L4696" s="446">
        <v>4.4619999999999997</v>
      </c>
    </row>
    <row r="4697" spans="2:12" x14ac:dyDescent="0.25">
      <c r="B4697" s="394" t="s">
        <v>383</v>
      </c>
      <c r="C4697" s="444" t="s">
        <v>688</v>
      </c>
      <c r="D4697" s="394" t="s">
        <v>1336</v>
      </c>
      <c r="E4697" s="394" t="s">
        <v>243</v>
      </c>
      <c r="F4697" s="542" t="s">
        <v>384</v>
      </c>
      <c r="G4697" s="542"/>
      <c r="H4697" s="395" t="s">
        <v>340</v>
      </c>
      <c r="I4697" s="445">
        <v>0.2</v>
      </c>
      <c r="J4697" s="445">
        <v>0</v>
      </c>
      <c r="K4697" s="446">
        <v>29.78</v>
      </c>
      <c r="L4697" s="446">
        <v>5.9560000000000004</v>
      </c>
    </row>
    <row r="4698" spans="2:12" ht="25.5" x14ac:dyDescent="0.25">
      <c r="B4698" s="399"/>
      <c r="C4698" s="399"/>
      <c r="D4698" s="399"/>
      <c r="E4698" s="399"/>
      <c r="F4698" s="399"/>
      <c r="G4698" s="399" t="s">
        <v>386</v>
      </c>
      <c r="H4698" s="447">
        <v>10.41</v>
      </c>
      <c r="I4698" s="399" t="s">
        <v>387</v>
      </c>
      <c r="J4698" s="447">
        <v>0</v>
      </c>
      <c r="K4698" s="399" t="s">
        <v>388</v>
      </c>
      <c r="L4698" s="447">
        <v>10.41</v>
      </c>
    </row>
    <row r="4699" spans="2:12" ht="26.25" thickBot="1" x14ac:dyDescent="0.3">
      <c r="B4699" s="399"/>
      <c r="C4699" s="399"/>
      <c r="D4699" s="399"/>
      <c r="E4699" s="399"/>
      <c r="F4699" s="399"/>
      <c r="G4699" s="399" t="s">
        <v>389</v>
      </c>
      <c r="H4699" s="447">
        <v>0</v>
      </c>
      <c r="I4699" s="543"/>
      <c r="J4699" s="543" t="s">
        <v>474</v>
      </c>
      <c r="K4699" s="399"/>
      <c r="L4699" s="447">
        <v>390.41</v>
      </c>
    </row>
    <row r="4700" spans="2:12" ht="13.5" thickTop="1" x14ac:dyDescent="0.25">
      <c r="B4700" s="396"/>
      <c r="C4700" s="396"/>
      <c r="D4700" s="396"/>
      <c r="E4700" s="396"/>
      <c r="F4700" s="396"/>
      <c r="G4700" s="396"/>
      <c r="H4700" s="396"/>
      <c r="I4700" s="396"/>
      <c r="J4700" s="396"/>
      <c r="K4700" s="396"/>
      <c r="L4700" s="396"/>
    </row>
    <row r="4701" spans="2:12" ht="15" x14ac:dyDescent="0.25">
      <c r="B4701" s="388" t="s">
        <v>2751</v>
      </c>
      <c r="C4701" s="440" t="s">
        <v>15</v>
      </c>
      <c r="D4701" s="388" t="s">
        <v>33</v>
      </c>
      <c r="E4701" s="388" t="s">
        <v>30</v>
      </c>
      <c r="F4701" s="544" t="s">
        <v>199</v>
      </c>
      <c r="G4701" s="544"/>
      <c r="H4701" s="389" t="s">
        <v>24</v>
      </c>
      <c r="I4701" s="440" t="s">
        <v>26</v>
      </c>
      <c r="J4701" s="440" t="s">
        <v>585</v>
      </c>
      <c r="K4701" s="440" t="s">
        <v>54</v>
      </c>
      <c r="L4701" s="440" t="s">
        <v>25</v>
      </c>
    </row>
    <row r="4702" spans="2:12" ht="25.5" x14ac:dyDescent="0.25">
      <c r="B4702" s="390" t="s">
        <v>382</v>
      </c>
      <c r="C4702" s="391" t="s">
        <v>2752</v>
      </c>
      <c r="D4702" s="390" t="s">
        <v>130</v>
      </c>
      <c r="E4702" s="390" t="s">
        <v>2753</v>
      </c>
      <c r="F4702" s="541" t="s">
        <v>1274</v>
      </c>
      <c r="G4702" s="541"/>
      <c r="H4702" s="392" t="s">
        <v>2754</v>
      </c>
      <c r="I4702" s="443">
        <v>1</v>
      </c>
      <c r="J4702" s="393"/>
      <c r="K4702" s="393">
        <v>27.26</v>
      </c>
      <c r="L4702" s="393">
        <v>27.26</v>
      </c>
    </row>
    <row r="4703" spans="2:12" ht="12.75" customHeight="1" x14ac:dyDescent="0.25">
      <c r="B4703" s="394" t="s">
        <v>383</v>
      </c>
      <c r="C4703" s="444" t="s">
        <v>674</v>
      </c>
      <c r="D4703" s="394" t="s">
        <v>1336</v>
      </c>
      <c r="E4703" s="394" t="s">
        <v>237</v>
      </c>
      <c r="F4703" s="542" t="s">
        <v>384</v>
      </c>
      <c r="G4703" s="542"/>
      <c r="H4703" s="395" t="s">
        <v>340</v>
      </c>
      <c r="I4703" s="445">
        <v>8.3299999999999999E-2</v>
      </c>
      <c r="J4703" s="445">
        <v>0</v>
      </c>
      <c r="K4703" s="446">
        <v>22.31</v>
      </c>
      <c r="L4703" s="446">
        <v>1.8584229999999999</v>
      </c>
    </row>
    <row r="4704" spans="2:12" ht="12.75" customHeight="1" x14ac:dyDescent="0.25">
      <c r="B4704" s="394" t="s">
        <v>383</v>
      </c>
      <c r="C4704" s="444" t="s">
        <v>4858</v>
      </c>
      <c r="D4704" s="394" t="s">
        <v>160</v>
      </c>
      <c r="E4704" s="394" t="s">
        <v>4859</v>
      </c>
      <c r="F4704" s="542" t="s">
        <v>390</v>
      </c>
      <c r="G4704" s="542"/>
      <c r="H4704" s="395" t="s">
        <v>159</v>
      </c>
      <c r="I4704" s="445">
        <v>1</v>
      </c>
      <c r="J4704" s="445">
        <v>0</v>
      </c>
      <c r="K4704" s="446">
        <v>25.17</v>
      </c>
      <c r="L4704" s="446">
        <v>25.17</v>
      </c>
    </row>
    <row r="4705" spans="2:12" x14ac:dyDescent="0.25">
      <c r="B4705" s="394" t="s">
        <v>383</v>
      </c>
      <c r="C4705" s="444" t="s">
        <v>682</v>
      </c>
      <c r="D4705" s="394" t="s">
        <v>1336</v>
      </c>
      <c r="E4705" s="394" t="s">
        <v>244</v>
      </c>
      <c r="F4705" s="542" t="s">
        <v>384</v>
      </c>
      <c r="G4705" s="542"/>
      <c r="H4705" s="395" t="s">
        <v>340</v>
      </c>
      <c r="I4705" s="445">
        <v>8.3000000000000001E-3</v>
      </c>
      <c r="J4705" s="445">
        <v>0</v>
      </c>
      <c r="K4705" s="446">
        <v>29.48</v>
      </c>
      <c r="L4705" s="446">
        <v>0.24468400000000001</v>
      </c>
    </row>
    <row r="4706" spans="2:12" ht="25.5" x14ac:dyDescent="0.25">
      <c r="B4706" s="399"/>
      <c r="C4706" s="399"/>
      <c r="D4706" s="399"/>
      <c r="E4706" s="399"/>
      <c r="F4706" s="399"/>
      <c r="G4706" s="399" t="s">
        <v>386</v>
      </c>
      <c r="H4706" s="447">
        <v>2.09</v>
      </c>
      <c r="I4706" s="399" t="s">
        <v>387</v>
      </c>
      <c r="J4706" s="447">
        <v>0</v>
      </c>
      <c r="K4706" s="399" t="s">
        <v>388</v>
      </c>
      <c r="L4706" s="447">
        <v>2.09</v>
      </c>
    </row>
    <row r="4707" spans="2:12" ht="26.25" thickBot="1" x14ac:dyDescent="0.3">
      <c r="B4707" s="399"/>
      <c r="C4707" s="399"/>
      <c r="D4707" s="399"/>
      <c r="E4707" s="399"/>
      <c r="F4707" s="399"/>
      <c r="G4707" s="399" t="s">
        <v>389</v>
      </c>
      <c r="H4707" s="447">
        <v>0</v>
      </c>
      <c r="I4707" s="543"/>
      <c r="J4707" s="543" t="s">
        <v>474</v>
      </c>
      <c r="K4707" s="399"/>
      <c r="L4707" s="447">
        <v>27.26</v>
      </c>
    </row>
    <row r="4708" spans="2:12" ht="13.5" thickTop="1" x14ac:dyDescent="0.25">
      <c r="B4708" s="396"/>
      <c r="C4708" s="396"/>
      <c r="D4708" s="396"/>
      <c r="E4708" s="396"/>
      <c r="F4708" s="396"/>
      <c r="G4708" s="396"/>
      <c r="H4708" s="396"/>
      <c r="I4708" s="396"/>
      <c r="J4708" s="396"/>
      <c r="K4708" s="396"/>
      <c r="L4708" s="396"/>
    </row>
    <row r="4709" spans="2:12" ht="15" x14ac:dyDescent="0.25">
      <c r="B4709" s="388" t="s">
        <v>2758</v>
      </c>
      <c r="C4709" s="440" t="s">
        <v>15</v>
      </c>
      <c r="D4709" s="388" t="s">
        <v>33</v>
      </c>
      <c r="E4709" s="388" t="s">
        <v>30</v>
      </c>
      <c r="F4709" s="544" t="s">
        <v>199</v>
      </c>
      <c r="G4709" s="544"/>
      <c r="H4709" s="389" t="s">
        <v>24</v>
      </c>
      <c r="I4709" s="440" t="s">
        <v>26</v>
      </c>
      <c r="J4709" s="440" t="s">
        <v>585</v>
      </c>
      <c r="K4709" s="440" t="s">
        <v>54</v>
      </c>
      <c r="L4709" s="440" t="s">
        <v>25</v>
      </c>
    </row>
    <row r="4710" spans="2:12" x14ac:dyDescent="0.25">
      <c r="B4710" s="390" t="s">
        <v>382</v>
      </c>
      <c r="C4710" s="391" t="s">
        <v>2759</v>
      </c>
      <c r="D4710" s="390" t="s">
        <v>1336</v>
      </c>
      <c r="E4710" s="390" t="s">
        <v>2760</v>
      </c>
      <c r="F4710" s="541">
        <v>850</v>
      </c>
      <c r="G4710" s="541"/>
      <c r="H4710" s="392" t="s">
        <v>137</v>
      </c>
      <c r="I4710" s="443">
        <v>1</v>
      </c>
      <c r="J4710" s="393"/>
      <c r="K4710" s="393">
        <v>142.43</v>
      </c>
      <c r="L4710" s="393">
        <v>142.43</v>
      </c>
    </row>
    <row r="4711" spans="2:12" ht="12.75" customHeight="1" x14ac:dyDescent="0.25">
      <c r="B4711" s="394" t="s">
        <v>383</v>
      </c>
      <c r="C4711" s="444" t="s">
        <v>4860</v>
      </c>
      <c r="D4711" s="394" t="s">
        <v>1336</v>
      </c>
      <c r="E4711" s="394" t="s">
        <v>2760</v>
      </c>
      <c r="F4711" s="542" t="s">
        <v>390</v>
      </c>
      <c r="G4711" s="542"/>
      <c r="H4711" s="395" t="s">
        <v>136</v>
      </c>
      <c r="I4711" s="445">
        <v>1</v>
      </c>
      <c r="J4711" s="445">
        <v>0</v>
      </c>
      <c r="K4711" s="446">
        <v>138.1</v>
      </c>
      <c r="L4711" s="446">
        <v>138.1</v>
      </c>
    </row>
    <row r="4712" spans="2:12" x14ac:dyDescent="0.25">
      <c r="B4712" s="394" t="s">
        <v>383</v>
      </c>
      <c r="C4712" s="444" t="s">
        <v>688</v>
      </c>
      <c r="D4712" s="394" t="s">
        <v>1336</v>
      </c>
      <c r="E4712" s="394" t="s">
        <v>243</v>
      </c>
      <c r="F4712" s="542" t="s">
        <v>384</v>
      </c>
      <c r="G4712" s="542"/>
      <c r="H4712" s="395" t="s">
        <v>340</v>
      </c>
      <c r="I4712" s="445">
        <v>8.3299999999999999E-2</v>
      </c>
      <c r="J4712" s="445">
        <v>0</v>
      </c>
      <c r="K4712" s="446">
        <v>29.78</v>
      </c>
      <c r="L4712" s="446">
        <v>2.480674</v>
      </c>
    </row>
    <row r="4713" spans="2:12" ht="12.75" customHeight="1" x14ac:dyDescent="0.25">
      <c r="B4713" s="394" t="s">
        <v>383</v>
      </c>
      <c r="C4713" s="444" t="s">
        <v>674</v>
      </c>
      <c r="D4713" s="394" t="s">
        <v>1336</v>
      </c>
      <c r="E4713" s="394" t="s">
        <v>237</v>
      </c>
      <c r="F4713" s="542" t="s">
        <v>384</v>
      </c>
      <c r="G4713" s="542"/>
      <c r="H4713" s="395" t="s">
        <v>340</v>
      </c>
      <c r="I4713" s="445">
        <v>8.3299999999999999E-2</v>
      </c>
      <c r="J4713" s="445">
        <v>0</v>
      </c>
      <c r="K4713" s="446">
        <v>22.31</v>
      </c>
      <c r="L4713" s="446">
        <v>1.8584229999999999</v>
      </c>
    </row>
    <row r="4714" spans="2:12" ht="25.5" x14ac:dyDescent="0.25">
      <c r="B4714" s="399"/>
      <c r="C4714" s="399"/>
      <c r="D4714" s="399"/>
      <c r="E4714" s="399"/>
      <c r="F4714" s="399"/>
      <c r="G4714" s="399" t="s">
        <v>386</v>
      </c>
      <c r="H4714" s="447">
        <v>4.33</v>
      </c>
      <c r="I4714" s="399" t="s">
        <v>387</v>
      </c>
      <c r="J4714" s="447">
        <v>0</v>
      </c>
      <c r="K4714" s="399" t="s">
        <v>388</v>
      </c>
      <c r="L4714" s="447">
        <v>4.33</v>
      </c>
    </row>
    <row r="4715" spans="2:12" ht="26.25" thickBot="1" x14ac:dyDescent="0.3">
      <c r="B4715" s="399"/>
      <c r="C4715" s="399"/>
      <c r="D4715" s="399"/>
      <c r="E4715" s="399"/>
      <c r="F4715" s="399"/>
      <c r="G4715" s="399" t="s">
        <v>389</v>
      </c>
      <c r="H4715" s="447">
        <v>0</v>
      </c>
      <c r="I4715" s="543"/>
      <c r="J4715" s="543" t="s">
        <v>474</v>
      </c>
      <c r="K4715" s="399"/>
      <c r="L4715" s="447">
        <v>142.43</v>
      </c>
    </row>
    <row r="4716" spans="2:12" ht="13.5" thickTop="1" x14ac:dyDescent="0.25">
      <c r="B4716" s="396"/>
      <c r="C4716" s="396"/>
      <c r="D4716" s="396"/>
      <c r="E4716" s="396"/>
      <c r="F4716" s="396"/>
      <c r="G4716" s="396"/>
      <c r="H4716" s="396"/>
      <c r="I4716" s="396"/>
      <c r="J4716" s="396"/>
      <c r="K4716" s="396"/>
      <c r="L4716" s="396"/>
    </row>
    <row r="4717" spans="2:12" ht="15" x14ac:dyDescent="0.25">
      <c r="B4717" s="388" t="s">
        <v>2761</v>
      </c>
      <c r="C4717" s="440" t="s">
        <v>15</v>
      </c>
      <c r="D4717" s="388" t="s">
        <v>33</v>
      </c>
      <c r="E4717" s="388" t="s">
        <v>30</v>
      </c>
      <c r="F4717" s="544" t="s">
        <v>199</v>
      </c>
      <c r="G4717" s="544"/>
      <c r="H4717" s="389" t="s">
        <v>24</v>
      </c>
      <c r="I4717" s="440" t="s">
        <v>26</v>
      </c>
      <c r="J4717" s="440" t="s">
        <v>585</v>
      </c>
      <c r="K4717" s="440" t="s">
        <v>54</v>
      </c>
      <c r="L4717" s="440" t="s">
        <v>25</v>
      </c>
    </row>
    <row r="4718" spans="2:12" x14ac:dyDescent="0.25">
      <c r="B4718" s="390" t="s">
        <v>382</v>
      </c>
      <c r="C4718" s="391" t="s">
        <v>2762</v>
      </c>
      <c r="D4718" s="390" t="s">
        <v>1336</v>
      </c>
      <c r="E4718" s="390" t="s">
        <v>2763</v>
      </c>
      <c r="F4718" s="541">
        <v>850</v>
      </c>
      <c r="G4718" s="541"/>
      <c r="H4718" s="392" t="s">
        <v>137</v>
      </c>
      <c r="I4718" s="443">
        <v>1</v>
      </c>
      <c r="J4718" s="393"/>
      <c r="K4718" s="393">
        <v>229.16</v>
      </c>
      <c r="L4718" s="393">
        <v>229.16</v>
      </c>
    </row>
    <row r="4719" spans="2:12" x14ac:dyDescent="0.25">
      <c r="B4719" s="394" t="s">
        <v>383</v>
      </c>
      <c r="C4719" s="444" t="s">
        <v>688</v>
      </c>
      <c r="D4719" s="394" t="s">
        <v>1336</v>
      </c>
      <c r="E4719" s="394" t="s">
        <v>243</v>
      </c>
      <c r="F4719" s="542" t="s">
        <v>384</v>
      </c>
      <c r="G4719" s="542"/>
      <c r="H4719" s="395" t="s">
        <v>340</v>
      </c>
      <c r="I4719" s="445">
        <v>0.5</v>
      </c>
      <c r="J4719" s="445">
        <v>0</v>
      </c>
      <c r="K4719" s="446">
        <v>29.78</v>
      </c>
      <c r="L4719" s="446">
        <v>14.89</v>
      </c>
    </row>
    <row r="4720" spans="2:12" ht="12.75" customHeight="1" x14ac:dyDescent="0.25">
      <c r="B4720" s="394" t="s">
        <v>383</v>
      </c>
      <c r="C4720" s="444" t="s">
        <v>4861</v>
      </c>
      <c r="D4720" s="394" t="s">
        <v>1336</v>
      </c>
      <c r="E4720" s="394" t="s">
        <v>2763</v>
      </c>
      <c r="F4720" s="542" t="s">
        <v>390</v>
      </c>
      <c r="G4720" s="542"/>
      <c r="H4720" s="395" t="s">
        <v>136</v>
      </c>
      <c r="I4720" s="445">
        <v>1</v>
      </c>
      <c r="J4720" s="445">
        <v>0</v>
      </c>
      <c r="K4720" s="446">
        <v>202.74</v>
      </c>
      <c r="L4720" s="446">
        <v>202.74</v>
      </c>
    </row>
    <row r="4721" spans="2:12" x14ac:dyDescent="0.25">
      <c r="B4721" s="394" t="s">
        <v>383</v>
      </c>
      <c r="C4721" s="444" t="s">
        <v>674</v>
      </c>
      <c r="D4721" s="394" t="s">
        <v>1336</v>
      </c>
      <c r="E4721" s="394" t="s">
        <v>237</v>
      </c>
      <c r="F4721" s="542" t="s">
        <v>384</v>
      </c>
      <c r="G4721" s="542"/>
      <c r="H4721" s="395" t="s">
        <v>340</v>
      </c>
      <c r="I4721" s="445">
        <v>0.5</v>
      </c>
      <c r="J4721" s="445">
        <v>0</v>
      </c>
      <c r="K4721" s="446">
        <v>22.31</v>
      </c>
      <c r="L4721" s="446">
        <v>11.154999999999999</v>
      </c>
    </row>
    <row r="4722" spans="2:12" ht="12.75" customHeight="1" x14ac:dyDescent="0.25">
      <c r="B4722" s="394" t="s">
        <v>383</v>
      </c>
      <c r="C4722" s="444" t="s">
        <v>441</v>
      </c>
      <c r="D4722" s="394" t="s">
        <v>1336</v>
      </c>
      <c r="E4722" s="394" t="s">
        <v>442</v>
      </c>
      <c r="F4722" s="542" t="s">
        <v>390</v>
      </c>
      <c r="G4722" s="542"/>
      <c r="H4722" s="395" t="s">
        <v>141</v>
      </c>
      <c r="I4722" s="445">
        <v>1</v>
      </c>
      <c r="J4722" s="445">
        <v>0</v>
      </c>
      <c r="K4722" s="446">
        <v>0.38</v>
      </c>
      <c r="L4722" s="446">
        <v>0.38</v>
      </c>
    </row>
    <row r="4723" spans="2:12" ht="25.5" x14ac:dyDescent="0.25">
      <c r="B4723" s="399"/>
      <c r="C4723" s="399"/>
      <c r="D4723" s="399"/>
      <c r="E4723" s="399"/>
      <c r="F4723" s="399"/>
      <c r="G4723" s="399" t="s">
        <v>386</v>
      </c>
      <c r="H4723" s="447">
        <v>26.04</v>
      </c>
      <c r="I4723" s="399" t="s">
        <v>387</v>
      </c>
      <c r="J4723" s="447">
        <v>0</v>
      </c>
      <c r="K4723" s="399" t="s">
        <v>388</v>
      </c>
      <c r="L4723" s="447">
        <v>26.04</v>
      </c>
    </row>
    <row r="4724" spans="2:12" ht="26.25" thickBot="1" x14ac:dyDescent="0.3">
      <c r="B4724" s="399"/>
      <c r="C4724" s="399"/>
      <c r="D4724" s="399"/>
      <c r="E4724" s="399"/>
      <c r="F4724" s="399"/>
      <c r="G4724" s="399" t="s">
        <v>389</v>
      </c>
      <c r="H4724" s="447">
        <v>0</v>
      </c>
      <c r="I4724" s="543"/>
      <c r="J4724" s="543" t="s">
        <v>474</v>
      </c>
      <c r="K4724" s="399"/>
      <c r="L4724" s="447">
        <v>229.16</v>
      </c>
    </row>
    <row r="4725" spans="2:12" ht="13.5" thickTop="1" x14ac:dyDescent="0.25">
      <c r="B4725" s="396"/>
      <c r="C4725" s="396"/>
      <c r="D4725" s="396"/>
      <c r="E4725" s="396"/>
      <c r="F4725" s="396"/>
      <c r="G4725" s="396"/>
      <c r="H4725" s="396"/>
      <c r="I4725" s="396"/>
      <c r="J4725" s="396"/>
      <c r="K4725" s="396"/>
      <c r="L4725" s="396"/>
    </row>
    <row r="4726" spans="2:12" ht="15" x14ac:dyDescent="0.25">
      <c r="B4726" s="388" t="s">
        <v>2766</v>
      </c>
      <c r="C4726" s="440" t="s">
        <v>15</v>
      </c>
      <c r="D4726" s="388" t="s">
        <v>33</v>
      </c>
      <c r="E4726" s="388" t="s">
        <v>30</v>
      </c>
      <c r="F4726" s="544" t="s">
        <v>199</v>
      </c>
      <c r="G4726" s="544"/>
      <c r="H4726" s="389" t="s">
        <v>24</v>
      </c>
      <c r="I4726" s="440" t="s">
        <v>26</v>
      </c>
      <c r="J4726" s="440" t="s">
        <v>585</v>
      </c>
      <c r="K4726" s="440" t="s">
        <v>54</v>
      </c>
      <c r="L4726" s="440" t="s">
        <v>25</v>
      </c>
    </row>
    <row r="4727" spans="2:12" ht="38.25" x14ac:dyDescent="0.25">
      <c r="B4727" s="390" t="s">
        <v>382</v>
      </c>
      <c r="C4727" s="391" t="s">
        <v>2767</v>
      </c>
      <c r="D4727" s="390" t="s">
        <v>160</v>
      </c>
      <c r="E4727" s="390" t="s">
        <v>2768</v>
      </c>
      <c r="F4727" s="541" t="s">
        <v>1227</v>
      </c>
      <c r="G4727" s="541"/>
      <c r="H4727" s="392" t="s">
        <v>159</v>
      </c>
      <c r="I4727" s="443">
        <v>1</v>
      </c>
      <c r="J4727" s="393"/>
      <c r="K4727" s="393">
        <v>410.12</v>
      </c>
      <c r="L4727" s="393">
        <v>410.12</v>
      </c>
    </row>
    <row r="4728" spans="2:12" ht="63.75" x14ac:dyDescent="0.25">
      <c r="B4728" s="397" t="s">
        <v>471</v>
      </c>
      <c r="C4728" s="448" t="s">
        <v>4862</v>
      </c>
      <c r="D4728" s="397" t="s">
        <v>160</v>
      </c>
      <c r="E4728" s="397" t="s">
        <v>4863</v>
      </c>
      <c r="F4728" s="545" t="s">
        <v>1252</v>
      </c>
      <c r="G4728" s="545"/>
      <c r="H4728" s="398" t="s">
        <v>138</v>
      </c>
      <c r="I4728" s="449">
        <v>4.4699999999999997E-2</v>
      </c>
      <c r="J4728" s="449">
        <v>0</v>
      </c>
      <c r="K4728" s="450">
        <v>685.61</v>
      </c>
      <c r="L4728" s="450">
        <v>30.64</v>
      </c>
    </row>
    <row r="4729" spans="2:12" x14ac:dyDescent="0.25">
      <c r="B4729" s="394" t="s">
        <v>383</v>
      </c>
      <c r="C4729" s="444" t="s">
        <v>688</v>
      </c>
      <c r="D4729" s="394" t="s">
        <v>1336</v>
      </c>
      <c r="E4729" s="394" t="s">
        <v>243</v>
      </c>
      <c r="F4729" s="542" t="s">
        <v>384</v>
      </c>
      <c r="G4729" s="542"/>
      <c r="H4729" s="395" t="s">
        <v>340</v>
      </c>
      <c r="I4729" s="445">
        <v>1.153</v>
      </c>
      <c r="J4729" s="445">
        <v>0</v>
      </c>
      <c r="K4729" s="446">
        <v>29.78</v>
      </c>
      <c r="L4729" s="446">
        <v>34.33634</v>
      </c>
    </row>
    <row r="4730" spans="2:12" ht="12.75" customHeight="1" x14ac:dyDescent="0.25">
      <c r="B4730" s="394" t="s">
        <v>383</v>
      </c>
      <c r="C4730" s="444" t="s">
        <v>4864</v>
      </c>
      <c r="D4730" s="394" t="s">
        <v>1336</v>
      </c>
      <c r="E4730" s="394" t="s">
        <v>4865</v>
      </c>
      <c r="F4730" s="542" t="s">
        <v>390</v>
      </c>
      <c r="G4730" s="542"/>
      <c r="H4730" s="395" t="s">
        <v>136</v>
      </c>
      <c r="I4730" s="445">
        <v>1</v>
      </c>
      <c r="J4730" s="445">
        <v>0</v>
      </c>
      <c r="K4730" s="446">
        <v>321.67</v>
      </c>
      <c r="L4730" s="446">
        <v>321.67</v>
      </c>
    </row>
    <row r="4731" spans="2:12" ht="12.75" customHeight="1" x14ac:dyDescent="0.25">
      <c r="B4731" s="394" t="s">
        <v>383</v>
      </c>
      <c r="C4731" s="444" t="s">
        <v>690</v>
      </c>
      <c r="D4731" s="394" t="s">
        <v>1336</v>
      </c>
      <c r="E4731" s="394" t="s">
        <v>202</v>
      </c>
      <c r="F4731" s="542" t="s">
        <v>384</v>
      </c>
      <c r="G4731" s="542"/>
      <c r="H4731" s="395" t="s">
        <v>340</v>
      </c>
      <c r="I4731" s="445">
        <v>1.153</v>
      </c>
      <c r="J4731" s="445">
        <v>0</v>
      </c>
      <c r="K4731" s="446">
        <v>20.37</v>
      </c>
      <c r="L4731" s="446">
        <v>23.486609999999999</v>
      </c>
    </row>
    <row r="4732" spans="2:12" ht="25.5" x14ac:dyDescent="0.25">
      <c r="B4732" s="399"/>
      <c r="C4732" s="399"/>
      <c r="D4732" s="399"/>
      <c r="E4732" s="399"/>
      <c r="F4732" s="399"/>
      <c r="G4732" s="399" t="s">
        <v>386</v>
      </c>
      <c r="H4732" s="447">
        <v>68.03</v>
      </c>
      <c r="I4732" s="399" t="s">
        <v>387</v>
      </c>
      <c r="J4732" s="447">
        <v>0</v>
      </c>
      <c r="K4732" s="399" t="s">
        <v>388</v>
      </c>
      <c r="L4732" s="447">
        <v>68.03</v>
      </c>
    </row>
    <row r="4733" spans="2:12" ht="26.25" thickBot="1" x14ac:dyDescent="0.3">
      <c r="B4733" s="399"/>
      <c r="C4733" s="399"/>
      <c r="D4733" s="399"/>
      <c r="E4733" s="399"/>
      <c r="F4733" s="399"/>
      <c r="G4733" s="399" t="s">
        <v>389</v>
      </c>
      <c r="H4733" s="447">
        <v>0</v>
      </c>
      <c r="I4733" s="543"/>
      <c r="J4733" s="543" t="s">
        <v>474</v>
      </c>
      <c r="K4733" s="399"/>
      <c r="L4733" s="447">
        <v>410.12</v>
      </c>
    </row>
    <row r="4734" spans="2:12" ht="13.5" thickTop="1" x14ac:dyDescent="0.25">
      <c r="B4734" s="396"/>
      <c r="C4734" s="396"/>
      <c r="D4734" s="396"/>
      <c r="E4734" s="396"/>
      <c r="F4734" s="396"/>
      <c r="G4734" s="396"/>
      <c r="H4734" s="396"/>
      <c r="I4734" s="396"/>
      <c r="J4734" s="396"/>
      <c r="K4734" s="396"/>
      <c r="L4734" s="396"/>
    </row>
    <row r="4735" spans="2:12" ht="15" x14ac:dyDescent="0.25">
      <c r="B4735" s="388" t="s">
        <v>2769</v>
      </c>
      <c r="C4735" s="440" t="s">
        <v>15</v>
      </c>
      <c r="D4735" s="388" t="s">
        <v>33</v>
      </c>
      <c r="E4735" s="388" t="s">
        <v>30</v>
      </c>
      <c r="F4735" s="544" t="s">
        <v>199</v>
      </c>
      <c r="G4735" s="544"/>
      <c r="H4735" s="389" t="s">
        <v>24</v>
      </c>
      <c r="I4735" s="440" t="s">
        <v>26</v>
      </c>
      <c r="J4735" s="440" t="s">
        <v>54</v>
      </c>
      <c r="K4735" s="440" t="s">
        <v>25</v>
      </c>
      <c r="L4735"/>
    </row>
    <row r="4736" spans="2:12" ht="38.25" x14ac:dyDescent="0.25">
      <c r="B4736" s="390" t="s">
        <v>382</v>
      </c>
      <c r="C4736" s="391" t="s">
        <v>2770</v>
      </c>
      <c r="D4736" s="390" t="s">
        <v>1097</v>
      </c>
      <c r="E4736" s="390" t="s">
        <v>2771</v>
      </c>
      <c r="F4736" s="541" t="s">
        <v>1286</v>
      </c>
      <c r="G4736" s="541"/>
      <c r="H4736" s="392" t="s">
        <v>136</v>
      </c>
      <c r="I4736" s="443">
        <v>1</v>
      </c>
      <c r="J4736" s="393">
        <v>15.79</v>
      </c>
      <c r="K4736" s="393">
        <v>15.79</v>
      </c>
      <c r="L4736"/>
    </row>
    <row r="4737" spans="2:12" ht="30" x14ac:dyDescent="0.25">
      <c r="B4737" s="388" t="s">
        <v>604</v>
      </c>
      <c r="C4737" s="440" t="s">
        <v>15</v>
      </c>
      <c r="D4737" s="388" t="s">
        <v>33</v>
      </c>
      <c r="E4737" s="388" t="s">
        <v>384</v>
      </c>
      <c r="F4737" s="440" t="s">
        <v>201</v>
      </c>
      <c r="G4737" s="546" t="s">
        <v>605</v>
      </c>
      <c r="H4737" s="546"/>
      <c r="I4737" s="546"/>
      <c r="J4737" s="546"/>
      <c r="K4737" s="440" t="s">
        <v>606</v>
      </c>
      <c r="L4737"/>
    </row>
    <row r="4738" spans="2:12" ht="12.75" customHeight="1" x14ac:dyDescent="0.25">
      <c r="B4738" s="394" t="s">
        <v>383</v>
      </c>
      <c r="C4738" s="444" t="s">
        <v>690</v>
      </c>
      <c r="D4738" s="394" t="s">
        <v>1336</v>
      </c>
      <c r="E4738" s="394" t="s">
        <v>202</v>
      </c>
      <c r="F4738" s="445">
        <v>7.3333300000000004E-2</v>
      </c>
      <c r="G4738" s="394"/>
      <c r="H4738" s="394"/>
      <c r="I4738" s="394"/>
      <c r="J4738" s="451" t="s">
        <v>1131</v>
      </c>
      <c r="K4738" s="451" t="s">
        <v>4866</v>
      </c>
      <c r="L4738"/>
    </row>
    <row r="4739" spans="2:12" ht="12.75" customHeight="1" x14ac:dyDescent="0.25">
      <c r="B4739" s="547"/>
      <c r="C4739" s="547"/>
      <c r="D4739" s="547"/>
      <c r="E4739" s="547"/>
      <c r="F4739" s="547"/>
      <c r="G4739" s="547" t="s">
        <v>608</v>
      </c>
      <c r="H4739" s="547"/>
      <c r="I4739" s="547"/>
      <c r="J4739" s="547"/>
      <c r="K4739" s="453">
        <v>0</v>
      </c>
      <c r="L4739"/>
    </row>
    <row r="4740" spans="2:12" ht="15" x14ac:dyDescent="0.25">
      <c r="B4740" s="547"/>
      <c r="C4740" s="547"/>
      <c r="D4740" s="547"/>
      <c r="E4740" s="547"/>
      <c r="F4740" s="547"/>
      <c r="G4740" s="547" t="s">
        <v>609</v>
      </c>
      <c r="H4740" s="547"/>
      <c r="I4740" s="547"/>
      <c r="J4740" s="547"/>
      <c r="K4740" s="400">
        <v>1.49</v>
      </c>
      <c r="L4740"/>
    </row>
    <row r="4741" spans="2:12" ht="15" x14ac:dyDescent="0.25">
      <c r="B4741" s="547"/>
      <c r="C4741" s="547"/>
      <c r="D4741" s="547"/>
      <c r="E4741" s="547"/>
      <c r="F4741" s="547"/>
      <c r="G4741" s="547" t="s">
        <v>645</v>
      </c>
      <c r="H4741" s="547"/>
      <c r="I4741" s="547"/>
      <c r="J4741" s="547"/>
      <c r="K4741" s="400">
        <v>1.49</v>
      </c>
      <c r="L4741"/>
    </row>
    <row r="4742" spans="2:12" ht="15" x14ac:dyDescent="0.25">
      <c r="B4742" s="547"/>
      <c r="C4742" s="547"/>
      <c r="D4742" s="547"/>
      <c r="E4742" s="547"/>
      <c r="F4742" s="547"/>
      <c r="G4742" s="547" t="s">
        <v>611</v>
      </c>
      <c r="H4742" s="547"/>
      <c r="I4742" s="547"/>
      <c r="J4742" s="547"/>
      <c r="K4742" s="400">
        <v>1</v>
      </c>
      <c r="L4742"/>
    </row>
    <row r="4743" spans="2:12" ht="15" x14ac:dyDescent="0.25">
      <c r="B4743" s="547"/>
      <c r="C4743" s="547"/>
      <c r="D4743" s="547"/>
      <c r="E4743" s="547"/>
      <c r="F4743" s="547"/>
      <c r="G4743" s="547" t="s">
        <v>1288</v>
      </c>
      <c r="H4743" s="547"/>
      <c r="I4743" s="547"/>
      <c r="J4743" s="547"/>
      <c r="K4743" s="400">
        <v>1.49</v>
      </c>
      <c r="L4743"/>
    </row>
    <row r="4744" spans="2:12" ht="30" x14ac:dyDescent="0.25">
      <c r="B4744" s="388" t="s">
        <v>646</v>
      </c>
      <c r="C4744" s="440" t="s">
        <v>15</v>
      </c>
      <c r="D4744" s="388" t="s">
        <v>33</v>
      </c>
      <c r="E4744" s="388" t="s">
        <v>1289</v>
      </c>
      <c r="F4744" s="440" t="s">
        <v>201</v>
      </c>
      <c r="G4744" s="440" t="s">
        <v>200</v>
      </c>
      <c r="H4744" s="440" t="s">
        <v>648</v>
      </c>
      <c r="I4744" s="440"/>
      <c r="J4744" s="440"/>
      <c r="K4744" s="440" t="s">
        <v>605</v>
      </c>
      <c r="L4744"/>
    </row>
    <row r="4745" spans="2:12" ht="25.5" x14ac:dyDescent="0.25">
      <c r="B4745" s="394" t="s">
        <v>383</v>
      </c>
      <c r="C4745" s="444" t="s">
        <v>4867</v>
      </c>
      <c r="D4745" s="394" t="s">
        <v>1097</v>
      </c>
      <c r="E4745" s="394" t="s">
        <v>4868</v>
      </c>
      <c r="F4745" s="445">
        <v>1</v>
      </c>
      <c r="G4745" s="395" t="s">
        <v>136</v>
      </c>
      <c r="H4745" s="550" t="s">
        <v>4869</v>
      </c>
      <c r="I4745" s="550"/>
      <c r="J4745" s="542"/>
      <c r="K4745" s="451" t="s">
        <v>4869</v>
      </c>
      <c r="L4745"/>
    </row>
    <row r="4746" spans="2:12" ht="15" x14ac:dyDescent="0.25">
      <c r="B4746" s="547"/>
      <c r="C4746" s="547"/>
      <c r="D4746" s="547"/>
      <c r="E4746" s="547"/>
      <c r="F4746" s="547"/>
      <c r="G4746" s="547" t="s">
        <v>1290</v>
      </c>
      <c r="H4746" s="547"/>
      <c r="I4746" s="547"/>
      <c r="J4746" s="547"/>
      <c r="K4746" s="400">
        <v>14.3</v>
      </c>
      <c r="L4746"/>
    </row>
    <row r="4747" spans="2:12" ht="25.5" x14ac:dyDescent="0.25">
      <c r="B4747" s="399"/>
      <c r="C4747" s="399"/>
      <c r="D4747" s="399"/>
      <c r="E4747" s="399"/>
      <c r="F4747" s="399" t="s">
        <v>386</v>
      </c>
      <c r="G4747" s="447">
        <v>1.49</v>
      </c>
      <c r="H4747" s="399" t="s">
        <v>387</v>
      </c>
      <c r="I4747" s="447">
        <v>0</v>
      </c>
      <c r="J4747" s="399" t="s">
        <v>388</v>
      </c>
      <c r="K4747" s="447">
        <v>1.49</v>
      </c>
      <c r="L4747"/>
    </row>
    <row r="4748" spans="2:12" ht="12.75" customHeight="1" thickBot="1" x14ac:dyDescent="0.3">
      <c r="B4748" s="399"/>
      <c r="C4748" s="399"/>
      <c r="D4748" s="399"/>
      <c r="E4748" s="399"/>
      <c r="F4748" s="399" t="s">
        <v>389</v>
      </c>
      <c r="G4748" s="447">
        <v>0</v>
      </c>
      <c r="H4748" s="399"/>
      <c r="I4748" s="543" t="s">
        <v>474</v>
      </c>
      <c r="J4748" s="543"/>
      <c r="K4748" s="447">
        <v>15.79</v>
      </c>
      <c r="L4748"/>
    </row>
    <row r="4749" spans="2:12" ht="12.75" customHeight="1" thickTop="1" x14ac:dyDescent="0.25">
      <c r="B4749" s="396"/>
      <c r="C4749" s="396"/>
      <c r="D4749" s="396"/>
      <c r="E4749" s="396"/>
      <c r="F4749" s="396"/>
      <c r="G4749" s="396"/>
      <c r="H4749" s="396"/>
      <c r="I4749" s="396"/>
      <c r="J4749" s="396"/>
      <c r="K4749" s="396"/>
      <c r="L4749" s="396"/>
    </row>
    <row r="4750" spans="2:12" ht="15" x14ac:dyDescent="0.25">
      <c r="B4750" s="388" t="s">
        <v>2773</v>
      </c>
      <c r="C4750" s="440" t="s">
        <v>15</v>
      </c>
      <c r="D4750" s="388" t="s">
        <v>33</v>
      </c>
      <c r="E4750" s="388" t="s">
        <v>30</v>
      </c>
      <c r="F4750" s="544" t="s">
        <v>199</v>
      </c>
      <c r="G4750" s="544"/>
      <c r="H4750" s="389" t="s">
        <v>24</v>
      </c>
      <c r="I4750" s="440" t="s">
        <v>26</v>
      </c>
      <c r="J4750" s="440" t="s">
        <v>585</v>
      </c>
      <c r="K4750" s="440" t="s">
        <v>54</v>
      </c>
      <c r="L4750" s="440" t="s">
        <v>25</v>
      </c>
    </row>
    <row r="4751" spans="2:12" x14ac:dyDescent="0.25">
      <c r="B4751" s="390" t="s">
        <v>382</v>
      </c>
      <c r="C4751" s="391" t="s">
        <v>2774</v>
      </c>
      <c r="D4751" s="390" t="s">
        <v>1336</v>
      </c>
      <c r="E4751" s="390" t="s">
        <v>2775</v>
      </c>
      <c r="F4751" s="541">
        <v>703</v>
      </c>
      <c r="G4751" s="541"/>
      <c r="H4751" s="392" t="s">
        <v>137</v>
      </c>
      <c r="I4751" s="443">
        <v>1</v>
      </c>
      <c r="J4751" s="393"/>
      <c r="K4751" s="393">
        <v>7.88</v>
      </c>
      <c r="L4751" s="393">
        <v>7.88</v>
      </c>
    </row>
    <row r="4752" spans="2:12" x14ac:dyDescent="0.25">
      <c r="B4752" s="394" t="s">
        <v>383</v>
      </c>
      <c r="C4752" s="444" t="s">
        <v>682</v>
      </c>
      <c r="D4752" s="394" t="s">
        <v>1336</v>
      </c>
      <c r="E4752" s="394" t="s">
        <v>244</v>
      </c>
      <c r="F4752" s="542" t="s">
        <v>384</v>
      </c>
      <c r="G4752" s="542"/>
      <c r="H4752" s="395" t="s">
        <v>340</v>
      </c>
      <c r="I4752" s="445">
        <v>0.12</v>
      </c>
      <c r="J4752" s="445">
        <v>0</v>
      </c>
      <c r="K4752" s="446">
        <v>29.48</v>
      </c>
      <c r="L4752" s="446">
        <v>3.5375999999999999</v>
      </c>
    </row>
    <row r="4753" spans="2:12" x14ac:dyDescent="0.25">
      <c r="B4753" s="394" t="s">
        <v>383</v>
      </c>
      <c r="C4753" s="444" t="s">
        <v>4870</v>
      </c>
      <c r="D4753" s="394" t="s">
        <v>1336</v>
      </c>
      <c r="E4753" s="394" t="s">
        <v>4871</v>
      </c>
      <c r="F4753" s="542" t="s">
        <v>390</v>
      </c>
      <c r="G4753" s="542"/>
      <c r="H4753" s="395" t="s">
        <v>136</v>
      </c>
      <c r="I4753" s="445">
        <v>1</v>
      </c>
      <c r="J4753" s="445">
        <v>0</v>
      </c>
      <c r="K4753" s="446">
        <v>1.68</v>
      </c>
      <c r="L4753" s="446">
        <v>1.68</v>
      </c>
    </row>
    <row r="4754" spans="2:12" x14ac:dyDescent="0.25">
      <c r="B4754" s="394" t="s">
        <v>383</v>
      </c>
      <c r="C4754" s="444" t="s">
        <v>674</v>
      </c>
      <c r="D4754" s="394" t="s">
        <v>1336</v>
      </c>
      <c r="E4754" s="394" t="s">
        <v>237</v>
      </c>
      <c r="F4754" s="542" t="s">
        <v>384</v>
      </c>
      <c r="G4754" s="542"/>
      <c r="H4754" s="395" t="s">
        <v>340</v>
      </c>
      <c r="I4754" s="445">
        <v>0.12</v>
      </c>
      <c r="J4754" s="445">
        <v>0</v>
      </c>
      <c r="K4754" s="446">
        <v>22.31</v>
      </c>
      <c r="L4754" s="446">
        <v>2.6772</v>
      </c>
    </row>
    <row r="4755" spans="2:12" ht="25.5" x14ac:dyDescent="0.25">
      <c r="B4755" s="399"/>
      <c r="C4755" s="399"/>
      <c r="D4755" s="399"/>
      <c r="E4755" s="399"/>
      <c r="F4755" s="399"/>
      <c r="G4755" s="399" t="s">
        <v>386</v>
      </c>
      <c r="H4755" s="447">
        <v>6.2</v>
      </c>
      <c r="I4755" s="399" t="s">
        <v>387</v>
      </c>
      <c r="J4755" s="447">
        <v>0</v>
      </c>
      <c r="K4755" s="399" t="s">
        <v>388</v>
      </c>
      <c r="L4755" s="447">
        <v>6.2</v>
      </c>
    </row>
    <row r="4756" spans="2:12" ht="12.75" customHeight="1" thickBot="1" x14ac:dyDescent="0.3">
      <c r="B4756" s="399"/>
      <c r="C4756" s="399"/>
      <c r="D4756" s="399"/>
      <c r="E4756" s="399"/>
      <c r="F4756" s="399"/>
      <c r="G4756" s="399" t="s">
        <v>389</v>
      </c>
      <c r="H4756" s="447">
        <v>0</v>
      </c>
      <c r="I4756" s="543"/>
      <c r="J4756" s="543" t="s">
        <v>474</v>
      </c>
      <c r="K4756" s="399"/>
      <c r="L4756" s="447">
        <v>7.88</v>
      </c>
    </row>
    <row r="4757" spans="2:12" ht="13.5" thickTop="1" x14ac:dyDescent="0.25">
      <c r="B4757" s="396"/>
      <c r="C4757" s="396"/>
      <c r="D4757" s="396"/>
      <c r="E4757" s="396"/>
      <c r="F4757" s="396"/>
      <c r="G4757" s="396"/>
      <c r="H4757" s="396"/>
      <c r="I4757" s="396"/>
      <c r="J4757" s="396"/>
      <c r="K4757" s="396"/>
      <c r="L4757" s="396"/>
    </row>
    <row r="4758" spans="2:12" ht="12.75" customHeight="1" x14ac:dyDescent="0.25">
      <c r="B4758" s="388" t="s">
        <v>2776</v>
      </c>
      <c r="C4758" s="440" t="s">
        <v>15</v>
      </c>
      <c r="D4758" s="388" t="s">
        <v>33</v>
      </c>
      <c r="E4758" s="388" t="s">
        <v>30</v>
      </c>
      <c r="F4758" s="544" t="s">
        <v>199</v>
      </c>
      <c r="G4758" s="544"/>
      <c r="H4758" s="389" t="s">
        <v>24</v>
      </c>
      <c r="I4758" s="440" t="s">
        <v>26</v>
      </c>
      <c r="J4758" s="440" t="s">
        <v>585</v>
      </c>
      <c r="K4758" s="440" t="s">
        <v>54</v>
      </c>
      <c r="L4758" s="440" t="s">
        <v>25</v>
      </c>
    </row>
    <row r="4759" spans="2:12" x14ac:dyDescent="0.25">
      <c r="B4759" s="390" t="s">
        <v>382</v>
      </c>
      <c r="C4759" s="391" t="s">
        <v>2777</v>
      </c>
      <c r="D4759" s="390" t="s">
        <v>1336</v>
      </c>
      <c r="E4759" s="390" t="s">
        <v>2778</v>
      </c>
      <c r="F4759" s="541">
        <v>703</v>
      </c>
      <c r="G4759" s="541"/>
      <c r="H4759" s="392" t="s">
        <v>137</v>
      </c>
      <c r="I4759" s="443">
        <v>1</v>
      </c>
      <c r="J4759" s="393"/>
      <c r="K4759" s="393">
        <v>9.7899999999999991</v>
      </c>
      <c r="L4759" s="393">
        <v>9.7899999999999991</v>
      </c>
    </row>
    <row r="4760" spans="2:12" x14ac:dyDescent="0.25">
      <c r="B4760" s="394" t="s">
        <v>383</v>
      </c>
      <c r="C4760" s="444" t="s">
        <v>4872</v>
      </c>
      <c r="D4760" s="394" t="s">
        <v>1336</v>
      </c>
      <c r="E4760" s="394" t="s">
        <v>4873</v>
      </c>
      <c r="F4760" s="542" t="s">
        <v>390</v>
      </c>
      <c r="G4760" s="542"/>
      <c r="H4760" s="395" t="s">
        <v>136</v>
      </c>
      <c r="I4760" s="445">
        <v>1</v>
      </c>
      <c r="J4760" s="445">
        <v>0</v>
      </c>
      <c r="K4760" s="446">
        <v>3.59</v>
      </c>
      <c r="L4760" s="446">
        <v>3.59</v>
      </c>
    </row>
    <row r="4761" spans="2:12" x14ac:dyDescent="0.25">
      <c r="B4761" s="394" t="s">
        <v>383</v>
      </c>
      <c r="C4761" s="444" t="s">
        <v>674</v>
      </c>
      <c r="D4761" s="394" t="s">
        <v>1336</v>
      </c>
      <c r="E4761" s="394" t="s">
        <v>237</v>
      </c>
      <c r="F4761" s="542" t="s">
        <v>384</v>
      </c>
      <c r="G4761" s="542"/>
      <c r="H4761" s="395" t="s">
        <v>340</v>
      </c>
      <c r="I4761" s="445">
        <v>0.12</v>
      </c>
      <c r="J4761" s="445">
        <v>0</v>
      </c>
      <c r="K4761" s="446">
        <v>22.31</v>
      </c>
      <c r="L4761" s="446">
        <v>2.6772</v>
      </c>
    </row>
    <row r="4762" spans="2:12" x14ac:dyDescent="0.25">
      <c r="B4762" s="394" t="s">
        <v>383</v>
      </c>
      <c r="C4762" s="444" t="s">
        <v>682</v>
      </c>
      <c r="D4762" s="394" t="s">
        <v>1336</v>
      </c>
      <c r="E4762" s="394" t="s">
        <v>244</v>
      </c>
      <c r="F4762" s="542" t="s">
        <v>384</v>
      </c>
      <c r="G4762" s="542"/>
      <c r="H4762" s="395" t="s">
        <v>340</v>
      </c>
      <c r="I4762" s="445">
        <v>0.12</v>
      </c>
      <c r="J4762" s="445">
        <v>0</v>
      </c>
      <c r="K4762" s="446">
        <v>29.48</v>
      </c>
      <c r="L4762" s="446">
        <v>3.5375999999999999</v>
      </c>
    </row>
    <row r="4763" spans="2:12" ht="25.5" x14ac:dyDescent="0.25">
      <c r="B4763" s="399"/>
      <c r="C4763" s="399"/>
      <c r="D4763" s="399"/>
      <c r="E4763" s="399"/>
      <c r="F4763" s="399"/>
      <c r="G4763" s="399" t="s">
        <v>386</v>
      </c>
      <c r="H4763" s="447">
        <v>6.2</v>
      </c>
      <c r="I4763" s="399" t="s">
        <v>387</v>
      </c>
      <c r="J4763" s="447">
        <v>0</v>
      </c>
      <c r="K4763" s="399" t="s">
        <v>388</v>
      </c>
      <c r="L4763" s="447">
        <v>6.2</v>
      </c>
    </row>
    <row r="4764" spans="2:12" ht="26.25" thickBot="1" x14ac:dyDescent="0.3">
      <c r="B4764" s="399"/>
      <c r="C4764" s="399"/>
      <c r="D4764" s="399"/>
      <c r="E4764" s="399"/>
      <c r="F4764" s="399"/>
      <c r="G4764" s="399" t="s">
        <v>389</v>
      </c>
      <c r="H4764" s="447">
        <v>0</v>
      </c>
      <c r="I4764" s="543"/>
      <c r="J4764" s="543" t="s">
        <v>474</v>
      </c>
      <c r="K4764" s="399"/>
      <c r="L4764" s="447">
        <v>9.7899999999999991</v>
      </c>
    </row>
    <row r="4765" spans="2:12" ht="12.75" customHeight="1" thickTop="1" x14ac:dyDescent="0.25">
      <c r="B4765" s="396"/>
      <c r="C4765" s="396"/>
      <c r="D4765" s="396"/>
      <c r="E4765" s="396"/>
      <c r="F4765" s="396"/>
      <c r="G4765" s="396"/>
      <c r="H4765" s="396"/>
      <c r="I4765" s="396"/>
      <c r="J4765" s="396"/>
      <c r="K4765" s="396"/>
      <c r="L4765" s="396"/>
    </row>
    <row r="4766" spans="2:12" ht="12.75" customHeight="1" x14ac:dyDescent="0.25">
      <c r="B4766" s="388" t="s">
        <v>2779</v>
      </c>
      <c r="C4766" s="440" t="s">
        <v>15</v>
      </c>
      <c r="D4766" s="388" t="s">
        <v>33</v>
      </c>
      <c r="E4766" s="388" t="s">
        <v>30</v>
      </c>
      <c r="F4766" s="544" t="s">
        <v>199</v>
      </c>
      <c r="G4766" s="544"/>
      <c r="H4766" s="389" t="s">
        <v>24</v>
      </c>
      <c r="I4766" s="440" t="s">
        <v>26</v>
      </c>
      <c r="J4766" s="440" t="s">
        <v>585</v>
      </c>
      <c r="K4766" s="440" t="s">
        <v>54</v>
      </c>
      <c r="L4766" s="440" t="s">
        <v>25</v>
      </c>
    </row>
    <row r="4767" spans="2:12" x14ac:dyDescent="0.25">
      <c r="B4767" s="390" t="s">
        <v>382</v>
      </c>
      <c r="C4767" s="391" t="s">
        <v>2780</v>
      </c>
      <c r="D4767" s="390" t="s">
        <v>1336</v>
      </c>
      <c r="E4767" s="390" t="s">
        <v>2781</v>
      </c>
      <c r="F4767" s="541">
        <v>726</v>
      </c>
      <c r="G4767" s="541"/>
      <c r="H4767" s="392" t="s">
        <v>188</v>
      </c>
      <c r="I4767" s="443">
        <v>1</v>
      </c>
      <c r="J4767" s="393"/>
      <c r="K4767" s="393">
        <v>19.420000000000002</v>
      </c>
      <c r="L4767" s="393">
        <v>19.420000000000002</v>
      </c>
    </row>
    <row r="4768" spans="2:12" x14ac:dyDescent="0.25">
      <c r="B4768" s="394" t="s">
        <v>383</v>
      </c>
      <c r="C4768" s="444" t="s">
        <v>4874</v>
      </c>
      <c r="D4768" s="394" t="s">
        <v>1336</v>
      </c>
      <c r="E4768" s="394" t="s">
        <v>4875</v>
      </c>
      <c r="F4768" s="542" t="s">
        <v>390</v>
      </c>
      <c r="G4768" s="542"/>
      <c r="H4768" s="395" t="s">
        <v>141</v>
      </c>
      <c r="I4768" s="445">
        <v>1</v>
      </c>
      <c r="J4768" s="445">
        <v>0</v>
      </c>
      <c r="K4768" s="446">
        <v>7</v>
      </c>
      <c r="L4768" s="446">
        <v>7</v>
      </c>
    </row>
    <row r="4769" spans="2:12" x14ac:dyDescent="0.25">
      <c r="B4769" s="394" t="s">
        <v>383</v>
      </c>
      <c r="C4769" s="444" t="s">
        <v>682</v>
      </c>
      <c r="D4769" s="394" t="s">
        <v>1336</v>
      </c>
      <c r="E4769" s="394" t="s">
        <v>244</v>
      </c>
      <c r="F4769" s="542" t="s">
        <v>384</v>
      </c>
      <c r="G4769" s="542"/>
      <c r="H4769" s="395" t="s">
        <v>340</v>
      </c>
      <c r="I4769" s="445">
        <v>0.24</v>
      </c>
      <c r="J4769" s="445">
        <v>0</v>
      </c>
      <c r="K4769" s="446">
        <v>29.48</v>
      </c>
      <c r="L4769" s="446">
        <v>7.0751999999999997</v>
      </c>
    </row>
    <row r="4770" spans="2:12" x14ac:dyDescent="0.25">
      <c r="B4770" s="394" t="s">
        <v>383</v>
      </c>
      <c r="C4770" s="444" t="s">
        <v>674</v>
      </c>
      <c r="D4770" s="394" t="s">
        <v>1336</v>
      </c>
      <c r="E4770" s="394" t="s">
        <v>237</v>
      </c>
      <c r="F4770" s="542" t="s">
        <v>384</v>
      </c>
      <c r="G4770" s="542"/>
      <c r="H4770" s="395" t="s">
        <v>340</v>
      </c>
      <c r="I4770" s="445">
        <v>0.24</v>
      </c>
      <c r="J4770" s="445">
        <v>0</v>
      </c>
      <c r="K4770" s="446">
        <v>22.31</v>
      </c>
      <c r="L4770" s="446">
        <v>5.3544</v>
      </c>
    </row>
    <row r="4771" spans="2:12" ht="25.5" x14ac:dyDescent="0.25">
      <c r="B4771" s="399"/>
      <c r="C4771" s="399"/>
      <c r="D4771" s="399"/>
      <c r="E4771" s="399"/>
      <c r="F4771" s="399"/>
      <c r="G4771" s="399" t="s">
        <v>386</v>
      </c>
      <c r="H4771" s="447">
        <v>12.42</v>
      </c>
      <c r="I4771" s="399" t="s">
        <v>387</v>
      </c>
      <c r="J4771" s="447">
        <v>0</v>
      </c>
      <c r="K4771" s="399" t="s">
        <v>388</v>
      </c>
      <c r="L4771" s="447">
        <v>12.42</v>
      </c>
    </row>
    <row r="4772" spans="2:12" ht="26.25" thickBot="1" x14ac:dyDescent="0.3">
      <c r="B4772" s="399"/>
      <c r="C4772" s="399"/>
      <c r="D4772" s="399"/>
      <c r="E4772" s="399"/>
      <c r="F4772" s="399"/>
      <c r="G4772" s="399" t="s">
        <v>389</v>
      </c>
      <c r="H4772" s="447">
        <v>0</v>
      </c>
      <c r="I4772" s="543"/>
      <c r="J4772" s="543" t="s">
        <v>474</v>
      </c>
      <c r="K4772" s="399"/>
      <c r="L4772" s="447">
        <v>19.420000000000002</v>
      </c>
    </row>
    <row r="4773" spans="2:12" ht="13.5" thickTop="1" x14ac:dyDescent="0.25">
      <c r="B4773" s="396"/>
      <c r="C4773" s="396"/>
      <c r="D4773" s="396"/>
      <c r="E4773" s="396"/>
      <c r="F4773" s="396"/>
      <c r="G4773" s="396"/>
      <c r="H4773" s="396"/>
      <c r="I4773" s="396"/>
      <c r="J4773" s="396"/>
      <c r="K4773" s="396"/>
      <c r="L4773" s="396"/>
    </row>
    <row r="4774" spans="2:12" ht="12.75" customHeight="1" x14ac:dyDescent="0.25">
      <c r="B4774" s="388" t="s">
        <v>2784</v>
      </c>
      <c r="C4774" s="440" t="s">
        <v>15</v>
      </c>
      <c r="D4774" s="388" t="s">
        <v>33</v>
      </c>
      <c r="E4774" s="388" t="s">
        <v>30</v>
      </c>
      <c r="F4774" s="544" t="s">
        <v>199</v>
      </c>
      <c r="G4774" s="544"/>
      <c r="H4774" s="389" t="s">
        <v>24</v>
      </c>
      <c r="I4774" s="440" t="s">
        <v>26</v>
      </c>
      <c r="J4774" s="440" t="s">
        <v>585</v>
      </c>
      <c r="K4774" s="440" t="s">
        <v>54</v>
      </c>
      <c r="L4774" s="440" t="s">
        <v>25</v>
      </c>
    </row>
    <row r="4775" spans="2:12" ht="12.75" customHeight="1" x14ac:dyDescent="0.25">
      <c r="B4775" s="390" t="s">
        <v>382</v>
      </c>
      <c r="C4775" s="391" t="s">
        <v>2785</v>
      </c>
      <c r="D4775" s="390" t="s">
        <v>160</v>
      </c>
      <c r="E4775" s="390" t="s">
        <v>2786</v>
      </c>
      <c r="F4775" s="541" t="s">
        <v>4876</v>
      </c>
      <c r="G4775" s="541"/>
      <c r="H4775" s="392" t="s">
        <v>159</v>
      </c>
      <c r="I4775" s="443">
        <v>1</v>
      </c>
      <c r="J4775" s="393"/>
      <c r="K4775" s="393">
        <v>2465.81</v>
      </c>
      <c r="L4775" s="393">
        <v>2465.81</v>
      </c>
    </row>
    <row r="4776" spans="2:12" ht="38.25" x14ac:dyDescent="0.25">
      <c r="B4776" s="394" t="s">
        <v>383</v>
      </c>
      <c r="C4776" s="444" t="s">
        <v>4877</v>
      </c>
      <c r="D4776" s="394" t="s">
        <v>160</v>
      </c>
      <c r="E4776" s="394" t="s">
        <v>4878</v>
      </c>
      <c r="F4776" s="542" t="s">
        <v>390</v>
      </c>
      <c r="G4776" s="542"/>
      <c r="H4776" s="395" t="s">
        <v>159</v>
      </c>
      <c r="I4776" s="445">
        <v>4</v>
      </c>
      <c r="J4776" s="445">
        <v>0</v>
      </c>
      <c r="K4776" s="446">
        <v>0.43</v>
      </c>
      <c r="L4776" s="446">
        <v>1.72</v>
      </c>
    </row>
    <row r="4777" spans="2:12" x14ac:dyDescent="0.25">
      <c r="B4777" s="394" t="s">
        <v>383</v>
      </c>
      <c r="C4777" s="444" t="s">
        <v>673</v>
      </c>
      <c r="D4777" s="394" t="s">
        <v>1336</v>
      </c>
      <c r="E4777" s="394" t="s">
        <v>247</v>
      </c>
      <c r="F4777" s="542" t="s">
        <v>384</v>
      </c>
      <c r="G4777" s="542"/>
      <c r="H4777" s="395" t="s">
        <v>340</v>
      </c>
      <c r="I4777" s="445">
        <v>2.3334000000000001</v>
      </c>
      <c r="J4777" s="445">
        <v>0</v>
      </c>
      <c r="K4777" s="446">
        <v>29.12</v>
      </c>
      <c r="L4777" s="446">
        <v>67.948607999999993</v>
      </c>
    </row>
    <row r="4778" spans="2:12" ht="38.25" x14ac:dyDescent="0.25">
      <c r="B4778" s="394" t="s">
        <v>383</v>
      </c>
      <c r="C4778" s="444" t="s">
        <v>4879</v>
      </c>
      <c r="D4778" s="394" t="s">
        <v>160</v>
      </c>
      <c r="E4778" s="394" t="s">
        <v>4880</v>
      </c>
      <c r="F4778" s="542" t="s">
        <v>491</v>
      </c>
      <c r="G4778" s="542"/>
      <c r="H4778" s="395" t="s">
        <v>159</v>
      </c>
      <c r="I4778" s="445">
        <v>1</v>
      </c>
      <c r="J4778" s="445">
        <v>0</v>
      </c>
      <c r="K4778" s="446">
        <v>2278.4299999999998</v>
      </c>
      <c r="L4778" s="446">
        <v>2278.4299999999998</v>
      </c>
    </row>
    <row r="4779" spans="2:12" ht="25.5" x14ac:dyDescent="0.25">
      <c r="B4779" s="394" t="s">
        <v>383</v>
      </c>
      <c r="C4779" s="444" t="s">
        <v>4881</v>
      </c>
      <c r="D4779" s="394" t="s">
        <v>160</v>
      </c>
      <c r="E4779" s="394" t="s">
        <v>4882</v>
      </c>
      <c r="F4779" s="542" t="s">
        <v>390</v>
      </c>
      <c r="G4779" s="542"/>
      <c r="H4779" s="395" t="s">
        <v>159</v>
      </c>
      <c r="I4779" s="445">
        <v>6</v>
      </c>
      <c r="J4779" s="445">
        <v>0</v>
      </c>
      <c r="K4779" s="446">
        <v>1.1599999999999999</v>
      </c>
      <c r="L4779" s="446">
        <v>6.96</v>
      </c>
    </row>
    <row r="4780" spans="2:12" ht="38.25" x14ac:dyDescent="0.25">
      <c r="B4780" s="394" t="s">
        <v>383</v>
      </c>
      <c r="C4780" s="444" t="s">
        <v>4883</v>
      </c>
      <c r="D4780" s="394" t="s">
        <v>160</v>
      </c>
      <c r="E4780" s="394" t="s">
        <v>4884</v>
      </c>
      <c r="F4780" s="542" t="s">
        <v>390</v>
      </c>
      <c r="G4780" s="542"/>
      <c r="H4780" s="395" t="s">
        <v>159</v>
      </c>
      <c r="I4780" s="445">
        <v>9</v>
      </c>
      <c r="J4780" s="445">
        <v>0</v>
      </c>
      <c r="K4780" s="446">
        <v>0.73</v>
      </c>
      <c r="L4780" s="446">
        <v>6.57</v>
      </c>
    </row>
    <row r="4781" spans="2:12" x14ac:dyDescent="0.25">
      <c r="B4781" s="394" t="s">
        <v>383</v>
      </c>
      <c r="C4781" s="444" t="s">
        <v>674</v>
      </c>
      <c r="D4781" s="394" t="s">
        <v>1336</v>
      </c>
      <c r="E4781" s="394" t="s">
        <v>237</v>
      </c>
      <c r="F4781" s="542" t="s">
        <v>384</v>
      </c>
      <c r="G4781" s="542"/>
      <c r="H4781" s="395" t="s">
        <v>340</v>
      </c>
      <c r="I4781" s="445">
        <v>2.3334000000000001</v>
      </c>
      <c r="J4781" s="445">
        <v>0</v>
      </c>
      <c r="K4781" s="446">
        <v>22.31</v>
      </c>
      <c r="L4781" s="446">
        <v>52.058154000000002</v>
      </c>
    </row>
    <row r="4782" spans="2:12" ht="38.25" x14ac:dyDescent="0.25">
      <c r="B4782" s="394" t="s">
        <v>383</v>
      </c>
      <c r="C4782" s="444" t="s">
        <v>4885</v>
      </c>
      <c r="D4782" s="394" t="s">
        <v>160</v>
      </c>
      <c r="E4782" s="394" t="s">
        <v>4886</v>
      </c>
      <c r="F4782" s="542" t="s">
        <v>390</v>
      </c>
      <c r="G4782" s="542"/>
      <c r="H4782" s="395" t="s">
        <v>159</v>
      </c>
      <c r="I4782" s="445">
        <v>10</v>
      </c>
      <c r="J4782" s="445">
        <v>0</v>
      </c>
      <c r="K4782" s="446">
        <v>1.1599999999999999</v>
      </c>
      <c r="L4782" s="446">
        <v>11.6</v>
      </c>
    </row>
    <row r="4783" spans="2:12" ht="12.75" customHeight="1" x14ac:dyDescent="0.25">
      <c r="B4783" s="394" t="s">
        <v>383</v>
      </c>
      <c r="C4783" s="444" t="s">
        <v>4887</v>
      </c>
      <c r="D4783" s="394" t="s">
        <v>160</v>
      </c>
      <c r="E4783" s="394" t="s">
        <v>4888</v>
      </c>
      <c r="F4783" s="542" t="s">
        <v>390</v>
      </c>
      <c r="G4783" s="542"/>
      <c r="H4783" s="395" t="s">
        <v>159</v>
      </c>
      <c r="I4783" s="445">
        <v>2</v>
      </c>
      <c r="J4783" s="445">
        <v>0</v>
      </c>
      <c r="K4783" s="446">
        <v>20.27</v>
      </c>
      <c r="L4783" s="446">
        <v>40.54</v>
      </c>
    </row>
    <row r="4784" spans="2:12" ht="25.5" x14ac:dyDescent="0.25">
      <c r="B4784" s="399"/>
      <c r="C4784" s="399"/>
      <c r="D4784" s="399"/>
      <c r="E4784" s="399"/>
      <c r="F4784" s="399"/>
      <c r="G4784" s="399" t="s">
        <v>386</v>
      </c>
      <c r="H4784" s="447">
        <v>119.99</v>
      </c>
      <c r="I4784" s="399" t="s">
        <v>387</v>
      </c>
      <c r="J4784" s="447">
        <v>0</v>
      </c>
      <c r="K4784" s="399" t="s">
        <v>388</v>
      </c>
      <c r="L4784" s="447">
        <v>119.99</v>
      </c>
    </row>
    <row r="4785" spans="2:12" ht="12.75" customHeight="1" thickBot="1" x14ac:dyDescent="0.3">
      <c r="B4785" s="399"/>
      <c r="C4785" s="399"/>
      <c r="D4785" s="399"/>
      <c r="E4785" s="399"/>
      <c r="F4785" s="399"/>
      <c r="G4785" s="399" t="s">
        <v>389</v>
      </c>
      <c r="H4785" s="447">
        <v>0</v>
      </c>
      <c r="I4785" s="543"/>
      <c r="J4785" s="543" t="s">
        <v>474</v>
      </c>
      <c r="K4785" s="399"/>
      <c r="L4785" s="447">
        <v>2465.81</v>
      </c>
    </row>
    <row r="4786" spans="2:12" ht="13.5" thickTop="1" x14ac:dyDescent="0.25">
      <c r="B4786" s="396"/>
      <c r="C4786" s="396"/>
      <c r="D4786" s="396"/>
      <c r="E4786" s="396"/>
      <c r="F4786" s="396"/>
      <c r="G4786" s="396"/>
      <c r="H4786" s="396"/>
      <c r="I4786" s="396"/>
      <c r="J4786" s="396"/>
      <c r="K4786" s="396"/>
      <c r="L4786" s="396"/>
    </row>
    <row r="4787" spans="2:12" ht="15" x14ac:dyDescent="0.25">
      <c r="B4787" s="388" t="s">
        <v>2787</v>
      </c>
      <c r="C4787" s="440" t="s">
        <v>15</v>
      </c>
      <c r="D4787" s="388" t="s">
        <v>33</v>
      </c>
      <c r="E4787" s="388" t="s">
        <v>30</v>
      </c>
      <c r="F4787" s="544" t="s">
        <v>199</v>
      </c>
      <c r="G4787" s="544"/>
      <c r="H4787" s="389" t="s">
        <v>24</v>
      </c>
      <c r="I4787" s="440" t="s">
        <v>26</v>
      </c>
      <c r="J4787" s="440" t="s">
        <v>585</v>
      </c>
      <c r="K4787" s="440" t="s">
        <v>54</v>
      </c>
      <c r="L4787" s="440" t="s">
        <v>25</v>
      </c>
    </row>
    <row r="4788" spans="2:12" ht="51" x14ac:dyDescent="0.25">
      <c r="B4788" s="390" t="s">
        <v>382</v>
      </c>
      <c r="C4788" s="391" t="s">
        <v>2788</v>
      </c>
      <c r="D4788" s="390" t="s">
        <v>160</v>
      </c>
      <c r="E4788" s="390" t="s">
        <v>2789</v>
      </c>
      <c r="F4788" s="541" t="s">
        <v>4876</v>
      </c>
      <c r="G4788" s="541"/>
      <c r="H4788" s="392" t="s">
        <v>159</v>
      </c>
      <c r="I4788" s="443">
        <v>1</v>
      </c>
      <c r="J4788" s="393"/>
      <c r="K4788" s="393">
        <v>2738.56</v>
      </c>
      <c r="L4788" s="393">
        <v>2738.56</v>
      </c>
    </row>
    <row r="4789" spans="2:12" x14ac:dyDescent="0.25">
      <c r="B4789" s="394" t="s">
        <v>383</v>
      </c>
      <c r="C4789" s="444" t="s">
        <v>674</v>
      </c>
      <c r="D4789" s="394" t="s">
        <v>1336</v>
      </c>
      <c r="E4789" s="394" t="s">
        <v>237</v>
      </c>
      <c r="F4789" s="542" t="s">
        <v>384</v>
      </c>
      <c r="G4789" s="542"/>
      <c r="H4789" s="395" t="s">
        <v>340</v>
      </c>
      <c r="I4789" s="445">
        <v>2.3334000000000001</v>
      </c>
      <c r="J4789" s="445">
        <v>0</v>
      </c>
      <c r="K4789" s="446">
        <v>22.31</v>
      </c>
      <c r="L4789" s="446">
        <v>52.058154000000002</v>
      </c>
    </row>
    <row r="4790" spans="2:12" ht="25.5" x14ac:dyDescent="0.25">
      <c r="B4790" s="394" t="s">
        <v>383</v>
      </c>
      <c r="C4790" s="444" t="s">
        <v>4887</v>
      </c>
      <c r="D4790" s="394" t="s">
        <v>160</v>
      </c>
      <c r="E4790" s="394" t="s">
        <v>4888</v>
      </c>
      <c r="F4790" s="542" t="s">
        <v>390</v>
      </c>
      <c r="G4790" s="542"/>
      <c r="H4790" s="395" t="s">
        <v>159</v>
      </c>
      <c r="I4790" s="445">
        <v>2</v>
      </c>
      <c r="J4790" s="445">
        <v>0</v>
      </c>
      <c r="K4790" s="446">
        <v>20.27</v>
      </c>
      <c r="L4790" s="446">
        <v>40.54</v>
      </c>
    </row>
    <row r="4791" spans="2:12" ht="38.25" x14ac:dyDescent="0.25">
      <c r="B4791" s="394" t="s">
        <v>383</v>
      </c>
      <c r="C4791" s="444" t="s">
        <v>4889</v>
      </c>
      <c r="D4791" s="394" t="s">
        <v>160</v>
      </c>
      <c r="E4791" s="394" t="s">
        <v>4890</v>
      </c>
      <c r="F4791" s="542" t="s">
        <v>491</v>
      </c>
      <c r="G4791" s="542"/>
      <c r="H4791" s="395" t="s">
        <v>159</v>
      </c>
      <c r="I4791" s="445">
        <v>1</v>
      </c>
      <c r="J4791" s="445">
        <v>0</v>
      </c>
      <c r="K4791" s="446">
        <v>2551.1799999999998</v>
      </c>
      <c r="L4791" s="446">
        <v>2551.1799999999998</v>
      </c>
    </row>
    <row r="4792" spans="2:12" ht="25.5" x14ac:dyDescent="0.25">
      <c r="B4792" s="394" t="s">
        <v>383</v>
      </c>
      <c r="C4792" s="444" t="s">
        <v>4881</v>
      </c>
      <c r="D4792" s="394" t="s">
        <v>160</v>
      </c>
      <c r="E4792" s="394" t="s">
        <v>4882</v>
      </c>
      <c r="F4792" s="542" t="s">
        <v>390</v>
      </c>
      <c r="G4792" s="542"/>
      <c r="H4792" s="395" t="s">
        <v>159</v>
      </c>
      <c r="I4792" s="445">
        <v>6</v>
      </c>
      <c r="J4792" s="445">
        <v>0</v>
      </c>
      <c r="K4792" s="446">
        <v>1.1599999999999999</v>
      </c>
      <c r="L4792" s="446">
        <v>6.96</v>
      </c>
    </row>
    <row r="4793" spans="2:12" ht="12.75" customHeight="1" x14ac:dyDescent="0.25">
      <c r="B4793" s="394" t="s">
        <v>383</v>
      </c>
      <c r="C4793" s="444" t="s">
        <v>4885</v>
      </c>
      <c r="D4793" s="394" t="s">
        <v>160</v>
      </c>
      <c r="E4793" s="394" t="s">
        <v>4886</v>
      </c>
      <c r="F4793" s="542" t="s">
        <v>390</v>
      </c>
      <c r="G4793" s="542"/>
      <c r="H4793" s="395" t="s">
        <v>159</v>
      </c>
      <c r="I4793" s="445">
        <v>10</v>
      </c>
      <c r="J4793" s="445">
        <v>0</v>
      </c>
      <c r="K4793" s="446">
        <v>1.1599999999999999</v>
      </c>
      <c r="L4793" s="446">
        <v>11.6</v>
      </c>
    </row>
    <row r="4794" spans="2:12" x14ac:dyDescent="0.25">
      <c r="B4794" s="394" t="s">
        <v>383</v>
      </c>
      <c r="C4794" s="444" t="s">
        <v>673</v>
      </c>
      <c r="D4794" s="394" t="s">
        <v>1336</v>
      </c>
      <c r="E4794" s="394" t="s">
        <v>247</v>
      </c>
      <c r="F4794" s="542" t="s">
        <v>384</v>
      </c>
      <c r="G4794" s="542"/>
      <c r="H4794" s="395" t="s">
        <v>340</v>
      </c>
      <c r="I4794" s="445">
        <v>2.3334000000000001</v>
      </c>
      <c r="J4794" s="445">
        <v>0</v>
      </c>
      <c r="K4794" s="446">
        <v>29.12</v>
      </c>
      <c r="L4794" s="446">
        <v>67.948607999999993</v>
      </c>
    </row>
    <row r="4795" spans="2:12" ht="12.75" customHeight="1" x14ac:dyDescent="0.25">
      <c r="B4795" s="394" t="s">
        <v>383</v>
      </c>
      <c r="C4795" s="444" t="s">
        <v>4877</v>
      </c>
      <c r="D4795" s="394" t="s">
        <v>160</v>
      </c>
      <c r="E4795" s="394" t="s">
        <v>4878</v>
      </c>
      <c r="F4795" s="542" t="s">
        <v>390</v>
      </c>
      <c r="G4795" s="542"/>
      <c r="H4795" s="395" t="s">
        <v>159</v>
      </c>
      <c r="I4795" s="445">
        <v>4</v>
      </c>
      <c r="J4795" s="445">
        <v>0</v>
      </c>
      <c r="K4795" s="446">
        <v>0.43</v>
      </c>
      <c r="L4795" s="446">
        <v>1.72</v>
      </c>
    </row>
    <row r="4796" spans="2:12" ht="38.25" x14ac:dyDescent="0.25">
      <c r="B4796" s="394" t="s">
        <v>383</v>
      </c>
      <c r="C4796" s="444" t="s">
        <v>4883</v>
      </c>
      <c r="D4796" s="394" t="s">
        <v>160</v>
      </c>
      <c r="E4796" s="394" t="s">
        <v>4884</v>
      </c>
      <c r="F4796" s="542" t="s">
        <v>390</v>
      </c>
      <c r="G4796" s="542"/>
      <c r="H4796" s="395" t="s">
        <v>159</v>
      </c>
      <c r="I4796" s="445">
        <v>9</v>
      </c>
      <c r="J4796" s="445">
        <v>0</v>
      </c>
      <c r="K4796" s="446">
        <v>0.73</v>
      </c>
      <c r="L4796" s="446">
        <v>6.57</v>
      </c>
    </row>
    <row r="4797" spans="2:12" ht="25.5" x14ac:dyDescent="0.25">
      <c r="B4797" s="399"/>
      <c r="C4797" s="399"/>
      <c r="D4797" s="399"/>
      <c r="E4797" s="399"/>
      <c r="F4797" s="399"/>
      <c r="G4797" s="399" t="s">
        <v>386</v>
      </c>
      <c r="H4797" s="447">
        <v>119.99</v>
      </c>
      <c r="I4797" s="399" t="s">
        <v>387</v>
      </c>
      <c r="J4797" s="447">
        <v>0</v>
      </c>
      <c r="K4797" s="399" t="s">
        <v>388</v>
      </c>
      <c r="L4797" s="447">
        <v>119.99</v>
      </c>
    </row>
    <row r="4798" spans="2:12" ht="26.25" thickBot="1" x14ac:dyDescent="0.3">
      <c r="B4798" s="399"/>
      <c r="C4798" s="399"/>
      <c r="D4798" s="399"/>
      <c r="E4798" s="399"/>
      <c r="F4798" s="399"/>
      <c r="G4798" s="399" t="s">
        <v>389</v>
      </c>
      <c r="H4798" s="447">
        <v>0</v>
      </c>
      <c r="I4798" s="543"/>
      <c r="J4798" s="543" t="s">
        <v>474</v>
      </c>
      <c r="K4798" s="399"/>
      <c r="L4798" s="447">
        <v>2738.56</v>
      </c>
    </row>
    <row r="4799" spans="2:12" ht="13.5" thickTop="1" x14ac:dyDescent="0.25">
      <c r="B4799" s="396"/>
      <c r="C4799" s="396"/>
      <c r="D4799" s="396"/>
      <c r="E4799" s="396"/>
      <c r="F4799" s="396"/>
      <c r="G4799" s="396"/>
      <c r="H4799" s="396"/>
      <c r="I4799" s="396"/>
      <c r="J4799" s="396"/>
      <c r="K4799" s="396"/>
      <c r="L4799" s="396"/>
    </row>
    <row r="4800" spans="2:12" ht="15" x14ac:dyDescent="0.25">
      <c r="B4800" s="388" t="s">
        <v>2790</v>
      </c>
      <c r="C4800" s="440" t="s">
        <v>15</v>
      </c>
      <c r="D4800" s="388" t="s">
        <v>33</v>
      </c>
      <c r="E4800" s="388" t="s">
        <v>30</v>
      </c>
      <c r="F4800" s="544" t="s">
        <v>199</v>
      </c>
      <c r="G4800" s="544"/>
      <c r="H4800" s="389" t="s">
        <v>24</v>
      </c>
      <c r="I4800" s="440" t="s">
        <v>26</v>
      </c>
      <c r="J4800" s="440" t="s">
        <v>585</v>
      </c>
      <c r="K4800" s="440" t="s">
        <v>54</v>
      </c>
      <c r="L4800" s="440" t="s">
        <v>25</v>
      </c>
    </row>
    <row r="4801" spans="2:12" ht="51" x14ac:dyDescent="0.25">
      <c r="B4801" s="390" t="s">
        <v>382</v>
      </c>
      <c r="C4801" s="391" t="s">
        <v>2791</v>
      </c>
      <c r="D4801" s="390" t="s">
        <v>160</v>
      </c>
      <c r="E4801" s="390" t="s">
        <v>2792</v>
      </c>
      <c r="F4801" s="541" t="s">
        <v>4891</v>
      </c>
      <c r="G4801" s="541"/>
      <c r="H4801" s="392" t="s">
        <v>188</v>
      </c>
      <c r="I4801" s="443">
        <v>1</v>
      </c>
      <c r="J4801" s="393"/>
      <c r="K4801" s="393">
        <v>27.66</v>
      </c>
      <c r="L4801" s="393">
        <v>27.66</v>
      </c>
    </row>
    <row r="4802" spans="2:12" ht="51" x14ac:dyDescent="0.25">
      <c r="B4802" s="394" t="s">
        <v>383</v>
      </c>
      <c r="C4802" s="444" t="s">
        <v>4892</v>
      </c>
      <c r="D4802" s="394" t="s">
        <v>160</v>
      </c>
      <c r="E4802" s="394" t="s">
        <v>4893</v>
      </c>
      <c r="F4802" s="542" t="s">
        <v>390</v>
      </c>
      <c r="G4802" s="542"/>
      <c r="H4802" s="395" t="s">
        <v>188</v>
      </c>
      <c r="I4802" s="445">
        <v>1.0227269999999999</v>
      </c>
      <c r="J4802" s="445">
        <v>0</v>
      </c>
      <c r="K4802" s="446">
        <v>3.65</v>
      </c>
      <c r="L4802" s="446">
        <v>3.7329536000000001</v>
      </c>
    </row>
    <row r="4803" spans="2:12" ht="12.75" customHeight="1" x14ac:dyDescent="0.25">
      <c r="B4803" s="394" t="s">
        <v>383</v>
      </c>
      <c r="C4803" s="444" t="s">
        <v>4894</v>
      </c>
      <c r="D4803" s="394" t="s">
        <v>160</v>
      </c>
      <c r="E4803" s="394" t="s">
        <v>4895</v>
      </c>
      <c r="F4803" s="542" t="s">
        <v>390</v>
      </c>
      <c r="G4803" s="542"/>
      <c r="H4803" s="395" t="s">
        <v>188</v>
      </c>
      <c r="I4803" s="445">
        <v>1.0227269999999999</v>
      </c>
      <c r="J4803" s="445">
        <v>0</v>
      </c>
      <c r="K4803" s="446">
        <v>21.17</v>
      </c>
      <c r="L4803" s="446">
        <v>21.651130599999998</v>
      </c>
    </row>
    <row r="4804" spans="2:12" x14ac:dyDescent="0.25">
      <c r="B4804" s="394" t="s">
        <v>383</v>
      </c>
      <c r="C4804" s="444" t="s">
        <v>673</v>
      </c>
      <c r="D4804" s="394" t="s">
        <v>1336</v>
      </c>
      <c r="E4804" s="394" t="s">
        <v>247</v>
      </c>
      <c r="F4804" s="542" t="s">
        <v>384</v>
      </c>
      <c r="G4804" s="542"/>
      <c r="H4804" s="395" t="s">
        <v>340</v>
      </c>
      <c r="I4804" s="445">
        <v>4.4526000000000003E-2</v>
      </c>
      <c r="J4804" s="445">
        <v>0</v>
      </c>
      <c r="K4804" s="446">
        <v>29.12</v>
      </c>
      <c r="L4804" s="446">
        <v>1.2965971000000001</v>
      </c>
    </row>
    <row r="4805" spans="2:12" ht="12.75" customHeight="1" x14ac:dyDescent="0.25">
      <c r="B4805" s="394" t="s">
        <v>383</v>
      </c>
      <c r="C4805" s="444" t="s">
        <v>674</v>
      </c>
      <c r="D4805" s="394" t="s">
        <v>1336</v>
      </c>
      <c r="E4805" s="394" t="s">
        <v>237</v>
      </c>
      <c r="F4805" s="542" t="s">
        <v>384</v>
      </c>
      <c r="G4805" s="542"/>
      <c r="H4805" s="395" t="s">
        <v>340</v>
      </c>
      <c r="I4805" s="445">
        <v>4.4526000000000003E-2</v>
      </c>
      <c r="J4805" s="445">
        <v>0</v>
      </c>
      <c r="K4805" s="446">
        <v>22.31</v>
      </c>
      <c r="L4805" s="446">
        <v>0.99337509999999996</v>
      </c>
    </row>
    <row r="4806" spans="2:12" ht="25.5" x14ac:dyDescent="0.25">
      <c r="B4806" s="399"/>
      <c r="C4806" s="399"/>
      <c r="D4806" s="399"/>
      <c r="E4806" s="399"/>
      <c r="F4806" s="399"/>
      <c r="G4806" s="399" t="s">
        <v>386</v>
      </c>
      <c r="H4806" s="447">
        <v>2.2799999999999998</v>
      </c>
      <c r="I4806" s="399" t="s">
        <v>387</v>
      </c>
      <c r="J4806" s="447">
        <v>0</v>
      </c>
      <c r="K4806" s="399" t="s">
        <v>388</v>
      </c>
      <c r="L4806" s="447">
        <v>2.2799999999999998</v>
      </c>
    </row>
    <row r="4807" spans="2:12" ht="26.25" thickBot="1" x14ac:dyDescent="0.3">
      <c r="B4807" s="399"/>
      <c r="C4807" s="399"/>
      <c r="D4807" s="399"/>
      <c r="E4807" s="399"/>
      <c r="F4807" s="399"/>
      <c r="G4807" s="399" t="s">
        <v>389</v>
      </c>
      <c r="H4807" s="447">
        <v>0</v>
      </c>
      <c r="I4807" s="543"/>
      <c r="J4807" s="543" t="s">
        <v>474</v>
      </c>
      <c r="K4807" s="399"/>
      <c r="L4807" s="447">
        <v>27.66</v>
      </c>
    </row>
    <row r="4808" spans="2:12" ht="13.5" thickTop="1" x14ac:dyDescent="0.25">
      <c r="B4808" s="396"/>
      <c r="C4808" s="396"/>
      <c r="D4808" s="396"/>
      <c r="E4808" s="396"/>
      <c r="F4808" s="396"/>
      <c r="G4808" s="396"/>
      <c r="H4808" s="396"/>
      <c r="I4808" s="396"/>
      <c r="J4808" s="396"/>
      <c r="K4808" s="396"/>
      <c r="L4808" s="396"/>
    </row>
    <row r="4809" spans="2:12" ht="15" x14ac:dyDescent="0.25">
      <c r="B4809" s="388" t="s">
        <v>2793</v>
      </c>
      <c r="C4809" s="440" t="s">
        <v>15</v>
      </c>
      <c r="D4809" s="388" t="s">
        <v>33</v>
      </c>
      <c r="E4809" s="388" t="s">
        <v>30</v>
      </c>
      <c r="F4809" s="544" t="s">
        <v>199</v>
      </c>
      <c r="G4809" s="544"/>
      <c r="H4809" s="389" t="s">
        <v>24</v>
      </c>
      <c r="I4809" s="440" t="s">
        <v>26</v>
      </c>
      <c r="J4809" s="440" t="s">
        <v>585</v>
      </c>
      <c r="K4809" s="440" t="s">
        <v>54</v>
      </c>
      <c r="L4809" s="440" t="s">
        <v>25</v>
      </c>
    </row>
    <row r="4810" spans="2:12" ht="51" x14ac:dyDescent="0.25">
      <c r="B4810" s="390" t="s">
        <v>382</v>
      </c>
      <c r="C4810" s="391" t="s">
        <v>2794</v>
      </c>
      <c r="D4810" s="390" t="s">
        <v>160</v>
      </c>
      <c r="E4810" s="390" t="s">
        <v>2795</v>
      </c>
      <c r="F4810" s="541" t="s">
        <v>4891</v>
      </c>
      <c r="G4810" s="541"/>
      <c r="H4810" s="392" t="s">
        <v>188</v>
      </c>
      <c r="I4810" s="443">
        <v>1</v>
      </c>
      <c r="J4810" s="393"/>
      <c r="K4810" s="393">
        <v>45.44</v>
      </c>
      <c r="L4810" s="393">
        <v>45.44</v>
      </c>
    </row>
    <row r="4811" spans="2:12" ht="51" x14ac:dyDescent="0.25">
      <c r="B4811" s="394" t="s">
        <v>383</v>
      </c>
      <c r="C4811" s="444" t="s">
        <v>4896</v>
      </c>
      <c r="D4811" s="394" t="s">
        <v>160</v>
      </c>
      <c r="E4811" s="394" t="s">
        <v>4897</v>
      </c>
      <c r="F4811" s="542" t="s">
        <v>390</v>
      </c>
      <c r="G4811" s="542"/>
      <c r="H4811" s="395" t="s">
        <v>188</v>
      </c>
      <c r="I4811" s="445">
        <v>1.0227269999999999</v>
      </c>
      <c r="J4811" s="445">
        <v>0</v>
      </c>
      <c r="K4811" s="446">
        <v>9.18</v>
      </c>
      <c r="L4811" s="446">
        <v>9.3886339000000003</v>
      </c>
    </row>
    <row r="4812" spans="2:12" ht="38.25" x14ac:dyDescent="0.25">
      <c r="B4812" s="394" t="s">
        <v>383</v>
      </c>
      <c r="C4812" s="444" t="s">
        <v>4898</v>
      </c>
      <c r="D4812" s="394" t="s">
        <v>160</v>
      </c>
      <c r="E4812" s="394" t="s">
        <v>4899</v>
      </c>
      <c r="F4812" s="542" t="s">
        <v>390</v>
      </c>
      <c r="G4812" s="542"/>
      <c r="H4812" s="395" t="s">
        <v>188</v>
      </c>
      <c r="I4812" s="445">
        <v>1.0227269999999999</v>
      </c>
      <c r="J4812" s="445">
        <v>0</v>
      </c>
      <c r="K4812" s="446">
        <v>32.57</v>
      </c>
      <c r="L4812" s="446">
        <v>33.310218399999997</v>
      </c>
    </row>
    <row r="4813" spans="2:12" ht="12.75" customHeight="1" x14ac:dyDescent="0.25">
      <c r="B4813" s="394" t="s">
        <v>383</v>
      </c>
      <c r="C4813" s="444" t="s">
        <v>673</v>
      </c>
      <c r="D4813" s="394" t="s">
        <v>1336</v>
      </c>
      <c r="E4813" s="394" t="s">
        <v>247</v>
      </c>
      <c r="F4813" s="542" t="s">
        <v>384</v>
      </c>
      <c r="G4813" s="542"/>
      <c r="H4813" s="395" t="s">
        <v>340</v>
      </c>
      <c r="I4813" s="445">
        <v>5.3612E-2</v>
      </c>
      <c r="J4813" s="445">
        <v>0</v>
      </c>
      <c r="K4813" s="446">
        <v>29.12</v>
      </c>
      <c r="L4813" s="446">
        <v>1.5611813999999999</v>
      </c>
    </row>
    <row r="4814" spans="2:12" x14ac:dyDescent="0.25">
      <c r="B4814" s="394" t="s">
        <v>383</v>
      </c>
      <c r="C4814" s="444" t="s">
        <v>674</v>
      </c>
      <c r="D4814" s="394" t="s">
        <v>1336</v>
      </c>
      <c r="E4814" s="394" t="s">
        <v>237</v>
      </c>
      <c r="F4814" s="542" t="s">
        <v>384</v>
      </c>
      <c r="G4814" s="542"/>
      <c r="H4814" s="395" t="s">
        <v>340</v>
      </c>
      <c r="I4814" s="445">
        <v>5.3612E-2</v>
      </c>
      <c r="J4814" s="445">
        <v>0</v>
      </c>
      <c r="K4814" s="446">
        <v>22.31</v>
      </c>
      <c r="L4814" s="446">
        <v>1.1960837</v>
      </c>
    </row>
    <row r="4815" spans="2:12" ht="25.5" x14ac:dyDescent="0.25">
      <c r="B4815" s="399"/>
      <c r="C4815" s="399"/>
      <c r="D4815" s="399"/>
      <c r="E4815" s="399"/>
      <c r="F4815" s="399"/>
      <c r="G4815" s="399" t="s">
        <v>386</v>
      </c>
      <c r="H4815" s="447">
        <v>2.75</v>
      </c>
      <c r="I4815" s="399" t="s">
        <v>387</v>
      </c>
      <c r="J4815" s="447">
        <v>0</v>
      </c>
      <c r="K4815" s="399" t="s">
        <v>388</v>
      </c>
      <c r="L4815" s="447">
        <v>2.75</v>
      </c>
    </row>
    <row r="4816" spans="2:12" ht="12.75" customHeight="1" thickBot="1" x14ac:dyDescent="0.3">
      <c r="B4816" s="399"/>
      <c r="C4816" s="399"/>
      <c r="D4816" s="399"/>
      <c r="E4816" s="399"/>
      <c r="F4816" s="399"/>
      <c r="G4816" s="399" t="s">
        <v>389</v>
      </c>
      <c r="H4816" s="447">
        <v>0</v>
      </c>
      <c r="I4816" s="543"/>
      <c r="J4816" s="543" t="s">
        <v>474</v>
      </c>
      <c r="K4816" s="399"/>
      <c r="L4816" s="447">
        <v>45.44</v>
      </c>
    </row>
    <row r="4817" spans="2:12" ht="13.5" thickTop="1" x14ac:dyDescent="0.25">
      <c r="B4817" s="396"/>
      <c r="C4817" s="396"/>
      <c r="D4817" s="396"/>
      <c r="E4817" s="396"/>
      <c r="F4817" s="396"/>
      <c r="G4817" s="396"/>
      <c r="H4817" s="396"/>
      <c r="I4817" s="396"/>
      <c r="J4817" s="396"/>
      <c r="K4817" s="396"/>
      <c r="L4817" s="396"/>
    </row>
    <row r="4818" spans="2:12" ht="15" x14ac:dyDescent="0.25">
      <c r="B4818" s="388" t="s">
        <v>2796</v>
      </c>
      <c r="C4818" s="440" t="s">
        <v>15</v>
      </c>
      <c r="D4818" s="388" t="s">
        <v>33</v>
      </c>
      <c r="E4818" s="388" t="s">
        <v>30</v>
      </c>
      <c r="F4818" s="544" t="s">
        <v>199</v>
      </c>
      <c r="G4818" s="544"/>
      <c r="H4818" s="389" t="s">
        <v>24</v>
      </c>
      <c r="I4818" s="440" t="s">
        <v>26</v>
      </c>
      <c r="J4818" s="440" t="s">
        <v>585</v>
      </c>
      <c r="K4818" s="440" t="s">
        <v>54</v>
      </c>
      <c r="L4818" s="440" t="s">
        <v>25</v>
      </c>
    </row>
    <row r="4819" spans="2:12" ht="51" x14ac:dyDescent="0.25">
      <c r="B4819" s="390" t="s">
        <v>382</v>
      </c>
      <c r="C4819" s="391" t="s">
        <v>2797</v>
      </c>
      <c r="D4819" s="390" t="s">
        <v>160</v>
      </c>
      <c r="E4819" s="390" t="s">
        <v>2798</v>
      </c>
      <c r="F4819" s="541" t="s">
        <v>4891</v>
      </c>
      <c r="G4819" s="541"/>
      <c r="H4819" s="392" t="s">
        <v>188</v>
      </c>
      <c r="I4819" s="443">
        <v>1</v>
      </c>
      <c r="J4819" s="393"/>
      <c r="K4819" s="393">
        <v>72.209999999999994</v>
      </c>
      <c r="L4819" s="393">
        <v>72.209999999999994</v>
      </c>
    </row>
    <row r="4820" spans="2:12" x14ac:dyDescent="0.25">
      <c r="B4820" s="394" t="s">
        <v>383</v>
      </c>
      <c r="C4820" s="444" t="s">
        <v>673</v>
      </c>
      <c r="D4820" s="394" t="s">
        <v>1336</v>
      </c>
      <c r="E4820" s="394" t="s">
        <v>247</v>
      </c>
      <c r="F4820" s="542" t="s">
        <v>384</v>
      </c>
      <c r="G4820" s="542"/>
      <c r="H4820" s="395" t="s">
        <v>340</v>
      </c>
      <c r="I4820" s="445">
        <v>7.1814000000000003E-2</v>
      </c>
      <c r="J4820" s="445">
        <v>0</v>
      </c>
      <c r="K4820" s="446">
        <v>29.12</v>
      </c>
      <c r="L4820" s="446">
        <v>2.0912237</v>
      </c>
    </row>
    <row r="4821" spans="2:12" ht="51" x14ac:dyDescent="0.25">
      <c r="B4821" s="394" t="s">
        <v>383</v>
      </c>
      <c r="C4821" s="444" t="s">
        <v>4900</v>
      </c>
      <c r="D4821" s="394" t="s">
        <v>160</v>
      </c>
      <c r="E4821" s="394" t="s">
        <v>4901</v>
      </c>
      <c r="F4821" s="542" t="s">
        <v>390</v>
      </c>
      <c r="G4821" s="542"/>
      <c r="H4821" s="395" t="s">
        <v>188</v>
      </c>
      <c r="I4821" s="445">
        <v>1.0227269999999999</v>
      </c>
      <c r="J4821" s="445">
        <v>0</v>
      </c>
      <c r="K4821" s="446">
        <v>12.06</v>
      </c>
      <c r="L4821" s="446">
        <v>12.3340876</v>
      </c>
    </row>
    <row r="4822" spans="2:12" x14ac:dyDescent="0.25">
      <c r="B4822" s="394" t="s">
        <v>383</v>
      </c>
      <c r="C4822" s="444" t="s">
        <v>674</v>
      </c>
      <c r="D4822" s="394" t="s">
        <v>1336</v>
      </c>
      <c r="E4822" s="394" t="s">
        <v>237</v>
      </c>
      <c r="F4822" s="542" t="s">
        <v>384</v>
      </c>
      <c r="G4822" s="542"/>
      <c r="H4822" s="395" t="s">
        <v>340</v>
      </c>
      <c r="I4822" s="445">
        <v>7.1814000000000003E-2</v>
      </c>
      <c r="J4822" s="445">
        <v>0</v>
      </c>
      <c r="K4822" s="446">
        <v>22.31</v>
      </c>
      <c r="L4822" s="446">
        <v>1.6021703</v>
      </c>
    </row>
    <row r="4823" spans="2:12" ht="38.25" x14ac:dyDescent="0.25">
      <c r="B4823" s="394" t="s">
        <v>383</v>
      </c>
      <c r="C4823" s="444" t="s">
        <v>4902</v>
      </c>
      <c r="D4823" s="394" t="s">
        <v>160</v>
      </c>
      <c r="E4823" s="394" t="s">
        <v>4903</v>
      </c>
      <c r="F4823" s="542" t="s">
        <v>390</v>
      </c>
      <c r="G4823" s="542"/>
      <c r="H4823" s="395" t="s">
        <v>188</v>
      </c>
      <c r="I4823" s="445">
        <v>1.0227269999999999</v>
      </c>
      <c r="J4823" s="445">
        <v>0</v>
      </c>
      <c r="K4823" s="446">
        <v>54.95</v>
      </c>
      <c r="L4823" s="446">
        <v>56.198848699999999</v>
      </c>
    </row>
    <row r="4824" spans="2:12" ht="12.75" customHeight="1" x14ac:dyDescent="0.25">
      <c r="B4824" s="399"/>
      <c r="C4824" s="399"/>
      <c r="D4824" s="399"/>
      <c r="E4824" s="399"/>
      <c r="F4824" s="399"/>
      <c r="G4824" s="399" t="s">
        <v>386</v>
      </c>
      <c r="H4824" s="447">
        <v>3.69</v>
      </c>
      <c r="I4824" s="399" t="s">
        <v>387</v>
      </c>
      <c r="J4824" s="447">
        <v>0</v>
      </c>
      <c r="K4824" s="399" t="s">
        <v>388</v>
      </c>
      <c r="L4824" s="447">
        <v>3.69</v>
      </c>
    </row>
    <row r="4825" spans="2:12" ht="12.75" customHeight="1" thickBot="1" x14ac:dyDescent="0.3">
      <c r="B4825" s="399"/>
      <c r="C4825" s="399"/>
      <c r="D4825" s="399"/>
      <c r="E4825" s="399"/>
      <c r="F4825" s="399"/>
      <c r="G4825" s="399" t="s">
        <v>389</v>
      </c>
      <c r="H4825" s="447">
        <v>0</v>
      </c>
      <c r="I4825" s="543"/>
      <c r="J4825" s="543" t="s">
        <v>474</v>
      </c>
      <c r="K4825" s="399"/>
      <c r="L4825" s="447">
        <v>72.209999999999994</v>
      </c>
    </row>
    <row r="4826" spans="2:12" ht="13.5" thickTop="1" x14ac:dyDescent="0.25">
      <c r="B4826" s="396"/>
      <c r="C4826" s="396"/>
      <c r="D4826" s="396"/>
      <c r="E4826" s="396"/>
      <c r="F4826" s="396"/>
      <c r="G4826" s="396"/>
      <c r="H4826" s="396"/>
      <c r="I4826" s="396"/>
      <c r="J4826" s="396"/>
      <c r="K4826" s="396"/>
      <c r="L4826" s="396"/>
    </row>
    <row r="4827" spans="2:12" ht="15" x14ac:dyDescent="0.25">
      <c r="B4827" s="388" t="s">
        <v>2799</v>
      </c>
      <c r="C4827" s="440" t="s">
        <v>15</v>
      </c>
      <c r="D4827" s="388" t="s">
        <v>33</v>
      </c>
      <c r="E4827" s="388" t="s">
        <v>30</v>
      </c>
      <c r="F4827" s="544" t="s">
        <v>199</v>
      </c>
      <c r="G4827" s="544"/>
      <c r="H4827" s="389" t="s">
        <v>24</v>
      </c>
      <c r="I4827" s="440" t="s">
        <v>26</v>
      </c>
      <c r="J4827" s="440" t="s">
        <v>585</v>
      </c>
      <c r="K4827" s="440" t="s">
        <v>54</v>
      </c>
      <c r="L4827" s="440" t="s">
        <v>25</v>
      </c>
    </row>
    <row r="4828" spans="2:12" ht="51" x14ac:dyDescent="0.25">
      <c r="B4828" s="390" t="s">
        <v>382</v>
      </c>
      <c r="C4828" s="391" t="s">
        <v>2800</v>
      </c>
      <c r="D4828" s="390" t="s">
        <v>974</v>
      </c>
      <c r="E4828" s="390" t="s">
        <v>2801</v>
      </c>
      <c r="F4828" s="541">
        <v>0</v>
      </c>
      <c r="G4828" s="541"/>
      <c r="H4828" s="392" t="s">
        <v>188</v>
      </c>
      <c r="I4828" s="443">
        <v>1</v>
      </c>
      <c r="J4828" s="393"/>
      <c r="K4828" s="393">
        <v>111.19</v>
      </c>
      <c r="L4828" s="393">
        <v>111.19</v>
      </c>
    </row>
    <row r="4829" spans="2:12" x14ac:dyDescent="0.25">
      <c r="B4829" s="394" t="s">
        <v>383</v>
      </c>
      <c r="C4829" s="444" t="s">
        <v>674</v>
      </c>
      <c r="D4829" s="394" t="s">
        <v>1336</v>
      </c>
      <c r="E4829" s="394" t="s">
        <v>237</v>
      </c>
      <c r="F4829" s="542" t="s">
        <v>384</v>
      </c>
      <c r="G4829" s="542"/>
      <c r="H4829" s="395" t="s">
        <v>340</v>
      </c>
      <c r="I4829" s="445">
        <v>0.4</v>
      </c>
      <c r="J4829" s="445">
        <v>0</v>
      </c>
      <c r="K4829" s="446">
        <v>22.31</v>
      </c>
      <c r="L4829" s="446">
        <v>8.9239999999999995</v>
      </c>
    </row>
    <row r="4830" spans="2:12" x14ac:dyDescent="0.25">
      <c r="B4830" s="394" t="s">
        <v>383</v>
      </c>
      <c r="C4830" s="444" t="s">
        <v>688</v>
      </c>
      <c r="D4830" s="394" t="s">
        <v>1336</v>
      </c>
      <c r="E4830" s="394" t="s">
        <v>243</v>
      </c>
      <c r="F4830" s="542" t="s">
        <v>384</v>
      </c>
      <c r="G4830" s="542"/>
      <c r="H4830" s="395" t="s">
        <v>340</v>
      </c>
      <c r="I4830" s="445">
        <v>0.4</v>
      </c>
      <c r="J4830" s="445">
        <v>0</v>
      </c>
      <c r="K4830" s="446">
        <v>29.78</v>
      </c>
      <c r="L4830" s="446">
        <v>11.912000000000001</v>
      </c>
    </row>
    <row r="4831" spans="2:12" x14ac:dyDescent="0.25">
      <c r="B4831" s="394" t="s">
        <v>383</v>
      </c>
      <c r="C4831" s="444" t="s">
        <v>4904</v>
      </c>
      <c r="D4831" s="394" t="s">
        <v>974</v>
      </c>
      <c r="E4831" s="394" t="s">
        <v>4905</v>
      </c>
      <c r="F4831" s="542" t="s">
        <v>390</v>
      </c>
      <c r="G4831" s="542"/>
      <c r="H4831" s="395" t="s">
        <v>131</v>
      </c>
      <c r="I4831" s="445">
        <v>7.6799999999999993E-2</v>
      </c>
      <c r="J4831" s="445">
        <v>0</v>
      </c>
      <c r="K4831" s="446">
        <v>71.650000000000006</v>
      </c>
      <c r="L4831" s="446">
        <v>5.5027200000000001</v>
      </c>
    </row>
    <row r="4832" spans="2:12" ht="38.25" customHeight="1" x14ac:dyDescent="0.25">
      <c r="B4832" s="394" t="s">
        <v>383</v>
      </c>
      <c r="C4832" s="444" t="s">
        <v>4906</v>
      </c>
      <c r="D4832" s="394" t="s">
        <v>974</v>
      </c>
      <c r="E4832" s="394" t="s">
        <v>4907</v>
      </c>
      <c r="F4832" s="542" t="s">
        <v>390</v>
      </c>
      <c r="G4832" s="542"/>
      <c r="H4832" s="395" t="s">
        <v>188</v>
      </c>
      <c r="I4832" s="445">
        <v>1.1000000000000001</v>
      </c>
      <c r="J4832" s="445">
        <v>0</v>
      </c>
      <c r="K4832" s="446">
        <v>70.92</v>
      </c>
      <c r="L4832" s="446">
        <v>78.012</v>
      </c>
    </row>
    <row r="4833" spans="2:12" ht="12.75" customHeight="1" x14ac:dyDescent="0.25">
      <c r="B4833" s="394" t="s">
        <v>383</v>
      </c>
      <c r="C4833" s="444" t="s">
        <v>4908</v>
      </c>
      <c r="D4833" s="394" t="s">
        <v>974</v>
      </c>
      <c r="E4833" s="394" t="s">
        <v>4909</v>
      </c>
      <c r="F4833" s="542" t="s">
        <v>390</v>
      </c>
      <c r="G4833" s="542"/>
      <c r="H4833" s="395" t="s">
        <v>188</v>
      </c>
      <c r="I4833" s="445">
        <v>1.5</v>
      </c>
      <c r="J4833" s="445">
        <v>0</v>
      </c>
      <c r="K4833" s="446">
        <v>3.83</v>
      </c>
      <c r="L4833" s="446">
        <v>5.7450000000000001</v>
      </c>
    </row>
    <row r="4834" spans="2:12" x14ac:dyDescent="0.25">
      <c r="B4834" s="394" t="s">
        <v>383</v>
      </c>
      <c r="C4834" s="444" t="s">
        <v>4910</v>
      </c>
      <c r="D4834" s="394" t="s">
        <v>974</v>
      </c>
      <c r="E4834" s="394" t="s">
        <v>4911</v>
      </c>
      <c r="F4834" s="542" t="s">
        <v>390</v>
      </c>
      <c r="G4834" s="542"/>
      <c r="H4834" s="395" t="s">
        <v>159</v>
      </c>
      <c r="I4834" s="445">
        <v>1E-3</v>
      </c>
      <c r="J4834" s="445">
        <v>0</v>
      </c>
      <c r="K4834" s="446">
        <v>49.9</v>
      </c>
      <c r="L4834" s="446">
        <v>4.99E-2</v>
      </c>
    </row>
    <row r="4835" spans="2:12" ht="12.75" customHeight="1" x14ac:dyDescent="0.25">
      <c r="B4835" s="394" t="s">
        <v>383</v>
      </c>
      <c r="C4835" s="444" t="s">
        <v>4912</v>
      </c>
      <c r="D4835" s="394" t="s">
        <v>974</v>
      </c>
      <c r="E4835" s="394" t="s">
        <v>4913</v>
      </c>
      <c r="F4835" s="542" t="s">
        <v>390</v>
      </c>
      <c r="G4835" s="542"/>
      <c r="H4835" s="395" t="s">
        <v>2175</v>
      </c>
      <c r="I4835" s="445">
        <v>7.3000000000000001E-3</v>
      </c>
      <c r="J4835" s="445">
        <v>0</v>
      </c>
      <c r="K4835" s="446">
        <v>147.13</v>
      </c>
      <c r="L4835" s="446">
        <v>1.074049</v>
      </c>
    </row>
    <row r="4836" spans="2:12" ht="25.5" x14ac:dyDescent="0.25">
      <c r="B4836" s="399"/>
      <c r="C4836" s="399"/>
      <c r="D4836" s="399"/>
      <c r="E4836" s="399"/>
      <c r="F4836" s="399"/>
      <c r="G4836" s="399" t="s">
        <v>386</v>
      </c>
      <c r="H4836" s="447">
        <v>20.83</v>
      </c>
      <c r="I4836" s="399" t="s">
        <v>387</v>
      </c>
      <c r="J4836" s="447">
        <v>0</v>
      </c>
      <c r="K4836" s="399" t="s">
        <v>388</v>
      </c>
      <c r="L4836" s="447">
        <v>20.83</v>
      </c>
    </row>
    <row r="4837" spans="2:12" ht="26.25" thickBot="1" x14ac:dyDescent="0.3">
      <c r="B4837" s="399"/>
      <c r="C4837" s="399"/>
      <c r="D4837" s="399"/>
      <c r="E4837" s="399"/>
      <c r="F4837" s="399"/>
      <c r="G4837" s="399" t="s">
        <v>389</v>
      </c>
      <c r="H4837" s="447">
        <v>0</v>
      </c>
      <c r="I4837" s="543"/>
      <c r="J4837" s="543" t="s">
        <v>474</v>
      </c>
      <c r="K4837" s="399"/>
      <c r="L4837" s="447">
        <v>111.19</v>
      </c>
    </row>
    <row r="4838" spans="2:12" ht="13.5" thickTop="1" x14ac:dyDescent="0.25">
      <c r="B4838" s="396"/>
      <c r="C4838" s="396"/>
      <c r="D4838" s="396"/>
      <c r="E4838" s="396"/>
      <c r="F4838" s="396"/>
      <c r="G4838" s="396"/>
      <c r="H4838" s="396"/>
      <c r="I4838" s="396"/>
      <c r="J4838" s="396"/>
      <c r="K4838" s="396"/>
      <c r="L4838" s="396"/>
    </row>
    <row r="4839" spans="2:12" ht="15" x14ac:dyDescent="0.25">
      <c r="B4839" s="388" t="s">
        <v>2802</v>
      </c>
      <c r="C4839" s="440" t="s">
        <v>15</v>
      </c>
      <c r="D4839" s="388" t="s">
        <v>33</v>
      </c>
      <c r="E4839" s="388" t="s">
        <v>30</v>
      </c>
      <c r="F4839" s="544" t="s">
        <v>199</v>
      </c>
      <c r="G4839" s="544"/>
      <c r="H4839" s="389" t="s">
        <v>24</v>
      </c>
      <c r="I4839" s="440" t="s">
        <v>26</v>
      </c>
      <c r="J4839" s="440" t="s">
        <v>585</v>
      </c>
      <c r="K4839" s="440" t="s">
        <v>54</v>
      </c>
      <c r="L4839" s="440" t="s">
        <v>25</v>
      </c>
    </row>
    <row r="4840" spans="2:12" ht="25.5" x14ac:dyDescent="0.25">
      <c r="B4840" s="390" t="s">
        <v>382</v>
      </c>
      <c r="C4840" s="391" t="s">
        <v>2803</v>
      </c>
      <c r="D4840" s="390" t="s">
        <v>130</v>
      </c>
      <c r="E4840" s="390" t="s">
        <v>2804</v>
      </c>
      <c r="F4840" s="541">
        <v>151</v>
      </c>
      <c r="G4840" s="541"/>
      <c r="H4840" s="392" t="s">
        <v>136</v>
      </c>
      <c r="I4840" s="443">
        <v>1</v>
      </c>
      <c r="J4840" s="393"/>
      <c r="K4840" s="393">
        <v>1553.91</v>
      </c>
      <c r="L4840" s="393">
        <v>1553.91</v>
      </c>
    </row>
    <row r="4841" spans="2:12" ht="25.5" x14ac:dyDescent="0.25">
      <c r="B4841" s="394" t="s">
        <v>383</v>
      </c>
      <c r="C4841" s="444" t="s">
        <v>4914</v>
      </c>
      <c r="D4841" s="394" t="s">
        <v>164</v>
      </c>
      <c r="E4841" s="394" t="s">
        <v>4915</v>
      </c>
      <c r="F4841" s="542" t="s">
        <v>390</v>
      </c>
      <c r="G4841" s="542"/>
      <c r="H4841" s="395" t="s">
        <v>136</v>
      </c>
      <c r="I4841" s="445">
        <v>1</v>
      </c>
      <c r="J4841" s="445">
        <v>0</v>
      </c>
      <c r="K4841" s="446">
        <v>1510.23</v>
      </c>
      <c r="L4841" s="446">
        <v>1510.23</v>
      </c>
    </row>
    <row r="4842" spans="2:12" x14ac:dyDescent="0.25">
      <c r="B4842" s="394" t="s">
        <v>383</v>
      </c>
      <c r="C4842" s="444" t="s">
        <v>673</v>
      </c>
      <c r="D4842" s="394" t="s">
        <v>1336</v>
      </c>
      <c r="E4842" s="394" t="s">
        <v>247</v>
      </c>
      <c r="F4842" s="542" t="s">
        <v>384</v>
      </c>
      <c r="G4842" s="542"/>
      <c r="H4842" s="395" t="s">
        <v>340</v>
      </c>
      <c r="I4842" s="445">
        <v>1.5</v>
      </c>
      <c r="J4842" s="445">
        <v>0</v>
      </c>
      <c r="K4842" s="446">
        <v>29.12</v>
      </c>
      <c r="L4842" s="446">
        <v>43.68</v>
      </c>
    </row>
    <row r="4843" spans="2:12" ht="25.5" x14ac:dyDescent="0.25">
      <c r="B4843" s="399"/>
      <c r="C4843" s="399"/>
      <c r="D4843" s="399"/>
      <c r="E4843" s="399"/>
      <c r="F4843" s="399"/>
      <c r="G4843" s="399" t="s">
        <v>386</v>
      </c>
      <c r="H4843" s="447">
        <v>43.68</v>
      </c>
      <c r="I4843" s="399" t="s">
        <v>387</v>
      </c>
      <c r="J4843" s="447">
        <v>0</v>
      </c>
      <c r="K4843" s="399" t="s">
        <v>388</v>
      </c>
      <c r="L4843" s="447">
        <v>43.68</v>
      </c>
    </row>
    <row r="4844" spans="2:12" ht="12.75" customHeight="1" thickBot="1" x14ac:dyDescent="0.3">
      <c r="B4844" s="399"/>
      <c r="C4844" s="399"/>
      <c r="D4844" s="399"/>
      <c r="E4844" s="399"/>
      <c r="F4844" s="399"/>
      <c r="G4844" s="399" t="s">
        <v>389</v>
      </c>
      <c r="H4844" s="447">
        <v>0</v>
      </c>
      <c r="I4844" s="543"/>
      <c r="J4844" s="543" t="s">
        <v>474</v>
      </c>
      <c r="K4844" s="399"/>
      <c r="L4844" s="447">
        <v>1553.91</v>
      </c>
    </row>
    <row r="4845" spans="2:12" ht="12.75" customHeight="1" thickTop="1" x14ac:dyDescent="0.25">
      <c r="B4845" s="396"/>
      <c r="C4845" s="396"/>
      <c r="D4845" s="396"/>
      <c r="E4845" s="396"/>
      <c r="F4845" s="396"/>
      <c r="G4845" s="396"/>
      <c r="H4845" s="396"/>
      <c r="I4845" s="396"/>
      <c r="J4845" s="396"/>
      <c r="K4845" s="396"/>
      <c r="L4845" s="396"/>
    </row>
    <row r="4846" spans="2:12" ht="15" x14ac:dyDescent="0.25">
      <c r="B4846" s="388" t="s">
        <v>2805</v>
      </c>
      <c r="C4846" s="440" t="s">
        <v>15</v>
      </c>
      <c r="D4846" s="388" t="s">
        <v>33</v>
      </c>
      <c r="E4846" s="388" t="s">
        <v>30</v>
      </c>
      <c r="F4846" s="544" t="s">
        <v>199</v>
      </c>
      <c r="G4846" s="544"/>
      <c r="H4846" s="389" t="s">
        <v>24</v>
      </c>
      <c r="I4846" s="440" t="s">
        <v>26</v>
      </c>
      <c r="J4846" s="440" t="s">
        <v>585</v>
      </c>
      <c r="K4846" s="440" t="s">
        <v>54</v>
      </c>
      <c r="L4846" s="440" t="s">
        <v>25</v>
      </c>
    </row>
    <row r="4847" spans="2:12" ht="25.5" x14ac:dyDescent="0.25">
      <c r="B4847" s="390" t="s">
        <v>382</v>
      </c>
      <c r="C4847" s="391" t="s">
        <v>2806</v>
      </c>
      <c r="D4847" s="390" t="s">
        <v>974</v>
      </c>
      <c r="E4847" s="390" t="s">
        <v>2807</v>
      </c>
      <c r="F4847" s="541">
        <v>0</v>
      </c>
      <c r="G4847" s="541"/>
      <c r="H4847" s="392" t="s">
        <v>159</v>
      </c>
      <c r="I4847" s="443">
        <v>1</v>
      </c>
      <c r="J4847" s="393"/>
      <c r="K4847" s="393">
        <v>175.36</v>
      </c>
      <c r="L4847" s="393">
        <v>175.36</v>
      </c>
    </row>
    <row r="4848" spans="2:12" ht="25.5" x14ac:dyDescent="0.25">
      <c r="B4848" s="394" t="s">
        <v>383</v>
      </c>
      <c r="C4848" s="444" t="s">
        <v>4916</v>
      </c>
      <c r="D4848" s="394" t="s">
        <v>974</v>
      </c>
      <c r="E4848" s="394" t="s">
        <v>4917</v>
      </c>
      <c r="F4848" s="542" t="s">
        <v>390</v>
      </c>
      <c r="G4848" s="542"/>
      <c r="H4848" s="395" t="s">
        <v>159</v>
      </c>
      <c r="I4848" s="445">
        <v>1</v>
      </c>
      <c r="J4848" s="445">
        <v>0</v>
      </c>
      <c r="K4848" s="446">
        <v>175.36</v>
      </c>
      <c r="L4848" s="446">
        <v>175.36</v>
      </c>
    </row>
    <row r="4849" spans="2:12" ht="25.5" x14ac:dyDescent="0.25">
      <c r="B4849" s="399"/>
      <c r="C4849" s="399"/>
      <c r="D4849" s="399"/>
      <c r="E4849" s="399"/>
      <c r="F4849" s="399"/>
      <c r="G4849" s="399" t="s">
        <v>386</v>
      </c>
      <c r="H4849" s="447">
        <v>0</v>
      </c>
      <c r="I4849" s="399" t="s">
        <v>387</v>
      </c>
      <c r="J4849" s="447">
        <v>0</v>
      </c>
      <c r="K4849" s="399" t="s">
        <v>388</v>
      </c>
      <c r="L4849" s="447">
        <v>0</v>
      </c>
    </row>
    <row r="4850" spans="2:12" ht="26.25" thickBot="1" x14ac:dyDescent="0.3">
      <c r="B4850" s="399"/>
      <c r="C4850" s="399"/>
      <c r="D4850" s="399"/>
      <c r="E4850" s="399"/>
      <c r="F4850" s="399"/>
      <c r="G4850" s="399" t="s">
        <v>389</v>
      </c>
      <c r="H4850" s="447">
        <v>0</v>
      </c>
      <c r="I4850" s="543"/>
      <c r="J4850" s="543" t="s">
        <v>474</v>
      </c>
      <c r="K4850" s="399"/>
      <c r="L4850" s="447">
        <v>175.36</v>
      </c>
    </row>
    <row r="4851" spans="2:12" ht="13.5" thickTop="1" x14ac:dyDescent="0.25">
      <c r="B4851" s="396"/>
      <c r="C4851" s="396"/>
      <c r="D4851" s="396"/>
      <c r="E4851" s="396"/>
      <c r="F4851" s="396"/>
      <c r="G4851" s="396"/>
      <c r="H4851" s="396"/>
      <c r="I4851" s="396"/>
      <c r="J4851" s="396"/>
      <c r="K4851" s="396"/>
      <c r="L4851" s="396"/>
    </row>
    <row r="4852" spans="2:12" ht="12.75" customHeight="1" x14ac:dyDescent="0.25">
      <c r="B4852" s="388" t="s">
        <v>2808</v>
      </c>
      <c r="C4852" s="440" t="s">
        <v>15</v>
      </c>
      <c r="D4852" s="388" t="s">
        <v>33</v>
      </c>
      <c r="E4852" s="388" t="s">
        <v>30</v>
      </c>
      <c r="F4852" s="544" t="s">
        <v>199</v>
      </c>
      <c r="G4852" s="544"/>
      <c r="H4852" s="389" t="s">
        <v>24</v>
      </c>
      <c r="I4852" s="440" t="s">
        <v>26</v>
      </c>
      <c r="J4852" s="440" t="s">
        <v>585</v>
      </c>
      <c r="K4852" s="440" t="s">
        <v>54</v>
      </c>
      <c r="L4852" s="440" t="s">
        <v>25</v>
      </c>
    </row>
    <row r="4853" spans="2:12" ht="38.25" x14ac:dyDescent="0.25">
      <c r="B4853" s="390" t="s">
        <v>382</v>
      </c>
      <c r="C4853" s="391" t="s">
        <v>2809</v>
      </c>
      <c r="D4853" s="390" t="s">
        <v>974</v>
      </c>
      <c r="E4853" s="390" t="s">
        <v>2810</v>
      </c>
      <c r="F4853" s="541">
        <v>0</v>
      </c>
      <c r="G4853" s="541"/>
      <c r="H4853" s="392" t="s">
        <v>188</v>
      </c>
      <c r="I4853" s="443">
        <v>1</v>
      </c>
      <c r="J4853" s="393"/>
      <c r="K4853" s="393">
        <v>137.55000000000001</v>
      </c>
      <c r="L4853" s="393">
        <v>137.55000000000001</v>
      </c>
    </row>
    <row r="4854" spans="2:12" ht="12.75" customHeight="1" x14ac:dyDescent="0.25">
      <c r="B4854" s="394" t="s">
        <v>383</v>
      </c>
      <c r="C4854" s="444" t="s">
        <v>4910</v>
      </c>
      <c r="D4854" s="394" t="s">
        <v>974</v>
      </c>
      <c r="E4854" s="394" t="s">
        <v>4911</v>
      </c>
      <c r="F4854" s="542" t="s">
        <v>390</v>
      </c>
      <c r="G4854" s="542"/>
      <c r="H4854" s="395" t="s">
        <v>159</v>
      </c>
      <c r="I4854" s="445">
        <v>1.2999999999999999E-3</v>
      </c>
      <c r="J4854" s="445">
        <v>0</v>
      </c>
      <c r="K4854" s="446">
        <v>49.9</v>
      </c>
      <c r="L4854" s="446">
        <v>6.4869999999999997E-2</v>
      </c>
    </row>
    <row r="4855" spans="2:12" x14ac:dyDescent="0.25">
      <c r="B4855" s="394" t="s">
        <v>383</v>
      </c>
      <c r="C4855" s="444" t="s">
        <v>690</v>
      </c>
      <c r="D4855" s="394" t="s">
        <v>1336</v>
      </c>
      <c r="E4855" s="394" t="s">
        <v>202</v>
      </c>
      <c r="F4855" s="542" t="s">
        <v>384</v>
      </c>
      <c r="G4855" s="542"/>
      <c r="H4855" s="395" t="s">
        <v>340</v>
      </c>
      <c r="I4855" s="445">
        <v>0.48</v>
      </c>
      <c r="J4855" s="445">
        <v>0</v>
      </c>
      <c r="K4855" s="446">
        <v>20.37</v>
      </c>
      <c r="L4855" s="446">
        <v>9.7775999999999996</v>
      </c>
    </row>
    <row r="4856" spans="2:12" x14ac:dyDescent="0.25">
      <c r="B4856" s="394" t="s">
        <v>383</v>
      </c>
      <c r="C4856" s="444" t="s">
        <v>4912</v>
      </c>
      <c r="D4856" s="394" t="s">
        <v>974</v>
      </c>
      <c r="E4856" s="394" t="s">
        <v>4913</v>
      </c>
      <c r="F4856" s="542" t="s">
        <v>390</v>
      </c>
      <c r="G4856" s="542"/>
      <c r="H4856" s="395" t="s">
        <v>2175</v>
      </c>
      <c r="I4856" s="445">
        <v>9.4000000000000004E-3</v>
      </c>
      <c r="J4856" s="445">
        <v>0</v>
      </c>
      <c r="K4856" s="446">
        <v>147.13</v>
      </c>
      <c r="L4856" s="446">
        <v>1.383022</v>
      </c>
    </row>
    <row r="4857" spans="2:12" x14ac:dyDescent="0.25">
      <c r="B4857" s="394" t="s">
        <v>383</v>
      </c>
      <c r="C4857" s="444" t="s">
        <v>688</v>
      </c>
      <c r="D4857" s="394" t="s">
        <v>1336</v>
      </c>
      <c r="E4857" s="394" t="s">
        <v>243</v>
      </c>
      <c r="F4857" s="542" t="s">
        <v>384</v>
      </c>
      <c r="G4857" s="542"/>
      <c r="H4857" s="395" t="s">
        <v>340</v>
      </c>
      <c r="I4857" s="445">
        <v>0.48</v>
      </c>
      <c r="J4857" s="445">
        <v>0</v>
      </c>
      <c r="K4857" s="446">
        <v>29.78</v>
      </c>
      <c r="L4857" s="446">
        <v>14.2944</v>
      </c>
    </row>
    <row r="4858" spans="2:12" x14ac:dyDescent="0.25">
      <c r="B4858" s="394" t="s">
        <v>383</v>
      </c>
      <c r="C4858" s="444" t="s">
        <v>4904</v>
      </c>
      <c r="D4858" s="394" t="s">
        <v>974</v>
      </c>
      <c r="E4858" s="394" t="s">
        <v>4905</v>
      </c>
      <c r="F4858" s="542" t="s">
        <v>390</v>
      </c>
      <c r="G4858" s="542"/>
      <c r="H4858" s="395" t="s">
        <v>131</v>
      </c>
      <c r="I4858" s="445">
        <v>9.8699999999999996E-2</v>
      </c>
      <c r="J4858" s="445">
        <v>0</v>
      </c>
      <c r="K4858" s="446">
        <v>71.650000000000006</v>
      </c>
      <c r="L4858" s="446">
        <v>7.0718550000000002</v>
      </c>
    </row>
    <row r="4859" spans="2:12" x14ac:dyDescent="0.25">
      <c r="B4859" s="394" t="s">
        <v>383</v>
      </c>
      <c r="C4859" s="444" t="s">
        <v>4908</v>
      </c>
      <c r="D4859" s="394" t="s">
        <v>974</v>
      </c>
      <c r="E4859" s="394" t="s">
        <v>4909</v>
      </c>
      <c r="F4859" s="542" t="s">
        <v>390</v>
      </c>
      <c r="G4859" s="542"/>
      <c r="H4859" s="395" t="s">
        <v>188</v>
      </c>
      <c r="I4859" s="445">
        <v>1.5</v>
      </c>
      <c r="J4859" s="445">
        <v>0</v>
      </c>
      <c r="K4859" s="446">
        <v>3.83</v>
      </c>
      <c r="L4859" s="446">
        <v>5.7450000000000001</v>
      </c>
    </row>
    <row r="4860" spans="2:12" ht="51" customHeight="1" x14ac:dyDescent="0.25">
      <c r="B4860" s="394" t="s">
        <v>383</v>
      </c>
      <c r="C4860" s="444" t="s">
        <v>4918</v>
      </c>
      <c r="D4860" s="394" t="s">
        <v>974</v>
      </c>
      <c r="E4860" s="394" t="s">
        <v>4919</v>
      </c>
      <c r="F4860" s="542" t="s">
        <v>390</v>
      </c>
      <c r="G4860" s="542"/>
      <c r="H4860" s="395" t="s">
        <v>188</v>
      </c>
      <c r="I4860" s="445">
        <v>1.1000000000000001</v>
      </c>
      <c r="J4860" s="445">
        <v>0</v>
      </c>
      <c r="K4860" s="446">
        <v>90.22</v>
      </c>
      <c r="L4860" s="446">
        <v>99.242000000000004</v>
      </c>
    </row>
    <row r="4861" spans="2:12" ht="25.5" x14ac:dyDescent="0.25">
      <c r="B4861" s="399"/>
      <c r="C4861" s="399"/>
      <c r="D4861" s="399"/>
      <c r="E4861" s="399"/>
      <c r="F4861" s="399"/>
      <c r="G4861" s="399" t="s">
        <v>386</v>
      </c>
      <c r="H4861" s="447">
        <v>24.06</v>
      </c>
      <c r="I4861" s="399" t="s">
        <v>387</v>
      </c>
      <c r="J4861" s="447">
        <v>0</v>
      </c>
      <c r="K4861" s="399" t="s">
        <v>388</v>
      </c>
      <c r="L4861" s="447">
        <v>24.06</v>
      </c>
    </row>
    <row r="4862" spans="2:12" ht="26.25" thickBot="1" x14ac:dyDescent="0.3">
      <c r="B4862" s="399"/>
      <c r="C4862" s="399"/>
      <c r="D4862" s="399"/>
      <c r="E4862" s="399"/>
      <c r="F4862" s="399"/>
      <c r="G4862" s="399" t="s">
        <v>389</v>
      </c>
      <c r="H4862" s="447">
        <v>0</v>
      </c>
      <c r="I4862" s="543"/>
      <c r="J4862" s="543" t="s">
        <v>474</v>
      </c>
      <c r="K4862" s="399"/>
      <c r="L4862" s="447">
        <v>137.55000000000001</v>
      </c>
    </row>
    <row r="4863" spans="2:12" ht="12.75" customHeight="1" thickTop="1" x14ac:dyDescent="0.25">
      <c r="B4863" s="396"/>
      <c r="C4863" s="396"/>
      <c r="D4863" s="396"/>
      <c r="E4863" s="396"/>
      <c r="F4863" s="396"/>
      <c r="G4863" s="396"/>
      <c r="H4863" s="396"/>
      <c r="I4863" s="396"/>
      <c r="J4863" s="396"/>
      <c r="K4863" s="396"/>
      <c r="L4863" s="396"/>
    </row>
    <row r="4864" spans="2:12" ht="12.75" customHeight="1" x14ac:dyDescent="0.25">
      <c r="B4864" s="388" t="s">
        <v>2811</v>
      </c>
      <c r="C4864" s="440" t="s">
        <v>15</v>
      </c>
      <c r="D4864" s="388" t="s">
        <v>33</v>
      </c>
      <c r="E4864" s="388" t="s">
        <v>30</v>
      </c>
      <c r="F4864" s="544" t="s">
        <v>199</v>
      </c>
      <c r="G4864" s="544"/>
      <c r="H4864" s="389" t="s">
        <v>24</v>
      </c>
      <c r="I4864" s="440" t="s">
        <v>26</v>
      </c>
      <c r="J4864" s="440" t="s">
        <v>585</v>
      </c>
      <c r="K4864" s="440" t="s">
        <v>54</v>
      </c>
      <c r="L4864" s="440" t="s">
        <v>25</v>
      </c>
    </row>
    <row r="4865" spans="2:12" ht="38.25" x14ac:dyDescent="0.25">
      <c r="B4865" s="390" t="s">
        <v>382</v>
      </c>
      <c r="C4865" s="391" t="s">
        <v>2812</v>
      </c>
      <c r="D4865" s="390" t="s">
        <v>160</v>
      </c>
      <c r="E4865" s="390" t="s">
        <v>2813</v>
      </c>
      <c r="F4865" s="541" t="s">
        <v>1227</v>
      </c>
      <c r="G4865" s="541"/>
      <c r="H4865" s="392" t="s">
        <v>159</v>
      </c>
      <c r="I4865" s="443">
        <v>1</v>
      </c>
      <c r="J4865" s="393"/>
      <c r="K4865" s="393">
        <v>11109.34</v>
      </c>
      <c r="L4865" s="393">
        <v>11109.34</v>
      </c>
    </row>
    <row r="4866" spans="2:12" x14ac:dyDescent="0.25">
      <c r="B4866" s="394" t="s">
        <v>383</v>
      </c>
      <c r="C4866" s="444" t="s">
        <v>4920</v>
      </c>
      <c r="D4866" s="394" t="s">
        <v>1336</v>
      </c>
      <c r="E4866" s="394" t="s">
        <v>4921</v>
      </c>
      <c r="F4866" s="542" t="s">
        <v>390</v>
      </c>
      <c r="G4866" s="542"/>
      <c r="H4866" s="395" t="s">
        <v>136</v>
      </c>
      <c r="I4866" s="445">
        <v>6</v>
      </c>
      <c r="J4866" s="445">
        <v>0</v>
      </c>
      <c r="K4866" s="446">
        <v>1.64</v>
      </c>
      <c r="L4866" s="446">
        <v>9.84</v>
      </c>
    </row>
    <row r="4867" spans="2:12" ht="25.5" x14ac:dyDescent="0.25">
      <c r="B4867" s="394" t="s">
        <v>383</v>
      </c>
      <c r="C4867" s="444" t="s">
        <v>4887</v>
      </c>
      <c r="D4867" s="394" t="s">
        <v>160</v>
      </c>
      <c r="E4867" s="394" t="s">
        <v>4888</v>
      </c>
      <c r="F4867" s="542" t="s">
        <v>390</v>
      </c>
      <c r="G4867" s="542"/>
      <c r="H4867" s="395" t="s">
        <v>159</v>
      </c>
      <c r="I4867" s="445">
        <v>2</v>
      </c>
      <c r="J4867" s="445">
        <v>0</v>
      </c>
      <c r="K4867" s="446">
        <v>20.27</v>
      </c>
      <c r="L4867" s="446">
        <v>40.54</v>
      </c>
    </row>
    <row r="4868" spans="2:12" x14ac:dyDescent="0.25">
      <c r="B4868" s="394" t="s">
        <v>383</v>
      </c>
      <c r="C4868" s="444" t="s">
        <v>4922</v>
      </c>
      <c r="D4868" s="394" t="s">
        <v>1336</v>
      </c>
      <c r="E4868" s="394" t="s">
        <v>4923</v>
      </c>
      <c r="F4868" s="542" t="s">
        <v>390</v>
      </c>
      <c r="G4868" s="542"/>
      <c r="H4868" s="395" t="s">
        <v>136</v>
      </c>
      <c r="I4868" s="445">
        <v>10</v>
      </c>
      <c r="J4868" s="445">
        <v>0</v>
      </c>
      <c r="K4868" s="446">
        <v>0.57999999999999996</v>
      </c>
      <c r="L4868" s="446">
        <v>5.8</v>
      </c>
    </row>
    <row r="4869" spans="2:12" ht="25.5" x14ac:dyDescent="0.25">
      <c r="B4869" s="394" t="s">
        <v>383</v>
      </c>
      <c r="C4869" s="444" t="s">
        <v>4924</v>
      </c>
      <c r="D4869" s="394" t="s">
        <v>160</v>
      </c>
      <c r="E4869" s="394" t="s">
        <v>4925</v>
      </c>
      <c r="F4869" s="542" t="s">
        <v>390</v>
      </c>
      <c r="G4869" s="542"/>
      <c r="H4869" s="395" t="s">
        <v>159</v>
      </c>
      <c r="I4869" s="445">
        <v>6</v>
      </c>
      <c r="J4869" s="445">
        <v>0</v>
      </c>
      <c r="K4869" s="446">
        <v>1.46</v>
      </c>
      <c r="L4869" s="446">
        <v>8.76</v>
      </c>
    </row>
    <row r="4870" spans="2:12" x14ac:dyDescent="0.25">
      <c r="B4870" s="394" t="s">
        <v>383</v>
      </c>
      <c r="C4870" s="444" t="s">
        <v>674</v>
      </c>
      <c r="D4870" s="394" t="s">
        <v>1336</v>
      </c>
      <c r="E4870" s="394" t="s">
        <v>237</v>
      </c>
      <c r="F4870" s="542" t="s">
        <v>384</v>
      </c>
      <c r="G4870" s="542"/>
      <c r="H4870" s="395" t="s">
        <v>340</v>
      </c>
      <c r="I4870" s="445">
        <v>4.3619000000000003</v>
      </c>
      <c r="J4870" s="445">
        <v>0</v>
      </c>
      <c r="K4870" s="446">
        <v>22.31</v>
      </c>
      <c r="L4870" s="446">
        <v>97.313989000000007</v>
      </c>
    </row>
    <row r="4871" spans="2:12" ht="25.5" x14ac:dyDescent="0.25">
      <c r="B4871" s="394" t="s">
        <v>383</v>
      </c>
      <c r="C4871" s="444" t="s">
        <v>4926</v>
      </c>
      <c r="D4871" s="394" t="s">
        <v>160</v>
      </c>
      <c r="E4871" s="394" t="s">
        <v>4927</v>
      </c>
      <c r="F4871" s="542" t="s">
        <v>390</v>
      </c>
      <c r="G4871" s="542"/>
      <c r="H4871" s="395" t="s">
        <v>159</v>
      </c>
      <c r="I4871" s="445">
        <v>6</v>
      </c>
      <c r="J4871" s="445">
        <v>0</v>
      </c>
      <c r="K4871" s="446">
        <v>1.47</v>
      </c>
      <c r="L4871" s="446">
        <v>8.82</v>
      </c>
    </row>
    <row r="4872" spans="2:12" ht="38.25" x14ac:dyDescent="0.25">
      <c r="B4872" s="394" t="s">
        <v>383</v>
      </c>
      <c r="C4872" s="444" t="s">
        <v>4928</v>
      </c>
      <c r="D4872" s="394" t="s">
        <v>160</v>
      </c>
      <c r="E4872" s="394" t="s">
        <v>4929</v>
      </c>
      <c r="F4872" s="542" t="s">
        <v>491</v>
      </c>
      <c r="G4872" s="542"/>
      <c r="H4872" s="395" t="s">
        <v>159</v>
      </c>
      <c r="I4872" s="445">
        <v>1</v>
      </c>
      <c r="J4872" s="445">
        <v>0</v>
      </c>
      <c r="K4872" s="446">
        <v>10805.24</v>
      </c>
      <c r="L4872" s="446">
        <v>10805.24</v>
      </c>
    </row>
    <row r="4873" spans="2:12" ht="12.75" customHeight="1" x14ac:dyDescent="0.25">
      <c r="B4873" s="394" t="s">
        <v>383</v>
      </c>
      <c r="C4873" s="444" t="s">
        <v>4930</v>
      </c>
      <c r="D4873" s="394" t="s">
        <v>1336</v>
      </c>
      <c r="E4873" s="394" t="s">
        <v>4931</v>
      </c>
      <c r="F4873" s="542" t="s">
        <v>390</v>
      </c>
      <c r="G4873" s="542"/>
      <c r="H4873" s="395" t="s">
        <v>136</v>
      </c>
      <c r="I4873" s="445">
        <v>6</v>
      </c>
      <c r="J4873" s="445">
        <v>0</v>
      </c>
      <c r="K4873" s="446">
        <v>0.43</v>
      </c>
      <c r="L4873" s="446">
        <v>2.58</v>
      </c>
    </row>
    <row r="4874" spans="2:12" ht="38.25" x14ac:dyDescent="0.25">
      <c r="B4874" s="394" t="s">
        <v>383</v>
      </c>
      <c r="C4874" s="444" t="s">
        <v>4877</v>
      </c>
      <c r="D4874" s="394" t="s">
        <v>160</v>
      </c>
      <c r="E4874" s="394" t="s">
        <v>4878</v>
      </c>
      <c r="F4874" s="542" t="s">
        <v>390</v>
      </c>
      <c r="G4874" s="542"/>
      <c r="H4874" s="395" t="s">
        <v>159</v>
      </c>
      <c r="I4874" s="445">
        <v>8</v>
      </c>
      <c r="J4874" s="445">
        <v>0</v>
      </c>
      <c r="K4874" s="446">
        <v>0.43</v>
      </c>
      <c r="L4874" s="446">
        <v>3.44</v>
      </c>
    </row>
    <row r="4875" spans="2:12" x14ac:dyDescent="0.25">
      <c r="B4875" s="394" t="s">
        <v>383</v>
      </c>
      <c r="C4875" s="444" t="s">
        <v>673</v>
      </c>
      <c r="D4875" s="394" t="s">
        <v>1336</v>
      </c>
      <c r="E4875" s="394" t="s">
        <v>247</v>
      </c>
      <c r="F4875" s="542" t="s">
        <v>384</v>
      </c>
      <c r="G4875" s="542"/>
      <c r="H4875" s="395" t="s">
        <v>340</v>
      </c>
      <c r="I4875" s="445">
        <v>4.3619000000000003</v>
      </c>
      <c r="J4875" s="445">
        <v>0</v>
      </c>
      <c r="K4875" s="446">
        <v>29.12</v>
      </c>
      <c r="L4875" s="446">
        <v>127.018528</v>
      </c>
    </row>
    <row r="4876" spans="2:12" ht="12.75" customHeight="1" x14ac:dyDescent="0.25">
      <c r="B4876" s="399"/>
      <c r="C4876" s="399"/>
      <c r="D4876" s="399"/>
      <c r="E4876" s="399"/>
      <c r="F4876" s="399"/>
      <c r="G4876" s="399" t="s">
        <v>386</v>
      </c>
      <c r="H4876" s="447">
        <v>224.32</v>
      </c>
      <c r="I4876" s="399" t="s">
        <v>387</v>
      </c>
      <c r="J4876" s="447">
        <v>0</v>
      </c>
      <c r="K4876" s="399" t="s">
        <v>388</v>
      </c>
      <c r="L4876" s="447">
        <v>224.32</v>
      </c>
    </row>
    <row r="4877" spans="2:12" ht="26.25" thickBot="1" x14ac:dyDescent="0.3">
      <c r="B4877" s="399"/>
      <c r="C4877" s="399"/>
      <c r="D4877" s="399"/>
      <c r="E4877" s="399"/>
      <c r="F4877" s="399"/>
      <c r="G4877" s="399" t="s">
        <v>389</v>
      </c>
      <c r="H4877" s="447">
        <v>0</v>
      </c>
      <c r="I4877" s="543"/>
      <c r="J4877" s="543" t="s">
        <v>474</v>
      </c>
      <c r="K4877" s="399"/>
      <c r="L4877" s="447">
        <v>11109.34</v>
      </c>
    </row>
    <row r="4878" spans="2:12" ht="13.5" thickTop="1" x14ac:dyDescent="0.25">
      <c r="B4878" s="396"/>
      <c r="C4878" s="396"/>
      <c r="D4878" s="396"/>
      <c r="E4878" s="396"/>
      <c r="F4878" s="396"/>
      <c r="G4878" s="396"/>
      <c r="H4878" s="396"/>
      <c r="I4878" s="396"/>
      <c r="J4878" s="396"/>
      <c r="K4878" s="396"/>
      <c r="L4878" s="396"/>
    </row>
    <row r="4879" spans="2:12" ht="15" x14ac:dyDescent="0.25">
      <c r="B4879" s="388" t="s">
        <v>2814</v>
      </c>
      <c r="C4879" s="440" t="s">
        <v>15</v>
      </c>
      <c r="D4879" s="388" t="s">
        <v>33</v>
      </c>
      <c r="E4879" s="388" t="s">
        <v>30</v>
      </c>
      <c r="F4879" s="544" t="s">
        <v>199</v>
      </c>
      <c r="G4879" s="544"/>
      <c r="H4879" s="389" t="s">
        <v>24</v>
      </c>
      <c r="I4879" s="440" t="s">
        <v>26</v>
      </c>
      <c r="J4879" s="440" t="s">
        <v>585</v>
      </c>
      <c r="K4879" s="440" t="s">
        <v>54</v>
      </c>
      <c r="L4879" s="440" t="s">
        <v>25</v>
      </c>
    </row>
    <row r="4880" spans="2:12" ht="38.25" x14ac:dyDescent="0.25">
      <c r="B4880" s="390" t="s">
        <v>382</v>
      </c>
      <c r="C4880" s="391" t="s">
        <v>2815</v>
      </c>
      <c r="D4880" s="390" t="s">
        <v>160</v>
      </c>
      <c r="E4880" s="390" t="s">
        <v>2816</v>
      </c>
      <c r="F4880" s="541" t="s">
        <v>1227</v>
      </c>
      <c r="G4880" s="541"/>
      <c r="H4880" s="392" t="s">
        <v>159</v>
      </c>
      <c r="I4880" s="443">
        <v>1</v>
      </c>
      <c r="J4880" s="393"/>
      <c r="K4880" s="393">
        <v>15456.44</v>
      </c>
      <c r="L4880" s="393">
        <v>15456.44</v>
      </c>
    </row>
    <row r="4881" spans="2:12" ht="38.25" x14ac:dyDescent="0.25">
      <c r="B4881" s="397" t="s">
        <v>471</v>
      </c>
      <c r="C4881" s="448" t="s">
        <v>4932</v>
      </c>
      <c r="D4881" s="397" t="s">
        <v>160</v>
      </c>
      <c r="E4881" s="397" t="s">
        <v>4933</v>
      </c>
      <c r="F4881" s="545" t="s">
        <v>503</v>
      </c>
      <c r="G4881" s="545"/>
      <c r="H4881" s="398" t="s">
        <v>504</v>
      </c>
      <c r="I4881" s="449">
        <v>1.5165999999999999</v>
      </c>
      <c r="J4881" s="449">
        <v>0</v>
      </c>
      <c r="K4881" s="450">
        <v>178.07</v>
      </c>
      <c r="L4881" s="450">
        <v>270.06</v>
      </c>
    </row>
    <row r="4882" spans="2:12" ht="38.25" x14ac:dyDescent="0.25">
      <c r="B4882" s="397" t="s">
        <v>471</v>
      </c>
      <c r="C4882" s="448" t="s">
        <v>4934</v>
      </c>
      <c r="D4882" s="397" t="s">
        <v>160</v>
      </c>
      <c r="E4882" s="397" t="s">
        <v>4935</v>
      </c>
      <c r="F4882" s="545" t="s">
        <v>503</v>
      </c>
      <c r="G4882" s="545"/>
      <c r="H4882" s="398" t="s">
        <v>505</v>
      </c>
      <c r="I4882" s="449">
        <v>0.2059</v>
      </c>
      <c r="J4882" s="449">
        <v>0</v>
      </c>
      <c r="K4882" s="450">
        <v>351.76</v>
      </c>
      <c r="L4882" s="450">
        <v>72.42</v>
      </c>
    </row>
    <row r="4883" spans="2:12" x14ac:dyDescent="0.25">
      <c r="B4883" s="394" t="s">
        <v>383</v>
      </c>
      <c r="C4883" s="444" t="s">
        <v>673</v>
      </c>
      <c r="D4883" s="394" t="s">
        <v>1336</v>
      </c>
      <c r="E4883" s="394" t="s">
        <v>247</v>
      </c>
      <c r="F4883" s="542" t="s">
        <v>384</v>
      </c>
      <c r="G4883" s="542"/>
      <c r="H4883" s="395" t="s">
        <v>340</v>
      </c>
      <c r="I4883" s="445">
        <v>4.5749000000000004</v>
      </c>
      <c r="J4883" s="445">
        <v>0</v>
      </c>
      <c r="K4883" s="446">
        <v>29.12</v>
      </c>
      <c r="L4883" s="446">
        <v>133.22108800000001</v>
      </c>
    </row>
    <row r="4884" spans="2:12" ht="12.75" customHeight="1" x14ac:dyDescent="0.25">
      <c r="B4884" s="394" t="s">
        <v>383</v>
      </c>
      <c r="C4884" s="444" t="s">
        <v>4877</v>
      </c>
      <c r="D4884" s="394" t="s">
        <v>160</v>
      </c>
      <c r="E4884" s="394" t="s">
        <v>4878</v>
      </c>
      <c r="F4884" s="542" t="s">
        <v>390</v>
      </c>
      <c r="G4884" s="542"/>
      <c r="H4884" s="395" t="s">
        <v>159</v>
      </c>
      <c r="I4884" s="445">
        <v>4</v>
      </c>
      <c r="J4884" s="445">
        <v>0</v>
      </c>
      <c r="K4884" s="446">
        <v>0.43</v>
      </c>
      <c r="L4884" s="446">
        <v>1.72</v>
      </c>
    </row>
    <row r="4885" spans="2:12" ht="12.75" customHeight="1" x14ac:dyDescent="0.25">
      <c r="B4885" s="394" t="s">
        <v>383</v>
      </c>
      <c r="C4885" s="444" t="s">
        <v>4924</v>
      </c>
      <c r="D4885" s="394" t="s">
        <v>160</v>
      </c>
      <c r="E4885" s="394" t="s">
        <v>4925</v>
      </c>
      <c r="F4885" s="542" t="s">
        <v>390</v>
      </c>
      <c r="G4885" s="542"/>
      <c r="H4885" s="395" t="s">
        <v>159</v>
      </c>
      <c r="I4885" s="445">
        <v>6</v>
      </c>
      <c r="J4885" s="445">
        <v>0</v>
      </c>
      <c r="K4885" s="446">
        <v>1.46</v>
      </c>
      <c r="L4885" s="446">
        <v>8.76</v>
      </c>
    </row>
    <row r="4886" spans="2:12" x14ac:dyDescent="0.25">
      <c r="B4886" s="394" t="s">
        <v>383</v>
      </c>
      <c r="C4886" s="444" t="s">
        <v>674</v>
      </c>
      <c r="D4886" s="394" t="s">
        <v>1336</v>
      </c>
      <c r="E4886" s="394" t="s">
        <v>237</v>
      </c>
      <c r="F4886" s="542" t="s">
        <v>384</v>
      </c>
      <c r="G4886" s="542"/>
      <c r="H4886" s="395" t="s">
        <v>340</v>
      </c>
      <c r="I4886" s="445">
        <v>4.5749000000000004</v>
      </c>
      <c r="J4886" s="445">
        <v>0</v>
      </c>
      <c r="K4886" s="446">
        <v>22.31</v>
      </c>
      <c r="L4886" s="446">
        <v>102.066019</v>
      </c>
    </row>
    <row r="4887" spans="2:12" x14ac:dyDescent="0.25">
      <c r="B4887" s="394" t="s">
        <v>383</v>
      </c>
      <c r="C4887" s="444" t="s">
        <v>4930</v>
      </c>
      <c r="D4887" s="394" t="s">
        <v>1336</v>
      </c>
      <c r="E4887" s="394" t="s">
        <v>4931</v>
      </c>
      <c r="F4887" s="542" t="s">
        <v>390</v>
      </c>
      <c r="G4887" s="542"/>
      <c r="H4887" s="395" t="s">
        <v>136</v>
      </c>
      <c r="I4887" s="445">
        <v>6</v>
      </c>
      <c r="J4887" s="445">
        <v>0</v>
      </c>
      <c r="K4887" s="446">
        <v>0.43</v>
      </c>
      <c r="L4887" s="446">
        <v>2.58</v>
      </c>
    </row>
    <row r="4888" spans="2:12" ht="25.5" x14ac:dyDescent="0.25">
      <c r="B4888" s="394" t="s">
        <v>383</v>
      </c>
      <c r="C4888" s="444" t="s">
        <v>4926</v>
      </c>
      <c r="D4888" s="394" t="s">
        <v>160</v>
      </c>
      <c r="E4888" s="394" t="s">
        <v>4927</v>
      </c>
      <c r="F4888" s="542" t="s">
        <v>390</v>
      </c>
      <c r="G4888" s="542"/>
      <c r="H4888" s="395" t="s">
        <v>159</v>
      </c>
      <c r="I4888" s="445">
        <v>6</v>
      </c>
      <c r="J4888" s="445">
        <v>0</v>
      </c>
      <c r="K4888" s="446">
        <v>1.47</v>
      </c>
      <c r="L4888" s="446">
        <v>8.82</v>
      </c>
    </row>
    <row r="4889" spans="2:12" x14ac:dyDescent="0.25">
      <c r="B4889" s="394" t="s">
        <v>383</v>
      </c>
      <c r="C4889" s="444" t="s">
        <v>4922</v>
      </c>
      <c r="D4889" s="394" t="s">
        <v>1336</v>
      </c>
      <c r="E4889" s="394" t="s">
        <v>4923</v>
      </c>
      <c r="F4889" s="542" t="s">
        <v>390</v>
      </c>
      <c r="G4889" s="542"/>
      <c r="H4889" s="395" t="s">
        <v>136</v>
      </c>
      <c r="I4889" s="445">
        <v>10</v>
      </c>
      <c r="J4889" s="445">
        <v>0</v>
      </c>
      <c r="K4889" s="446">
        <v>0.57999999999999996</v>
      </c>
      <c r="L4889" s="446">
        <v>5.8</v>
      </c>
    </row>
    <row r="4890" spans="2:12" ht="38.25" x14ac:dyDescent="0.25">
      <c r="B4890" s="394" t="s">
        <v>383</v>
      </c>
      <c r="C4890" s="444" t="s">
        <v>4936</v>
      </c>
      <c r="D4890" s="394" t="s">
        <v>160</v>
      </c>
      <c r="E4890" s="394" t="s">
        <v>4937</v>
      </c>
      <c r="F4890" s="542" t="s">
        <v>491</v>
      </c>
      <c r="G4890" s="542"/>
      <c r="H4890" s="395" t="s">
        <v>159</v>
      </c>
      <c r="I4890" s="445">
        <v>1</v>
      </c>
      <c r="J4890" s="445">
        <v>0</v>
      </c>
      <c r="K4890" s="446">
        <v>14851</v>
      </c>
      <c r="L4890" s="446">
        <v>14851</v>
      </c>
    </row>
    <row r="4891" spans="2:12" ht="25.5" x14ac:dyDescent="0.25">
      <c r="B4891" s="399"/>
      <c r="C4891" s="399"/>
      <c r="D4891" s="399"/>
      <c r="E4891" s="399"/>
      <c r="F4891" s="399"/>
      <c r="G4891" s="399" t="s">
        <v>386</v>
      </c>
      <c r="H4891" s="447">
        <v>285.43</v>
      </c>
      <c r="I4891" s="399" t="s">
        <v>387</v>
      </c>
      <c r="J4891" s="447">
        <v>0</v>
      </c>
      <c r="K4891" s="399" t="s">
        <v>388</v>
      </c>
      <c r="L4891" s="447">
        <v>285.43</v>
      </c>
    </row>
    <row r="4892" spans="2:12" ht="26.25" thickBot="1" x14ac:dyDescent="0.3">
      <c r="B4892" s="399"/>
      <c r="C4892" s="399"/>
      <c r="D4892" s="399"/>
      <c r="E4892" s="399"/>
      <c r="F4892" s="399"/>
      <c r="G4892" s="399" t="s">
        <v>389</v>
      </c>
      <c r="H4892" s="447">
        <v>0</v>
      </c>
      <c r="I4892" s="543"/>
      <c r="J4892" s="543" t="s">
        <v>474</v>
      </c>
      <c r="K4892" s="399"/>
      <c r="L4892" s="447">
        <v>15456.44</v>
      </c>
    </row>
    <row r="4893" spans="2:12" ht="12.75" customHeight="1" thickTop="1" x14ac:dyDescent="0.25">
      <c r="B4893" s="396"/>
      <c r="C4893" s="396"/>
      <c r="D4893" s="396"/>
      <c r="E4893" s="396"/>
      <c r="F4893" s="396"/>
      <c r="G4893" s="396"/>
      <c r="H4893" s="396"/>
      <c r="I4893" s="396"/>
      <c r="J4893" s="396"/>
      <c r="K4893" s="396"/>
      <c r="L4893" s="396"/>
    </row>
    <row r="4894" spans="2:12" ht="12.75" customHeight="1" x14ac:dyDescent="0.25">
      <c r="B4894" s="388" t="s">
        <v>2817</v>
      </c>
      <c r="C4894" s="440" t="s">
        <v>15</v>
      </c>
      <c r="D4894" s="388" t="s">
        <v>33</v>
      </c>
      <c r="E4894" s="388" t="s">
        <v>30</v>
      </c>
      <c r="F4894" s="544" t="s">
        <v>199</v>
      </c>
      <c r="G4894" s="544"/>
      <c r="H4894" s="389" t="s">
        <v>24</v>
      </c>
      <c r="I4894" s="440" t="s">
        <v>26</v>
      </c>
      <c r="J4894" s="440" t="s">
        <v>585</v>
      </c>
      <c r="K4894" s="440" t="s">
        <v>54</v>
      </c>
      <c r="L4894" s="440" t="s">
        <v>25</v>
      </c>
    </row>
    <row r="4895" spans="2:12" ht="51" x14ac:dyDescent="0.25">
      <c r="B4895" s="390" t="s">
        <v>382</v>
      </c>
      <c r="C4895" s="391" t="s">
        <v>2818</v>
      </c>
      <c r="D4895" s="390" t="s">
        <v>130</v>
      </c>
      <c r="E4895" s="390" t="s">
        <v>2819</v>
      </c>
      <c r="F4895" s="541" t="s">
        <v>1227</v>
      </c>
      <c r="G4895" s="541"/>
      <c r="H4895" s="392" t="s">
        <v>159</v>
      </c>
      <c r="I4895" s="443">
        <v>1</v>
      </c>
      <c r="J4895" s="393"/>
      <c r="K4895" s="393">
        <v>16693.810000000001</v>
      </c>
      <c r="L4895" s="393">
        <v>16693.810000000001</v>
      </c>
    </row>
    <row r="4896" spans="2:12" ht="38.25" x14ac:dyDescent="0.25">
      <c r="B4896" s="397" t="s">
        <v>471</v>
      </c>
      <c r="C4896" s="448" t="s">
        <v>4934</v>
      </c>
      <c r="D4896" s="397" t="s">
        <v>160</v>
      </c>
      <c r="E4896" s="397" t="s">
        <v>4935</v>
      </c>
      <c r="F4896" s="545" t="s">
        <v>503</v>
      </c>
      <c r="G4896" s="545"/>
      <c r="H4896" s="398" t="s">
        <v>505</v>
      </c>
      <c r="I4896" s="449">
        <v>0.2059</v>
      </c>
      <c r="J4896" s="449">
        <v>0</v>
      </c>
      <c r="K4896" s="450">
        <v>351.76</v>
      </c>
      <c r="L4896" s="450">
        <v>72.42</v>
      </c>
    </row>
    <row r="4897" spans="2:12" ht="38.25" x14ac:dyDescent="0.25">
      <c r="B4897" s="397" t="s">
        <v>471</v>
      </c>
      <c r="C4897" s="448" t="s">
        <v>4932</v>
      </c>
      <c r="D4897" s="397" t="s">
        <v>160</v>
      </c>
      <c r="E4897" s="397" t="s">
        <v>4933</v>
      </c>
      <c r="F4897" s="545" t="s">
        <v>503</v>
      </c>
      <c r="G4897" s="545"/>
      <c r="H4897" s="398" t="s">
        <v>504</v>
      </c>
      <c r="I4897" s="449">
        <v>1.5165999999999999</v>
      </c>
      <c r="J4897" s="449">
        <v>0</v>
      </c>
      <c r="K4897" s="450">
        <v>178.07</v>
      </c>
      <c r="L4897" s="450">
        <v>270.06</v>
      </c>
    </row>
    <row r="4898" spans="2:12" x14ac:dyDescent="0.25">
      <c r="B4898" s="394" t="s">
        <v>383</v>
      </c>
      <c r="C4898" s="444" t="s">
        <v>673</v>
      </c>
      <c r="D4898" s="394" t="s">
        <v>1336</v>
      </c>
      <c r="E4898" s="394" t="s">
        <v>247</v>
      </c>
      <c r="F4898" s="542" t="s">
        <v>384</v>
      </c>
      <c r="G4898" s="542"/>
      <c r="H4898" s="395" t="s">
        <v>340</v>
      </c>
      <c r="I4898" s="445">
        <v>4.5749000000000004</v>
      </c>
      <c r="J4898" s="445">
        <v>0</v>
      </c>
      <c r="K4898" s="446">
        <v>29.12</v>
      </c>
      <c r="L4898" s="446">
        <v>133.22108800000001</v>
      </c>
    </row>
    <row r="4899" spans="2:12" x14ac:dyDescent="0.25">
      <c r="B4899" s="394" t="s">
        <v>383</v>
      </c>
      <c r="C4899" s="444" t="s">
        <v>4922</v>
      </c>
      <c r="D4899" s="394" t="s">
        <v>1336</v>
      </c>
      <c r="E4899" s="394" t="s">
        <v>4923</v>
      </c>
      <c r="F4899" s="542" t="s">
        <v>390</v>
      </c>
      <c r="G4899" s="542"/>
      <c r="H4899" s="395" t="s">
        <v>136</v>
      </c>
      <c r="I4899" s="445">
        <v>10</v>
      </c>
      <c r="J4899" s="445">
        <v>0</v>
      </c>
      <c r="K4899" s="446">
        <v>0.57999999999999996</v>
      </c>
      <c r="L4899" s="446">
        <v>5.8</v>
      </c>
    </row>
    <row r="4900" spans="2:12" ht="25.5" x14ac:dyDescent="0.25">
      <c r="B4900" s="394" t="s">
        <v>383</v>
      </c>
      <c r="C4900" s="444" t="s">
        <v>4926</v>
      </c>
      <c r="D4900" s="394" t="s">
        <v>160</v>
      </c>
      <c r="E4900" s="394" t="s">
        <v>4927</v>
      </c>
      <c r="F4900" s="542" t="s">
        <v>390</v>
      </c>
      <c r="G4900" s="542"/>
      <c r="H4900" s="395" t="s">
        <v>159</v>
      </c>
      <c r="I4900" s="445">
        <v>6</v>
      </c>
      <c r="J4900" s="445">
        <v>0</v>
      </c>
      <c r="K4900" s="446">
        <v>1.47</v>
      </c>
      <c r="L4900" s="446">
        <v>8.82</v>
      </c>
    </row>
    <row r="4901" spans="2:12" x14ac:dyDescent="0.25">
      <c r="B4901" s="394" t="s">
        <v>383</v>
      </c>
      <c r="C4901" s="444" t="s">
        <v>4930</v>
      </c>
      <c r="D4901" s="394" t="s">
        <v>1336</v>
      </c>
      <c r="E4901" s="394" t="s">
        <v>4931</v>
      </c>
      <c r="F4901" s="542" t="s">
        <v>390</v>
      </c>
      <c r="G4901" s="542"/>
      <c r="H4901" s="395" t="s">
        <v>136</v>
      </c>
      <c r="I4901" s="445">
        <v>6</v>
      </c>
      <c r="J4901" s="445">
        <v>0</v>
      </c>
      <c r="K4901" s="446">
        <v>0.43</v>
      </c>
      <c r="L4901" s="446">
        <v>2.58</v>
      </c>
    </row>
    <row r="4902" spans="2:12" x14ac:dyDescent="0.25">
      <c r="B4902" s="394" t="s">
        <v>383</v>
      </c>
      <c r="C4902" s="444" t="s">
        <v>674</v>
      </c>
      <c r="D4902" s="394" t="s">
        <v>1336</v>
      </c>
      <c r="E4902" s="394" t="s">
        <v>237</v>
      </c>
      <c r="F4902" s="542" t="s">
        <v>384</v>
      </c>
      <c r="G4902" s="542"/>
      <c r="H4902" s="395" t="s">
        <v>340</v>
      </c>
      <c r="I4902" s="445">
        <v>4.5749000000000004</v>
      </c>
      <c r="J4902" s="445">
        <v>0</v>
      </c>
      <c r="K4902" s="446">
        <v>22.31</v>
      </c>
      <c r="L4902" s="446">
        <v>102.066019</v>
      </c>
    </row>
    <row r="4903" spans="2:12" ht="38.25" x14ac:dyDescent="0.25">
      <c r="B4903" s="394" t="s">
        <v>383</v>
      </c>
      <c r="C4903" s="444" t="s">
        <v>4877</v>
      </c>
      <c r="D4903" s="394" t="s">
        <v>160</v>
      </c>
      <c r="E4903" s="394" t="s">
        <v>4878</v>
      </c>
      <c r="F4903" s="542" t="s">
        <v>390</v>
      </c>
      <c r="G4903" s="542"/>
      <c r="H4903" s="395" t="s">
        <v>159</v>
      </c>
      <c r="I4903" s="445">
        <v>4</v>
      </c>
      <c r="J4903" s="445">
        <v>0</v>
      </c>
      <c r="K4903" s="446">
        <v>0.43</v>
      </c>
      <c r="L4903" s="446">
        <v>1.72</v>
      </c>
    </row>
    <row r="4904" spans="2:12" ht="12.75" customHeight="1" x14ac:dyDescent="0.25">
      <c r="B4904" s="394" t="s">
        <v>383</v>
      </c>
      <c r="C4904" s="444" t="s">
        <v>4924</v>
      </c>
      <c r="D4904" s="394" t="s">
        <v>160</v>
      </c>
      <c r="E4904" s="394" t="s">
        <v>4925</v>
      </c>
      <c r="F4904" s="542" t="s">
        <v>390</v>
      </c>
      <c r="G4904" s="542"/>
      <c r="H4904" s="395" t="s">
        <v>159</v>
      </c>
      <c r="I4904" s="445">
        <v>6</v>
      </c>
      <c r="J4904" s="445">
        <v>0</v>
      </c>
      <c r="K4904" s="446">
        <v>1.46</v>
      </c>
      <c r="L4904" s="446">
        <v>8.76</v>
      </c>
    </row>
    <row r="4905" spans="2:12" ht="12.75" customHeight="1" x14ac:dyDescent="0.25">
      <c r="B4905" s="394" t="s">
        <v>383</v>
      </c>
      <c r="C4905" s="444" t="s">
        <v>4938</v>
      </c>
      <c r="D4905" s="394" t="s">
        <v>965</v>
      </c>
      <c r="E4905" s="394" t="s">
        <v>4939</v>
      </c>
      <c r="F4905" s="542" t="s">
        <v>390</v>
      </c>
      <c r="G4905" s="542"/>
      <c r="H4905" s="395" t="s">
        <v>159</v>
      </c>
      <c r="I4905" s="445">
        <v>1</v>
      </c>
      <c r="J4905" s="445">
        <v>0</v>
      </c>
      <c r="K4905" s="446">
        <v>16088.37</v>
      </c>
      <c r="L4905" s="446">
        <v>16088.37</v>
      </c>
    </row>
    <row r="4906" spans="2:12" ht="25.5" x14ac:dyDescent="0.25">
      <c r="B4906" s="399"/>
      <c r="C4906" s="399"/>
      <c r="D4906" s="399"/>
      <c r="E4906" s="399"/>
      <c r="F4906" s="399"/>
      <c r="G4906" s="399" t="s">
        <v>386</v>
      </c>
      <c r="H4906" s="447">
        <v>285.43</v>
      </c>
      <c r="I4906" s="399" t="s">
        <v>387</v>
      </c>
      <c r="J4906" s="447">
        <v>0</v>
      </c>
      <c r="K4906" s="399" t="s">
        <v>388</v>
      </c>
      <c r="L4906" s="447">
        <v>285.43</v>
      </c>
    </row>
    <row r="4907" spans="2:12" ht="26.25" thickBot="1" x14ac:dyDescent="0.3">
      <c r="B4907" s="399"/>
      <c r="C4907" s="399"/>
      <c r="D4907" s="399"/>
      <c r="E4907" s="399"/>
      <c r="F4907" s="399"/>
      <c r="G4907" s="399" t="s">
        <v>389</v>
      </c>
      <c r="H4907" s="447">
        <v>0</v>
      </c>
      <c r="I4907" s="543"/>
      <c r="J4907" s="543" t="s">
        <v>474</v>
      </c>
      <c r="K4907" s="399"/>
      <c r="L4907" s="447">
        <v>16693.810000000001</v>
      </c>
    </row>
    <row r="4908" spans="2:12" ht="13.5" thickTop="1" x14ac:dyDescent="0.25">
      <c r="B4908" s="396"/>
      <c r="C4908" s="396"/>
      <c r="D4908" s="396"/>
      <c r="E4908" s="396"/>
      <c r="F4908" s="396"/>
      <c r="G4908" s="396"/>
      <c r="H4908" s="396"/>
      <c r="I4908" s="396"/>
      <c r="J4908" s="396"/>
      <c r="K4908" s="396"/>
      <c r="L4908" s="396"/>
    </row>
    <row r="4909" spans="2:12" ht="15" x14ac:dyDescent="0.25">
      <c r="B4909" s="388" t="s">
        <v>2820</v>
      </c>
      <c r="C4909" s="440" t="s">
        <v>15</v>
      </c>
      <c r="D4909" s="388" t="s">
        <v>33</v>
      </c>
      <c r="E4909" s="388" t="s">
        <v>30</v>
      </c>
      <c r="F4909" s="544" t="s">
        <v>199</v>
      </c>
      <c r="G4909" s="544"/>
      <c r="H4909" s="389" t="s">
        <v>24</v>
      </c>
      <c r="I4909" s="440" t="s">
        <v>26</v>
      </c>
      <c r="J4909" s="440" t="s">
        <v>585</v>
      </c>
      <c r="K4909" s="440" t="s">
        <v>54</v>
      </c>
      <c r="L4909" s="440" t="s">
        <v>25</v>
      </c>
    </row>
    <row r="4910" spans="2:12" ht="38.25" x14ac:dyDescent="0.25">
      <c r="B4910" s="390" t="s">
        <v>382</v>
      </c>
      <c r="C4910" s="391" t="s">
        <v>2821</v>
      </c>
      <c r="D4910" s="390" t="s">
        <v>160</v>
      </c>
      <c r="E4910" s="390" t="s">
        <v>2822</v>
      </c>
      <c r="F4910" s="541" t="s">
        <v>1227</v>
      </c>
      <c r="G4910" s="541"/>
      <c r="H4910" s="392" t="s">
        <v>159</v>
      </c>
      <c r="I4910" s="443">
        <v>1</v>
      </c>
      <c r="J4910" s="393"/>
      <c r="K4910" s="393">
        <v>6765.16</v>
      </c>
      <c r="L4910" s="393">
        <v>6765.16</v>
      </c>
    </row>
    <row r="4911" spans="2:12" ht="25.5" x14ac:dyDescent="0.25">
      <c r="B4911" s="394" t="s">
        <v>383</v>
      </c>
      <c r="C4911" s="444" t="s">
        <v>4881</v>
      </c>
      <c r="D4911" s="394" t="s">
        <v>160</v>
      </c>
      <c r="E4911" s="394" t="s">
        <v>4882</v>
      </c>
      <c r="F4911" s="542" t="s">
        <v>390</v>
      </c>
      <c r="G4911" s="542"/>
      <c r="H4911" s="395" t="s">
        <v>159</v>
      </c>
      <c r="I4911" s="445">
        <v>10</v>
      </c>
      <c r="J4911" s="445">
        <v>0</v>
      </c>
      <c r="K4911" s="446">
        <v>1.1599999999999999</v>
      </c>
      <c r="L4911" s="446">
        <v>11.6</v>
      </c>
    </row>
    <row r="4912" spans="2:12" ht="38.25" x14ac:dyDescent="0.25">
      <c r="B4912" s="394" t="s">
        <v>383</v>
      </c>
      <c r="C4912" s="444" t="s">
        <v>4940</v>
      </c>
      <c r="D4912" s="394" t="s">
        <v>160</v>
      </c>
      <c r="E4912" s="394" t="s">
        <v>4941</v>
      </c>
      <c r="F4912" s="542" t="s">
        <v>491</v>
      </c>
      <c r="G4912" s="542"/>
      <c r="H4912" s="395" t="s">
        <v>159</v>
      </c>
      <c r="I4912" s="445">
        <v>1</v>
      </c>
      <c r="J4912" s="445">
        <v>0</v>
      </c>
      <c r="K4912" s="446">
        <v>6480.9</v>
      </c>
      <c r="L4912" s="446">
        <v>6480.9</v>
      </c>
    </row>
    <row r="4913" spans="2:12" ht="12.75" customHeight="1" x14ac:dyDescent="0.25">
      <c r="B4913" s="394" t="s">
        <v>383</v>
      </c>
      <c r="C4913" s="444" t="s">
        <v>4716</v>
      </c>
      <c r="D4913" s="394" t="s">
        <v>1336</v>
      </c>
      <c r="E4913" s="394" t="s">
        <v>4717</v>
      </c>
      <c r="F4913" s="542" t="s">
        <v>390</v>
      </c>
      <c r="G4913" s="542"/>
      <c r="H4913" s="395" t="s">
        <v>136</v>
      </c>
      <c r="I4913" s="445">
        <v>8</v>
      </c>
      <c r="J4913" s="445">
        <v>0</v>
      </c>
      <c r="K4913" s="446">
        <v>0.16</v>
      </c>
      <c r="L4913" s="446">
        <v>1.28</v>
      </c>
    </row>
    <row r="4914" spans="2:12" ht="25.5" x14ac:dyDescent="0.25">
      <c r="B4914" s="394" t="s">
        <v>383</v>
      </c>
      <c r="C4914" s="444" t="s">
        <v>4887</v>
      </c>
      <c r="D4914" s="394" t="s">
        <v>160</v>
      </c>
      <c r="E4914" s="394" t="s">
        <v>4888</v>
      </c>
      <c r="F4914" s="542" t="s">
        <v>390</v>
      </c>
      <c r="G4914" s="542"/>
      <c r="H4914" s="395" t="s">
        <v>159</v>
      </c>
      <c r="I4914" s="445">
        <v>2</v>
      </c>
      <c r="J4914" s="445">
        <v>0</v>
      </c>
      <c r="K4914" s="446">
        <v>20.27</v>
      </c>
      <c r="L4914" s="446">
        <v>40.54</v>
      </c>
    </row>
    <row r="4915" spans="2:12" ht="38.25" x14ac:dyDescent="0.25">
      <c r="B4915" s="394" t="s">
        <v>383</v>
      </c>
      <c r="C4915" s="444" t="s">
        <v>4877</v>
      </c>
      <c r="D4915" s="394" t="s">
        <v>160</v>
      </c>
      <c r="E4915" s="394" t="s">
        <v>4878</v>
      </c>
      <c r="F4915" s="542" t="s">
        <v>390</v>
      </c>
      <c r="G4915" s="542"/>
      <c r="H4915" s="395" t="s">
        <v>159</v>
      </c>
      <c r="I4915" s="445">
        <v>4</v>
      </c>
      <c r="J4915" s="445">
        <v>0</v>
      </c>
      <c r="K4915" s="446">
        <v>0.43</v>
      </c>
      <c r="L4915" s="446">
        <v>1.72</v>
      </c>
    </row>
    <row r="4916" spans="2:12" ht="12.75" customHeight="1" x14ac:dyDescent="0.25">
      <c r="B4916" s="394" t="s">
        <v>383</v>
      </c>
      <c r="C4916" s="444" t="s">
        <v>4592</v>
      </c>
      <c r="D4916" s="394" t="s">
        <v>1336</v>
      </c>
      <c r="E4916" s="394" t="s">
        <v>4593</v>
      </c>
      <c r="F4916" s="542" t="s">
        <v>390</v>
      </c>
      <c r="G4916" s="542"/>
      <c r="H4916" s="395" t="s">
        <v>141</v>
      </c>
      <c r="I4916" s="445">
        <v>1.28</v>
      </c>
      <c r="J4916" s="445">
        <v>0</v>
      </c>
      <c r="K4916" s="446">
        <v>4</v>
      </c>
      <c r="L4916" s="446">
        <v>5.12</v>
      </c>
    </row>
    <row r="4917" spans="2:12" x14ac:dyDescent="0.25">
      <c r="B4917" s="394" t="s">
        <v>383</v>
      </c>
      <c r="C4917" s="444" t="s">
        <v>674</v>
      </c>
      <c r="D4917" s="394" t="s">
        <v>1336</v>
      </c>
      <c r="E4917" s="394" t="s">
        <v>237</v>
      </c>
      <c r="F4917" s="542" t="s">
        <v>384</v>
      </c>
      <c r="G4917" s="542"/>
      <c r="H4917" s="395" t="s">
        <v>340</v>
      </c>
      <c r="I4917" s="445">
        <v>4.1285999999999996</v>
      </c>
      <c r="J4917" s="445">
        <v>0</v>
      </c>
      <c r="K4917" s="446">
        <v>22.31</v>
      </c>
      <c r="L4917" s="446">
        <v>92.109065999999999</v>
      </c>
    </row>
    <row r="4918" spans="2:12" ht="25.5" x14ac:dyDescent="0.25">
      <c r="B4918" s="394" t="s">
        <v>383</v>
      </c>
      <c r="C4918" s="444" t="s">
        <v>4926</v>
      </c>
      <c r="D4918" s="394" t="s">
        <v>160</v>
      </c>
      <c r="E4918" s="394" t="s">
        <v>4927</v>
      </c>
      <c r="F4918" s="542" t="s">
        <v>390</v>
      </c>
      <c r="G4918" s="542"/>
      <c r="H4918" s="395" t="s">
        <v>159</v>
      </c>
      <c r="I4918" s="445">
        <v>4</v>
      </c>
      <c r="J4918" s="445">
        <v>0</v>
      </c>
      <c r="K4918" s="446">
        <v>1.47</v>
      </c>
      <c r="L4918" s="446">
        <v>5.88</v>
      </c>
    </row>
    <row r="4919" spans="2:12" x14ac:dyDescent="0.25">
      <c r="B4919" s="394" t="s">
        <v>383</v>
      </c>
      <c r="C4919" s="444" t="s">
        <v>4922</v>
      </c>
      <c r="D4919" s="394" t="s">
        <v>1336</v>
      </c>
      <c r="E4919" s="394" t="s">
        <v>4923</v>
      </c>
      <c r="F4919" s="542" t="s">
        <v>390</v>
      </c>
      <c r="G4919" s="542"/>
      <c r="H4919" s="395" t="s">
        <v>136</v>
      </c>
      <c r="I4919" s="445">
        <v>10</v>
      </c>
      <c r="J4919" s="445">
        <v>0</v>
      </c>
      <c r="K4919" s="446">
        <v>0.57999999999999996</v>
      </c>
      <c r="L4919" s="446">
        <v>5.8</v>
      </c>
    </row>
    <row r="4920" spans="2:12" x14ac:dyDescent="0.25">
      <c r="B4920" s="394" t="s">
        <v>383</v>
      </c>
      <c r="C4920" s="444" t="s">
        <v>673</v>
      </c>
      <c r="D4920" s="394" t="s">
        <v>1336</v>
      </c>
      <c r="E4920" s="394" t="s">
        <v>247</v>
      </c>
      <c r="F4920" s="542" t="s">
        <v>384</v>
      </c>
      <c r="G4920" s="542"/>
      <c r="H4920" s="395" t="s">
        <v>340</v>
      </c>
      <c r="I4920" s="445">
        <v>4.1285999999999996</v>
      </c>
      <c r="J4920" s="445">
        <v>0</v>
      </c>
      <c r="K4920" s="446">
        <v>29.12</v>
      </c>
      <c r="L4920" s="446">
        <v>120.22483200000001</v>
      </c>
    </row>
    <row r="4921" spans="2:12" ht="25.5" x14ac:dyDescent="0.25">
      <c r="B4921" s="399"/>
      <c r="C4921" s="399"/>
      <c r="D4921" s="399"/>
      <c r="E4921" s="399"/>
      <c r="F4921" s="399"/>
      <c r="G4921" s="399" t="s">
        <v>386</v>
      </c>
      <c r="H4921" s="447">
        <v>212.32</v>
      </c>
      <c r="I4921" s="399" t="s">
        <v>387</v>
      </c>
      <c r="J4921" s="447">
        <v>0</v>
      </c>
      <c r="K4921" s="399" t="s">
        <v>388</v>
      </c>
      <c r="L4921" s="447">
        <v>212.32</v>
      </c>
    </row>
    <row r="4922" spans="2:12" ht="26.25" thickBot="1" x14ac:dyDescent="0.3">
      <c r="B4922" s="399"/>
      <c r="C4922" s="399"/>
      <c r="D4922" s="399"/>
      <c r="E4922" s="399"/>
      <c r="F4922" s="399"/>
      <c r="G4922" s="399" t="s">
        <v>389</v>
      </c>
      <c r="H4922" s="447">
        <v>0</v>
      </c>
      <c r="I4922" s="543"/>
      <c r="J4922" s="543" t="s">
        <v>474</v>
      </c>
      <c r="K4922" s="399"/>
      <c r="L4922" s="447">
        <v>6765.16</v>
      </c>
    </row>
    <row r="4923" spans="2:12" ht="12.75" customHeight="1" thickTop="1" x14ac:dyDescent="0.25">
      <c r="B4923" s="396"/>
      <c r="C4923" s="396"/>
      <c r="D4923" s="396"/>
      <c r="E4923" s="396"/>
      <c r="F4923" s="396"/>
      <c r="G4923" s="396"/>
      <c r="H4923" s="396"/>
      <c r="I4923" s="396"/>
      <c r="J4923" s="396"/>
      <c r="K4923" s="396"/>
      <c r="L4923" s="396"/>
    </row>
    <row r="4924" spans="2:12" ht="15" x14ac:dyDescent="0.25">
      <c r="B4924" s="388" t="s">
        <v>2823</v>
      </c>
      <c r="C4924" s="440" t="s">
        <v>15</v>
      </c>
      <c r="D4924" s="388" t="s">
        <v>33</v>
      </c>
      <c r="E4924" s="388" t="s">
        <v>30</v>
      </c>
      <c r="F4924" s="544" t="s">
        <v>199</v>
      </c>
      <c r="G4924" s="544"/>
      <c r="H4924" s="389" t="s">
        <v>24</v>
      </c>
      <c r="I4924" s="440" t="s">
        <v>26</v>
      </c>
      <c r="J4924" s="440" t="s">
        <v>585</v>
      </c>
      <c r="K4924" s="440" t="s">
        <v>54</v>
      </c>
      <c r="L4924" s="440" t="s">
        <v>25</v>
      </c>
    </row>
    <row r="4925" spans="2:12" ht="12.75" customHeight="1" x14ac:dyDescent="0.25">
      <c r="B4925" s="390" t="s">
        <v>382</v>
      </c>
      <c r="C4925" s="391" t="s">
        <v>2824</v>
      </c>
      <c r="D4925" s="390" t="s">
        <v>160</v>
      </c>
      <c r="E4925" s="390" t="s">
        <v>2825</v>
      </c>
      <c r="F4925" s="541" t="s">
        <v>1227</v>
      </c>
      <c r="G4925" s="541"/>
      <c r="H4925" s="392" t="s">
        <v>159</v>
      </c>
      <c r="I4925" s="443">
        <v>1</v>
      </c>
      <c r="J4925" s="393"/>
      <c r="K4925" s="393">
        <v>9946.82</v>
      </c>
      <c r="L4925" s="393">
        <v>9946.82</v>
      </c>
    </row>
    <row r="4926" spans="2:12" x14ac:dyDescent="0.25">
      <c r="B4926" s="394" t="s">
        <v>383</v>
      </c>
      <c r="C4926" s="444" t="s">
        <v>4716</v>
      </c>
      <c r="D4926" s="394" t="s">
        <v>1336</v>
      </c>
      <c r="E4926" s="394" t="s">
        <v>4717</v>
      </c>
      <c r="F4926" s="542" t="s">
        <v>390</v>
      </c>
      <c r="G4926" s="542"/>
      <c r="H4926" s="395" t="s">
        <v>136</v>
      </c>
      <c r="I4926" s="445">
        <v>8</v>
      </c>
      <c r="J4926" s="445">
        <v>0</v>
      </c>
      <c r="K4926" s="446">
        <v>0.16</v>
      </c>
      <c r="L4926" s="446">
        <v>1.28</v>
      </c>
    </row>
    <row r="4927" spans="2:12" x14ac:dyDescent="0.25">
      <c r="B4927" s="394" t="s">
        <v>383</v>
      </c>
      <c r="C4927" s="444" t="s">
        <v>4592</v>
      </c>
      <c r="D4927" s="394" t="s">
        <v>1336</v>
      </c>
      <c r="E4927" s="394" t="s">
        <v>4593</v>
      </c>
      <c r="F4927" s="542" t="s">
        <v>390</v>
      </c>
      <c r="G4927" s="542"/>
      <c r="H4927" s="395" t="s">
        <v>141</v>
      </c>
      <c r="I4927" s="445">
        <v>1.28</v>
      </c>
      <c r="J4927" s="445">
        <v>0</v>
      </c>
      <c r="K4927" s="446">
        <v>4</v>
      </c>
      <c r="L4927" s="446">
        <v>5.12</v>
      </c>
    </row>
    <row r="4928" spans="2:12" ht="38.25" x14ac:dyDescent="0.25">
      <c r="B4928" s="394" t="s">
        <v>383</v>
      </c>
      <c r="C4928" s="444" t="s">
        <v>4877</v>
      </c>
      <c r="D4928" s="394" t="s">
        <v>160</v>
      </c>
      <c r="E4928" s="394" t="s">
        <v>4878</v>
      </c>
      <c r="F4928" s="542" t="s">
        <v>390</v>
      </c>
      <c r="G4928" s="542"/>
      <c r="H4928" s="395" t="s">
        <v>159</v>
      </c>
      <c r="I4928" s="445">
        <v>4</v>
      </c>
      <c r="J4928" s="445">
        <v>0</v>
      </c>
      <c r="K4928" s="446">
        <v>0.43</v>
      </c>
      <c r="L4928" s="446">
        <v>1.72</v>
      </c>
    </row>
    <row r="4929" spans="2:12" x14ac:dyDescent="0.25">
      <c r="B4929" s="394" t="s">
        <v>383</v>
      </c>
      <c r="C4929" s="444" t="s">
        <v>673</v>
      </c>
      <c r="D4929" s="394" t="s">
        <v>1336</v>
      </c>
      <c r="E4929" s="394" t="s">
        <v>247</v>
      </c>
      <c r="F4929" s="542" t="s">
        <v>384</v>
      </c>
      <c r="G4929" s="542"/>
      <c r="H4929" s="395" t="s">
        <v>340</v>
      </c>
      <c r="I4929" s="445">
        <v>4.7526999999999999</v>
      </c>
      <c r="J4929" s="445">
        <v>0</v>
      </c>
      <c r="K4929" s="446">
        <v>29.12</v>
      </c>
      <c r="L4929" s="446">
        <v>138.39862400000001</v>
      </c>
    </row>
    <row r="4930" spans="2:12" ht="25.5" x14ac:dyDescent="0.25">
      <c r="B4930" s="394" t="s">
        <v>383</v>
      </c>
      <c r="C4930" s="444" t="s">
        <v>4926</v>
      </c>
      <c r="D4930" s="394" t="s">
        <v>160</v>
      </c>
      <c r="E4930" s="394" t="s">
        <v>4927</v>
      </c>
      <c r="F4930" s="542" t="s">
        <v>390</v>
      </c>
      <c r="G4930" s="542"/>
      <c r="H4930" s="395" t="s">
        <v>159</v>
      </c>
      <c r="I4930" s="445">
        <v>4</v>
      </c>
      <c r="J4930" s="445">
        <v>0</v>
      </c>
      <c r="K4930" s="446">
        <v>1.47</v>
      </c>
      <c r="L4930" s="446">
        <v>5.88</v>
      </c>
    </row>
    <row r="4931" spans="2:12" x14ac:dyDescent="0.25">
      <c r="B4931" s="394" t="s">
        <v>383</v>
      </c>
      <c r="C4931" s="444" t="s">
        <v>674</v>
      </c>
      <c r="D4931" s="394" t="s">
        <v>1336</v>
      </c>
      <c r="E4931" s="394" t="s">
        <v>237</v>
      </c>
      <c r="F4931" s="542" t="s">
        <v>384</v>
      </c>
      <c r="G4931" s="542"/>
      <c r="H4931" s="395" t="s">
        <v>340</v>
      </c>
      <c r="I4931" s="445">
        <v>4.7526999999999999</v>
      </c>
      <c r="J4931" s="445">
        <v>0</v>
      </c>
      <c r="K4931" s="446">
        <v>22.31</v>
      </c>
      <c r="L4931" s="446">
        <v>106.032737</v>
      </c>
    </row>
    <row r="4932" spans="2:12" ht="12.75" customHeight="1" x14ac:dyDescent="0.25">
      <c r="B4932" s="394" t="s">
        <v>383</v>
      </c>
      <c r="C4932" s="444" t="s">
        <v>4942</v>
      </c>
      <c r="D4932" s="394" t="s">
        <v>160</v>
      </c>
      <c r="E4932" s="394" t="s">
        <v>4943</v>
      </c>
      <c r="F4932" s="542" t="s">
        <v>491</v>
      </c>
      <c r="G4932" s="542"/>
      <c r="H4932" s="395" t="s">
        <v>159</v>
      </c>
      <c r="I4932" s="445">
        <v>1</v>
      </c>
      <c r="J4932" s="445">
        <v>0</v>
      </c>
      <c r="K4932" s="446">
        <v>9630.4599999999991</v>
      </c>
      <c r="L4932" s="446">
        <v>9630.4599999999991</v>
      </c>
    </row>
    <row r="4933" spans="2:12" ht="12.75" customHeight="1" x14ac:dyDescent="0.25">
      <c r="B4933" s="394" t="s">
        <v>383</v>
      </c>
      <c r="C4933" s="444" t="s">
        <v>4881</v>
      </c>
      <c r="D4933" s="394" t="s">
        <v>160</v>
      </c>
      <c r="E4933" s="394" t="s">
        <v>4882</v>
      </c>
      <c r="F4933" s="542" t="s">
        <v>390</v>
      </c>
      <c r="G4933" s="542"/>
      <c r="H4933" s="395" t="s">
        <v>159</v>
      </c>
      <c r="I4933" s="445">
        <v>10</v>
      </c>
      <c r="J4933" s="445">
        <v>0</v>
      </c>
      <c r="K4933" s="446">
        <v>1.1599999999999999</v>
      </c>
      <c r="L4933" s="446">
        <v>11.6</v>
      </c>
    </row>
    <row r="4934" spans="2:12" ht="25.5" x14ac:dyDescent="0.25">
      <c r="B4934" s="394" t="s">
        <v>383</v>
      </c>
      <c r="C4934" s="444" t="s">
        <v>4887</v>
      </c>
      <c r="D4934" s="394" t="s">
        <v>160</v>
      </c>
      <c r="E4934" s="394" t="s">
        <v>4888</v>
      </c>
      <c r="F4934" s="542" t="s">
        <v>390</v>
      </c>
      <c r="G4934" s="542"/>
      <c r="H4934" s="395" t="s">
        <v>159</v>
      </c>
      <c r="I4934" s="445">
        <v>2</v>
      </c>
      <c r="J4934" s="445">
        <v>0</v>
      </c>
      <c r="K4934" s="446">
        <v>20.27</v>
      </c>
      <c r="L4934" s="446">
        <v>40.54</v>
      </c>
    </row>
    <row r="4935" spans="2:12" x14ac:dyDescent="0.25">
      <c r="B4935" s="394" t="s">
        <v>383</v>
      </c>
      <c r="C4935" s="444" t="s">
        <v>4922</v>
      </c>
      <c r="D4935" s="394" t="s">
        <v>1336</v>
      </c>
      <c r="E4935" s="394" t="s">
        <v>4923</v>
      </c>
      <c r="F4935" s="542" t="s">
        <v>390</v>
      </c>
      <c r="G4935" s="542"/>
      <c r="H4935" s="395" t="s">
        <v>136</v>
      </c>
      <c r="I4935" s="445">
        <v>10</v>
      </c>
      <c r="J4935" s="445">
        <v>0</v>
      </c>
      <c r="K4935" s="446">
        <v>0.57999999999999996</v>
      </c>
      <c r="L4935" s="446">
        <v>5.8</v>
      </c>
    </row>
    <row r="4936" spans="2:12" ht="25.5" x14ac:dyDescent="0.25">
      <c r="B4936" s="399"/>
      <c r="C4936" s="399"/>
      <c r="D4936" s="399"/>
      <c r="E4936" s="399"/>
      <c r="F4936" s="399"/>
      <c r="G4936" s="399" t="s">
        <v>386</v>
      </c>
      <c r="H4936" s="447">
        <v>244.42</v>
      </c>
      <c r="I4936" s="399" t="s">
        <v>387</v>
      </c>
      <c r="J4936" s="447">
        <v>0</v>
      </c>
      <c r="K4936" s="399" t="s">
        <v>388</v>
      </c>
      <c r="L4936" s="447">
        <v>244.42</v>
      </c>
    </row>
    <row r="4937" spans="2:12" ht="26.25" thickBot="1" x14ac:dyDescent="0.3">
      <c r="B4937" s="399"/>
      <c r="C4937" s="399"/>
      <c r="D4937" s="399"/>
      <c r="E4937" s="399"/>
      <c r="F4937" s="399"/>
      <c r="G4937" s="399" t="s">
        <v>389</v>
      </c>
      <c r="H4937" s="447">
        <v>0</v>
      </c>
      <c r="I4937" s="543"/>
      <c r="J4937" s="543" t="s">
        <v>474</v>
      </c>
      <c r="K4937" s="399"/>
      <c r="L4937" s="447">
        <v>9946.82</v>
      </c>
    </row>
    <row r="4938" spans="2:12" ht="13.5" thickTop="1" x14ac:dyDescent="0.25">
      <c r="B4938" s="396"/>
      <c r="C4938" s="396"/>
      <c r="D4938" s="396"/>
      <c r="E4938" s="396"/>
      <c r="F4938" s="396"/>
      <c r="G4938" s="396"/>
      <c r="H4938" s="396"/>
      <c r="I4938" s="396"/>
      <c r="J4938" s="396"/>
      <c r="K4938" s="396"/>
      <c r="L4938" s="396"/>
    </row>
    <row r="4939" spans="2:12" ht="15" x14ac:dyDescent="0.25">
      <c r="B4939" s="388" t="s">
        <v>2826</v>
      </c>
      <c r="C4939" s="440" t="s">
        <v>15</v>
      </c>
      <c r="D4939" s="388" t="s">
        <v>33</v>
      </c>
      <c r="E4939" s="388" t="s">
        <v>30</v>
      </c>
      <c r="F4939" s="544" t="s">
        <v>199</v>
      </c>
      <c r="G4939" s="544"/>
      <c r="H4939" s="389" t="s">
        <v>24</v>
      </c>
      <c r="I4939" s="440" t="s">
        <v>26</v>
      </c>
      <c r="J4939" s="440" t="s">
        <v>54</v>
      </c>
      <c r="K4939" s="440" t="s">
        <v>25</v>
      </c>
      <c r="L4939"/>
    </row>
    <row r="4940" spans="2:12" ht="38.25" x14ac:dyDescent="0.25">
      <c r="B4940" s="390" t="s">
        <v>382</v>
      </c>
      <c r="C4940" s="391" t="s">
        <v>2827</v>
      </c>
      <c r="D4940" s="390" t="s">
        <v>164</v>
      </c>
      <c r="E4940" s="390" t="s">
        <v>2828</v>
      </c>
      <c r="F4940" s="541" t="s">
        <v>4944</v>
      </c>
      <c r="G4940" s="541"/>
      <c r="H4940" s="392" t="s">
        <v>2829</v>
      </c>
      <c r="I4940" s="443">
        <v>1</v>
      </c>
      <c r="J4940" s="393">
        <v>204.25</v>
      </c>
      <c r="K4940" s="393">
        <v>204.25</v>
      </c>
      <c r="L4940"/>
    </row>
    <row r="4941" spans="2:12" ht="15" x14ac:dyDescent="0.25">
      <c r="B4941" s="388" t="s">
        <v>23</v>
      </c>
      <c r="C4941" s="440" t="s">
        <v>15</v>
      </c>
      <c r="D4941" s="388" t="s">
        <v>33</v>
      </c>
      <c r="E4941" s="388" t="s">
        <v>30</v>
      </c>
      <c r="F4941" s="544" t="s">
        <v>199</v>
      </c>
      <c r="G4941" s="546"/>
      <c r="H4941" s="389" t="s">
        <v>24</v>
      </c>
      <c r="I4941" s="440" t="s">
        <v>26</v>
      </c>
      <c r="J4941" s="440" t="s">
        <v>54</v>
      </c>
      <c r="K4941" s="440" t="s">
        <v>25</v>
      </c>
      <c r="L4941"/>
    </row>
    <row r="4942" spans="2:12" ht="12.75" customHeight="1" x14ac:dyDescent="0.25">
      <c r="B4942" s="394" t="s">
        <v>383</v>
      </c>
      <c r="C4942" s="444" t="s">
        <v>1147</v>
      </c>
      <c r="D4942" s="394" t="s">
        <v>1336</v>
      </c>
      <c r="E4942" s="394" t="s">
        <v>276</v>
      </c>
      <c r="F4942" s="542" t="s">
        <v>384</v>
      </c>
      <c r="G4942" s="542"/>
      <c r="H4942" s="395" t="s">
        <v>340</v>
      </c>
      <c r="I4942" s="445">
        <v>1</v>
      </c>
      <c r="J4942" s="446">
        <v>29.16</v>
      </c>
      <c r="K4942" s="451" t="s">
        <v>4945</v>
      </c>
      <c r="L4942"/>
    </row>
    <row r="4943" spans="2:12" ht="12.75" customHeight="1" x14ac:dyDescent="0.25">
      <c r="B4943" s="394" t="s">
        <v>383</v>
      </c>
      <c r="C4943" s="444" t="s">
        <v>690</v>
      </c>
      <c r="D4943" s="394" t="s">
        <v>1336</v>
      </c>
      <c r="E4943" s="394" t="s">
        <v>202</v>
      </c>
      <c r="F4943" s="542" t="s">
        <v>384</v>
      </c>
      <c r="G4943" s="542"/>
      <c r="H4943" s="395" t="s">
        <v>340</v>
      </c>
      <c r="I4943" s="445">
        <v>1</v>
      </c>
      <c r="J4943" s="446">
        <v>20.37</v>
      </c>
      <c r="K4943" s="451" t="s">
        <v>1131</v>
      </c>
      <c r="L4943"/>
    </row>
    <row r="4944" spans="2:12" ht="25.5" x14ac:dyDescent="0.25">
      <c r="B4944" s="394" t="s">
        <v>383</v>
      </c>
      <c r="C4944" s="444" t="s">
        <v>4946</v>
      </c>
      <c r="D4944" s="394" t="s">
        <v>164</v>
      </c>
      <c r="E4944" s="394" t="s">
        <v>4947</v>
      </c>
      <c r="F4944" s="542" t="s">
        <v>390</v>
      </c>
      <c r="G4944" s="542"/>
      <c r="H4944" s="395" t="s">
        <v>131</v>
      </c>
      <c r="I4944" s="445">
        <v>1.4</v>
      </c>
      <c r="J4944" s="446">
        <v>95.78</v>
      </c>
      <c r="K4944" s="451" t="s">
        <v>4948</v>
      </c>
      <c r="L4944"/>
    </row>
    <row r="4945" spans="2:12" ht="15" x14ac:dyDescent="0.25">
      <c r="B4945" s="394" t="s">
        <v>383</v>
      </c>
      <c r="C4945" s="444" t="s">
        <v>4949</v>
      </c>
      <c r="D4945" s="394" t="s">
        <v>164</v>
      </c>
      <c r="E4945" s="394" t="s">
        <v>4950</v>
      </c>
      <c r="F4945" s="542" t="s">
        <v>390</v>
      </c>
      <c r="G4945" s="542"/>
      <c r="H4945" s="395" t="s">
        <v>136</v>
      </c>
      <c r="I4945" s="445">
        <v>1</v>
      </c>
      <c r="J4945" s="446">
        <v>20.63</v>
      </c>
      <c r="K4945" s="451" t="s">
        <v>4662</v>
      </c>
      <c r="L4945"/>
    </row>
    <row r="4946" spans="2:12" ht="15" x14ac:dyDescent="0.25">
      <c r="B4946" s="549" t="s">
        <v>497</v>
      </c>
      <c r="C4946" s="546"/>
      <c r="D4946" s="546"/>
      <c r="E4946" s="546"/>
      <c r="F4946" s="546"/>
      <c r="G4946" s="546"/>
      <c r="H4946" s="546"/>
      <c r="I4946" s="546"/>
      <c r="J4946" s="546"/>
      <c r="K4946" s="546"/>
      <c r="L4946"/>
    </row>
    <row r="4947" spans="2:12" ht="15" x14ac:dyDescent="0.25">
      <c r="B4947" s="388" t="s">
        <v>23</v>
      </c>
      <c r="C4947" s="440" t="s">
        <v>15</v>
      </c>
      <c r="D4947" s="388" t="s">
        <v>33</v>
      </c>
      <c r="E4947" s="388" t="s">
        <v>30</v>
      </c>
      <c r="F4947" s="544" t="s">
        <v>199</v>
      </c>
      <c r="G4947" s="546"/>
      <c r="H4947" s="389" t="s">
        <v>24</v>
      </c>
      <c r="I4947" s="440" t="s">
        <v>26</v>
      </c>
      <c r="J4947" s="440" t="s">
        <v>54</v>
      </c>
      <c r="K4947" s="440" t="s">
        <v>25</v>
      </c>
      <c r="L4947"/>
    </row>
    <row r="4948" spans="2:12" ht="15" x14ac:dyDescent="0.25">
      <c r="B4948" s="394" t="s">
        <v>383</v>
      </c>
      <c r="C4948" s="444" t="s">
        <v>1147</v>
      </c>
      <c r="D4948" s="394" t="s">
        <v>1336</v>
      </c>
      <c r="E4948" s="394" t="s">
        <v>276</v>
      </c>
      <c r="F4948" s="542" t="s">
        <v>384</v>
      </c>
      <c r="G4948" s="542"/>
      <c r="H4948" s="395" t="s">
        <v>340</v>
      </c>
      <c r="I4948" s="445">
        <v>1</v>
      </c>
      <c r="J4948" s="446">
        <v>29.16</v>
      </c>
      <c r="K4948" s="451" t="s">
        <v>4945</v>
      </c>
      <c r="L4948"/>
    </row>
    <row r="4949" spans="2:12" ht="15" x14ac:dyDescent="0.25">
      <c r="B4949" s="394" t="s">
        <v>383</v>
      </c>
      <c r="C4949" s="444" t="s">
        <v>690</v>
      </c>
      <c r="D4949" s="394" t="s">
        <v>1336</v>
      </c>
      <c r="E4949" s="394" t="s">
        <v>202</v>
      </c>
      <c r="F4949" s="542" t="s">
        <v>384</v>
      </c>
      <c r="G4949" s="542"/>
      <c r="H4949" s="395" t="s">
        <v>340</v>
      </c>
      <c r="I4949" s="445">
        <v>1</v>
      </c>
      <c r="J4949" s="446">
        <v>20.37</v>
      </c>
      <c r="K4949" s="451" t="s">
        <v>1131</v>
      </c>
      <c r="L4949"/>
    </row>
    <row r="4950" spans="2:12" ht="12.75" customHeight="1" x14ac:dyDescent="0.25">
      <c r="B4950" s="394" t="s">
        <v>383</v>
      </c>
      <c r="C4950" s="444" t="s">
        <v>4946</v>
      </c>
      <c r="D4950" s="394" t="s">
        <v>164</v>
      </c>
      <c r="E4950" s="394" t="s">
        <v>4947</v>
      </c>
      <c r="F4950" s="542" t="s">
        <v>390</v>
      </c>
      <c r="G4950" s="542"/>
      <c r="H4950" s="395" t="s">
        <v>131</v>
      </c>
      <c r="I4950" s="445">
        <v>1.4</v>
      </c>
      <c r="J4950" s="446">
        <v>95.78</v>
      </c>
      <c r="K4950" s="451" t="s">
        <v>4948</v>
      </c>
      <c r="L4950"/>
    </row>
    <row r="4951" spans="2:12" ht="15" x14ac:dyDescent="0.25">
      <c r="B4951" s="394" t="s">
        <v>383</v>
      </c>
      <c r="C4951" s="444" t="s">
        <v>4949</v>
      </c>
      <c r="D4951" s="394" t="s">
        <v>164</v>
      </c>
      <c r="E4951" s="394" t="s">
        <v>4950</v>
      </c>
      <c r="F4951" s="542" t="s">
        <v>390</v>
      </c>
      <c r="G4951" s="542"/>
      <c r="H4951" s="395" t="s">
        <v>136</v>
      </c>
      <c r="I4951" s="445">
        <v>1</v>
      </c>
      <c r="J4951" s="446">
        <v>20.63</v>
      </c>
      <c r="K4951" s="451" t="s">
        <v>4662</v>
      </c>
      <c r="L4951"/>
    </row>
    <row r="4952" spans="2:12" ht="12.75" customHeight="1" x14ac:dyDescent="0.25">
      <c r="B4952" s="399"/>
      <c r="C4952" s="399"/>
      <c r="D4952" s="399"/>
      <c r="E4952" s="399"/>
      <c r="F4952" s="399" t="s">
        <v>386</v>
      </c>
      <c r="G4952" s="447">
        <v>49.53</v>
      </c>
      <c r="H4952" s="399" t="s">
        <v>387</v>
      </c>
      <c r="I4952" s="447">
        <v>0</v>
      </c>
      <c r="J4952" s="399" t="s">
        <v>388</v>
      </c>
      <c r="K4952" s="447">
        <v>49.53</v>
      </c>
      <c r="L4952"/>
    </row>
    <row r="4953" spans="2:12" ht="26.25" thickBot="1" x14ac:dyDescent="0.3">
      <c r="B4953" s="399"/>
      <c r="C4953" s="399"/>
      <c r="D4953" s="399"/>
      <c r="E4953" s="399"/>
      <c r="F4953" s="399" t="s">
        <v>389</v>
      </c>
      <c r="G4953" s="447">
        <v>0</v>
      </c>
      <c r="H4953" s="399"/>
      <c r="I4953" s="543" t="s">
        <v>474</v>
      </c>
      <c r="J4953" s="543"/>
      <c r="K4953" s="447">
        <v>204.25</v>
      </c>
      <c r="L4953"/>
    </row>
    <row r="4954" spans="2:12" ht="13.5" thickTop="1" x14ac:dyDescent="0.25">
      <c r="B4954" s="396"/>
      <c r="C4954" s="396"/>
      <c r="D4954" s="396"/>
      <c r="E4954" s="396"/>
      <c r="F4954" s="396"/>
      <c r="G4954" s="396"/>
      <c r="H4954" s="396"/>
      <c r="I4954" s="396"/>
      <c r="J4954" s="396"/>
      <c r="K4954" s="396"/>
      <c r="L4954" s="396"/>
    </row>
    <row r="4955" spans="2:12" ht="15" x14ac:dyDescent="0.25">
      <c r="B4955" s="388" t="s">
        <v>2830</v>
      </c>
      <c r="C4955" s="440" t="s">
        <v>15</v>
      </c>
      <c r="D4955" s="388" t="s">
        <v>33</v>
      </c>
      <c r="E4955" s="388" t="s">
        <v>30</v>
      </c>
      <c r="F4955" s="544" t="s">
        <v>199</v>
      </c>
      <c r="G4955" s="544"/>
      <c r="H4955" s="389" t="s">
        <v>24</v>
      </c>
      <c r="I4955" s="440" t="s">
        <v>26</v>
      </c>
      <c r="J4955" s="440" t="s">
        <v>54</v>
      </c>
      <c r="K4955" s="440" t="s">
        <v>25</v>
      </c>
      <c r="L4955"/>
    </row>
    <row r="4956" spans="2:12" ht="38.25" x14ac:dyDescent="0.25">
      <c r="B4956" s="390" t="s">
        <v>382</v>
      </c>
      <c r="C4956" s="391" t="s">
        <v>2831</v>
      </c>
      <c r="D4956" s="390" t="s">
        <v>164</v>
      </c>
      <c r="E4956" s="390" t="s">
        <v>2832</v>
      </c>
      <c r="F4956" s="541" t="s">
        <v>4944</v>
      </c>
      <c r="G4956" s="541"/>
      <c r="H4956" s="392" t="s">
        <v>2829</v>
      </c>
      <c r="I4956" s="443">
        <v>1</v>
      </c>
      <c r="J4956" s="393">
        <v>130.84</v>
      </c>
      <c r="K4956" s="393">
        <v>130.84</v>
      </c>
      <c r="L4956"/>
    </row>
    <row r="4957" spans="2:12" ht="15" x14ac:dyDescent="0.25">
      <c r="B4957" s="388" t="s">
        <v>23</v>
      </c>
      <c r="C4957" s="440" t="s">
        <v>15</v>
      </c>
      <c r="D4957" s="388" t="s">
        <v>33</v>
      </c>
      <c r="E4957" s="388" t="s">
        <v>30</v>
      </c>
      <c r="F4957" s="544" t="s">
        <v>199</v>
      </c>
      <c r="G4957" s="546"/>
      <c r="H4957" s="389" t="s">
        <v>24</v>
      </c>
      <c r="I4957" s="440" t="s">
        <v>26</v>
      </c>
      <c r="J4957" s="440" t="s">
        <v>54</v>
      </c>
      <c r="K4957" s="440" t="s">
        <v>25</v>
      </c>
      <c r="L4957"/>
    </row>
    <row r="4958" spans="2:12" ht="15" x14ac:dyDescent="0.25">
      <c r="B4958" s="394" t="s">
        <v>383</v>
      </c>
      <c r="C4958" s="444" t="s">
        <v>4949</v>
      </c>
      <c r="D4958" s="394" t="s">
        <v>164</v>
      </c>
      <c r="E4958" s="394" t="s">
        <v>4950</v>
      </c>
      <c r="F4958" s="542" t="s">
        <v>390</v>
      </c>
      <c r="G4958" s="542"/>
      <c r="H4958" s="395" t="s">
        <v>136</v>
      </c>
      <c r="I4958" s="445">
        <v>1</v>
      </c>
      <c r="J4958" s="446">
        <v>20.63</v>
      </c>
      <c r="K4958" s="451" t="s">
        <v>4662</v>
      </c>
      <c r="L4958"/>
    </row>
    <row r="4959" spans="2:12" ht="12.75" customHeight="1" x14ac:dyDescent="0.25">
      <c r="B4959" s="394" t="s">
        <v>383</v>
      </c>
      <c r="C4959" s="444" t="s">
        <v>1147</v>
      </c>
      <c r="D4959" s="394" t="s">
        <v>1336</v>
      </c>
      <c r="E4959" s="394" t="s">
        <v>276</v>
      </c>
      <c r="F4959" s="542" t="s">
        <v>384</v>
      </c>
      <c r="G4959" s="542"/>
      <c r="H4959" s="395" t="s">
        <v>340</v>
      </c>
      <c r="I4959" s="445">
        <v>1</v>
      </c>
      <c r="J4959" s="446">
        <v>29.16</v>
      </c>
      <c r="K4959" s="451" t="s">
        <v>4945</v>
      </c>
      <c r="L4959"/>
    </row>
    <row r="4960" spans="2:12" ht="25.5" x14ac:dyDescent="0.25">
      <c r="B4960" s="394" t="s">
        <v>383</v>
      </c>
      <c r="C4960" s="444" t="s">
        <v>4951</v>
      </c>
      <c r="D4960" s="394" t="s">
        <v>160</v>
      </c>
      <c r="E4960" s="394" t="s">
        <v>4952</v>
      </c>
      <c r="F4960" s="542" t="s">
        <v>390</v>
      </c>
      <c r="G4960" s="542"/>
      <c r="H4960" s="395" t="s">
        <v>2175</v>
      </c>
      <c r="I4960" s="445">
        <v>4</v>
      </c>
      <c r="J4960" s="446">
        <v>15.17</v>
      </c>
      <c r="K4960" s="451" t="s">
        <v>4953</v>
      </c>
      <c r="L4960"/>
    </row>
    <row r="4961" spans="2:12" ht="12.75" customHeight="1" x14ac:dyDescent="0.25">
      <c r="B4961" s="394" t="s">
        <v>383</v>
      </c>
      <c r="C4961" s="444" t="s">
        <v>690</v>
      </c>
      <c r="D4961" s="394" t="s">
        <v>1336</v>
      </c>
      <c r="E4961" s="394" t="s">
        <v>202</v>
      </c>
      <c r="F4961" s="542" t="s">
        <v>384</v>
      </c>
      <c r="G4961" s="542"/>
      <c r="H4961" s="395" t="s">
        <v>340</v>
      </c>
      <c r="I4961" s="445">
        <v>1</v>
      </c>
      <c r="J4961" s="446">
        <v>20.37</v>
      </c>
      <c r="K4961" s="451" t="s">
        <v>1131</v>
      </c>
      <c r="L4961"/>
    </row>
    <row r="4962" spans="2:12" ht="15" x14ac:dyDescent="0.25">
      <c r="B4962" s="549" t="s">
        <v>497</v>
      </c>
      <c r="C4962" s="546"/>
      <c r="D4962" s="546"/>
      <c r="E4962" s="546"/>
      <c r="F4962" s="546"/>
      <c r="G4962" s="546"/>
      <c r="H4962" s="546"/>
      <c r="I4962" s="546"/>
      <c r="J4962" s="546"/>
      <c r="K4962" s="546"/>
      <c r="L4962"/>
    </row>
    <row r="4963" spans="2:12" ht="15" x14ac:dyDescent="0.25">
      <c r="B4963" s="388" t="s">
        <v>23</v>
      </c>
      <c r="C4963" s="440" t="s">
        <v>15</v>
      </c>
      <c r="D4963" s="388" t="s">
        <v>33</v>
      </c>
      <c r="E4963" s="388" t="s">
        <v>30</v>
      </c>
      <c r="F4963" s="544" t="s">
        <v>199</v>
      </c>
      <c r="G4963" s="546"/>
      <c r="H4963" s="389" t="s">
        <v>24</v>
      </c>
      <c r="I4963" s="440" t="s">
        <v>26</v>
      </c>
      <c r="J4963" s="440" t="s">
        <v>54</v>
      </c>
      <c r="K4963" s="440" t="s">
        <v>25</v>
      </c>
      <c r="L4963"/>
    </row>
    <row r="4964" spans="2:12" ht="15" x14ac:dyDescent="0.25">
      <c r="B4964" s="394" t="s">
        <v>383</v>
      </c>
      <c r="C4964" s="444" t="s">
        <v>4949</v>
      </c>
      <c r="D4964" s="394" t="s">
        <v>164</v>
      </c>
      <c r="E4964" s="394" t="s">
        <v>4950</v>
      </c>
      <c r="F4964" s="542" t="s">
        <v>390</v>
      </c>
      <c r="G4964" s="542"/>
      <c r="H4964" s="395" t="s">
        <v>136</v>
      </c>
      <c r="I4964" s="445">
        <v>1</v>
      </c>
      <c r="J4964" s="446">
        <v>20.63</v>
      </c>
      <c r="K4964" s="451" t="s">
        <v>4662</v>
      </c>
      <c r="L4964"/>
    </row>
    <row r="4965" spans="2:12" ht="15" x14ac:dyDescent="0.25">
      <c r="B4965" s="394" t="s">
        <v>383</v>
      </c>
      <c r="C4965" s="444" t="s">
        <v>1147</v>
      </c>
      <c r="D4965" s="394" t="s">
        <v>1336</v>
      </c>
      <c r="E4965" s="394" t="s">
        <v>276</v>
      </c>
      <c r="F4965" s="542" t="s">
        <v>384</v>
      </c>
      <c r="G4965" s="542"/>
      <c r="H4965" s="395" t="s">
        <v>340</v>
      </c>
      <c r="I4965" s="445">
        <v>1</v>
      </c>
      <c r="J4965" s="446">
        <v>29.16</v>
      </c>
      <c r="K4965" s="451" t="s">
        <v>4945</v>
      </c>
      <c r="L4965"/>
    </row>
    <row r="4966" spans="2:12" ht="25.5" x14ac:dyDescent="0.25">
      <c r="B4966" s="394" t="s">
        <v>383</v>
      </c>
      <c r="C4966" s="444" t="s">
        <v>4951</v>
      </c>
      <c r="D4966" s="394" t="s">
        <v>160</v>
      </c>
      <c r="E4966" s="394" t="s">
        <v>4952</v>
      </c>
      <c r="F4966" s="542" t="s">
        <v>390</v>
      </c>
      <c r="G4966" s="542"/>
      <c r="H4966" s="395" t="s">
        <v>2175</v>
      </c>
      <c r="I4966" s="445">
        <v>4</v>
      </c>
      <c r="J4966" s="446">
        <v>15.17</v>
      </c>
      <c r="K4966" s="451" t="s">
        <v>4953</v>
      </c>
      <c r="L4966"/>
    </row>
    <row r="4967" spans="2:12" ht="15" x14ac:dyDescent="0.25">
      <c r="B4967" s="394" t="s">
        <v>383</v>
      </c>
      <c r="C4967" s="444" t="s">
        <v>690</v>
      </c>
      <c r="D4967" s="394" t="s">
        <v>1336</v>
      </c>
      <c r="E4967" s="394" t="s">
        <v>202</v>
      </c>
      <c r="F4967" s="542" t="s">
        <v>384</v>
      </c>
      <c r="G4967" s="542"/>
      <c r="H4967" s="395" t="s">
        <v>340</v>
      </c>
      <c r="I4967" s="445">
        <v>1</v>
      </c>
      <c r="J4967" s="446">
        <v>20.37</v>
      </c>
      <c r="K4967" s="451" t="s">
        <v>1131</v>
      </c>
      <c r="L4967"/>
    </row>
    <row r="4968" spans="2:12" ht="25.5" x14ac:dyDescent="0.25">
      <c r="B4968" s="399"/>
      <c r="C4968" s="399"/>
      <c r="D4968" s="399"/>
      <c r="E4968" s="399"/>
      <c r="F4968" s="399" t="s">
        <v>386</v>
      </c>
      <c r="G4968" s="447">
        <v>49.53</v>
      </c>
      <c r="H4968" s="399" t="s">
        <v>387</v>
      </c>
      <c r="I4968" s="447">
        <v>0</v>
      </c>
      <c r="J4968" s="399" t="s">
        <v>388</v>
      </c>
      <c r="K4968" s="447">
        <v>49.53</v>
      </c>
      <c r="L4968"/>
    </row>
    <row r="4969" spans="2:12" ht="12.75" customHeight="1" thickBot="1" x14ac:dyDescent="0.3">
      <c r="B4969" s="399"/>
      <c r="C4969" s="399"/>
      <c r="D4969" s="399"/>
      <c r="E4969" s="399"/>
      <c r="F4969" s="399" t="s">
        <v>389</v>
      </c>
      <c r="G4969" s="447">
        <v>0</v>
      </c>
      <c r="H4969" s="399"/>
      <c r="I4969" s="543" t="s">
        <v>474</v>
      </c>
      <c r="J4969" s="543"/>
      <c r="K4969" s="447">
        <v>130.84</v>
      </c>
      <c r="L4969"/>
    </row>
    <row r="4970" spans="2:12" ht="12.75" customHeight="1" thickTop="1" x14ac:dyDescent="0.25">
      <c r="B4970" s="396"/>
      <c r="C4970" s="396"/>
      <c r="D4970" s="396"/>
      <c r="E4970" s="396"/>
      <c r="F4970" s="396"/>
      <c r="G4970" s="396"/>
      <c r="H4970" s="396"/>
      <c r="I4970" s="396"/>
      <c r="J4970" s="396"/>
      <c r="K4970" s="396"/>
      <c r="L4970" s="396"/>
    </row>
    <row r="4971" spans="2:12" ht="15" x14ac:dyDescent="0.25">
      <c r="B4971" s="388" t="s">
        <v>2833</v>
      </c>
      <c r="C4971" s="440" t="s">
        <v>15</v>
      </c>
      <c r="D4971" s="388" t="s">
        <v>33</v>
      </c>
      <c r="E4971" s="388" t="s">
        <v>30</v>
      </c>
      <c r="F4971" s="544" t="s">
        <v>199</v>
      </c>
      <c r="G4971" s="544"/>
      <c r="H4971" s="389" t="s">
        <v>24</v>
      </c>
      <c r="I4971" s="440" t="s">
        <v>26</v>
      </c>
      <c r="J4971" s="440" t="s">
        <v>585</v>
      </c>
      <c r="K4971" s="440" t="s">
        <v>54</v>
      </c>
      <c r="L4971" s="440" t="s">
        <v>25</v>
      </c>
    </row>
    <row r="4972" spans="2:12" ht="38.25" x14ac:dyDescent="0.25">
      <c r="B4972" s="390" t="s">
        <v>382</v>
      </c>
      <c r="C4972" s="391" t="s">
        <v>2834</v>
      </c>
      <c r="D4972" s="390" t="s">
        <v>130</v>
      </c>
      <c r="E4972" s="390" t="s">
        <v>2835</v>
      </c>
      <c r="F4972" s="541">
        <v>97</v>
      </c>
      <c r="G4972" s="541"/>
      <c r="H4972" s="392" t="s">
        <v>136</v>
      </c>
      <c r="I4972" s="443">
        <v>1</v>
      </c>
      <c r="J4972" s="393"/>
      <c r="K4972" s="393">
        <v>2056.02</v>
      </c>
      <c r="L4972" s="393">
        <v>2056.02</v>
      </c>
    </row>
    <row r="4973" spans="2:12" x14ac:dyDescent="0.25">
      <c r="B4973" s="394" t="s">
        <v>383</v>
      </c>
      <c r="C4973" s="444" t="s">
        <v>4954</v>
      </c>
      <c r="D4973" s="394" t="s">
        <v>164</v>
      </c>
      <c r="E4973" s="394" t="s">
        <v>4955</v>
      </c>
      <c r="F4973" s="542" t="s">
        <v>390</v>
      </c>
      <c r="G4973" s="542"/>
      <c r="H4973" s="395" t="s">
        <v>136</v>
      </c>
      <c r="I4973" s="445">
        <v>1</v>
      </c>
      <c r="J4973" s="445">
        <v>0</v>
      </c>
      <c r="K4973" s="446">
        <v>2006.17</v>
      </c>
      <c r="L4973" s="446">
        <v>2006.17</v>
      </c>
    </row>
    <row r="4974" spans="2:12" x14ac:dyDescent="0.25">
      <c r="B4974" s="394" t="s">
        <v>383</v>
      </c>
      <c r="C4974" s="444" t="s">
        <v>690</v>
      </c>
      <c r="D4974" s="394" t="s">
        <v>1336</v>
      </c>
      <c r="E4974" s="394" t="s">
        <v>202</v>
      </c>
      <c r="F4974" s="542" t="s">
        <v>384</v>
      </c>
      <c r="G4974" s="542"/>
      <c r="H4974" s="395" t="s">
        <v>340</v>
      </c>
      <c r="I4974" s="445">
        <v>1</v>
      </c>
      <c r="J4974" s="445">
        <v>0</v>
      </c>
      <c r="K4974" s="446">
        <v>20.37</v>
      </c>
      <c r="L4974" s="446">
        <v>20.37</v>
      </c>
    </row>
    <row r="4975" spans="2:12" x14ac:dyDescent="0.25">
      <c r="B4975" s="394" t="s">
        <v>383</v>
      </c>
      <c r="C4975" s="444" t="s">
        <v>682</v>
      </c>
      <c r="D4975" s="394" t="s">
        <v>1336</v>
      </c>
      <c r="E4975" s="394" t="s">
        <v>244</v>
      </c>
      <c r="F4975" s="542" t="s">
        <v>384</v>
      </c>
      <c r="G4975" s="542"/>
      <c r="H4975" s="395" t="s">
        <v>340</v>
      </c>
      <c r="I4975" s="445">
        <v>1</v>
      </c>
      <c r="J4975" s="445">
        <v>0</v>
      </c>
      <c r="K4975" s="446">
        <v>29.48</v>
      </c>
      <c r="L4975" s="446">
        <v>29.48</v>
      </c>
    </row>
    <row r="4976" spans="2:12" ht="25.5" x14ac:dyDescent="0.25">
      <c r="B4976" s="399"/>
      <c r="C4976" s="399"/>
      <c r="D4976" s="399"/>
      <c r="E4976" s="399"/>
      <c r="F4976" s="399"/>
      <c r="G4976" s="399" t="s">
        <v>386</v>
      </c>
      <c r="H4976" s="447">
        <v>49.85</v>
      </c>
      <c r="I4976" s="399" t="s">
        <v>387</v>
      </c>
      <c r="J4976" s="447">
        <v>0</v>
      </c>
      <c r="K4976" s="399" t="s">
        <v>388</v>
      </c>
      <c r="L4976" s="447">
        <v>49.85</v>
      </c>
    </row>
    <row r="4977" spans="2:12" ht="26.25" thickBot="1" x14ac:dyDescent="0.3">
      <c r="B4977" s="399"/>
      <c r="C4977" s="399"/>
      <c r="D4977" s="399"/>
      <c r="E4977" s="399"/>
      <c r="F4977" s="399"/>
      <c r="G4977" s="399" t="s">
        <v>389</v>
      </c>
      <c r="H4977" s="447">
        <v>0</v>
      </c>
      <c r="I4977" s="543"/>
      <c r="J4977" s="543" t="s">
        <v>474</v>
      </c>
      <c r="K4977" s="399"/>
      <c r="L4977" s="447">
        <v>2056.02</v>
      </c>
    </row>
    <row r="4978" spans="2:12" ht="12.75" customHeight="1" thickTop="1" x14ac:dyDescent="0.25">
      <c r="B4978" s="396"/>
      <c r="C4978" s="396"/>
      <c r="D4978" s="396"/>
      <c r="E4978" s="396"/>
      <c r="F4978" s="396"/>
      <c r="G4978" s="396"/>
      <c r="H4978" s="396"/>
      <c r="I4978" s="396"/>
      <c r="J4978" s="396"/>
      <c r="K4978" s="396"/>
      <c r="L4978" s="396"/>
    </row>
    <row r="4979" spans="2:12" ht="12.75" customHeight="1" x14ac:dyDescent="0.25">
      <c r="B4979" s="388" t="s">
        <v>2836</v>
      </c>
      <c r="C4979" s="440" t="s">
        <v>15</v>
      </c>
      <c r="D4979" s="388" t="s">
        <v>33</v>
      </c>
      <c r="E4979" s="388" t="s">
        <v>30</v>
      </c>
      <c r="F4979" s="544" t="s">
        <v>199</v>
      </c>
      <c r="G4979" s="544"/>
      <c r="H4979" s="389" t="s">
        <v>24</v>
      </c>
      <c r="I4979" s="440" t="s">
        <v>26</v>
      </c>
      <c r="J4979" s="440" t="s">
        <v>585</v>
      </c>
      <c r="K4979" s="440" t="s">
        <v>54</v>
      </c>
      <c r="L4979" s="440" t="s">
        <v>25</v>
      </c>
    </row>
    <row r="4980" spans="2:12" ht="38.25" x14ac:dyDescent="0.25">
      <c r="B4980" s="390" t="s">
        <v>382</v>
      </c>
      <c r="C4980" s="391" t="s">
        <v>2837</v>
      </c>
      <c r="D4980" s="390" t="s">
        <v>142</v>
      </c>
      <c r="E4980" s="390" t="s">
        <v>2838</v>
      </c>
      <c r="F4980" s="541">
        <v>43.2</v>
      </c>
      <c r="G4980" s="541"/>
      <c r="H4980" s="392" t="s">
        <v>136</v>
      </c>
      <c r="I4980" s="443">
        <v>1</v>
      </c>
      <c r="J4980" s="393"/>
      <c r="K4980" s="393">
        <v>44.56</v>
      </c>
      <c r="L4980" s="393">
        <v>44.56</v>
      </c>
    </row>
    <row r="4981" spans="2:12" x14ac:dyDescent="0.25">
      <c r="B4981" s="394" t="s">
        <v>383</v>
      </c>
      <c r="C4981" s="444" t="s">
        <v>685</v>
      </c>
      <c r="D4981" s="394" t="s">
        <v>1336</v>
      </c>
      <c r="E4981" s="394" t="s">
        <v>236</v>
      </c>
      <c r="F4981" s="542" t="s">
        <v>384</v>
      </c>
      <c r="G4981" s="542"/>
      <c r="H4981" s="395" t="s">
        <v>340</v>
      </c>
      <c r="I4981" s="445">
        <v>0.3</v>
      </c>
      <c r="J4981" s="445">
        <v>0</v>
      </c>
      <c r="K4981" s="446">
        <v>29.12</v>
      </c>
      <c r="L4981" s="446">
        <v>8.7360000000000007</v>
      </c>
    </row>
    <row r="4982" spans="2:12" x14ac:dyDescent="0.25">
      <c r="B4982" s="394" t="s">
        <v>383</v>
      </c>
      <c r="C4982" s="444" t="s">
        <v>690</v>
      </c>
      <c r="D4982" s="394" t="s">
        <v>1336</v>
      </c>
      <c r="E4982" s="394" t="s">
        <v>202</v>
      </c>
      <c r="F4982" s="542" t="s">
        <v>384</v>
      </c>
      <c r="G4982" s="542"/>
      <c r="H4982" s="395" t="s">
        <v>340</v>
      </c>
      <c r="I4982" s="445">
        <v>0.3</v>
      </c>
      <c r="J4982" s="445">
        <v>0</v>
      </c>
      <c r="K4982" s="446">
        <v>20.37</v>
      </c>
      <c r="L4982" s="446">
        <v>6.1109999999999998</v>
      </c>
    </row>
    <row r="4983" spans="2:12" ht="51" x14ac:dyDescent="0.25">
      <c r="B4983" s="394" t="s">
        <v>383</v>
      </c>
      <c r="C4983" s="444" t="s">
        <v>4956</v>
      </c>
      <c r="D4983" s="394" t="s">
        <v>142</v>
      </c>
      <c r="E4983" s="394" t="s">
        <v>4957</v>
      </c>
      <c r="F4983" s="542" t="s">
        <v>390</v>
      </c>
      <c r="G4983" s="542"/>
      <c r="H4983" s="395" t="s">
        <v>136</v>
      </c>
      <c r="I4983" s="445">
        <v>1</v>
      </c>
      <c r="J4983" s="445">
        <v>0</v>
      </c>
      <c r="K4983" s="446">
        <v>29.72</v>
      </c>
      <c r="L4983" s="446">
        <v>29.72</v>
      </c>
    </row>
    <row r="4984" spans="2:12" ht="25.5" x14ac:dyDescent="0.25">
      <c r="B4984" s="399"/>
      <c r="C4984" s="399"/>
      <c r="D4984" s="399"/>
      <c r="E4984" s="399"/>
      <c r="F4984" s="399"/>
      <c r="G4984" s="399" t="s">
        <v>386</v>
      </c>
      <c r="H4984" s="447">
        <v>14.84</v>
      </c>
      <c r="I4984" s="399" t="s">
        <v>387</v>
      </c>
      <c r="J4984" s="447">
        <v>0</v>
      </c>
      <c r="K4984" s="399" t="s">
        <v>388</v>
      </c>
      <c r="L4984" s="447">
        <v>14.84</v>
      </c>
    </row>
    <row r="4985" spans="2:12" ht="26.25" thickBot="1" x14ac:dyDescent="0.3">
      <c r="B4985" s="399"/>
      <c r="C4985" s="399"/>
      <c r="D4985" s="399"/>
      <c r="E4985" s="399"/>
      <c r="F4985" s="399"/>
      <c r="G4985" s="399" t="s">
        <v>389</v>
      </c>
      <c r="H4985" s="447">
        <v>0</v>
      </c>
      <c r="I4985" s="543"/>
      <c r="J4985" s="543" t="s">
        <v>474</v>
      </c>
      <c r="K4985" s="399"/>
      <c r="L4985" s="447">
        <v>44.56</v>
      </c>
    </row>
    <row r="4986" spans="2:12" ht="12.75" customHeight="1" thickTop="1" x14ac:dyDescent="0.25">
      <c r="B4986" s="396"/>
      <c r="C4986" s="396"/>
      <c r="D4986" s="396"/>
      <c r="E4986" s="396"/>
      <c r="F4986" s="396"/>
      <c r="G4986" s="396"/>
      <c r="H4986" s="396"/>
      <c r="I4986" s="396"/>
      <c r="J4986" s="396"/>
      <c r="K4986" s="396"/>
      <c r="L4986" s="396"/>
    </row>
    <row r="4987" spans="2:12" ht="12.75" customHeight="1" x14ac:dyDescent="0.25">
      <c r="B4987" s="388" t="s">
        <v>2839</v>
      </c>
      <c r="C4987" s="440" t="s">
        <v>15</v>
      </c>
      <c r="D4987" s="388" t="s">
        <v>33</v>
      </c>
      <c r="E4987" s="388" t="s">
        <v>30</v>
      </c>
      <c r="F4987" s="544" t="s">
        <v>199</v>
      </c>
      <c r="G4987" s="544"/>
      <c r="H4987" s="389" t="s">
        <v>24</v>
      </c>
      <c r="I4987" s="440" t="s">
        <v>26</v>
      </c>
      <c r="J4987" s="440" t="s">
        <v>585</v>
      </c>
      <c r="K4987" s="440" t="s">
        <v>54</v>
      </c>
      <c r="L4987" s="440" t="s">
        <v>25</v>
      </c>
    </row>
    <row r="4988" spans="2:12" ht="38.25" x14ac:dyDescent="0.25">
      <c r="B4988" s="390" t="s">
        <v>382</v>
      </c>
      <c r="C4988" s="391" t="s">
        <v>2840</v>
      </c>
      <c r="D4988" s="390" t="s">
        <v>130</v>
      </c>
      <c r="E4988" s="390" t="s">
        <v>2841</v>
      </c>
      <c r="F4988" s="541">
        <v>18</v>
      </c>
      <c r="G4988" s="541"/>
      <c r="H4988" s="392" t="s">
        <v>159</v>
      </c>
      <c r="I4988" s="443">
        <v>1</v>
      </c>
      <c r="J4988" s="393"/>
      <c r="K4988" s="393">
        <v>8027.27</v>
      </c>
      <c r="L4988" s="393">
        <v>8027.27</v>
      </c>
    </row>
    <row r="4989" spans="2:12" x14ac:dyDescent="0.25">
      <c r="B4989" s="394" t="s">
        <v>383</v>
      </c>
      <c r="C4989" s="444" t="s">
        <v>690</v>
      </c>
      <c r="D4989" s="394" t="s">
        <v>1336</v>
      </c>
      <c r="E4989" s="394" t="s">
        <v>202</v>
      </c>
      <c r="F4989" s="542" t="s">
        <v>384</v>
      </c>
      <c r="G4989" s="542"/>
      <c r="H4989" s="395" t="s">
        <v>340</v>
      </c>
      <c r="I4989" s="445">
        <v>3</v>
      </c>
      <c r="J4989" s="445">
        <v>3</v>
      </c>
      <c r="K4989" s="446">
        <v>20.37</v>
      </c>
      <c r="L4989" s="446">
        <v>62.943300000000001</v>
      </c>
    </row>
    <row r="4990" spans="2:12" x14ac:dyDescent="0.25">
      <c r="B4990" s="394" t="s">
        <v>383</v>
      </c>
      <c r="C4990" s="444" t="s">
        <v>685</v>
      </c>
      <c r="D4990" s="394" t="s">
        <v>1336</v>
      </c>
      <c r="E4990" s="394" t="s">
        <v>236</v>
      </c>
      <c r="F4990" s="542" t="s">
        <v>384</v>
      </c>
      <c r="G4990" s="542"/>
      <c r="H4990" s="395" t="s">
        <v>340</v>
      </c>
      <c r="I4990" s="445">
        <v>3</v>
      </c>
      <c r="J4990" s="445">
        <v>3</v>
      </c>
      <c r="K4990" s="446">
        <v>29.12</v>
      </c>
      <c r="L4990" s="446">
        <v>89.980800000000002</v>
      </c>
    </row>
    <row r="4991" spans="2:12" ht="38.25" x14ac:dyDescent="0.25">
      <c r="B4991" s="394" t="s">
        <v>383</v>
      </c>
      <c r="C4991" s="444" t="s">
        <v>4958</v>
      </c>
      <c r="D4991" s="394" t="s">
        <v>931</v>
      </c>
      <c r="E4991" s="394" t="s">
        <v>4959</v>
      </c>
      <c r="F4991" s="542" t="s">
        <v>390</v>
      </c>
      <c r="G4991" s="542"/>
      <c r="H4991" s="395" t="s">
        <v>159</v>
      </c>
      <c r="I4991" s="445">
        <v>1</v>
      </c>
      <c r="J4991" s="445">
        <v>0</v>
      </c>
      <c r="K4991" s="446">
        <v>7874.35</v>
      </c>
      <c r="L4991" s="446">
        <v>7874.35</v>
      </c>
    </row>
    <row r="4992" spans="2:12" ht="25.5" x14ac:dyDescent="0.25">
      <c r="B4992" s="399"/>
      <c r="C4992" s="399"/>
      <c r="D4992" s="399"/>
      <c r="E4992" s="399"/>
      <c r="F4992" s="399"/>
      <c r="G4992" s="399" t="s">
        <v>386</v>
      </c>
      <c r="H4992" s="447">
        <v>152.91999999999999</v>
      </c>
      <c r="I4992" s="399" t="s">
        <v>387</v>
      </c>
      <c r="J4992" s="447">
        <v>0</v>
      </c>
      <c r="K4992" s="399" t="s">
        <v>388</v>
      </c>
      <c r="L4992" s="447">
        <v>152.91999999999999</v>
      </c>
    </row>
    <row r="4993" spans="2:12" ht="26.25" thickBot="1" x14ac:dyDescent="0.3">
      <c r="B4993" s="399"/>
      <c r="C4993" s="399"/>
      <c r="D4993" s="399"/>
      <c r="E4993" s="399"/>
      <c r="F4993" s="399"/>
      <c r="G4993" s="399" t="s">
        <v>389</v>
      </c>
      <c r="H4993" s="447">
        <v>0</v>
      </c>
      <c r="I4993" s="543"/>
      <c r="J4993" s="543" t="s">
        <v>474</v>
      </c>
      <c r="K4993" s="399"/>
      <c r="L4993" s="447">
        <v>8027.27</v>
      </c>
    </row>
    <row r="4994" spans="2:12" ht="13.5" thickTop="1" x14ac:dyDescent="0.25">
      <c r="B4994" s="396"/>
      <c r="C4994" s="396"/>
      <c r="D4994" s="396"/>
      <c r="E4994" s="396"/>
      <c r="F4994" s="396"/>
      <c r="G4994" s="396"/>
      <c r="H4994" s="396"/>
      <c r="I4994" s="396"/>
      <c r="J4994" s="396"/>
      <c r="K4994" s="396"/>
      <c r="L4994" s="396"/>
    </row>
    <row r="4995" spans="2:12" ht="12.75" customHeight="1" x14ac:dyDescent="0.25">
      <c r="B4995" s="388" t="s">
        <v>2842</v>
      </c>
      <c r="C4995" s="440" t="s">
        <v>15</v>
      </c>
      <c r="D4995" s="388" t="s">
        <v>33</v>
      </c>
      <c r="E4995" s="388" t="s">
        <v>30</v>
      </c>
      <c r="F4995" s="544" t="s">
        <v>199</v>
      </c>
      <c r="G4995" s="544"/>
      <c r="H4995" s="389" t="s">
        <v>24</v>
      </c>
      <c r="I4995" s="440" t="s">
        <v>26</v>
      </c>
      <c r="J4995" s="440" t="s">
        <v>585</v>
      </c>
      <c r="K4995" s="440" t="s">
        <v>54</v>
      </c>
      <c r="L4995" s="440" t="s">
        <v>25</v>
      </c>
    </row>
    <row r="4996" spans="2:12" ht="12.75" customHeight="1" x14ac:dyDescent="0.25">
      <c r="B4996" s="390" t="s">
        <v>382</v>
      </c>
      <c r="C4996" s="391" t="s">
        <v>2843</v>
      </c>
      <c r="D4996" s="390" t="s">
        <v>130</v>
      </c>
      <c r="E4996" s="390" t="s">
        <v>2844</v>
      </c>
      <c r="F4996" s="541">
        <v>151</v>
      </c>
      <c r="G4996" s="541"/>
      <c r="H4996" s="392" t="s">
        <v>136</v>
      </c>
      <c r="I4996" s="443">
        <v>1</v>
      </c>
      <c r="J4996" s="393"/>
      <c r="K4996" s="393">
        <v>3221.06</v>
      </c>
      <c r="L4996" s="393">
        <v>3221.06</v>
      </c>
    </row>
    <row r="4997" spans="2:12" ht="25.5" x14ac:dyDescent="0.25">
      <c r="B4997" s="394" t="s">
        <v>383</v>
      </c>
      <c r="C4997" s="444" t="s">
        <v>4960</v>
      </c>
      <c r="D4997" s="394" t="s">
        <v>164</v>
      </c>
      <c r="E4997" s="394" t="s">
        <v>4961</v>
      </c>
      <c r="F4997" s="542" t="s">
        <v>390</v>
      </c>
      <c r="G4997" s="542"/>
      <c r="H4997" s="395" t="s">
        <v>136</v>
      </c>
      <c r="I4997" s="445">
        <v>1</v>
      </c>
      <c r="J4997" s="445">
        <v>0</v>
      </c>
      <c r="K4997" s="446">
        <v>3177.38</v>
      </c>
      <c r="L4997" s="446">
        <v>3177.38</v>
      </c>
    </row>
    <row r="4998" spans="2:12" x14ac:dyDescent="0.25">
      <c r="B4998" s="394" t="s">
        <v>383</v>
      </c>
      <c r="C4998" s="444" t="s">
        <v>673</v>
      </c>
      <c r="D4998" s="394" t="s">
        <v>1336</v>
      </c>
      <c r="E4998" s="394" t="s">
        <v>247</v>
      </c>
      <c r="F4998" s="542" t="s">
        <v>384</v>
      </c>
      <c r="G4998" s="542"/>
      <c r="H4998" s="395" t="s">
        <v>340</v>
      </c>
      <c r="I4998" s="445">
        <v>1.5</v>
      </c>
      <c r="J4998" s="445">
        <v>0</v>
      </c>
      <c r="K4998" s="446">
        <v>29.12</v>
      </c>
      <c r="L4998" s="446">
        <v>43.68</v>
      </c>
    </row>
    <row r="4999" spans="2:12" ht="25.5" x14ac:dyDescent="0.25">
      <c r="B4999" s="399"/>
      <c r="C4999" s="399"/>
      <c r="D4999" s="399"/>
      <c r="E4999" s="399"/>
      <c r="F4999" s="399"/>
      <c r="G4999" s="399" t="s">
        <v>386</v>
      </c>
      <c r="H4999" s="447">
        <v>43.68</v>
      </c>
      <c r="I4999" s="399" t="s">
        <v>387</v>
      </c>
      <c r="J4999" s="447">
        <v>0</v>
      </c>
      <c r="K4999" s="399" t="s">
        <v>388</v>
      </c>
      <c r="L4999" s="447">
        <v>43.68</v>
      </c>
    </row>
    <row r="5000" spans="2:12" ht="26.25" thickBot="1" x14ac:dyDescent="0.3">
      <c r="B5000" s="399"/>
      <c r="C5000" s="399"/>
      <c r="D5000" s="399"/>
      <c r="E5000" s="399"/>
      <c r="F5000" s="399"/>
      <c r="G5000" s="399" t="s">
        <v>389</v>
      </c>
      <c r="H5000" s="447">
        <v>0</v>
      </c>
      <c r="I5000" s="543"/>
      <c r="J5000" s="543" t="s">
        <v>474</v>
      </c>
      <c r="K5000" s="399"/>
      <c r="L5000" s="447">
        <v>3221.06</v>
      </c>
    </row>
    <row r="5001" spans="2:12" ht="13.5" thickTop="1" x14ac:dyDescent="0.25">
      <c r="B5001" s="396"/>
      <c r="C5001" s="396"/>
      <c r="D5001" s="396"/>
      <c r="E5001" s="396"/>
      <c r="F5001" s="396"/>
      <c r="G5001" s="396"/>
      <c r="H5001" s="396"/>
      <c r="I5001" s="396"/>
      <c r="J5001" s="396"/>
      <c r="K5001" s="396"/>
      <c r="L5001" s="396"/>
    </row>
    <row r="5002" spans="2:12" ht="15" x14ac:dyDescent="0.25">
      <c r="B5002" s="388" t="s">
        <v>2845</v>
      </c>
      <c r="C5002" s="440" t="s">
        <v>15</v>
      </c>
      <c r="D5002" s="388" t="s">
        <v>33</v>
      </c>
      <c r="E5002" s="388" t="s">
        <v>30</v>
      </c>
      <c r="F5002" s="544" t="s">
        <v>199</v>
      </c>
      <c r="G5002" s="544"/>
      <c r="H5002" s="389" t="s">
        <v>24</v>
      </c>
      <c r="I5002" s="440" t="s">
        <v>26</v>
      </c>
      <c r="J5002" s="440" t="s">
        <v>585</v>
      </c>
      <c r="K5002" s="440" t="s">
        <v>54</v>
      </c>
      <c r="L5002" s="440" t="s">
        <v>25</v>
      </c>
    </row>
    <row r="5003" spans="2:12" ht="25.5" x14ac:dyDescent="0.25">
      <c r="B5003" s="390" t="s">
        <v>382</v>
      </c>
      <c r="C5003" s="391" t="s">
        <v>2846</v>
      </c>
      <c r="D5003" s="390" t="s">
        <v>130</v>
      </c>
      <c r="E5003" s="390" t="s">
        <v>2847</v>
      </c>
      <c r="F5003" s="541">
        <v>151</v>
      </c>
      <c r="G5003" s="541"/>
      <c r="H5003" s="392" t="s">
        <v>136</v>
      </c>
      <c r="I5003" s="443">
        <v>1</v>
      </c>
      <c r="J5003" s="393"/>
      <c r="K5003" s="393">
        <v>3921.26</v>
      </c>
      <c r="L5003" s="393">
        <v>3921.26</v>
      </c>
    </row>
    <row r="5004" spans="2:12" ht="12.75" customHeight="1" x14ac:dyDescent="0.25">
      <c r="B5004" s="394" t="s">
        <v>383</v>
      </c>
      <c r="C5004" s="444" t="s">
        <v>673</v>
      </c>
      <c r="D5004" s="394" t="s">
        <v>1336</v>
      </c>
      <c r="E5004" s="394" t="s">
        <v>247</v>
      </c>
      <c r="F5004" s="542" t="s">
        <v>384</v>
      </c>
      <c r="G5004" s="542"/>
      <c r="H5004" s="395" t="s">
        <v>340</v>
      </c>
      <c r="I5004" s="445">
        <v>1.5</v>
      </c>
      <c r="J5004" s="445">
        <v>0</v>
      </c>
      <c r="K5004" s="446">
        <v>29.12</v>
      </c>
      <c r="L5004" s="446">
        <v>43.68</v>
      </c>
    </row>
    <row r="5005" spans="2:12" ht="12.75" customHeight="1" x14ac:dyDescent="0.25">
      <c r="B5005" s="394" t="s">
        <v>383</v>
      </c>
      <c r="C5005" s="444" t="s">
        <v>4962</v>
      </c>
      <c r="D5005" s="394" t="s">
        <v>164</v>
      </c>
      <c r="E5005" s="394" t="s">
        <v>4963</v>
      </c>
      <c r="F5005" s="542" t="s">
        <v>390</v>
      </c>
      <c r="G5005" s="542"/>
      <c r="H5005" s="395" t="s">
        <v>136</v>
      </c>
      <c r="I5005" s="445">
        <v>1</v>
      </c>
      <c r="J5005" s="445">
        <v>0</v>
      </c>
      <c r="K5005" s="446">
        <v>3877.58</v>
      </c>
      <c r="L5005" s="446">
        <v>3877.58</v>
      </c>
    </row>
    <row r="5006" spans="2:12" ht="25.5" x14ac:dyDescent="0.25">
      <c r="B5006" s="399"/>
      <c r="C5006" s="399"/>
      <c r="D5006" s="399"/>
      <c r="E5006" s="399"/>
      <c r="F5006" s="399"/>
      <c r="G5006" s="399" t="s">
        <v>386</v>
      </c>
      <c r="H5006" s="447">
        <v>43.68</v>
      </c>
      <c r="I5006" s="399" t="s">
        <v>387</v>
      </c>
      <c r="J5006" s="447">
        <v>0</v>
      </c>
      <c r="K5006" s="399" t="s">
        <v>388</v>
      </c>
      <c r="L5006" s="447">
        <v>43.68</v>
      </c>
    </row>
    <row r="5007" spans="2:12" ht="26.25" thickBot="1" x14ac:dyDescent="0.3">
      <c r="B5007" s="399"/>
      <c r="C5007" s="399"/>
      <c r="D5007" s="399"/>
      <c r="E5007" s="399"/>
      <c r="F5007" s="399"/>
      <c r="G5007" s="399" t="s">
        <v>389</v>
      </c>
      <c r="H5007" s="447">
        <v>0</v>
      </c>
      <c r="I5007" s="543"/>
      <c r="J5007" s="543" t="s">
        <v>474</v>
      </c>
      <c r="K5007" s="399"/>
      <c r="L5007" s="447">
        <v>3921.26</v>
      </c>
    </row>
    <row r="5008" spans="2:12" ht="13.5" thickTop="1" x14ac:dyDescent="0.25">
      <c r="B5008" s="396"/>
      <c r="C5008" s="396"/>
      <c r="D5008" s="396"/>
      <c r="E5008" s="396"/>
      <c r="F5008" s="396"/>
      <c r="G5008" s="396"/>
      <c r="H5008" s="396"/>
      <c r="I5008" s="396"/>
      <c r="J5008" s="396"/>
      <c r="K5008" s="396"/>
      <c r="L5008" s="396"/>
    </row>
    <row r="5009" spans="2:12" ht="15" x14ac:dyDescent="0.25">
      <c r="B5009" s="388" t="s">
        <v>2850</v>
      </c>
      <c r="C5009" s="440" t="s">
        <v>15</v>
      </c>
      <c r="D5009" s="388" t="s">
        <v>33</v>
      </c>
      <c r="E5009" s="388" t="s">
        <v>30</v>
      </c>
      <c r="F5009" s="544" t="s">
        <v>199</v>
      </c>
      <c r="G5009" s="544"/>
      <c r="H5009" s="389" t="s">
        <v>24</v>
      </c>
      <c r="I5009" s="440" t="s">
        <v>26</v>
      </c>
      <c r="J5009" s="440" t="s">
        <v>585</v>
      </c>
      <c r="K5009" s="440" t="s">
        <v>54</v>
      </c>
      <c r="L5009" s="440" t="s">
        <v>25</v>
      </c>
    </row>
    <row r="5010" spans="2:12" ht="25.5" x14ac:dyDescent="0.25">
      <c r="B5010" s="390" t="s">
        <v>382</v>
      </c>
      <c r="C5010" s="391" t="s">
        <v>2851</v>
      </c>
      <c r="D5010" s="390" t="s">
        <v>969</v>
      </c>
      <c r="E5010" s="390" t="s">
        <v>4964</v>
      </c>
      <c r="F5010" s="541" t="s">
        <v>4965</v>
      </c>
      <c r="G5010" s="541"/>
      <c r="H5010" s="392" t="s">
        <v>159</v>
      </c>
      <c r="I5010" s="443">
        <v>1</v>
      </c>
      <c r="J5010" s="393"/>
      <c r="K5010" s="393">
        <v>224200</v>
      </c>
      <c r="L5010" s="393">
        <v>224200</v>
      </c>
    </row>
    <row r="5011" spans="2:12" x14ac:dyDescent="0.25">
      <c r="B5011" s="394" t="s">
        <v>383</v>
      </c>
      <c r="C5011" s="444" t="s">
        <v>4966</v>
      </c>
      <c r="D5011" s="394" t="s">
        <v>969</v>
      </c>
      <c r="E5011" s="394" t="s">
        <v>4967</v>
      </c>
      <c r="F5011" s="542" t="s">
        <v>390</v>
      </c>
      <c r="G5011" s="542"/>
      <c r="H5011" s="395" t="s">
        <v>159</v>
      </c>
      <c r="I5011" s="445">
        <v>1</v>
      </c>
      <c r="J5011" s="445">
        <v>0</v>
      </c>
      <c r="K5011" s="446">
        <v>224200</v>
      </c>
      <c r="L5011" s="446">
        <v>224200</v>
      </c>
    </row>
    <row r="5012" spans="2:12" ht="25.5" x14ac:dyDescent="0.25">
      <c r="B5012" s="399"/>
      <c r="C5012" s="399"/>
      <c r="D5012" s="399"/>
      <c r="E5012" s="399"/>
      <c r="F5012" s="399"/>
      <c r="G5012" s="399" t="s">
        <v>386</v>
      </c>
      <c r="H5012" s="447">
        <v>0</v>
      </c>
      <c r="I5012" s="399" t="s">
        <v>387</v>
      </c>
      <c r="J5012" s="447">
        <v>0</v>
      </c>
      <c r="K5012" s="399" t="s">
        <v>388</v>
      </c>
      <c r="L5012" s="447">
        <v>0</v>
      </c>
    </row>
    <row r="5013" spans="2:12" ht="26.25" thickBot="1" x14ac:dyDescent="0.3">
      <c r="B5013" s="399"/>
      <c r="C5013" s="399"/>
      <c r="D5013" s="399"/>
      <c r="E5013" s="399"/>
      <c r="F5013" s="399"/>
      <c r="G5013" s="399" t="s">
        <v>389</v>
      </c>
      <c r="H5013" s="447">
        <v>0</v>
      </c>
      <c r="I5013" s="543"/>
      <c r="J5013" s="543" t="s">
        <v>474</v>
      </c>
      <c r="K5013" s="399"/>
      <c r="L5013" s="447">
        <v>224200</v>
      </c>
    </row>
    <row r="5014" spans="2:12" ht="12.75" customHeight="1" thickTop="1" x14ac:dyDescent="0.25">
      <c r="B5014" s="396"/>
      <c r="C5014" s="396"/>
      <c r="D5014" s="396"/>
      <c r="E5014" s="396"/>
      <c r="F5014" s="396"/>
      <c r="G5014" s="396"/>
      <c r="H5014" s="396"/>
      <c r="I5014" s="396"/>
      <c r="J5014" s="396"/>
      <c r="K5014" s="396"/>
      <c r="L5014" s="396"/>
    </row>
    <row r="5015" spans="2:12" ht="12.75" customHeight="1" x14ac:dyDescent="0.25">
      <c r="B5015" s="388" t="s">
        <v>2854</v>
      </c>
      <c r="C5015" s="440" t="s">
        <v>15</v>
      </c>
      <c r="D5015" s="388" t="s">
        <v>33</v>
      </c>
      <c r="E5015" s="388" t="s">
        <v>30</v>
      </c>
      <c r="F5015" s="544" t="s">
        <v>199</v>
      </c>
      <c r="G5015" s="544"/>
      <c r="H5015" s="389" t="s">
        <v>24</v>
      </c>
      <c r="I5015" s="440" t="s">
        <v>26</v>
      </c>
      <c r="J5015" s="440" t="s">
        <v>585</v>
      </c>
      <c r="K5015" s="440" t="s">
        <v>54</v>
      </c>
      <c r="L5015" s="440" t="s">
        <v>25</v>
      </c>
    </row>
    <row r="5016" spans="2:12" x14ac:dyDescent="0.25">
      <c r="B5016" s="390" t="s">
        <v>382</v>
      </c>
      <c r="C5016" s="391" t="s">
        <v>2855</v>
      </c>
      <c r="D5016" s="390" t="s">
        <v>1336</v>
      </c>
      <c r="E5016" s="390" t="s">
        <v>2856</v>
      </c>
      <c r="F5016" s="541">
        <v>1003</v>
      </c>
      <c r="G5016" s="541"/>
      <c r="H5016" s="392" t="s">
        <v>131</v>
      </c>
      <c r="I5016" s="443">
        <v>1</v>
      </c>
      <c r="J5016" s="393"/>
      <c r="K5016" s="393">
        <v>513.63</v>
      </c>
      <c r="L5016" s="393">
        <v>513.63</v>
      </c>
    </row>
    <row r="5017" spans="2:12" x14ac:dyDescent="0.25">
      <c r="B5017" s="394" t="s">
        <v>383</v>
      </c>
      <c r="C5017" s="444" t="s">
        <v>695</v>
      </c>
      <c r="D5017" s="394" t="s">
        <v>1336</v>
      </c>
      <c r="E5017" s="394" t="s">
        <v>437</v>
      </c>
      <c r="F5017" s="542" t="s">
        <v>390</v>
      </c>
      <c r="G5017" s="542"/>
      <c r="H5017" s="395" t="s">
        <v>138</v>
      </c>
      <c r="I5017" s="445">
        <v>3.3999999999999998E-3</v>
      </c>
      <c r="J5017" s="445">
        <v>0</v>
      </c>
      <c r="K5017" s="446">
        <v>168.09</v>
      </c>
      <c r="L5017" s="446">
        <v>0.57150599999999996</v>
      </c>
    </row>
    <row r="5018" spans="2:12" x14ac:dyDescent="0.25">
      <c r="B5018" s="394" t="s">
        <v>383</v>
      </c>
      <c r="C5018" s="444" t="s">
        <v>690</v>
      </c>
      <c r="D5018" s="394" t="s">
        <v>1336</v>
      </c>
      <c r="E5018" s="394" t="s">
        <v>202</v>
      </c>
      <c r="F5018" s="542" t="s">
        <v>384</v>
      </c>
      <c r="G5018" s="542"/>
      <c r="H5018" s="395" t="s">
        <v>340</v>
      </c>
      <c r="I5018" s="445">
        <v>2.4</v>
      </c>
      <c r="J5018" s="445">
        <v>0</v>
      </c>
      <c r="K5018" s="446">
        <v>20.37</v>
      </c>
      <c r="L5018" s="446">
        <v>48.887999999999998</v>
      </c>
    </row>
    <row r="5019" spans="2:12" x14ac:dyDescent="0.25">
      <c r="B5019" s="394" t="s">
        <v>383</v>
      </c>
      <c r="C5019" s="444" t="s">
        <v>685</v>
      </c>
      <c r="D5019" s="394" t="s">
        <v>1336</v>
      </c>
      <c r="E5019" s="394" t="s">
        <v>236</v>
      </c>
      <c r="F5019" s="542" t="s">
        <v>384</v>
      </c>
      <c r="G5019" s="542"/>
      <c r="H5019" s="395" t="s">
        <v>340</v>
      </c>
      <c r="I5019" s="445">
        <v>1.2</v>
      </c>
      <c r="J5019" s="445">
        <v>0</v>
      </c>
      <c r="K5019" s="446">
        <v>29.12</v>
      </c>
      <c r="L5019" s="446">
        <v>34.944000000000003</v>
      </c>
    </row>
    <row r="5020" spans="2:12" x14ac:dyDescent="0.25">
      <c r="B5020" s="394" t="s">
        <v>383</v>
      </c>
      <c r="C5020" s="444" t="s">
        <v>4968</v>
      </c>
      <c r="D5020" s="394" t="s">
        <v>1336</v>
      </c>
      <c r="E5020" s="394" t="s">
        <v>4969</v>
      </c>
      <c r="F5020" s="542" t="s">
        <v>390</v>
      </c>
      <c r="G5020" s="542"/>
      <c r="H5020" s="395" t="s">
        <v>131</v>
      </c>
      <c r="I5020" s="445">
        <v>1</v>
      </c>
      <c r="J5020" s="445">
        <v>0</v>
      </c>
      <c r="K5020" s="446">
        <v>428.16</v>
      </c>
      <c r="L5020" s="446">
        <v>428.16</v>
      </c>
    </row>
    <row r="5021" spans="2:12" x14ac:dyDescent="0.25">
      <c r="B5021" s="394" t="s">
        <v>383</v>
      </c>
      <c r="C5021" s="444" t="s">
        <v>670</v>
      </c>
      <c r="D5021" s="394" t="s">
        <v>1336</v>
      </c>
      <c r="E5021" s="394" t="s">
        <v>415</v>
      </c>
      <c r="F5021" s="542" t="s">
        <v>390</v>
      </c>
      <c r="G5021" s="542"/>
      <c r="H5021" s="395" t="s">
        <v>156</v>
      </c>
      <c r="I5021" s="445">
        <v>1.5</v>
      </c>
      <c r="J5021" s="445">
        <v>0</v>
      </c>
      <c r="K5021" s="446">
        <v>0.64</v>
      </c>
      <c r="L5021" s="446">
        <v>0.96</v>
      </c>
    </row>
    <row r="5022" spans="2:12" x14ac:dyDescent="0.25">
      <c r="B5022" s="394" t="s">
        <v>383</v>
      </c>
      <c r="C5022" s="444" t="s">
        <v>4464</v>
      </c>
      <c r="D5022" s="394" t="s">
        <v>1336</v>
      </c>
      <c r="E5022" s="394" t="s">
        <v>4465</v>
      </c>
      <c r="F5022" s="542" t="s">
        <v>390</v>
      </c>
      <c r="G5022" s="542"/>
      <c r="H5022" s="395" t="s">
        <v>156</v>
      </c>
      <c r="I5022" s="445">
        <v>0.02</v>
      </c>
      <c r="J5022" s="445">
        <v>0</v>
      </c>
      <c r="K5022" s="446">
        <v>6.24</v>
      </c>
      <c r="L5022" s="446">
        <v>0.12479999999999999</v>
      </c>
    </row>
    <row r="5023" spans="2:12" ht="12.75" customHeight="1" x14ac:dyDescent="0.25">
      <c r="B5023" s="399"/>
      <c r="C5023" s="399"/>
      <c r="D5023" s="399"/>
      <c r="E5023" s="399"/>
      <c r="F5023" s="399"/>
      <c r="G5023" s="399" t="s">
        <v>386</v>
      </c>
      <c r="H5023" s="447">
        <v>83.82</v>
      </c>
      <c r="I5023" s="399" t="s">
        <v>387</v>
      </c>
      <c r="J5023" s="447">
        <v>0</v>
      </c>
      <c r="K5023" s="399" t="s">
        <v>388</v>
      </c>
      <c r="L5023" s="447">
        <v>83.82</v>
      </c>
    </row>
    <row r="5024" spans="2:12" ht="12.75" customHeight="1" thickBot="1" x14ac:dyDescent="0.3">
      <c r="B5024" s="399"/>
      <c r="C5024" s="399"/>
      <c r="D5024" s="399"/>
      <c r="E5024" s="399"/>
      <c r="F5024" s="399"/>
      <c r="G5024" s="399" t="s">
        <v>389</v>
      </c>
      <c r="H5024" s="447">
        <v>0</v>
      </c>
      <c r="I5024" s="543"/>
      <c r="J5024" s="543" t="s">
        <v>474</v>
      </c>
      <c r="K5024" s="399"/>
      <c r="L5024" s="447">
        <v>513.63</v>
      </c>
    </row>
    <row r="5025" spans="2:12" ht="13.5" thickTop="1" x14ac:dyDescent="0.25">
      <c r="B5025" s="396"/>
      <c r="C5025" s="396"/>
      <c r="D5025" s="396"/>
      <c r="E5025" s="396"/>
      <c r="F5025" s="396"/>
      <c r="G5025" s="396"/>
      <c r="H5025" s="396"/>
      <c r="I5025" s="396"/>
      <c r="J5025" s="396"/>
      <c r="K5025" s="396"/>
      <c r="L5025" s="396"/>
    </row>
    <row r="5026" spans="2:12" ht="15" x14ac:dyDescent="0.25">
      <c r="B5026" s="388" t="s">
        <v>2857</v>
      </c>
      <c r="C5026" s="440" t="s">
        <v>15</v>
      </c>
      <c r="D5026" s="388" t="s">
        <v>33</v>
      </c>
      <c r="E5026" s="388" t="s">
        <v>30</v>
      </c>
      <c r="F5026" s="544" t="s">
        <v>199</v>
      </c>
      <c r="G5026" s="544"/>
      <c r="H5026" s="389" t="s">
        <v>24</v>
      </c>
      <c r="I5026" s="440" t="s">
        <v>26</v>
      </c>
      <c r="J5026" s="440" t="s">
        <v>585</v>
      </c>
      <c r="K5026" s="440" t="s">
        <v>54</v>
      </c>
      <c r="L5026" s="440" t="s">
        <v>25</v>
      </c>
    </row>
    <row r="5027" spans="2:12" ht="63.75" x14ac:dyDescent="0.25">
      <c r="B5027" s="390" t="s">
        <v>382</v>
      </c>
      <c r="C5027" s="391" t="s">
        <v>2858</v>
      </c>
      <c r="D5027" s="390" t="s">
        <v>160</v>
      </c>
      <c r="E5027" s="390" t="s">
        <v>2859</v>
      </c>
      <c r="F5027" s="541" t="s">
        <v>4970</v>
      </c>
      <c r="G5027" s="541"/>
      <c r="H5027" s="392" t="s">
        <v>131</v>
      </c>
      <c r="I5027" s="443">
        <v>1</v>
      </c>
      <c r="J5027" s="393"/>
      <c r="K5027" s="393">
        <v>100.68</v>
      </c>
      <c r="L5027" s="393">
        <v>100.68</v>
      </c>
    </row>
    <row r="5028" spans="2:12" ht="25.5" x14ac:dyDescent="0.25">
      <c r="B5028" s="394" t="s">
        <v>383</v>
      </c>
      <c r="C5028" s="444" t="s">
        <v>4971</v>
      </c>
      <c r="D5028" s="394" t="s">
        <v>160</v>
      </c>
      <c r="E5028" s="394" t="s">
        <v>4972</v>
      </c>
      <c r="F5028" s="542" t="s">
        <v>390</v>
      </c>
      <c r="G5028" s="542"/>
      <c r="H5028" s="395" t="s">
        <v>159</v>
      </c>
      <c r="I5028" s="445">
        <v>20.186800000000002</v>
      </c>
      <c r="J5028" s="445">
        <v>0</v>
      </c>
      <c r="K5028" s="446">
        <v>0.1</v>
      </c>
      <c r="L5028" s="446">
        <v>2.0186799999999998</v>
      </c>
    </row>
    <row r="5029" spans="2:12" x14ac:dyDescent="0.25">
      <c r="B5029" s="394" t="s">
        <v>383</v>
      </c>
      <c r="C5029" s="444" t="s">
        <v>690</v>
      </c>
      <c r="D5029" s="394" t="s">
        <v>1336</v>
      </c>
      <c r="E5029" s="394" t="s">
        <v>202</v>
      </c>
      <c r="F5029" s="542" t="s">
        <v>384</v>
      </c>
      <c r="G5029" s="542"/>
      <c r="H5029" s="395" t="s">
        <v>340</v>
      </c>
      <c r="I5029" s="445">
        <v>0.19500000000000001</v>
      </c>
      <c r="J5029" s="445">
        <v>0</v>
      </c>
      <c r="K5029" s="446">
        <v>20.37</v>
      </c>
      <c r="L5029" s="446">
        <v>3.9721500000000001</v>
      </c>
    </row>
    <row r="5030" spans="2:12" ht="25.5" x14ac:dyDescent="0.25">
      <c r="B5030" s="394" t="s">
        <v>383</v>
      </c>
      <c r="C5030" s="444" t="s">
        <v>1125</v>
      </c>
      <c r="D5030" s="394" t="s">
        <v>160</v>
      </c>
      <c r="E5030" s="394" t="s">
        <v>1126</v>
      </c>
      <c r="F5030" s="542" t="s">
        <v>390</v>
      </c>
      <c r="G5030" s="542"/>
      <c r="H5030" s="395" t="s">
        <v>188</v>
      </c>
      <c r="I5030" s="445">
        <v>0.91169999999999995</v>
      </c>
      <c r="J5030" s="445">
        <v>0</v>
      </c>
      <c r="K5030" s="446">
        <v>6.31</v>
      </c>
      <c r="L5030" s="446">
        <v>5.7528269999999999</v>
      </c>
    </row>
    <row r="5031" spans="2:12" x14ac:dyDescent="0.25">
      <c r="B5031" s="394" t="s">
        <v>383</v>
      </c>
      <c r="C5031" s="444" t="s">
        <v>720</v>
      </c>
      <c r="D5031" s="394" t="s">
        <v>1336</v>
      </c>
      <c r="E5031" s="394" t="s">
        <v>470</v>
      </c>
      <c r="F5031" s="542" t="s">
        <v>384</v>
      </c>
      <c r="G5031" s="542"/>
      <c r="H5031" s="395" t="s">
        <v>340</v>
      </c>
      <c r="I5031" s="445">
        <v>0.59499999999999997</v>
      </c>
      <c r="J5031" s="445">
        <v>0</v>
      </c>
      <c r="K5031" s="446">
        <v>29.21</v>
      </c>
      <c r="L5031" s="446">
        <v>17.379950000000001</v>
      </c>
    </row>
    <row r="5032" spans="2:12" ht="12.75" customHeight="1" x14ac:dyDescent="0.25">
      <c r="B5032" s="394" t="s">
        <v>383</v>
      </c>
      <c r="C5032" s="444" t="s">
        <v>4973</v>
      </c>
      <c r="D5032" s="394" t="s">
        <v>160</v>
      </c>
      <c r="E5032" s="394" t="s">
        <v>4974</v>
      </c>
      <c r="F5032" s="542" t="s">
        <v>390</v>
      </c>
      <c r="G5032" s="542"/>
      <c r="H5032" s="395" t="s">
        <v>188</v>
      </c>
      <c r="I5032" s="445">
        <v>0.79249999999999998</v>
      </c>
      <c r="J5032" s="445">
        <v>0</v>
      </c>
      <c r="K5032" s="446">
        <v>2.78</v>
      </c>
      <c r="L5032" s="446">
        <v>2.2031499999999999</v>
      </c>
    </row>
    <row r="5033" spans="2:12" ht="12.75" customHeight="1" x14ac:dyDescent="0.25">
      <c r="B5033" s="394" t="s">
        <v>383</v>
      </c>
      <c r="C5033" s="444" t="s">
        <v>4975</v>
      </c>
      <c r="D5033" s="394" t="s">
        <v>160</v>
      </c>
      <c r="E5033" s="394" t="s">
        <v>4976</v>
      </c>
      <c r="F5033" s="542" t="s">
        <v>390</v>
      </c>
      <c r="G5033" s="542"/>
      <c r="H5033" s="395" t="s">
        <v>2175</v>
      </c>
      <c r="I5033" s="445">
        <v>1.0978000000000001</v>
      </c>
      <c r="J5033" s="445">
        <v>0</v>
      </c>
      <c r="K5033" s="446">
        <v>3.48</v>
      </c>
      <c r="L5033" s="446">
        <v>3.820344</v>
      </c>
    </row>
    <row r="5034" spans="2:12" ht="25.5" x14ac:dyDescent="0.25">
      <c r="B5034" s="394" t="s">
        <v>383</v>
      </c>
      <c r="C5034" s="444" t="s">
        <v>1127</v>
      </c>
      <c r="D5034" s="394" t="s">
        <v>160</v>
      </c>
      <c r="E5034" s="394" t="s">
        <v>1128</v>
      </c>
      <c r="F5034" s="542" t="s">
        <v>390</v>
      </c>
      <c r="G5034" s="542"/>
      <c r="H5034" s="395" t="s">
        <v>509</v>
      </c>
      <c r="I5034" s="445">
        <v>2.9600000000000001E-2</v>
      </c>
      <c r="J5034" s="445">
        <v>0</v>
      </c>
      <c r="K5034" s="446">
        <v>48.76</v>
      </c>
      <c r="L5034" s="446">
        <v>1.4432959999999999</v>
      </c>
    </row>
    <row r="5035" spans="2:12" ht="25.5" x14ac:dyDescent="0.25">
      <c r="B5035" s="394" t="s">
        <v>383</v>
      </c>
      <c r="C5035" s="444" t="s">
        <v>4977</v>
      </c>
      <c r="D5035" s="394" t="s">
        <v>160</v>
      </c>
      <c r="E5035" s="394" t="s">
        <v>4978</v>
      </c>
      <c r="F5035" s="542" t="s">
        <v>390</v>
      </c>
      <c r="G5035" s="542"/>
      <c r="H5035" s="395" t="s">
        <v>131</v>
      </c>
      <c r="I5035" s="445">
        <v>2.1059999999999999</v>
      </c>
      <c r="J5035" s="445">
        <v>0</v>
      </c>
      <c r="K5035" s="446">
        <v>20.12</v>
      </c>
      <c r="L5035" s="446">
        <v>42.372720000000001</v>
      </c>
    </row>
    <row r="5036" spans="2:12" ht="25.5" x14ac:dyDescent="0.25">
      <c r="B5036" s="394" t="s">
        <v>383</v>
      </c>
      <c r="C5036" s="444" t="s">
        <v>4979</v>
      </c>
      <c r="D5036" s="394" t="s">
        <v>160</v>
      </c>
      <c r="E5036" s="394" t="s">
        <v>4980</v>
      </c>
      <c r="F5036" s="542" t="s">
        <v>390</v>
      </c>
      <c r="G5036" s="542"/>
      <c r="H5036" s="395" t="s">
        <v>159</v>
      </c>
      <c r="I5036" s="445">
        <v>0.54410000000000003</v>
      </c>
      <c r="J5036" s="445">
        <v>0</v>
      </c>
      <c r="K5036" s="446">
        <v>0.23</v>
      </c>
      <c r="L5036" s="446">
        <v>0.125143</v>
      </c>
    </row>
    <row r="5037" spans="2:12" ht="25.5" x14ac:dyDescent="0.25">
      <c r="B5037" s="394" t="s">
        <v>383</v>
      </c>
      <c r="C5037" s="444" t="s">
        <v>1129</v>
      </c>
      <c r="D5037" s="394" t="s">
        <v>160</v>
      </c>
      <c r="E5037" s="394" t="s">
        <v>1130</v>
      </c>
      <c r="F5037" s="542" t="s">
        <v>390</v>
      </c>
      <c r="G5037" s="542"/>
      <c r="H5037" s="395" t="s">
        <v>188</v>
      </c>
      <c r="I5037" s="445">
        <v>2.9138999999999999</v>
      </c>
      <c r="J5037" s="445">
        <v>0</v>
      </c>
      <c r="K5037" s="446">
        <v>7.16</v>
      </c>
      <c r="L5037" s="446">
        <v>20.863524000000002</v>
      </c>
    </row>
    <row r="5038" spans="2:12" ht="25.5" x14ac:dyDescent="0.25">
      <c r="B5038" s="394" t="s">
        <v>383</v>
      </c>
      <c r="C5038" s="444" t="s">
        <v>1123</v>
      </c>
      <c r="D5038" s="394" t="s">
        <v>160</v>
      </c>
      <c r="E5038" s="394" t="s">
        <v>1124</v>
      </c>
      <c r="F5038" s="542" t="s">
        <v>390</v>
      </c>
      <c r="G5038" s="542"/>
      <c r="H5038" s="395" t="s">
        <v>188</v>
      </c>
      <c r="I5038" s="445">
        <v>2.5026999999999999</v>
      </c>
      <c r="J5038" s="445">
        <v>0</v>
      </c>
      <c r="K5038" s="446">
        <v>0.31</v>
      </c>
      <c r="L5038" s="446">
        <v>0.775837</v>
      </c>
    </row>
    <row r="5039" spans="2:12" ht="25.5" x14ac:dyDescent="0.25">
      <c r="B5039" s="399"/>
      <c r="C5039" s="399"/>
      <c r="D5039" s="399"/>
      <c r="E5039" s="399"/>
      <c r="F5039" s="399"/>
      <c r="G5039" s="399" t="s">
        <v>386</v>
      </c>
      <c r="H5039" s="447">
        <v>21.34</v>
      </c>
      <c r="I5039" s="399" t="s">
        <v>387</v>
      </c>
      <c r="J5039" s="447">
        <v>0</v>
      </c>
      <c r="K5039" s="399" t="s">
        <v>388</v>
      </c>
      <c r="L5039" s="447">
        <v>21.34</v>
      </c>
    </row>
    <row r="5040" spans="2:12" ht="12.75" customHeight="1" thickBot="1" x14ac:dyDescent="0.3">
      <c r="B5040" s="399"/>
      <c r="C5040" s="399"/>
      <c r="D5040" s="399"/>
      <c r="E5040" s="399"/>
      <c r="F5040" s="399"/>
      <c r="G5040" s="399" t="s">
        <v>389</v>
      </c>
      <c r="H5040" s="447">
        <v>0</v>
      </c>
      <c r="I5040" s="543"/>
      <c r="J5040" s="543" t="s">
        <v>474</v>
      </c>
      <c r="K5040" s="399"/>
      <c r="L5040" s="447">
        <v>100.68</v>
      </c>
    </row>
    <row r="5041" spans="2:12" ht="12.75" customHeight="1" thickTop="1" x14ac:dyDescent="0.25">
      <c r="B5041" s="396"/>
      <c r="C5041" s="396"/>
      <c r="D5041" s="396"/>
      <c r="E5041" s="396"/>
      <c r="F5041" s="396"/>
      <c r="G5041" s="396"/>
      <c r="H5041" s="396"/>
      <c r="I5041" s="396"/>
      <c r="J5041" s="396"/>
      <c r="K5041" s="396"/>
      <c r="L5041" s="396"/>
    </row>
    <row r="5042" spans="2:12" ht="15" x14ac:dyDescent="0.25">
      <c r="B5042" s="388" t="s">
        <v>2860</v>
      </c>
      <c r="C5042" s="440" t="s">
        <v>15</v>
      </c>
      <c r="D5042" s="388" t="s">
        <v>33</v>
      </c>
      <c r="E5042" s="388" t="s">
        <v>30</v>
      </c>
      <c r="F5042" s="544" t="s">
        <v>199</v>
      </c>
      <c r="G5042" s="544"/>
      <c r="H5042" s="389" t="s">
        <v>24</v>
      </c>
      <c r="I5042" s="440" t="s">
        <v>26</v>
      </c>
      <c r="J5042" s="440" t="s">
        <v>585</v>
      </c>
      <c r="K5042" s="440" t="s">
        <v>54</v>
      </c>
      <c r="L5042" s="440" t="s">
        <v>25</v>
      </c>
    </row>
    <row r="5043" spans="2:12" ht="51" x14ac:dyDescent="0.25">
      <c r="B5043" s="390" t="s">
        <v>382</v>
      </c>
      <c r="C5043" s="391" t="s">
        <v>2861</v>
      </c>
      <c r="D5043" s="390" t="s">
        <v>160</v>
      </c>
      <c r="E5043" s="390" t="s">
        <v>2862</v>
      </c>
      <c r="F5043" s="541" t="s">
        <v>500</v>
      </c>
      <c r="G5043" s="541"/>
      <c r="H5043" s="392" t="s">
        <v>131</v>
      </c>
      <c r="I5043" s="443">
        <v>1</v>
      </c>
      <c r="J5043" s="393"/>
      <c r="K5043" s="393">
        <v>68.680000000000007</v>
      </c>
      <c r="L5043" s="393">
        <v>68.680000000000007</v>
      </c>
    </row>
    <row r="5044" spans="2:12" ht="25.5" x14ac:dyDescent="0.25">
      <c r="B5044" s="394" t="s">
        <v>383</v>
      </c>
      <c r="C5044" s="444" t="s">
        <v>1125</v>
      </c>
      <c r="D5044" s="394" t="s">
        <v>160</v>
      </c>
      <c r="E5044" s="394" t="s">
        <v>1126</v>
      </c>
      <c r="F5044" s="542" t="s">
        <v>390</v>
      </c>
      <c r="G5044" s="542"/>
      <c r="H5044" s="395" t="s">
        <v>188</v>
      </c>
      <c r="I5044" s="445">
        <v>0.76039999999999996</v>
      </c>
      <c r="J5044" s="445">
        <v>0</v>
      </c>
      <c r="K5044" s="446">
        <v>6.31</v>
      </c>
      <c r="L5044" s="446">
        <v>4.7981239999999996</v>
      </c>
    </row>
    <row r="5045" spans="2:12" ht="25.5" x14ac:dyDescent="0.25">
      <c r="B5045" s="394" t="s">
        <v>383</v>
      </c>
      <c r="C5045" s="444" t="s">
        <v>1123</v>
      </c>
      <c r="D5045" s="394" t="s">
        <v>160</v>
      </c>
      <c r="E5045" s="394" t="s">
        <v>1124</v>
      </c>
      <c r="F5045" s="542" t="s">
        <v>390</v>
      </c>
      <c r="G5045" s="542"/>
      <c r="H5045" s="395" t="s">
        <v>188</v>
      </c>
      <c r="I5045" s="445">
        <v>1.2513000000000001</v>
      </c>
      <c r="J5045" s="445">
        <v>0</v>
      </c>
      <c r="K5045" s="446">
        <v>0.31</v>
      </c>
      <c r="L5045" s="446">
        <v>0.387903</v>
      </c>
    </row>
    <row r="5046" spans="2:12" ht="25.5" x14ac:dyDescent="0.25">
      <c r="B5046" s="394" t="s">
        <v>383</v>
      </c>
      <c r="C5046" s="444" t="s">
        <v>822</v>
      </c>
      <c r="D5046" s="394" t="s">
        <v>1336</v>
      </c>
      <c r="E5046" s="394" t="s">
        <v>635</v>
      </c>
      <c r="F5046" s="542" t="s">
        <v>390</v>
      </c>
      <c r="G5046" s="542"/>
      <c r="H5046" s="395" t="s">
        <v>136</v>
      </c>
      <c r="I5046" s="445">
        <v>0.80759999999999998</v>
      </c>
      <c r="J5046" s="445">
        <v>0</v>
      </c>
      <c r="K5046" s="446">
        <v>0.11</v>
      </c>
      <c r="L5046" s="446">
        <v>8.8835999999999998E-2</v>
      </c>
    </row>
    <row r="5047" spans="2:12" ht="25.5" x14ac:dyDescent="0.25">
      <c r="B5047" s="394" t="s">
        <v>383</v>
      </c>
      <c r="C5047" s="444" t="s">
        <v>815</v>
      </c>
      <c r="D5047" s="394" t="s">
        <v>1336</v>
      </c>
      <c r="E5047" s="394" t="s">
        <v>628</v>
      </c>
      <c r="F5047" s="542" t="s">
        <v>390</v>
      </c>
      <c r="G5047" s="542"/>
      <c r="H5047" s="395" t="s">
        <v>131</v>
      </c>
      <c r="I5047" s="445">
        <v>1.0529999999999999</v>
      </c>
      <c r="J5047" s="445">
        <v>0</v>
      </c>
      <c r="K5047" s="446">
        <v>29.1</v>
      </c>
      <c r="L5047" s="446">
        <v>30.642299999999999</v>
      </c>
    </row>
    <row r="5048" spans="2:12" ht="25.5" x14ac:dyDescent="0.25">
      <c r="B5048" s="394" t="s">
        <v>383</v>
      </c>
      <c r="C5048" s="444" t="s">
        <v>823</v>
      </c>
      <c r="D5048" s="394" t="s">
        <v>1336</v>
      </c>
      <c r="E5048" s="394" t="s">
        <v>636</v>
      </c>
      <c r="F5048" s="542" t="s">
        <v>390</v>
      </c>
      <c r="G5048" s="542"/>
      <c r="H5048" s="395" t="s">
        <v>141</v>
      </c>
      <c r="I5048" s="445">
        <v>0.74070000000000003</v>
      </c>
      <c r="J5048" s="445">
        <v>0</v>
      </c>
      <c r="K5048" s="446">
        <v>2.2400000000000002</v>
      </c>
      <c r="L5048" s="446">
        <v>1.659168</v>
      </c>
    </row>
    <row r="5049" spans="2:12" ht="12.75" customHeight="1" x14ac:dyDescent="0.25">
      <c r="B5049" s="394" t="s">
        <v>383</v>
      </c>
      <c r="C5049" s="444" t="s">
        <v>1129</v>
      </c>
      <c r="D5049" s="394" t="s">
        <v>160</v>
      </c>
      <c r="E5049" s="394" t="s">
        <v>1130</v>
      </c>
      <c r="F5049" s="542" t="s">
        <v>390</v>
      </c>
      <c r="G5049" s="542"/>
      <c r="H5049" s="395" t="s">
        <v>188</v>
      </c>
      <c r="I5049" s="445">
        <v>1.9910000000000001</v>
      </c>
      <c r="J5049" s="445">
        <v>0</v>
      </c>
      <c r="K5049" s="446">
        <v>7.16</v>
      </c>
      <c r="L5049" s="446">
        <v>14.255559999999999</v>
      </c>
    </row>
    <row r="5050" spans="2:12" ht="12.75" customHeight="1" x14ac:dyDescent="0.25">
      <c r="B5050" s="394" t="s">
        <v>383</v>
      </c>
      <c r="C5050" s="444" t="s">
        <v>819</v>
      </c>
      <c r="D5050" s="394" t="s">
        <v>1336</v>
      </c>
      <c r="E5050" s="394" t="s">
        <v>632</v>
      </c>
      <c r="F5050" s="542" t="s">
        <v>390</v>
      </c>
      <c r="G5050" s="542"/>
      <c r="H5050" s="395" t="s">
        <v>136</v>
      </c>
      <c r="I5050" s="445">
        <v>10.0039</v>
      </c>
      <c r="J5050" s="445">
        <v>0</v>
      </c>
      <c r="K5050" s="446">
        <v>7.0000000000000007E-2</v>
      </c>
      <c r="L5050" s="446">
        <v>0.70027300000000003</v>
      </c>
    </row>
    <row r="5051" spans="2:12" ht="25.5" x14ac:dyDescent="0.25">
      <c r="B5051" s="394" t="s">
        <v>383</v>
      </c>
      <c r="C5051" s="444" t="s">
        <v>820</v>
      </c>
      <c r="D5051" s="394" t="s">
        <v>1336</v>
      </c>
      <c r="E5051" s="394" t="s">
        <v>633</v>
      </c>
      <c r="F5051" s="542" t="s">
        <v>390</v>
      </c>
      <c r="G5051" s="542"/>
      <c r="H5051" s="395" t="s">
        <v>156</v>
      </c>
      <c r="I5051" s="445">
        <v>0.51639999999999997</v>
      </c>
      <c r="J5051" s="445">
        <v>0</v>
      </c>
      <c r="K5051" s="446">
        <v>4.93</v>
      </c>
      <c r="L5051" s="446">
        <v>2.545852</v>
      </c>
    </row>
    <row r="5052" spans="2:12" x14ac:dyDescent="0.25">
      <c r="B5052" s="394" t="s">
        <v>383</v>
      </c>
      <c r="C5052" s="444" t="s">
        <v>720</v>
      </c>
      <c r="D5052" s="394" t="s">
        <v>1336</v>
      </c>
      <c r="E5052" s="394" t="s">
        <v>470</v>
      </c>
      <c r="F5052" s="542" t="s">
        <v>384</v>
      </c>
      <c r="G5052" s="542"/>
      <c r="H5052" s="395" t="s">
        <v>340</v>
      </c>
      <c r="I5052" s="445">
        <v>0.36359999999999998</v>
      </c>
      <c r="J5052" s="445">
        <v>0</v>
      </c>
      <c r="K5052" s="446">
        <v>29.21</v>
      </c>
      <c r="L5052" s="446">
        <v>10.620756</v>
      </c>
    </row>
    <row r="5053" spans="2:12" x14ac:dyDescent="0.25">
      <c r="B5053" s="394" t="s">
        <v>383</v>
      </c>
      <c r="C5053" s="444" t="s">
        <v>690</v>
      </c>
      <c r="D5053" s="394" t="s">
        <v>1336</v>
      </c>
      <c r="E5053" s="394" t="s">
        <v>202</v>
      </c>
      <c r="F5053" s="542" t="s">
        <v>384</v>
      </c>
      <c r="G5053" s="542"/>
      <c r="H5053" s="395" t="s">
        <v>340</v>
      </c>
      <c r="I5053" s="445">
        <v>9.0899999999999995E-2</v>
      </c>
      <c r="J5053" s="445">
        <v>0</v>
      </c>
      <c r="K5053" s="446">
        <v>20.37</v>
      </c>
      <c r="L5053" s="446">
        <v>1.8516330000000001</v>
      </c>
    </row>
    <row r="5054" spans="2:12" ht="25.5" x14ac:dyDescent="0.25">
      <c r="B5054" s="394" t="s">
        <v>383</v>
      </c>
      <c r="C5054" s="444" t="s">
        <v>1127</v>
      </c>
      <c r="D5054" s="394" t="s">
        <v>160</v>
      </c>
      <c r="E5054" s="394" t="s">
        <v>1128</v>
      </c>
      <c r="F5054" s="542" t="s">
        <v>390</v>
      </c>
      <c r="G5054" s="542"/>
      <c r="H5054" s="395" t="s">
        <v>509</v>
      </c>
      <c r="I5054" s="445">
        <v>2.4299999999999999E-2</v>
      </c>
      <c r="J5054" s="445">
        <v>0</v>
      </c>
      <c r="K5054" s="446">
        <v>48.76</v>
      </c>
      <c r="L5054" s="446">
        <v>1.184868</v>
      </c>
    </row>
    <row r="5055" spans="2:12" ht="25.5" x14ac:dyDescent="0.25">
      <c r="B5055" s="399"/>
      <c r="C5055" s="399"/>
      <c r="D5055" s="399"/>
      <c r="E5055" s="399"/>
      <c r="F5055" s="399"/>
      <c r="G5055" s="399" t="s">
        <v>386</v>
      </c>
      <c r="H5055" s="447">
        <v>12.47</v>
      </c>
      <c r="I5055" s="399" t="s">
        <v>387</v>
      </c>
      <c r="J5055" s="447">
        <v>0</v>
      </c>
      <c r="K5055" s="399" t="s">
        <v>388</v>
      </c>
      <c r="L5055" s="447">
        <v>12.47</v>
      </c>
    </row>
    <row r="5056" spans="2:12" ht="26.25" thickBot="1" x14ac:dyDescent="0.3">
      <c r="B5056" s="399"/>
      <c r="C5056" s="399"/>
      <c r="D5056" s="399"/>
      <c r="E5056" s="399"/>
      <c r="F5056" s="399"/>
      <c r="G5056" s="399" t="s">
        <v>389</v>
      </c>
      <c r="H5056" s="447">
        <v>0</v>
      </c>
      <c r="I5056" s="543"/>
      <c r="J5056" s="543" t="s">
        <v>474</v>
      </c>
      <c r="K5056" s="399"/>
      <c r="L5056" s="447">
        <v>68.680000000000007</v>
      </c>
    </row>
    <row r="5057" spans="2:12" ht="13.5" thickTop="1" x14ac:dyDescent="0.25">
      <c r="B5057" s="396"/>
      <c r="C5057" s="396"/>
      <c r="D5057" s="396"/>
      <c r="E5057" s="396"/>
      <c r="F5057" s="396"/>
      <c r="G5057" s="396"/>
      <c r="H5057" s="396"/>
      <c r="I5057" s="396"/>
      <c r="J5057" s="396"/>
      <c r="K5057" s="396"/>
      <c r="L5057" s="396"/>
    </row>
    <row r="5058" spans="2:12" ht="15" x14ac:dyDescent="0.25">
      <c r="B5058" s="388" t="s">
        <v>2863</v>
      </c>
      <c r="C5058" s="440" t="s">
        <v>15</v>
      </c>
      <c r="D5058" s="388" t="s">
        <v>33</v>
      </c>
      <c r="E5058" s="388" t="s">
        <v>30</v>
      </c>
      <c r="F5058" s="544" t="s">
        <v>199</v>
      </c>
      <c r="G5058" s="544"/>
      <c r="H5058" s="389" t="s">
        <v>24</v>
      </c>
      <c r="I5058" s="440" t="s">
        <v>26</v>
      </c>
      <c r="J5058" s="440" t="s">
        <v>585</v>
      </c>
      <c r="K5058" s="440" t="s">
        <v>54</v>
      </c>
      <c r="L5058" s="440" t="s">
        <v>25</v>
      </c>
    </row>
    <row r="5059" spans="2:12" ht="12.75" customHeight="1" x14ac:dyDescent="0.25">
      <c r="B5059" s="390" t="s">
        <v>382</v>
      </c>
      <c r="C5059" s="391" t="s">
        <v>2864</v>
      </c>
      <c r="D5059" s="390" t="s">
        <v>160</v>
      </c>
      <c r="E5059" s="390" t="s">
        <v>2865</v>
      </c>
      <c r="F5059" s="541" t="s">
        <v>500</v>
      </c>
      <c r="G5059" s="541"/>
      <c r="H5059" s="392" t="s">
        <v>131</v>
      </c>
      <c r="I5059" s="443">
        <v>1</v>
      </c>
      <c r="J5059" s="393"/>
      <c r="K5059" s="393">
        <v>136.05000000000001</v>
      </c>
      <c r="L5059" s="393">
        <v>136.05000000000001</v>
      </c>
    </row>
    <row r="5060" spans="2:12" ht="12.75" customHeight="1" x14ac:dyDescent="0.25">
      <c r="B5060" s="394" t="s">
        <v>383</v>
      </c>
      <c r="C5060" s="444" t="s">
        <v>1123</v>
      </c>
      <c r="D5060" s="394" t="s">
        <v>160</v>
      </c>
      <c r="E5060" s="394" t="s">
        <v>1124</v>
      </c>
      <c r="F5060" s="542" t="s">
        <v>390</v>
      </c>
      <c r="G5060" s="542"/>
      <c r="H5060" s="395" t="s">
        <v>188</v>
      </c>
      <c r="I5060" s="445">
        <v>2.5026999999999999</v>
      </c>
      <c r="J5060" s="445">
        <v>0</v>
      </c>
      <c r="K5060" s="446">
        <v>0.31</v>
      </c>
      <c r="L5060" s="446">
        <v>0.775837</v>
      </c>
    </row>
    <row r="5061" spans="2:12" ht="25.5" x14ac:dyDescent="0.25">
      <c r="B5061" s="394" t="s">
        <v>383</v>
      </c>
      <c r="C5061" s="444" t="s">
        <v>1127</v>
      </c>
      <c r="D5061" s="394" t="s">
        <v>160</v>
      </c>
      <c r="E5061" s="394" t="s">
        <v>1128</v>
      </c>
      <c r="F5061" s="542" t="s">
        <v>390</v>
      </c>
      <c r="G5061" s="542"/>
      <c r="H5061" s="395" t="s">
        <v>509</v>
      </c>
      <c r="I5061" s="445">
        <v>4.8599999999999997E-2</v>
      </c>
      <c r="J5061" s="445">
        <v>0</v>
      </c>
      <c r="K5061" s="446">
        <v>48.76</v>
      </c>
      <c r="L5061" s="446">
        <v>2.3697360000000001</v>
      </c>
    </row>
    <row r="5062" spans="2:12" ht="25.5" x14ac:dyDescent="0.25">
      <c r="B5062" s="394" t="s">
        <v>383</v>
      </c>
      <c r="C5062" s="444" t="s">
        <v>820</v>
      </c>
      <c r="D5062" s="394" t="s">
        <v>1336</v>
      </c>
      <c r="E5062" s="394" t="s">
        <v>633</v>
      </c>
      <c r="F5062" s="542" t="s">
        <v>390</v>
      </c>
      <c r="G5062" s="542"/>
      <c r="H5062" s="395" t="s">
        <v>156</v>
      </c>
      <c r="I5062" s="445">
        <v>1.0327</v>
      </c>
      <c r="J5062" s="445">
        <v>0</v>
      </c>
      <c r="K5062" s="446">
        <v>4.93</v>
      </c>
      <c r="L5062" s="446">
        <v>5.0912110000000004</v>
      </c>
    </row>
    <row r="5063" spans="2:12" x14ac:dyDescent="0.25">
      <c r="B5063" s="394" t="s">
        <v>383</v>
      </c>
      <c r="C5063" s="444" t="s">
        <v>720</v>
      </c>
      <c r="D5063" s="394" t="s">
        <v>1336</v>
      </c>
      <c r="E5063" s="394" t="s">
        <v>470</v>
      </c>
      <c r="F5063" s="542" t="s">
        <v>384</v>
      </c>
      <c r="G5063" s="542"/>
      <c r="H5063" s="395" t="s">
        <v>340</v>
      </c>
      <c r="I5063" s="445">
        <v>0.69010000000000005</v>
      </c>
      <c r="J5063" s="445">
        <v>0</v>
      </c>
      <c r="K5063" s="446">
        <v>29.21</v>
      </c>
      <c r="L5063" s="446">
        <v>20.157820999999998</v>
      </c>
    </row>
    <row r="5064" spans="2:12" ht="25.5" x14ac:dyDescent="0.25">
      <c r="B5064" s="394" t="s">
        <v>383</v>
      </c>
      <c r="C5064" s="444" t="s">
        <v>822</v>
      </c>
      <c r="D5064" s="394" t="s">
        <v>1336</v>
      </c>
      <c r="E5064" s="394" t="s">
        <v>635</v>
      </c>
      <c r="F5064" s="542" t="s">
        <v>390</v>
      </c>
      <c r="G5064" s="542"/>
      <c r="H5064" s="395" t="s">
        <v>136</v>
      </c>
      <c r="I5064" s="445">
        <v>0.80759999999999998</v>
      </c>
      <c r="J5064" s="445">
        <v>0</v>
      </c>
      <c r="K5064" s="446">
        <v>0.11</v>
      </c>
      <c r="L5064" s="446">
        <v>8.8835999999999998E-2</v>
      </c>
    </row>
    <row r="5065" spans="2:12" ht="25.5" x14ac:dyDescent="0.25">
      <c r="B5065" s="394" t="s">
        <v>383</v>
      </c>
      <c r="C5065" s="444" t="s">
        <v>815</v>
      </c>
      <c r="D5065" s="394" t="s">
        <v>1336</v>
      </c>
      <c r="E5065" s="394" t="s">
        <v>628</v>
      </c>
      <c r="F5065" s="542" t="s">
        <v>390</v>
      </c>
      <c r="G5065" s="542"/>
      <c r="H5065" s="395" t="s">
        <v>131</v>
      </c>
      <c r="I5065" s="445">
        <v>2.1059999999999999</v>
      </c>
      <c r="J5065" s="445">
        <v>0</v>
      </c>
      <c r="K5065" s="446">
        <v>29.1</v>
      </c>
      <c r="L5065" s="446">
        <v>61.284599999999998</v>
      </c>
    </row>
    <row r="5066" spans="2:12" x14ac:dyDescent="0.25">
      <c r="B5066" s="394" t="s">
        <v>383</v>
      </c>
      <c r="C5066" s="444" t="s">
        <v>690</v>
      </c>
      <c r="D5066" s="394" t="s">
        <v>1336</v>
      </c>
      <c r="E5066" s="394" t="s">
        <v>202</v>
      </c>
      <c r="F5066" s="542" t="s">
        <v>384</v>
      </c>
      <c r="G5066" s="542"/>
      <c r="H5066" s="395" t="s">
        <v>340</v>
      </c>
      <c r="I5066" s="445">
        <v>0.17249999999999999</v>
      </c>
      <c r="J5066" s="445">
        <v>0</v>
      </c>
      <c r="K5066" s="446">
        <v>20.37</v>
      </c>
      <c r="L5066" s="446">
        <v>3.5138250000000002</v>
      </c>
    </row>
    <row r="5067" spans="2:12" ht="12.75" customHeight="1" x14ac:dyDescent="0.25">
      <c r="B5067" s="394" t="s">
        <v>383</v>
      </c>
      <c r="C5067" s="444" t="s">
        <v>819</v>
      </c>
      <c r="D5067" s="394" t="s">
        <v>1336</v>
      </c>
      <c r="E5067" s="394" t="s">
        <v>632</v>
      </c>
      <c r="F5067" s="542" t="s">
        <v>390</v>
      </c>
      <c r="G5067" s="542"/>
      <c r="H5067" s="395" t="s">
        <v>136</v>
      </c>
      <c r="I5067" s="445">
        <v>20.0077</v>
      </c>
      <c r="J5067" s="445">
        <v>0</v>
      </c>
      <c r="K5067" s="446">
        <v>7.0000000000000007E-2</v>
      </c>
      <c r="L5067" s="446">
        <v>1.400539</v>
      </c>
    </row>
    <row r="5068" spans="2:12" ht="25.5" x14ac:dyDescent="0.25">
      <c r="B5068" s="394" t="s">
        <v>383</v>
      </c>
      <c r="C5068" s="444" t="s">
        <v>823</v>
      </c>
      <c r="D5068" s="394" t="s">
        <v>1336</v>
      </c>
      <c r="E5068" s="394" t="s">
        <v>636</v>
      </c>
      <c r="F5068" s="542" t="s">
        <v>390</v>
      </c>
      <c r="G5068" s="542"/>
      <c r="H5068" s="395" t="s">
        <v>141</v>
      </c>
      <c r="I5068" s="445">
        <v>1.4815</v>
      </c>
      <c r="J5068" s="445">
        <v>0</v>
      </c>
      <c r="K5068" s="446">
        <v>2.2400000000000002</v>
      </c>
      <c r="L5068" s="446">
        <v>3.3185600000000002</v>
      </c>
    </row>
    <row r="5069" spans="2:12" ht="12.75" customHeight="1" x14ac:dyDescent="0.25">
      <c r="B5069" s="394" t="s">
        <v>383</v>
      </c>
      <c r="C5069" s="444" t="s">
        <v>1129</v>
      </c>
      <c r="D5069" s="394" t="s">
        <v>160</v>
      </c>
      <c r="E5069" s="394" t="s">
        <v>1130</v>
      </c>
      <c r="F5069" s="542" t="s">
        <v>390</v>
      </c>
      <c r="G5069" s="542"/>
      <c r="H5069" s="395" t="s">
        <v>188</v>
      </c>
      <c r="I5069" s="445">
        <v>3.9819</v>
      </c>
      <c r="J5069" s="445">
        <v>0</v>
      </c>
      <c r="K5069" s="446">
        <v>7.16</v>
      </c>
      <c r="L5069" s="446">
        <v>28.510404000000001</v>
      </c>
    </row>
    <row r="5070" spans="2:12" ht="25.5" x14ac:dyDescent="0.25">
      <c r="B5070" s="394" t="s">
        <v>383</v>
      </c>
      <c r="C5070" s="444" t="s">
        <v>1125</v>
      </c>
      <c r="D5070" s="394" t="s">
        <v>160</v>
      </c>
      <c r="E5070" s="394" t="s">
        <v>1126</v>
      </c>
      <c r="F5070" s="542" t="s">
        <v>390</v>
      </c>
      <c r="G5070" s="542"/>
      <c r="H5070" s="395" t="s">
        <v>188</v>
      </c>
      <c r="I5070" s="445">
        <v>1.5208999999999999</v>
      </c>
      <c r="J5070" s="445">
        <v>0</v>
      </c>
      <c r="K5070" s="446">
        <v>6.31</v>
      </c>
      <c r="L5070" s="446">
        <v>9.5968789999999995</v>
      </c>
    </row>
    <row r="5071" spans="2:12" ht="25.5" x14ac:dyDescent="0.25">
      <c r="B5071" s="399"/>
      <c r="C5071" s="399"/>
      <c r="D5071" s="399"/>
      <c r="E5071" s="399"/>
      <c r="F5071" s="399"/>
      <c r="G5071" s="399" t="s">
        <v>386</v>
      </c>
      <c r="H5071" s="447">
        <v>23.66</v>
      </c>
      <c r="I5071" s="399" t="s">
        <v>387</v>
      </c>
      <c r="J5071" s="447">
        <v>0</v>
      </c>
      <c r="K5071" s="399" t="s">
        <v>388</v>
      </c>
      <c r="L5071" s="447">
        <v>23.66</v>
      </c>
    </row>
    <row r="5072" spans="2:12" ht="26.25" thickBot="1" x14ac:dyDescent="0.3">
      <c r="B5072" s="399"/>
      <c r="C5072" s="399"/>
      <c r="D5072" s="399"/>
      <c r="E5072" s="399"/>
      <c r="F5072" s="399"/>
      <c r="G5072" s="399" t="s">
        <v>389</v>
      </c>
      <c r="H5072" s="447">
        <v>0</v>
      </c>
      <c r="I5072" s="543"/>
      <c r="J5072" s="543" t="s">
        <v>474</v>
      </c>
      <c r="K5072" s="399"/>
      <c r="L5072" s="447">
        <v>136.05000000000001</v>
      </c>
    </row>
    <row r="5073" spans="2:12" ht="13.5" thickTop="1" x14ac:dyDescent="0.25">
      <c r="B5073" s="396"/>
      <c r="C5073" s="396"/>
      <c r="D5073" s="396"/>
      <c r="E5073" s="396"/>
      <c r="F5073" s="396"/>
      <c r="G5073" s="396"/>
      <c r="H5073" s="396"/>
      <c r="I5073" s="396"/>
      <c r="J5073" s="396"/>
      <c r="K5073" s="396"/>
      <c r="L5073" s="396"/>
    </row>
    <row r="5074" spans="2:12" ht="15" x14ac:dyDescent="0.25">
      <c r="B5074" s="388" t="s">
        <v>2866</v>
      </c>
      <c r="C5074" s="440" t="s">
        <v>15</v>
      </c>
      <c r="D5074" s="388" t="s">
        <v>33</v>
      </c>
      <c r="E5074" s="388" t="s">
        <v>30</v>
      </c>
      <c r="F5074" s="544" t="s">
        <v>199</v>
      </c>
      <c r="G5074" s="544"/>
      <c r="H5074" s="389" t="s">
        <v>24</v>
      </c>
      <c r="I5074" s="440" t="s">
        <v>26</v>
      </c>
      <c r="J5074" s="440" t="s">
        <v>585</v>
      </c>
      <c r="K5074" s="440" t="s">
        <v>54</v>
      </c>
      <c r="L5074" s="440" t="s">
        <v>25</v>
      </c>
    </row>
    <row r="5075" spans="2:12" ht="63.75" x14ac:dyDescent="0.25">
      <c r="B5075" s="390" t="s">
        <v>382</v>
      </c>
      <c r="C5075" s="391" t="s">
        <v>2867</v>
      </c>
      <c r="D5075" s="390" t="s">
        <v>130</v>
      </c>
      <c r="E5075" s="390" t="s">
        <v>2868</v>
      </c>
      <c r="F5075" s="541" t="s">
        <v>500</v>
      </c>
      <c r="G5075" s="541"/>
      <c r="H5075" s="392" t="s">
        <v>131</v>
      </c>
      <c r="I5075" s="443">
        <v>1</v>
      </c>
      <c r="J5075" s="393"/>
      <c r="K5075" s="393">
        <v>269.20999999999998</v>
      </c>
      <c r="L5075" s="393">
        <v>269.20999999999998</v>
      </c>
    </row>
    <row r="5076" spans="2:12" ht="12.75" customHeight="1" x14ac:dyDescent="0.25">
      <c r="B5076" s="397" t="s">
        <v>471</v>
      </c>
      <c r="C5076" s="448" t="s">
        <v>4981</v>
      </c>
      <c r="D5076" s="397" t="s">
        <v>142</v>
      </c>
      <c r="E5076" s="397" t="s">
        <v>4982</v>
      </c>
      <c r="F5076" s="545">
        <v>32.06</v>
      </c>
      <c r="G5076" s="545"/>
      <c r="H5076" s="398" t="s">
        <v>131</v>
      </c>
      <c r="I5076" s="449">
        <v>1.05</v>
      </c>
      <c r="J5076" s="449">
        <v>0</v>
      </c>
      <c r="K5076" s="450">
        <v>79.22</v>
      </c>
      <c r="L5076" s="450">
        <v>83.18</v>
      </c>
    </row>
    <row r="5077" spans="2:12" ht="12.75" customHeight="1" x14ac:dyDescent="0.25">
      <c r="B5077" s="394" t="s">
        <v>383</v>
      </c>
      <c r="C5077" s="444" t="s">
        <v>822</v>
      </c>
      <c r="D5077" s="394" t="s">
        <v>1336</v>
      </c>
      <c r="E5077" s="394" t="s">
        <v>635</v>
      </c>
      <c r="F5077" s="542" t="s">
        <v>390</v>
      </c>
      <c r="G5077" s="542"/>
      <c r="H5077" s="395" t="s">
        <v>136</v>
      </c>
      <c r="I5077" s="445">
        <v>0.54410000000000003</v>
      </c>
      <c r="J5077" s="445">
        <v>0</v>
      </c>
      <c r="K5077" s="446">
        <v>0.11</v>
      </c>
      <c r="L5077" s="446">
        <v>5.9851000000000001E-2</v>
      </c>
    </row>
    <row r="5078" spans="2:12" x14ac:dyDescent="0.25">
      <c r="B5078" s="394" t="s">
        <v>383</v>
      </c>
      <c r="C5078" s="444" t="s">
        <v>690</v>
      </c>
      <c r="D5078" s="394" t="s">
        <v>1336</v>
      </c>
      <c r="E5078" s="394" t="s">
        <v>202</v>
      </c>
      <c r="F5078" s="542" t="s">
        <v>384</v>
      </c>
      <c r="G5078" s="542"/>
      <c r="H5078" s="395" t="s">
        <v>340</v>
      </c>
      <c r="I5078" s="445">
        <v>0.31</v>
      </c>
      <c r="J5078" s="445">
        <v>0</v>
      </c>
      <c r="K5078" s="446">
        <v>20.37</v>
      </c>
      <c r="L5078" s="446">
        <v>6.3147000000000002</v>
      </c>
    </row>
    <row r="5079" spans="2:12" ht="25.5" x14ac:dyDescent="0.25">
      <c r="B5079" s="394" t="s">
        <v>383</v>
      </c>
      <c r="C5079" s="444" t="s">
        <v>819</v>
      </c>
      <c r="D5079" s="394" t="s">
        <v>1336</v>
      </c>
      <c r="E5079" s="394" t="s">
        <v>632</v>
      </c>
      <c r="F5079" s="542" t="s">
        <v>390</v>
      </c>
      <c r="G5079" s="542"/>
      <c r="H5079" s="395" t="s">
        <v>136</v>
      </c>
      <c r="I5079" s="445">
        <v>20.186800000000002</v>
      </c>
      <c r="J5079" s="445">
        <v>0</v>
      </c>
      <c r="K5079" s="446">
        <v>7.0000000000000007E-2</v>
      </c>
      <c r="L5079" s="446">
        <v>1.413076</v>
      </c>
    </row>
    <row r="5080" spans="2:12" ht="25.5" x14ac:dyDescent="0.25">
      <c r="B5080" s="394" t="s">
        <v>383</v>
      </c>
      <c r="C5080" s="444" t="s">
        <v>1125</v>
      </c>
      <c r="D5080" s="394" t="s">
        <v>160</v>
      </c>
      <c r="E5080" s="394" t="s">
        <v>1126</v>
      </c>
      <c r="F5080" s="542" t="s">
        <v>390</v>
      </c>
      <c r="G5080" s="542"/>
      <c r="H5080" s="395" t="s">
        <v>188</v>
      </c>
      <c r="I5080" s="445">
        <v>1.8233999999999999</v>
      </c>
      <c r="J5080" s="445">
        <v>0</v>
      </c>
      <c r="K5080" s="446">
        <v>6.31</v>
      </c>
      <c r="L5080" s="446">
        <v>11.505654</v>
      </c>
    </row>
    <row r="5081" spans="2:12" ht="25.5" x14ac:dyDescent="0.25">
      <c r="B5081" s="394" t="s">
        <v>383</v>
      </c>
      <c r="C5081" s="444" t="s">
        <v>820</v>
      </c>
      <c r="D5081" s="394" t="s">
        <v>1336</v>
      </c>
      <c r="E5081" s="394" t="s">
        <v>633</v>
      </c>
      <c r="F5081" s="542" t="s">
        <v>390</v>
      </c>
      <c r="G5081" s="542"/>
      <c r="H5081" s="395" t="s">
        <v>156</v>
      </c>
      <c r="I5081" s="445">
        <v>1.0978000000000001</v>
      </c>
      <c r="J5081" s="445">
        <v>0</v>
      </c>
      <c r="K5081" s="446">
        <v>4.93</v>
      </c>
      <c r="L5081" s="446">
        <v>5.4121540000000001</v>
      </c>
    </row>
    <row r="5082" spans="2:12" x14ac:dyDescent="0.25">
      <c r="B5082" s="394" t="s">
        <v>383</v>
      </c>
      <c r="C5082" s="444" t="s">
        <v>720</v>
      </c>
      <c r="D5082" s="394" t="s">
        <v>1336</v>
      </c>
      <c r="E5082" s="394" t="s">
        <v>470</v>
      </c>
      <c r="F5082" s="542" t="s">
        <v>384</v>
      </c>
      <c r="G5082" s="542"/>
      <c r="H5082" s="395" t="s">
        <v>340</v>
      </c>
      <c r="I5082" s="445">
        <v>0.94799999999999995</v>
      </c>
      <c r="J5082" s="445">
        <v>0</v>
      </c>
      <c r="K5082" s="446">
        <v>29.21</v>
      </c>
      <c r="L5082" s="446">
        <v>27.691079999999999</v>
      </c>
    </row>
    <row r="5083" spans="2:12" ht="25.5" x14ac:dyDescent="0.25">
      <c r="B5083" s="394" t="s">
        <v>383</v>
      </c>
      <c r="C5083" s="444" t="s">
        <v>823</v>
      </c>
      <c r="D5083" s="394" t="s">
        <v>1336</v>
      </c>
      <c r="E5083" s="394" t="s">
        <v>636</v>
      </c>
      <c r="F5083" s="542" t="s">
        <v>390</v>
      </c>
      <c r="G5083" s="542"/>
      <c r="H5083" s="395" t="s">
        <v>141</v>
      </c>
      <c r="I5083" s="445">
        <v>1.5851</v>
      </c>
      <c r="J5083" s="445">
        <v>0</v>
      </c>
      <c r="K5083" s="446">
        <v>2.2400000000000002</v>
      </c>
      <c r="L5083" s="446">
        <v>3.550624</v>
      </c>
    </row>
    <row r="5084" spans="2:12" ht="25.5" x14ac:dyDescent="0.25">
      <c r="B5084" s="394" t="s">
        <v>383</v>
      </c>
      <c r="C5084" s="444" t="s">
        <v>1129</v>
      </c>
      <c r="D5084" s="394" t="s">
        <v>160</v>
      </c>
      <c r="E5084" s="394" t="s">
        <v>1130</v>
      </c>
      <c r="F5084" s="542" t="s">
        <v>390</v>
      </c>
      <c r="G5084" s="542"/>
      <c r="H5084" s="395" t="s">
        <v>188</v>
      </c>
      <c r="I5084" s="445">
        <v>5.8277999999999999</v>
      </c>
      <c r="J5084" s="445">
        <v>0</v>
      </c>
      <c r="K5084" s="446">
        <v>7.16</v>
      </c>
      <c r="L5084" s="446">
        <v>41.727048000000003</v>
      </c>
    </row>
    <row r="5085" spans="2:12" ht="12.75" customHeight="1" x14ac:dyDescent="0.25">
      <c r="B5085" s="394" t="s">
        <v>383</v>
      </c>
      <c r="C5085" s="444" t="s">
        <v>4983</v>
      </c>
      <c r="D5085" s="394" t="s">
        <v>1336</v>
      </c>
      <c r="E5085" s="394" t="s">
        <v>4984</v>
      </c>
      <c r="F5085" s="542" t="s">
        <v>390</v>
      </c>
      <c r="G5085" s="542"/>
      <c r="H5085" s="395" t="s">
        <v>131</v>
      </c>
      <c r="I5085" s="445">
        <v>4.2119999999999997</v>
      </c>
      <c r="J5085" s="445">
        <v>0</v>
      </c>
      <c r="K5085" s="446">
        <v>20.12</v>
      </c>
      <c r="L5085" s="446">
        <v>84.745440000000002</v>
      </c>
    </row>
    <row r="5086" spans="2:12" ht="25.5" x14ac:dyDescent="0.25">
      <c r="B5086" s="394" t="s">
        <v>383</v>
      </c>
      <c r="C5086" s="444" t="s">
        <v>1123</v>
      </c>
      <c r="D5086" s="394" t="s">
        <v>160</v>
      </c>
      <c r="E5086" s="394" t="s">
        <v>1124</v>
      </c>
      <c r="F5086" s="542" t="s">
        <v>390</v>
      </c>
      <c r="G5086" s="542"/>
      <c r="H5086" s="395" t="s">
        <v>188</v>
      </c>
      <c r="I5086" s="445">
        <v>2.5026999999999999</v>
      </c>
      <c r="J5086" s="445">
        <v>0</v>
      </c>
      <c r="K5086" s="446">
        <v>0.31</v>
      </c>
      <c r="L5086" s="446">
        <v>0.775837</v>
      </c>
    </row>
    <row r="5087" spans="2:12" ht="12.75" customHeight="1" x14ac:dyDescent="0.25">
      <c r="B5087" s="394" t="s">
        <v>383</v>
      </c>
      <c r="C5087" s="444" t="s">
        <v>1127</v>
      </c>
      <c r="D5087" s="394" t="s">
        <v>160</v>
      </c>
      <c r="E5087" s="394" t="s">
        <v>1128</v>
      </c>
      <c r="F5087" s="542" t="s">
        <v>390</v>
      </c>
      <c r="G5087" s="542"/>
      <c r="H5087" s="395" t="s">
        <v>509</v>
      </c>
      <c r="I5087" s="445">
        <v>5.9200000000000003E-2</v>
      </c>
      <c r="J5087" s="445">
        <v>0</v>
      </c>
      <c r="K5087" s="446">
        <v>48.76</v>
      </c>
      <c r="L5087" s="446">
        <v>2.8865919999999998</v>
      </c>
    </row>
    <row r="5088" spans="2:12" ht="25.5" x14ac:dyDescent="0.25">
      <c r="B5088" s="399"/>
      <c r="C5088" s="399"/>
      <c r="D5088" s="399"/>
      <c r="E5088" s="399"/>
      <c r="F5088" s="399"/>
      <c r="G5088" s="399" t="s">
        <v>386</v>
      </c>
      <c r="H5088" s="447">
        <v>38.270000000000003</v>
      </c>
      <c r="I5088" s="399" t="s">
        <v>387</v>
      </c>
      <c r="J5088" s="447">
        <v>0</v>
      </c>
      <c r="K5088" s="399" t="s">
        <v>388</v>
      </c>
      <c r="L5088" s="447">
        <v>38.270000000000003</v>
      </c>
    </row>
    <row r="5089" spans="2:12" ht="26.25" thickBot="1" x14ac:dyDescent="0.3">
      <c r="B5089" s="399"/>
      <c r="C5089" s="399"/>
      <c r="D5089" s="399"/>
      <c r="E5089" s="399"/>
      <c r="F5089" s="399"/>
      <c r="G5089" s="399" t="s">
        <v>389</v>
      </c>
      <c r="H5089" s="447">
        <v>0</v>
      </c>
      <c r="I5089" s="543"/>
      <c r="J5089" s="543" t="s">
        <v>474</v>
      </c>
      <c r="K5089" s="399"/>
      <c r="L5089" s="447">
        <v>269.20999999999998</v>
      </c>
    </row>
    <row r="5090" spans="2:12" ht="13.5" thickTop="1" x14ac:dyDescent="0.25">
      <c r="B5090" s="396"/>
      <c r="C5090" s="396"/>
      <c r="D5090" s="396"/>
      <c r="E5090" s="396"/>
      <c r="F5090" s="396"/>
      <c r="G5090" s="396"/>
      <c r="H5090" s="396"/>
      <c r="I5090" s="396"/>
      <c r="J5090" s="396"/>
      <c r="K5090" s="396"/>
      <c r="L5090" s="396"/>
    </row>
    <row r="5091" spans="2:12" ht="15" x14ac:dyDescent="0.25">
      <c r="B5091" s="388" t="s">
        <v>2871</v>
      </c>
      <c r="C5091" s="440" t="s">
        <v>15</v>
      </c>
      <c r="D5091" s="388" t="s">
        <v>33</v>
      </c>
      <c r="E5091" s="388" t="s">
        <v>30</v>
      </c>
      <c r="F5091" s="544" t="s">
        <v>199</v>
      </c>
      <c r="G5091" s="544"/>
      <c r="H5091" s="389" t="s">
        <v>24</v>
      </c>
      <c r="I5091" s="440" t="s">
        <v>26</v>
      </c>
      <c r="J5091" s="440" t="s">
        <v>54</v>
      </c>
      <c r="K5091" s="440" t="s">
        <v>25</v>
      </c>
      <c r="L5091"/>
    </row>
    <row r="5092" spans="2:12" ht="25.5" x14ac:dyDescent="0.25">
      <c r="B5092" s="390" t="s">
        <v>382</v>
      </c>
      <c r="C5092" s="391" t="s">
        <v>2872</v>
      </c>
      <c r="D5092" s="390" t="s">
        <v>164</v>
      </c>
      <c r="E5092" s="390" t="s">
        <v>2873</v>
      </c>
      <c r="F5092" s="541" t="s">
        <v>4985</v>
      </c>
      <c r="G5092" s="541"/>
      <c r="H5092" s="392" t="s">
        <v>131</v>
      </c>
      <c r="I5092" s="443">
        <v>1</v>
      </c>
      <c r="J5092" s="393">
        <v>532</v>
      </c>
      <c r="K5092" s="393">
        <v>532</v>
      </c>
      <c r="L5092"/>
    </row>
    <row r="5093" spans="2:12" ht="15" x14ac:dyDescent="0.25">
      <c r="B5093" s="388" t="s">
        <v>23</v>
      </c>
      <c r="C5093" s="440" t="s">
        <v>15</v>
      </c>
      <c r="D5093" s="388" t="s">
        <v>33</v>
      </c>
      <c r="E5093" s="388" t="s">
        <v>30</v>
      </c>
      <c r="F5093" s="544" t="s">
        <v>199</v>
      </c>
      <c r="G5093" s="546"/>
      <c r="H5093" s="389" t="s">
        <v>24</v>
      </c>
      <c r="I5093" s="440" t="s">
        <v>26</v>
      </c>
      <c r="J5093" s="440" t="s">
        <v>54</v>
      </c>
      <c r="K5093" s="440" t="s">
        <v>25</v>
      </c>
      <c r="L5093"/>
    </row>
    <row r="5094" spans="2:12" ht="12.75" customHeight="1" x14ac:dyDescent="0.25">
      <c r="B5094" s="394" t="s">
        <v>383</v>
      </c>
      <c r="C5094" s="444" t="s">
        <v>4986</v>
      </c>
      <c r="D5094" s="394" t="s">
        <v>164</v>
      </c>
      <c r="E5094" s="394" t="s">
        <v>4987</v>
      </c>
      <c r="F5094" s="542" t="s">
        <v>1292</v>
      </c>
      <c r="G5094" s="542"/>
      <c r="H5094" s="395" t="s">
        <v>131</v>
      </c>
      <c r="I5094" s="445">
        <v>1</v>
      </c>
      <c r="J5094" s="446">
        <v>532</v>
      </c>
      <c r="K5094" s="451" t="s">
        <v>4988</v>
      </c>
      <c r="L5094"/>
    </row>
    <row r="5095" spans="2:12" ht="12.75" customHeight="1" x14ac:dyDescent="0.25">
      <c r="B5095" s="549" t="s">
        <v>497</v>
      </c>
      <c r="C5095" s="546"/>
      <c r="D5095" s="546"/>
      <c r="E5095" s="546"/>
      <c r="F5095" s="546"/>
      <c r="G5095" s="546"/>
      <c r="H5095" s="546"/>
      <c r="I5095" s="546"/>
      <c r="J5095" s="546"/>
      <c r="K5095" s="546"/>
      <c r="L5095"/>
    </row>
    <row r="5096" spans="2:12" ht="15" x14ac:dyDescent="0.25">
      <c r="B5096" s="388" t="s">
        <v>23</v>
      </c>
      <c r="C5096" s="440" t="s">
        <v>15</v>
      </c>
      <c r="D5096" s="388" t="s">
        <v>33</v>
      </c>
      <c r="E5096" s="388" t="s">
        <v>30</v>
      </c>
      <c r="F5096" s="544" t="s">
        <v>199</v>
      </c>
      <c r="G5096" s="546"/>
      <c r="H5096" s="389" t="s">
        <v>24</v>
      </c>
      <c r="I5096" s="440" t="s">
        <v>26</v>
      </c>
      <c r="J5096" s="440" t="s">
        <v>54</v>
      </c>
      <c r="K5096" s="440" t="s">
        <v>25</v>
      </c>
      <c r="L5096"/>
    </row>
    <row r="5097" spans="2:12" ht="38.25" x14ac:dyDescent="0.25">
      <c r="B5097" s="394" t="s">
        <v>383</v>
      </c>
      <c r="C5097" s="444" t="s">
        <v>4986</v>
      </c>
      <c r="D5097" s="394" t="s">
        <v>164</v>
      </c>
      <c r="E5097" s="394" t="s">
        <v>4987</v>
      </c>
      <c r="F5097" s="542" t="s">
        <v>1292</v>
      </c>
      <c r="G5097" s="542"/>
      <c r="H5097" s="395" t="s">
        <v>131</v>
      </c>
      <c r="I5097" s="445">
        <v>1</v>
      </c>
      <c r="J5097" s="446">
        <v>532</v>
      </c>
      <c r="K5097" s="451" t="s">
        <v>4988</v>
      </c>
      <c r="L5097"/>
    </row>
    <row r="5098" spans="2:12" ht="25.5" x14ac:dyDescent="0.25">
      <c r="B5098" s="399"/>
      <c r="C5098" s="399"/>
      <c r="D5098" s="399"/>
      <c r="E5098" s="399"/>
      <c r="F5098" s="399" t="s">
        <v>386</v>
      </c>
      <c r="G5098" s="447">
        <v>0</v>
      </c>
      <c r="H5098" s="399" t="s">
        <v>387</v>
      </c>
      <c r="I5098" s="447">
        <v>0</v>
      </c>
      <c r="J5098" s="399" t="s">
        <v>388</v>
      </c>
      <c r="K5098" s="447">
        <v>0</v>
      </c>
      <c r="L5098"/>
    </row>
    <row r="5099" spans="2:12" ht="26.25" thickBot="1" x14ac:dyDescent="0.3">
      <c r="B5099" s="399"/>
      <c r="C5099" s="399"/>
      <c r="D5099" s="399"/>
      <c r="E5099" s="399"/>
      <c r="F5099" s="399" t="s">
        <v>389</v>
      </c>
      <c r="G5099" s="447">
        <v>0</v>
      </c>
      <c r="H5099" s="399"/>
      <c r="I5099" s="543" t="s">
        <v>474</v>
      </c>
      <c r="J5099" s="543"/>
      <c r="K5099" s="447">
        <v>532</v>
      </c>
      <c r="L5099"/>
    </row>
    <row r="5100" spans="2:12" ht="13.5" thickTop="1" x14ac:dyDescent="0.25">
      <c r="B5100" s="396"/>
      <c r="C5100" s="396"/>
      <c r="D5100" s="396"/>
      <c r="E5100" s="396"/>
      <c r="F5100" s="396"/>
      <c r="G5100" s="396"/>
      <c r="H5100" s="396"/>
      <c r="I5100" s="396"/>
      <c r="J5100" s="396"/>
      <c r="K5100" s="396"/>
      <c r="L5100" s="396"/>
    </row>
    <row r="5101" spans="2:12" ht="15" x14ac:dyDescent="0.25">
      <c r="B5101" s="388" t="s">
        <v>2874</v>
      </c>
      <c r="C5101" s="440" t="s">
        <v>15</v>
      </c>
      <c r="D5101" s="388" t="s">
        <v>33</v>
      </c>
      <c r="E5101" s="388" t="s">
        <v>30</v>
      </c>
      <c r="F5101" s="544" t="s">
        <v>199</v>
      </c>
      <c r="G5101" s="544"/>
      <c r="H5101" s="389" t="s">
        <v>24</v>
      </c>
      <c r="I5101" s="440" t="s">
        <v>26</v>
      </c>
      <c r="J5101" s="440" t="s">
        <v>54</v>
      </c>
      <c r="K5101" s="440" t="s">
        <v>25</v>
      </c>
      <c r="L5101"/>
    </row>
    <row r="5102" spans="2:12" ht="51" x14ac:dyDescent="0.25">
      <c r="B5102" s="390" t="s">
        <v>382</v>
      </c>
      <c r="C5102" s="391" t="s">
        <v>2875</v>
      </c>
      <c r="D5102" s="390" t="s">
        <v>164</v>
      </c>
      <c r="E5102" s="390" t="s">
        <v>2876</v>
      </c>
      <c r="F5102" s="541" t="s">
        <v>4985</v>
      </c>
      <c r="G5102" s="541"/>
      <c r="H5102" s="392" t="s">
        <v>131</v>
      </c>
      <c r="I5102" s="443">
        <v>1</v>
      </c>
      <c r="J5102" s="393">
        <v>285</v>
      </c>
      <c r="K5102" s="393">
        <v>285</v>
      </c>
      <c r="L5102"/>
    </row>
    <row r="5103" spans="2:12" ht="12.75" customHeight="1" x14ac:dyDescent="0.25">
      <c r="B5103" s="388" t="s">
        <v>23</v>
      </c>
      <c r="C5103" s="440" t="s">
        <v>15</v>
      </c>
      <c r="D5103" s="388" t="s">
        <v>33</v>
      </c>
      <c r="E5103" s="388" t="s">
        <v>30</v>
      </c>
      <c r="F5103" s="544" t="s">
        <v>199</v>
      </c>
      <c r="G5103" s="546"/>
      <c r="H5103" s="389" t="s">
        <v>24</v>
      </c>
      <c r="I5103" s="440" t="s">
        <v>26</v>
      </c>
      <c r="J5103" s="440" t="s">
        <v>54</v>
      </c>
      <c r="K5103" s="440" t="s">
        <v>25</v>
      </c>
      <c r="L5103"/>
    </row>
    <row r="5104" spans="2:12" ht="38.25" x14ac:dyDescent="0.25">
      <c r="B5104" s="394" t="s">
        <v>383</v>
      </c>
      <c r="C5104" s="444" t="s">
        <v>4989</v>
      </c>
      <c r="D5104" s="394" t="s">
        <v>164</v>
      </c>
      <c r="E5104" s="394" t="s">
        <v>4990</v>
      </c>
      <c r="F5104" s="542" t="s">
        <v>1292</v>
      </c>
      <c r="G5104" s="542"/>
      <c r="H5104" s="395" t="s">
        <v>131</v>
      </c>
      <c r="I5104" s="445">
        <v>1</v>
      </c>
      <c r="J5104" s="446">
        <v>285</v>
      </c>
      <c r="K5104" s="451" t="s">
        <v>4991</v>
      </c>
      <c r="L5104"/>
    </row>
    <row r="5105" spans="2:12" ht="12.75" customHeight="1" x14ac:dyDescent="0.25">
      <c r="B5105" s="549" t="s">
        <v>497</v>
      </c>
      <c r="C5105" s="546"/>
      <c r="D5105" s="546"/>
      <c r="E5105" s="546"/>
      <c r="F5105" s="546"/>
      <c r="G5105" s="546"/>
      <c r="H5105" s="546"/>
      <c r="I5105" s="546"/>
      <c r="J5105" s="546"/>
      <c r="K5105" s="546"/>
      <c r="L5105"/>
    </row>
    <row r="5106" spans="2:12" ht="15" x14ac:dyDescent="0.25">
      <c r="B5106" s="388" t="s">
        <v>23</v>
      </c>
      <c r="C5106" s="440" t="s">
        <v>15</v>
      </c>
      <c r="D5106" s="388" t="s">
        <v>33</v>
      </c>
      <c r="E5106" s="388" t="s">
        <v>30</v>
      </c>
      <c r="F5106" s="544" t="s">
        <v>199</v>
      </c>
      <c r="G5106" s="546"/>
      <c r="H5106" s="389" t="s">
        <v>24</v>
      </c>
      <c r="I5106" s="440" t="s">
        <v>26</v>
      </c>
      <c r="J5106" s="440" t="s">
        <v>54</v>
      </c>
      <c r="K5106" s="440" t="s">
        <v>25</v>
      </c>
      <c r="L5106"/>
    </row>
    <row r="5107" spans="2:12" ht="38.25" x14ac:dyDescent="0.25">
      <c r="B5107" s="394" t="s">
        <v>383</v>
      </c>
      <c r="C5107" s="444" t="s">
        <v>4989</v>
      </c>
      <c r="D5107" s="394" t="s">
        <v>164</v>
      </c>
      <c r="E5107" s="394" t="s">
        <v>4990</v>
      </c>
      <c r="F5107" s="542" t="s">
        <v>1292</v>
      </c>
      <c r="G5107" s="542"/>
      <c r="H5107" s="395" t="s">
        <v>131</v>
      </c>
      <c r="I5107" s="445">
        <v>1</v>
      </c>
      <c r="J5107" s="446">
        <v>285</v>
      </c>
      <c r="K5107" s="451" t="s">
        <v>4991</v>
      </c>
      <c r="L5107"/>
    </row>
    <row r="5108" spans="2:12" ht="25.5" x14ac:dyDescent="0.25">
      <c r="B5108" s="399"/>
      <c r="C5108" s="399"/>
      <c r="D5108" s="399"/>
      <c r="E5108" s="399"/>
      <c r="F5108" s="399" t="s">
        <v>386</v>
      </c>
      <c r="G5108" s="447">
        <v>0</v>
      </c>
      <c r="H5108" s="399" t="s">
        <v>387</v>
      </c>
      <c r="I5108" s="447">
        <v>0</v>
      </c>
      <c r="J5108" s="399" t="s">
        <v>388</v>
      </c>
      <c r="K5108" s="447">
        <v>0</v>
      </c>
      <c r="L5108"/>
    </row>
    <row r="5109" spans="2:12" ht="26.25" thickBot="1" x14ac:dyDescent="0.3">
      <c r="B5109" s="399"/>
      <c r="C5109" s="399"/>
      <c r="D5109" s="399"/>
      <c r="E5109" s="399"/>
      <c r="F5109" s="399" t="s">
        <v>389</v>
      </c>
      <c r="G5109" s="447">
        <v>0</v>
      </c>
      <c r="H5109" s="399"/>
      <c r="I5109" s="543" t="s">
        <v>474</v>
      </c>
      <c r="J5109" s="543"/>
      <c r="K5109" s="447">
        <v>285</v>
      </c>
      <c r="L5109"/>
    </row>
    <row r="5110" spans="2:12" ht="13.5" thickTop="1" x14ac:dyDescent="0.25">
      <c r="B5110" s="396"/>
      <c r="C5110" s="396"/>
      <c r="D5110" s="396"/>
      <c r="E5110" s="396"/>
      <c r="F5110" s="396"/>
      <c r="G5110" s="396"/>
      <c r="H5110" s="396"/>
      <c r="I5110" s="396"/>
      <c r="J5110" s="396"/>
      <c r="K5110" s="396"/>
      <c r="L5110" s="396"/>
    </row>
    <row r="5111" spans="2:12" ht="15" x14ac:dyDescent="0.25">
      <c r="B5111" s="388" t="s">
        <v>4992</v>
      </c>
      <c r="C5111" s="440" t="s">
        <v>15</v>
      </c>
      <c r="D5111" s="388" t="s">
        <v>33</v>
      </c>
      <c r="E5111" s="388" t="s">
        <v>30</v>
      </c>
      <c r="F5111" s="544" t="s">
        <v>199</v>
      </c>
      <c r="G5111" s="544"/>
      <c r="H5111" s="389" t="s">
        <v>24</v>
      </c>
      <c r="I5111" s="440" t="s">
        <v>26</v>
      </c>
      <c r="J5111" s="440" t="s">
        <v>585</v>
      </c>
      <c r="K5111" s="440" t="s">
        <v>54</v>
      </c>
      <c r="L5111" s="440" t="s">
        <v>25</v>
      </c>
    </row>
    <row r="5112" spans="2:12" ht="12.75" customHeight="1" x14ac:dyDescent="0.25">
      <c r="B5112" s="390" t="s">
        <v>382</v>
      </c>
      <c r="C5112" s="391" t="s">
        <v>4993</v>
      </c>
      <c r="D5112" s="390" t="s">
        <v>130</v>
      </c>
      <c r="E5112" s="390" t="s">
        <v>3944</v>
      </c>
      <c r="F5112" s="541">
        <v>339</v>
      </c>
      <c r="G5112" s="541"/>
      <c r="H5112" s="392" t="s">
        <v>131</v>
      </c>
      <c r="I5112" s="443">
        <v>1</v>
      </c>
      <c r="J5112" s="393"/>
      <c r="K5112" s="393">
        <v>1136.49</v>
      </c>
      <c r="L5112" s="393">
        <v>1136.49</v>
      </c>
    </row>
    <row r="5113" spans="2:12" ht="12.75" customHeight="1" x14ac:dyDescent="0.25">
      <c r="B5113" s="394" t="s">
        <v>383</v>
      </c>
      <c r="C5113" s="444" t="s">
        <v>685</v>
      </c>
      <c r="D5113" s="394" t="s">
        <v>1336</v>
      </c>
      <c r="E5113" s="394" t="s">
        <v>236</v>
      </c>
      <c r="F5113" s="542" t="s">
        <v>384</v>
      </c>
      <c r="G5113" s="542"/>
      <c r="H5113" s="395" t="s">
        <v>340</v>
      </c>
      <c r="I5113" s="445">
        <v>0.3</v>
      </c>
      <c r="J5113" s="445">
        <v>0</v>
      </c>
      <c r="K5113" s="446">
        <v>29.12</v>
      </c>
      <c r="L5113" s="446">
        <v>8.7360000000000007</v>
      </c>
    </row>
    <row r="5114" spans="2:12" x14ac:dyDescent="0.25">
      <c r="B5114" s="394" t="s">
        <v>383</v>
      </c>
      <c r="C5114" s="444" t="s">
        <v>662</v>
      </c>
      <c r="D5114" s="394" t="s">
        <v>1336</v>
      </c>
      <c r="E5114" s="394" t="s">
        <v>240</v>
      </c>
      <c r="F5114" s="542" t="s">
        <v>384</v>
      </c>
      <c r="G5114" s="542"/>
      <c r="H5114" s="395" t="s">
        <v>340</v>
      </c>
      <c r="I5114" s="445">
        <v>1</v>
      </c>
      <c r="J5114" s="445">
        <v>0</v>
      </c>
      <c r="K5114" s="446">
        <v>29.14</v>
      </c>
      <c r="L5114" s="446">
        <v>29.14</v>
      </c>
    </row>
    <row r="5115" spans="2:12" ht="25.5" x14ac:dyDescent="0.25">
      <c r="B5115" s="394" t="s">
        <v>383</v>
      </c>
      <c r="C5115" s="444" t="s">
        <v>4994</v>
      </c>
      <c r="D5115" s="394" t="s">
        <v>130</v>
      </c>
      <c r="E5115" s="394" t="s">
        <v>4995</v>
      </c>
      <c r="F5115" s="542" t="s">
        <v>390</v>
      </c>
      <c r="G5115" s="542"/>
      <c r="H5115" s="395" t="s">
        <v>131</v>
      </c>
      <c r="I5115" s="445">
        <v>1</v>
      </c>
      <c r="J5115" s="445">
        <v>0</v>
      </c>
      <c r="K5115" s="446">
        <v>1092.51</v>
      </c>
      <c r="L5115" s="446">
        <v>1092.51</v>
      </c>
    </row>
    <row r="5116" spans="2:12" x14ac:dyDescent="0.25">
      <c r="B5116" s="394" t="s">
        <v>383</v>
      </c>
      <c r="C5116" s="444" t="s">
        <v>690</v>
      </c>
      <c r="D5116" s="394" t="s">
        <v>1336</v>
      </c>
      <c r="E5116" s="394" t="s">
        <v>202</v>
      </c>
      <c r="F5116" s="542" t="s">
        <v>384</v>
      </c>
      <c r="G5116" s="542"/>
      <c r="H5116" s="395" t="s">
        <v>340</v>
      </c>
      <c r="I5116" s="445">
        <v>0.3</v>
      </c>
      <c r="J5116" s="445">
        <v>0</v>
      </c>
      <c r="K5116" s="446">
        <v>20.37</v>
      </c>
      <c r="L5116" s="446">
        <v>6.1109999999999998</v>
      </c>
    </row>
    <row r="5117" spans="2:12" ht="25.5" x14ac:dyDescent="0.25">
      <c r="B5117" s="399"/>
      <c r="C5117" s="399"/>
      <c r="D5117" s="399"/>
      <c r="E5117" s="399"/>
      <c r="F5117" s="399"/>
      <c r="G5117" s="399" t="s">
        <v>386</v>
      </c>
      <c r="H5117" s="447">
        <v>43.98</v>
      </c>
      <c r="I5117" s="399" t="s">
        <v>387</v>
      </c>
      <c r="J5117" s="447">
        <v>0</v>
      </c>
      <c r="K5117" s="399" t="s">
        <v>388</v>
      </c>
      <c r="L5117" s="447">
        <v>43.98</v>
      </c>
    </row>
    <row r="5118" spans="2:12" ht="26.25" thickBot="1" x14ac:dyDescent="0.3">
      <c r="B5118" s="399"/>
      <c r="C5118" s="399"/>
      <c r="D5118" s="399"/>
      <c r="E5118" s="399"/>
      <c r="F5118" s="399"/>
      <c r="G5118" s="399" t="s">
        <v>389</v>
      </c>
      <c r="H5118" s="447">
        <v>0</v>
      </c>
      <c r="I5118" s="543"/>
      <c r="J5118" s="543" t="s">
        <v>474</v>
      </c>
      <c r="K5118" s="399"/>
      <c r="L5118" s="447">
        <v>1136.49</v>
      </c>
    </row>
    <row r="5119" spans="2:12" ht="13.5" thickTop="1" x14ac:dyDescent="0.25">
      <c r="B5119" s="396"/>
      <c r="C5119" s="396"/>
      <c r="D5119" s="396"/>
      <c r="E5119" s="396"/>
      <c r="F5119" s="396"/>
      <c r="G5119" s="396"/>
      <c r="H5119" s="396"/>
      <c r="I5119" s="396"/>
      <c r="J5119" s="396"/>
      <c r="K5119" s="396"/>
      <c r="L5119" s="396"/>
    </row>
    <row r="5120" spans="2:12" ht="15" x14ac:dyDescent="0.25">
      <c r="B5120" s="388" t="s">
        <v>2878</v>
      </c>
      <c r="C5120" s="440" t="s">
        <v>15</v>
      </c>
      <c r="D5120" s="388" t="s">
        <v>33</v>
      </c>
      <c r="E5120" s="388" t="s">
        <v>30</v>
      </c>
      <c r="F5120" s="544" t="s">
        <v>199</v>
      </c>
      <c r="G5120" s="544"/>
      <c r="H5120" s="389" t="s">
        <v>24</v>
      </c>
      <c r="I5120" s="440" t="s">
        <v>26</v>
      </c>
      <c r="J5120" s="440" t="s">
        <v>585</v>
      </c>
      <c r="K5120" s="440" t="s">
        <v>54</v>
      </c>
      <c r="L5120" s="440" t="s">
        <v>25</v>
      </c>
    </row>
    <row r="5121" spans="2:12" ht="12.75" customHeight="1" x14ac:dyDescent="0.25">
      <c r="B5121" s="390" t="s">
        <v>382</v>
      </c>
      <c r="C5121" s="391" t="s">
        <v>2879</v>
      </c>
      <c r="D5121" s="390" t="s">
        <v>1336</v>
      </c>
      <c r="E5121" s="390" t="s">
        <v>2880</v>
      </c>
      <c r="F5121" s="541">
        <v>1701</v>
      </c>
      <c r="G5121" s="541"/>
      <c r="H5121" s="392" t="s">
        <v>137</v>
      </c>
      <c r="I5121" s="443">
        <v>1</v>
      </c>
      <c r="J5121" s="393"/>
      <c r="K5121" s="393">
        <v>790.82</v>
      </c>
      <c r="L5121" s="393">
        <v>790.82</v>
      </c>
    </row>
    <row r="5122" spans="2:12" x14ac:dyDescent="0.25">
      <c r="B5122" s="394" t="s">
        <v>383</v>
      </c>
      <c r="C5122" s="444" t="s">
        <v>1137</v>
      </c>
      <c r="D5122" s="394" t="s">
        <v>1336</v>
      </c>
      <c r="E5122" s="394" t="s">
        <v>1138</v>
      </c>
      <c r="F5122" s="542" t="s">
        <v>390</v>
      </c>
      <c r="G5122" s="542"/>
      <c r="H5122" s="395" t="s">
        <v>156</v>
      </c>
      <c r="I5122" s="445">
        <v>0.2</v>
      </c>
      <c r="J5122" s="445">
        <v>0</v>
      </c>
      <c r="K5122" s="446">
        <v>21.53</v>
      </c>
      <c r="L5122" s="446">
        <v>4.306</v>
      </c>
    </row>
    <row r="5123" spans="2:12" ht="12.75" customHeight="1" x14ac:dyDescent="0.25">
      <c r="B5123" s="394" t="s">
        <v>383</v>
      </c>
      <c r="C5123" s="444" t="s">
        <v>662</v>
      </c>
      <c r="D5123" s="394" t="s">
        <v>1336</v>
      </c>
      <c r="E5123" s="394" t="s">
        <v>240</v>
      </c>
      <c r="F5123" s="542" t="s">
        <v>384</v>
      </c>
      <c r="G5123" s="542"/>
      <c r="H5123" s="395" t="s">
        <v>340</v>
      </c>
      <c r="I5123" s="445">
        <v>3.6122999999999998</v>
      </c>
      <c r="J5123" s="445">
        <v>0</v>
      </c>
      <c r="K5123" s="446">
        <v>29.14</v>
      </c>
      <c r="L5123" s="446">
        <v>105.262422</v>
      </c>
    </row>
    <row r="5124" spans="2:12" x14ac:dyDescent="0.25">
      <c r="B5124" s="394" t="s">
        <v>383</v>
      </c>
      <c r="C5124" s="444" t="s">
        <v>1143</v>
      </c>
      <c r="D5124" s="394" t="s">
        <v>1336</v>
      </c>
      <c r="E5124" s="394" t="s">
        <v>1144</v>
      </c>
      <c r="F5124" s="542" t="s">
        <v>390</v>
      </c>
      <c r="G5124" s="542"/>
      <c r="H5124" s="395" t="s">
        <v>141</v>
      </c>
      <c r="I5124" s="445">
        <v>10</v>
      </c>
      <c r="J5124" s="445">
        <v>0</v>
      </c>
      <c r="K5124" s="446">
        <v>10.29</v>
      </c>
      <c r="L5124" s="446">
        <v>102.9</v>
      </c>
    </row>
    <row r="5125" spans="2:12" x14ac:dyDescent="0.25">
      <c r="B5125" s="394" t="s">
        <v>383</v>
      </c>
      <c r="C5125" s="444" t="s">
        <v>690</v>
      </c>
      <c r="D5125" s="394" t="s">
        <v>1336</v>
      </c>
      <c r="E5125" s="394" t="s">
        <v>202</v>
      </c>
      <c r="F5125" s="542" t="s">
        <v>384</v>
      </c>
      <c r="G5125" s="542"/>
      <c r="H5125" s="395" t="s">
        <v>340</v>
      </c>
      <c r="I5125" s="445">
        <v>3.2231000000000001</v>
      </c>
      <c r="J5125" s="445">
        <v>0</v>
      </c>
      <c r="K5125" s="446">
        <v>20.37</v>
      </c>
      <c r="L5125" s="446">
        <v>65.654546999999994</v>
      </c>
    </row>
    <row r="5126" spans="2:12" x14ac:dyDescent="0.25">
      <c r="B5126" s="394" t="s">
        <v>383</v>
      </c>
      <c r="C5126" s="444" t="s">
        <v>1135</v>
      </c>
      <c r="D5126" s="394" t="s">
        <v>1336</v>
      </c>
      <c r="E5126" s="394" t="s">
        <v>1136</v>
      </c>
      <c r="F5126" s="542" t="s">
        <v>390</v>
      </c>
      <c r="G5126" s="542"/>
      <c r="H5126" s="395" t="s">
        <v>924</v>
      </c>
      <c r="I5126" s="445">
        <v>1</v>
      </c>
      <c r="J5126" s="445">
        <v>0</v>
      </c>
      <c r="K5126" s="446">
        <v>222.14</v>
      </c>
      <c r="L5126" s="446">
        <v>222.14</v>
      </c>
    </row>
    <row r="5127" spans="2:12" x14ac:dyDescent="0.25">
      <c r="B5127" s="394" t="s">
        <v>383</v>
      </c>
      <c r="C5127" s="444" t="s">
        <v>4996</v>
      </c>
      <c r="D5127" s="394" t="s">
        <v>1336</v>
      </c>
      <c r="E5127" s="394" t="s">
        <v>4997</v>
      </c>
      <c r="F5127" s="542" t="s">
        <v>390</v>
      </c>
      <c r="G5127" s="542"/>
      <c r="H5127" s="395" t="s">
        <v>136</v>
      </c>
      <c r="I5127" s="445">
        <v>1</v>
      </c>
      <c r="J5127" s="445">
        <v>0</v>
      </c>
      <c r="K5127" s="446">
        <v>248.59</v>
      </c>
      <c r="L5127" s="446">
        <v>248.59</v>
      </c>
    </row>
    <row r="5128" spans="2:12" x14ac:dyDescent="0.25">
      <c r="B5128" s="394" t="s">
        <v>383</v>
      </c>
      <c r="C5128" s="444" t="s">
        <v>708</v>
      </c>
      <c r="D5128" s="394" t="s">
        <v>1336</v>
      </c>
      <c r="E5128" s="394" t="s">
        <v>457</v>
      </c>
      <c r="F5128" s="542" t="s">
        <v>390</v>
      </c>
      <c r="G5128" s="542"/>
      <c r="H5128" s="395" t="s">
        <v>156</v>
      </c>
      <c r="I5128" s="445">
        <v>1.72</v>
      </c>
      <c r="J5128" s="445">
        <v>0</v>
      </c>
      <c r="K5128" s="446">
        <v>0.81</v>
      </c>
      <c r="L5128" s="446">
        <v>1.3932</v>
      </c>
    </row>
    <row r="5129" spans="2:12" x14ac:dyDescent="0.25">
      <c r="B5129" s="394" t="s">
        <v>383</v>
      </c>
      <c r="C5129" s="444" t="s">
        <v>695</v>
      </c>
      <c r="D5129" s="394" t="s">
        <v>1336</v>
      </c>
      <c r="E5129" s="394" t="s">
        <v>437</v>
      </c>
      <c r="F5129" s="542" t="s">
        <v>390</v>
      </c>
      <c r="G5129" s="542"/>
      <c r="H5129" s="395" t="s">
        <v>138</v>
      </c>
      <c r="I5129" s="445">
        <v>1.06E-2</v>
      </c>
      <c r="J5129" s="445">
        <v>0</v>
      </c>
      <c r="K5129" s="446">
        <v>168.09</v>
      </c>
      <c r="L5129" s="446">
        <v>1.7817540000000001</v>
      </c>
    </row>
    <row r="5130" spans="2:12" ht="12.75" customHeight="1" x14ac:dyDescent="0.25">
      <c r="B5130" s="394" t="s">
        <v>383</v>
      </c>
      <c r="C5130" s="444" t="s">
        <v>685</v>
      </c>
      <c r="D5130" s="394" t="s">
        <v>1336</v>
      </c>
      <c r="E5130" s="394" t="s">
        <v>236</v>
      </c>
      <c r="F5130" s="542" t="s">
        <v>384</v>
      </c>
      <c r="G5130" s="542"/>
      <c r="H5130" s="395" t="s">
        <v>340</v>
      </c>
      <c r="I5130" s="445">
        <v>1.2950999999999999</v>
      </c>
      <c r="J5130" s="445">
        <v>0</v>
      </c>
      <c r="K5130" s="446">
        <v>29.12</v>
      </c>
      <c r="L5130" s="446">
        <v>37.713312000000002</v>
      </c>
    </row>
    <row r="5131" spans="2:12" x14ac:dyDescent="0.25">
      <c r="B5131" s="394" t="s">
        <v>383</v>
      </c>
      <c r="C5131" s="444" t="s">
        <v>670</v>
      </c>
      <c r="D5131" s="394" t="s">
        <v>1336</v>
      </c>
      <c r="E5131" s="394" t="s">
        <v>415</v>
      </c>
      <c r="F5131" s="542" t="s">
        <v>390</v>
      </c>
      <c r="G5131" s="542"/>
      <c r="H5131" s="395" t="s">
        <v>156</v>
      </c>
      <c r="I5131" s="445">
        <v>1.72</v>
      </c>
      <c r="J5131" s="445">
        <v>0</v>
      </c>
      <c r="K5131" s="446">
        <v>0.64</v>
      </c>
      <c r="L5131" s="446">
        <v>1.1008</v>
      </c>
    </row>
    <row r="5132" spans="2:12" ht="12.75" customHeight="1" x14ac:dyDescent="0.25">
      <c r="B5132" s="399"/>
      <c r="C5132" s="399"/>
      <c r="D5132" s="399"/>
      <c r="E5132" s="399"/>
      <c r="F5132" s="399"/>
      <c r="G5132" s="399" t="s">
        <v>386</v>
      </c>
      <c r="H5132" s="447">
        <v>208.62</v>
      </c>
      <c r="I5132" s="399" t="s">
        <v>387</v>
      </c>
      <c r="J5132" s="447">
        <v>0</v>
      </c>
      <c r="K5132" s="399" t="s">
        <v>388</v>
      </c>
      <c r="L5132" s="447">
        <v>208.62</v>
      </c>
    </row>
    <row r="5133" spans="2:12" ht="26.25" thickBot="1" x14ac:dyDescent="0.3">
      <c r="B5133" s="399"/>
      <c r="C5133" s="399"/>
      <c r="D5133" s="399"/>
      <c r="E5133" s="399"/>
      <c r="F5133" s="399"/>
      <c r="G5133" s="399" t="s">
        <v>389</v>
      </c>
      <c r="H5133" s="447">
        <v>0</v>
      </c>
      <c r="I5133" s="543"/>
      <c r="J5133" s="543" t="s">
        <v>474</v>
      </c>
      <c r="K5133" s="399"/>
      <c r="L5133" s="447">
        <v>790.82</v>
      </c>
    </row>
    <row r="5134" spans="2:12" ht="13.5" thickTop="1" x14ac:dyDescent="0.25">
      <c r="B5134" s="396"/>
      <c r="C5134" s="396"/>
      <c r="D5134" s="396"/>
      <c r="E5134" s="396"/>
      <c r="F5134" s="396"/>
      <c r="G5134" s="396"/>
      <c r="H5134" s="396"/>
      <c r="I5134" s="396"/>
      <c r="J5134" s="396"/>
      <c r="K5134" s="396"/>
      <c r="L5134" s="396"/>
    </row>
    <row r="5135" spans="2:12" ht="15" x14ac:dyDescent="0.25">
      <c r="B5135" s="388" t="s">
        <v>2881</v>
      </c>
      <c r="C5135" s="440" t="s">
        <v>15</v>
      </c>
      <c r="D5135" s="388" t="s">
        <v>33</v>
      </c>
      <c r="E5135" s="388" t="s">
        <v>30</v>
      </c>
      <c r="F5135" s="544" t="s">
        <v>199</v>
      </c>
      <c r="G5135" s="544"/>
      <c r="H5135" s="389" t="s">
        <v>24</v>
      </c>
      <c r="I5135" s="440" t="s">
        <v>26</v>
      </c>
      <c r="J5135" s="440" t="s">
        <v>585</v>
      </c>
      <c r="K5135" s="440" t="s">
        <v>54</v>
      </c>
      <c r="L5135" s="440" t="s">
        <v>25</v>
      </c>
    </row>
    <row r="5136" spans="2:12" x14ac:dyDescent="0.25">
      <c r="B5136" s="390" t="s">
        <v>382</v>
      </c>
      <c r="C5136" s="391" t="s">
        <v>2882</v>
      </c>
      <c r="D5136" s="390" t="s">
        <v>1336</v>
      </c>
      <c r="E5136" s="390" t="s">
        <v>2883</v>
      </c>
      <c r="F5136" s="541">
        <v>1701</v>
      </c>
      <c r="G5136" s="541"/>
      <c r="H5136" s="392" t="s">
        <v>137</v>
      </c>
      <c r="I5136" s="443">
        <v>1</v>
      </c>
      <c r="J5136" s="393"/>
      <c r="K5136" s="393">
        <v>789.72</v>
      </c>
      <c r="L5136" s="393">
        <v>789.72</v>
      </c>
    </row>
    <row r="5137" spans="2:12" x14ac:dyDescent="0.25">
      <c r="B5137" s="394" t="s">
        <v>383</v>
      </c>
      <c r="C5137" s="444" t="s">
        <v>1143</v>
      </c>
      <c r="D5137" s="394" t="s">
        <v>1336</v>
      </c>
      <c r="E5137" s="394" t="s">
        <v>1144</v>
      </c>
      <c r="F5137" s="542" t="s">
        <v>390</v>
      </c>
      <c r="G5137" s="542"/>
      <c r="H5137" s="395" t="s">
        <v>141</v>
      </c>
      <c r="I5137" s="445">
        <v>10</v>
      </c>
      <c r="J5137" s="445">
        <v>0</v>
      </c>
      <c r="K5137" s="446">
        <v>10.29</v>
      </c>
      <c r="L5137" s="446">
        <v>102.9</v>
      </c>
    </row>
    <row r="5138" spans="2:12" x14ac:dyDescent="0.25">
      <c r="B5138" s="394" t="s">
        <v>383</v>
      </c>
      <c r="C5138" s="444" t="s">
        <v>708</v>
      </c>
      <c r="D5138" s="394" t="s">
        <v>1336</v>
      </c>
      <c r="E5138" s="394" t="s">
        <v>457</v>
      </c>
      <c r="F5138" s="542" t="s">
        <v>390</v>
      </c>
      <c r="G5138" s="542"/>
      <c r="H5138" s="395" t="s">
        <v>156</v>
      </c>
      <c r="I5138" s="445">
        <v>1.72</v>
      </c>
      <c r="J5138" s="445">
        <v>0</v>
      </c>
      <c r="K5138" s="446">
        <v>0.81</v>
      </c>
      <c r="L5138" s="446">
        <v>1.3932</v>
      </c>
    </row>
    <row r="5139" spans="2:12" x14ac:dyDescent="0.25">
      <c r="B5139" s="394" t="s">
        <v>383</v>
      </c>
      <c r="C5139" s="444" t="s">
        <v>685</v>
      </c>
      <c r="D5139" s="394" t="s">
        <v>1336</v>
      </c>
      <c r="E5139" s="394" t="s">
        <v>236</v>
      </c>
      <c r="F5139" s="542" t="s">
        <v>384</v>
      </c>
      <c r="G5139" s="542"/>
      <c r="H5139" s="395" t="s">
        <v>340</v>
      </c>
      <c r="I5139" s="445">
        <v>1.2950999999999999</v>
      </c>
      <c r="J5139" s="445">
        <v>0</v>
      </c>
      <c r="K5139" s="446">
        <v>29.12</v>
      </c>
      <c r="L5139" s="446">
        <v>37.713312000000002</v>
      </c>
    </row>
    <row r="5140" spans="2:12" ht="12.75" customHeight="1" x14ac:dyDescent="0.25">
      <c r="B5140" s="394" t="s">
        <v>383</v>
      </c>
      <c r="C5140" s="444" t="s">
        <v>670</v>
      </c>
      <c r="D5140" s="394" t="s">
        <v>1336</v>
      </c>
      <c r="E5140" s="394" t="s">
        <v>415</v>
      </c>
      <c r="F5140" s="542" t="s">
        <v>390</v>
      </c>
      <c r="G5140" s="542"/>
      <c r="H5140" s="395" t="s">
        <v>156</v>
      </c>
      <c r="I5140" s="445">
        <v>1.72</v>
      </c>
      <c r="J5140" s="445">
        <v>0</v>
      </c>
      <c r="K5140" s="446">
        <v>0.64</v>
      </c>
      <c r="L5140" s="446">
        <v>1.1008</v>
      </c>
    </row>
    <row r="5141" spans="2:12" ht="12.75" customHeight="1" x14ac:dyDescent="0.25">
      <c r="B5141" s="394" t="s">
        <v>383</v>
      </c>
      <c r="C5141" s="444" t="s">
        <v>1135</v>
      </c>
      <c r="D5141" s="394" t="s">
        <v>1336</v>
      </c>
      <c r="E5141" s="394" t="s">
        <v>1136</v>
      </c>
      <c r="F5141" s="542" t="s">
        <v>390</v>
      </c>
      <c r="G5141" s="542"/>
      <c r="H5141" s="395" t="s">
        <v>924</v>
      </c>
      <c r="I5141" s="445">
        <v>1</v>
      </c>
      <c r="J5141" s="445">
        <v>0</v>
      </c>
      <c r="K5141" s="446">
        <v>222.14</v>
      </c>
      <c r="L5141" s="446">
        <v>222.14</v>
      </c>
    </row>
    <row r="5142" spans="2:12" x14ac:dyDescent="0.25">
      <c r="B5142" s="394" t="s">
        <v>383</v>
      </c>
      <c r="C5142" s="444" t="s">
        <v>695</v>
      </c>
      <c r="D5142" s="394" t="s">
        <v>1336</v>
      </c>
      <c r="E5142" s="394" t="s">
        <v>437</v>
      </c>
      <c r="F5142" s="542" t="s">
        <v>390</v>
      </c>
      <c r="G5142" s="542"/>
      <c r="H5142" s="395" t="s">
        <v>138</v>
      </c>
      <c r="I5142" s="445">
        <v>1.06E-2</v>
      </c>
      <c r="J5142" s="445">
        <v>0</v>
      </c>
      <c r="K5142" s="446">
        <v>168.09</v>
      </c>
      <c r="L5142" s="446">
        <v>1.7817540000000001</v>
      </c>
    </row>
    <row r="5143" spans="2:12" x14ac:dyDescent="0.25">
      <c r="B5143" s="394" t="s">
        <v>383</v>
      </c>
      <c r="C5143" s="444" t="s">
        <v>4998</v>
      </c>
      <c r="D5143" s="394" t="s">
        <v>1336</v>
      </c>
      <c r="E5143" s="394" t="s">
        <v>4999</v>
      </c>
      <c r="F5143" s="542" t="s">
        <v>390</v>
      </c>
      <c r="G5143" s="542"/>
      <c r="H5143" s="395" t="s">
        <v>136</v>
      </c>
      <c r="I5143" s="445">
        <v>1</v>
      </c>
      <c r="J5143" s="445">
        <v>0</v>
      </c>
      <c r="K5143" s="446">
        <v>247.49</v>
      </c>
      <c r="L5143" s="446">
        <v>247.49</v>
      </c>
    </row>
    <row r="5144" spans="2:12" x14ac:dyDescent="0.25">
      <c r="B5144" s="394" t="s">
        <v>383</v>
      </c>
      <c r="C5144" s="444" t="s">
        <v>1137</v>
      </c>
      <c r="D5144" s="394" t="s">
        <v>1336</v>
      </c>
      <c r="E5144" s="394" t="s">
        <v>1138</v>
      </c>
      <c r="F5144" s="542" t="s">
        <v>390</v>
      </c>
      <c r="G5144" s="542"/>
      <c r="H5144" s="395" t="s">
        <v>156</v>
      </c>
      <c r="I5144" s="445">
        <v>0.2</v>
      </c>
      <c r="J5144" s="445">
        <v>0</v>
      </c>
      <c r="K5144" s="446">
        <v>21.53</v>
      </c>
      <c r="L5144" s="446">
        <v>4.306</v>
      </c>
    </row>
    <row r="5145" spans="2:12" x14ac:dyDescent="0.25">
      <c r="B5145" s="394" t="s">
        <v>383</v>
      </c>
      <c r="C5145" s="444" t="s">
        <v>690</v>
      </c>
      <c r="D5145" s="394" t="s">
        <v>1336</v>
      </c>
      <c r="E5145" s="394" t="s">
        <v>202</v>
      </c>
      <c r="F5145" s="542" t="s">
        <v>384</v>
      </c>
      <c r="G5145" s="542"/>
      <c r="H5145" s="395" t="s">
        <v>340</v>
      </c>
      <c r="I5145" s="445">
        <v>3.2231000000000001</v>
      </c>
      <c r="J5145" s="445">
        <v>0</v>
      </c>
      <c r="K5145" s="446">
        <v>20.37</v>
      </c>
      <c r="L5145" s="446">
        <v>65.654546999999994</v>
      </c>
    </row>
    <row r="5146" spans="2:12" x14ac:dyDescent="0.25">
      <c r="B5146" s="394" t="s">
        <v>383</v>
      </c>
      <c r="C5146" s="444" t="s">
        <v>662</v>
      </c>
      <c r="D5146" s="394" t="s">
        <v>1336</v>
      </c>
      <c r="E5146" s="394" t="s">
        <v>240</v>
      </c>
      <c r="F5146" s="542" t="s">
        <v>384</v>
      </c>
      <c r="G5146" s="542"/>
      <c r="H5146" s="395" t="s">
        <v>340</v>
      </c>
      <c r="I5146" s="445">
        <v>3.6122999999999998</v>
      </c>
      <c r="J5146" s="445">
        <v>0</v>
      </c>
      <c r="K5146" s="446">
        <v>29.14</v>
      </c>
      <c r="L5146" s="446">
        <v>105.262422</v>
      </c>
    </row>
    <row r="5147" spans="2:12" ht="25.5" x14ac:dyDescent="0.25">
      <c r="B5147" s="399"/>
      <c r="C5147" s="399"/>
      <c r="D5147" s="399"/>
      <c r="E5147" s="399"/>
      <c r="F5147" s="399"/>
      <c r="G5147" s="399" t="s">
        <v>386</v>
      </c>
      <c r="H5147" s="447">
        <v>208.62</v>
      </c>
      <c r="I5147" s="399" t="s">
        <v>387</v>
      </c>
      <c r="J5147" s="447">
        <v>0</v>
      </c>
      <c r="K5147" s="399" t="s">
        <v>388</v>
      </c>
      <c r="L5147" s="447">
        <v>208.62</v>
      </c>
    </row>
    <row r="5148" spans="2:12" ht="12.75" customHeight="1" thickBot="1" x14ac:dyDescent="0.3">
      <c r="B5148" s="399"/>
      <c r="C5148" s="399"/>
      <c r="D5148" s="399"/>
      <c r="E5148" s="399"/>
      <c r="F5148" s="399"/>
      <c r="G5148" s="399" t="s">
        <v>389</v>
      </c>
      <c r="H5148" s="447">
        <v>0</v>
      </c>
      <c r="I5148" s="543"/>
      <c r="J5148" s="543" t="s">
        <v>474</v>
      </c>
      <c r="K5148" s="399"/>
      <c r="L5148" s="447">
        <v>789.72</v>
      </c>
    </row>
    <row r="5149" spans="2:12" ht="12.75" customHeight="1" thickTop="1" x14ac:dyDescent="0.25">
      <c r="B5149" s="396"/>
      <c r="C5149" s="396"/>
      <c r="D5149" s="396"/>
      <c r="E5149" s="396"/>
      <c r="F5149" s="396"/>
      <c r="G5149" s="396"/>
      <c r="H5149" s="396"/>
      <c r="I5149" s="396"/>
      <c r="J5149" s="396"/>
      <c r="K5149" s="396"/>
      <c r="L5149" s="396"/>
    </row>
    <row r="5150" spans="2:12" ht="15" x14ac:dyDescent="0.25">
      <c r="B5150" s="388" t="s">
        <v>2884</v>
      </c>
      <c r="C5150" s="440" t="s">
        <v>15</v>
      </c>
      <c r="D5150" s="388" t="s">
        <v>33</v>
      </c>
      <c r="E5150" s="388" t="s">
        <v>30</v>
      </c>
      <c r="F5150" s="544" t="s">
        <v>199</v>
      </c>
      <c r="G5150" s="544"/>
      <c r="H5150" s="389" t="s">
        <v>24</v>
      </c>
      <c r="I5150" s="440" t="s">
        <v>26</v>
      </c>
      <c r="J5150" s="440" t="s">
        <v>585</v>
      </c>
      <c r="K5150" s="440" t="s">
        <v>54</v>
      </c>
      <c r="L5150" s="440" t="s">
        <v>25</v>
      </c>
    </row>
    <row r="5151" spans="2:12" ht="38.25" x14ac:dyDescent="0.25">
      <c r="B5151" s="390" t="s">
        <v>382</v>
      </c>
      <c r="C5151" s="391" t="s">
        <v>2885</v>
      </c>
      <c r="D5151" s="390" t="s">
        <v>130</v>
      </c>
      <c r="E5151" s="390" t="s">
        <v>2886</v>
      </c>
      <c r="F5151" s="541" t="s">
        <v>4457</v>
      </c>
      <c r="G5151" s="541"/>
      <c r="H5151" s="392" t="s">
        <v>159</v>
      </c>
      <c r="I5151" s="443">
        <v>1</v>
      </c>
      <c r="J5151" s="393"/>
      <c r="K5151" s="393">
        <v>3550.36</v>
      </c>
      <c r="L5151" s="393">
        <v>3550.36</v>
      </c>
    </row>
    <row r="5152" spans="2:12" ht="38.25" x14ac:dyDescent="0.25">
      <c r="B5152" s="397" t="s">
        <v>471</v>
      </c>
      <c r="C5152" s="448" t="s">
        <v>4989</v>
      </c>
      <c r="D5152" s="397" t="s">
        <v>164</v>
      </c>
      <c r="E5152" s="397" t="s">
        <v>5000</v>
      </c>
      <c r="F5152" s="545" t="s">
        <v>5001</v>
      </c>
      <c r="G5152" s="545"/>
      <c r="H5152" s="398" t="s">
        <v>131</v>
      </c>
      <c r="I5152" s="449">
        <v>1.89</v>
      </c>
      <c r="J5152" s="449">
        <v>0</v>
      </c>
      <c r="K5152" s="450">
        <v>1878.5</v>
      </c>
      <c r="L5152" s="450">
        <v>3550.36</v>
      </c>
    </row>
    <row r="5153" spans="2:12" ht="25.5" x14ac:dyDescent="0.25">
      <c r="B5153" s="399"/>
      <c r="C5153" s="399"/>
      <c r="D5153" s="399"/>
      <c r="E5153" s="399"/>
      <c r="F5153" s="399"/>
      <c r="G5153" s="399" t="s">
        <v>386</v>
      </c>
      <c r="H5153" s="447">
        <v>353.95</v>
      </c>
      <c r="I5153" s="399" t="s">
        <v>387</v>
      </c>
      <c r="J5153" s="447">
        <v>0</v>
      </c>
      <c r="K5153" s="399" t="s">
        <v>388</v>
      </c>
      <c r="L5153" s="447">
        <v>353.95</v>
      </c>
    </row>
    <row r="5154" spans="2:12" ht="26.25" thickBot="1" x14ac:dyDescent="0.3">
      <c r="B5154" s="399"/>
      <c r="C5154" s="399"/>
      <c r="D5154" s="399"/>
      <c r="E5154" s="399"/>
      <c r="F5154" s="399"/>
      <c r="G5154" s="399" t="s">
        <v>389</v>
      </c>
      <c r="H5154" s="447">
        <v>0</v>
      </c>
      <c r="I5154" s="543"/>
      <c r="J5154" s="543" t="s">
        <v>474</v>
      </c>
      <c r="K5154" s="399"/>
      <c r="L5154" s="447">
        <v>3550.36</v>
      </c>
    </row>
    <row r="5155" spans="2:12" ht="13.5" thickTop="1" x14ac:dyDescent="0.25">
      <c r="B5155" s="396"/>
      <c r="C5155" s="396"/>
      <c r="D5155" s="396"/>
      <c r="E5155" s="396"/>
      <c r="F5155" s="396"/>
      <c r="G5155" s="396"/>
      <c r="H5155" s="396"/>
      <c r="I5155" s="396"/>
      <c r="J5155" s="396"/>
      <c r="K5155" s="396"/>
      <c r="L5155" s="396"/>
    </row>
    <row r="5156" spans="2:12" ht="15" x14ac:dyDescent="0.25">
      <c r="B5156" s="388" t="s">
        <v>2887</v>
      </c>
      <c r="C5156" s="440" t="s">
        <v>15</v>
      </c>
      <c r="D5156" s="388" t="s">
        <v>33</v>
      </c>
      <c r="E5156" s="388" t="s">
        <v>30</v>
      </c>
      <c r="F5156" s="544" t="s">
        <v>199</v>
      </c>
      <c r="G5156" s="544"/>
      <c r="H5156" s="389" t="s">
        <v>24</v>
      </c>
      <c r="I5156" s="440" t="s">
        <v>26</v>
      </c>
      <c r="J5156" s="440" t="s">
        <v>585</v>
      </c>
      <c r="K5156" s="440" t="s">
        <v>54</v>
      </c>
      <c r="L5156" s="440" t="s">
        <v>25</v>
      </c>
    </row>
    <row r="5157" spans="2:12" ht="12.75" customHeight="1" x14ac:dyDescent="0.25">
      <c r="B5157" s="390" t="s">
        <v>382</v>
      </c>
      <c r="C5157" s="391" t="s">
        <v>2888</v>
      </c>
      <c r="D5157" s="390" t="s">
        <v>130</v>
      </c>
      <c r="E5157" s="390" t="s">
        <v>5002</v>
      </c>
      <c r="F5157" s="541" t="s">
        <v>4457</v>
      </c>
      <c r="G5157" s="541"/>
      <c r="H5157" s="392" t="s">
        <v>159</v>
      </c>
      <c r="I5157" s="443">
        <v>1</v>
      </c>
      <c r="J5157" s="393"/>
      <c r="K5157" s="393">
        <v>5522.79</v>
      </c>
      <c r="L5157" s="393">
        <v>5522.79</v>
      </c>
    </row>
    <row r="5158" spans="2:12" ht="12.75" customHeight="1" x14ac:dyDescent="0.25">
      <c r="B5158" s="397" t="s">
        <v>471</v>
      </c>
      <c r="C5158" s="448" t="s">
        <v>4989</v>
      </c>
      <c r="D5158" s="397" t="s">
        <v>164</v>
      </c>
      <c r="E5158" s="397" t="s">
        <v>5000</v>
      </c>
      <c r="F5158" s="545" t="s">
        <v>5001</v>
      </c>
      <c r="G5158" s="545"/>
      <c r="H5158" s="398" t="s">
        <v>131</v>
      </c>
      <c r="I5158" s="449">
        <v>2.94</v>
      </c>
      <c r="J5158" s="449">
        <v>0</v>
      </c>
      <c r="K5158" s="450">
        <v>1878.5</v>
      </c>
      <c r="L5158" s="450">
        <v>5522.79</v>
      </c>
    </row>
    <row r="5159" spans="2:12" ht="25.5" x14ac:dyDescent="0.25">
      <c r="B5159" s="399"/>
      <c r="C5159" s="399"/>
      <c r="D5159" s="399"/>
      <c r="E5159" s="399"/>
      <c r="F5159" s="399"/>
      <c r="G5159" s="399" t="s">
        <v>386</v>
      </c>
      <c r="H5159" s="447">
        <v>550.6</v>
      </c>
      <c r="I5159" s="399" t="s">
        <v>387</v>
      </c>
      <c r="J5159" s="447">
        <v>0</v>
      </c>
      <c r="K5159" s="399" t="s">
        <v>388</v>
      </c>
      <c r="L5159" s="447">
        <v>550.6</v>
      </c>
    </row>
    <row r="5160" spans="2:12" ht="26.25" thickBot="1" x14ac:dyDescent="0.3">
      <c r="B5160" s="399"/>
      <c r="C5160" s="399"/>
      <c r="D5160" s="399"/>
      <c r="E5160" s="399"/>
      <c r="F5160" s="399"/>
      <c r="G5160" s="399" t="s">
        <v>389</v>
      </c>
      <c r="H5160" s="447">
        <v>0</v>
      </c>
      <c r="I5160" s="543"/>
      <c r="J5160" s="543" t="s">
        <v>474</v>
      </c>
      <c r="K5160" s="399"/>
      <c r="L5160" s="447">
        <v>5522.79</v>
      </c>
    </row>
    <row r="5161" spans="2:12" ht="13.5" thickTop="1" x14ac:dyDescent="0.25">
      <c r="B5161" s="396"/>
      <c r="C5161" s="396"/>
      <c r="D5161" s="396"/>
      <c r="E5161" s="396"/>
      <c r="F5161" s="396"/>
      <c r="G5161" s="396"/>
      <c r="H5161" s="396"/>
      <c r="I5161" s="396"/>
      <c r="J5161" s="396"/>
      <c r="K5161" s="396"/>
      <c r="L5161" s="396"/>
    </row>
    <row r="5162" spans="2:12" ht="15" x14ac:dyDescent="0.25">
      <c r="B5162" s="388" t="s">
        <v>2890</v>
      </c>
      <c r="C5162" s="440" t="s">
        <v>15</v>
      </c>
      <c r="D5162" s="388" t="s">
        <v>33</v>
      </c>
      <c r="E5162" s="388" t="s">
        <v>30</v>
      </c>
      <c r="F5162" s="544" t="s">
        <v>199</v>
      </c>
      <c r="G5162" s="544"/>
      <c r="H5162" s="389" t="s">
        <v>24</v>
      </c>
      <c r="I5162" s="440" t="s">
        <v>26</v>
      </c>
      <c r="J5162" s="440" t="s">
        <v>585</v>
      </c>
      <c r="K5162" s="440" t="s">
        <v>54</v>
      </c>
      <c r="L5162" s="440" t="s">
        <v>25</v>
      </c>
    </row>
    <row r="5163" spans="2:12" ht="25.5" x14ac:dyDescent="0.25">
      <c r="B5163" s="390" t="s">
        <v>382</v>
      </c>
      <c r="C5163" s="391" t="s">
        <v>2891</v>
      </c>
      <c r="D5163" s="390" t="s">
        <v>130</v>
      </c>
      <c r="E5163" s="390" t="s">
        <v>2892</v>
      </c>
      <c r="F5163" s="541" t="s">
        <v>4457</v>
      </c>
      <c r="G5163" s="541"/>
      <c r="H5163" s="392" t="s">
        <v>159</v>
      </c>
      <c r="I5163" s="443">
        <v>1</v>
      </c>
      <c r="J5163" s="393"/>
      <c r="K5163" s="393">
        <v>1243.9000000000001</v>
      </c>
      <c r="L5163" s="393">
        <v>1243.9000000000001</v>
      </c>
    </row>
    <row r="5164" spans="2:12" ht="25.5" x14ac:dyDescent="0.25">
      <c r="B5164" s="397" t="s">
        <v>471</v>
      </c>
      <c r="C5164" s="448" t="s">
        <v>5003</v>
      </c>
      <c r="D5164" s="397" t="s">
        <v>1336</v>
      </c>
      <c r="E5164" s="397" t="s">
        <v>5004</v>
      </c>
      <c r="F5164" s="545">
        <v>1701</v>
      </c>
      <c r="G5164" s="545"/>
      <c r="H5164" s="398" t="s">
        <v>137</v>
      </c>
      <c r="I5164" s="449">
        <v>1</v>
      </c>
      <c r="J5164" s="449">
        <v>0</v>
      </c>
      <c r="K5164" s="450">
        <v>293.89999999999998</v>
      </c>
      <c r="L5164" s="450">
        <v>293.89999999999998</v>
      </c>
    </row>
    <row r="5165" spans="2:12" ht="25.5" x14ac:dyDescent="0.25">
      <c r="B5165" s="397" t="s">
        <v>471</v>
      </c>
      <c r="C5165" s="448" t="s">
        <v>922</v>
      </c>
      <c r="D5165" s="397" t="s">
        <v>1336</v>
      </c>
      <c r="E5165" s="397" t="s">
        <v>923</v>
      </c>
      <c r="F5165" s="545">
        <v>1700</v>
      </c>
      <c r="G5165" s="545"/>
      <c r="H5165" s="398" t="s">
        <v>924</v>
      </c>
      <c r="I5165" s="449">
        <v>1</v>
      </c>
      <c r="J5165" s="449">
        <v>0</v>
      </c>
      <c r="K5165" s="450">
        <v>419.99</v>
      </c>
      <c r="L5165" s="450">
        <v>419.99</v>
      </c>
    </row>
    <row r="5166" spans="2:12" ht="25.5" x14ac:dyDescent="0.25">
      <c r="B5166" s="397" t="s">
        <v>471</v>
      </c>
      <c r="C5166" s="448" t="s">
        <v>828</v>
      </c>
      <c r="D5166" s="397" t="s">
        <v>1336</v>
      </c>
      <c r="E5166" s="397" t="s">
        <v>161</v>
      </c>
      <c r="F5166" s="545">
        <v>2301</v>
      </c>
      <c r="G5166" s="545"/>
      <c r="H5166" s="398" t="s">
        <v>136</v>
      </c>
      <c r="I5166" s="449">
        <v>1</v>
      </c>
      <c r="J5166" s="449">
        <v>0</v>
      </c>
      <c r="K5166" s="450">
        <v>90.52</v>
      </c>
      <c r="L5166" s="450">
        <v>90.52</v>
      </c>
    </row>
    <row r="5167" spans="2:12" ht="12.75" customHeight="1" x14ac:dyDescent="0.25">
      <c r="B5167" s="397" t="s">
        <v>471</v>
      </c>
      <c r="C5167" s="448" t="s">
        <v>925</v>
      </c>
      <c r="D5167" s="397" t="s">
        <v>1336</v>
      </c>
      <c r="E5167" s="397" t="s">
        <v>926</v>
      </c>
      <c r="F5167" s="545">
        <v>1700</v>
      </c>
      <c r="G5167" s="545"/>
      <c r="H5167" s="398" t="s">
        <v>141</v>
      </c>
      <c r="I5167" s="449">
        <v>10.199999999999999</v>
      </c>
      <c r="J5167" s="449">
        <v>0</v>
      </c>
      <c r="K5167" s="450">
        <v>12.97</v>
      </c>
      <c r="L5167" s="450">
        <v>132.29</v>
      </c>
    </row>
    <row r="5168" spans="2:12" ht="12.75" customHeight="1" x14ac:dyDescent="0.25">
      <c r="B5168" s="394" t="s">
        <v>383</v>
      </c>
      <c r="C5168" s="444" t="s">
        <v>1148</v>
      </c>
      <c r="D5168" s="394" t="s">
        <v>1336</v>
      </c>
      <c r="E5168" s="394" t="s">
        <v>1149</v>
      </c>
      <c r="F5168" s="542" t="s">
        <v>390</v>
      </c>
      <c r="G5168" s="542"/>
      <c r="H5168" s="395" t="s">
        <v>131</v>
      </c>
      <c r="I5168" s="445">
        <v>0.72</v>
      </c>
      <c r="J5168" s="445">
        <v>0</v>
      </c>
      <c r="K5168" s="446">
        <v>426.67</v>
      </c>
      <c r="L5168" s="446">
        <v>307.20240000000001</v>
      </c>
    </row>
    <row r="5169" spans="2:12" ht="25.5" x14ac:dyDescent="0.25">
      <c r="B5169" s="399"/>
      <c r="C5169" s="399"/>
      <c r="D5169" s="399"/>
      <c r="E5169" s="399"/>
      <c r="F5169" s="399"/>
      <c r="G5169" s="399" t="s">
        <v>386</v>
      </c>
      <c r="H5169" s="447">
        <v>217.28</v>
      </c>
      <c r="I5169" s="399" t="s">
        <v>387</v>
      </c>
      <c r="J5169" s="447">
        <v>0</v>
      </c>
      <c r="K5169" s="399" t="s">
        <v>388</v>
      </c>
      <c r="L5169" s="447">
        <v>217.28</v>
      </c>
    </row>
    <row r="5170" spans="2:12" ht="26.25" thickBot="1" x14ac:dyDescent="0.3">
      <c r="B5170" s="399"/>
      <c r="C5170" s="399"/>
      <c r="D5170" s="399"/>
      <c r="E5170" s="399"/>
      <c r="F5170" s="399"/>
      <c r="G5170" s="399" t="s">
        <v>389</v>
      </c>
      <c r="H5170" s="447">
        <v>0</v>
      </c>
      <c r="I5170" s="543"/>
      <c r="J5170" s="543" t="s">
        <v>474</v>
      </c>
      <c r="K5170" s="399"/>
      <c r="L5170" s="447">
        <v>1243.9000000000001</v>
      </c>
    </row>
    <row r="5171" spans="2:12" ht="13.5" thickTop="1" x14ac:dyDescent="0.25">
      <c r="B5171" s="396"/>
      <c r="C5171" s="396"/>
      <c r="D5171" s="396"/>
      <c r="E5171" s="396"/>
      <c r="F5171" s="396"/>
      <c r="G5171" s="396"/>
      <c r="H5171" s="396"/>
      <c r="I5171" s="396"/>
      <c r="J5171" s="396"/>
      <c r="K5171" s="396"/>
      <c r="L5171" s="396"/>
    </row>
    <row r="5172" spans="2:12" ht="15" x14ac:dyDescent="0.25">
      <c r="B5172" s="388" t="s">
        <v>2893</v>
      </c>
      <c r="C5172" s="440" t="s">
        <v>15</v>
      </c>
      <c r="D5172" s="388" t="s">
        <v>33</v>
      </c>
      <c r="E5172" s="388" t="s">
        <v>30</v>
      </c>
      <c r="F5172" s="544" t="s">
        <v>199</v>
      </c>
      <c r="G5172" s="544"/>
      <c r="H5172" s="389" t="s">
        <v>24</v>
      </c>
      <c r="I5172" s="440" t="s">
        <v>26</v>
      </c>
      <c r="J5172" s="440" t="s">
        <v>585</v>
      </c>
      <c r="K5172" s="440" t="s">
        <v>54</v>
      </c>
      <c r="L5172" s="440" t="s">
        <v>25</v>
      </c>
    </row>
    <row r="5173" spans="2:12" ht="25.5" x14ac:dyDescent="0.25">
      <c r="B5173" s="390" t="s">
        <v>382</v>
      </c>
      <c r="C5173" s="391" t="s">
        <v>2894</v>
      </c>
      <c r="D5173" s="390" t="s">
        <v>142</v>
      </c>
      <c r="E5173" s="390" t="s">
        <v>2895</v>
      </c>
      <c r="F5173" s="541">
        <v>23.09</v>
      </c>
      <c r="G5173" s="541"/>
      <c r="H5173" s="392" t="s">
        <v>136</v>
      </c>
      <c r="I5173" s="443">
        <v>1</v>
      </c>
      <c r="J5173" s="393"/>
      <c r="K5173" s="393">
        <v>1143.78</v>
      </c>
      <c r="L5173" s="393">
        <v>1143.78</v>
      </c>
    </row>
    <row r="5174" spans="2:12" x14ac:dyDescent="0.25">
      <c r="B5174" s="394" t="s">
        <v>383</v>
      </c>
      <c r="C5174" s="444" t="s">
        <v>1143</v>
      </c>
      <c r="D5174" s="394" t="s">
        <v>1336</v>
      </c>
      <c r="E5174" s="394" t="s">
        <v>1144</v>
      </c>
      <c r="F5174" s="542" t="s">
        <v>390</v>
      </c>
      <c r="G5174" s="542"/>
      <c r="H5174" s="395" t="s">
        <v>141</v>
      </c>
      <c r="I5174" s="445">
        <v>11.2</v>
      </c>
      <c r="J5174" s="445">
        <v>0</v>
      </c>
      <c r="K5174" s="446">
        <v>10.29</v>
      </c>
      <c r="L5174" s="446">
        <v>115.248</v>
      </c>
    </row>
    <row r="5175" spans="2:12" x14ac:dyDescent="0.25">
      <c r="B5175" s="394" t="s">
        <v>383</v>
      </c>
      <c r="C5175" s="444" t="s">
        <v>669</v>
      </c>
      <c r="D5175" s="394" t="s">
        <v>1336</v>
      </c>
      <c r="E5175" s="394" t="s">
        <v>410</v>
      </c>
      <c r="F5175" s="542" t="s">
        <v>390</v>
      </c>
      <c r="G5175" s="542"/>
      <c r="H5175" s="395" t="s">
        <v>156</v>
      </c>
      <c r="I5175" s="445">
        <v>0.3</v>
      </c>
      <c r="J5175" s="445">
        <v>0</v>
      </c>
      <c r="K5175" s="446">
        <v>19.37</v>
      </c>
      <c r="L5175" s="446">
        <v>5.8109999999999999</v>
      </c>
    </row>
    <row r="5176" spans="2:12" ht="12.75" customHeight="1" x14ac:dyDescent="0.25">
      <c r="B5176" s="394" t="s">
        <v>383</v>
      </c>
      <c r="C5176" s="444" t="s">
        <v>662</v>
      </c>
      <c r="D5176" s="394" t="s">
        <v>1336</v>
      </c>
      <c r="E5176" s="394" t="s">
        <v>240</v>
      </c>
      <c r="F5176" s="542" t="s">
        <v>384</v>
      </c>
      <c r="G5176" s="542"/>
      <c r="H5176" s="395" t="s">
        <v>340</v>
      </c>
      <c r="I5176" s="445">
        <v>2</v>
      </c>
      <c r="J5176" s="445">
        <v>0</v>
      </c>
      <c r="K5176" s="446">
        <v>29.14</v>
      </c>
      <c r="L5176" s="446">
        <v>58.28</v>
      </c>
    </row>
    <row r="5177" spans="2:12" ht="12.75" customHeight="1" x14ac:dyDescent="0.25">
      <c r="B5177" s="394" t="s">
        <v>383</v>
      </c>
      <c r="C5177" s="444" t="s">
        <v>1135</v>
      </c>
      <c r="D5177" s="394" t="s">
        <v>1336</v>
      </c>
      <c r="E5177" s="394" t="s">
        <v>1136</v>
      </c>
      <c r="F5177" s="542" t="s">
        <v>390</v>
      </c>
      <c r="G5177" s="542"/>
      <c r="H5177" s="395" t="s">
        <v>924</v>
      </c>
      <c r="I5177" s="445">
        <v>1.556</v>
      </c>
      <c r="J5177" s="445">
        <v>0</v>
      </c>
      <c r="K5177" s="446">
        <v>222.14</v>
      </c>
      <c r="L5177" s="446">
        <v>345.64983999999998</v>
      </c>
    </row>
    <row r="5178" spans="2:12" x14ac:dyDescent="0.25">
      <c r="B5178" s="394" t="s">
        <v>383</v>
      </c>
      <c r="C5178" s="444" t="s">
        <v>3956</v>
      </c>
      <c r="D5178" s="394" t="s">
        <v>1336</v>
      </c>
      <c r="E5178" s="394" t="s">
        <v>250</v>
      </c>
      <c r="F5178" s="542" t="s">
        <v>384</v>
      </c>
      <c r="G5178" s="542"/>
      <c r="H5178" s="395" t="s">
        <v>340</v>
      </c>
      <c r="I5178" s="445">
        <v>2</v>
      </c>
      <c r="J5178" s="445">
        <v>0</v>
      </c>
      <c r="K5178" s="446">
        <v>22.31</v>
      </c>
      <c r="L5178" s="446">
        <v>44.62</v>
      </c>
    </row>
    <row r="5179" spans="2:12" x14ac:dyDescent="0.25">
      <c r="B5179" s="394" t="s">
        <v>383</v>
      </c>
      <c r="C5179" s="444" t="s">
        <v>4996</v>
      </c>
      <c r="D5179" s="394" t="s">
        <v>1336</v>
      </c>
      <c r="E5179" s="394" t="s">
        <v>4997</v>
      </c>
      <c r="F5179" s="542" t="s">
        <v>390</v>
      </c>
      <c r="G5179" s="542"/>
      <c r="H5179" s="395" t="s">
        <v>136</v>
      </c>
      <c r="I5179" s="445">
        <v>2</v>
      </c>
      <c r="J5179" s="445">
        <v>0</v>
      </c>
      <c r="K5179" s="446">
        <v>248.59</v>
      </c>
      <c r="L5179" s="446">
        <v>497.18</v>
      </c>
    </row>
    <row r="5180" spans="2:12" x14ac:dyDescent="0.25">
      <c r="B5180" s="394" t="s">
        <v>383</v>
      </c>
      <c r="C5180" s="444" t="s">
        <v>695</v>
      </c>
      <c r="D5180" s="394" t="s">
        <v>1336</v>
      </c>
      <c r="E5180" s="394" t="s">
        <v>437</v>
      </c>
      <c r="F5180" s="542" t="s">
        <v>390</v>
      </c>
      <c r="G5180" s="542"/>
      <c r="H5180" s="395" t="s">
        <v>138</v>
      </c>
      <c r="I5180" s="445">
        <v>6.3E-3</v>
      </c>
      <c r="J5180" s="445">
        <v>0</v>
      </c>
      <c r="K5180" s="446">
        <v>168.09</v>
      </c>
      <c r="L5180" s="446">
        <v>1.058967</v>
      </c>
    </row>
    <row r="5181" spans="2:12" x14ac:dyDescent="0.25">
      <c r="B5181" s="394" t="s">
        <v>383</v>
      </c>
      <c r="C5181" s="444" t="s">
        <v>685</v>
      </c>
      <c r="D5181" s="394" t="s">
        <v>1336</v>
      </c>
      <c r="E5181" s="394" t="s">
        <v>236</v>
      </c>
      <c r="F5181" s="542" t="s">
        <v>384</v>
      </c>
      <c r="G5181" s="542"/>
      <c r="H5181" s="395" t="s">
        <v>340</v>
      </c>
      <c r="I5181" s="445">
        <v>1.5</v>
      </c>
      <c r="J5181" s="445">
        <v>0</v>
      </c>
      <c r="K5181" s="446">
        <v>29.12</v>
      </c>
      <c r="L5181" s="446">
        <v>43.68</v>
      </c>
    </row>
    <row r="5182" spans="2:12" x14ac:dyDescent="0.25">
      <c r="B5182" s="394" t="s">
        <v>383</v>
      </c>
      <c r="C5182" s="444" t="s">
        <v>690</v>
      </c>
      <c r="D5182" s="394" t="s">
        <v>1336</v>
      </c>
      <c r="E5182" s="394" t="s">
        <v>202</v>
      </c>
      <c r="F5182" s="542" t="s">
        <v>384</v>
      </c>
      <c r="G5182" s="542"/>
      <c r="H5182" s="395" t="s">
        <v>340</v>
      </c>
      <c r="I5182" s="445">
        <v>1.5</v>
      </c>
      <c r="J5182" s="445">
        <v>0</v>
      </c>
      <c r="K5182" s="446">
        <v>20.37</v>
      </c>
      <c r="L5182" s="446">
        <v>30.555</v>
      </c>
    </row>
    <row r="5183" spans="2:12" x14ac:dyDescent="0.25">
      <c r="B5183" s="394" t="s">
        <v>383</v>
      </c>
      <c r="C5183" s="444" t="s">
        <v>670</v>
      </c>
      <c r="D5183" s="394" t="s">
        <v>1336</v>
      </c>
      <c r="E5183" s="394" t="s">
        <v>415</v>
      </c>
      <c r="F5183" s="542" t="s">
        <v>390</v>
      </c>
      <c r="G5183" s="542"/>
      <c r="H5183" s="395" t="s">
        <v>156</v>
      </c>
      <c r="I5183" s="445">
        <v>2.71</v>
      </c>
      <c r="J5183" s="445">
        <v>0</v>
      </c>
      <c r="K5183" s="446">
        <v>0.64</v>
      </c>
      <c r="L5183" s="446">
        <v>1.7343999999999999</v>
      </c>
    </row>
    <row r="5184" spans="2:12" ht="25.5" x14ac:dyDescent="0.25">
      <c r="B5184" s="399"/>
      <c r="C5184" s="399"/>
      <c r="D5184" s="399"/>
      <c r="E5184" s="399"/>
      <c r="F5184" s="399"/>
      <c r="G5184" s="399" t="s">
        <v>386</v>
      </c>
      <c r="H5184" s="447">
        <v>177.13</v>
      </c>
      <c r="I5184" s="399" t="s">
        <v>387</v>
      </c>
      <c r="J5184" s="447">
        <v>0</v>
      </c>
      <c r="K5184" s="399" t="s">
        <v>388</v>
      </c>
      <c r="L5184" s="447">
        <v>177.13</v>
      </c>
    </row>
    <row r="5185" spans="2:12" ht="12.75" customHeight="1" thickBot="1" x14ac:dyDescent="0.3">
      <c r="B5185" s="399"/>
      <c r="C5185" s="399"/>
      <c r="D5185" s="399"/>
      <c r="E5185" s="399"/>
      <c r="F5185" s="399"/>
      <c r="G5185" s="399" t="s">
        <v>389</v>
      </c>
      <c r="H5185" s="447">
        <v>0</v>
      </c>
      <c r="I5185" s="543"/>
      <c r="J5185" s="543" t="s">
        <v>474</v>
      </c>
      <c r="K5185" s="399"/>
      <c r="L5185" s="447">
        <v>1143.78</v>
      </c>
    </row>
    <row r="5186" spans="2:12" ht="12.75" customHeight="1" thickTop="1" x14ac:dyDescent="0.25">
      <c r="B5186" s="396"/>
      <c r="C5186" s="396"/>
      <c r="D5186" s="396"/>
      <c r="E5186" s="396"/>
      <c r="F5186" s="396"/>
      <c r="G5186" s="396"/>
      <c r="H5186" s="396"/>
      <c r="I5186" s="396"/>
      <c r="J5186" s="396"/>
      <c r="K5186" s="396"/>
      <c r="L5186" s="396"/>
    </row>
    <row r="5187" spans="2:12" ht="15" x14ac:dyDescent="0.25">
      <c r="B5187" s="388" t="s">
        <v>2896</v>
      </c>
      <c r="C5187" s="440" t="s">
        <v>15</v>
      </c>
      <c r="D5187" s="388" t="s">
        <v>33</v>
      </c>
      <c r="E5187" s="388" t="s">
        <v>30</v>
      </c>
      <c r="F5187" s="544" t="s">
        <v>199</v>
      </c>
      <c r="G5187" s="544"/>
      <c r="H5187" s="389" t="s">
        <v>24</v>
      </c>
      <c r="I5187" s="440" t="s">
        <v>26</v>
      </c>
      <c r="J5187" s="440" t="s">
        <v>585</v>
      </c>
      <c r="K5187" s="440" t="s">
        <v>54</v>
      </c>
      <c r="L5187" s="440" t="s">
        <v>25</v>
      </c>
    </row>
    <row r="5188" spans="2:12" x14ac:dyDescent="0.25">
      <c r="B5188" s="390" t="s">
        <v>382</v>
      </c>
      <c r="C5188" s="391" t="s">
        <v>2897</v>
      </c>
      <c r="D5188" s="390" t="s">
        <v>1336</v>
      </c>
      <c r="E5188" s="390" t="s">
        <v>2898</v>
      </c>
      <c r="F5188" s="541">
        <v>1701</v>
      </c>
      <c r="G5188" s="541"/>
      <c r="H5188" s="392" t="s">
        <v>136</v>
      </c>
      <c r="I5188" s="443">
        <v>1</v>
      </c>
      <c r="J5188" s="393"/>
      <c r="K5188" s="393">
        <v>809.84</v>
      </c>
      <c r="L5188" s="393">
        <v>809.84</v>
      </c>
    </row>
    <row r="5189" spans="2:12" x14ac:dyDescent="0.25">
      <c r="B5189" s="394" t="s">
        <v>383</v>
      </c>
      <c r="C5189" s="444" t="s">
        <v>685</v>
      </c>
      <c r="D5189" s="394" t="s">
        <v>1336</v>
      </c>
      <c r="E5189" s="394" t="s">
        <v>236</v>
      </c>
      <c r="F5189" s="542" t="s">
        <v>384</v>
      </c>
      <c r="G5189" s="542"/>
      <c r="H5189" s="395" t="s">
        <v>340</v>
      </c>
      <c r="I5189" s="445">
        <v>1.2950999999999999</v>
      </c>
      <c r="J5189" s="445">
        <v>0</v>
      </c>
      <c r="K5189" s="446">
        <v>29.12</v>
      </c>
      <c r="L5189" s="446">
        <v>37.713312000000002</v>
      </c>
    </row>
    <row r="5190" spans="2:12" x14ac:dyDescent="0.25">
      <c r="B5190" s="394" t="s">
        <v>383</v>
      </c>
      <c r="C5190" s="444" t="s">
        <v>695</v>
      </c>
      <c r="D5190" s="394" t="s">
        <v>1336</v>
      </c>
      <c r="E5190" s="394" t="s">
        <v>437</v>
      </c>
      <c r="F5190" s="542" t="s">
        <v>390</v>
      </c>
      <c r="G5190" s="542"/>
      <c r="H5190" s="395" t="s">
        <v>138</v>
      </c>
      <c r="I5190" s="445">
        <v>1.06E-2</v>
      </c>
      <c r="J5190" s="445">
        <v>0</v>
      </c>
      <c r="K5190" s="446">
        <v>168.09</v>
      </c>
      <c r="L5190" s="446">
        <v>1.7817540000000001</v>
      </c>
    </row>
    <row r="5191" spans="2:12" x14ac:dyDescent="0.25">
      <c r="B5191" s="394" t="s">
        <v>383</v>
      </c>
      <c r="C5191" s="444" t="s">
        <v>5005</v>
      </c>
      <c r="D5191" s="394" t="s">
        <v>1336</v>
      </c>
      <c r="E5191" s="394" t="s">
        <v>5006</v>
      </c>
      <c r="F5191" s="542" t="s">
        <v>390</v>
      </c>
      <c r="G5191" s="542"/>
      <c r="H5191" s="395" t="s">
        <v>136</v>
      </c>
      <c r="I5191" s="445">
        <v>1</v>
      </c>
      <c r="J5191" s="445">
        <v>0</v>
      </c>
      <c r="K5191" s="446">
        <v>267.61</v>
      </c>
      <c r="L5191" s="446">
        <v>267.61</v>
      </c>
    </row>
    <row r="5192" spans="2:12" x14ac:dyDescent="0.25">
      <c r="B5192" s="394" t="s">
        <v>383</v>
      </c>
      <c r="C5192" s="444" t="s">
        <v>662</v>
      </c>
      <c r="D5192" s="394" t="s">
        <v>1336</v>
      </c>
      <c r="E5192" s="394" t="s">
        <v>240</v>
      </c>
      <c r="F5192" s="542" t="s">
        <v>384</v>
      </c>
      <c r="G5192" s="542"/>
      <c r="H5192" s="395" t="s">
        <v>340</v>
      </c>
      <c r="I5192" s="445">
        <v>3.6122999999999998</v>
      </c>
      <c r="J5192" s="445">
        <v>0</v>
      </c>
      <c r="K5192" s="446">
        <v>29.14</v>
      </c>
      <c r="L5192" s="446">
        <v>105.262422</v>
      </c>
    </row>
    <row r="5193" spans="2:12" x14ac:dyDescent="0.25">
      <c r="B5193" s="394" t="s">
        <v>383</v>
      </c>
      <c r="C5193" s="444" t="s">
        <v>1143</v>
      </c>
      <c r="D5193" s="394" t="s">
        <v>1336</v>
      </c>
      <c r="E5193" s="394" t="s">
        <v>1144</v>
      </c>
      <c r="F5193" s="542" t="s">
        <v>390</v>
      </c>
      <c r="G5193" s="542"/>
      <c r="H5193" s="395" t="s">
        <v>141</v>
      </c>
      <c r="I5193" s="445">
        <v>10</v>
      </c>
      <c r="J5193" s="445">
        <v>0</v>
      </c>
      <c r="K5193" s="446">
        <v>10.29</v>
      </c>
      <c r="L5193" s="446">
        <v>102.9</v>
      </c>
    </row>
    <row r="5194" spans="2:12" ht="12.75" customHeight="1" x14ac:dyDescent="0.25">
      <c r="B5194" s="394" t="s">
        <v>383</v>
      </c>
      <c r="C5194" s="444" t="s">
        <v>690</v>
      </c>
      <c r="D5194" s="394" t="s">
        <v>1336</v>
      </c>
      <c r="E5194" s="394" t="s">
        <v>202</v>
      </c>
      <c r="F5194" s="542" t="s">
        <v>384</v>
      </c>
      <c r="G5194" s="542"/>
      <c r="H5194" s="395" t="s">
        <v>340</v>
      </c>
      <c r="I5194" s="445">
        <v>3.2231000000000001</v>
      </c>
      <c r="J5194" s="445">
        <v>0</v>
      </c>
      <c r="K5194" s="446">
        <v>20.37</v>
      </c>
      <c r="L5194" s="446">
        <v>65.654546999999994</v>
      </c>
    </row>
    <row r="5195" spans="2:12" ht="12.75" customHeight="1" x14ac:dyDescent="0.25">
      <c r="B5195" s="394" t="s">
        <v>383</v>
      </c>
      <c r="C5195" s="444" t="s">
        <v>1135</v>
      </c>
      <c r="D5195" s="394" t="s">
        <v>1336</v>
      </c>
      <c r="E5195" s="394" t="s">
        <v>1136</v>
      </c>
      <c r="F5195" s="542" t="s">
        <v>390</v>
      </c>
      <c r="G5195" s="542"/>
      <c r="H5195" s="395" t="s">
        <v>924</v>
      </c>
      <c r="I5195" s="445">
        <v>1</v>
      </c>
      <c r="J5195" s="445">
        <v>0</v>
      </c>
      <c r="K5195" s="446">
        <v>222.14</v>
      </c>
      <c r="L5195" s="446">
        <v>222.14</v>
      </c>
    </row>
    <row r="5196" spans="2:12" x14ac:dyDescent="0.25">
      <c r="B5196" s="394" t="s">
        <v>383</v>
      </c>
      <c r="C5196" s="444" t="s">
        <v>670</v>
      </c>
      <c r="D5196" s="394" t="s">
        <v>1336</v>
      </c>
      <c r="E5196" s="394" t="s">
        <v>415</v>
      </c>
      <c r="F5196" s="542" t="s">
        <v>390</v>
      </c>
      <c r="G5196" s="542"/>
      <c r="H5196" s="395" t="s">
        <v>156</v>
      </c>
      <c r="I5196" s="445">
        <v>1.72</v>
      </c>
      <c r="J5196" s="445">
        <v>0</v>
      </c>
      <c r="K5196" s="446">
        <v>0.64</v>
      </c>
      <c r="L5196" s="446">
        <v>1.1008</v>
      </c>
    </row>
    <row r="5197" spans="2:12" x14ac:dyDescent="0.25">
      <c r="B5197" s="394" t="s">
        <v>383</v>
      </c>
      <c r="C5197" s="444" t="s">
        <v>1137</v>
      </c>
      <c r="D5197" s="394" t="s">
        <v>1336</v>
      </c>
      <c r="E5197" s="394" t="s">
        <v>1138</v>
      </c>
      <c r="F5197" s="542" t="s">
        <v>390</v>
      </c>
      <c r="G5197" s="542"/>
      <c r="H5197" s="395" t="s">
        <v>156</v>
      </c>
      <c r="I5197" s="445">
        <v>0.2</v>
      </c>
      <c r="J5197" s="445">
        <v>0</v>
      </c>
      <c r="K5197" s="446">
        <v>21.53</v>
      </c>
      <c r="L5197" s="446">
        <v>4.306</v>
      </c>
    </row>
    <row r="5198" spans="2:12" x14ac:dyDescent="0.25">
      <c r="B5198" s="394" t="s">
        <v>383</v>
      </c>
      <c r="C5198" s="444" t="s">
        <v>708</v>
      </c>
      <c r="D5198" s="394" t="s">
        <v>1336</v>
      </c>
      <c r="E5198" s="394" t="s">
        <v>457</v>
      </c>
      <c r="F5198" s="542" t="s">
        <v>390</v>
      </c>
      <c r="G5198" s="542"/>
      <c r="H5198" s="395" t="s">
        <v>156</v>
      </c>
      <c r="I5198" s="445">
        <v>1.72</v>
      </c>
      <c r="J5198" s="445">
        <v>0</v>
      </c>
      <c r="K5198" s="446">
        <v>0.81</v>
      </c>
      <c r="L5198" s="446">
        <v>1.3932</v>
      </c>
    </row>
    <row r="5199" spans="2:12" ht="25.5" x14ac:dyDescent="0.25">
      <c r="B5199" s="399"/>
      <c r="C5199" s="399"/>
      <c r="D5199" s="399"/>
      <c r="E5199" s="399"/>
      <c r="F5199" s="399"/>
      <c r="G5199" s="399" t="s">
        <v>386</v>
      </c>
      <c r="H5199" s="447">
        <v>208.62</v>
      </c>
      <c r="I5199" s="399" t="s">
        <v>387</v>
      </c>
      <c r="J5199" s="447">
        <v>0</v>
      </c>
      <c r="K5199" s="399" t="s">
        <v>388</v>
      </c>
      <c r="L5199" s="447">
        <v>208.62</v>
      </c>
    </row>
    <row r="5200" spans="2:12" ht="26.25" thickBot="1" x14ac:dyDescent="0.3">
      <c r="B5200" s="399"/>
      <c r="C5200" s="399"/>
      <c r="D5200" s="399"/>
      <c r="E5200" s="399"/>
      <c r="F5200" s="399"/>
      <c r="G5200" s="399" t="s">
        <v>389</v>
      </c>
      <c r="H5200" s="447">
        <v>0</v>
      </c>
      <c r="I5200" s="543"/>
      <c r="J5200" s="543" t="s">
        <v>474</v>
      </c>
      <c r="K5200" s="399"/>
      <c r="L5200" s="447">
        <v>809.84</v>
      </c>
    </row>
    <row r="5201" spans="2:12" ht="13.5" thickTop="1" x14ac:dyDescent="0.25">
      <c r="B5201" s="396"/>
      <c r="C5201" s="396"/>
      <c r="D5201" s="396"/>
      <c r="E5201" s="396"/>
      <c r="F5201" s="396"/>
      <c r="G5201" s="396"/>
      <c r="H5201" s="396"/>
      <c r="I5201" s="396"/>
      <c r="J5201" s="396"/>
      <c r="K5201" s="396"/>
      <c r="L5201" s="396"/>
    </row>
    <row r="5202" spans="2:12" ht="12.75" customHeight="1" x14ac:dyDescent="0.25">
      <c r="B5202" s="388" t="s">
        <v>2902</v>
      </c>
      <c r="C5202" s="440" t="s">
        <v>15</v>
      </c>
      <c r="D5202" s="388" t="s">
        <v>33</v>
      </c>
      <c r="E5202" s="388" t="s">
        <v>30</v>
      </c>
      <c r="F5202" s="544" t="s">
        <v>199</v>
      </c>
      <c r="G5202" s="544"/>
      <c r="H5202" s="389" t="s">
        <v>24</v>
      </c>
      <c r="I5202" s="440" t="s">
        <v>26</v>
      </c>
      <c r="J5202" s="440" t="s">
        <v>585</v>
      </c>
      <c r="K5202" s="440" t="s">
        <v>54</v>
      </c>
      <c r="L5202" s="440" t="s">
        <v>25</v>
      </c>
    </row>
    <row r="5203" spans="2:12" ht="12.75" customHeight="1" x14ac:dyDescent="0.25">
      <c r="B5203" s="390" t="s">
        <v>382</v>
      </c>
      <c r="C5203" s="391" t="s">
        <v>2903</v>
      </c>
      <c r="D5203" s="390" t="s">
        <v>1336</v>
      </c>
      <c r="E5203" s="390" t="s">
        <v>2904</v>
      </c>
      <c r="F5203" s="541">
        <v>18</v>
      </c>
      <c r="G5203" s="541"/>
      <c r="H5203" s="392" t="s">
        <v>131</v>
      </c>
      <c r="I5203" s="443">
        <v>1</v>
      </c>
      <c r="J5203" s="393"/>
      <c r="K5203" s="393">
        <v>949.09</v>
      </c>
      <c r="L5203" s="393">
        <v>949.09</v>
      </c>
    </row>
    <row r="5204" spans="2:12" x14ac:dyDescent="0.25">
      <c r="B5204" s="394" t="s">
        <v>383</v>
      </c>
      <c r="C5204" s="444" t="s">
        <v>695</v>
      </c>
      <c r="D5204" s="394" t="s">
        <v>1336</v>
      </c>
      <c r="E5204" s="394" t="s">
        <v>437</v>
      </c>
      <c r="F5204" s="542" t="s">
        <v>390</v>
      </c>
      <c r="G5204" s="542"/>
      <c r="H5204" s="395" t="s">
        <v>138</v>
      </c>
      <c r="I5204" s="445">
        <v>1.43E-2</v>
      </c>
      <c r="J5204" s="445">
        <v>0</v>
      </c>
      <c r="K5204" s="446">
        <v>168.09</v>
      </c>
      <c r="L5204" s="446">
        <v>2.4036870000000001</v>
      </c>
    </row>
    <row r="5205" spans="2:12" x14ac:dyDescent="0.25">
      <c r="B5205" s="394" t="s">
        <v>383</v>
      </c>
      <c r="C5205" s="444" t="s">
        <v>670</v>
      </c>
      <c r="D5205" s="394" t="s">
        <v>1336</v>
      </c>
      <c r="E5205" s="394" t="s">
        <v>415</v>
      </c>
      <c r="F5205" s="542" t="s">
        <v>390</v>
      </c>
      <c r="G5205" s="542"/>
      <c r="H5205" s="395" t="s">
        <v>156</v>
      </c>
      <c r="I5205" s="445">
        <v>5</v>
      </c>
      <c r="J5205" s="445">
        <v>0</v>
      </c>
      <c r="K5205" s="446">
        <v>0.64</v>
      </c>
      <c r="L5205" s="446">
        <v>3.2</v>
      </c>
    </row>
    <row r="5206" spans="2:12" x14ac:dyDescent="0.25">
      <c r="B5206" s="394" t="s">
        <v>383</v>
      </c>
      <c r="C5206" s="444" t="s">
        <v>690</v>
      </c>
      <c r="D5206" s="394" t="s">
        <v>1336</v>
      </c>
      <c r="E5206" s="394" t="s">
        <v>202</v>
      </c>
      <c r="F5206" s="542" t="s">
        <v>384</v>
      </c>
      <c r="G5206" s="542"/>
      <c r="H5206" s="395" t="s">
        <v>340</v>
      </c>
      <c r="I5206" s="445">
        <v>0.99950000000000006</v>
      </c>
      <c r="J5206" s="445">
        <v>0</v>
      </c>
      <c r="K5206" s="446">
        <v>20.37</v>
      </c>
      <c r="L5206" s="446">
        <v>20.359815000000001</v>
      </c>
    </row>
    <row r="5207" spans="2:12" x14ac:dyDescent="0.25">
      <c r="B5207" s="394" t="s">
        <v>383</v>
      </c>
      <c r="C5207" s="444" t="s">
        <v>685</v>
      </c>
      <c r="D5207" s="394" t="s">
        <v>1336</v>
      </c>
      <c r="E5207" s="394" t="s">
        <v>236</v>
      </c>
      <c r="F5207" s="542" t="s">
        <v>384</v>
      </c>
      <c r="G5207" s="542"/>
      <c r="H5207" s="395" t="s">
        <v>340</v>
      </c>
      <c r="I5207" s="445">
        <v>1.2995000000000001</v>
      </c>
      <c r="J5207" s="445">
        <v>0</v>
      </c>
      <c r="K5207" s="446">
        <v>29.12</v>
      </c>
      <c r="L5207" s="446">
        <v>37.841439999999999</v>
      </c>
    </row>
    <row r="5208" spans="2:12" x14ac:dyDescent="0.25">
      <c r="B5208" s="394" t="s">
        <v>383</v>
      </c>
      <c r="C5208" s="444" t="s">
        <v>5007</v>
      </c>
      <c r="D5208" s="394" t="s">
        <v>1336</v>
      </c>
      <c r="E5208" s="394" t="s">
        <v>5008</v>
      </c>
      <c r="F5208" s="542" t="s">
        <v>390</v>
      </c>
      <c r="G5208" s="542"/>
      <c r="H5208" s="395" t="s">
        <v>131</v>
      </c>
      <c r="I5208" s="445">
        <v>1</v>
      </c>
      <c r="J5208" s="445">
        <v>0</v>
      </c>
      <c r="K5208" s="446">
        <v>885.3</v>
      </c>
      <c r="L5208" s="446">
        <v>885.3</v>
      </c>
    </row>
    <row r="5209" spans="2:12" ht="25.5" x14ac:dyDescent="0.25">
      <c r="B5209" s="399"/>
      <c r="C5209" s="399"/>
      <c r="D5209" s="399"/>
      <c r="E5209" s="399"/>
      <c r="F5209" s="399"/>
      <c r="G5209" s="399" t="s">
        <v>386</v>
      </c>
      <c r="H5209" s="447">
        <v>58.19</v>
      </c>
      <c r="I5209" s="399" t="s">
        <v>387</v>
      </c>
      <c r="J5209" s="447">
        <v>0</v>
      </c>
      <c r="K5209" s="399" t="s">
        <v>388</v>
      </c>
      <c r="L5209" s="447">
        <v>58.19</v>
      </c>
    </row>
    <row r="5210" spans="2:12" ht="26.25" thickBot="1" x14ac:dyDescent="0.3">
      <c r="B5210" s="399"/>
      <c r="C5210" s="399"/>
      <c r="D5210" s="399"/>
      <c r="E5210" s="399"/>
      <c r="F5210" s="399"/>
      <c r="G5210" s="399" t="s">
        <v>389</v>
      </c>
      <c r="H5210" s="447">
        <v>0</v>
      </c>
      <c r="I5210" s="543"/>
      <c r="J5210" s="543" t="s">
        <v>474</v>
      </c>
      <c r="K5210" s="399"/>
      <c r="L5210" s="447">
        <v>949.09</v>
      </c>
    </row>
    <row r="5211" spans="2:12" ht="12.75" customHeight="1" thickTop="1" x14ac:dyDescent="0.25">
      <c r="B5211" s="396"/>
      <c r="C5211" s="396"/>
      <c r="D5211" s="396"/>
      <c r="E5211" s="396"/>
      <c r="F5211" s="396"/>
      <c r="G5211" s="396"/>
      <c r="H5211" s="396"/>
      <c r="I5211" s="396"/>
      <c r="J5211" s="396"/>
      <c r="K5211" s="396"/>
      <c r="L5211" s="396"/>
    </row>
    <row r="5212" spans="2:12" ht="12.75" customHeight="1" x14ac:dyDescent="0.25">
      <c r="B5212" s="388" t="s">
        <v>2905</v>
      </c>
      <c r="C5212" s="440" t="s">
        <v>15</v>
      </c>
      <c r="D5212" s="388" t="s">
        <v>33</v>
      </c>
      <c r="E5212" s="388" t="s">
        <v>30</v>
      </c>
      <c r="F5212" s="544" t="s">
        <v>199</v>
      </c>
      <c r="G5212" s="544"/>
      <c r="H5212" s="389" t="s">
        <v>24</v>
      </c>
      <c r="I5212" s="440" t="s">
        <v>26</v>
      </c>
      <c r="J5212" s="440" t="s">
        <v>585</v>
      </c>
      <c r="K5212" s="440" t="s">
        <v>54</v>
      </c>
      <c r="L5212" s="440" t="s">
        <v>25</v>
      </c>
    </row>
    <row r="5213" spans="2:12" ht="25.5" x14ac:dyDescent="0.25">
      <c r="B5213" s="390" t="s">
        <v>382</v>
      </c>
      <c r="C5213" s="391" t="s">
        <v>2906</v>
      </c>
      <c r="D5213" s="390" t="s">
        <v>1336</v>
      </c>
      <c r="E5213" s="390" t="s">
        <v>2907</v>
      </c>
      <c r="F5213" s="541">
        <v>18</v>
      </c>
      <c r="G5213" s="541"/>
      <c r="H5213" s="392" t="s">
        <v>131</v>
      </c>
      <c r="I5213" s="443">
        <v>1</v>
      </c>
      <c r="J5213" s="393"/>
      <c r="K5213" s="393">
        <v>933.95</v>
      </c>
      <c r="L5213" s="393">
        <v>933.95</v>
      </c>
    </row>
    <row r="5214" spans="2:12" x14ac:dyDescent="0.25">
      <c r="B5214" s="394" t="s">
        <v>383</v>
      </c>
      <c r="C5214" s="444" t="s">
        <v>695</v>
      </c>
      <c r="D5214" s="394" t="s">
        <v>1336</v>
      </c>
      <c r="E5214" s="394" t="s">
        <v>437</v>
      </c>
      <c r="F5214" s="542" t="s">
        <v>390</v>
      </c>
      <c r="G5214" s="542"/>
      <c r="H5214" s="395" t="s">
        <v>138</v>
      </c>
      <c r="I5214" s="445">
        <v>1.0800000000000001E-2</v>
      </c>
      <c r="J5214" s="445">
        <v>0</v>
      </c>
      <c r="K5214" s="446">
        <v>168.09</v>
      </c>
      <c r="L5214" s="446">
        <v>1.815372</v>
      </c>
    </row>
    <row r="5215" spans="2:12" x14ac:dyDescent="0.25">
      <c r="B5215" s="394" t="s">
        <v>383</v>
      </c>
      <c r="C5215" s="444" t="s">
        <v>690</v>
      </c>
      <c r="D5215" s="394" t="s">
        <v>1336</v>
      </c>
      <c r="E5215" s="394" t="s">
        <v>202</v>
      </c>
      <c r="F5215" s="542" t="s">
        <v>384</v>
      </c>
      <c r="G5215" s="542"/>
      <c r="H5215" s="395" t="s">
        <v>340</v>
      </c>
      <c r="I5215" s="445">
        <v>1.0860000000000001</v>
      </c>
      <c r="J5215" s="445">
        <v>0</v>
      </c>
      <c r="K5215" s="446">
        <v>20.37</v>
      </c>
      <c r="L5215" s="446">
        <v>22.12182</v>
      </c>
    </row>
    <row r="5216" spans="2:12" x14ac:dyDescent="0.25">
      <c r="B5216" s="394" t="s">
        <v>383</v>
      </c>
      <c r="C5216" s="444" t="s">
        <v>5009</v>
      </c>
      <c r="D5216" s="394" t="s">
        <v>1336</v>
      </c>
      <c r="E5216" s="394" t="s">
        <v>5010</v>
      </c>
      <c r="F5216" s="542" t="s">
        <v>390</v>
      </c>
      <c r="G5216" s="542"/>
      <c r="H5216" s="395" t="s">
        <v>131</v>
      </c>
      <c r="I5216" s="445">
        <v>1</v>
      </c>
      <c r="J5216" s="445">
        <v>0</v>
      </c>
      <c r="K5216" s="446">
        <v>867.63</v>
      </c>
      <c r="L5216" s="446">
        <v>867.63</v>
      </c>
    </row>
    <row r="5217" spans="2:12" x14ac:dyDescent="0.25">
      <c r="B5217" s="394" t="s">
        <v>383</v>
      </c>
      <c r="C5217" s="444" t="s">
        <v>670</v>
      </c>
      <c r="D5217" s="394" t="s">
        <v>1336</v>
      </c>
      <c r="E5217" s="394" t="s">
        <v>415</v>
      </c>
      <c r="F5217" s="542" t="s">
        <v>390</v>
      </c>
      <c r="G5217" s="542"/>
      <c r="H5217" s="395" t="s">
        <v>156</v>
      </c>
      <c r="I5217" s="445">
        <v>3.7955999999999999</v>
      </c>
      <c r="J5217" s="445">
        <v>0</v>
      </c>
      <c r="K5217" s="446">
        <v>0.64</v>
      </c>
      <c r="L5217" s="446">
        <v>2.4291839999999998</v>
      </c>
    </row>
    <row r="5218" spans="2:12" x14ac:dyDescent="0.25">
      <c r="B5218" s="394" t="s">
        <v>383</v>
      </c>
      <c r="C5218" s="444" t="s">
        <v>685</v>
      </c>
      <c r="D5218" s="394" t="s">
        <v>1336</v>
      </c>
      <c r="E5218" s="394" t="s">
        <v>236</v>
      </c>
      <c r="F5218" s="542" t="s">
        <v>384</v>
      </c>
      <c r="G5218" s="542"/>
      <c r="H5218" s="395" t="s">
        <v>340</v>
      </c>
      <c r="I5218" s="445">
        <v>1.3727</v>
      </c>
      <c r="J5218" s="445">
        <v>0</v>
      </c>
      <c r="K5218" s="446">
        <v>29.12</v>
      </c>
      <c r="L5218" s="446">
        <v>39.973024000000002</v>
      </c>
    </row>
    <row r="5219" spans="2:12" ht="25.5" x14ac:dyDescent="0.25">
      <c r="B5219" s="399"/>
      <c r="C5219" s="399"/>
      <c r="D5219" s="399"/>
      <c r="E5219" s="399"/>
      <c r="F5219" s="399"/>
      <c r="G5219" s="399" t="s">
        <v>386</v>
      </c>
      <c r="H5219" s="447">
        <v>62.09</v>
      </c>
      <c r="I5219" s="399" t="s">
        <v>387</v>
      </c>
      <c r="J5219" s="447">
        <v>0</v>
      </c>
      <c r="K5219" s="399" t="s">
        <v>388</v>
      </c>
      <c r="L5219" s="447">
        <v>62.09</v>
      </c>
    </row>
    <row r="5220" spans="2:12" ht="26.25" thickBot="1" x14ac:dyDescent="0.3">
      <c r="B5220" s="399"/>
      <c r="C5220" s="399"/>
      <c r="D5220" s="399"/>
      <c r="E5220" s="399"/>
      <c r="F5220" s="399"/>
      <c r="G5220" s="399" t="s">
        <v>389</v>
      </c>
      <c r="H5220" s="447">
        <v>0</v>
      </c>
      <c r="I5220" s="543"/>
      <c r="J5220" s="543" t="s">
        <v>474</v>
      </c>
      <c r="K5220" s="399"/>
      <c r="L5220" s="447">
        <v>933.95</v>
      </c>
    </row>
    <row r="5221" spans="2:12" ht="13.5" thickTop="1" x14ac:dyDescent="0.25">
      <c r="B5221" s="396"/>
      <c r="C5221" s="396"/>
      <c r="D5221" s="396"/>
      <c r="E5221" s="396"/>
      <c r="F5221" s="396"/>
      <c r="G5221" s="396"/>
      <c r="H5221" s="396"/>
      <c r="I5221" s="396"/>
      <c r="J5221" s="396"/>
      <c r="K5221" s="396"/>
      <c r="L5221" s="396"/>
    </row>
    <row r="5222" spans="2:12" ht="12.75" customHeight="1" x14ac:dyDescent="0.25">
      <c r="B5222" s="388" t="s">
        <v>2908</v>
      </c>
      <c r="C5222" s="440" t="s">
        <v>15</v>
      </c>
      <c r="D5222" s="388" t="s">
        <v>33</v>
      </c>
      <c r="E5222" s="388" t="s">
        <v>30</v>
      </c>
      <c r="F5222" s="544" t="s">
        <v>199</v>
      </c>
      <c r="G5222" s="544"/>
      <c r="H5222" s="389" t="s">
        <v>24</v>
      </c>
      <c r="I5222" s="440" t="s">
        <v>26</v>
      </c>
      <c r="J5222" s="440" t="s">
        <v>585</v>
      </c>
      <c r="K5222" s="440" t="s">
        <v>54</v>
      </c>
      <c r="L5222" s="440" t="s">
        <v>25</v>
      </c>
    </row>
    <row r="5223" spans="2:12" ht="38.25" x14ac:dyDescent="0.25">
      <c r="B5223" s="390" t="s">
        <v>382</v>
      </c>
      <c r="C5223" s="391" t="s">
        <v>2909</v>
      </c>
      <c r="D5223" s="390" t="s">
        <v>1336</v>
      </c>
      <c r="E5223" s="390" t="s">
        <v>2910</v>
      </c>
      <c r="F5223" s="541">
        <v>1807</v>
      </c>
      <c r="G5223" s="541"/>
      <c r="H5223" s="392" t="s">
        <v>131</v>
      </c>
      <c r="I5223" s="443">
        <v>1</v>
      </c>
      <c r="J5223" s="393"/>
      <c r="K5223" s="393">
        <v>367.64</v>
      </c>
      <c r="L5223" s="393">
        <v>367.64</v>
      </c>
    </row>
    <row r="5224" spans="2:12" ht="12.75" customHeight="1" x14ac:dyDescent="0.25">
      <c r="B5224" s="394" t="s">
        <v>383</v>
      </c>
      <c r="C5224" s="444" t="s">
        <v>806</v>
      </c>
      <c r="D5224" s="394" t="s">
        <v>1336</v>
      </c>
      <c r="E5224" s="394" t="s">
        <v>496</v>
      </c>
      <c r="F5224" s="542" t="s">
        <v>390</v>
      </c>
      <c r="G5224" s="542"/>
      <c r="H5224" s="395" t="s">
        <v>156</v>
      </c>
      <c r="I5224" s="445">
        <v>4.1700000000000001E-2</v>
      </c>
      <c r="J5224" s="445">
        <v>0</v>
      </c>
      <c r="K5224" s="446">
        <v>28.25</v>
      </c>
      <c r="L5224" s="446">
        <v>1.1780250000000001</v>
      </c>
    </row>
    <row r="5225" spans="2:12" x14ac:dyDescent="0.25">
      <c r="B5225" s="394" t="s">
        <v>383</v>
      </c>
      <c r="C5225" s="444" t="s">
        <v>807</v>
      </c>
      <c r="D5225" s="394" t="s">
        <v>1336</v>
      </c>
      <c r="E5225" s="394" t="s">
        <v>492</v>
      </c>
      <c r="F5225" s="542" t="s">
        <v>390</v>
      </c>
      <c r="G5225" s="542"/>
      <c r="H5225" s="395" t="s">
        <v>156</v>
      </c>
      <c r="I5225" s="445">
        <v>0.23799999999999999</v>
      </c>
      <c r="J5225" s="445">
        <v>0</v>
      </c>
      <c r="K5225" s="446">
        <v>35.56</v>
      </c>
      <c r="L5225" s="446">
        <v>8.4632799999999992</v>
      </c>
    </row>
    <row r="5226" spans="2:12" x14ac:dyDescent="0.25">
      <c r="B5226" s="394" t="s">
        <v>383</v>
      </c>
      <c r="C5226" s="444" t="s">
        <v>685</v>
      </c>
      <c r="D5226" s="394" t="s">
        <v>1336</v>
      </c>
      <c r="E5226" s="394" t="s">
        <v>236</v>
      </c>
      <c r="F5226" s="542" t="s">
        <v>384</v>
      </c>
      <c r="G5226" s="542"/>
      <c r="H5226" s="395" t="s">
        <v>340</v>
      </c>
      <c r="I5226" s="445">
        <v>0.30859999999999999</v>
      </c>
      <c r="J5226" s="445">
        <v>0</v>
      </c>
      <c r="K5226" s="446">
        <v>29.12</v>
      </c>
      <c r="L5226" s="446">
        <v>8.9864320000000006</v>
      </c>
    </row>
    <row r="5227" spans="2:12" x14ac:dyDescent="0.25">
      <c r="B5227" s="394" t="s">
        <v>383</v>
      </c>
      <c r="C5227" s="444" t="s">
        <v>805</v>
      </c>
      <c r="D5227" s="394" t="s">
        <v>1336</v>
      </c>
      <c r="E5227" s="394" t="s">
        <v>495</v>
      </c>
      <c r="F5227" s="542" t="s">
        <v>390</v>
      </c>
      <c r="G5227" s="542"/>
      <c r="H5227" s="395" t="s">
        <v>136</v>
      </c>
      <c r="I5227" s="445">
        <v>5.21E-2</v>
      </c>
      <c r="J5227" s="445">
        <v>0</v>
      </c>
      <c r="K5227" s="446">
        <v>11.8</v>
      </c>
      <c r="L5227" s="446">
        <v>0.61477999999999999</v>
      </c>
    </row>
    <row r="5228" spans="2:12" x14ac:dyDescent="0.25">
      <c r="B5228" s="394" t="s">
        <v>383</v>
      </c>
      <c r="C5228" s="444" t="s">
        <v>804</v>
      </c>
      <c r="D5228" s="394" t="s">
        <v>1336</v>
      </c>
      <c r="E5228" s="394" t="s">
        <v>493</v>
      </c>
      <c r="F5228" s="542" t="s">
        <v>390</v>
      </c>
      <c r="G5228" s="542"/>
      <c r="H5228" s="395" t="s">
        <v>136</v>
      </c>
      <c r="I5228" s="445">
        <v>5.9499999999999997E-2</v>
      </c>
      <c r="J5228" s="445">
        <v>0</v>
      </c>
      <c r="K5228" s="446">
        <v>13.09</v>
      </c>
      <c r="L5228" s="446">
        <v>0.77885499999999996</v>
      </c>
    </row>
    <row r="5229" spans="2:12" x14ac:dyDescent="0.25">
      <c r="B5229" s="394" t="s">
        <v>383</v>
      </c>
      <c r="C5229" s="444" t="s">
        <v>5011</v>
      </c>
      <c r="D5229" s="394" t="s">
        <v>1336</v>
      </c>
      <c r="E5229" s="394" t="s">
        <v>494</v>
      </c>
      <c r="F5229" s="542" t="s">
        <v>390</v>
      </c>
      <c r="G5229" s="542"/>
      <c r="H5229" s="395" t="s">
        <v>136</v>
      </c>
      <c r="I5229" s="445">
        <v>1</v>
      </c>
      <c r="J5229" s="445">
        <v>0</v>
      </c>
      <c r="K5229" s="446">
        <v>102.47</v>
      </c>
      <c r="L5229" s="446">
        <v>102.47</v>
      </c>
    </row>
    <row r="5230" spans="2:12" x14ac:dyDescent="0.25">
      <c r="B5230" s="394" t="s">
        <v>383</v>
      </c>
      <c r="C5230" s="444" t="s">
        <v>701</v>
      </c>
      <c r="D5230" s="394" t="s">
        <v>1336</v>
      </c>
      <c r="E5230" s="394" t="s">
        <v>447</v>
      </c>
      <c r="F5230" s="542" t="s">
        <v>390</v>
      </c>
      <c r="G5230" s="542"/>
      <c r="H5230" s="395" t="s">
        <v>136</v>
      </c>
      <c r="I5230" s="445">
        <v>0.29759999999999998</v>
      </c>
      <c r="J5230" s="445">
        <v>0</v>
      </c>
      <c r="K5230" s="446">
        <v>3.65</v>
      </c>
      <c r="L5230" s="446">
        <v>1.0862400000000001</v>
      </c>
    </row>
    <row r="5231" spans="2:12" ht="12.75" customHeight="1" x14ac:dyDescent="0.25">
      <c r="B5231" s="394" t="s">
        <v>383</v>
      </c>
      <c r="C5231" s="444" t="s">
        <v>5012</v>
      </c>
      <c r="D5231" s="394" t="s">
        <v>1336</v>
      </c>
      <c r="E5231" s="394" t="s">
        <v>5013</v>
      </c>
      <c r="F5231" s="542" t="s">
        <v>390</v>
      </c>
      <c r="G5231" s="542"/>
      <c r="H5231" s="395" t="s">
        <v>156</v>
      </c>
      <c r="I5231" s="445">
        <v>15</v>
      </c>
      <c r="J5231" s="445">
        <v>0</v>
      </c>
      <c r="K5231" s="446">
        <v>11.64</v>
      </c>
      <c r="L5231" s="446">
        <v>174.6</v>
      </c>
    </row>
    <row r="5232" spans="2:12" x14ac:dyDescent="0.25">
      <c r="B5232" s="394" t="s">
        <v>383</v>
      </c>
      <c r="C5232" s="444" t="s">
        <v>693</v>
      </c>
      <c r="D5232" s="394" t="s">
        <v>1336</v>
      </c>
      <c r="E5232" s="394" t="s">
        <v>435</v>
      </c>
      <c r="F5232" s="542" t="s">
        <v>390</v>
      </c>
      <c r="G5232" s="542"/>
      <c r="H5232" s="395" t="s">
        <v>136</v>
      </c>
      <c r="I5232" s="445">
        <v>3.125</v>
      </c>
      <c r="J5232" s="445">
        <v>0</v>
      </c>
      <c r="K5232" s="446">
        <v>22.24</v>
      </c>
      <c r="L5232" s="446">
        <v>69.5</v>
      </c>
    </row>
    <row r="5233" spans="2:12" ht="12.75" customHeight="1" x14ac:dyDescent="0.25">
      <c r="B5233" s="399"/>
      <c r="C5233" s="399"/>
      <c r="D5233" s="399"/>
      <c r="E5233" s="399"/>
      <c r="F5233" s="399"/>
      <c r="G5233" s="399" t="s">
        <v>386</v>
      </c>
      <c r="H5233" s="447">
        <v>8.98</v>
      </c>
      <c r="I5233" s="399" t="s">
        <v>387</v>
      </c>
      <c r="J5233" s="447">
        <v>0</v>
      </c>
      <c r="K5233" s="399" t="s">
        <v>388</v>
      </c>
      <c r="L5233" s="447">
        <v>8.98</v>
      </c>
    </row>
    <row r="5234" spans="2:12" ht="26.25" thickBot="1" x14ac:dyDescent="0.3">
      <c r="B5234" s="399"/>
      <c r="C5234" s="399"/>
      <c r="D5234" s="399"/>
      <c r="E5234" s="399"/>
      <c r="F5234" s="399"/>
      <c r="G5234" s="399" t="s">
        <v>389</v>
      </c>
      <c r="H5234" s="447">
        <v>0</v>
      </c>
      <c r="I5234" s="543"/>
      <c r="J5234" s="543" t="s">
        <v>474</v>
      </c>
      <c r="K5234" s="399"/>
      <c r="L5234" s="447">
        <v>367.64</v>
      </c>
    </row>
    <row r="5235" spans="2:12" ht="13.5" thickTop="1" x14ac:dyDescent="0.25">
      <c r="B5235" s="396"/>
      <c r="C5235" s="396"/>
      <c r="D5235" s="396"/>
      <c r="E5235" s="396"/>
      <c r="F5235" s="396"/>
      <c r="G5235" s="396"/>
      <c r="H5235" s="396"/>
      <c r="I5235" s="396"/>
      <c r="J5235" s="396"/>
      <c r="K5235" s="396"/>
      <c r="L5235" s="396"/>
    </row>
    <row r="5236" spans="2:12" ht="15" x14ac:dyDescent="0.25">
      <c r="B5236" s="388" t="s">
        <v>2912</v>
      </c>
      <c r="C5236" s="440" t="s">
        <v>15</v>
      </c>
      <c r="D5236" s="388" t="s">
        <v>33</v>
      </c>
      <c r="E5236" s="388" t="s">
        <v>30</v>
      </c>
      <c r="F5236" s="544" t="s">
        <v>199</v>
      </c>
      <c r="G5236" s="544"/>
      <c r="H5236" s="389" t="s">
        <v>24</v>
      </c>
      <c r="I5236" s="440" t="s">
        <v>26</v>
      </c>
      <c r="J5236" s="440" t="s">
        <v>585</v>
      </c>
      <c r="K5236" s="440" t="s">
        <v>54</v>
      </c>
      <c r="L5236" s="440" t="s">
        <v>25</v>
      </c>
    </row>
    <row r="5237" spans="2:12" ht="76.5" x14ac:dyDescent="0.25">
      <c r="B5237" s="390" t="s">
        <v>382</v>
      </c>
      <c r="C5237" s="391" t="s">
        <v>2913</v>
      </c>
      <c r="D5237" s="390" t="s">
        <v>2914</v>
      </c>
      <c r="E5237" s="390" t="s">
        <v>5014</v>
      </c>
      <c r="F5237" s="541" t="s">
        <v>5015</v>
      </c>
      <c r="G5237" s="541"/>
      <c r="H5237" s="392" t="s">
        <v>2754</v>
      </c>
      <c r="I5237" s="443">
        <v>1</v>
      </c>
      <c r="J5237" s="393"/>
      <c r="K5237" s="393">
        <v>2570.0500000000002</v>
      </c>
      <c r="L5237" s="393">
        <v>2570.0500000000002</v>
      </c>
    </row>
    <row r="5238" spans="2:12" ht="25.5" x14ac:dyDescent="0.25">
      <c r="B5238" s="394" t="s">
        <v>383</v>
      </c>
      <c r="C5238" s="444" t="s">
        <v>5016</v>
      </c>
      <c r="D5238" s="394" t="s">
        <v>2914</v>
      </c>
      <c r="E5238" s="394" t="s">
        <v>5017</v>
      </c>
      <c r="F5238" s="542" t="s">
        <v>390</v>
      </c>
      <c r="G5238" s="542"/>
      <c r="H5238" s="395" t="s">
        <v>159</v>
      </c>
      <c r="I5238" s="445">
        <v>1</v>
      </c>
      <c r="J5238" s="445">
        <v>0</v>
      </c>
      <c r="K5238" s="446">
        <v>2361.59</v>
      </c>
      <c r="L5238" s="446">
        <v>2361.59</v>
      </c>
    </row>
    <row r="5239" spans="2:12" x14ac:dyDescent="0.25">
      <c r="B5239" s="394" t="s">
        <v>383</v>
      </c>
      <c r="C5239" s="444" t="s">
        <v>670</v>
      </c>
      <c r="D5239" s="394" t="s">
        <v>1336</v>
      </c>
      <c r="E5239" s="394" t="s">
        <v>415</v>
      </c>
      <c r="F5239" s="542" t="s">
        <v>390</v>
      </c>
      <c r="G5239" s="542"/>
      <c r="H5239" s="395" t="s">
        <v>156</v>
      </c>
      <c r="I5239" s="445">
        <v>2.1222810000000001</v>
      </c>
      <c r="J5239" s="445">
        <v>0</v>
      </c>
      <c r="K5239" s="446">
        <v>0.64</v>
      </c>
      <c r="L5239" s="446">
        <v>1.3582597999999999</v>
      </c>
    </row>
    <row r="5240" spans="2:12" x14ac:dyDescent="0.25">
      <c r="B5240" s="394" t="s">
        <v>383</v>
      </c>
      <c r="C5240" s="444" t="s">
        <v>695</v>
      </c>
      <c r="D5240" s="394" t="s">
        <v>1336</v>
      </c>
      <c r="E5240" s="394" t="s">
        <v>437</v>
      </c>
      <c r="F5240" s="542" t="s">
        <v>390</v>
      </c>
      <c r="G5240" s="542"/>
      <c r="H5240" s="395" t="s">
        <v>138</v>
      </c>
      <c r="I5240" s="445">
        <v>6.4200000000000004E-3</v>
      </c>
      <c r="J5240" s="445">
        <v>0</v>
      </c>
      <c r="K5240" s="446">
        <v>168.09</v>
      </c>
      <c r="L5240" s="446">
        <v>1.0791378</v>
      </c>
    </row>
    <row r="5241" spans="2:12" x14ac:dyDescent="0.25">
      <c r="B5241" s="394" t="s">
        <v>383</v>
      </c>
      <c r="C5241" s="444" t="s">
        <v>690</v>
      </c>
      <c r="D5241" s="394" t="s">
        <v>1336</v>
      </c>
      <c r="E5241" s="394" t="s">
        <v>202</v>
      </c>
      <c r="F5241" s="542" t="s">
        <v>384</v>
      </c>
      <c r="G5241" s="542"/>
      <c r="H5241" s="395" t="s">
        <v>340</v>
      </c>
      <c r="I5241" s="445">
        <v>4.6318729999999997</v>
      </c>
      <c r="J5241" s="445">
        <v>0</v>
      </c>
      <c r="K5241" s="446">
        <v>20.37</v>
      </c>
      <c r="L5241" s="446">
        <v>94.351253</v>
      </c>
    </row>
    <row r="5242" spans="2:12" ht="12.75" customHeight="1" x14ac:dyDescent="0.25">
      <c r="B5242" s="394" t="s">
        <v>383</v>
      </c>
      <c r="C5242" s="444" t="s">
        <v>685</v>
      </c>
      <c r="D5242" s="394" t="s">
        <v>1336</v>
      </c>
      <c r="E5242" s="394" t="s">
        <v>236</v>
      </c>
      <c r="F5242" s="542" t="s">
        <v>384</v>
      </c>
      <c r="G5242" s="542"/>
      <c r="H5242" s="395" t="s">
        <v>340</v>
      </c>
      <c r="I5242" s="445">
        <v>3.8357519999999998</v>
      </c>
      <c r="J5242" s="445">
        <v>0</v>
      </c>
      <c r="K5242" s="446">
        <v>29.12</v>
      </c>
      <c r="L5242" s="446">
        <v>111.6970982</v>
      </c>
    </row>
    <row r="5243" spans="2:12" ht="25.5" x14ac:dyDescent="0.25">
      <c r="B5243" s="399"/>
      <c r="C5243" s="399"/>
      <c r="D5243" s="399"/>
      <c r="E5243" s="399"/>
      <c r="F5243" s="399"/>
      <c r="G5243" s="399" t="s">
        <v>386</v>
      </c>
      <c r="H5243" s="447">
        <v>206.04</v>
      </c>
      <c r="I5243" s="399" t="s">
        <v>387</v>
      </c>
      <c r="J5243" s="447">
        <v>0</v>
      </c>
      <c r="K5243" s="399" t="s">
        <v>388</v>
      </c>
      <c r="L5243" s="447">
        <v>206.04</v>
      </c>
    </row>
    <row r="5244" spans="2:12" ht="12.75" customHeight="1" thickBot="1" x14ac:dyDescent="0.3">
      <c r="B5244" s="399"/>
      <c r="C5244" s="399"/>
      <c r="D5244" s="399"/>
      <c r="E5244" s="399"/>
      <c r="F5244" s="399"/>
      <c r="G5244" s="399" t="s">
        <v>389</v>
      </c>
      <c r="H5244" s="447">
        <v>0</v>
      </c>
      <c r="I5244" s="543"/>
      <c r="J5244" s="543" t="s">
        <v>474</v>
      </c>
      <c r="K5244" s="399"/>
      <c r="L5244" s="447">
        <v>2570.0500000000002</v>
      </c>
    </row>
    <row r="5245" spans="2:12" ht="13.5" thickTop="1" x14ac:dyDescent="0.25">
      <c r="B5245" s="396"/>
      <c r="C5245" s="396"/>
      <c r="D5245" s="396"/>
      <c r="E5245" s="396"/>
      <c r="F5245" s="396"/>
      <c r="G5245" s="396"/>
      <c r="H5245" s="396"/>
      <c r="I5245" s="396"/>
      <c r="J5245" s="396"/>
      <c r="K5245" s="396"/>
      <c r="L5245" s="396"/>
    </row>
    <row r="5246" spans="2:12" ht="15" x14ac:dyDescent="0.25">
      <c r="B5246" s="388" t="s">
        <v>2916</v>
      </c>
      <c r="C5246" s="440" t="s">
        <v>15</v>
      </c>
      <c r="D5246" s="388" t="s">
        <v>33</v>
      </c>
      <c r="E5246" s="388" t="s">
        <v>30</v>
      </c>
      <c r="F5246" s="544" t="s">
        <v>199</v>
      </c>
      <c r="G5246" s="544"/>
      <c r="H5246" s="389" t="s">
        <v>24</v>
      </c>
      <c r="I5246" s="440" t="s">
        <v>26</v>
      </c>
      <c r="J5246" s="440" t="s">
        <v>585</v>
      </c>
      <c r="K5246" s="440" t="s">
        <v>54</v>
      </c>
      <c r="L5246" s="440" t="s">
        <v>25</v>
      </c>
    </row>
    <row r="5247" spans="2:12" ht="25.5" x14ac:dyDescent="0.25">
      <c r="B5247" s="390" t="s">
        <v>382</v>
      </c>
      <c r="C5247" s="391" t="s">
        <v>2917</v>
      </c>
      <c r="D5247" s="390" t="s">
        <v>1336</v>
      </c>
      <c r="E5247" s="390" t="s">
        <v>2918</v>
      </c>
      <c r="F5247" s="541">
        <v>1807</v>
      </c>
      <c r="G5247" s="541"/>
      <c r="H5247" s="392" t="s">
        <v>141</v>
      </c>
      <c r="I5247" s="443">
        <v>1</v>
      </c>
      <c r="J5247" s="393"/>
      <c r="K5247" s="393">
        <v>510.68</v>
      </c>
      <c r="L5247" s="393">
        <v>510.68</v>
      </c>
    </row>
    <row r="5248" spans="2:12" x14ac:dyDescent="0.25">
      <c r="B5248" s="394" t="s">
        <v>383</v>
      </c>
      <c r="C5248" s="444" t="s">
        <v>701</v>
      </c>
      <c r="D5248" s="394" t="s">
        <v>1336</v>
      </c>
      <c r="E5248" s="394" t="s">
        <v>447</v>
      </c>
      <c r="F5248" s="542" t="s">
        <v>390</v>
      </c>
      <c r="G5248" s="542"/>
      <c r="H5248" s="395" t="s">
        <v>136</v>
      </c>
      <c r="I5248" s="445">
        <v>9.6699999999999994E-2</v>
      </c>
      <c r="J5248" s="445">
        <v>0</v>
      </c>
      <c r="K5248" s="446">
        <v>3.65</v>
      </c>
      <c r="L5248" s="446">
        <v>0.35295500000000002</v>
      </c>
    </row>
    <row r="5249" spans="2:12" x14ac:dyDescent="0.25">
      <c r="B5249" s="394" t="s">
        <v>383</v>
      </c>
      <c r="C5249" s="444" t="s">
        <v>670</v>
      </c>
      <c r="D5249" s="394" t="s">
        <v>1336</v>
      </c>
      <c r="E5249" s="394" t="s">
        <v>415</v>
      </c>
      <c r="F5249" s="542" t="s">
        <v>390</v>
      </c>
      <c r="G5249" s="542"/>
      <c r="H5249" s="395" t="s">
        <v>156</v>
      </c>
      <c r="I5249" s="445">
        <v>5.0769000000000002</v>
      </c>
      <c r="J5249" s="445">
        <v>0</v>
      </c>
      <c r="K5249" s="446">
        <v>0.64</v>
      </c>
      <c r="L5249" s="446">
        <v>3.2492160000000001</v>
      </c>
    </row>
    <row r="5250" spans="2:12" x14ac:dyDescent="0.25">
      <c r="B5250" s="394" t="s">
        <v>383</v>
      </c>
      <c r="C5250" s="444" t="s">
        <v>5018</v>
      </c>
      <c r="D5250" s="394" t="s">
        <v>1336</v>
      </c>
      <c r="E5250" s="394" t="s">
        <v>5019</v>
      </c>
      <c r="F5250" s="542" t="s">
        <v>390</v>
      </c>
      <c r="G5250" s="542"/>
      <c r="H5250" s="395" t="s">
        <v>156</v>
      </c>
      <c r="I5250" s="445">
        <v>0.69699999999999995</v>
      </c>
      <c r="J5250" s="445">
        <v>0</v>
      </c>
      <c r="K5250" s="446">
        <v>12.18</v>
      </c>
      <c r="L5250" s="446">
        <v>8.4894599999999993</v>
      </c>
    </row>
    <row r="5251" spans="2:12" x14ac:dyDescent="0.25">
      <c r="B5251" s="394" t="s">
        <v>383</v>
      </c>
      <c r="C5251" s="444" t="s">
        <v>5020</v>
      </c>
      <c r="D5251" s="394" t="s">
        <v>1336</v>
      </c>
      <c r="E5251" s="394" t="s">
        <v>5021</v>
      </c>
      <c r="F5251" s="542" t="s">
        <v>390</v>
      </c>
      <c r="G5251" s="542"/>
      <c r="H5251" s="395" t="s">
        <v>136</v>
      </c>
      <c r="I5251" s="445">
        <v>4</v>
      </c>
      <c r="J5251" s="445">
        <v>0</v>
      </c>
      <c r="K5251" s="446">
        <v>1.61</v>
      </c>
      <c r="L5251" s="446">
        <v>6.44</v>
      </c>
    </row>
    <row r="5252" spans="2:12" ht="15" customHeight="1" x14ac:dyDescent="0.25">
      <c r="B5252" s="394" t="s">
        <v>383</v>
      </c>
      <c r="C5252" s="444" t="s">
        <v>804</v>
      </c>
      <c r="D5252" s="394" t="s">
        <v>1336</v>
      </c>
      <c r="E5252" s="394" t="s">
        <v>493</v>
      </c>
      <c r="F5252" s="542" t="s">
        <v>390</v>
      </c>
      <c r="G5252" s="542"/>
      <c r="H5252" s="395" t="s">
        <v>136</v>
      </c>
      <c r="I5252" s="445">
        <v>1.9300000000000001E-2</v>
      </c>
      <c r="J5252" s="445">
        <v>0</v>
      </c>
      <c r="K5252" s="446">
        <v>13.09</v>
      </c>
      <c r="L5252" s="446">
        <v>0.252637</v>
      </c>
    </row>
    <row r="5253" spans="2:12" x14ac:dyDescent="0.25">
      <c r="B5253" s="394" t="s">
        <v>383</v>
      </c>
      <c r="C5253" s="444" t="s">
        <v>724</v>
      </c>
      <c r="D5253" s="394" t="s">
        <v>1336</v>
      </c>
      <c r="E5253" s="394" t="s">
        <v>477</v>
      </c>
      <c r="F5253" s="542" t="s">
        <v>390</v>
      </c>
      <c r="G5253" s="542"/>
      <c r="H5253" s="395" t="s">
        <v>138</v>
      </c>
      <c r="I5253" s="445">
        <v>7.4999999999999997E-3</v>
      </c>
      <c r="J5253" s="445">
        <v>0</v>
      </c>
      <c r="K5253" s="446">
        <v>181.64</v>
      </c>
      <c r="L5253" s="446">
        <v>1.3623000000000001</v>
      </c>
    </row>
    <row r="5254" spans="2:12" ht="15" customHeight="1" x14ac:dyDescent="0.25">
      <c r="B5254" s="394" t="s">
        <v>383</v>
      </c>
      <c r="C5254" s="444" t="s">
        <v>807</v>
      </c>
      <c r="D5254" s="394" t="s">
        <v>1336</v>
      </c>
      <c r="E5254" s="394" t="s">
        <v>492</v>
      </c>
      <c r="F5254" s="542" t="s">
        <v>390</v>
      </c>
      <c r="G5254" s="542"/>
      <c r="H5254" s="395" t="s">
        <v>156</v>
      </c>
      <c r="I5254" s="445">
        <v>7.7399999999999997E-2</v>
      </c>
      <c r="J5254" s="445">
        <v>0</v>
      </c>
      <c r="K5254" s="446">
        <v>35.56</v>
      </c>
      <c r="L5254" s="446">
        <v>2.7523439999999999</v>
      </c>
    </row>
    <row r="5255" spans="2:12" x14ac:dyDescent="0.25">
      <c r="B5255" s="394" t="s">
        <v>383</v>
      </c>
      <c r="C5255" s="444" t="s">
        <v>695</v>
      </c>
      <c r="D5255" s="394" t="s">
        <v>1336</v>
      </c>
      <c r="E5255" s="394" t="s">
        <v>437</v>
      </c>
      <c r="F5255" s="542" t="s">
        <v>390</v>
      </c>
      <c r="G5255" s="542"/>
      <c r="H5255" s="395" t="s">
        <v>138</v>
      </c>
      <c r="I5255" s="445">
        <v>1.61E-2</v>
      </c>
      <c r="J5255" s="445">
        <v>0</v>
      </c>
      <c r="K5255" s="446">
        <v>168.09</v>
      </c>
      <c r="L5255" s="446">
        <v>2.7062490000000001</v>
      </c>
    </row>
    <row r="5256" spans="2:12" ht="15" customHeight="1" x14ac:dyDescent="0.25">
      <c r="B5256" s="394" t="s">
        <v>383</v>
      </c>
      <c r="C5256" s="444" t="s">
        <v>805</v>
      </c>
      <c r="D5256" s="394" t="s">
        <v>1336</v>
      </c>
      <c r="E5256" s="394" t="s">
        <v>495</v>
      </c>
      <c r="F5256" s="542" t="s">
        <v>390</v>
      </c>
      <c r="G5256" s="542"/>
      <c r="H5256" s="395" t="s">
        <v>136</v>
      </c>
      <c r="I5256" s="445">
        <v>0.14929999999999999</v>
      </c>
      <c r="J5256" s="445">
        <v>0</v>
      </c>
      <c r="K5256" s="446">
        <v>11.8</v>
      </c>
      <c r="L5256" s="446">
        <v>1.7617400000000001</v>
      </c>
    </row>
    <row r="5257" spans="2:12" x14ac:dyDescent="0.25">
      <c r="B5257" s="394" t="s">
        <v>383</v>
      </c>
      <c r="C5257" s="444" t="s">
        <v>690</v>
      </c>
      <c r="D5257" s="394" t="s">
        <v>1336</v>
      </c>
      <c r="E5257" s="394" t="s">
        <v>202</v>
      </c>
      <c r="F5257" s="542" t="s">
        <v>384</v>
      </c>
      <c r="G5257" s="542"/>
      <c r="H5257" s="395" t="s">
        <v>340</v>
      </c>
      <c r="I5257" s="445">
        <v>0.68640000000000001</v>
      </c>
      <c r="J5257" s="445">
        <v>0</v>
      </c>
      <c r="K5257" s="446">
        <v>20.37</v>
      </c>
      <c r="L5257" s="446">
        <v>13.981968</v>
      </c>
    </row>
    <row r="5258" spans="2:12" x14ac:dyDescent="0.25">
      <c r="B5258" s="394" t="s">
        <v>383</v>
      </c>
      <c r="C5258" s="444" t="s">
        <v>4142</v>
      </c>
      <c r="D5258" s="394" t="s">
        <v>1336</v>
      </c>
      <c r="E5258" s="394" t="s">
        <v>4143</v>
      </c>
      <c r="F5258" s="542" t="s">
        <v>390</v>
      </c>
      <c r="G5258" s="542"/>
      <c r="H5258" s="395" t="s">
        <v>156</v>
      </c>
      <c r="I5258" s="445">
        <v>4.5937999999999999</v>
      </c>
      <c r="J5258" s="445">
        <v>0</v>
      </c>
      <c r="K5258" s="446">
        <v>8.0399999999999991</v>
      </c>
      <c r="L5258" s="446">
        <v>36.934151999999997</v>
      </c>
    </row>
    <row r="5259" spans="2:12" x14ac:dyDescent="0.25">
      <c r="B5259" s="394" t="s">
        <v>383</v>
      </c>
      <c r="C5259" s="444" t="s">
        <v>685</v>
      </c>
      <c r="D5259" s="394" t="s">
        <v>1336</v>
      </c>
      <c r="E5259" s="394" t="s">
        <v>236</v>
      </c>
      <c r="F5259" s="542" t="s">
        <v>384</v>
      </c>
      <c r="G5259" s="542"/>
      <c r="H5259" s="395" t="s">
        <v>340</v>
      </c>
      <c r="I5259" s="445">
        <v>0.2029</v>
      </c>
      <c r="J5259" s="445">
        <v>0</v>
      </c>
      <c r="K5259" s="446">
        <v>29.12</v>
      </c>
      <c r="L5259" s="446">
        <v>5.9084479999999999</v>
      </c>
    </row>
    <row r="5260" spans="2:12" x14ac:dyDescent="0.25">
      <c r="B5260" s="394" t="s">
        <v>383</v>
      </c>
      <c r="C5260" s="444" t="s">
        <v>678</v>
      </c>
      <c r="D5260" s="394" t="s">
        <v>1336</v>
      </c>
      <c r="E5260" s="394" t="s">
        <v>249</v>
      </c>
      <c r="F5260" s="542" t="s">
        <v>384</v>
      </c>
      <c r="G5260" s="542"/>
      <c r="H5260" s="395" t="s">
        <v>340</v>
      </c>
      <c r="I5260" s="445">
        <v>3.3000000000000002E-2</v>
      </c>
      <c r="J5260" s="445">
        <v>0</v>
      </c>
      <c r="K5260" s="446">
        <v>23.34</v>
      </c>
      <c r="L5260" s="446">
        <v>0.77022000000000002</v>
      </c>
    </row>
    <row r="5261" spans="2:12" x14ac:dyDescent="0.25">
      <c r="B5261" s="394" t="s">
        <v>383</v>
      </c>
      <c r="C5261" s="444" t="s">
        <v>5022</v>
      </c>
      <c r="D5261" s="394" t="s">
        <v>1336</v>
      </c>
      <c r="E5261" s="394" t="s">
        <v>5023</v>
      </c>
      <c r="F5261" s="542" t="s">
        <v>390</v>
      </c>
      <c r="G5261" s="542"/>
      <c r="H5261" s="395" t="s">
        <v>156</v>
      </c>
      <c r="I5261" s="445">
        <v>26.3262</v>
      </c>
      <c r="J5261" s="445">
        <v>0</v>
      </c>
      <c r="K5261" s="446">
        <v>10.85</v>
      </c>
      <c r="L5261" s="446">
        <v>285.63927000000001</v>
      </c>
    </row>
    <row r="5262" spans="2:12" x14ac:dyDescent="0.25">
      <c r="B5262" s="394" t="s">
        <v>383</v>
      </c>
      <c r="C5262" s="444" t="s">
        <v>806</v>
      </c>
      <c r="D5262" s="394" t="s">
        <v>1336</v>
      </c>
      <c r="E5262" s="394" t="s">
        <v>496</v>
      </c>
      <c r="F5262" s="542" t="s">
        <v>390</v>
      </c>
      <c r="G5262" s="542"/>
      <c r="H5262" s="395" t="s">
        <v>156</v>
      </c>
      <c r="I5262" s="445">
        <v>4.7E-2</v>
      </c>
      <c r="J5262" s="445">
        <v>0</v>
      </c>
      <c r="K5262" s="446">
        <v>28.25</v>
      </c>
      <c r="L5262" s="446">
        <v>1.32775</v>
      </c>
    </row>
    <row r="5263" spans="2:12" x14ac:dyDescent="0.25">
      <c r="B5263" s="394" t="s">
        <v>383</v>
      </c>
      <c r="C5263" s="444" t="s">
        <v>5024</v>
      </c>
      <c r="D5263" s="394" t="s">
        <v>1336</v>
      </c>
      <c r="E5263" s="394" t="s">
        <v>494</v>
      </c>
      <c r="F5263" s="542" t="s">
        <v>390</v>
      </c>
      <c r="G5263" s="542"/>
      <c r="H5263" s="395" t="s">
        <v>136</v>
      </c>
      <c r="I5263" s="445">
        <v>1</v>
      </c>
      <c r="J5263" s="445">
        <v>0</v>
      </c>
      <c r="K5263" s="446">
        <v>137.56</v>
      </c>
      <c r="L5263" s="446">
        <v>137.56</v>
      </c>
    </row>
    <row r="5264" spans="2:12" x14ac:dyDescent="0.25">
      <c r="B5264" s="394" t="s">
        <v>383</v>
      </c>
      <c r="C5264" s="444" t="s">
        <v>677</v>
      </c>
      <c r="D5264" s="394" t="s">
        <v>1336</v>
      </c>
      <c r="E5264" s="394" t="s">
        <v>421</v>
      </c>
      <c r="F5264" s="542" t="s">
        <v>390</v>
      </c>
      <c r="G5264" s="542"/>
      <c r="H5264" s="395" t="s">
        <v>138</v>
      </c>
      <c r="I5264" s="445">
        <v>7.4999999999999997E-3</v>
      </c>
      <c r="J5264" s="445">
        <v>0</v>
      </c>
      <c r="K5264" s="446">
        <v>168.38</v>
      </c>
      <c r="L5264" s="446">
        <v>1.26285</v>
      </c>
    </row>
    <row r="5265" spans="2:12" ht="15" customHeight="1" x14ac:dyDescent="0.25">
      <c r="B5265" s="399"/>
      <c r="C5265" s="399"/>
      <c r="D5265" s="399"/>
      <c r="E5265" s="399"/>
      <c r="F5265" s="399"/>
      <c r="G5265" s="399" t="s">
        <v>386</v>
      </c>
      <c r="H5265" s="447">
        <v>20.65</v>
      </c>
      <c r="I5265" s="399" t="s">
        <v>387</v>
      </c>
      <c r="J5265" s="447">
        <v>0</v>
      </c>
      <c r="K5265" s="399" t="s">
        <v>388</v>
      </c>
      <c r="L5265" s="447">
        <v>20.65</v>
      </c>
    </row>
    <row r="5266" spans="2:12" ht="26.25" thickBot="1" x14ac:dyDescent="0.3">
      <c r="B5266" s="399"/>
      <c r="C5266" s="399"/>
      <c r="D5266" s="399"/>
      <c r="E5266" s="399"/>
      <c r="F5266" s="399"/>
      <c r="G5266" s="399" t="s">
        <v>389</v>
      </c>
      <c r="H5266" s="447">
        <v>0</v>
      </c>
      <c r="I5266" s="543"/>
      <c r="J5266" s="543" t="s">
        <v>474</v>
      </c>
      <c r="K5266" s="399"/>
      <c r="L5266" s="447">
        <v>510.68</v>
      </c>
    </row>
    <row r="5267" spans="2:12" ht="15" customHeight="1" thickTop="1" x14ac:dyDescent="0.25">
      <c r="B5267" s="396"/>
      <c r="C5267" s="396"/>
      <c r="D5267" s="396"/>
      <c r="E5267" s="396"/>
      <c r="F5267" s="396"/>
      <c r="G5267" s="396"/>
      <c r="H5267" s="396"/>
      <c r="I5267" s="396"/>
      <c r="J5267" s="396"/>
      <c r="K5267" s="396"/>
      <c r="L5267" s="396"/>
    </row>
    <row r="5268" spans="2:12" ht="15" x14ac:dyDescent="0.25">
      <c r="B5268" s="388" t="s">
        <v>2919</v>
      </c>
      <c r="C5268" s="440" t="s">
        <v>15</v>
      </c>
      <c r="D5268" s="388" t="s">
        <v>33</v>
      </c>
      <c r="E5268" s="388" t="s">
        <v>30</v>
      </c>
      <c r="F5268" s="544" t="s">
        <v>199</v>
      </c>
      <c r="G5268" s="544"/>
      <c r="H5268" s="389" t="s">
        <v>24</v>
      </c>
      <c r="I5268" s="440" t="s">
        <v>26</v>
      </c>
      <c r="J5268" s="440" t="s">
        <v>585</v>
      </c>
      <c r="K5268" s="440" t="s">
        <v>54</v>
      </c>
      <c r="L5268" s="440" t="s">
        <v>25</v>
      </c>
    </row>
    <row r="5269" spans="2:12" ht="15" customHeight="1" x14ac:dyDescent="0.25">
      <c r="B5269" s="390" t="s">
        <v>382</v>
      </c>
      <c r="C5269" s="391" t="s">
        <v>2920</v>
      </c>
      <c r="D5269" s="390" t="s">
        <v>130</v>
      </c>
      <c r="E5269" s="390" t="s">
        <v>2921</v>
      </c>
      <c r="F5269" s="541" t="s">
        <v>4457</v>
      </c>
      <c r="G5269" s="541"/>
      <c r="H5269" s="392" t="s">
        <v>131</v>
      </c>
      <c r="I5269" s="443">
        <v>1</v>
      </c>
      <c r="J5269" s="393"/>
      <c r="K5269" s="393">
        <v>2024.79</v>
      </c>
      <c r="L5269" s="393">
        <v>2024.79</v>
      </c>
    </row>
    <row r="5270" spans="2:12" ht="25.5" x14ac:dyDescent="0.25">
      <c r="B5270" s="397" t="s">
        <v>471</v>
      </c>
      <c r="C5270" s="448" t="s">
        <v>5025</v>
      </c>
      <c r="D5270" s="397" t="s">
        <v>1336</v>
      </c>
      <c r="E5270" s="397" t="s">
        <v>5026</v>
      </c>
      <c r="F5270" s="545">
        <v>1801</v>
      </c>
      <c r="G5270" s="545"/>
      <c r="H5270" s="398" t="s">
        <v>131</v>
      </c>
      <c r="I5270" s="449">
        <v>1</v>
      </c>
      <c r="J5270" s="449">
        <v>0</v>
      </c>
      <c r="K5270" s="450">
        <v>928.56</v>
      </c>
      <c r="L5270" s="450">
        <v>928.56</v>
      </c>
    </row>
    <row r="5271" spans="2:12" ht="38.25" x14ac:dyDescent="0.25">
      <c r="B5271" s="397" t="s">
        <v>471</v>
      </c>
      <c r="C5271" s="448" t="s">
        <v>5027</v>
      </c>
      <c r="D5271" s="397" t="s">
        <v>130</v>
      </c>
      <c r="E5271" s="397" t="s">
        <v>5028</v>
      </c>
      <c r="F5271" s="545">
        <v>343</v>
      </c>
      <c r="G5271" s="545"/>
      <c r="H5271" s="398" t="s">
        <v>131</v>
      </c>
      <c r="I5271" s="449">
        <v>1</v>
      </c>
      <c r="J5271" s="449">
        <v>0</v>
      </c>
      <c r="K5271" s="450">
        <v>1096.23</v>
      </c>
      <c r="L5271" s="450">
        <v>1096.23</v>
      </c>
    </row>
    <row r="5272" spans="2:12" ht="25.5" x14ac:dyDescent="0.25">
      <c r="B5272" s="399"/>
      <c r="C5272" s="399"/>
      <c r="D5272" s="399"/>
      <c r="E5272" s="399"/>
      <c r="F5272" s="399"/>
      <c r="G5272" s="399" t="s">
        <v>386</v>
      </c>
      <c r="H5272" s="447">
        <v>86.83</v>
      </c>
      <c r="I5272" s="399" t="s">
        <v>387</v>
      </c>
      <c r="J5272" s="447">
        <v>0</v>
      </c>
      <c r="K5272" s="399" t="s">
        <v>388</v>
      </c>
      <c r="L5272" s="447">
        <v>86.83</v>
      </c>
    </row>
    <row r="5273" spans="2:12" ht="26.25" thickBot="1" x14ac:dyDescent="0.3">
      <c r="B5273" s="399"/>
      <c r="C5273" s="399"/>
      <c r="D5273" s="399"/>
      <c r="E5273" s="399"/>
      <c r="F5273" s="399"/>
      <c r="G5273" s="399" t="s">
        <v>389</v>
      </c>
      <c r="H5273" s="447">
        <v>0</v>
      </c>
      <c r="I5273" s="543"/>
      <c r="J5273" s="543" t="s">
        <v>474</v>
      </c>
      <c r="K5273" s="399"/>
      <c r="L5273" s="447">
        <v>2024.79</v>
      </c>
    </row>
    <row r="5274" spans="2:12" ht="13.5" thickTop="1" x14ac:dyDescent="0.25">
      <c r="B5274" s="396"/>
      <c r="C5274" s="396"/>
      <c r="D5274" s="396"/>
      <c r="E5274" s="396"/>
      <c r="F5274" s="396"/>
      <c r="G5274" s="396"/>
      <c r="H5274" s="396"/>
      <c r="I5274" s="396"/>
      <c r="J5274" s="396"/>
      <c r="K5274" s="396"/>
      <c r="L5274" s="396"/>
    </row>
    <row r="5275" spans="2:12" ht="15" x14ac:dyDescent="0.25">
      <c r="B5275" s="388" t="s">
        <v>2922</v>
      </c>
      <c r="C5275" s="440" t="s">
        <v>15</v>
      </c>
      <c r="D5275" s="388" t="s">
        <v>33</v>
      </c>
      <c r="E5275" s="388" t="s">
        <v>30</v>
      </c>
      <c r="F5275" s="544" t="s">
        <v>199</v>
      </c>
      <c r="G5275" s="544"/>
      <c r="H5275" s="389" t="s">
        <v>24</v>
      </c>
      <c r="I5275" s="440" t="s">
        <v>26</v>
      </c>
      <c r="J5275" s="440" t="s">
        <v>585</v>
      </c>
      <c r="K5275" s="440" t="s">
        <v>54</v>
      </c>
      <c r="L5275" s="440" t="s">
        <v>25</v>
      </c>
    </row>
    <row r="5276" spans="2:12" ht="25.5" x14ac:dyDescent="0.25">
      <c r="B5276" s="390" t="s">
        <v>382</v>
      </c>
      <c r="C5276" s="391" t="s">
        <v>2923</v>
      </c>
      <c r="D5276" s="390" t="s">
        <v>1336</v>
      </c>
      <c r="E5276" s="390" t="s">
        <v>2924</v>
      </c>
      <c r="F5276" s="541">
        <v>18</v>
      </c>
      <c r="G5276" s="541"/>
      <c r="H5276" s="392" t="s">
        <v>131</v>
      </c>
      <c r="I5276" s="443">
        <v>1</v>
      </c>
      <c r="J5276" s="393"/>
      <c r="K5276" s="393">
        <v>627</v>
      </c>
      <c r="L5276" s="393">
        <v>627</v>
      </c>
    </row>
    <row r="5277" spans="2:12" ht="12.75" customHeight="1" x14ac:dyDescent="0.25">
      <c r="B5277" s="394" t="s">
        <v>383</v>
      </c>
      <c r="C5277" s="444" t="s">
        <v>695</v>
      </c>
      <c r="D5277" s="394" t="s">
        <v>1336</v>
      </c>
      <c r="E5277" s="394" t="s">
        <v>437</v>
      </c>
      <c r="F5277" s="542" t="s">
        <v>390</v>
      </c>
      <c r="G5277" s="542"/>
      <c r="H5277" s="395" t="s">
        <v>138</v>
      </c>
      <c r="I5277" s="445">
        <v>1.0800000000000001E-2</v>
      </c>
      <c r="J5277" s="445">
        <v>0</v>
      </c>
      <c r="K5277" s="446">
        <v>168.09</v>
      </c>
      <c r="L5277" s="446">
        <v>1.815372</v>
      </c>
    </row>
    <row r="5278" spans="2:12" ht="12.75" customHeight="1" x14ac:dyDescent="0.25">
      <c r="B5278" s="394" t="s">
        <v>383</v>
      </c>
      <c r="C5278" s="444" t="s">
        <v>685</v>
      </c>
      <c r="D5278" s="394" t="s">
        <v>1336</v>
      </c>
      <c r="E5278" s="394" t="s">
        <v>236</v>
      </c>
      <c r="F5278" s="542" t="s">
        <v>384</v>
      </c>
      <c r="G5278" s="542"/>
      <c r="H5278" s="395" t="s">
        <v>340</v>
      </c>
      <c r="I5278" s="445">
        <v>1.3727</v>
      </c>
      <c r="J5278" s="445">
        <v>0</v>
      </c>
      <c r="K5278" s="446">
        <v>29.12</v>
      </c>
      <c r="L5278" s="446">
        <v>39.973024000000002</v>
      </c>
    </row>
    <row r="5279" spans="2:12" x14ac:dyDescent="0.25">
      <c r="B5279" s="394" t="s">
        <v>383</v>
      </c>
      <c r="C5279" s="444" t="s">
        <v>670</v>
      </c>
      <c r="D5279" s="394" t="s">
        <v>1336</v>
      </c>
      <c r="E5279" s="394" t="s">
        <v>415</v>
      </c>
      <c r="F5279" s="542" t="s">
        <v>390</v>
      </c>
      <c r="G5279" s="542"/>
      <c r="H5279" s="395" t="s">
        <v>156</v>
      </c>
      <c r="I5279" s="445">
        <v>3.7955999999999999</v>
      </c>
      <c r="J5279" s="445">
        <v>0</v>
      </c>
      <c r="K5279" s="446">
        <v>0.64</v>
      </c>
      <c r="L5279" s="446">
        <v>2.4291839999999998</v>
      </c>
    </row>
    <row r="5280" spans="2:12" x14ac:dyDescent="0.25">
      <c r="B5280" s="394" t="s">
        <v>383</v>
      </c>
      <c r="C5280" s="444" t="s">
        <v>690</v>
      </c>
      <c r="D5280" s="394" t="s">
        <v>1336</v>
      </c>
      <c r="E5280" s="394" t="s">
        <v>202</v>
      </c>
      <c r="F5280" s="542" t="s">
        <v>384</v>
      </c>
      <c r="G5280" s="542"/>
      <c r="H5280" s="395" t="s">
        <v>340</v>
      </c>
      <c r="I5280" s="445">
        <v>1.0860000000000001</v>
      </c>
      <c r="J5280" s="445">
        <v>0</v>
      </c>
      <c r="K5280" s="446">
        <v>20.37</v>
      </c>
      <c r="L5280" s="446">
        <v>22.12182</v>
      </c>
    </row>
    <row r="5281" spans="2:12" x14ac:dyDescent="0.25">
      <c r="B5281" s="394" t="s">
        <v>383</v>
      </c>
      <c r="C5281" s="444" t="s">
        <v>5029</v>
      </c>
      <c r="D5281" s="394" t="s">
        <v>1336</v>
      </c>
      <c r="E5281" s="394" t="s">
        <v>5030</v>
      </c>
      <c r="F5281" s="542" t="s">
        <v>390</v>
      </c>
      <c r="G5281" s="542"/>
      <c r="H5281" s="395" t="s">
        <v>131</v>
      </c>
      <c r="I5281" s="445">
        <v>1</v>
      </c>
      <c r="J5281" s="445">
        <v>0</v>
      </c>
      <c r="K5281" s="446">
        <v>560.67999999999995</v>
      </c>
      <c r="L5281" s="446">
        <v>560.67999999999995</v>
      </c>
    </row>
    <row r="5282" spans="2:12" ht="25.5" x14ac:dyDescent="0.25">
      <c r="B5282" s="399"/>
      <c r="C5282" s="399"/>
      <c r="D5282" s="399"/>
      <c r="E5282" s="399"/>
      <c r="F5282" s="399"/>
      <c r="G5282" s="399" t="s">
        <v>386</v>
      </c>
      <c r="H5282" s="447">
        <v>62.09</v>
      </c>
      <c r="I5282" s="399" t="s">
        <v>387</v>
      </c>
      <c r="J5282" s="447">
        <v>0</v>
      </c>
      <c r="K5282" s="399" t="s">
        <v>388</v>
      </c>
      <c r="L5282" s="447">
        <v>62.09</v>
      </c>
    </row>
    <row r="5283" spans="2:12" ht="26.25" thickBot="1" x14ac:dyDescent="0.3">
      <c r="B5283" s="399"/>
      <c r="C5283" s="399"/>
      <c r="D5283" s="399"/>
      <c r="E5283" s="399"/>
      <c r="F5283" s="399"/>
      <c r="G5283" s="399" t="s">
        <v>389</v>
      </c>
      <c r="H5283" s="447">
        <v>0</v>
      </c>
      <c r="I5283" s="543"/>
      <c r="J5283" s="543" t="s">
        <v>474</v>
      </c>
      <c r="K5283" s="399"/>
      <c r="L5283" s="447">
        <v>627</v>
      </c>
    </row>
    <row r="5284" spans="2:12" ht="13.5" thickTop="1" x14ac:dyDescent="0.25">
      <c r="B5284" s="396"/>
      <c r="C5284" s="396"/>
      <c r="D5284" s="396"/>
      <c r="E5284" s="396"/>
      <c r="F5284" s="396"/>
      <c r="G5284" s="396"/>
      <c r="H5284" s="396"/>
      <c r="I5284" s="396"/>
      <c r="J5284" s="396"/>
      <c r="K5284" s="396"/>
      <c r="L5284" s="396"/>
    </row>
    <row r="5285" spans="2:12" ht="15" x14ac:dyDescent="0.25">
      <c r="B5285" s="388" t="s">
        <v>2928</v>
      </c>
      <c r="C5285" s="440" t="s">
        <v>15</v>
      </c>
      <c r="D5285" s="388" t="s">
        <v>33</v>
      </c>
      <c r="E5285" s="388" t="s">
        <v>30</v>
      </c>
      <c r="F5285" s="544" t="s">
        <v>199</v>
      </c>
      <c r="G5285" s="544"/>
      <c r="H5285" s="389" t="s">
        <v>24</v>
      </c>
      <c r="I5285" s="440" t="s">
        <v>26</v>
      </c>
      <c r="J5285" s="440" t="s">
        <v>585</v>
      </c>
      <c r="K5285" s="440" t="s">
        <v>54</v>
      </c>
      <c r="L5285" s="440" t="s">
        <v>25</v>
      </c>
    </row>
    <row r="5286" spans="2:12" ht="12.75" customHeight="1" x14ac:dyDescent="0.25">
      <c r="B5286" s="390" t="s">
        <v>382</v>
      </c>
      <c r="C5286" s="391" t="s">
        <v>2929</v>
      </c>
      <c r="D5286" s="390" t="s">
        <v>142</v>
      </c>
      <c r="E5286" s="390" t="s">
        <v>2930</v>
      </c>
      <c r="F5286" s="541">
        <v>22.06</v>
      </c>
      <c r="G5286" s="541"/>
      <c r="H5286" s="392" t="s">
        <v>131</v>
      </c>
      <c r="I5286" s="443">
        <v>1</v>
      </c>
      <c r="J5286" s="393"/>
      <c r="K5286" s="393">
        <v>651.12</v>
      </c>
      <c r="L5286" s="393">
        <v>651.12</v>
      </c>
    </row>
    <row r="5287" spans="2:12" ht="38.25" x14ac:dyDescent="0.25">
      <c r="B5287" s="394" t="s">
        <v>383</v>
      </c>
      <c r="C5287" s="444" t="s">
        <v>5031</v>
      </c>
      <c r="D5287" s="394" t="s">
        <v>142</v>
      </c>
      <c r="E5287" s="394" t="s">
        <v>5032</v>
      </c>
      <c r="F5287" s="542" t="s">
        <v>390</v>
      </c>
      <c r="G5287" s="542"/>
      <c r="H5287" s="395" t="s">
        <v>131</v>
      </c>
      <c r="I5287" s="445">
        <v>1</v>
      </c>
      <c r="J5287" s="445">
        <v>0</v>
      </c>
      <c r="K5287" s="446">
        <v>651.12</v>
      </c>
      <c r="L5287" s="446">
        <v>651.12</v>
      </c>
    </row>
    <row r="5288" spans="2:12" ht="25.5" x14ac:dyDescent="0.25">
      <c r="B5288" s="399"/>
      <c r="C5288" s="399"/>
      <c r="D5288" s="399"/>
      <c r="E5288" s="399"/>
      <c r="F5288" s="399"/>
      <c r="G5288" s="399" t="s">
        <v>386</v>
      </c>
      <c r="H5288" s="447">
        <v>0</v>
      </c>
      <c r="I5288" s="399" t="s">
        <v>387</v>
      </c>
      <c r="J5288" s="447">
        <v>0</v>
      </c>
      <c r="K5288" s="399" t="s">
        <v>388</v>
      </c>
      <c r="L5288" s="447">
        <v>0</v>
      </c>
    </row>
    <row r="5289" spans="2:12" ht="12.75" customHeight="1" thickBot="1" x14ac:dyDescent="0.3">
      <c r="B5289" s="399"/>
      <c r="C5289" s="399"/>
      <c r="D5289" s="399"/>
      <c r="E5289" s="399"/>
      <c r="F5289" s="399"/>
      <c r="G5289" s="399" t="s">
        <v>389</v>
      </c>
      <c r="H5289" s="447">
        <v>0</v>
      </c>
      <c r="I5289" s="543"/>
      <c r="J5289" s="543" t="s">
        <v>474</v>
      </c>
      <c r="K5289" s="399"/>
      <c r="L5289" s="447">
        <v>651.12</v>
      </c>
    </row>
    <row r="5290" spans="2:12" ht="13.5" thickTop="1" x14ac:dyDescent="0.25">
      <c r="B5290" s="396"/>
      <c r="C5290" s="396"/>
      <c r="D5290" s="396"/>
      <c r="E5290" s="396"/>
      <c r="F5290" s="396"/>
      <c r="G5290" s="396"/>
      <c r="H5290" s="396"/>
      <c r="I5290" s="396"/>
      <c r="J5290" s="396"/>
      <c r="K5290" s="396"/>
      <c r="L5290" s="396"/>
    </row>
    <row r="5291" spans="2:12" ht="15" x14ac:dyDescent="0.25">
      <c r="B5291" s="388" t="s">
        <v>2933</v>
      </c>
      <c r="C5291" s="440" t="s">
        <v>15</v>
      </c>
      <c r="D5291" s="388" t="s">
        <v>33</v>
      </c>
      <c r="E5291" s="388" t="s">
        <v>30</v>
      </c>
      <c r="F5291" s="544" t="s">
        <v>199</v>
      </c>
      <c r="G5291" s="544"/>
      <c r="H5291" s="389" t="s">
        <v>24</v>
      </c>
      <c r="I5291" s="440" t="s">
        <v>26</v>
      </c>
      <c r="J5291" s="440" t="s">
        <v>585</v>
      </c>
      <c r="K5291" s="440" t="s">
        <v>54</v>
      </c>
      <c r="L5291" s="440" t="s">
        <v>25</v>
      </c>
    </row>
    <row r="5292" spans="2:12" x14ac:dyDescent="0.25">
      <c r="B5292" s="390" t="s">
        <v>382</v>
      </c>
      <c r="C5292" s="391" t="s">
        <v>2934</v>
      </c>
      <c r="D5292" s="390" t="s">
        <v>1336</v>
      </c>
      <c r="E5292" s="390" t="s">
        <v>2935</v>
      </c>
      <c r="F5292" s="541">
        <v>1901</v>
      </c>
      <c r="G5292" s="541"/>
      <c r="H5292" s="392" t="s">
        <v>131</v>
      </c>
      <c r="I5292" s="443">
        <v>1</v>
      </c>
      <c r="J5292" s="393"/>
      <c r="K5292" s="393">
        <v>208.08</v>
      </c>
      <c r="L5292" s="393">
        <v>208.08</v>
      </c>
    </row>
    <row r="5293" spans="2:12" x14ac:dyDescent="0.25">
      <c r="B5293" s="394" t="s">
        <v>383</v>
      </c>
      <c r="C5293" s="444" t="s">
        <v>5033</v>
      </c>
      <c r="D5293" s="394" t="s">
        <v>1336</v>
      </c>
      <c r="E5293" s="394" t="s">
        <v>5034</v>
      </c>
      <c r="F5293" s="542" t="s">
        <v>390</v>
      </c>
      <c r="G5293" s="542"/>
      <c r="H5293" s="395" t="s">
        <v>131</v>
      </c>
      <c r="I5293" s="445">
        <v>1</v>
      </c>
      <c r="J5293" s="445">
        <v>0</v>
      </c>
      <c r="K5293" s="446">
        <v>208.08</v>
      </c>
      <c r="L5293" s="446">
        <v>208.08</v>
      </c>
    </row>
    <row r="5294" spans="2:12" ht="25.5" x14ac:dyDescent="0.25">
      <c r="B5294" s="399"/>
      <c r="C5294" s="399"/>
      <c r="D5294" s="399"/>
      <c r="E5294" s="399"/>
      <c r="F5294" s="399"/>
      <c r="G5294" s="399" t="s">
        <v>386</v>
      </c>
      <c r="H5294" s="447">
        <v>0</v>
      </c>
      <c r="I5294" s="399" t="s">
        <v>387</v>
      </c>
      <c r="J5294" s="447">
        <v>0</v>
      </c>
      <c r="K5294" s="399" t="s">
        <v>388</v>
      </c>
      <c r="L5294" s="447">
        <v>0</v>
      </c>
    </row>
    <row r="5295" spans="2:12" ht="26.25" thickBot="1" x14ac:dyDescent="0.3">
      <c r="B5295" s="399"/>
      <c r="C5295" s="399"/>
      <c r="D5295" s="399"/>
      <c r="E5295" s="399"/>
      <c r="F5295" s="399"/>
      <c r="G5295" s="399" t="s">
        <v>389</v>
      </c>
      <c r="H5295" s="447">
        <v>0</v>
      </c>
      <c r="I5295" s="543"/>
      <c r="J5295" s="543" t="s">
        <v>474</v>
      </c>
      <c r="K5295" s="399"/>
      <c r="L5295" s="447">
        <v>208.08</v>
      </c>
    </row>
    <row r="5296" spans="2:12" ht="13.5" thickTop="1" x14ac:dyDescent="0.25">
      <c r="B5296" s="396"/>
      <c r="C5296" s="396"/>
      <c r="D5296" s="396"/>
      <c r="E5296" s="396"/>
      <c r="F5296" s="396"/>
      <c r="G5296" s="396"/>
      <c r="H5296" s="396"/>
      <c r="I5296" s="396"/>
      <c r="J5296" s="396"/>
      <c r="K5296" s="396"/>
      <c r="L5296" s="396"/>
    </row>
    <row r="5297" spans="2:12" ht="15" x14ac:dyDescent="0.25">
      <c r="B5297" s="388" t="s">
        <v>2937</v>
      </c>
      <c r="C5297" s="440" t="s">
        <v>15</v>
      </c>
      <c r="D5297" s="388" t="s">
        <v>33</v>
      </c>
      <c r="E5297" s="388" t="s">
        <v>30</v>
      </c>
      <c r="F5297" s="544" t="s">
        <v>199</v>
      </c>
      <c r="G5297" s="544"/>
      <c r="H5297" s="389" t="s">
        <v>24</v>
      </c>
      <c r="I5297" s="440" t="s">
        <v>26</v>
      </c>
      <c r="J5297" s="440" t="s">
        <v>585</v>
      </c>
      <c r="K5297" s="440" t="s">
        <v>54</v>
      </c>
      <c r="L5297" s="440" t="s">
        <v>25</v>
      </c>
    </row>
    <row r="5298" spans="2:12" ht="38.25" x14ac:dyDescent="0.25">
      <c r="B5298" s="390" t="s">
        <v>382</v>
      </c>
      <c r="C5298" s="391" t="s">
        <v>2938</v>
      </c>
      <c r="D5298" s="390" t="s">
        <v>974</v>
      </c>
      <c r="E5298" s="390" t="s">
        <v>2939</v>
      </c>
      <c r="F5298" s="541">
        <v>0</v>
      </c>
      <c r="G5298" s="541"/>
      <c r="H5298" s="392" t="s">
        <v>131</v>
      </c>
      <c r="I5298" s="443">
        <v>1</v>
      </c>
      <c r="J5298" s="393"/>
      <c r="K5298" s="393">
        <v>167.88</v>
      </c>
      <c r="L5298" s="393">
        <v>167.88</v>
      </c>
    </row>
    <row r="5299" spans="2:12" ht="25.5" x14ac:dyDescent="0.25">
      <c r="B5299" s="397" t="s">
        <v>471</v>
      </c>
      <c r="C5299" s="448" t="s">
        <v>5035</v>
      </c>
      <c r="D5299" s="397" t="s">
        <v>974</v>
      </c>
      <c r="E5299" s="397" t="s">
        <v>5036</v>
      </c>
      <c r="F5299" s="545">
        <v>0</v>
      </c>
      <c r="G5299" s="545"/>
      <c r="H5299" s="398" t="s">
        <v>138</v>
      </c>
      <c r="I5299" s="449">
        <v>0.02</v>
      </c>
      <c r="J5299" s="449">
        <v>0</v>
      </c>
      <c r="K5299" s="450">
        <v>1052.27</v>
      </c>
      <c r="L5299" s="450">
        <v>21.04</v>
      </c>
    </row>
    <row r="5300" spans="2:12" ht="76.5" customHeight="1" x14ac:dyDescent="0.25">
      <c r="B5300" s="394" t="s">
        <v>383</v>
      </c>
      <c r="C5300" s="444" t="s">
        <v>810</v>
      </c>
      <c r="D5300" s="394" t="s">
        <v>1336</v>
      </c>
      <c r="E5300" s="394" t="s">
        <v>246</v>
      </c>
      <c r="F5300" s="542" t="s">
        <v>384</v>
      </c>
      <c r="G5300" s="542"/>
      <c r="H5300" s="395" t="s">
        <v>340</v>
      </c>
      <c r="I5300" s="445">
        <v>1.4</v>
      </c>
      <c r="J5300" s="445">
        <v>0</v>
      </c>
      <c r="K5300" s="446">
        <v>29.13</v>
      </c>
      <c r="L5300" s="446">
        <v>40.781999999999996</v>
      </c>
    </row>
    <row r="5301" spans="2:12" ht="76.5" customHeight="1" x14ac:dyDescent="0.25">
      <c r="B5301" s="394" t="s">
        <v>383</v>
      </c>
      <c r="C5301" s="444" t="s">
        <v>690</v>
      </c>
      <c r="D5301" s="394" t="s">
        <v>1336</v>
      </c>
      <c r="E5301" s="394" t="s">
        <v>202</v>
      </c>
      <c r="F5301" s="542" t="s">
        <v>384</v>
      </c>
      <c r="G5301" s="542"/>
      <c r="H5301" s="395" t="s">
        <v>340</v>
      </c>
      <c r="I5301" s="445">
        <v>1.4</v>
      </c>
      <c r="J5301" s="445">
        <v>0</v>
      </c>
      <c r="K5301" s="446">
        <v>20.37</v>
      </c>
      <c r="L5301" s="446">
        <v>28.518000000000001</v>
      </c>
    </row>
    <row r="5302" spans="2:12" ht="12.75" customHeight="1" x14ac:dyDescent="0.25">
      <c r="B5302" s="394" t="s">
        <v>383</v>
      </c>
      <c r="C5302" s="444" t="s">
        <v>5037</v>
      </c>
      <c r="D5302" s="394" t="s">
        <v>974</v>
      </c>
      <c r="E5302" s="394" t="s">
        <v>5038</v>
      </c>
      <c r="F5302" s="542" t="s">
        <v>390</v>
      </c>
      <c r="G5302" s="542"/>
      <c r="H5302" s="395" t="s">
        <v>131</v>
      </c>
      <c r="I5302" s="445">
        <v>1.1000000000000001</v>
      </c>
      <c r="J5302" s="445">
        <v>0</v>
      </c>
      <c r="K5302" s="446">
        <v>70.5</v>
      </c>
      <c r="L5302" s="446">
        <v>77.55</v>
      </c>
    </row>
    <row r="5303" spans="2:12" ht="25.5" x14ac:dyDescent="0.25">
      <c r="B5303" s="399"/>
      <c r="C5303" s="399"/>
      <c r="D5303" s="399"/>
      <c r="E5303" s="399"/>
      <c r="F5303" s="399"/>
      <c r="G5303" s="399" t="s">
        <v>386</v>
      </c>
      <c r="H5303" s="447">
        <v>82.51</v>
      </c>
      <c r="I5303" s="399" t="s">
        <v>387</v>
      </c>
      <c r="J5303" s="447">
        <v>0</v>
      </c>
      <c r="K5303" s="399" t="s">
        <v>388</v>
      </c>
      <c r="L5303" s="447">
        <v>82.51</v>
      </c>
    </row>
    <row r="5304" spans="2:12" ht="26.25" thickBot="1" x14ac:dyDescent="0.3">
      <c r="B5304" s="399"/>
      <c r="C5304" s="399"/>
      <c r="D5304" s="399"/>
      <c r="E5304" s="399"/>
      <c r="F5304" s="399"/>
      <c r="G5304" s="399" t="s">
        <v>389</v>
      </c>
      <c r="H5304" s="447">
        <v>0</v>
      </c>
      <c r="I5304" s="543"/>
      <c r="J5304" s="543" t="s">
        <v>474</v>
      </c>
      <c r="K5304" s="399"/>
      <c r="L5304" s="447">
        <v>167.88</v>
      </c>
    </row>
    <row r="5305" spans="2:12" ht="13.5" thickTop="1" x14ac:dyDescent="0.25">
      <c r="B5305" s="396"/>
      <c r="C5305" s="396"/>
      <c r="D5305" s="396"/>
      <c r="E5305" s="396"/>
      <c r="F5305" s="396"/>
      <c r="G5305" s="396"/>
      <c r="H5305" s="396"/>
      <c r="I5305" s="396"/>
      <c r="J5305" s="396"/>
      <c r="K5305" s="396"/>
      <c r="L5305" s="396"/>
    </row>
    <row r="5306" spans="2:12" ht="15" x14ac:dyDescent="0.25">
      <c r="B5306" s="388" t="s">
        <v>2940</v>
      </c>
      <c r="C5306" s="440" t="s">
        <v>15</v>
      </c>
      <c r="D5306" s="388" t="s">
        <v>33</v>
      </c>
      <c r="E5306" s="388" t="s">
        <v>30</v>
      </c>
      <c r="F5306" s="544" t="s">
        <v>199</v>
      </c>
      <c r="G5306" s="544"/>
      <c r="H5306" s="389" t="s">
        <v>24</v>
      </c>
      <c r="I5306" s="440" t="s">
        <v>26</v>
      </c>
      <c r="J5306" s="440" t="s">
        <v>585</v>
      </c>
      <c r="K5306" s="440" t="s">
        <v>54</v>
      </c>
      <c r="L5306" s="440" t="s">
        <v>25</v>
      </c>
    </row>
    <row r="5307" spans="2:12" x14ac:dyDescent="0.25">
      <c r="B5307" s="390" t="s">
        <v>382</v>
      </c>
      <c r="C5307" s="391" t="s">
        <v>2941</v>
      </c>
      <c r="D5307" s="390" t="s">
        <v>1336</v>
      </c>
      <c r="E5307" s="390" t="s">
        <v>2942</v>
      </c>
      <c r="F5307" s="541">
        <v>2013</v>
      </c>
      <c r="G5307" s="541"/>
      <c r="H5307" s="392" t="s">
        <v>141</v>
      </c>
      <c r="I5307" s="443">
        <v>1</v>
      </c>
      <c r="J5307" s="393"/>
      <c r="K5307" s="393">
        <v>1.7</v>
      </c>
      <c r="L5307" s="393">
        <v>1.7</v>
      </c>
    </row>
    <row r="5308" spans="2:12" x14ac:dyDescent="0.25">
      <c r="B5308" s="394" t="s">
        <v>383</v>
      </c>
      <c r="C5308" s="444" t="s">
        <v>685</v>
      </c>
      <c r="D5308" s="394" t="s">
        <v>1336</v>
      </c>
      <c r="E5308" s="394" t="s">
        <v>236</v>
      </c>
      <c r="F5308" s="542" t="s">
        <v>384</v>
      </c>
      <c r="G5308" s="542"/>
      <c r="H5308" s="395" t="s">
        <v>340</v>
      </c>
      <c r="I5308" s="445">
        <v>0.05</v>
      </c>
      <c r="J5308" s="445">
        <v>0</v>
      </c>
      <c r="K5308" s="446">
        <v>29.12</v>
      </c>
      <c r="L5308" s="446">
        <v>1.456</v>
      </c>
    </row>
    <row r="5309" spans="2:12" x14ac:dyDescent="0.25">
      <c r="B5309" s="394" t="s">
        <v>383</v>
      </c>
      <c r="C5309" s="444" t="s">
        <v>780</v>
      </c>
      <c r="D5309" s="394" t="s">
        <v>1336</v>
      </c>
      <c r="E5309" s="394" t="s">
        <v>502</v>
      </c>
      <c r="F5309" s="542" t="s">
        <v>390</v>
      </c>
      <c r="G5309" s="542"/>
      <c r="H5309" s="395" t="s">
        <v>156</v>
      </c>
      <c r="I5309" s="445">
        <v>0.2</v>
      </c>
      <c r="J5309" s="445">
        <v>0</v>
      </c>
      <c r="K5309" s="446">
        <v>1.27</v>
      </c>
      <c r="L5309" s="446">
        <v>0.254</v>
      </c>
    </row>
    <row r="5310" spans="2:12" ht="12.75" customHeight="1" x14ac:dyDescent="0.25">
      <c r="B5310" s="399"/>
      <c r="C5310" s="399"/>
      <c r="D5310" s="399"/>
      <c r="E5310" s="399"/>
      <c r="F5310" s="399"/>
      <c r="G5310" s="399" t="s">
        <v>386</v>
      </c>
      <c r="H5310" s="447">
        <v>1.45</v>
      </c>
      <c r="I5310" s="399" t="s">
        <v>387</v>
      </c>
      <c r="J5310" s="447">
        <v>0</v>
      </c>
      <c r="K5310" s="399" t="s">
        <v>388</v>
      </c>
      <c r="L5310" s="447">
        <v>1.45</v>
      </c>
    </row>
    <row r="5311" spans="2:12" ht="26.25" thickBot="1" x14ac:dyDescent="0.3">
      <c r="B5311" s="399"/>
      <c r="C5311" s="399"/>
      <c r="D5311" s="399"/>
      <c r="E5311" s="399"/>
      <c r="F5311" s="399"/>
      <c r="G5311" s="399" t="s">
        <v>389</v>
      </c>
      <c r="H5311" s="447">
        <v>0</v>
      </c>
      <c r="I5311" s="543"/>
      <c r="J5311" s="543" t="s">
        <v>474</v>
      </c>
      <c r="K5311" s="399"/>
      <c r="L5311" s="447">
        <v>1.7</v>
      </c>
    </row>
    <row r="5312" spans="2:12" ht="13.5" thickTop="1" x14ac:dyDescent="0.25">
      <c r="B5312" s="396"/>
      <c r="C5312" s="396"/>
      <c r="D5312" s="396"/>
      <c r="E5312" s="396"/>
      <c r="F5312" s="396"/>
      <c r="G5312" s="396"/>
      <c r="H5312" s="396"/>
      <c r="I5312" s="396"/>
      <c r="J5312" s="396"/>
      <c r="K5312" s="396"/>
      <c r="L5312" s="396"/>
    </row>
    <row r="5313" spans="2:12" ht="15" x14ac:dyDescent="0.25">
      <c r="B5313" s="388" t="s">
        <v>2944</v>
      </c>
      <c r="C5313" s="440" t="s">
        <v>15</v>
      </c>
      <c r="D5313" s="388" t="s">
        <v>33</v>
      </c>
      <c r="E5313" s="388" t="s">
        <v>30</v>
      </c>
      <c r="F5313" s="544" t="s">
        <v>199</v>
      </c>
      <c r="G5313" s="544"/>
      <c r="H5313" s="389" t="s">
        <v>24</v>
      </c>
      <c r="I5313" s="440" t="s">
        <v>26</v>
      </c>
      <c r="J5313" s="440" t="s">
        <v>585</v>
      </c>
      <c r="K5313" s="440" t="s">
        <v>54</v>
      </c>
      <c r="L5313" s="440" t="s">
        <v>25</v>
      </c>
    </row>
    <row r="5314" spans="2:12" ht="25.5" x14ac:dyDescent="0.25">
      <c r="B5314" s="390" t="s">
        <v>382</v>
      </c>
      <c r="C5314" s="391" t="s">
        <v>2945</v>
      </c>
      <c r="D5314" s="390" t="s">
        <v>1336</v>
      </c>
      <c r="E5314" s="390" t="s">
        <v>2946</v>
      </c>
      <c r="F5314" s="541">
        <v>2104</v>
      </c>
      <c r="G5314" s="541"/>
      <c r="H5314" s="392" t="s">
        <v>131</v>
      </c>
      <c r="I5314" s="443">
        <v>1</v>
      </c>
      <c r="J5314" s="393"/>
      <c r="K5314" s="393">
        <v>68.06</v>
      </c>
      <c r="L5314" s="393">
        <v>68.06</v>
      </c>
    </row>
    <row r="5315" spans="2:12" x14ac:dyDescent="0.25">
      <c r="B5315" s="394" t="s">
        <v>383</v>
      </c>
      <c r="C5315" s="444" t="s">
        <v>690</v>
      </c>
      <c r="D5315" s="394" t="s">
        <v>1336</v>
      </c>
      <c r="E5315" s="394" t="s">
        <v>202</v>
      </c>
      <c r="F5315" s="542" t="s">
        <v>384</v>
      </c>
      <c r="G5315" s="542"/>
      <c r="H5315" s="395" t="s">
        <v>340</v>
      </c>
      <c r="I5315" s="445">
        <v>0.36280000000000001</v>
      </c>
      <c r="J5315" s="445">
        <v>0</v>
      </c>
      <c r="K5315" s="446">
        <v>20.37</v>
      </c>
      <c r="L5315" s="446">
        <v>7.3902359999999998</v>
      </c>
    </row>
    <row r="5316" spans="2:12" ht="25.5" x14ac:dyDescent="0.25">
      <c r="B5316" s="394" t="s">
        <v>383</v>
      </c>
      <c r="C5316" s="444" t="s">
        <v>819</v>
      </c>
      <c r="D5316" s="394" t="s">
        <v>1336</v>
      </c>
      <c r="E5316" s="394" t="s">
        <v>632</v>
      </c>
      <c r="F5316" s="542" t="s">
        <v>390</v>
      </c>
      <c r="G5316" s="542"/>
      <c r="H5316" s="395" t="s">
        <v>136</v>
      </c>
      <c r="I5316" s="445">
        <v>7.9740000000000002</v>
      </c>
      <c r="J5316" s="445">
        <v>0</v>
      </c>
      <c r="K5316" s="446">
        <v>7.0000000000000007E-2</v>
      </c>
      <c r="L5316" s="446">
        <v>0.55818000000000001</v>
      </c>
    </row>
    <row r="5317" spans="2:12" ht="25.5" x14ac:dyDescent="0.25">
      <c r="B5317" s="394" t="s">
        <v>383</v>
      </c>
      <c r="C5317" s="444" t="s">
        <v>823</v>
      </c>
      <c r="D5317" s="394" t="s">
        <v>1336</v>
      </c>
      <c r="E5317" s="394" t="s">
        <v>636</v>
      </c>
      <c r="F5317" s="542" t="s">
        <v>390</v>
      </c>
      <c r="G5317" s="542"/>
      <c r="H5317" s="395" t="s">
        <v>141</v>
      </c>
      <c r="I5317" s="445">
        <v>1.4395</v>
      </c>
      <c r="J5317" s="445">
        <v>0</v>
      </c>
      <c r="K5317" s="446">
        <v>2.2400000000000002</v>
      </c>
      <c r="L5317" s="446">
        <v>3.2244799999999998</v>
      </c>
    </row>
    <row r="5318" spans="2:12" ht="12.75" customHeight="1" x14ac:dyDescent="0.25">
      <c r="B5318" s="394" t="s">
        <v>383</v>
      </c>
      <c r="C5318" s="444" t="s">
        <v>820</v>
      </c>
      <c r="D5318" s="394" t="s">
        <v>1336</v>
      </c>
      <c r="E5318" s="394" t="s">
        <v>633</v>
      </c>
      <c r="F5318" s="542" t="s">
        <v>390</v>
      </c>
      <c r="G5318" s="542"/>
      <c r="H5318" s="395" t="s">
        <v>156</v>
      </c>
      <c r="I5318" s="445">
        <v>0.5202</v>
      </c>
      <c r="J5318" s="445">
        <v>0</v>
      </c>
      <c r="K5318" s="446">
        <v>4.93</v>
      </c>
      <c r="L5318" s="446">
        <v>2.5645859999999998</v>
      </c>
    </row>
    <row r="5319" spans="2:12" ht="25.5" x14ac:dyDescent="0.25">
      <c r="B5319" s="394" t="s">
        <v>383</v>
      </c>
      <c r="C5319" s="444" t="s">
        <v>822</v>
      </c>
      <c r="D5319" s="394" t="s">
        <v>1336</v>
      </c>
      <c r="E5319" s="394" t="s">
        <v>635</v>
      </c>
      <c r="F5319" s="542" t="s">
        <v>390</v>
      </c>
      <c r="G5319" s="542"/>
      <c r="H5319" s="395" t="s">
        <v>136</v>
      </c>
      <c r="I5319" s="445">
        <v>2.1911999999999998</v>
      </c>
      <c r="J5319" s="445">
        <v>0</v>
      </c>
      <c r="K5319" s="446">
        <v>0.11</v>
      </c>
      <c r="L5319" s="446">
        <v>0.241032</v>
      </c>
    </row>
    <row r="5320" spans="2:12" x14ac:dyDescent="0.25">
      <c r="B5320" s="394" t="s">
        <v>383</v>
      </c>
      <c r="C5320" s="444" t="s">
        <v>720</v>
      </c>
      <c r="D5320" s="394" t="s">
        <v>1336</v>
      </c>
      <c r="E5320" s="394" t="s">
        <v>470</v>
      </c>
      <c r="F5320" s="542" t="s">
        <v>384</v>
      </c>
      <c r="G5320" s="542"/>
      <c r="H5320" s="395" t="s">
        <v>340</v>
      </c>
      <c r="I5320" s="445">
        <v>0.36280000000000001</v>
      </c>
      <c r="J5320" s="445">
        <v>0</v>
      </c>
      <c r="K5320" s="446">
        <v>29.21</v>
      </c>
      <c r="L5320" s="446">
        <v>10.597388</v>
      </c>
    </row>
    <row r="5321" spans="2:12" ht="12.75" customHeight="1" x14ac:dyDescent="0.25">
      <c r="B5321" s="394" t="s">
        <v>383</v>
      </c>
      <c r="C5321" s="444" t="s">
        <v>816</v>
      </c>
      <c r="D5321" s="394" t="s">
        <v>1336</v>
      </c>
      <c r="E5321" s="394" t="s">
        <v>629</v>
      </c>
      <c r="F5321" s="542" t="s">
        <v>390</v>
      </c>
      <c r="G5321" s="542"/>
      <c r="H5321" s="395" t="s">
        <v>136</v>
      </c>
      <c r="I5321" s="445">
        <v>1.32</v>
      </c>
      <c r="J5321" s="445">
        <v>0</v>
      </c>
      <c r="K5321" s="446">
        <v>0.16</v>
      </c>
      <c r="L5321" s="446">
        <v>0.2112</v>
      </c>
    </row>
    <row r="5322" spans="2:12" x14ac:dyDescent="0.25">
      <c r="B5322" s="394" t="s">
        <v>383</v>
      </c>
      <c r="C5322" s="444" t="s">
        <v>4983</v>
      </c>
      <c r="D5322" s="394" t="s">
        <v>1336</v>
      </c>
      <c r="E5322" s="394" t="s">
        <v>4984</v>
      </c>
      <c r="F5322" s="542" t="s">
        <v>390</v>
      </c>
      <c r="G5322" s="542"/>
      <c r="H5322" s="395" t="s">
        <v>131</v>
      </c>
      <c r="I5322" s="445">
        <v>1.1000000000000001</v>
      </c>
      <c r="J5322" s="445">
        <v>0</v>
      </c>
      <c r="K5322" s="446">
        <v>20.12</v>
      </c>
      <c r="L5322" s="446">
        <v>22.132000000000001</v>
      </c>
    </row>
    <row r="5323" spans="2:12" ht="25.5" x14ac:dyDescent="0.25">
      <c r="B5323" s="394" t="s">
        <v>383</v>
      </c>
      <c r="C5323" s="444" t="s">
        <v>821</v>
      </c>
      <c r="D5323" s="394" t="s">
        <v>1336</v>
      </c>
      <c r="E5323" s="394" t="s">
        <v>634</v>
      </c>
      <c r="F5323" s="542" t="s">
        <v>390</v>
      </c>
      <c r="G5323" s="542"/>
      <c r="H5323" s="395" t="s">
        <v>141</v>
      </c>
      <c r="I5323" s="445">
        <v>3.851</v>
      </c>
      <c r="J5323" s="445">
        <v>0</v>
      </c>
      <c r="K5323" s="446">
        <v>4.84</v>
      </c>
      <c r="L5323" s="446">
        <v>18.638839999999998</v>
      </c>
    </row>
    <row r="5324" spans="2:12" x14ac:dyDescent="0.25">
      <c r="B5324" s="394" t="s">
        <v>383</v>
      </c>
      <c r="C5324" s="444" t="s">
        <v>818</v>
      </c>
      <c r="D5324" s="394" t="s">
        <v>1336</v>
      </c>
      <c r="E5324" s="394" t="s">
        <v>631</v>
      </c>
      <c r="F5324" s="542" t="s">
        <v>390</v>
      </c>
      <c r="G5324" s="542"/>
      <c r="H5324" s="395" t="s">
        <v>156</v>
      </c>
      <c r="I5324" s="445">
        <v>4.2599999999999999E-2</v>
      </c>
      <c r="J5324" s="445">
        <v>0</v>
      </c>
      <c r="K5324" s="446">
        <v>15.93</v>
      </c>
      <c r="L5324" s="446">
        <v>0.67861800000000005</v>
      </c>
    </row>
    <row r="5325" spans="2:12" ht="25.5" x14ac:dyDescent="0.25">
      <c r="B5325" s="394" t="s">
        <v>383</v>
      </c>
      <c r="C5325" s="444" t="s">
        <v>817</v>
      </c>
      <c r="D5325" s="394" t="s">
        <v>1336</v>
      </c>
      <c r="E5325" s="394" t="s">
        <v>630</v>
      </c>
      <c r="F5325" s="542" t="s">
        <v>390</v>
      </c>
      <c r="G5325" s="542"/>
      <c r="H5325" s="395" t="s">
        <v>136</v>
      </c>
      <c r="I5325" s="445">
        <v>1.3265</v>
      </c>
      <c r="J5325" s="445">
        <v>0</v>
      </c>
      <c r="K5325" s="446">
        <v>1.41</v>
      </c>
      <c r="L5325" s="446">
        <v>1.8703650000000001</v>
      </c>
    </row>
    <row r="5326" spans="2:12" ht="25.5" x14ac:dyDescent="0.25">
      <c r="B5326" s="399"/>
      <c r="C5326" s="399"/>
      <c r="D5326" s="399"/>
      <c r="E5326" s="399"/>
      <c r="F5326" s="399"/>
      <c r="G5326" s="399" t="s">
        <v>386</v>
      </c>
      <c r="H5326" s="447">
        <v>17.98</v>
      </c>
      <c r="I5326" s="399" t="s">
        <v>387</v>
      </c>
      <c r="J5326" s="447">
        <v>0</v>
      </c>
      <c r="K5326" s="399" t="s">
        <v>388</v>
      </c>
      <c r="L5326" s="447">
        <v>17.98</v>
      </c>
    </row>
    <row r="5327" spans="2:12" ht="26.25" thickBot="1" x14ac:dyDescent="0.3">
      <c r="B5327" s="399"/>
      <c r="C5327" s="399"/>
      <c r="D5327" s="399"/>
      <c r="E5327" s="399"/>
      <c r="F5327" s="399"/>
      <c r="G5327" s="399" t="s">
        <v>389</v>
      </c>
      <c r="H5327" s="447">
        <v>0</v>
      </c>
      <c r="I5327" s="543"/>
      <c r="J5327" s="543" t="s">
        <v>474</v>
      </c>
      <c r="K5327" s="399"/>
      <c r="L5327" s="447">
        <v>68.06</v>
      </c>
    </row>
    <row r="5328" spans="2:12" ht="12.75" customHeight="1" thickTop="1" x14ac:dyDescent="0.25">
      <c r="B5328" s="396"/>
      <c r="C5328" s="396"/>
      <c r="D5328" s="396"/>
      <c r="E5328" s="396"/>
      <c r="F5328" s="396"/>
      <c r="G5328" s="396"/>
      <c r="H5328" s="396"/>
      <c r="I5328" s="396"/>
      <c r="J5328" s="396"/>
      <c r="K5328" s="396"/>
      <c r="L5328" s="396"/>
    </row>
    <row r="5329" spans="2:12" ht="12.75" customHeight="1" x14ac:dyDescent="0.25">
      <c r="B5329" s="388" t="s">
        <v>2947</v>
      </c>
      <c r="C5329" s="440" t="s">
        <v>15</v>
      </c>
      <c r="D5329" s="388" t="s">
        <v>33</v>
      </c>
      <c r="E5329" s="388" t="s">
        <v>30</v>
      </c>
      <c r="F5329" s="544" t="s">
        <v>199</v>
      </c>
      <c r="G5329" s="544"/>
      <c r="H5329" s="389" t="s">
        <v>24</v>
      </c>
      <c r="I5329" s="440" t="s">
        <v>26</v>
      </c>
      <c r="J5329" s="440" t="s">
        <v>585</v>
      </c>
      <c r="K5329" s="440" t="s">
        <v>54</v>
      </c>
      <c r="L5329" s="440" t="s">
        <v>25</v>
      </c>
    </row>
    <row r="5330" spans="2:12" ht="25.5" x14ac:dyDescent="0.25">
      <c r="B5330" s="390" t="s">
        <v>382</v>
      </c>
      <c r="C5330" s="391" t="s">
        <v>814</v>
      </c>
      <c r="D5330" s="390" t="s">
        <v>1336</v>
      </c>
      <c r="E5330" s="390" t="s">
        <v>595</v>
      </c>
      <c r="F5330" s="541">
        <v>2104</v>
      </c>
      <c r="G5330" s="541"/>
      <c r="H5330" s="392" t="s">
        <v>131</v>
      </c>
      <c r="I5330" s="443">
        <v>1</v>
      </c>
      <c r="J5330" s="393"/>
      <c r="K5330" s="393">
        <v>77.94</v>
      </c>
      <c r="L5330" s="393">
        <v>77.94</v>
      </c>
    </row>
    <row r="5331" spans="2:12" x14ac:dyDescent="0.25">
      <c r="B5331" s="394" t="s">
        <v>383</v>
      </c>
      <c r="C5331" s="444" t="s">
        <v>816</v>
      </c>
      <c r="D5331" s="394" t="s">
        <v>1336</v>
      </c>
      <c r="E5331" s="394" t="s">
        <v>629</v>
      </c>
      <c r="F5331" s="542" t="s">
        <v>390</v>
      </c>
      <c r="G5331" s="542"/>
      <c r="H5331" s="395" t="s">
        <v>136</v>
      </c>
      <c r="I5331" s="445">
        <v>1.32</v>
      </c>
      <c r="J5331" s="445">
        <v>0</v>
      </c>
      <c r="K5331" s="446">
        <v>0.16</v>
      </c>
      <c r="L5331" s="446">
        <v>0.2112</v>
      </c>
    </row>
    <row r="5332" spans="2:12" ht="25.5" x14ac:dyDescent="0.25">
      <c r="B5332" s="394" t="s">
        <v>383</v>
      </c>
      <c r="C5332" s="444" t="s">
        <v>823</v>
      </c>
      <c r="D5332" s="394" t="s">
        <v>1336</v>
      </c>
      <c r="E5332" s="394" t="s">
        <v>636</v>
      </c>
      <c r="F5332" s="542" t="s">
        <v>390</v>
      </c>
      <c r="G5332" s="542"/>
      <c r="H5332" s="395" t="s">
        <v>141</v>
      </c>
      <c r="I5332" s="445">
        <v>1.4395</v>
      </c>
      <c r="J5332" s="445">
        <v>0</v>
      </c>
      <c r="K5332" s="446">
        <v>2.2400000000000002</v>
      </c>
      <c r="L5332" s="446">
        <v>3.2244799999999998</v>
      </c>
    </row>
    <row r="5333" spans="2:12" x14ac:dyDescent="0.25">
      <c r="B5333" s="394" t="s">
        <v>383</v>
      </c>
      <c r="C5333" s="444" t="s">
        <v>818</v>
      </c>
      <c r="D5333" s="394" t="s">
        <v>1336</v>
      </c>
      <c r="E5333" s="394" t="s">
        <v>631</v>
      </c>
      <c r="F5333" s="542" t="s">
        <v>390</v>
      </c>
      <c r="G5333" s="542"/>
      <c r="H5333" s="395" t="s">
        <v>156</v>
      </c>
      <c r="I5333" s="445">
        <v>4.2599999999999999E-2</v>
      </c>
      <c r="J5333" s="445">
        <v>0</v>
      </c>
      <c r="K5333" s="446">
        <v>15.93</v>
      </c>
      <c r="L5333" s="446">
        <v>0.67861800000000005</v>
      </c>
    </row>
    <row r="5334" spans="2:12" ht="25.5" x14ac:dyDescent="0.25">
      <c r="B5334" s="394" t="s">
        <v>383</v>
      </c>
      <c r="C5334" s="444" t="s">
        <v>815</v>
      </c>
      <c r="D5334" s="394" t="s">
        <v>1336</v>
      </c>
      <c r="E5334" s="394" t="s">
        <v>628</v>
      </c>
      <c r="F5334" s="542" t="s">
        <v>390</v>
      </c>
      <c r="G5334" s="542"/>
      <c r="H5334" s="395" t="s">
        <v>131</v>
      </c>
      <c r="I5334" s="445">
        <v>1.1000000000000001</v>
      </c>
      <c r="J5334" s="445">
        <v>0</v>
      </c>
      <c r="K5334" s="446">
        <v>29.1</v>
      </c>
      <c r="L5334" s="446">
        <v>32.01</v>
      </c>
    </row>
    <row r="5335" spans="2:12" x14ac:dyDescent="0.25">
      <c r="B5335" s="394" t="s">
        <v>383</v>
      </c>
      <c r="C5335" s="444" t="s">
        <v>720</v>
      </c>
      <c r="D5335" s="394" t="s">
        <v>1336</v>
      </c>
      <c r="E5335" s="394" t="s">
        <v>470</v>
      </c>
      <c r="F5335" s="542" t="s">
        <v>384</v>
      </c>
      <c r="G5335" s="542"/>
      <c r="H5335" s="395" t="s">
        <v>340</v>
      </c>
      <c r="I5335" s="445">
        <v>0.36280000000000001</v>
      </c>
      <c r="J5335" s="445">
        <v>0</v>
      </c>
      <c r="K5335" s="446">
        <v>29.21</v>
      </c>
      <c r="L5335" s="446">
        <v>10.597388</v>
      </c>
    </row>
    <row r="5336" spans="2:12" x14ac:dyDescent="0.25">
      <c r="B5336" s="394" t="s">
        <v>383</v>
      </c>
      <c r="C5336" s="444" t="s">
        <v>690</v>
      </c>
      <c r="D5336" s="394" t="s">
        <v>1336</v>
      </c>
      <c r="E5336" s="394" t="s">
        <v>202</v>
      </c>
      <c r="F5336" s="542" t="s">
        <v>384</v>
      </c>
      <c r="G5336" s="542"/>
      <c r="H5336" s="395" t="s">
        <v>340</v>
      </c>
      <c r="I5336" s="445">
        <v>0.36280000000000001</v>
      </c>
      <c r="J5336" s="445">
        <v>0</v>
      </c>
      <c r="K5336" s="446">
        <v>20.37</v>
      </c>
      <c r="L5336" s="446">
        <v>7.3902359999999998</v>
      </c>
    </row>
    <row r="5337" spans="2:12" ht="25.5" x14ac:dyDescent="0.25">
      <c r="B5337" s="394" t="s">
        <v>383</v>
      </c>
      <c r="C5337" s="444" t="s">
        <v>820</v>
      </c>
      <c r="D5337" s="394" t="s">
        <v>1336</v>
      </c>
      <c r="E5337" s="394" t="s">
        <v>633</v>
      </c>
      <c r="F5337" s="542" t="s">
        <v>390</v>
      </c>
      <c r="G5337" s="542"/>
      <c r="H5337" s="395" t="s">
        <v>156</v>
      </c>
      <c r="I5337" s="445">
        <v>0.5202</v>
      </c>
      <c r="J5337" s="445">
        <v>0</v>
      </c>
      <c r="K5337" s="446">
        <v>4.93</v>
      </c>
      <c r="L5337" s="446">
        <v>2.5645859999999998</v>
      </c>
    </row>
    <row r="5338" spans="2:12" ht="12.75" customHeight="1" x14ac:dyDescent="0.25">
      <c r="B5338" s="394" t="s">
        <v>383</v>
      </c>
      <c r="C5338" s="444" t="s">
        <v>819</v>
      </c>
      <c r="D5338" s="394" t="s">
        <v>1336</v>
      </c>
      <c r="E5338" s="394" t="s">
        <v>632</v>
      </c>
      <c r="F5338" s="542" t="s">
        <v>390</v>
      </c>
      <c r="G5338" s="542"/>
      <c r="H5338" s="395" t="s">
        <v>136</v>
      </c>
      <c r="I5338" s="445">
        <v>7.9740000000000002</v>
      </c>
      <c r="J5338" s="445">
        <v>0</v>
      </c>
      <c r="K5338" s="446">
        <v>7.0000000000000007E-2</v>
      </c>
      <c r="L5338" s="446">
        <v>0.55818000000000001</v>
      </c>
    </row>
    <row r="5339" spans="2:12" ht="25.5" x14ac:dyDescent="0.25">
      <c r="B5339" s="394" t="s">
        <v>383</v>
      </c>
      <c r="C5339" s="444" t="s">
        <v>817</v>
      </c>
      <c r="D5339" s="394" t="s">
        <v>1336</v>
      </c>
      <c r="E5339" s="394" t="s">
        <v>630</v>
      </c>
      <c r="F5339" s="542" t="s">
        <v>390</v>
      </c>
      <c r="G5339" s="542"/>
      <c r="H5339" s="395" t="s">
        <v>136</v>
      </c>
      <c r="I5339" s="445">
        <v>1.3265</v>
      </c>
      <c r="J5339" s="445">
        <v>0</v>
      </c>
      <c r="K5339" s="446">
        <v>1.41</v>
      </c>
      <c r="L5339" s="446">
        <v>1.8703650000000001</v>
      </c>
    </row>
    <row r="5340" spans="2:12" ht="25.5" x14ac:dyDescent="0.25">
      <c r="B5340" s="394" t="s">
        <v>383</v>
      </c>
      <c r="C5340" s="444" t="s">
        <v>821</v>
      </c>
      <c r="D5340" s="394" t="s">
        <v>1336</v>
      </c>
      <c r="E5340" s="394" t="s">
        <v>634</v>
      </c>
      <c r="F5340" s="542" t="s">
        <v>390</v>
      </c>
      <c r="G5340" s="542"/>
      <c r="H5340" s="395" t="s">
        <v>141</v>
      </c>
      <c r="I5340" s="445">
        <v>3.851</v>
      </c>
      <c r="J5340" s="445">
        <v>0</v>
      </c>
      <c r="K5340" s="446">
        <v>4.84</v>
      </c>
      <c r="L5340" s="446">
        <v>18.638839999999998</v>
      </c>
    </row>
    <row r="5341" spans="2:12" ht="12.75" customHeight="1" x14ac:dyDescent="0.25">
      <c r="B5341" s="394" t="s">
        <v>383</v>
      </c>
      <c r="C5341" s="444" t="s">
        <v>822</v>
      </c>
      <c r="D5341" s="394" t="s">
        <v>1336</v>
      </c>
      <c r="E5341" s="394" t="s">
        <v>635</v>
      </c>
      <c r="F5341" s="542" t="s">
        <v>390</v>
      </c>
      <c r="G5341" s="542"/>
      <c r="H5341" s="395" t="s">
        <v>136</v>
      </c>
      <c r="I5341" s="445">
        <v>2.1911999999999998</v>
      </c>
      <c r="J5341" s="445">
        <v>0</v>
      </c>
      <c r="K5341" s="446">
        <v>0.11</v>
      </c>
      <c r="L5341" s="446">
        <v>0.241032</v>
      </c>
    </row>
    <row r="5342" spans="2:12" ht="25.5" x14ac:dyDescent="0.25">
      <c r="B5342" s="399"/>
      <c r="C5342" s="399"/>
      <c r="D5342" s="399"/>
      <c r="E5342" s="399"/>
      <c r="F5342" s="399"/>
      <c r="G5342" s="399" t="s">
        <v>386</v>
      </c>
      <c r="H5342" s="447">
        <v>17.98</v>
      </c>
      <c r="I5342" s="399" t="s">
        <v>387</v>
      </c>
      <c r="J5342" s="447">
        <v>0</v>
      </c>
      <c r="K5342" s="399" t="s">
        <v>388</v>
      </c>
      <c r="L5342" s="447">
        <v>17.98</v>
      </c>
    </row>
    <row r="5343" spans="2:12" ht="26.25" thickBot="1" x14ac:dyDescent="0.3">
      <c r="B5343" s="399"/>
      <c r="C5343" s="399"/>
      <c r="D5343" s="399"/>
      <c r="E5343" s="399"/>
      <c r="F5343" s="399"/>
      <c r="G5343" s="399" t="s">
        <v>389</v>
      </c>
      <c r="H5343" s="447">
        <v>0</v>
      </c>
      <c r="I5343" s="543"/>
      <c r="J5343" s="543" t="s">
        <v>474</v>
      </c>
      <c r="K5343" s="399"/>
      <c r="L5343" s="447">
        <v>77.94</v>
      </c>
    </row>
    <row r="5344" spans="2:12" ht="13.5" thickTop="1" x14ac:dyDescent="0.25">
      <c r="B5344" s="396"/>
      <c r="C5344" s="396"/>
      <c r="D5344" s="396"/>
      <c r="E5344" s="396"/>
      <c r="F5344" s="396"/>
      <c r="G5344" s="396"/>
      <c r="H5344" s="396"/>
      <c r="I5344" s="396"/>
      <c r="J5344" s="396"/>
      <c r="K5344" s="396"/>
      <c r="L5344" s="396"/>
    </row>
    <row r="5345" spans="2:12" ht="15" x14ac:dyDescent="0.25">
      <c r="B5345" s="388" t="s">
        <v>2948</v>
      </c>
      <c r="C5345" s="440" t="s">
        <v>15</v>
      </c>
      <c r="D5345" s="388" t="s">
        <v>33</v>
      </c>
      <c r="E5345" s="388" t="s">
        <v>30</v>
      </c>
      <c r="F5345" s="544" t="s">
        <v>199</v>
      </c>
      <c r="G5345" s="544"/>
      <c r="H5345" s="389" t="s">
        <v>24</v>
      </c>
      <c r="I5345" s="440" t="s">
        <v>26</v>
      </c>
      <c r="J5345" s="440" t="s">
        <v>585</v>
      </c>
      <c r="K5345" s="440" t="s">
        <v>54</v>
      </c>
      <c r="L5345" s="440" t="s">
        <v>25</v>
      </c>
    </row>
    <row r="5346" spans="2:12" x14ac:dyDescent="0.25">
      <c r="B5346" s="390" t="s">
        <v>382</v>
      </c>
      <c r="C5346" s="391" t="s">
        <v>824</v>
      </c>
      <c r="D5346" s="390" t="s">
        <v>1336</v>
      </c>
      <c r="E5346" s="390" t="s">
        <v>2949</v>
      </c>
      <c r="F5346" s="541">
        <v>2105</v>
      </c>
      <c r="G5346" s="541"/>
      <c r="H5346" s="392" t="s">
        <v>141</v>
      </c>
      <c r="I5346" s="443">
        <v>1</v>
      </c>
      <c r="J5346" s="393"/>
      <c r="K5346" s="393">
        <v>22</v>
      </c>
      <c r="L5346" s="393">
        <v>22</v>
      </c>
    </row>
    <row r="5347" spans="2:12" x14ac:dyDescent="0.25">
      <c r="B5347" s="394" t="s">
        <v>383</v>
      </c>
      <c r="C5347" s="444" t="s">
        <v>825</v>
      </c>
      <c r="D5347" s="394" t="s">
        <v>1336</v>
      </c>
      <c r="E5347" s="394" t="s">
        <v>637</v>
      </c>
      <c r="F5347" s="542" t="s">
        <v>390</v>
      </c>
      <c r="G5347" s="542"/>
      <c r="H5347" s="395" t="s">
        <v>141</v>
      </c>
      <c r="I5347" s="445">
        <v>1</v>
      </c>
      <c r="J5347" s="445">
        <v>0</v>
      </c>
      <c r="K5347" s="446">
        <v>22</v>
      </c>
      <c r="L5347" s="446">
        <v>22</v>
      </c>
    </row>
    <row r="5348" spans="2:12" ht="25.5" x14ac:dyDescent="0.25">
      <c r="B5348" s="399"/>
      <c r="C5348" s="399"/>
      <c r="D5348" s="399"/>
      <c r="E5348" s="399"/>
      <c r="F5348" s="399"/>
      <c r="G5348" s="399" t="s">
        <v>386</v>
      </c>
      <c r="H5348" s="447">
        <v>0</v>
      </c>
      <c r="I5348" s="399" t="s">
        <v>387</v>
      </c>
      <c r="J5348" s="447">
        <v>0</v>
      </c>
      <c r="K5348" s="399" t="s">
        <v>388</v>
      </c>
      <c r="L5348" s="447">
        <v>0</v>
      </c>
    </row>
    <row r="5349" spans="2:12" ht="12.75" customHeight="1" thickBot="1" x14ac:dyDescent="0.3">
      <c r="B5349" s="399"/>
      <c r="C5349" s="399"/>
      <c r="D5349" s="399"/>
      <c r="E5349" s="399"/>
      <c r="F5349" s="399"/>
      <c r="G5349" s="399" t="s">
        <v>389</v>
      </c>
      <c r="H5349" s="447">
        <v>0</v>
      </c>
      <c r="I5349" s="543"/>
      <c r="J5349" s="543" t="s">
        <v>474</v>
      </c>
      <c r="K5349" s="399"/>
      <c r="L5349" s="447">
        <v>22</v>
      </c>
    </row>
    <row r="5350" spans="2:12" ht="12.75" customHeight="1" thickTop="1" x14ac:dyDescent="0.25">
      <c r="B5350" s="396"/>
      <c r="C5350" s="396"/>
      <c r="D5350" s="396"/>
      <c r="E5350" s="396"/>
      <c r="F5350" s="396"/>
      <c r="G5350" s="396"/>
      <c r="H5350" s="396"/>
      <c r="I5350" s="396"/>
      <c r="J5350" s="396"/>
      <c r="K5350" s="396"/>
      <c r="L5350" s="396"/>
    </row>
    <row r="5351" spans="2:12" ht="15" x14ac:dyDescent="0.25">
      <c r="B5351" s="388" t="s">
        <v>2951</v>
      </c>
      <c r="C5351" s="440" t="s">
        <v>15</v>
      </c>
      <c r="D5351" s="388" t="s">
        <v>33</v>
      </c>
      <c r="E5351" s="388" t="s">
        <v>30</v>
      </c>
      <c r="F5351" s="544" t="s">
        <v>199</v>
      </c>
      <c r="G5351" s="544"/>
      <c r="H5351" s="389" t="s">
        <v>24</v>
      </c>
      <c r="I5351" s="440" t="s">
        <v>26</v>
      </c>
      <c r="J5351" s="440" t="s">
        <v>54</v>
      </c>
      <c r="K5351" s="440" t="s">
        <v>25</v>
      </c>
      <c r="L5351"/>
    </row>
    <row r="5352" spans="2:12" ht="15" x14ac:dyDescent="0.25">
      <c r="B5352" s="390" t="s">
        <v>382</v>
      </c>
      <c r="C5352" s="391" t="s">
        <v>2952</v>
      </c>
      <c r="D5352" s="390" t="s">
        <v>164</v>
      </c>
      <c r="E5352" s="390" t="s">
        <v>2953</v>
      </c>
      <c r="F5352" s="541" t="s">
        <v>5039</v>
      </c>
      <c r="G5352" s="541"/>
      <c r="H5352" s="392" t="s">
        <v>131</v>
      </c>
      <c r="I5352" s="443">
        <v>1</v>
      </c>
      <c r="J5352" s="393">
        <v>95</v>
      </c>
      <c r="K5352" s="393">
        <v>95</v>
      </c>
      <c r="L5352"/>
    </row>
    <row r="5353" spans="2:12" ht="15" x14ac:dyDescent="0.25">
      <c r="B5353" s="388" t="s">
        <v>23</v>
      </c>
      <c r="C5353" s="440" t="s">
        <v>15</v>
      </c>
      <c r="D5353" s="388" t="s">
        <v>33</v>
      </c>
      <c r="E5353" s="388" t="s">
        <v>30</v>
      </c>
      <c r="F5353" s="544" t="s">
        <v>199</v>
      </c>
      <c r="G5353" s="546"/>
      <c r="H5353" s="389" t="s">
        <v>24</v>
      </c>
      <c r="I5353" s="440" t="s">
        <v>26</v>
      </c>
      <c r="J5353" s="440" t="s">
        <v>54</v>
      </c>
      <c r="K5353" s="440" t="s">
        <v>25</v>
      </c>
      <c r="L5353"/>
    </row>
    <row r="5354" spans="2:12" ht="51" x14ac:dyDescent="0.25">
      <c r="B5354" s="394" t="s">
        <v>383</v>
      </c>
      <c r="C5354" s="444" t="s">
        <v>5040</v>
      </c>
      <c r="D5354" s="394" t="s">
        <v>164</v>
      </c>
      <c r="E5354" s="394" t="s">
        <v>5041</v>
      </c>
      <c r="F5354" s="542" t="s">
        <v>1292</v>
      </c>
      <c r="G5354" s="542"/>
      <c r="H5354" s="395" t="s">
        <v>131</v>
      </c>
      <c r="I5354" s="445">
        <v>1</v>
      </c>
      <c r="J5354" s="446">
        <v>95</v>
      </c>
      <c r="K5354" s="451" t="s">
        <v>5042</v>
      </c>
      <c r="L5354"/>
    </row>
    <row r="5355" spans="2:12" ht="15" x14ac:dyDescent="0.25">
      <c r="B5355" s="549" t="s">
        <v>497</v>
      </c>
      <c r="C5355" s="546"/>
      <c r="D5355" s="546"/>
      <c r="E5355" s="546"/>
      <c r="F5355" s="546"/>
      <c r="G5355" s="546"/>
      <c r="H5355" s="546"/>
      <c r="I5355" s="546"/>
      <c r="J5355" s="546"/>
      <c r="K5355" s="546"/>
      <c r="L5355"/>
    </row>
    <row r="5356" spans="2:12" ht="15" x14ac:dyDescent="0.25">
      <c r="B5356" s="388" t="s">
        <v>23</v>
      </c>
      <c r="C5356" s="440" t="s">
        <v>15</v>
      </c>
      <c r="D5356" s="388" t="s">
        <v>33</v>
      </c>
      <c r="E5356" s="388" t="s">
        <v>30</v>
      </c>
      <c r="F5356" s="544" t="s">
        <v>199</v>
      </c>
      <c r="G5356" s="546"/>
      <c r="H5356" s="389" t="s">
        <v>24</v>
      </c>
      <c r="I5356" s="440" t="s">
        <v>26</v>
      </c>
      <c r="J5356" s="440" t="s">
        <v>54</v>
      </c>
      <c r="K5356" s="440" t="s">
        <v>25</v>
      </c>
      <c r="L5356"/>
    </row>
    <row r="5357" spans="2:12" ht="51" x14ac:dyDescent="0.25">
      <c r="B5357" s="394" t="s">
        <v>383</v>
      </c>
      <c r="C5357" s="444" t="s">
        <v>5040</v>
      </c>
      <c r="D5357" s="394" t="s">
        <v>164</v>
      </c>
      <c r="E5357" s="394" t="s">
        <v>5041</v>
      </c>
      <c r="F5357" s="542" t="s">
        <v>1292</v>
      </c>
      <c r="G5357" s="542"/>
      <c r="H5357" s="395" t="s">
        <v>131</v>
      </c>
      <c r="I5357" s="445">
        <v>1</v>
      </c>
      <c r="J5357" s="446">
        <v>95</v>
      </c>
      <c r="K5357" s="451" t="s">
        <v>5042</v>
      </c>
      <c r="L5357"/>
    </row>
    <row r="5358" spans="2:12" ht="15" customHeight="1" x14ac:dyDescent="0.25">
      <c r="B5358" s="399"/>
      <c r="C5358" s="399"/>
      <c r="D5358" s="399"/>
      <c r="E5358" s="399"/>
      <c r="F5358" s="399" t="s">
        <v>386</v>
      </c>
      <c r="G5358" s="447">
        <v>0</v>
      </c>
      <c r="H5358" s="399" t="s">
        <v>387</v>
      </c>
      <c r="I5358" s="447">
        <v>0</v>
      </c>
      <c r="J5358" s="399" t="s">
        <v>388</v>
      </c>
      <c r="K5358" s="447">
        <v>0</v>
      </c>
      <c r="L5358"/>
    </row>
    <row r="5359" spans="2:12" ht="26.25" thickBot="1" x14ac:dyDescent="0.3">
      <c r="B5359" s="399"/>
      <c r="C5359" s="399"/>
      <c r="D5359" s="399"/>
      <c r="E5359" s="399"/>
      <c r="F5359" s="399" t="s">
        <v>389</v>
      </c>
      <c r="G5359" s="447">
        <v>0</v>
      </c>
      <c r="H5359" s="399"/>
      <c r="I5359" s="543" t="s">
        <v>474</v>
      </c>
      <c r="J5359" s="543"/>
      <c r="K5359" s="447">
        <v>95</v>
      </c>
      <c r="L5359"/>
    </row>
    <row r="5360" spans="2:12" ht="13.5" thickTop="1" x14ac:dyDescent="0.25">
      <c r="B5360" s="396"/>
      <c r="C5360" s="396"/>
      <c r="D5360" s="396"/>
      <c r="E5360" s="396"/>
      <c r="F5360" s="396"/>
      <c r="G5360" s="396"/>
      <c r="H5360" s="396"/>
      <c r="I5360" s="396"/>
      <c r="J5360" s="396"/>
      <c r="K5360" s="396"/>
      <c r="L5360" s="396"/>
    </row>
    <row r="5361" spans="2:12" ht="15" x14ac:dyDescent="0.25">
      <c r="B5361" s="388" t="s">
        <v>2956</v>
      </c>
      <c r="C5361" s="440" t="s">
        <v>15</v>
      </c>
      <c r="D5361" s="388" t="s">
        <v>33</v>
      </c>
      <c r="E5361" s="388" t="s">
        <v>30</v>
      </c>
      <c r="F5361" s="544" t="s">
        <v>199</v>
      </c>
      <c r="G5361" s="544"/>
      <c r="H5361" s="389" t="s">
        <v>24</v>
      </c>
      <c r="I5361" s="440" t="s">
        <v>26</v>
      </c>
      <c r="J5361" s="440" t="s">
        <v>585</v>
      </c>
      <c r="K5361" s="440" t="s">
        <v>54</v>
      </c>
      <c r="L5361" s="440" t="s">
        <v>25</v>
      </c>
    </row>
    <row r="5362" spans="2:12" ht="25.5" x14ac:dyDescent="0.25">
      <c r="B5362" s="390" t="s">
        <v>382</v>
      </c>
      <c r="C5362" s="391" t="s">
        <v>2957</v>
      </c>
      <c r="D5362" s="390" t="s">
        <v>1336</v>
      </c>
      <c r="E5362" s="390" t="s">
        <v>2958</v>
      </c>
      <c r="F5362" s="541">
        <v>2211</v>
      </c>
      <c r="G5362" s="541"/>
      <c r="H5362" s="392" t="s">
        <v>131</v>
      </c>
      <c r="I5362" s="443">
        <v>1</v>
      </c>
      <c r="J5362" s="393"/>
      <c r="K5362" s="393">
        <v>227.25</v>
      </c>
      <c r="L5362" s="393">
        <v>227.25</v>
      </c>
    </row>
    <row r="5363" spans="2:12" ht="15" customHeight="1" x14ac:dyDescent="0.25">
      <c r="B5363" s="394" t="s">
        <v>383</v>
      </c>
      <c r="C5363" s="444" t="s">
        <v>674</v>
      </c>
      <c r="D5363" s="394" t="s">
        <v>1336</v>
      </c>
      <c r="E5363" s="394" t="s">
        <v>237</v>
      </c>
      <c r="F5363" s="542" t="s">
        <v>384</v>
      </c>
      <c r="G5363" s="542"/>
      <c r="H5363" s="395" t="s">
        <v>340</v>
      </c>
      <c r="I5363" s="445">
        <v>0.17</v>
      </c>
      <c r="J5363" s="445">
        <v>0</v>
      </c>
      <c r="K5363" s="446">
        <v>22.31</v>
      </c>
      <c r="L5363" s="446">
        <v>3.7927</v>
      </c>
    </row>
    <row r="5364" spans="2:12" x14ac:dyDescent="0.25">
      <c r="B5364" s="394" t="s">
        <v>383</v>
      </c>
      <c r="C5364" s="444" t="s">
        <v>690</v>
      </c>
      <c r="D5364" s="394" t="s">
        <v>1336</v>
      </c>
      <c r="E5364" s="394" t="s">
        <v>202</v>
      </c>
      <c r="F5364" s="542" t="s">
        <v>384</v>
      </c>
      <c r="G5364" s="542"/>
      <c r="H5364" s="395" t="s">
        <v>340</v>
      </c>
      <c r="I5364" s="445">
        <v>0.60909999999999997</v>
      </c>
      <c r="J5364" s="445">
        <v>0</v>
      </c>
      <c r="K5364" s="446">
        <v>20.37</v>
      </c>
      <c r="L5364" s="446">
        <v>12.407367000000001</v>
      </c>
    </row>
    <row r="5365" spans="2:12" x14ac:dyDescent="0.25">
      <c r="B5365" s="394" t="s">
        <v>383</v>
      </c>
      <c r="C5365" s="444" t="s">
        <v>695</v>
      </c>
      <c r="D5365" s="394" t="s">
        <v>1336</v>
      </c>
      <c r="E5365" s="394" t="s">
        <v>437</v>
      </c>
      <c r="F5365" s="542" t="s">
        <v>390</v>
      </c>
      <c r="G5365" s="542"/>
      <c r="H5365" s="395" t="s">
        <v>138</v>
      </c>
      <c r="I5365" s="445">
        <v>2.52E-2</v>
      </c>
      <c r="J5365" s="445">
        <v>0</v>
      </c>
      <c r="K5365" s="446">
        <v>168.09</v>
      </c>
      <c r="L5365" s="446">
        <v>4.235868</v>
      </c>
    </row>
    <row r="5366" spans="2:12" x14ac:dyDescent="0.25">
      <c r="B5366" s="394" t="s">
        <v>383</v>
      </c>
      <c r="C5366" s="444" t="s">
        <v>1139</v>
      </c>
      <c r="D5366" s="394" t="s">
        <v>1336</v>
      </c>
      <c r="E5366" s="394" t="s">
        <v>1140</v>
      </c>
      <c r="F5366" s="542" t="s">
        <v>390</v>
      </c>
      <c r="G5366" s="542"/>
      <c r="H5366" s="395" t="s">
        <v>395</v>
      </c>
      <c r="I5366" s="445">
        <v>0.14000000000000001</v>
      </c>
      <c r="J5366" s="445">
        <v>0</v>
      </c>
      <c r="K5366" s="446">
        <v>38.4</v>
      </c>
      <c r="L5366" s="446">
        <v>5.3760000000000003</v>
      </c>
    </row>
    <row r="5367" spans="2:12" ht="15" customHeight="1" x14ac:dyDescent="0.25">
      <c r="B5367" s="394" t="s">
        <v>383</v>
      </c>
      <c r="C5367" s="444" t="s">
        <v>5043</v>
      </c>
      <c r="D5367" s="394" t="s">
        <v>1336</v>
      </c>
      <c r="E5367" s="394" t="s">
        <v>5044</v>
      </c>
      <c r="F5367" s="542" t="s">
        <v>390</v>
      </c>
      <c r="G5367" s="542"/>
      <c r="H5367" s="395" t="s">
        <v>131</v>
      </c>
      <c r="I5367" s="445">
        <v>1.05</v>
      </c>
      <c r="J5367" s="445">
        <v>0</v>
      </c>
      <c r="K5367" s="446">
        <v>166.47</v>
      </c>
      <c r="L5367" s="446">
        <v>174.79349999999999</v>
      </c>
    </row>
    <row r="5368" spans="2:12" ht="15" customHeight="1" x14ac:dyDescent="0.25">
      <c r="B5368" s="394" t="s">
        <v>383</v>
      </c>
      <c r="C5368" s="444" t="s">
        <v>673</v>
      </c>
      <c r="D5368" s="394" t="s">
        <v>1336</v>
      </c>
      <c r="E5368" s="394" t="s">
        <v>247</v>
      </c>
      <c r="F5368" s="542" t="s">
        <v>384</v>
      </c>
      <c r="G5368" s="542"/>
      <c r="H5368" s="395" t="s">
        <v>340</v>
      </c>
      <c r="I5368" s="445">
        <v>0.17</v>
      </c>
      <c r="J5368" s="445">
        <v>0</v>
      </c>
      <c r="K5368" s="446">
        <v>29.12</v>
      </c>
      <c r="L5368" s="446">
        <v>4.9504000000000001</v>
      </c>
    </row>
    <row r="5369" spans="2:12" ht="15" customHeight="1" x14ac:dyDescent="0.25">
      <c r="B5369" s="394" t="s">
        <v>383</v>
      </c>
      <c r="C5369" s="444" t="s">
        <v>670</v>
      </c>
      <c r="D5369" s="394" t="s">
        <v>1336</v>
      </c>
      <c r="E5369" s="394" t="s">
        <v>415</v>
      </c>
      <c r="F5369" s="542" t="s">
        <v>390</v>
      </c>
      <c r="G5369" s="542"/>
      <c r="H5369" s="395" t="s">
        <v>156</v>
      </c>
      <c r="I5369" s="445">
        <v>13.16</v>
      </c>
      <c r="J5369" s="445">
        <v>0</v>
      </c>
      <c r="K5369" s="446">
        <v>0.64</v>
      </c>
      <c r="L5369" s="446">
        <v>8.4223999999999997</v>
      </c>
    </row>
    <row r="5370" spans="2:12" ht="15" customHeight="1" x14ac:dyDescent="0.25">
      <c r="B5370" s="394" t="s">
        <v>383</v>
      </c>
      <c r="C5370" s="444" t="s">
        <v>685</v>
      </c>
      <c r="D5370" s="394" t="s">
        <v>1336</v>
      </c>
      <c r="E5370" s="394" t="s">
        <v>236</v>
      </c>
      <c r="F5370" s="542" t="s">
        <v>384</v>
      </c>
      <c r="G5370" s="542"/>
      <c r="H5370" s="395" t="s">
        <v>340</v>
      </c>
      <c r="I5370" s="445">
        <v>0.45689999999999997</v>
      </c>
      <c r="J5370" s="445">
        <v>0</v>
      </c>
      <c r="K5370" s="446">
        <v>29.12</v>
      </c>
      <c r="L5370" s="446">
        <v>13.304928</v>
      </c>
    </row>
    <row r="5371" spans="2:12" ht="15" customHeight="1" x14ac:dyDescent="0.25">
      <c r="B5371" s="399"/>
      <c r="C5371" s="399"/>
      <c r="D5371" s="399"/>
      <c r="E5371" s="399"/>
      <c r="F5371" s="399"/>
      <c r="G5371" s="399" t="s">
        <v>386</v>
      </c>
      <c r="H5371" s="447">
        <v>34.44</v>
      </c>
      <c r="I5371" s="399" t="s">
        <v>387</v>
      </c>
      <c r="J5371" s="447">
        <v>0</v>
      </c>
      <c r="K5371" s="399" t="s">
        <v>388</v>
      </c>
      <c r="L5371" s="447">
        <v>34.44</v>
      </c>
    </row>
    <row r="5372" spans="2:12" ht="26.25" thickBot="1" x14ac:dyDescent="0.3">
      <c r="B5372" s="399"/>
      <c r="C5372" s="399"/>
      <c r="D5372" s="399"/>
      <c r="E5372" s="399"/>
      <c r="F5372" s="399"/>
      <c r="G5372" s="399" t="s">
        <v>389</v>
      </c>
      <c r="H5372" s="447">
        <v>0</v>
      </c>
      <c r="I5372" s="543"/>
      <c r="J5372" s="543" t="s">
        <v>474</v>
      </c>
      <c r="K5372" s="399"/>
      <c r="L5372" s="447">
        <v>227.25</v>
      </c>
    </row>
    <row r="5373" spans="2:12" ht="13.5" thickTop="1" x14ac:dyDescent="0.25">
      <c r="B5373" s="396"/>
      <c r="C5373" s="396"/>
      <c r="D5373" s="396"/>
      <c r="E5373" s="396"/>
      <c r="F5373" s="396"/>
      <c r="G5373" s="396"/>
      <c r="H5373" s="396"/>
      <c r="I5373" s="396"/>
      <c r="J5373" s="396"/>
      <c r="K5373" s="396"/>
      <c r="L5373" s="396"/>
    </row>
    <row r="5374" spans="2:12" ht="15" x14ac:dyDescent="0.25">
      <c r="B5374" s="388" t="s">
        <v>2959</v>
      </c>
      <c r="C5374" s="440" t="s">
        <v>15</v>
      </c>
      <c r="D5374" s="388" t="s">
        <v>33</v>
      </c>
      <c r="E5374" s="388" t="s">
        <v>30</v>
      </c>
      <c r="F5374" s="544" t="s">
        <v>199</v>
      </c>
      <c r="G5374" s="544"/>
      <c r="H5374" s="389" t="s">
        <v>24</v>
      </c>
      <c r="I5374" s="440" t="s">
        <v>26</v>
      </c>
      <c r="J5374" s="440" t="s">
        <v>585</v>
      </c>
      <c r="K5374" s="440" t="s">
        <v>54</v>
      </c>
      <c r="L5374" s="440" t="s">
        <v>25</v>
      </c>
    </row>
    <row r="5375" spans="2:12" ht="25.5" x14ac:dyDescent="0.25">
      <c r="B5375" s="390" t="s">
        <v>382</v>
      </c>
      <c r="C5375" s="391" t="s">
        <v>2960</v>
      </c>
      <c r="D5375" s="390" t="s">
        <v>1336</v>
      </c>
      <c r="E5375" s="390" t="s">
        <v>2961</v>
      </c>
      <c r="F5375" s="541">
        <v>2200</v>
      </c>
      <c r="G5375" s="541"/>
      <c r="H5375" s="392" t="s">
        <v>141</v>
      </c>
      <c r="I5375" s="443">
        <v>1</v>
      </c>
      <c r="J5375" s="393"/>
      <c r="K5375" s="393">
        <v>9.02</v>
      </c>
      <c r="L5375" s="393">
        <v>9.02</v>
      </c>
    </row>
    <row r="5376" spans="2:12" ht="25.5" x14ac:dyDescent="0.25">
      <c r="B5376" s="394" t="s">
        <v>383</v>
      </c>
      <c r="C5376" s="444" t="s">
        <v>5045</v>
      </c>
      <c r="D5376" s="394" t="s">
        <v>1336</v>
      </c>
      <c r="E5376" s="394" t="s">
        <v>5046</v>
      </c>
      <c r="F5376" s="542" t="s">
        <v>390</v>
      </c>
      <c r="G5376" s="542"/>
      <c r="H5376" s="395" t="s">
        <v>141</v>
      </c>
      <c r="I5376" s="445">
        <v>1.01</v>
      </c>
      <c r="J5376" s="445">
        <v>0</v>
      </c>
      <c r="K5376" s="446">
        <v>6.81</v>
      </c>
      <c r="L5376" s="446">
        <v>6.8780999999999999</v>
      </c>
    </row>
    <row r="5377" spans="2:12" x14ac:dyDescent="0.25">
      <c r="B5377" s="394" t="s">
        <v>383</v>
      </c>
      <c r="C5377" s="444" t="s">
        <v>1139</v>
      </c>
      <c r="D5377" s="394" t="s">
        <v>1336</v>
      </c>
      <c r="E5377" s="394" t="s">
        <v>1140</v>
      </c>
      <c r="F5377" s="542" t="s">
        <v>390</v>
      </c>
      <c r="G5377" s="542"/>
      <c r="H5377" s="395" t="s">
        <v>395</v>
      </c>
      <c r="I5377" s="445">
        <v>1.4E-3</v>
      </c>
      <c r="J5377" s="445">
        <v>0</v>
      </c>
      <c r="K5377" s="446">
        <v>38.4</v>
      </c>
      <c r="L5377" s="446">
        <v>5.3760000000000002E-2</v>
      </c>
    </row>
    <row r="5378" spans="2:12" x14ac:dyDescent="0.25">
      <c r="B5378" s="394" t="s">
        <v>383</v>
      </c>
      <c r="C5378" s="444" t="s">
        <v>685</v>
      </c>
      <c r="D5378" s="394" t="s">
        <v>1336</v>
      </c>
      <c r="E5378" s="394" t="s">
        <v>236</v>
      </c>
      <c r="F5378" s="542" t="s">
        <v>384</v>
      </c>
      <c r="G5378" s="542"/>
      <c r="H5378" s="395" t="s">
        <v>340</v>
      </c>
      <c r="I5378" s="445">
        <v>4.0899999999999999E-2</v>
      </c>
      <c r="J5378" s="445">
        <v>0</v>
      </c>
      <c r="K5378" s="446">
        <v>29.12</v>
      </c>
      <c r="L5378" s="446">
        <v>1.1910080000000001</v>
      </c>
    </row>
    <row r="5379" spans="2:12" x14ac:dyDescent="0.25">
      <c r="B5379" s="394" t="s">
        <v>383</v>
      </c>
      <c r="C5379" s="444" t="s">
        <v>674</v>
      </c>
      <c r="D5379" s="394" t="s">
        <v>1336</v>
      </c>
      <c r="E5379" s="394" t="s">
        <v>237</v>
      </c>
      <c r="F5379" s="542" t="s">
        <v>384</v>
      </c>
      <c r="G5379" s="542"/>
      <c r="H5379" s="395" t="s">
        <v>340</v>
      </c>
      <c r="I5379" s="445">
        <v>4.0899999999999999E-2</v>
      </c>
      <c r="J5379" s="445">
        <v>0</v>
      </c>
      <c r="K5379" s="446">
        <v>22.31</v>
      </c>
      <c r="L5379" s="446">
        <v>0.91247900000000004</v>
      </c>
    </row>
    <row r="5380" spans="2:12" ht="25.5" x14ac:dyDescent="0.25">
      <c r="B5380" s="399"/>
      <c r="C5380" s="399"/>
      <c r="D5380" s="399"/>
      <c r="E5380" s="399"/>
      <c r="F5380" s="399"/>
      <c r="G5380" s="399" t="s">
        <v>386</v>
      </c>
      <c r="H5380" s="447">
        <v>2.1</v>
      </c>
      <c r="I5380" s="399" t="s">
        <v>387</v>
      </c>
      <c r="J5380" s="447">
        <v>0</v>
      </c>
      <c r="K5380" s="399" t="s">
        <v>388</v>
      </c>
      <c r="L5380" s="447">
        <v>2.1</v>
      </c>
    </row>
    <row r="5381" spans="2:12" ht="26.25" thickBot="1" x14ac:dyDescent="0.3">
      <c r="B5381" s="399"/>
      <c r="C5381" s="399"/>
      <c r="D5381" s="399"/>
      <c r="E5381" s="399"/>
      <c r="F5381" s="399"/>
      <c r="G5381" s="399" t="s">
        <v>389</v>
      </c>
      <c r="H5381" s="447">
        <v>0</v>
      </c>
      <c r="I5381" s="543"/>
      <c r="J5381" s="543" t="s">
        <v>474</v>
      </c>
      <c r="K5381" s="399"/>
      <c r="L5381" s="447">
        <v>9.02</v>
      </c>
    </row>
    <row r="5382" spans="2:12" ht="13.5" thickTop="1" x14ac:dyDescent="0.25">
      <c r="B5382" s="396"/>
      <c r="C5382" s="396"/>
      <c r="D5382" s="396"/>
      <c r="E5382" s="396"/>
      <c r="F5382" s="396"/>
      <c r="G5382" s="396"/>
      <c r="H5382" s="396"/>
      <c r="I5382" s="396"/>
      <c r="J5382" s="396"/>
      <c r="K5382" s="396"/>
      <c r="L5382" s="396"/>
    </row>
    <row r="5383" spans="2:12" ht="15" x14ac:dyDescent="0.25">
      <c r="B5383" s="388" t="s">
        <v>2963</v>
      </c>
      <c r="C5383" s="440" t="s">
        <v>15</v>
      </c>
      <c r="D5383" s="388" t="s">
        <v>33</v>
      </c>
      <c r="E5383" s="388" t="s">
        <v>30</v>
      </c>
      <c r="F5383" s="544" t="s">
        <v>199</v>
      </c>
      <c r="G5383" s="544"/>
      <c r="H5383" s="389" t="s">
        <v>24</v>
      </c>
      <c r="I5383" s="440" t="s">
        <v>26</v>
      </c>
      <c r="J5383" s="440" t="s">
        <v>585</v>
      </c>
      <c r="K5383" s="440" t="s">
        <v>54</v>
      </c>
      <c r="L5383" s="440" t="s">
        <v>25</v>
      </c>
    </row>
    <row r="5384" spans="2:12" x14ac:dyDescent="0.25">
      <c r="B5384" s="390" t="s">
        <v>382</v>
      </c>
      <c r="C5384" s="391" t="s">
        <v>2964</v>
      </c>
      <c r="D5384" s="390" t="s">
        <v>130</v>
      </c>
      <c r="E5384" s="390" t="s">
        <v>2965</v>
      </c>
      <c r="F5384" s="541" t="s">
        <v>1252</v>
      </c>
      <c r="G5384" s="541"/>
      <c r="H5384" s="392" t="s">
        <v>141</v>
      </c>
      <c r="I5384" s="443">
        <v>1</v>
      </c>
      <c r="J5384" s="393"/>
      <c r="K5384" s="393">
        <v>50.66</v>
      </c>
      <c r="L5384" s="393">
        <v>50.66</v>
      </c>
    </row>
    <row r="5385" spans="2:12" ht="25.5" x14ac:dyDescent="0.25">
      <c r="B5385" s="394" t="s">
        <v>383</v>
      </c>
      <c r="C5385" s="444" t="s">
        <v>5047</v>
      </c>
      <c r="D5385" s="394" t="s">
        <v>164</v>
      </c>
      <c r="E5385" s="394" t="s">
        <v>5048</v>
      </c>
      <c r="F5385" s="542" t="s">
        <v>390</v>
      </c>
      <c r="G5385" s="542"/>
      <c r="H5385" s="395" t="s">
        <v>141</v>
      </c>
      <c r="I5385" s="445">
        <v>1</v>
      </c>
      <c r="J5385" s="445">
        <v>0</v>
      </c>
      <c r="K5385" s="446">
        <v>50.66</v>
      </c>
      <c r="L5385" s="446">
        <v>50.66</v>
      </c>
    </row>
    <row r="5386" spans="2:12" ht="12.75" customHeight="1" x14ac:dyDescent="0.25">
      <c r="B5386" s="399"/>
      <c r="C5386" s="399"/>
      <c r="D5386" s="399"/>
      <c r="E5386" s="399"/>
      <c r="F5386" s="399"/>
      <c r="G5386" s="399" t="s">
        <v>386</v>
      </c>
      <c r="H5386" s="447">
        <v>0</v>
      </c>
      <c r="I5386" s="399" t="s">
        <v>387</v>
      </c>
      <c r="J5386" s="447">
        <v>0</v>
      </c>
      <c r="K5386" s="399" t="s">
        <v>388</v>
      </c>
      <c r="L5386" s="447">
        <v>0</v>
      </c>
    </row>
    <row r="5387" spans="2:12" ht="26.25" thickBot="1" x14ac:dyDescent="0.3">
      <c r="B5387" s="399"/>
      <c r="C5387" s="399"/>
      <c r="D5387" s="399"/>
      <c r="E5387" s="399"/>
      <c r="F5387" s="399"/>
      <c r="G5387" s="399" t="s">
        <v>389</v>
      </c>
      <c r="H5387" s="447">
        <v>0</v>
      </c>
      <c r="I5387" s="543"/>
      <c r="J5387" s="543" t="s">
        <v>474</v>
      </c>
      <c r="K5387" s="399"/>
      <c r="L5387" s="447">
        <v>50.66</v>
      </c>
    </row>
    <row r="5388" spans="2:12" ht="13.5" thickTop="1" x14ac:dyDescent="0.25">
      <c r="B5388" s="396"/>
      <c r="C5388" s="396"/>
      <c r="D5388" s="396"/>
      <c r="E5388" s="396"/>
      <c r="F5388" s="396"/>
      <c r="G5388" s="396"/>
      <c r="H5388" s="396"/>
      <c r="I5388" s="396"/>
      <c r="J5388" s="396"/>
      <c r="K5388" s="396"/>
      <c r="L5388" s="396"/>
    </row>
    <row r="5389" spans="2:12" ht="15" x14ac:dyDescent="0.25">
      <c r="B5389" s="388" t="s">
        <v>2966</v>
      </c>
      <c r="C5389" s="440" t="s">
        <v>15</v>
      </c>
      <c r="D5389" s="388" t="s">
        <v>33</v>
      </c>
      <c r="E5389" s="388" t="s">
        <v>30</v>
      </c>
      <c r="F5389" s="544" t="s">
        <v>199</v>
      </c>
      <c r="G5389" s="544"/>
      <c r="H5389" s="389" t="s">
        <v>24</v>
      </c>
      <c r="I5389" s="440" t="s">
        <v>26</v>
      </c>
      <c r="J5389" s="440" t="s">
        <v>585</v>
      </c>
      <c r="K5389" s="440" t="s">
        <v>54</v>
      </c>
      <c r="L5389" s="440" t="s">
        <v>25</v>
      </c>
    </row>
    <row r="5390" spans="2:12" x14ac:dyDescent="0.25">
      <c r="B5390" s="390" t="s">
        <v>382</v>
      </c>
      <c r="C5390" s="391" t="s">
        <v>963</v>
      </c>
      <c r="D5390" s="390" t="s">
        <v>1336</v>
      </c>
      <c r="E5390" s="390" t="s">
        <v>964</v>
      </c>
      <c r="F5390" s="541">
        <v>2211</v>
      </c>
      <c r="G5390" s="541"/>
      <c r="H5390" s="392" t="s">
        <v>141</v>
      </c>
      <c r="I5390" s="443">
        <v>1</v>
      </c>
      <c r="J5390" s="393"/>
      <c r="K5390" s="393">
        <v>30.25</v>
      </c>
      <c r="L5390" s="393">
        <v>30.25</v>
      </c>
    </row>
    <row r="5391" spans="2:12" x14ac:dyDescent="0.25">
      <c r="B5391" s="394" t="s">
        <v>383</v>
      </c>
      <c r="C5391" s="444" t="s">
        <v>1166</v>
      </c>
      <c r="D5391" s="394" t="s">
        <v>1336</v>
      </c>
      <c r="E5391" s="394" t="s">
        <v>1167</v>
      </c>
      <c r="F5391" s="542" t="s">
        <v>390</v>
      </c>
      <c r="G5391" s="542"/>
      <c r="H5391" s="395" t="s">
        <v>141</v>
      </c>
      <c r="I5391" s="445">
        <v>1</v>
      </c>
      <c r="J5391" s="445">
        <v>0</v>
      </c>
      <c r="K5391" s="446">
        <v>30.25</v>
      </c>
      <c r="L5391" s="446">
        <v>30.25</v>
      </c>
    </row>
    <row r="5392" spans="2:12" ht="25.5" x14ac:dyDescent="0.25">
      <c r="B5392" s="399"/>
      <c r="C5392" s="399"/>
      <c r="D5392" s="399"/>
      <c r="E5392" s="399"/>
      <c r="F5392" s="399"/>
      <c r="G5392" s="399" t="s">
        <v>386</v>
      </c>
      <c r="H5392" s="447">
        <v>0</v>
      </c>
      <c r="I5392" s="399" t="s">
        <v>387</v>
      </c>
      <c r="J5392" s="447">
        <v>0</v>
      </c>
      <c r="K5392" s="399" t="s">
        <v>388</v>
      </c>
      <c r="L5392" s="447">
        <v>0</v>
      </c>
    </row>
    <row r="5393" spans="2:12" ht="26.25" thickBot="1" x14ac:dyDescent="0.3">
      <c r="B5393" s="399"/>
      <c r="C5393" s="399"/>
      <c r="D5393" s="399"/>
      <c r="E5393" s="399"/>
      <c r="F5393" s="399"/>
      <c r="G5393" s="399" t="s">
        <v>389</v>
      </c>
      <c r="H5393" s="447">
        <v>0</v>
      </c>
      <c r="I5393" s="543"/>
      <c r="J5393" s="543" t="s">
        <v>474</v>
      </c>
      <c r="K5393" s="399"/>
      <c r="L5393" s="447">
        <v>30.25</v>
      </c>
    </row>
    <row r="5394" spans="2:12" ht="13.5" thickTop="1" x14ac:dyDescent="0.25">
      <c r="B5394" s="396"/>
      <c r="C5394" s="396"/>
      <c r="D5394" s="396"/>
      <c r="E5394" s="396"/>
      <c r="F5394" s="396"/>
      <c r="G5394" s="396"/>
      <c r="H5394" s="396"/>
      <c r="I5394" s="396"/>
      <c r="J5394" s="396"/>
      <c r="K5394" s="396"/>
      <c r="L5394" s="396"/>
    </row>
    <row r="5395" spans="2:12" ht="12.75" customHeight="1" x14ac:dyDescent="0.25">
      <c r="B5395" s="388" t="s">
        <v>2967</v>
      </c>
      <c r="C5395" s="440" t="s">
        <v>15</v>
      </c>
      <c r="D5395" s="388" t="s">
        <v>33</v>
      </c>
      <c r="E5395" s="388" t="s">
        <v>30</v>
      </c>
      <c r="F5395" s="544" t="s">
        <v>199</v>
      </c>
      <c r="G5395" s="544"/>
      <c r="H5395" s="389" t="s">
        <v>24</v>
      </c>
      <c r="I5395" s="440" t="s">
        <v>26</v>
      </c>
      <c r="J5395" s="440" t="s">
        <v>585</v>
      </c>
      <c r="K5395" s="440" t="s">
        <v>54</v>
      </c>
      <c r="L5395" s="440" t="s">
        <v>25</v>
      </c>
    </row>
    <row r="5396" spans="2:12" ht="25.5" x14ac:dyDescent="0.25">
      <c r="B5396" s="390" t="s">
        <v>382</v>
      </c>
      <c r="C5396" s="391" t="s">
        <v>2968</v>
      </c>
      <c r="D5396" s="390" t="s">
        <v>1336</v>
      </c>
      <c r="E5396" s="390" t="s">
        <v>2969</v>
      </c>
      <c r="F5396" s="541">
        <v>2209</v>
      </c>
      <c r="G5396" s="541"/>
      <c r="H5396" s="392" t="s">
        <v>131</v>
      </c>
      <c r="I5396" s="443">
        <v>1</v>
      </c>
      <c r="J5396" s="393"/>
      <c r="K5396" s="393">
        <v>481.61</v>
      </c>
      <c r="L5396" s="393">
        <v>481.61</v>
      </c>
    </row>
    <row r="5397" spans="2:12" x14ac:dyDescent="0.25">
      <c r="B5397" s="394" t="s">
        <v>383</v>
      </c>
      <c r="C5397" s="444" t="s">
        <v>810</v>
      </c>
      <c r="D5397" s="394" t="s">
        <v>1336</v>
      </c>
      <c r="E5397" s="394" t="s">
        <v>246</v>
      </c>
      <c r="F5397" s="542" t="s">
        <v>384</v>
      </c>
      <c r="G5397" s="542"/>
      <c r="H5397" s="395" t="s">
        <v>340</v>
      </c>
      <c r="I5397" s="445">
        <v>0.66910000000000003</v>
      </c>
      <c r="J5397" s="445">
        <v>0</v>
      </c>
      <c r="K5397" s="446">
        <v>29.13</v>
      </c>
      <c r="L5397" s="446">
        <v>19.490883</v>
      </c>
    </row>
    <row r="5398" spans="2:12" x14ac:dyDescent="0.25">
      <c r="B5398" s="394" t="s">
        <v>383</v>
      </c>
      <c r="C5398" s="444" t="s">
        <v>690</v>
      </c>
      <c r="D5398" s="394" t="s">
        <v>1336</v>
      </c>
      <c r="E5398" s="394" t="s">
        <v>202</v>
      </c>
      <c r="F5398" s="542" t="s">
        <v>384</v>
      </c>
      <c r="G5398" s="542"/>
      <c r="H5398" s="395" t="s">
        <v>340</v>
      </c>
      <c r="I5398" s="445">
        <v>0.93879999999999997</v>
      </c>
      <c r="J5398" s="445">
        <v>0</v>
      </c>
      <c r="K5398" s="446">
        <v>20.37</v>
      </c>
      <c r="L5398" s="446">
        <v>19.123356000000001</v>
      </c>
    </row>
    <row r="5399" spans="2:12" x14ac:dyDescent="0.25">
      <c r="B5399" s="394" t="s">
        <v>383</v>
      </c>
      <c r="C5399" s="444" t="s">
        <v>812</v>
      </c>
      <c r="D5399" s="394" t="s">
        <v>1336</v>
      </c>
      <c r="E5399" s="394" t="s">
        <v>515</v>
      </c>
      <c r="F5399" s="542" t="s">
        <v>390</v>
      </c>
      <c r="G5399" s="542"/>
      <c r="H5399" s="395" t="s">
        <v>156</v>
      </c>
      <c r="I5399" s="445">
        <v>0.32</v>
      </c>
      <c r="J5399" s="445">
        <v>0</v>
      </c>
      <c r="K5399" s="446">
        <v>7.98</v>
      </c>
      <c r="L5399" s="446">
        <v>2.5535999999999999</v>
      </c>
    </row>
    <row r="5400" spans="2:12" x14ac:dyDescent="0.25">
      <c r="B5400" s="394" t="s">
        <v>383</v>
      </c>
      <c r="C5400" s="444" t="s">
        <v>695</v>
      </c>
      <c r="D5400" s="394" t="s">
        <v>1336</v>
      </c>
      <c r="E5400" s="394" t="s">
        <v>437</v>
      </c>
      <c r="F5400" s="542" t="s">
        <v>390</v>
      </c>
      <c r="G5400" s="542"/>
      <c r="H5400" s="395" t="s">
        <v>138</v>
      </c>
      <c r="I5400" s="445">
        <v>2.52E-2</v>
      </c>
      <c r="J5400" s="445">
        <v>0</v>
      </c>
      <c r="K5400" s="446">
        <v>168.09</v>
      </c>
      <c r="L5400" s="446">
        <v>4.235868</v>
      </c>
    </row>
    <row r="5401" spans="2:12" x14ac:dyDescent="0.25">
      <c r="B5401" s="394" t="s">
        <v>383</v>
      </c>
      <c r="C5401" s="444" t="s">
        <v>4468</v>
      </c>
      <c r="D5401" s="394" t="s">
        <v>1336</v>
      </c>
      <c r="E5401" s="394" t="s">
        <v>4469</v>
      </c>
      <c r="F5401" s="542" t="s">
        <v>390</v>
      </c>
      <c r="G5401" s="542"/>
      <c r="H5401" s="395" t="s">
        <v>395</v>
      </c>
      <c r="I5401" s="445">
        <v>0.1938</v>
      </c>
      <c r="J5401" s="445">
        <v>0</v>
      </c>
      <c r="K5401" s="446">
        <v>100.87</v>
      </c>
      <c r="L5401" s="446">
        <v>19.548605999999999</v>
      </c>
    </row>
    <row r="5402" spans="2:12" x14ac:dyDescent="0.25">
      <c r="B5402" s="394" t="s">
        <v>383</v>
      </c>
      <c r="C5402" s="444" t="s">
        <v>670</v>
      </c>
      <c r="D5402" s="394" t="s">
        <v>1336</v>
      </c>
      <c r="E5402" s="394" t="s">
        <v>415</v>
      </c>
      <c r="F5402" s="542" t="s">
        <v>390</v>
      </c>
      <c r="G5402" s="542"/>
      <c r="H5402" s="395" t="s">
        <v>156</v>
      </c>
      <c r="I5402" s="445">
        <v>10.34</v>
      </c>
      <c r="J5402" s="445">
        <v>0</v>
      </c>
      <c r="K5402" s="446">
        <v>0.64</v>
      </c>
      <c r="L5402" s="446">
        <v>6.6176000000000004</v>
      </c>
    </row>
    <row r="5403" spans="2:12" ht="12.75" customHeight="1" x14ac:dyDescent="0.25">
      <c r="B5403" s="394" t="s">
        <v>383</v>
      </c>
      <c r="C5403" s="444" t="s">
        <v>4782</v>
      </c>
      <c r="D5403" s="394" t="s">
        <v>1336</v>
      </c>
      <c r="E5403" s="394" t="s">
        <v>4783</v>
      </c>
      <c r="F5403" s="542" t="s">
        <v>390</v>
      </c>
      <c r="G5403" s="542"/>
      <c r="H5403" s="395" t="s">
        <v>131</v>
      </c>
      <c r="I5403" s="445">
        <v>1</v>
      </c>
      <c r="J5403" s="445">
        <v>0</v>
      </c>
      <c r="K5403" s="446">
        <v>410.07</v>
      </c>
      <c r="L5403" s="446">
        <v>410.07</v>
      </c>
    </row>
    <row r="5404" spans="2:12" ht="25.5" x14ac:dyDescent="0.25">
      <c r="B5404" s="399"/>
      <c r="C5404" s="399"/>
      <c r="D5404" s="399"/>
      <c r="E5404" s="399"/>
      <c r="F5404" s="399"/>
      <c r="G5404" s="399" t="s">
        <v>386</v>
      </c>
      <c r="H5404" s="447">
        <v>38.61</v>
      </c>
      <c r="I5404" s="399" t="s">
        <v>387</v>
      </c>
      <c r="J5404" s="447">
        <v>0</v>
      </c>
      <c r="K5404" s="399" t="s">
        <v>388</v>
      </c>
      <c r="L5404" s="447">
        <v>38.61</v>
      </c>
    </row>
    <row r="5405" spans="2:12" ht="26.25" thickBot="1" x14ac:dyDescent="0.3">
      <c r="B5405" s="399"/>
      <c r="C5405" s="399"/>
      <c r="D5405" s="399"/>
      <c r="E5405" s="399"/>
      <c r="F5405" s="399"/>
      <c r="G5405" s="399" t="s">
        <v>389</v>
      </c>
      <c r="H5405" s="447">
        <v>0</v>
      </c>
      <c r="I5405" s="543"/>
      <c r="J5405" s="543" t="s">
        <v>474</v>
      </c>
      <c r="K5405" s="399"/>
      <c r="L5405" s="447">
        <v>481.61</v>
      </c>
    </row>
    <row r="5406" spans="2:12" ht="13.5" thickTop="1" x14ac:dyDescent="0.25">
      <c r="B5406" s="396"/>
      <c r="C5406" s="396"/>
      <c r="D5406" s="396"/>
      <c r="E5406" s="396"/>
      <c r="F5406" s="396"/>
      <c r="G5406" s="396"/>
      <c r="H5406" s="396"/>
      <c r="I5406" s="396"/>
      <c r="J5406" s="396"/>
      <c r="K5406" s="396"/>
      <c r="L5406" s="396"/>
    </row>
    <row r="5407" spans="2:12" ht="15" x14ac:dyDescent="0.25">
      <c r="B5407" s="388" t="s">
        <v>2971</v>
      </c>
      <c r="C5407" s="440" t="s">
        <v>15</v>
      </c>
      <c r="D5407" s="388" t="s">
        <v>33</v>
      </c>
      <c r="E5407" s="388" t="s">
        <v>30</v>
      </c>
      <c r="F5407" s="544" t="s">
        <v>199</v>
      </c>
      <c r="G5407" s="544"/>
      <c r="H5407" s="389" t="s">
        <v>24</v>
      </c>
      <c r="I5407" s="440" t="s">
        <v>26</v>
      </c>
      <c r="J5407" s="440" t="s">
        <v>585</v>
      </c>
      <c r="K5407" s="440" t="s">
        <v>54</v>
      </c>
      <c r="L5407" s="440" t="s">
        <v>25</v>
      </c>
    </row>
    <row r="5408" spans="2:12" x14ac:dyDescent="0.25">
      <c r="B5408" s="390" t="s">
        <v>382</v>
      </c>
      <c r="C5408" s="391" t="s">
        <v>828</v>
      </c>
      <c r="D5408" s="390" t="s">
        <v>1336</v>
      </c>
      <c r="E5408" s="390" t="s">
        <v>161</v>
      </c>
      <c r="F5408" s="541">
        <v>2301</v>
      </c>
      <c r="G5408" s="541"/>
      <c r="H5408" s="392" t="s">
        <v>136</v>
      </c>
      <c r="I5408" s="443">
        <v>1</v>
      </c>
      <c r="J5408" s="393"/>
      <c r="K5408" s="393">
        <v>90.52</v>
      </c>
      <c r="L5408" s="393">
        <v>90.52</v>
      </c>
    </row>
    <row r="5409" spans="2:12" x14ac:dyDescent="0.25">
      <c r="B5409" s="394" t="s">
        <v>383</v>
      </c>
      <c r="C5409" s="444" t="s">
        <v>674</v>
      </c>
      <c r="D5409" s="394" t="s">
        <v>1336</v>
      </c>
      <c r="E5409" s="394" t="s">
        <v>237</v>
      </c>
      <c r="F5409" s="542" t="s">
        <v>384</v>
      </c>
      <c r="G5409" s="542"/>
      <c r="H5409" s="395" t="s">
        <v>340</v>
      </c>
      <c r="I5409" s="445">
        <v>0.35</v>
      </c>
      <c r="J5409" s="445">
        <v>0</v>
      </c>
      <c r="K5409" s="446">
        <v>22.31</v>
      </c>
      <c r="L5409" s="446">
        <v>7.8085000000000004</v>
      </c>
    </row>
    <row r="5410" spans="2:12" ht="25.5" x14ac:dyDescent="0.25">
      <c r="B5410" s="394" t="s">
        <v>383</v>
      </c>
      <c r="C5410" s="444" t="s">
        <v>518</v>
      </c>
      <c r="D5410" s="394" t="s">
        <v>1336</v>
      </c>
      <c r="E5410" s="394" t="s">
        <v>519</v>
      </c>
      <c r="F5410" s="542" t="s">
        <v>390</v>
      </c>
      <c r="G5410" s="542"/>
      <c r="H5410" s="395" t="s">
        <v>136</v>
      </c>
      <c r="I5410" s="445">
        <v>1</v>
      </c>
      <c r="J5410" s="445">
        <v>0</v>
      </c>
      <c r="K5410" s="446">
        <v>72.3</v>
      </c>
      <c r="L5410" s="446">
        <v>72.3</v>
      </c>
    </row>
    <row r="5411" spans="2:12" ht="12.75" customHeight="1" x14ac:dyDescent="0.25">
      <c r="B5411" s="394" t="s">
        <v>383</v>
      </c>
      <c r="C5411" s="444" t="s">
        <v>688</v>
      </c>
      <c r="D5411" s="394" t="s">
        <v>1336</v>
      </c>
      <c r="E5411" s="394" t="s">
        <v>243</v>
      </c>
      <c r="F5411" s="542" t="s">
        <v>384</v>
      </c>
      <c r="G5411" s="542"/>
      <c r="H5411" s="395" t="s">
        <v>340</v>
      </c>
      <c r="I5411" s="445">
        <v>0.35</v>
      </c>
      <c r="J5411" s="445">
        <v>0</v>
      </c>
      <c r="K5411" s="446">
        <v>29.78</v>
      </c>
      <c r="L5411" s="446">
        <v>10.423</v>
      </c>
    </row>
    <row r="5412" spans="2:12" ht="25.5" x14ac:dyDescent="0.25">
      <c r="B5412" s="399"/>
      <c r="C5412" s="399"/>
      <c r="D5412" s="399"/>
      <c r="E5412" s="399"/>
      <c r="F5412" s="399"/>
      <c r="G5412" s="399" t="s">
        <v>386</v>
      </c>
      <c r="H5412" s="447">
        <v>18.22</v>
      </c>
      <c r="I5412" s="399" t="s">
        <v>387</v>
      </c>
      <c r="J5412" s="447">
        <v>0</v>
      </c>
      <c r="K5412" s="399" t="s">
        <v>388</v>
      </c>
      <c r="L5412" s="447">
        <v>18.22</v>
      </c>
    </row>
    <row r="5413" spans="2:12" ht="26.25" thickBot="1" x14ac:dyDescent="0.3">
      <c r="B5413" s="399"/>
      <c r="C5413" s="399"/>
      <c r="D5413" s="399"/>
      <c r="E5413" s="399"/>
      <c r="F5413" s="399"/>
      <c r="G5413" s="399" t="s">
        <v>389</v>
      </c>
      <c r="H5413" s="447">
        <v>0</v>
      </c>
      <c r="I5413" s="543"/>
      <c r="J5413" s="543" t="s">
        <v>474</v>
      </c>
      <c r="K5413" s="399"/>
      <c r="L5413" s="447">
        <v>90.52</v>
      </c>
    </row>
    <row r="5414" spans="2:12" ht="13.5" thickTop="1" x14ac:dyDescent="0.25">
      <c r="B5414" s="396"/>
      <c r="C5414" s="396"/>
      <c r="D5414" s="396"/>
      <c r="E5414" s="396"/>
      <c r="F5414" s="396"/>
      <c r="G5414" s="396"/>
      <c r="H5414" s="396"/>
      <c r="I5414" s="396"/>
      <c r="J5414" s="396"/>
      <c r="K5414" s="396"/>
      <c r="L5414" s="396"/>
    </row>
    <row r="5415" spans="2:12" ht="15" x14ac:dyDescent="0.25">
      <c r="B5415" s="388" t="s">
        <v>2972</v>
      </c>
      <c r="C5415" s="440" t="s">
        <v>15</v>
      </c>
      <c r="D5415" s="388" t="s">
        <v>33</v>
      </c>
      <c r="E5415" s="388" t="s">
        <v>30</v>
      </c>
      <c r="F5415" s="544" t="s">
        <v>199</v>
      </c>
      <c r="G5415" s="544"/>
      <c r="H5415" s="389" t="s">
        <v>24</v>
      </c>
      <c r="I5415" s="440" t="s">
        <v>26</v>
      </c>
      <c r="J5415" s="440" t="s">
        <v>585</v>
      </c>
      <c r="K5415" s="440" t="s">
        <v>54</v>
      </c>
      <c r="L5415" s="440" t="s">
        <v>25</v>
      </c>
    </row>
    <row r="5416" spans="2:12" x14ac:dyDescent="0.25">
      <c r="B5416" s="390" t="s">
        <v>382</v>
      </c>
      <c r="C5416" s="391" t="s">
        <v>831</v>
      </c>
      <c r="D5416" s="390" t="s">
        <v>1336</v>
      </c>
      <c r="E5416" s="390" t="s">
        <v>162</v>
      </c>
      <c r="F5416" s="541">
        <v>2301</v>
      </c>
      <c r="G5416" s="541"/>
      <c r="H5416" s="392" t="s">
        <v>136</v>
      </c>
      <c r="I5416" s="443">
        <v>1</v>
      </c>
      <c r="J5416" s="393"/>
      <c r="K5416" s="393">
        <v>153.86000000000001</v>
      </c>
      <c r="L5416" s="393">
        <v>153.86000000000001</v>
      </c>
    </row>
    <row r="5417" spans="2:12" x14ac:dyDescent="0.25">
      <c r="B5417" s="394" t="s">
        <v>383</v>
      </c>
      <c r="C5417" s="444" t="s">
        <v>674</v>
      </c>
      <c r="D5417" s="394" t="s">
        <v>1336</v>
      </c>
      <c r="E5417" s="394" t="s">
        <v>237</v>
      </c>
      <c r="F5417" s="542" t="s">
        <v>384</v>
      </c>
      <c r="G5417" s="542"/>
      <c r="H5417" s="395" t="s">
        <v>340</v>
      </c>
      <c r="I5417" s="445">
        <v>0.35</v>
      </c>
      <c r="J5417" s="445">
        <v>0</v>
      </c>
      <c r="K5417" s="446">
        <v>22.31</v>
      </c>
      <c r="L5417" s="446">
        <v>7.8085000000000004</v>
      </c>
    </row>
    <row r="5418" spans="2:12" ht="25.5" x14ac:dyDescent="0.25">
      <c r="B5418" s="394" t="s">
        <v>383</v>
      </c>
      <c r="C5418" s="444" t="s">
        <v>521</v>
      </c>
      <c r="D5418" s="394" t="s">
        <v>1336</v>
      </c>
      <c r="E5418" s="394" t="s">
        <v>522</v>
      </c>
      <c r="F5418" s="542" t="s">
        <v>390</v>
      </c>
      <c r="G5418" s="542"/>
      <c r="H5418" s="395" t="s">
        <v>136</v>
      </c>
      <c r="I5418" s="445">
        <v>1</v>
      </c>
      <c r="J5418" s="445">
        <v>0</v>
      </c>
      <c r="K5418" s="446">
        <v>135.63999999999999</v>
      </c>
      <c r="L5418" s="446">
        <v>135.63999999999999</v>
      </c>
    </row>
    <row r="5419" spans="2:12" x14ac:dyDescent="0.25">
      <c r="B5419" s="394" t="s">
        <v>383</v>
      </c>
      <c r="C5419" s="444" t="s">
        <v>688</v>
      </c>
      <c r="D5419" s="394" t="s">
        <v>1336</v>
      </c>
      <c r="E5419" s="394" t="s">
        <v>243</v>
      </c>
      <c r="F5419" s="542" t="s">
        <v>384</v>
      </c>
      <c r="G5419" s="542"/>
      <c r="H5419" s="395" t="s">
        <v>340</v>
      </c>
      <c r="I5419" s="445">
        <v>0.35</v>
      </c>
      <c r="J5419" s="445">
        <v>0</v>
      </c>
      <c r="K5419" s="446">
        <v>29.78</v>
      </c>
      <c r="L5419" s="446">
        <v>10.423</v>
      </c>
    </row>
    <row r="5420" spans="2:12" ht="25.5" x14ac:dyDescent="0.25">
      <c r="B5420" s="399"/>
      <c r="C5420" s="399"/>
      <c r="D5420" s="399"/>
      <c r="E5420" s="399"/>
      <c r="F5420" s="399"/>
      <c r="G5420" s="399" t="s">
        <v>386</v>
      </c>
      <c r="H5420" s="447">
        <v>18.22</v>
      </c>
      <c r="I5420" s="399" t="s">
        <v>387</v>
      </c>
      <c r="J5420" s="447">
        <v>0</v>
      </c>
      <c r="K5420" s="399" t="s">
        <v>388</v>
      </c>
      <c r="L5420" s="447">
        <v>18.22</v>
      </c>
    </row>
    <row r="5421" spans="2:12" ht="26.25" thickBot="1" x14ac:dyDescent="0.3">
      <c r="B5421" s="399"/>
      <c r="C5421" s="399"/>
      <c r="D5421" s="399"/>
      <c r="E5421" s="399"/>
      <c r="F5421" s="399"/>
      <c r="G5421" s="399" t="s">
        <v>389</v>
      </c>
      <c r="H5421" s="447">
        <v>0</v>
      </c>
      <c r="I5421" s="543"/>
      <c r="J5421" s="543" t="s">
        <v>474</v>
      </c>
      <c r="K5421" s="399"/>
      <c r="L5421" s="447">
        <v>153.86000000000001</v>
      </c>
    </row>
    <row r="5422" spans="2:12" ht="12.75" customHeight="1" thickTop="1" x14ac:dyDescent="0.25">
      <c r="B5422" s="396"/>
      <c r="C5422" s="396"/>
      <c r="D5422" s="396"/>
      <c r="E5422" s="396"/>
      <c r="F5422" s="396"/>
      <c r="G5422" s="396"/>
      <c r="H5422" s="396"/>
      <c r="I5422" s="396"/>
      <c r="J5422" s="396"/>
      <c r="K5422" s="396"/>
      <c r="L5422" s="396"/>
    </row>
    <row r="5423" spans="2:12" ht="12.75" customHeight="1" x14ac:dyDescent="0.25">
      <c r="B5423" s="388" t="s">
        <v>2973</v>
      </c>
      <c r="C5423" s="440" t="s">
        <v>15</v>
      </c>
      <c r="D5423" s="388" t="s">
        <v>33</v>
      </c>
      <c r="E5423" s="388" t="s">
        <v>30</v>
      </c>
      <c r="F5423" s="544" t="s">
        <v>199</v>
      </c>
      <c r="G5423" s="544"/>
      <c r="H5423" s="389" t="s">
        <v>24</v>
      </c>
      <c r="I5423" s="440" t="s">
        <v>26</v>
      </c>
      <c r="J5423" s="440" t="s">
        <v>585</v>
      </c>
      <c r="K5423" s="440" t="s">
        <v>54</v>
      </c>
      <c r="L5423" s="440" t="s">
        <v>25</v>
      </c>
    </row>
    <row r="5424" spans="2:12" ht="51" x14ac:dyDescent="0.25">
      <c r="B5424" s="390" t="s">
        <v>382</v>
      </c>
      <c r="C5424" s="391" t="s">
        <v>829</v>
      </c>
      <c r="D5424" s="390" t="s">
        <v>160</v>
      </c>
      <c r="E5424" s="390" t="s">
        <v>2974</v>
      </c>
      <c r="F5424" s="541" t="s">
        <v>512</v>
      </c>
      <c r="G5424" s="541"/>
      <c r="H5424" s="392" t="s">
        <v>159</v>
      </c>
      <c r="I5424" s="443">
        <v>1</v>
      </c>
      <c r="J5424" s="393"/>
      <c r="K5424" s="393">
        <v>326.39999999999998</v>
      </c>
      <c r="L5424" s="393">
        <v>326.39999999999998</v>
      </c>
    </row>
    <row r="5425" spans="2:12" ht="38.25" x14ac:dyDescent="0.25">
      <c r="B5425" s="394" t="s">
        <v>383</v>
      </c>
      <c r="C5425" s="444" t="s">
        <v>803</v>
      </c>
      <c r="D5425" s="394" t="s">
        <v>160</v>
      </c>
      <c r="E5425" s="394" t="s">
        <v>513</v>
      </c>
      <c r="F5425" s="542" t="s">
        <v>390</v>
      </c>
      <c r="G5425" s="542"/>
      <c r="H5425" s="395" t="s">
        <v>159</v>
      </c>
      <c r="I5425" s="445">
        <v>6</v>
      </c>
      <c r="J5425" s="445">
        <v>0</v>
      </c>
      <c r="K5425" s="446">
        <v>16.170000000000002</v>
      </c>
      <c r="L5425" s="446">
        <v>97.02</v>
      </c>
    </row>
    <row r="5426" spans="2:12" ht="25.5" x14ac:dyDescent="0.25">
      <c r="B5426" s="394" t="s">
        <v>383</v>
      </c>
      <c r="C5426" s="444" t="s">
        <v>830</v>
      </c>
      <c r="D5426" s="394" t="s">
        <v>160</v>
      </c>
      <c r="E5426" s="394" t="s">
        <v>520</v>
      </c>
      <c r="F5426" s="542" t="s">
        <v>390</v>
      </c>
      <c r="G5426" s="542"/>
      <c r="H5426" s="395" t="s">
        <v>159</v>
      </c>
      <c r="I5426" s="445">
        <v>1</v>
      </c>
      <c r="J5426" s="445">
        <v>0</v>
      </c>
      <c r="K5426" s="446">
        <v>186.96</v>
      </c>
      <c r="L5426" s="446">
        <v>186.96</v>
      </c>
    </row>
    <row r="5427" spans="2:12" x14ac:dyDescent="0.25">
      <c r="B5427" s="394" t="s">
        <v>383</v>
      </c>
      <c r="C5427" s="444" t="s">
        <v>688</v>
      </c>
      <c r="D5427" s="394" t="s">
        <v>1336</v>
      </c>
      <c r="E5427" s="394" t="s">
        <v>243</v>
      </c>
      <c r="F5427" s="542" t="s">
        <v>384</v>
      </c>
      <c r="G5427" s="542"/>
      <c r="H5427" s="395" t="s">
        <v>340</v>
      </c>
      <c r="I5427" s="445">
        <v>1.128414</v>
      </c>
      <c r="J5427" s="445">
        <v>0</v>
      </c>
      <c r="K5427" s="446">
        <v>29.78</v>
      </c>
      <c r="L5427" s="446">
        <v>33.604168899999998</v>
      </c>
    </row>
    <row r="5428" spans="2:12" x14ac:dyDescent="0.25">
      <c r="B5428" s="394" t="s">
        <v>383</v>
      </c>
      <c r="C5428" s="444" t="s">
        <v>690</v>
      </c>
      <c r="D5428" s="394" t="s">
        <v>1336</v>
      </c>
      <c r="E5428" s="394" t="s">
        <v>202</v>
      </c>
      <c r="F5428" s="542" t="s">
        <v>384</v>
      </c>
      <c r="G5428" s="542"/>
      <c r="H5428" s="395" t="s">
        <v>340</v>
      </c>
      <c r="I5428" s="445">
        <v>0.43312859999999997</v>
      </c>
      <c r="J5428" s="445">
        <v>0</v>
      </c>
      <c r="K5428" s="446">
        <v>20.37</v>
      </c>
      <c r="L5428" s="446">
        <v>8.8228296000000004</v>
      </c>
    </row>
    <row r="5429" spans="2:12" ht="25.5" x14ac:dyDescent="0.25">
      <c r="B5429" s="399"/>
      <c r="C5429" s="399"/>
      <c r="D5429" s="399"/>
      <c r="E5429" s="399"/>
      <c r="F5429" s="399"/>
      <c r="G5429" s="399" t="s">
        <v>386</v>
      </c>
      <c r="H5429" s="447">
        <v>42.42</v>
      </c>
      <c r="I5429" s="399" t="s">
        <v>387</v>
      </c>
      <c r="J5429" s="447">
        <v>0</v>
      </c>
      <c r="K5429" s="399" t="s">
        <v>388</v>
      </c>
      <c r="L5429" s="447">
        <v>42.42</v>
      </c>
    </row>
    <row r="5430" spans="2:12" ht="26.25" thickBot="1" x14ac:dyDescent="0.3">
      <c r="B5430" s="399"/>
      <c r="C5430" s="399"/>
      <c r="D5430" s="399"/>
      <c r="E5430" s="399"/>
      <c r="F5430" s="399"/>
      <c r="G5430" s="399" t="s">
        <v>389</v>
      </c>
      <c r="H5430" s="447">
        <v>0</v>
      </c>
      <c r="I5430" s="543"/>
      <c r="J5430" s="543" t="s">
        <v>474</v>
      </c>
      <c r="K5430" s="399"/>
      <c r="L5430" s="447">
        <v>326.39999999999998</v>
      </c>
    </row>
    <row r="5431" spans="2:12" ht="25.5" customHeight="1" thickTop="1" x14ac:dyDescent="0.25">
      <c r="B5431" s="396"/>
      <c r="C5431" s="396"/>
      <c r="D5431" s="396"/>
      <c r="E5431" s="396"/>
      <c r="F5431" s="396"/>
      <c r="G5431" s="396"/>
      <c r="H5431" s="396"/>
      <c r="I5431" s="396"/>
      <c r="J5431" s="396"/>
      <c r="K5431" s="396"/>
      <c r="L5431" s="396"/>
    </row>
    <row r="5432" spans="2:12" ht="15" x14ac:dyDescent="0.25">
      <c r="B5432" s="388" t="s">
        <v>2975</v>
      </c>
      <c r="C5432" s="440" t="s">
        <v>15</v>
      </c>
      <c r="D5432" s="388" t="s">
        <v>33</v>
      </c>
      <c r="E5432" s="388" t="s">
        <v>30</v>
      </c>
      <c r="F5432" s="544" t="s">
        <v>199</v>
      </c>
      <c r="G5432" s="544"/>
      <c r="H5432" s="389" t="s">
        <v>24</v>
      </c>
      <c r="I5432" s="440" t="s">
        <v>26</v>
      </c>
      <c r="J5432" s="440" t="s">
        <v>585</v>
      </c>
      <c r="K5432" s="440" t="s">
        <v>54</v>
      </c>
      <c r="L5432" s="440" t="s">
        <v>25</v>
      </c>
    </row>
    <row r="5433" spans="2:12" x14ac:dyDescent="0.25">
      <c r="B5433" s="390" t="s">
        <v>382</v>
      </c>
      <c r="C5433" s="391" t="s">
        <v>2976</v>
      </c>
      <c r="D5433" s="390" t="s">
        <v>1336</v>
      </c>
      <c r="E5433" s="390" t="s">
        <v>2977</v>
      </c>
      <c r="F5433" s="541">
        <v>2302</v>
      </c>
      <c r="G5433" s="541"/>
      <c r="H5433" s="392" t="s">
        <v>137</v>
      </c>
      <c r="I5433" s="443">
        <v>1</v>
      </c>
      <c r="J5433" s="393"/>
      <c r="K5433" s="393">
        <v>16.79</v>
      </c>
      <c r="L5433" s="393">
        <v>16.79</v>
      </c>
    </row>
    <row r="5434" spans="2:12" x14ac:dyDescent="0.25">
      <c r="B5434" s="394" t="s">
        <v>383</v>
      </c>
      <c r="C5434" s="444" t="s">
        <v>662</v>
      </c>
      <c r="D5434" s="394" t="s">
        <v>1336</v>
      </c>
      <c r="E5434" s="394" t="s">
        <v>240</v>
      </c>
      <c r="F5434" s="542" t="s">
        <v>384</v>
      </c>
      <c r="G5434" s="542"/>
      <c r="H5434" s="395" t="s">
        <v>340</v>
      </c>
      <c r="I5434" s="445">
        <v>0.25</v>
      </c>
      <c r="J5434" s="445">
        <v>0</v>
      </c>
      <c r="K5434" s="446">
        <v>29.14</v>
      </c>
      <c r="L5434" s="446">
        <v>7.2850000000000001</v>
      </c>
    </row>
    <row r="5435" spans="2:12" x14ac:dyDescent="0.25">
      <c r="B5435" s="394" t="s">
        <v>383</v>
      </c>
      <c r="C5435" s="444" t="s">
        <v>5049</v>
      </c>
      <c r="D5435" s="394" t="s">
        <v>1336</v>
      </c>
      <c r="E5435" s="394" t="s">
        <v>5050</v>
      </c>
      <c r="F5435" s="542" t="s">
        <v>390</v>
      </c>
      <c r="G5435" s="542"/>
      <c r="H5435" s="395" t="s">
        <v>136</v>
      </c>
      <c r="I5435" s="445">
        <v>1</v>
      </c>
      <c r="J5435" s="445">
        <v>0</v>
      </c>
      <c r="K5435" s="446">
        <v>3.94</v>
      </c>
      <c r="L5435" s="446">
        <v>3.94</v>
      </c>
    </row>
    <row r="5436" spans="2:12" x14ac:dyDescent="0.25">
      <c r="B5436" s="394" t="s">
        <v>383</v>
      </c>
      <c r="C5436" s="444" t="s">
        <v>674</v>
      </c>
      <c r="D5436" s="394" t="s">
        <v>1336</v>
      </c>
      <c r="E5436" s="394" t="s">
        <v>237</v>
      </c>
      <c r="F5436" s="542" t="s">
        <v>384</v>
      </c>
      <c r="G5436" s="542"/>
      <c r="H5436" s="395" t="s">
        <v>340</v>
      </c>
      <c r="I5436" s="445">
        <v>0.25</v>
      </c>
      <c r="J5436" s="445">
        <v>0</v>
      </c>
      <c r="K5436" s="446">
        <v>22.31</v>
      </c>
      <c r="L5436" s="446">
        <v>5.5774999999999997</v>
      </c>
    </row>
    <row r="5437" spans="2:12" ht="25.5" x14ac:dyDescent="0.25">
      <c r="B5437" s="399"/>
      <c r="C5437" s="399"/>
      <c r="D5437" s="399"/>
      <c r="E5437" s="399"/>
      <c r="F5437" s="399"/>
      <c r="G5437" s="399" t="s">
        <v>386</v>
      </c>
      <c r="H5437" s="447">
        <v>12.85</v>
      </c>
      <c r="I5437" s="399" t="s">
        <v>387</v>
      </c>
      <c r="J5437" s="447">
        <v>0</v>
      </c>
      <c r="K5437" s="399" t="s">
        <v>388</v>
      </c>
      <c r="L5437" s="447">
        <v>12.85</v>
      </c>
    </row>
    <row r="5438" spans="2:12" ht="26.25" thickBot="1" x14ac:dyDescent="0.3">
      <c r="B5438" s="399"/>
      <c r="C5438" s="399"/>
      <c r="D5438" s="399"/>
      <c r="E5438" s="399"/>
      <c r="F5438" s="399"/>
      <c r="G5438" s="399" t="s">
        <v>389</v>
      </c>
      <c r="H5438" s="447">
        <v>0</v>
      </c>
      <c r="I5438" s="543"/>
      <c r="J5438" s="543" t="s">
        <v>474</v>
      </c>
      <c r="K5438" s="399"/>
      <c r="L5438" s="447">
        <v>16.79</v>
      </c>
    </row>
    <row r="5439" spans="2:12" ht="13.5" thickTop="1" x14ac:dyDescent="0.25">
      <c r="B5439" s="396"/>
      <c r="C5439" s="396"/>
      <c r="D5439" s="396"/>
      <c r="E5439" s="396"/>
      <c r="F5439" s="396"/>
      <c r="G5439" s="396"/>
      <c r="H5439" s="396"/>
      <c r="I5439" s="396"/>
      <c r="J5439" s="396"/>
      <c r="K5439" s="396"/>
      <c r="L5439" s="396"/>
    </row>
    <row r="5440" spans="2:12" ht="12.75" customHeight="1" x14ac:dyDescent="0.25">
      <c r="B5440" s="388" t="s">
        <v>2978</v>
      </c>
      <c r="C5440" s="440" t="s">
        <v>15</v>
      </c>
      <c r="D5440" s="388" t="s">
        <v>33</v>
      </c>
      <c r="E5440" s="388" t="s">
        <v>30</v>
      </c>
      <c r="F5440" s="544" t="s">
        <v>199</v>
      </c>
      <c r="G5440" s="544"/>
      <c r="H5440" s="389" t="s">
        <v>24</v>
      </c>
      <c r="I5440" s="440" t="s">
        <v>26</v>
      </c>
      <c r="J5440" s="440" t="s">
        <v>585</v>
      </c>
      <c r="K5440" s="440" t="s">
        <v>54</v>
      </c>
      <c r="L5440" s="440" t="s">
        <v>25</v>
      </c>
    </row>
    <row r="5441" spans="2:12" x14ac:dyDescent="0.25">
      <c r="B5441" s="390" t="s">
        <v>382</v>
      </c>
      <c r="C5441" s="391" t="s">
        <v>2979</v>
      </c>
      <c r="D5441" s="390" t="s">
        <v>1336</v>
      </c>
      <c r="E5441" s="390" t="s">
        <v>2980</v>
      </c>
      <c r="F5441" s="541">
        <v>2301</v>
      </c>
      <c r="G5441" s="541"/>
      <c r="H5441" s="392" t="s">
        <v>137</v>
      </c>
      <c r="I5441" s="443">
        <v>1</v>
      </c>
      <c r="J5441" s="393"/>
      <c r="K5441" s="393">
        <v>169.43</v>
      </c>
      <c r="L5441" s="393">
        <v>169.43</v>
      </c>
    </row>
    <row r="5442" spans="2:12" ht="25.5" x14ac:dyDescent="0.25">
      <c r="B5442" s="394" t="s">
        <v>383</v>
      </c>
      <c r="C5442" s="444" t="s">
        <v>5051</v>
      </c>
      <c r="D5442" s="394" t="s">
        <v>1336</v>
      </c>
      <c r="E5442" s="394" t="s">
        <v>5052</v>
      </c>
      <c r="F5442" s="542" t="s">
        <v>390</v>
      </c>
      <c r="G5442" s="542"/>
      <c r="H5442" s="395" t="s">
        <v>136</v>
      </c>
      <c r="I5442" s="445">
        <v>1</v>
      </c>
      <c r="J5442" s="445">
        <v>0</v>
      </c>
      <c r="K5442" s="446">
        <v>125.69</v>
      </c>
      <c r="L5442" s="446">
        <v>125.69</v>
      </c>
    </row>
    <row r="5443" spans="2:12" x14ac:dyDescent="0.25">
      <c r="B5443" s="394" t="s">
        <v>383</v>
      </c>
      <c r="C5443" s="444" t="s">
        <v>1147</v>
      </c>
      <c r="D5443" s="394" t="s">
        <v>1336</v>
      </c>
      <c r="E5443" s="394" t="s">
        <v>276</v>
      </c>
      <c r="F5443" s="542" t="s">
        <v>384</v>
      </c>
      <c r="G5443" s="542"/>
      <c r="H5443" s="395" t="s">
        <v>340</v>
      </c>
      <c r="I5443" s="445">
        <v>1.5</v>
      </c>
      <c r="J5443" s="445">
        <v>0</v>
      </c>
      <c r="K5443" s="446">
        <v>29.16</v>
      </c>
      <c r="L5443" s="446">
        <v>43.74</v>
      </c>
    </row>
    <row r="5444" spans="2:12" ht="25.5" x14ac:dyDescent="0.25">
      <c r="B5444" s="399"/>
      <c r="C5444" s="399"/>
      <c r="D5444" s="399"/>
      <c r="E5444" s="399"/>
      <c r="F5444" s="399"/>
      <c r="G5444" s="399" t="s">
        <v>386</v>
      </c>
      <c r="H5444" s="447">
        <v>43.74</v>
      </c>
      <c r="I5444" s="399" t="s">
        <v>387</v>
      </c>
      <c r="J5444" s="447">
        <v>0</v>
      </c>
      <c r="K5444" s="399" t="s">
        <v>388</v>
      </c>
      <c r="L5444" s="447">
        <v>43.74</v>
      </c>
    </row>
    <row r="5445" spans="2:12" ht="26.25" thickBot="1" x14ac:dyDescent="0.3">
      <c r="B5445" s="399"/>
      <c r="C5445" s="399"/>
      <c r="D5445" s="399"/>
      <c r="E5445" s="399"/>
      <c r="F5445" s="399"/>
      <c r="G5445" s="399" t="s">
        <v>389</v>
      </c>
      <c r="H5445" s="447">
        <v>0</v>
      </c>
      <c r="I5445" s="543"/>
      <c r="J5445" s="543" t="s">
        <v>474</v>
      </c>
      <c r="K5445" s="399"/>
      <c r="L5445" s="447">
        <v>169.43</v>
      </c>
    </row>
    <row r="5446" spans="2:12" ht="13.5" thickTop="1" x14ac:dyDescent="0.25">
      <c r="B5446" s="396"/>
      <c r="C5446" s="396"/>
      <c r="D5446" s="396"/>
      <c r="E5446" s="396"/>
      <c r="F5446" s="396"/>
      <c r="G5446" s="396"/>
      <c r="H5446" s="396"/>
      <c r="I5446" s="396"/>
      <c r="J5446" s="396"/>
      <c r="K5446" s="396"/>
      <c r="L5446" s="396"/>
    </row>
    <row r="5447" spans="2:12" ht="15" x14ac:dyDescent="0.25">
      <c r="B5447" s="388" t="s">
        <v>2981</v>
      </c>
      <c r="C5447" s="440" t="s">
        <v>15</v>
      </c>
      <c r="D5447" s="388" t="s">
        <v>33</v>
      </c>
      <c r="E5447" s="388" t="s">
        <v>30</v>
      </c>
      <c r="F5447" s="544" t="s">
        <v>199</v>
      </c>
      <c r="G5447" s="544"/>
      <c r="H5447" s="389" t="s">
        <v>24</v>
      </c>
      <c r="I5447" s="440" t="s">
        <v>26</v>
      </c>
      <c r="J5447" s="440" t="s">
        <v>585</v>
      </c>
      <c r="K5447" s="440" t="s">
        <v>54</v>
      </c>
      <c r="L5447" s="440" t="s">
        <v>25</v>
      </c>
    </row>
    <row r="5448" spans="2:12" ht="12.75" customHeight="1" x14ac:dyDescent="0.25">
      <c r="B5448" s="390" t="s">
        <v>382</v>
      </c>
      <c r="C5448" s="391" t="s">
        <v>935</v>
      </c>
      <c r="D5448" s="390" t="s">
        <v>1336</v>
      </c>
      <c r="E5448" s="390" t="s">
        <v>2982</v>
      </c>
      <c r="F5448" s="541">
        <v>2301</v>
      </c>
      <c r="G5448" s="541"/>
      <c r="H5448" s="392" t="s">
        <v>137</v>
      </c>
      <c r="I5448" s="443">
        <v>1</v>
      </c>
      <c r="J5448" s="393"/>
      <c r="K5448" s="393">
        <v>62.56</v>
      </c>
      <c r="L5448" s="393">
        <v>62.56</v>
      </c>
    </row>
    <row r="5449" spans="2:12" ht="12.75" customHeight="1" x14ac:dyDescent="0.25">
      <c r="B5449" s="394" t="s">
        <v>383</v>
      </c>
      <c r="C5449" s="444" t="s">
        <v>662</v>
      </c>
      <c r="D5449" s="394" t="s">
        <v>1336</v>
      </c>
      <c r="E5449" s="394" t="s">
        <v>240</v>
      </c>
      <c r="F5449" s="542" t="s">
        <v>384</v>
      </c>
      <c r="G5449" s="542"/>
      <c r="H5449" s="395" t="s">
        <v>340</v>
      </c>
      <c r="I5449" s="445">
        <v>1</v>
      </c>
      <c r="J5449" s="445">
        <v>0</v>
      </c>
      <c r="K5449" s="446">
        <v>29.14</v>
      </c>
      <c r="L5449" s="446">
        <v>29.14</v>
      </c>
    </row>
    <row r="5450" spans="2:12" ht="25.5" x14ac:dyDescent="0.25">
      <c r="B5450" s="394" t="s">
        <v>383</v>
      </c>
      <c r="C5450" s="444" t="s">
        <v>1150</v>
      </c>
      <c r="D5450" s="394" t="s">
        <v>1336</v>
      </c>
      <c r="E5450" s="394" t="s">
        <v>1151</v>
      </c>
      <c r="F5450" s="542" t="s">
        <v>390</v>
      </c>
      <c r="G5450" s="542"/>
      <c r="H5450" s="395" t="s">
        <v>136</v>
      </c>
      <c r="I5450" s="445">
        <v>1</v>
      </c>
      <c r="J5450" s="445">
        <v>0</v>
      </c>
      <c r="K5450" s="446">
        <v>33.42</v>
      </c>
      <c r="L5450" s="446">
        <v>33.42</v>
      </c>
    </row>
    <row r="5451" spans="2:12" ht="25.5" x14ac:dyDescent="0.25">
      <c r="B5451" s="399"/>
      <c r="C5451" s="399"/>
      <c r="D5451" s="399"/>
      <c r="E5451" s="399"/>
      <c r="F5451" s="399"/>
      <c r="G5451" s="399" t="s">
        <v>386</v>
      </c>
      <c r="H5451" s="447">
        <v>29.14</v>
      </c>
      <c r="I5451" s="399" t="s">
        <v>387</v>
      </c>
      <c r="J5451" s="447">
        <v>0</v>
      </c>
      <c r="K5451" s="399" t="s">
        <v>388</v>
      </c>
      <c r="L5451" s="447">
        <v>29.14</v>
      </c>
    </row>
    <row r="5452" spans="2:12" ht="26.25" thickBot="1" x14ac:dyDescent="0.3">
      <c r="B5452" s="399"/>
      <c r="C5452" s="399"/>
      <c r="D5452" s="399"/>
      <c r="E5452" s="399"/>
      <c r="F5452" s="399"/>
      <c r="G5452" s="399" t="s">
        <v>389</v>
      </c>
      <c r="H5452" s="447">
        <v>0</v>
      </c>
      <c r="I5452" s="543"/>
      <c r="J5452" s="543" t="s">
        <v>474</v>
      </c>
      <c r="K5452" s="399"/>
      <c r="L5452" s="447">
        <v>62.56</v>
      </c>
    </row>
    <row r="5453" spans="2:12" ht="13.5" thickTop="1" x14ac:dyDescent="0.25">
      <c r="B5453" s="396"/>
      <c r="C5453" s="396"/>
      <c r="D5453" s="396"/>
      <c r="E5453" s="396"/>
      <c r="F5453" s="396"/>
      <c r="G5453" s="396"/>
      <c r="H5453" s="396"/>
      <c r="I5453" s="396"/>
      <c r="J5453" s="396"/>
      <c r="K5453" s="396"/>
      <c r="L5453" s="396"/>
    </row>
    <row r="5454" spans="2:12" ht="15" x14ac:dyDescent="0.25">
      <c r="B5454" s="388" t="s">
        <v>2983</v>
      </c>
      <c r="C5454" s="440" t="s">
        <v>15</v>
      </c>
      <c r="D5454" s="388" t="s">
        <v>33</v>
      </c>
      <c r="E5454" s="388" t="s">
        <v>30</v>
      </c>
      <c r="F5454" s="544" t="s">
        <v>199</v>
      </c>
      <c r="G5454" s="544"/>
      <c r="H5454" s="389" t="s">
        <v>24</v>
      </c>
      <c r="I5454" s="440" t="s">
        <v>26</v>
      </c>
      <c r="J5454" s="440" t="s">
        <v>585</v>
      </c>
      <c r="K5454" s="440" t="s">
        <v>54</v>
      </c>
      <c r="L5454" s="440" t="s">
        <v>25</v>
      </c>
    </row>
    <row r="5455" spans="2:12" x14ac:dyDescent="0.25">
      <c r="B5455" s="390" t="s">
        <v>382</v>
      </c>
      <c r="C5455" s="391" t="s">
        <v>2984</v>
      </c>
      <c r="D5455" s="390" t="s">
        <v>1336</v>
      </c>
      <c r="E5455" s="390" t="s">
        <v>2985</v>
      </c>
      <c r="F5455" s="541">
        <v>2301</v>
      </c>
      <c r="G5455" s="541"/>
      <c r="H5455" s="392" t="s">
        <v>137</v>
      </c>
      <c r="I5455" s="443">
        <v>1</v>
      </c>
      <c r="J5455" s="393"/>
      <c r="K5455" s="393">
        <v>159.04</v>
      </c>
      <c r="L5455" s="393">
        <v>159.04</v>
      </c>
    </row>
    <row r="5456" spans="2:12" x14ac:dyDescent="0.25">
      <c r="B5456" s="394" t="s">
        <v>383</v>
      </c>
      <c r="C5456" s="444" t="s">
        <v>662</v>
      </c>
      <c r="D5456" s="394" t="s">
        <v>1336</v>
      </c>
      <c r="E5456" s="394" t="s">
        <v>240</v>
      </c>
      <c r="F5456" s="542" t="s">
        <v>384</v>
      </c>
      <c r="G5456" s="542"/>
      <c r="H5456" s="395" t="s">
        <v>340</v>
      </c>
      <c r="I5456" s="445">
        <v>1</v>
      </c>
      <c r="J5456" s="445">
        <v>0</v>
      </c>
      <c r="K5456" s="446">
        <v>29.14</v>
      </c>
      <c r="L5456" s="446">
        <v>29.14</v>
      </c>
    </row>
    <row r="5457" spans="2:12" ht="12.75" customHeight="1" x14ac:dyDescent="0.25">
      <c r="B5457" s="394" t="s">
        <v>383</v>
      </c>
      <c r="C5457" s="444" t="s">
        <v>5053</v>
      </c>
      <c r="D5457" s="394" t="s">
        <v>1336</v>
      </c>
      <c r="E5457" s="394" t="s">
        <v>5054</v>
      </c>
      <c r="F5457" s="542" t="s">
        <v>390</v>
      </c>
      <c r="G5457" s="542"/>
      <c r="H5457" s="395" t="s">
        <v>136</v>
      </c>
      <c r="I5457" s="445">
        <v>1</v>
      </c>
      <c r="J5457" s="445">
        <v>0</v>
      </c>
      <c r="K5457" s="446">
        <v>129.9</v>
      </c>
      <c r="L5457" s="446">
        <v>129.9</v>
      </c>
    </row>
    <row r="5458" spans="2:12" ht="25.5" x14ac:dyDescent="0.25">
      <c r="B5458" s="399"/>
      <c r="C5458" s="399"/>
      <c r="D5458" s="399"/>
      <c r="E5458" s="399"/>
      <c r="F5458" s="399"/>
      <c r="G5458" s="399" t="s">
        <v>386</v>
      </c>
      <c r="H5458" s="447">
        <v>29.14</v>
      </c>
      <c r="I5458" s="399" t="s">
        <v>387</v>
      </c>
      <c r="J5458" s="447">
        <v>0</v>
      </c>
      <c r="K5458" s="399" t="s">
        <v>388</v>
      </c>
      <c r="L5458" s="447">
        <v>29.14</v>
      </c>
    </row>
    <row r="5459" spans="2:12" ht="12.75" customHeight="1" thickBot="1" x14ac:dyDescent="0.3">
      <c r="B5459" s="399"/>
      <c r="C5459" s="399"/>
      <c r="D5459" s="399"/>
      <c r="E5459" s="399"/>
      <c r="F5459" s="399"/>
      <c r="G5459" s="399" t="s">
        <v>389</v>
      </c>
      <c r="H5459" s="447">
        <v>0</v>
      </c>
      <c r="I5459" s="543"/>
      <c r="J5459" s="543" t="s">
        <v>474</v>
      </c>
      <c r="K5459" s="399"/>
      <c r="L5459" s="447">
        <v>159.04</v>
      </c>
    </row>
    <row r="5460" spans="2:12" ht="13.5" thickTop="1" x14ac:dyDescent="0.25">
      <c r="B5460" s="396"/>
      <c r="C5460" s="396"/>
      <c r="D5460" s="396"/>
      <c r="E5460" s="396"/>
      <c r="F5460" s="396"/>
      <c r="G5460" s="396"/>
      <c r="H5460" s="396"/>
      <c r="I5460" s="396"/>
      <c r="J5460" s="396"/>
      <c r="K5460" s="396"/>
      <c r="L5460" s="396"/>
    </row>
    <row r="5461" spans="2:12" ht="15" x14ac:dyDescent="0.25">
      <c r="B5461" s="388" t="s">
        <v>2986</v>
      </c>
      <c r="C5461" s="440" t="s">
        <v>15</v>
      </c>
      <c r="D5461" s="388" t="s">
        <v>33</v>
      </c>
      <c r="E5461" s="388" t="s">
        <v>30</v>
      </c>
      <c r="F5461" s="544" t="s">
        <v>199</v>
      </c>
      <c r="G5461" s="544"/>
      <c r="H5461" s="389" t="s">
        <v>24</v>
      </c>
      <c r="I5461" s="440" t="s">
        <v>26</v>
      </c>
      <c r="J5461" s="440" t="s">
        <v>585</v>
      </c>
      <c r="K5461" s="440" t="s">
        <v>54</v>
      </c>
      <c r="L5461" s="440" t="s">
        <v>25</v>
      </c>
    </row>
    <row r="5462" spans="2:12" ht="25.5" x14ac:dyDescent="0.25">
      <c r="B5462" s="390" t="s">
        <v>382</v>
      </c>
      <c r="C5462" s="391" t="s">
        <v>937</v>
      </c>
      <c r="D5462" s="390" t="s">
        <v>1336</v>
      </c>
      <c r="E5462" s="390" t="s">
        <v>938</v>
      </c>
      <c r="F5462" s="541">
        <v>2302</v>
      </c>
      <c r="G5462" s="541"/>
      <c r="H5462" s="392" t="s">
        <v>137</v>
      </c>
      <c r="I5462" s="443">
        <v>1</v>
      </c>
      <c r="J5462" s="393"/>
      <c r="K5462" s="393">
        <v>108.51</v>
      </c>
      <c r="L5462" s="393">
        <v>108.51</v>
      </c>
    </row>
    <row r="5463" spans="2:12" ht="25.5" x14ac:dyDescent="0.25">
      <c r="B5463" s="394" t="s">
        <v>383</v>
      </c>
      <c r="C5463" s="444" t="s">
        <v>1152</v>
      </c>
      <c r="D5463" s="394" t="s">
        <v>1336</v>
      </c>
      <c r="E5463" s="394" t="s">
        <v>1153</v>
      </c>
      <c r="F5463" s="542" t="s">
        <v>390</v>
      </c>
      <c r="G5463" s="542"/>
      <c r="H5463" s="395" t="s">
        <v>136</v>
      </c>
      <c r="I5463" s="445">
        <v>1</v>
      </c>
      <c r="J5463" s="445">
        <v>0</v>
      </c>
      <c r="K5463" s="446">
        <v>108.51</v>
      </c>
      <c r="L5463" s="446">
        <v>108.51</v>
      </c>
    </row>
    <row r="5464" spans="2:12" ht="25.5" x14ac:dyDescent="0.25">
      <c r="B5464" s="399"/>
      <c r="C5464" s="399"/>
      <c r="D5464" s="399"/>
      <c r="E5464" s="399"/>
      <c r="F5464" s="399"/>
      <c r="G5464" s="399" t="s">
        <v>386</v>
      </c>
      <c r="H5464" s="447">
        <v>0</v>
      </c>
      <c r="I5464" s="399" t="s">
        <v>387</v>
      </c>
      <c r="J5464" s="447">
        <v>0</v>
      </c>
      <c r="K5464" s="399" t="s">
        <v>388</v>
      </c>
      <c r="L5464" s="447">
        <v>0</v>
      </c>
    </row>
    <row r="5465" spans="2:12" ht="26.25" thickBot="1" x14ac:dyDescent="0.3">
      <c r="B5465" s="399"/>
      <c r="C5465" s="399"/>
      <c r="D5465" s="399"/>
      <c r="E5465" s="399"/>
      <c r="F5465" s="399"/>
      <c r="G5465" s="399" t="s">
        <v>389</v>
      </c>
      <c r="H5465" s="447">
        <v>0</v>
      </c>
      <c r="I5465" s="543"/>
      <c r="J5465" s="543" t="s">
        <v>474</v>
      </c>
      <c r="K5465" s="399"/>
      <c r="L5465" s="447">
        <v>108.51</v>
      </c>
    </row>
    <row r="5466" spans="2:12" ht="12.75" customHeight="1" thickTop="1" x14ac:dyDescent="0.25">
      <c r="B5466" s="396"/>
      <c r="C5466" s="396"/>
      <c r="D5466" s="396"/>
      <c r="E5466" s="396"/>
      <c r="F5466" s="396"/>
      <c r="G5466" s="396"/>
      <c r="H5466" s="396"/>
      <c r="I5466" s="396"/>
      <c r="J5466" s="396"/>
      <c r="K5466" s="396"/>
      <c r="L5466" s="396"/>
    </row>
    <row r="5467" spans="2:12" ht="12.75" customHeight="1" x14ac:dyDescent="0.25">
      <c r="B5467" s="388" t="s">
        <v>2987</v>
      </c>
      <c r="C5467" s="440" t="s">
        <v>15</v>
      </c>
      <c r="D5467" s="388" t="s">
        <v>33</v>
      </c>
      <c r="E5467" s="388" t="s">
        <v>30</v>
      </c>
      <c r="F5467" s="544" t="s">
        <v>199</v>
      </c>
      <c r="G5467" s="544"/>
      <c r="H5467" s="389" t="s">
        <v>24</v>
      </c>
      <c r="I5467" s="440" t="s">
        <v>26</v>
      </c>
      <c r="J5467" s="440" t="s">
        <v>585</v>
      </c>
      <c r="K5467" s="440" t="s">
        <v>54</v>
      </c>
      <c r="L5467" s="440" t="s">
        <v>25</v>
      </c>
    </row>
    <row r="5468" spans="2:12" ht="25.5" x14ac:dyDescent="0.25">
      <c r="B5468" s="390" t="s">
        <v>382</v>
      </c>
      <c r="C5468" s="391" t="s">
        <v>940</v>
      </c>
      <c r="D5468" s="390" t="s">
        <v>1336</v>
      </c>
      <c r="E5468" s="390" t="s">
        <v>941</v>
      </c>
      <c r="F5468" s="541">
        <v>2302</v>
      </c>
      <c r="G5468" s="541"/>
      <c r="H5468" s="392" t="s">
        <v>137</v>
      </c>
      <c r="I5468" s="443">
        <v>1</v>
      </c>
      <c r="J5468" s="393"/>
      <c r="K5468" s="393">
        <v>60.3</v>
      </c>
      <c r="L5468" s="393">
        <v>60.3</v>
      </c>
    </row>
    <row r="5469" spans="2:12" ht="25.5" x14ac:dyDescent="0.25">
      <c r="B5469" s="394" t="s">
        <v>383</v>
      </c>
      <c r="C5469" s="444" t="s">
        <v>1154</v>
      </c>
      <c r="D5469" s="394" t="s">
        <v>1336</v>
      </c>
      <c r="E5469" s="394" t="s">
        <v>1155</v>
      </c>
      <c r="F5469" s="542" t="s">
        <v>390</v>
      </c>
      <c r="G5469" s="542"/>
      <c r="H5469" s="395" t="s">
        <v>136</v>
      </c>
      <c r="I5469" s="445">
        <v>1</v>
      </c>
      <c r="J5469" s="445">
        <v>0</v>
      </c>
      <c r="K5469" s="446">
        <v>60.3</v>
      </c>
      <c r="L5469" s="446">
        <v>60.3</v>
      </c>
    </row>
    <row r="5470" spans="2:12" ht="25.5" x14ac:dyDescent="0.25">
      <c r="B5470" s="399"/>
      <c r="C5470" s="399"/>
      <c r="D5470" s="399"/>
      <c r="E5470" s="399"/>
      <c r="F5470" s="399"/>
      <c r="G5470" s="399" t="s">
        <v>386</v>
      </c>
      <c r="H5470" s="447">
        <v>0</v>
      </c>
      <c r="I5470" s="399" t="s">
        <v>387</v>
      </c>
      <c r="J5470" s="447">
        <v>0</v>
      </c>
      <c r="K5470" s="399" t="s">
        <v>388</v>
      </c>
      <c r="L5470" s="447">
        <v>0</v>
      </c>
    </row>
    <row r="5471" spans="2:12" ht="26.25" thickBot="1" x14ac:dyDescent="0.3">
      <c r="B5471" s="399"/>
      <c r="C5471" s="399"/>
      <c r="D5471" s="399"/>
      <c r="E5471" s="399"/>
      <c r="F5471" s="399"/>
      <c r="G5471" s="399" t="s">
        <v>389</v>
      </c>
      <c r="H5471" s="447">
        <v>0</v>
      </c>
      <c r="I5471" s="543"/>
      <c r="J5471" s="543" t="s">
        <v>474</v>
      </c>
      <c r="K5471" s="399"/>
      <c r="L5471" s="447">
        <v>60.3</v>
      </c>
    </row>
    <row r="5472" spans="2:12" ht="13.5" thickTop="1" x14ac:dyDescent="0.25">
      <c r="B5472" s="396"/>
      <c r="C5472" s="396"/>
      <c r="D5472" s="396"/>
      <c r="E5472" s="396"/>
      <c r="F5472" s="396"/>
      <c r="G5472" s="396"/>
      <c r="H5472" s="396"/>
      <c r="I5472" s="396"/>
      <c r="J5472" s="396"/>
      <c r="K5472" s="396"/>
      <c r="L5472" s="396"/>
    </row>
    <row r="5473" spans="2:12" ht="15" x14ac:dyDescent="0.25">
      <c r="B5473" s="388" t="s">
        <v>2988</v>
      </c>
      <c r="C5473" s="440" t="s">
        <v>15</v>
      </c>
      <c r="D5473" s="388" t="s">
        <v>33</v>
      </c>
      <c r="E5473" s="388" t="s">
        <v>30</v>
      </c>
      <c r="F5473" s="544" t="s">
        <v>199</v>
      </c>
      <c r="G5473" s="544"/>
      <c r="H5473" s="389" t="s">
        <v>24</v>
      </c>
      <c r="I5473" s="440" t="s">
        <v>26</v>
      </c>
      <c r="J5473" s="440" t="s">
        <v>585</v>
      </c>
      <c r="K5473" s="440" t="s">
        <v>54</v>
      </c>
      <c r="L5473" s="440" t="s">
        <v>25</v>
      </c>
    </row>
    <row r="5474" spans="2:12" x14ac:dyDescent="0.25">
      <c r="B5474" s="390" t="s">
        <v>382</v>
      </c>
      <c r="C5474" s="391" t="s">
        <v>2989</v>
      </c>
      <c r="D5474" s="390" t="s">
        <v>1336</v>
      </c>
      <c r="E5474" s="390" t="s">
        <v>2990</v>
      </c>
      <c r="F5474" s="541">
        <v>2302</v>
      </c>
      <c r="G5474" s="541"/>
      <c r="H5474" s="392" t="s">
        <v>137</v>
      </c>
      <c r="I5474" s="443">
        <v>1</v>
      </c>
      <c r="J5474" s="393"/>
      <c r="K5474" s="393">
        <v>14.91</v>
      </c>
      <c r="L5474" s="393">
        <v>14.91</v>
      </c>
    </row>
    <row r="5475" spans="2:12" x14ac:dyDescent="0.25">
      <c r="B5475" s="394" t="s">
        <v>383</v>
      </c>
      <c r="C5475" s="444" t="s">
        <v>5055</v>
      </c>
      <c r="D5475" s="394" t="s">
        <v>1336</v>
      </c>
      <c r="E5475" s="394" t="s">
        <v>2990</v>
      </c>
      <c r="F5475" s="542" t="s">
        <v>390</v>
      </c>
      <c r="G5475" s="542"/>
      <c r="H5475" s="395" t="s">
        <v>136</v>
      </c>
      <c r="I5475" s="445">
        <v>1</v>
      </c>
      <c r="J5475" s="445">
        <v>0</v>
      </c>
      <c r="K5475" s="446">
        <v>14.91</v>
      </c>
      <c r="L5475" s="446">
        <v>14.91</v>
      </c>
    </row>
    <row r="5476" spans="2:12" ht="25.5" x14ac:dyDescent="0.25">
      <c r="B5476" s="399"/>
      <c r="C5476" s="399"/>
      <c r="D5476" s="399"/>
      <c r="E5476" s="399"/>
      <c r="F5476" s="399"/>
      <c r="G5476" s="399" t="s">
        <v>386</v>
      </c>
      <c r="H5476" s="447">
        <v>0</v>
      </c>
      <c r="I5476" s="399" t="s">
        <v>387</v>
      </c>
      <c r="J5476" s="447">
        <v>0</v>
      </c>
      <c r="K5476" s="399" t="s">
        <v>388</v>
      </c>
      <c r="L5476" s="447">
        <v>0</v>
      </c>
    </row>
    <row r="5477" spans="2:12" ht="12.75" customHeight="1" thickBot="1" x14ac:dyDescent="0.3">
      <c r="B5477" s="399"/>
      <c r="C5477" s="399"/>
      <c r="D5477" s="399"/>
      <c r="E5477" s="399"/>
      <c r="F5477" s="399"/>
      <c r="G5477" s="399" t="s">
        <v>389</v>
      </c>
      <c r="H5477" s="447">
        <v>0</v>
      </c>
      <c r="I5477" s="543"/>
      <c r="J5477" s="543" t="s">
        <v>474</v>
      </c>
      <c r="K5477" s="399"/>
      <c r="L5477" s="447">
        <v>14.91</v>
      </c>
    </row>
    <row r="5478" spans="2:12" ht="13.5" thickTop="1" x14ac:dyDescent="0.25">
      <c r="B5478" s="396"/>
      <c r="C5478" s="396"/>
      <c r="D5478" s="396"/>
      <c r="E5478" s="396"/>
      <c r="F5478" s="396"/>
      <c r="G5478" s="396"/>
      <c r="H5478" s="396"/>
      <c r="I5478" s="396"/>
      <c r="J5478" s="396"/>
      <c r="K5478" s="396"/>
      <c r="L5478" s="396"/>
    </row>
    <row r="5479" spans="2:12" ht="12.75" customHeight="1" x14ac:dyDescent="0.25">
      <c r="B5479" s="388" t="s">
        <v>2991</v>
      </c>
      <c r="C5479" s="440" t="s">
        <v>15</v>
      </c>
      <c r="D5479" s="388" t="s">
        <v>33</v>
      </c>
      <c r="E5479" s="388" t="s">
        <v>30</v>
      </c>
      <c r="F5479" s="544" t="s">
        <v>199</v>
      </c>
      <c r="G5479" s="544"/>
      <c r="H5479" s="389" t="s">
        <v>24</v>
      </c>
      <c r="I5479" s="440" t="s">
        <v>26</v>
      </c>
      <c r="J5479" s="440" t="s">
        <v>585</v>
      </c>
      <c r="K5479" s="440" t="s">
        <v>54</v>
      </c>
      <c r="L5479" s="440" t="s">
        <v>25</v>
      </c>
    </row>
    <row r="5480" spans="2:12" ht="25.5" x14ac:dyDescent="0.25">
      <c r="B5480" s="390" t="s">
        <v>382</v>
      </c>
      <c r="C5480" s="391" t="s">
        <v>2992</v>
      </c>
      <c r="D5480" s="390" t="s">
        <v>1336</v>
      </c>
      <c r="E5480" s="390" t="s">
        <v>2993</v>
      </c>
      <c r="F5480" s="541">
        <v>2302</v>
      </c>
      <c r="G5480" s="541"/>
      <c r="H5480" s="392" t="s">
        <v>137</v>
      </c>
      <c r="I5480" s="443">
        <v>1</v>
      </c>
      <c r="J5480" s="393"/>
      <c r="K5480" s="393">
        <v>36.11</v>
      </c>
      <c r="L5480" s="393">
        <v>36.11</v>
      </c>
    </row>
    <row r="5481" spans="2:12" ht="25.5" x14ac:dyDescent="0.25">
      <c r="B5481" s="394" t="s">
        <v>383</v>
      </c>
      <c r="C5481" s="444" t="s">
        <v>1133</v>
      </c>
      <c r="D5481" s="394" t="s">
        <v>1336</v>
      </c>
      <c r="E5481" s="394" t="s">
        <v>1134</v>
      </c>
      <c r="F5481" s="542" t="s">
        <v>390</v>
      </c>
      <c r="G5481" s="542"/>
      <c r="H5481" s="395" t="s">
        <v>136</v>
      </c>
      <c r="I5481" s="445">
        <v>1</v>
      </c>
      <c r="J5481" s="445">
        <v>0</v>
      </c>
      <c r="K5481" s="446">
        <v>36.11</v>
      </c>
      <c r="L5481" s="446">
        <v>36.11</v>
      </c>
    </row>
    <row r="5482" spans="2:12" ht="25.5" x14ac:dyDescent="0.25">
      <c r="B5482" s="399"/>
      <c r="C5482" s="399"/>
      <c r="D5482" s="399"/>
      <c r="E5482" s="399"/>
      <c r="F5482" s="399"/>
      <c r="G5482" s="399" t="s">
        <v>386</v>
      </c>
      <c r="H5482" s="447">
        <v>0</v>
      </c>
      <c r="I5482" s="399" t="s">
        <v>387</v>
      </c>
      <c r="J5482" s="447">
        <v>0</v>
      </c>
      <c r="K5482" s="399" t="s">
        <v>388</v>
      </c>
      <c r="L5482" s="447">
        <v>0</v>
      </c>
    </row>
    <row r="5483" spans="2:12" ht="26.25" thickBot="1" x14ac:dyDescent="0.3">
      <c r="B5483" s="399"/>
      <c r="C5483" s="399"/>
      <c r="D5483" s="399"/>
      <c r="E5483" s="399"/>
      <c r="F5483" s="399"/>
      <c r="G5483" s="399" t="s">
        <v>389</v>
      </c>
      <c r="H5483" s="447">
        <v>0</v>
      </c>
      <c r="I5483" s="543"/>
      <c r="J5483" s="543" t="s">
        <v>474</v>
      </c>
      <c r="K5483" s="399"/>
      <c r="L5483" s="447">
        <v>36.11</v>
      </c>
    </row>
    <row r="5484" spans="2:12" ht="13.5" thickTop="1" x14ac:dyDescent="0.25">
      <c r="B5484" s="396"/>
      <c r="C5484" s="396"/>
      <c r="D5484" s="396"/>
      <c r="E5484" s="396"/>
      <c r="F5484" s="396"/>
      <c r="G5484" s="396"/>
      <c r="H5484" s="396"/>
      <c r="I5484" s="396"/>
      <c r="J5484" s="396"/>
      <c r="K5484" s="396"/>
      <c r="L5484" s="396"/>
    </row>
    <row r="5485" spans="2:12" ht="15" x14ac:dyDescent="0.25">
      <c r="B5485" s="388" t="s">
        <v>2997</v>
      </c>
      <c r="C5485" s="440" t="s">
        <v>15</v>
      </c>
      <c r="D5485" s="388" t="s">
        <v>33</v>
      </c>
      <c r="E5485" s="388" t="s">
        <v>30</v>
      </c>
      <c r="F5485" s="544" t="s">
        <v>199</v>
      </c>
      <c r="G5485" s="544"/>
      <c r="H5485" s="389" t="s">
        <v>24</v>
      </c>
      <c r="I5485" s="440" t="s">
        <v>26</v>
      </c>
      <c r="J5485" s="440" t="s">
        <v>585</v>
      </c>
      <c r="K5485" s="440" t="s">
        <v>54</v>
      </c>
      <c r="L5485" s="440" t="s">
        <v>25</v>
      </c>
    </row>
    <row r="5486" spans="2:12" x14ac:dyDescent="0.25">
      <c r="B5486" s="390" t="s">
        <v>382</v>
      </c>
      <c r="C5486" s="391" t="s">
        <v>891</v>
      </c>
      <c r="D5486" s="390" t="s">
        <v>1336</v>
      </c>
      <c r="E5486" s="390" t="s">
        <v>892</v>
      </c>
      <c r="F5486" s="541">
        <v>2613</v>
      </c>
      <c r="G5486" s="541"/>
      <c r="H5486" s="392" t="s">
        <v>131</v>
      </c>
      <c r="I5486" s="443">
        <v>1</v>
      </c>
      <c r="J5486" s="393"/>
      <c r="K5486" s="393">
        <v>22.83</v>
      </c>
      <c r="L5486" s="393">
        <v>22.83</v>
      </c>
    </row>
    <row r="5487" spans="2:12" ht="12.75" customHeight="1" x14ac:dyDescent="0.25">
      <c r="B5487" s="394" t="s">
        <v>383</v>
      </c>
      <c r="C5487" s="444" t="s">
        <v>692</v>
      </c>
      <c r="D5487" s="394" t="s">
        <v>1336</v>
      </c>
      <c r="E5487" s="394" t="s">
        <v>434</v>
      </c>
      <c r="F5487" s="542" t="s">
        <v>390</v>
      </c>
      <c r="G5487" s="542"/>
      <c r="H5487" s="395" t="s">
        <v>136</v>
      </c>
      <c r="I5487" s="445">
        <v>0.3</v>
      </c>
      <c r="J5487" s="445">
        <v>0</v>
      </c>
      <c r="K5487" s="446">
        <v>1.01</v>
      </c>
      <c r="L5487" s="446">
        <v>0.30299999999999999</v>
      </c>
    </row>
    <row r="5488" spans="2:12" x14ac:dyDescent="0.25">
      <c r="B5488" s="394" t="s">
        <v>383</v>
      </c>
      <c r="C5488" s="444" t="s">
        <v>674</v>
      </c>
      <c r="D5488" s="394" t="s">
        <v>1336</v>
      </c>
      <c r="E5488" s="394" t="s">
        <v>237</v>
      </c>
      <c r="F5488" s="542" t="s">
        <v>384</v>
      </c>
      <c r="G5488" s="542"/>
      <c r="H5488" s="395" t="s">
        <v>340</v>
      </c>
      <c r="I5488" s="445">
        <v>0.25</v>
      </c>
      <c r="J5488" s="445">
        <v>0</v>
      </c>
      <c r="K5488" s="446">
        <v>22.31</v>
      </c>
      <c r="L5488" s="446">
        <v>5.5774999999999997</v>
      </c>
    </row>
    <row r="5489" spans="2:12" ht="12.75" customHeight="1" x14ac:dyDescent="0.25">
      <c r="B5489" s="394" t="s">
        <v>383</v>
      </c>
      <c r="C5489" s="444" t="s">
        <v>681</v>
      </c>
      <c r="D5489" s="394" t="s">
        <v>1336</v>
      </c>
      <c r="E5489" s="394" t="s">
        <v>242</v>
      </c>
      <c r="F5489" s="542" t="s">
        <v>384</v>
      </c>
      <c r="G5489" s="542"/>
      <c r="H5489" s="395" t="s">
        <v>340</v>
      </c>
      <c r="I5489" s="445">
        <v>0.35</v>
      </c>
      <c r="J5489" s="445">
        <v>0</v>
      </c>
      <c r="K5489" s="446">
        <v>29.16</v>
      </c>
      <c r="L5489" s="446">
        <v>10.206</v>
      </c>
    </row>
    <row r="5490" spans="2:12" x14ac:dyDescent="0.25">
      <c r="B5490" s="394" t="s">
        <v>383</v>
      </c>
      <c r="C5490" s="444" t="s">
        <v>893</v>
      </c>
      <c r="D5490" s="394" t="s">
        <v>1336</v>
      </c>
      <c r="E5490" s="394" t="s">
        <v>894</v>
      </c>
      <c r="F5490" s="542" t="s">
        <v>390</v>
      </c>
      <c r="G5490" s="542"/>
      <c r="H5490" s="395" t="s">
        <v>156</v>
      </c>
      <c r="I5490" s="445">
        <v>0.75</v>
      </c>
      <c r="J5490" s="445">
        <v>0</v>
      </c>
      <c r="K5490" s="446">
        <v>9.02</v>
      </c>
      <c r="L5490" s="446">
        <v>6.7649999999999997</v>
      </c>
    </row>
    <row r="5491" spans="2:12" ht="25.5" x14ac:dyDescent="0.25">
      <c r="B5491" s="399"/>
      <c r="C5491" s="399"/>
      <c r="D5491" s="399"/>
      <c r="E5491" s="399"/>
      <c r="F5491" s="399"/>
      <c r="G5491" s="399" t="s">
        <v>386</v>
      </c>
      <c r="H5491" s="447">
        <v>15.77</v>
      </c>
      <c r="I5491" s="399" t="s">
        <v>387</v>
      </c>
      <c r="J5491" s="447">
        <v>0</v>
      </c>
      <c r="K5491" s="399" t="s">
        <v>388</v>
      </c>
      <c r="L5491" s="447">
        <v>15.77</v>
      </c>
    </row>
    <row r="5492" spans="2:12" ht="26.25" thickBot="1" x14ac:dyDescent="0.3">
      <c r="B5492" s="399"/>
      <c r="C5492" s="399"/>
      <c r="D5492" s="399"/>
      <c r="E5492" s="399"/>
      <c r="F5492" s="399"/>
      <c r="G5492" s="399" t="s">
        <v>389</v>
      </c>
      <c r="H5492" s="447">
        <v>0</v>
      </c>
      <c r="I5492" s="543"/>
      <c r="J5492" s="543" t="s">
        <v>474</v>
      </c>
      <c r="K5492" s="399"/>
      <c r="L5492" s="447">
        <v>22.83</v>
      </c>
    </row>
    <row r="5493" spans="2:12" ht="13.5" thickTop="1" x14ac:dyDescent="0.25">
      <c r="B5493" s="396"/>
      <c r="C5493" s="396"/>
      <c r="D5493" s="396"/>
      <c r="E5493" s="396"/>
      <c r="F5493" s="396"/>
      <c r="G5493" s="396"/>
      <c r="H5493" s="396"/>
      <c r="I5493" s="396"/>
      <c r="J5493" s="396"/>
      <c r="K5493" s="396"/>
      <c r="L5493" s="396"/>
    </row>
    <row r="5494" spans="2:12" ht="15" x14ac:dyDescent="0.25">
      <c r="B5494" s="388" t="s">
        <v>2999</v>
      </c>
      <c r="C5494" s="440" t="s">
        <v>15</v>
      </c>
      <c r="D5494" s="388" t="s">
        <v>33</v>
      </c>
      <c r="E5494" s="388" t="s">
        <v>30</v>
      </c>
      <c r="F5494" s="544" t="s">
        <v>199</v>
      </c>
      <c r="G5494" s="544"/>
      <c r="H5494" s="389" t="s">
        <v>24</v>
      </c>
      <c r="I5494" s="440" t="s">
        <v>26</v>
      </c>
      <c r="J5494" s="440" t="s">
        <v>585</v>
      </c>
      <c r="K5494" s="440" t="s">
        <v>54</v>
      </c>
      <c r="L5494" s="440" t="s">
        <v>25</v>
      </c>
    </row>
    <row r="5495" spans="2:12" x14ac:dyDescent="0.25">
      <c r="B5495" s="390" t="s">
        <v>382</v>
      </c>
      <c r="C5495" s="391" t="s">
        <v>1351</v>
      </c>
      <c r="D5495" s="390" t="s">
        <v>1336</v>
      </c>
      <c r="E5495" s="390" t="s">
        <v>1350</v>
      </c>
      <c r="F5495" s="541">
        <v>2610</v>
      </c>
      <c r="G5495" s="541"/>
      <c r="H5495" s="392" t="s">
        <v>131</v>
      </c>
      <c r="I5495" s="443">
        <v>1</v>
      </c>
      <c r="J5495" s="393"/>
      <c r="K5495" s="393">
        <v>14.99</v>
      </c>
      <c r="L5495" s="393">
        <v>14.99</v>
      </c>
    </row>
    <row r="5496" spans="2:12" x14ac:dyDescent="0.25">
      <c r="B5496" s="394" t="s">
        <v>383</v>
      </c>
      <c r="C5496" s="444" t="s">
        <v>702</v>
      </c>
      <c r="D5496" s="394" t="s">
        <v>1336</v>
      </c>
      <c r="E5496" s="394" t="s">
        <v>448</v>
      </c>
      <c r="F5496" s="542" t="s">
        <v>390</v>
      </c>
      <c r="G5496" s="542"/>
      <c r="H5496" s="395" t="s">
        <v>395</v>
      </c>
      <c r="I5496" s="445">
        <v>0.16</v>
      </c>
      <c r="J5496" s="445">
        <v>0</v>
      </c>
      <c r="K5496" s="446">
        <v>27</v>
      </c>
      <c r="L5496" s="446">
        <v>4.32</v>
      </c>
    </row>
    <row r="5497" spans="2:12" x14ac:dyDescent="0.25">
      <c r="B5497" s="394" t="s">
        <v>383</v>
      </c>
      <c r="C5497" s="444" t="s">
        <v>692</v>
      </c>
      <c r="D5497" s="394" t="s">
        <v>1336</v>
      </c>
      <c r="E5497" s="394" t="s">
        <v>434</v>
      </c>
      <c r="F5497" s="542" t="s">
        <v>390</v>
      </c>
      <c r="G5497" s="542"/>
      <c r="H5497" s="395" t="s">
        <v>136</v>
      </c>
      <c r="I5497" s="445">
        <v>0.1</v>
      </c>
      <c r="J5497" s="445">
        <v>0</v>
      </c>
      <c r="K5497" s="446">
        <v>1.01</v>
      </c>
      <c r="L5497" s="446">
        <v>0.10100000000000001</v>
      </c>
    </row>
    <row r="5498" spans="2:12" x14ac:dyDescent="0.25">
      <c r="B5498" s="394" t="s">
        <v>383</v>
      </c>
      <c r="C5498" s="444" t="s">
        <v>681</v>
      </c>
      <c r="D5498" s="394" t="s">
        <v>1336</v>
      </c>
      <c r="E5498" s="394" t="s">
        <v>242</v>
      </c>
      <c r="F5498" s="542" t="s">
        <v>384</v>
      </c>
      <c r="G5498" s="542"/>
      <c r="H5498" s="395" t="s">
        <v>340</v>
      </c>
      <c r="I5498" s="445">
        <v>0.3</v>
      </c>
      <c r="J5498" s="445">
        <v>0</v>
      </c>
      <c r="K5498" s="446">
        <v>29.16</v>
      </c>
      <c r="L5498" s="446">
        <v>8.7479999999999993</v>
      </c>
    </row>
    <row r="5499" spans="2:12" x14ac:dyDescent="0.25">
      <c r="B5499" s="394" t="s">
        <v>383</v>
      </c>
      <c r="C5499" s="444" t="s">
        <v>674</v>
      </c>
      <c r="D5499" s="394" t="s">
        <v>1336</v>
      </c>
      <c r="E5499" s="394" t="s">
        <v>237</v>
      </c>
      <c r="F5499" s="542" t="s">
        <v>384</v>
      </c>
      <c r="G5499" s="542"/>
      <c r="H5499" s="395" t="s">
        <v>340</v>
      </c>
      <c r="I5499" s="445">
        <v>8.2199999999999995E-2</v>
      </c>
      <c r="J5499" s="445">
        <v>0</v>
      </c>
      <c r="K5499" s="446">
        <v>22.31</v>
      </c>
      <c r="L5499" s="446">
        <v>1.833882</v>
      </c>
    </row>
    <row r="5500" spans="2:12" ht="25.5" x14ac:dyDescent="0.25">
      <c r="B5500" s="399"/>
      <c r="C5500" s="399"/>
      <c r="D5500" s="399"/>
      <c r="E5500" s="399"/>
      <c r="F5500" s="399"/>
      <c r="G5500" s="399" t="s">
        <v>386</v>
      </c>
      <c r="H5500" s="447">
        <v>10.57</v>
      </c>
      <c r="I5500" s="399" t="s">
        <v>387</v>
      </c>
      <c r="J5500" s="447">
        <v>0</v>
      </c>
      <c r="K5500" s="399" t="s">
        <v>388</v>
      </c>
      <c r="L5500" s="447">
        <v>10.57</v>
      </c>
    </row>
    <row r="5501" spans="2:12" ht="26.25" thickBot="1" x14ac:dyDescent="0.3">
      <c r="B5501" s="399"/>
      <c r="C5501" s="399"/>
      <c r="D5501" s="399"/>
      <c r="E5501" s="399"/>
      <c r="F5501" s="399"/>
      <c r="G5501" s="399" t="s">
        <v>389</v>
      </c>
      <c r="H5501" s="447">
        <v>0</v>
      </c>
      <c r="I5501" s="543"/>
      <c r="J5501" s="543" t="s">
        <v>474</v>
      </c>
      <c r="K5501" s="399"/>
      <c r="L5501" s="447">
        <v>14.99</v>
      </c>
    </row>
    <row r="5502" spans="2:12" ht="13.5" thickTop="1" x14ac:dyDescent="0.25">
      <c r="B5502" s="396"/>
      <c r="C5502" s="396"/>
      <c r="D5502" s="396"/>
      <c r="E5502" s="396"/>
      <c r="F5502" s="396"/>
      <c r="G5502" s="396"/>
      <c r="H5502" s="396"/>
      <c r="I5502" s="396"/>
      <c r="J5502" s="396"/>
      <c r="K5502" s="396"/>
      <c r="L5502" s="396"/>
    </row>
    <row r="5503" spans="2:12" ht="15" x14ac:dyDescent="0.25">
      <c r="B5503" s="388" t="s">
        <v>3006</v>
      </c>
      <c r="C5503" s="440" t="s">
        <v>15</v>
      </c>
      <c r="D5503" s="388" t="s">
        <v>33</v>
      </c>
      <c r="E5503" s="388" t="s">
        <v>30</v>
      </c>
      <c r="F5503" s="544" t="s">
        <v>199</v>
      </c>
      <c r="G5503" s="544"/>
      <c r="H5503" s="389" t="s">
        <v>24</v>
      </c>
      <c r="I5503" s="440" t="s">
        <v>26</v>
      </c>
      <c r="J5503" s="440" t="s">
        <v>585</v>
      </c>
      <c r="K5503" s="440" t="s">
        <v>54</v>
      </c>
      <c r="L5503" s="440" t="s">
        <v>25</v>
      </c>
    </row>
    <row r="5504" spans="2:12" x14ac:dyDescent="0.25">
      <c r="B5504" s="390" t="s">
        <v>382</v>
      </c>
      <c r="C5504" s="391" t="s">
        <v>3007</v>
      </c>
      <c r="D5504" s="390" t="s">
        <v>1336</v>
      </c>
      <c r="E5504" s="390" t="s">
        <v>3008</v>
      </c>
      <c r="F5504" s="541">
        <v>2615</v>
      </c>
      <c r="G5504" s="541"/>
      <c r="H5504" s="392" t="s">
        <v>131</v>
      </c>
      <c r="I5504" s="443">
        <v>1</v>
      </c>
      <c r="J5504" s="393"/>
      <c r="K5504" s="393">
        <v>25.37</v>
      </c>
      <c r="L5504" s="393">
        <v>25.37</v>
      </c>
    </row>
    <row r="5505" spans="2:12" ht="76.5" customHeight="1" x14ac:dyDescent="0.25">
      <c r="B5505" s="394" t="s">
        <v>383</v>
      </c>
      <c r="C5505" s="444" t="s">
        <v>681</v>
      </c>
      <c r="D5505" s="394" t="s">
        <v>1336</v>
      </c>
      <c r="E5505" s="394" t="s">
        <v>242</v>
      </c>
      <c r="F5505" s="542" t="s">
        <v>384</v>
      </c>
      <c r="G5505" s="542"/>
      <c r="H5505" s="395" t="s">
        <v>340</v>
      </c>
      <c r="I5505" s="445">
        <v>0.35</v>
      </c>
      <c r="J5505" s="445">
        <v>0</v>
      </c>
      <c r="K5505" s="446">
        <v>29.16</v>
      </c>
      <c r="L5505" s="446">
        <v>10.206</v>
      </c>
    </row>
    <row r="5506" spans="2:12" ht="76.5" customHeight="1" x14ac:dyDescent="0.25">
      <c r="B5506" s="394" t="s">
        <v>383</v>
      </c>
      <c r="C5506" s="444" t="s">
        <v>674</v>
      </c>
      <c r="D5506" s="394" t="s">
        <v>1336</v>
      </c>
      <c r="E5506" s="394" t="s">
        <v>237</v>
      </c>
      <c r="F5506" s="542" t="s">
        <v>384</v>
      </c>
      <c r="G5506" s="542"/>
      <c r="H5506" s="395" t="s">
        <v>340</v>
      </c>
      <c r="I5506" s="445">
        <v>0.25</v>
      </c>
      <c r="J5506" s="445">
        <v>0</v>
      </c>
      <c r="K5506" s="446">
        <v>22.31</v>
      </c>
      <c r="L5506" s="446">
        <v>5.5774999999999997</v>
      </c>
    </row>
    <row r="5507" spans="2:12" ht="12.75" customHeight="1" x14ac:dyDescent="0.25">
      <c r="B5507" s="394" t="s">
        <v>383</v>
      </c>
      <c r="C5507" s="444" t="s">
        <v>5056</v>
      </c>
      <c r="D5507" s="394" t="s">
        <v>1336</v>
      </c>
      <c r="E5507" s="394" t="s">
        <v>5057</v>
      </c>
      <c r="F5507" s="542" t="s">
        <v>390</v>
      </c>
      <c r="G5507" s="542"/>
      <c r="H5507" s="395" t="s">
        <v>156</v>
      </c>
      <c r="I5507" s="445">
        <v>0.45</v>
      </c>
      <c r="J5507" s="445">
        <v>0</v>
      </c>
      <c r="K5507" s="446">
        <v>20.46</v>
      </c>
      <c r="L5507" s="446">
        <v>9.2070000000000007</v>
      </c>
    </row>
    <row r="5508" spans="2:12" x14ac:dyDescent="0.25">
      <c r="B5508" s="394" t="s">
        <v>383</v>
      </c>
      <c r="C5508" s="444" t="s">
        <v>692</v>
      </c>
      <c r="D5508" s="394" t="s">
        <v>1336</v>
      </c>
      <c r="E5508" s="394" t="s">
        <v>434</v>
      </c>
      <c r="F5508" s="542" t="s">
        <v>390</v>
      </c>
      <c r="G5508" s="542"/>
      <c r="H5508" s="395" t="s">
        <v>136</v>
      </c>
      <c r="I5508" s="445">
        <v>0.4</v>
      </c>
      <c r="J5508" s="445">
        <v>0</v>
      </c>
      <c r="K5508" s="446">
        <v>1.01</v>
      </c>
      <c r="L5508" s="446">
        <v>0.40400000000000003</v>
      </c>
    </row>
    <row r="5509" spans="2:12" ht="25.5" x14ac:dyDescent="0.25">
      <c r="B5509" s="399"/>
      <c r="C5509" s="399"/>
      <c r="D5509" s="399"/>
      <c r="E5509" s="399"/>
      <c r="F5509" s="399"/>
      <c r="G5509" s="399" t="s">
        <v>386</v>
      </c>
      <c r="H5509" s="447">
        <v>15.77</v>
      </c>
      <c r="I5509" s="399" t="s">
        <v>387</v>
      </c>
      <c r="J5509" s="447">
        <v>0</v>
      </c>
      <c r="K5509" s="399" t="s">
        <v>388</v>
      </c>
      <c r="L5509" s="447">
        <v>15.77</v>
      </c>
    </row>
    <row r="5510" spans="2:12" ht="26.25" thickBot="1" x14ac:dyDescent="0.3">
      <c r="B5510" s="399"/>
      <c r="C5510" s="399"/>
      <c r="D5510" s="399"/>
      <c r="E5510" s="399"/>
      <c r="F5510" s="399"/>
      <c r="G5510" s="399" t="s">
        <v>389</v>
      </c>
      <c r="H5510" s="447">
        <v>0</v>
      </c>
      <c r="I5510" s="543"/>
      <c r="J5510" s="543" t="s">
        <v>474</v>
      </c>
      <c r="K5510" s="399"/>
      <c r="L5510" s="447">
        <v>25.37</v>
      </c>
    </row>
    <row r="5511" spans="2:12" ht="13.5" thickTop="1" x14ac:dyDescent="0.25">
      <c r="B5511" s="396"/>
      <c r="C5511" s="396"/>
      <c r="D5511" s="396"/>
      <c r="E5511" s="396"/>
      <c r="F5511" s="396"/>
      <c r="G5511" s="396"/>
      <c r="H5511" s="396"/>
      <c r="I5511" s="396"/>
      <c r="J5511" s="396"/>
      <c r="K5511" s="396"/>
      <c r="L5511" s="396"/>
    </row>
    <row r="5512" spans="2:12" ht="15" x14ac:dyDescent="0.25">
      <c r="B5512" s="388" t="s">
        <v>3011</v>
      </c>
      <c r="C5512" s="440" t="s">
        <v>15</v>
      </c>
      <c r="D5512" s="388" t="s">
        <v>33</v>
      </c>
      <c r="E5512" s="388" t="s">
        <v>30</v>
      </c>
      <c r="F5512" s="544" t="s">
        <v>199</v>
      </c>
      <c r="G5512" s="544"/>
      <c r="H5512" s="389" t="s">
        <v>24</v>
      </c>
      <c r="I5512" s="440" t="s">
        <v>26</v>
      </c>
      <c r="J5512" s="440" t="s">
        <v>585</v>
      </c>
      <c r="K5512" s="440" t="s">
        <v>54</v>
      </c>
      <c r="L5512" s="440" t="s">
        <v>25</v>
      </c>
    </row>
    <row r="5513" spans="2:12" x14ac:dyDescent="0.25">
      <c r="B5513" s="390" t="s">
        <v>382</v>
      </c>
      <c r="C5513" s="391" t="s">
        <v>3012</v>
      </c>
      <c r="D5513" s="390" t="s">
        <v>1336</v>
      </c>
      <c r="E5513" s="390" t="s">
        <v>3013</v>
      </c>
      <c r="F5513" s="541">
        <v>2615</v>
      </c>
      <c r="G5513" s="541"/>
      <c r="H5513" s="392" t="s">
        <v>131</v>
      </c>
      <c r="I5513" s="443">
        <v>1</v>
      </c>
      <c r="J5513" s="393"/>
      <c r="K5513" s="393">
        <v>27.04</v>
      </c>
      <c r="L5513" s="393">
        <v>27.04</v>
      </c>
    </row>
    <row r="5514" spans="2:12" x14ac:dyDescent="0.25">
      <c r="B5514" s="394" t="s">
        <v>383</v>
      </c>
      <c r="C5514" s="444" t="s">
        <v>5058</v>
      </c>
      <c r="D5514" s="394" t="s">
        <v>1336</v>
      </c>
      <c r="E5514" s="394" t="s">
        <v>5059</v>
      </c>
      <c r="F5514" s="542" t="s">
        <v>390</v>
      </c>
      <c r="G5514" s="542"/>
      <c r="H5514" s="395" t="s">
        <v>136</v>
      </c>
      <c r="I5514" s="445">
        <v>0.18</v>
      </c>
      <c r="J5514" s="445">
        <v>0</v>
      </c>
      <c r="K5514" s="446">
        <v>1.66</v>
      </c>
      <c r="L5514" s="446">
        <v>0.29880000000000001</v>
      </c>
    </row>
    <row r="5515" spans="2:12" ht="12.75" customHeight="1" x14ac:dyDescent="0.25">
      <c r="B5515" s="394" t="s">
        <v>383</v>
      </c>
      <c r="C5515" s="444" t="s">
        <v>691</v>
      </c>
      <c r="D5515" s="394" t="s">
        <v>1336</v>
      </c>
      <c r="E5515" s="394" t="s">
        <v>433</v>
      </c>
      <c r="F5515" s="542" t="s">
        <v>390</v>
      </c>
      <c r="G5515" s="542"/>
      <c r="H5515" s="395" t="s">
        <v>136</v>
      </c>
      <c r="I5515" s="445">
        <v>5.3E-3</v>
      </c>
      <c r="J5515" s="445">
        <v>0</v>
      </c>
      <c r="K5515" s="446">
        <v>3.01</v>
      </c>
      <c r="L5515" s="446">
        <v>1.5952999999999998E-2</v>
      </c>
    </row>
    <row r="5516" spans="2:12" x14ac:dyDescent="0.25">
      <c r="B5516" s="394" t="s">
        <v>383</v>
      </c>
      <c r="C5516" s="444" t="s">
        <v>5060</v>
      </c>
      <c r="D5516" s="394" t="s">
        <v>1336</v>
      </c>
      <c r="E5516" s="394" t="s">
        <v>5061</v>
      </c>
      <c r="F5516" s="542" t="s">
        <v>390</v>
      </c>
      <c r="G5516" s="542"/>
      <c r="H5516" s="395" t="s">
        <v>395</v>
      </c>
      <c r="I5516" s="445">
        <v>0.12859999999999999</v>
      </c>
      <c r="J5516" s="445">
        <v>0</v>
      </c>
      <c r="K5516" s="446">
        <v>12.92</v>
      </c>
      <c r="L5516" s="446">
        <v>1.6615120000000001</v>
      </c>
    </row>
    <row r="5517" spans="2:12" x14ac:dyDescent="0.25">
      <c r="B5517" s="394" t="s">
        <v>383</v>
      </c>
      <c r="C5517" s="444" t="s">
        <v>686</v>
      </c>
      <c r="D5517" s="394" t="s">
        <v>1336</v>
      </c>
      <c r="E5517" s="394" t="s">
        <v>429</v>
      </c>
      <c r="F5517" s="542" t="s">
        <v>390</v>
      </c>
      <c r="G5517" s="542"/>
      <c r="H5517" s="395" t="s">
        <v>395</v>
      </c>
      <c r="I5517" s="445">
        <v>7.1499999999999994E-2</v>
      </c>
      <c r="J5517" s="445">
        <v>0</v>
      </c>
      <c r="K5517" s="446">
        <v>19.7</v>
      </c>
      <c r="L5517" s="446">
        <v>1.40855</v>
      </c>
    </row>
    <row r="5518" spans="2:12" x14ac:dyDescent="0.25">
      <c r="B5518" s="394" t="s">
        <v>383</v>
      </c>
      <c r="C5518" s="444" t="s">
        <v>681</v>
      </c>
      <c r="D5518" s="394" t="s">
        <v>1336</v>
      </c>
      <c r="E5518" s="394" t="s">
        <v>242</v>
      </c>
      <c r="F5518" s="542" t="s">
        <v>384</v>
      </c>
      <c r="G5518" s="542"/>
      <c r="H5518" s="395" t="s">
        <v>340</v>
      </c>
      <c r="I5518" s="445">
        <v>0.48220000000000002</v>
      </c>
      <c r="J5518" s="445">
        <v>0</v>
      </c>
      <c r="K5518" s="446">
        <v>29.16</v>
      </c>
      <c r="L5518" s="446">
        <v>14.060952</v>
      </c>
    </row>
    <row r="5519" spans="2:12" x14ac:dyDescent="0.25">
      <c r="B5519" s="394" t="s">
        <v>383</v>
      </c>
      <c r="C5519" s="444" t="s">
        <v>675</v>
      </c>
      <c r="D5519" s="394" t="s">
        <v>1336</v>
      </c>
      <c r="E5519" s="394" t="s">
        <v>419</v>
      </c>
      <c r="F5519" s="542" t="s">
        <v>390</v>
      </c>
      <c r="G5519" s="542"/>
      <c r="H5519" s="395" t="s">
        <v>395</v>
      </c>
      <c r="I5519" s="445">
        <v>0.10970000000000001</v>
      </c>
      <c r="J5519" s="445">
        <v>0</v>
      </c>
      <c r="K5519" s="446">
        <v>32.119999999999997</v>
      </c>
      <c r="L5519" s="446">
        <v>3.5235639999999999</v>
      </c>
    </row>
    <row r="5520" spans="2:12" x14ac:dyDescent="0.25">
      <c r="B5520" s="394" t="s">
        <v>383</v>
      </c>
      <c r="C5520" s="444" t="s">
        <v>674</v>
      </c>
      <c r="D5520" s="394" t="s">
        <v>1336</v>
      </c>
      <c r="E5520" s="394" t="s">
        <v>237</v>
      </c>
      <c r="F5520" s="542" t="s">
        <v>384</v>
      </c>
      <c r="G5520" s="542"/>
      <c r="H5520" s="395" t="s">
        <v>340</v>
      </c>
      <c r="I5520" s="445">
        <v>0.27350000000000002</v>
      </c>
      <c r="J5520" s="445">
        <v>0</v>
      </c>
      <c r="K5520" s="446">
        <v>22.31</v>
      </c>
      <c r="L5520" s="446">
        <v>6.1017849999999996</v>
      </c>
    </row>
    <row r="5521" spans="2:12" ht="25.5" x14ac:dyDescent="0.25">
      <c r="B5521" s="399"/>
      <c r="C5521" s="399"/>
      <c r="D5521" s="399"/>
      <c r="E5521" s="399"/>
      <c r="F5521" s="399"/>
      <c r="G5521" s="399" t="s">
        <v>386</v>
      </c>
      <c r="H5521" s="447">
        <v>20.16</v>
      </c>
      <c r="I5521" s="399" t="s">
        <v>387</v>
      </c>
      <c r="J5521" s="447">
        <v>0</v>
      </c>
      <c r="K5521" s="399" t="s">
        <v>388</v>
      </c>
      <c r="L5521" s="447">
        <v>20.16</v>
      </c>
    </row>
    <row r="5522" spans="2:12" ht="26.25" thickBot="1" x14ac:dyDescent="0.3">
      <c r="B5522" s="399"/>
      <c r="C5522" s="399"/>
      <c r="D5522" s="399"/>
      <c r="E5522" s="399"/>
      <c r="F5522" s="399"/>
      <c r="G5522" s="399" t="s">
        <v>389</v>
      </c>
      <c r="H5522" s="447">
        <v>0</v>
      </c>
      <c r="I5522" s="543"/>
      <c r="J5522" s="543" t="s">
        <v>474</v>
      </c>
      <c r="K5522" s="399"/>
      <c r="L5522" s="447">
        <v>27.04</v>
      </c>
    </row>
    <row r="5523" spans="2:12" ht="12.75" customHeight="1" thickTop="1" x14ac:dyDescent="0.25">
      <c r="B5523" s="396"/>
      <c r="C5523" s="396"/>
      <c r="D5523" s="396"/>
      <c r="E5523" s="396"/>
      <c r="F5523" s="396"/>
      <c r="G5523" s="396"/>
      <c r="H5523" s="396"/>
      <c r="I5523" s="396"/>
      <c r="J5523" s="396"/>
      <c r="K5523" s="396"/>
      <c r="L5523" s="396"/>
    </row>
    <row r="5524" spans="2:12" ht="15" x14ac:dyDescent="0.25">
      <c r="B5524" s="388" t="s">
        <v>3016</v>
      </c>
      <c r="C5524" s="440" t="s">
        <v>15</v>
      </c>
      <c r="D5524" s="388" t="s">
        <v>33</v>
      </c>
      <c r="E5524" s="388" t="s">
        <v>30</v>
      </c>
      <c r="F5524" s="544" t="s">
        <v>199</v>
      </c>
      <c r="G5524" s="544"/>
      <c r="H5524" s="389" t="s">
        <v>24</v>
      </c>
      <c r="I5524" s="440" t="s">
        <v>26</v>
      </c>
      <c r="J5524" s="440" t="s">
        <v>585</v>
      </c>
      <c r="K5524" s="440" t="s">
        <v>54</v>
      </c>
      <c r="L5524" s="440" t="s">
        <v>25</v>
      </c>
    </row>
    <row r="5525" spans="2:12" ht="25.5" x14ac:dyDescent="0.25">
      <c r="B5525" s="390" t="s">
        <v>382</v>
      </c>
      <c r="C5525" s="391" t="s">
        <v>3017</v>
      </c>
      <c r="D5525" s="390" t="s">
        <v>1336</v>
      </c>
      <c r="E5525" s="390" t="s">
        <v>3018</v>
      </c>
      <c r="F5525" s="541">
        <v>26</v>
      </c>
      <c r="G5525" s="541"/>
      <c r="H5525" s="392" t="s">
        <v>131</v>
      </c>
      <c r="I5525" s="443">
        <v>1</v>
      </c>
      <c r="J5525" s="393"/>
      <c r="K5525" s="393">
        <v>14.51</v>
      </c>
      <c r="L5525" s="393">
        <v>14.51</v>
      </c>
    </row>
    <row r="5526" spans="2:12" ht="12.75" customHeight="1" x14ac:dyDescent="0.25">
      <c r="B5526" s="394" t="s">
        <v>383</v>
      </c>
      <c r="C5526" s="444" t="s">
        <v>681</v>
      </c>
      <c r="D5526" s="394" t="s">
        <v>1336</v>
      </c>
      <c r="E5526" s="394" t="s">
        <v>242</v>
      </c>
      <c r="F5526" s="542" t="s">
        <v>384</v>
      </c>
      <c r="G5526" s="542"/>
      <c r="H5526" s="395" t="s">
        <v>340</v>
      </c>
      <c r="I5526" s="445">
        <v>0.13</v>
      </c>
      <c r="J5526" s="445">
        <v>0</v>
      </c>
      <c r="K5526" s="446">
        <v>29.16</v>
      </c>
      <c r="L5526" s="446">
        <v>3.7907999999999999</v>
      </c>
    </row>
    <row r="5527" spans="2:12" x14ac:dyDescent="0.25">
      <c r="B5527" s="394" t="s">
        <v>383</v>
      </c>
      <c r="C5527" s="444" t="s">
        <v>674</v>
      </c>
      <c r="D5527" s="394" t="s">
        <v>1336</v>
      </c>
      <c r="E5527" s="394" t="s">
        <v>237</v>
      </c>
      <c r="F5527" s="542" t="s">
        <v>384</v>
      </c>
      <c r="G5527" s="542"/>
      <c r="H5527" s="395" t="s">
        <v>340</v>
      </c>
      <c r="I5527" s="445">
        <v>7.0000000000000007E-2</v>
      </c>
      <c r="J5527" s="445">
        <v>0</v>
      </c>
      <c r="K5527" s="446">
        <v>22.31</v>
      </c>
      <c r="L5527" s="446">
        <v>1.5617000000000001</v>
      </c>
    </row>
    <row r="5528" spans="2:12" ht="51" x14ac:dyDescent="0.25">
      <c r="B5528" s="394" t="s">
        <v>383</v>
      </c>
      <c r="C5528" s="444" t="s">
        <v>691</v>
      </c>
      <c r="D5528" s="394" t="s">
        <v>1336</v>
      </c>
      <c r="E5528" s="394" t="s">
        <v>433</v>
      </c>
      <c r="F5528" s="542" t="s">
        <v>390</v>
      </c>
      <c r="G5528" s="542"/>
      <c r="H5528" s="395" t="s">
        <v>136</v>
      </c>
      <c r="I5528" s="445">
        <v>5.3E-3</v>
      </c>
      <c r="J5528" s="445">
        <v>0</v>
      </c>
      <c r="K5528" s="446">
        <v>3.01</v>
      </c>
      <c r="L5528" s="446">
        <v>1.5952999999999998E-2</v>
      </c>
    </row>
    <row r="5529" spans="2:12" ht="25.5" x14ac:dyDescent="0.25">
      <c r="B5529" s="394" t="s">
        <v>383</v>
      </c>
      <c r="C5529" s="444" t="s">
        <v>5062</v>
      </c>
      <c r="D5529" s="394" t="s">
        <v>1336</v>
      </c>
      <c r="E5529" s="394" t="s">
        <v>5063</v>
      </c>
      <c r="F5529" s="542" t="s">
        <v>390</v>
      </c>
      <c r="G5529" s="542"/>
      <c r="H5529" s="395" t="s">
        <v>395</v>
      </c>
      <c r="I5529" s="445">
        <v>0.16</v>
      </c>
      <c r="J5529" s="445">
        <v>0</v>
      </c>
      <c r="K5529" s="446">
        <v>46.46</v>
      </c>
      <c r="L5529" s="446">
        <v>7.4336000000000002</v>
      </c>
    </row>
    <row r="5530" spans="2:12" x14ac:dyDescent="0.25">
      <c r="B5530" s="394" t="s">
        <v>383</v>
      </c>
      <c r="C5530" s="444" t="s">
        <v>701</v>
      </c>
      <c r="D5530" s="394" t="s">
        <v>1336</v>
      </c>
      <c r="E5530" s="394" t="s">
        <v>447</v>
      </c>
      <c r="F5530" s="542" t="s">
        <v>390</v>
      </c>
      <c r="G5530" s="542"/>
      <c r="H5530" s="395" t="s">
        <v>136</v>
      </c>
      <c r="I5530" s="445">
        <v>0.25</v>
      </c>
      <c r="J5530" s="445">
        <v>0</v>
      </c>
      <c r="K5530" s="446">
        <v>3.65</v>
      </c>
      <c r="L5530" s="446">
        <v>0.91249999999999998</v>
      </c>
    </row>
    <row r="5531" spans="2:12" ht="25.5" x14ac:dyDescent="0.25">
      <c r="B5531" s="394" t="s">
        <v>383</v>
      </c>
      <c r="C5531" s="444" t="s">
        <v>5064</v>
      </c>
      <c r="D5531" s="394" t="s">
        <v>1336</v>
      </c>
      <c r="E5531" s="394" t="s">
        <v>5065</v>
      </c>
      <c r="F5531" s="542" t="s">
        <v>390</v>
      </c>
      <c r="G5531" s="542"/>
      <c r="H5531" s="395" t="s">
        <v>395</v>
      </c>
      <c r="I5531" s="445">
        <v>0.03</v>
      </c>
      <c r="J5531" s="445">
        <v>0</v>
      </c>
      <c r="K5531" s="446">
        <v>27.05</v>
      </c>
      <c r="L5531" s="446">
        <v>0.8115</v>
      </c>
    </row>
    <row r="5532" spans="2:12" ht="25.5" x14ac:dyDescent="0.25">
      <c r="B5532" s="399"/>
      <c r="C5532" s="399"/>
      <c r="D5532" s="399"/>
      <c r="E5532" s="399"/>
      <c r="F5532" s="399"/>
      <c r="G5532" s="399" t="s">
        <v>386</v>
      </c>
      <c r="H5532" s="447">
        <v>5.35</v>
      </c>
      <c r="I5532" s="399" t="s">
        <v>387</v>
      </c>
      <c r="J5532" s="447">
        <v>0</v>
      </c>
      <c r="K5532" s="399" t="s">
        <v>388</v>
      </c>
      <c r="L5532" s="447">
        <v>5.35</v>
      </c>
    </row>
    <row r="5533" spans="2:12" ht="26.25" thickBot="1" x14ac:dyDescent="0.3">
      <c r="B5533" s="399"/>
      <c r="C5533" s="399"/>
      <c r="D5533" s="399"/>
      <c r="E5533" s="399"/>
      <c r="F5533" s="399"/>
      <c r="G5533" s="399" t="s">
        <v>389</v>
      </c>
      <c r="H5533" s="447">
        <v>0</v>
      </c>
      <c r="I5533" s="543"/>
      <c r="J5533" s="543" t="s">
        <v>474</v>
      </c>
      <c r="K5533" s="399"/>
      <c r="L5533" s="447">
        <v>14.51</v>
      </c>
    </row>
    <row r="5534" spans="2:12" ht="13.5" thickTop="1" x14ac:dyDescent="0.25">
      <c r="B5534" s="396"/>
      <c r="C5534" s="396"/>
      <c r="D5534" s="396"/>
      <c r="E5534" s="396"/>
      <c r="F5534" s="396"/>
      <c r="G5534" s="396"/>
      <c r="H5534" s="396"/>
      <c r="I5534" s="396"/>
      <c r="J5534" s="396"/>
      <c r="K5534" s="396"/>
      <c r="L5534" s="396"/>
    </row>
    <row r="5535" spans="2:12" ht="12.75" customHeight="1" x14ac:dyDescent="0.25">
      <c r="B5535" s="388" t="s">
        <v>3019</v>
      </c>
      <c r="C5535" s="440" t="s">
        <v>15</v>
      </c>
      <c r="D5535" s="388" t="s">
        <v>33</v>
      </c>
      <c r="E5535" s="388" t="s">
        <v>30</v>
      </c>
      <c r="F5535" s="544" t="s">
        <v>199</v>
      </c>
      <c r="G5535" s="544"/>
      <c r="H5535" s="389" t="s">
        <v>24</v>
      </c>
      <c r="I5535" s="440" t="s">
        <v>26</v>
      </c>
      <c r="J5535" s="440" t="s">
        <v>585</v>
      </c>
      <c r="K5535" s="440" t="s">
        <v>54</v>
      </c>
      <c r="L5535" s="440" t="s">
        <v>25</v>
      </c>
    </row>
    <row r="5536" spans="2:12" ht="12.75" customHeight="1" x14ac:dyDescent="0.25">
      <c r="B5536" s="390" t="s">
        <v>382</v>
      </c>
      <c r="C5536" s="391" t="s">
        <v>3020</v>
      </c>
      <c r="D5536" s="390" t="s">
        <v>969</v>
      </c>
      <c r="E5536" s="390" t="s">
        <v>3021</v>
      </c>
      <c r="F5536" s="541" t="s">
        <v>5066</v>
      </c>
      <c r="G5536" s="541"/>
      <c r="H5536" s="392" t="s">
        <v>131</v>
      </c>
      <c r="I5536" s="443">
        <v>1</v>
      </c>
      <c r="J5536" s="393"/>
      <c r="K5536" s="393">
        <v>140.18</v>
      </c>
      <c r="L5536" s="393">
        <v>140.18</v>
      </c>
    </row>
    <row r="5537" spans="2:12" x14ac:dyDescent="0.25">
      <c r="B5537" s="394" t="s">
        <v>383</v>
      </c>
      <c r="C5537" s="444" t="s">
        <v>5067</v>
      </c>
      <c r="D5537" s="394" t="s">
        <v>969</v>
      </c>
      <c r="E5537" s="394" t="s">
        <v>5068</v>
      </c>
      <c r="F5537" s="542" t="s">
        <v>390</v>
      </c>
      <c r="G5537" s="542"/>
      <c r="H5537" s="395" t="s">
        <v>131</v>
      </c>
      <c r="I5537" s="445">
        <v>1</v>
      </c>
      <c r="J5537" s="445">
        <v>0</v>
      </c>
      <c r="K5537" s="446">
        <v>140.18</v>
      </c>
      <c r="L5537" s="446">
        <v>140.18</v>
      </c>
    </row>
    <row r="5538" spans="2:12" ht="25.5" x14ac:dyDescent="0.25">
      <c r="B5538" s="399"/>
      <c r="C5538" s="399"/>
      <c r="D5538" s="399"/>
      <c r="E5538" s="399"/>
      <c r="F5538" s="399"/>
      <c r="G5538" s="399" t="s">
        <v>386</v>
      </c>
      <c r="H5538" s="447">
        <v>0</v>
      </c>
      <c r="I5538" s="399" t="s">
        <v>387</v>
      </c>
      <c r="J5538" s="447">
        <v>0</v>
      </c>
      <c r="K5538" s="399" t="s">
        <v>388</v>
      </c>
      <c r="L5538" s="447">
        <v>0</v>
      </c>
    </row>
    <row r="5539" spans="2:12" ht="26.25" thickBot="1" x14ac:dyDescent="0.3">
      <c r="B5539" s="399"/>
      <c r="C5539" s="399"/>
      <c r="D5539" s="399"/>
      <c r="E5539" s="399"/>
      <c r="F5539" s="399"/>
      <c r="G5539" s="399" t="s">
        <v>389</v>
      </c>
      <c r="H5539" s="447">
        <v>0</v>
      </c>
      <c r="I5539" s="543"/>
      <c r="J5539" s="543" t="s">
        <v>474</v>
      </c>
      <c r="K5539" s="399"/>
      <c r="L5539" s="447">
        <v>140.18</v>
      </c>
    </row>
    <row r="5540" spans="2:12" ht="13.5" thickTop="1" x14ac:dyDescent="0.25">
      <c r="B5540" s="396"/>
      <c r="C5540" s="396"/>
      <c r="D5540" s="396"/>
      <c r="E5540" s="396"/>
      <c r="F5540" s="396"/>
      <c r="G5540" s="396"/>
      <c r="H5540" s="396"/>
      <c r="I5540" s="396"/>
      <c r="J5540" s="396"/>
      <c r="K5540" s="396"/>
      <c r="L5540" s="396"/>
    </row>
    <row r="5541" spans="2:12" ht="15" x14ac:dyDescent="0.25">
      <c r="B5541" s="388" t="s">
        <v>3023</v>
      </c>
      <c r="C5541" s="440" t="s">
        <v>15</v>
      </c>
      <c r="D5541" s="388" t="s">
        <v>33</v>
      </c>
      <c r="E5541" s="388" t="s">
        <v>30</v>
      </c>
      <c r="F5541" s="544" t="s">
        <v>199</v>
      </c>
      <c r="G5541" s="544"/>
      <c r="H5541" s="389" t="s">
        <v>24</v>
      </c>
      <c r="I5541" s="440" t="s">
        <v>26</v>
      </c>
      <c r="J5541" s="440" t="s">
        <v>585</v>
      </c>
      <c r="K5541" s="440" t="s">
        <v>54</v>
      </c>
      <c r="L5541" s="440" t="s">
        <v>25</v>
      </c>
    </row>
    <row r="5542" spans="2:12" x14ac:dyDescent="0.25">
      <c r="B5542" s="390" t="s">
        <v>382</v>
      </c>
      <c r="C5542" s="391" t="s">
        <v>3024</v>
      </c>
      <c r="D5542" s="390" t="s">
        <v>1336</v>
      </c>
      <c r="E5542" s="390" t="s">
        <v>3025</v>
      </c>
      <c r="F5542" s="541">
        <v>2705</v>
      </c>
      <c r="G5542" s="541"/>
      <c r="H5542" s="392" t="s">
        <v>131</v>
      </c>
      <c r="I5542" s="443">
        <v>1</v>
      </c>
      <c r="J5542" s="393"/>
      <c r="K5542" s="393">
        <v>4.41</v>
      </c>
      <c r="L5542" s="393">
        <v>4.41</v>
      </c>
    </row>
    <row r="5543" spans="2:12" ht="12.75" customHeight="1" x14ac:dyDescent="0.25">
      <c r="B5543" s="394" t="s">
        <v>383</v>
      </c>
      <c r="C5543" s="444" t="s">
        <v>887</v>
      </c>
      <c r="D5543" s="394" t="s">
        <v>1336</v>
      </c>
      <c r="E5543" s="394" t="s">
        <v>579</v>
      </c>
      <c r="F5543" s="542" t="s">
        <v>390</v>
      </c>
      <c r="G5543" s="542"/>
      <c r="H5543" s="395" t="s">
        <v>395</v>
      </c>
      <c r="I5543" s="445">
        <v>0.05</v>
      </c>
      <c r="J5543" s="445">
        <v>0</v>
      </c>
      <c r="K5543" s="446">
        <v>10.83</v>
      </c>
      <c r="L5543" s="446">
        <v>0.54149999999999998</v>
      </c>
    </row>
    <row r="5544" spans="2:12" x14ac:dyDescent="0.25">
      <c r="B5544" s="394" t="s">
        <v>383</v>
      </c>
      <c r="C5544" s="444" t="s">
        <v>690</v>
      </c>
      <c r="D5544" s="394" t="s">
        <v>1336</v>
      </c>
      <c r="E5544" s="394" t="s">
        <v>202</v>
      </c>
      <c r="F5544" s="542" t="s">
        <v>384</v>
      </c>
      <c r="G5544" s="542"/>
      <c r="H5544" s="395" t="s">
        <v>340</v>
      </c>
      <c r="I5544" s="445">
        <v>0.13450000000000001</v>
      </c>
      <c r="J5544" s="445">
        <v>0</v>
      </c>
      <c r="K5544" s="446">
        <v>20.37</v>
      </c>
      <c r="L5544" s="446">
        <v>2.7397649999999998</v>
      </c>
    </row>
    <row r="5545" spans="2:12" x14ac:dyDescent="0.25">
      <c r="B5545" s="394" t="s">
        <v>383</v>
      </c>
      <c r="C5545" s="444" t="s">
        <v>888</v>
      </c>
      <c r="D5545" s="394" t="s">
        <v>1336</v>
      </c>
      <c r="E5545" s="394" t="s">
        <v>580</v>
      </c>
      <c r="F5545" s="542" t="s">
        <v>390</v>
      </c>
      <c r="G5545" s="542"/>
      <c r="H5545" s="395" t="s">
        <v>395</v>
      </c>
      <c r="I5545" s="445">
        <v>0.1084</v>
      </c>
      <c r="J5545" s="445">
        <v>0</v>
      </c>
      <c r="K5545" s="446">
        <v>10.54</v>
      </c>
      <c r="L5545" s="446">
        <v>1.142536</v>
      </c>
    </row>
    <row r="5546" spans="2:12" ht="12.75" customHeight="1" x14ac:dyDescent="0.25">
      <c r="B5546" s="399"/>
      <c r="C5546" s="399"/>
      <c r="D5546" s="399"/>
      <c r="E5546" s="399"/>
      <c r="F5546" s="399"/>
      <c r="G5546" s="399" t="s">
        <v>386</v>
      </c>
      <c r="H5546" s="447">
        <v>2.73</v>
      </c>
      <c r="I5546" s="399" t="s">
        <v>387</v>
      </c>
      <c r="J5546" s="447">
        <v>0</v>
      </c>
      <c r="K5546" s="399" t="s">
        <v>388</v>
      </c>
      <c r="L5546" s="447">
        <v>2.73</v>
      </c>
    </row>
    <row r="5547" spans="2:12" ht="26.25" thickBot="1" x14ac:dyDescent="0.3">
      <c r="B5547" s="399"/>
      <c r="C5547" s="399"/>
      <c r="D5547" s="399"/>
      <c r="E5547" s="399"/>
      <c r="F5547" s="399"/>
      <c r="G5547" s="399" t="s">
        <v>389</v>
      </c>
      <c r="H5547" s="447">
        <v>0</v>
      </c>
      <c r="I5547" s="543"/>
      <c r="J5547" s="543" t="s">
        <v>474</v>
      </c>
      <c r="K5547" s="399"/>
      <c r="L5547" s="447">
        <v>4.41</v>
      </c>
    </row>
    <row r="5548" spans="2:12" ht="13.5" thickTop="1" x14ac:dyDescent="0.25">
      <c r="B5548" s="396"/>
      <c r="C5548" s="396"/>
      <c r="D5548" s="396"/>
      <c r="E5548" s="396"/>
      <c r="F5548" s="396"/>
      <c r="G5548" s="396"/>
      <c r="H5548" s="396"/>
      <c r="I5548" s="396"/>
      <c r="J5548" s="396"/>
      <c r="K5548" s="396"/>
      <c r="L5548" s="396"/>
    </row>
    <row r="5549" spans="2:12" ht="15" x14ac:dyDescent="0.25">
      <c r="B5549" s="388" t="s">
        <v>3027</v>
      </c>
      <c r="C5549" s="440" t="s">
        <v>15</v>
      </c>
      <c r="D5549" s="388" t="s">
        <v>33</v>
      </c>
      <c r="E5549" s="388" t="s">
        <v>30</v>
      </c>
      <c r="F5549" s="544" t="s">
        <v>199</v>
      </c>
      <c r="G5549" s="544"/>
      <c r="H5549" s="389" t="s">
        <v>24</v>
      </c>
      <c r="I5549" s="440" t="s">
        <v>26</v>
      </c>
      <c r="J5549" s="440" t="s">
        <v>54</v>
      </c>
      <c r="K5549" s="440" t="s">
        <v>25</v>
      </c>
      <c r="L5549"/>
    </row>
    <row r="5550" spans="2:12" ht="51" x14ac:dyDescent="0.25">
      <c r="B5550" s="390" t="s">
        <v>382</v>
      </c>
      <c r="C5550" s="391" t="s">
        <v>3028</v>
      </c>
      <c r="D5550" s="390" t="s">
        <v>164</v>
      </c>
      <c r="E5550" s="390" t="s">
        <v>3029</v>
      </c>
      <c r="F5550" s="541" t="s">
        <v>5069</v>
      </c>
      <c r="G5550" s="541"/>
      <c r="H5550" s="392" t="s">
        <v>131</v>
      </c>
      <c r="I5550" s="443">
        <v>1</v>
      </c>
      <c r="J5550" s="393">
        <v>650</v>
      </c>
      <c r="K5550" s="393">
        <v>650</v>
      </c>
      <c r="L5550"/>
    </row>
    <row r="5551" spans="2:12" ht="15" x14ac:dyDescent="0.25">
      <c r="B5551" s="388" t="s">
        <v>23</v>
      </c>
      <c r="C5551" s="440" t="s">
        <v>15</v>
      </c>
      <c r="D5551" s="388" t="s">
        <v>33</v>
      </c>
      <c r="E5551" s="388" t="s">
        <v>30</v>
      </c>
      <c r="F5551" s="544" t="s">
        <v>199</v>
      </c>
      <c r="G5551" s="546"/>
      <c r="H5551" s="389" t="s">
        <v>24</v>
      </c>
      <c r="I5551" s="440" t="s">
        <v>26</v>
      </c>
      <c r="J5551" s="440" t="s">
        <v>54</v>
      </c>
      <c r="K5551" s="440" t="s">
        <v>25</v>
      </c>
      <c r="L5551"/>
    </row>
    <row r="5552" spans="2:12" ht="38.25" x14ac:dyDescent="0.25">
      <c r="B5552" s="394" t="s">
        <v>383</v>
      </c>
      <c r="C5552" s="444" t="s">
        <v>5070</v>
      </c>
      <c r="D5552" s="394" t="s">
        <v>164</v>
      </c>
      <c r="E5552" s="394" t="s">
        <v>5071</v>
      </c>
      <c r="F5552" s="542" t="s">
        <v>1292</v>
      </c>
      <c r="G5552" s="542"/>
      <c r="H5552" s="395" t="s">
        <v>131</v>
      </c>
      <c r="I5552" s="445">
        <v>1</v>
      </c>
      <c r="J5552" s="446">
        <v>650</v>
      </c>
      <c r="K5552" s="451" t="s">
        <v>5072</v>
      </c>
      <c r="L5552"/>
    </row>
    <row r="5553" spans="2:12" ht="15" x14ac:dyDescent="0.25">
      <c r="B5553" s="549" t="s">
        <v>497</v>
      </c>
      <c r="C5553" s="546"/>
      <c r="D5553" s="546"/>
      <c r="E5553" s="546"/>
      <c r="F5553" s="546"/>
      <c r="G5553" s="546"/>
      <c r="H5553" s="546"/>
      <c r="I5553" s="546"/>
      <c r="J5553" s="546"/>
      <c r="K5553" s="546"/>
      <c r="L5553"/>
    </row>
    <row r="5554" spans="2:12" ht="12.75" customHeight="1" x14ac:dyDescent="0.25">
      <c r="B5554" s="388" t="s">
        <v>23</v>
      </c>
      <c r="C5554" s="440" t="s">
        <v>15</v>
      </c>
      <c r="D5554" s="388" t="s">
        <v>33</v>
      </c>
      <c r="E5554" s="388" t="s">
        <v>30</v>
      </c>
      <c r="F5554" s="544" t="s">
        <v>199</v>
      </c>
      <c r="G5554" s="546"/>
      <c r="H5554" s="389" t="s">
        <v>24</v>
      </c>
      <c r="I5554" s="440" t="s">
        <v>26</v>
      </c>
      <c r="J5554" s="440" t="s">
        <v>54</v>
      </c>
      <c r="K5554" s="440" t="s">
        <v>25</v>
      </c>
      <c r="L5554"/>
    </row>
    <row r="5555" spans="2:12" ht="12.75" customHeight="1" x14ac:dyDescent="0.25">
      <c r="B5555" s="394" t="s">
        <v>383</v>
      </c>
      <c r="C5555" s="444" t="s">
        <v>5070</v>
      </c>
      <c r="D5555" s="394" t="s">
        <v>164</v>
      </c>
      <c r="E5555" s="394" t="s">
        <v>5071</v>
      </c>
      <c r="F5555" s="542" t="s">
        <v>1292</v>
      </c>
      <c r="G5555" s="542"/>
      <c r="H5555" s="395" t="s">
        <v>131</v>
      </c>
      <c r="I5555" s="445">
        <v>1</v>
      </c>
      <c r="J5555" s="446">
        <v>650</v>
      </c>
      <c r="K5555" s="451" t="s">
        <v>5072</v>
      </c>
      <c r="L5555"/>
    </row>
    <row r="5556" spans="2:12" ht="25.5" x14ac:dyDescent="0.25">
      <c r="B5556" s="399"/>
      <c r="C5556" s="399"/>
      <c r="D5556" s="399"/>
      <c r="E5556" s="399"/>
      <c r="F5556" s="399" t="s">
        <v>386</v>
      </c>
      <c r="G5556" s="447">
        <v>0</v>
      </c>
      <c r="H5556" s="399" t="s">
        <v>387</v>
      </c>
      <c r="I5556" s="447">
        <v>0</v>
      </c>
      <c r="J5556" s="399" t="s">
        <v>388</v>
      </c>
      <c r="K5556" s="447">
        <v>0</v>
      </c>
      <c r="L5556"/>
    </row>
    <row r="5557" spans="2:12" ht="26.25" thickBot="1" x14ac:dyDescent="0.3">
      <c r="B5557" s="399"/>
      <c r="C5557" s="399"/>
      <c r="D5557" s="399"/>
      <c r="E5557" s="399"/>
      <c r="F5557" s="399" t="s">
        <v>389</v>
      </c>
      <c r="G5557" s="447">
        <v>0</v>
      </c>
      <c r="H5557" s="399"/>
      <c r="I5557" s="543" t="s">
        <v>474</v>
      </c>
      <c r="J5557" s="543"/>
      <c r="K5557" s="447">
        <v>650</v>
      </c>
      <c r="L5557"/>
    </row>
    <row r="5558" spans="2:12" ht="13.5" thickTop="1" x14ac:dyDescent="0.25">
      <c r="B5558" s="396"/>
      <c r="C5558" s="396"/>
      <c r="D5558" s="396"/>
      <c r="E5558" s="396"/>
      <c r="F5558" s="396"/>
      <c r="G5558" s="396"/>
      <c r="H5558" s="396"/>
      <c r="I5558" s="396"/>
      <c r="J5558" s="396"/>
      <c r="K5558" s="396"/>
      <c r="L5558" s="396"/>
    </row>
    <row r="5559" spans="2:12" ht="15" x14ac:dyDescent="0.25">
      <c r="B5559" s="388" t="s">
        <v>151</v>
      </c>
      <c r="C5559" s="440" t="s">
        <v>15</v>
      </c>
      <c r="D5559" s="388" t="s">
        <v>33</v>
      </c>
      <c r="E5559" s="388" t="s">
        <v>30</v>
      </c>
      <c r="F5559" s="544" t="s">
        <v>199</v>
      </c>
      <c r="G5559" s="544"/>
      <c r="H5559" s="389" t="s">
        <v>24</v>
      </c>
      <c r="I5559" s="440" t="s">
        <v>26</v>
      </c>
      <c r="J5559" s="440" t="s">
        <v>585</v>
      </c>
      <c r="K5559" s="440" t="s">
        <v>54</v>
      </c>
      <c r="L5559" s="440" t="s">
        <v>25</v>
      </c>
    </row>
    <row r="5560" spans="2:12" ht="38.25" x14ac:dyDescent="0.25">
      <c r="B5560" s="390" t="s">
        <v>382</v>
      </c>
      <c r="C5560" s="391" t="s">
        <v>3030</v>
      </c>
      <c r="D5560" s="390" t="s">
        <v>130</v>
      </c>
      <c r="E5560" s="390" t="s">
        <v>3031</v>
      </c>
      <c r="F5560" s="541" t="s">
        <v>1252</v>
      </c>
      <c r="G5560" s="541"/>
      <c r="H5560" s="392" t="s">
        <v>3032</v>
      </c>
      <c r="I5560" s="443">
        <v>1</v>
      </c>
      <c r="J5560" s="393"/>
      <c r="K5560" s="393">
        <v>24073.040000000001</v>
      </c>
      <c r="L5560" s="393">
        <v>24073.040000000001</v>
      </c>
    </row>
    <row r="5561" spans="2:12" ht="25.5" x14ac:dyDescent="0.25">
      <c r="B5561" s="394" t="s">
        <v>383</v>
      </c>
      <c r="C5561" s="444" t="s">
        <v>5073</v>
      </c>
      <c r="D5561" s="394" t="s">
        <v>130</v>
      </c>
      <c r="E5561" s="394" t="s">
        <v>5074</v>
      </c>
      <c r="F5561" s="542" t="s">
        <v>651</v>
      </c>
      <c r="G5561" s="542"/>
      <c r="H5561" s="395" t="s">
        <v>5075</v>
      </c>
      <c r="I5561" s="445">
        <v>1</v>
      </c>
      <c r="J5561" s="445">
        <v>0</v>
      </c>
      <c r="K5561" s="446">
        <v>24073.040000000001</v>
      </c>
      <c r="L5561" s="446">
        <v>24073.040000000001</v>
      </c>
    </row>
    <row r="5562" spans="2:12" ht="25.5" x14ac:dyDescent="0.25">
      <c r="B5562" s="399"/>
      <c r="C5562" s="399"/>
      <c r="D5562" s="399"/>
      <c r="E5562" s="399"/>
      <c r="F5562" s="399"/>
      <c r="G5562" s="399" t="s">
        <v>386</v>
      </c>
      <c r="H5562" s="447">
        <v>0</v>
      </c>
      <c r="I5562" s="399" t="s">
        <v>387</v>
      </c>
      <c r="J5562" s="447">
        <v>0</v>
      </c>
      <c r="K5562" s="399" t="s">
        <v>388</v>
      </c>
      <c r="L5562" s="447">
        <v>0</v>
      </c>
    </row>
    <row r="5563" spans="2:12" ht="15" customHeight="1" thickBot="1" x14ac:dyDescent="0.3">
      <c r="B5563" s="399"/>
      <c r="C5563" s="399"/>
      <c r="D5563" s="399"/>
      <c r="E5563" s="399"/>
      <c r="F5563" s="399"/>
      <c r="G5563" s="399" t="s">
        <v>389</v>
      </c>
      <c r="H5563" s="447">
        <v>0</v>
      </c>
      <c r="I5563" s="543"/>
      <c r="J5563" s="543" t="s">
        <v>474</v>
      </c>
      <c r="K5563" s="399"/>
      <c r="L5563" s="447">
        <v>24073.040000000001</v>
      </c>
    </row>
    <row r="5564" spans="2:12" ht="13.5" thickTop="1" x14ac:dyDescent="0.25">
      <c r="B5564" s="396"/>
      <c r="C5564" s="396"/>
      <c r="D5564" s="396"/>
      <c r="E5564" s="396"/>
      <c r="F5564" s="396"/>
      <c r="G5564" s="396"/>
      <c r="H5564" s="396"/>
      <c r="I5564" s="396"/>
      <c r="J5564" s="396"/>
      <c r="K5564" s="396"/>
      <c r="L5564" s="396"/>
    </row>
    <row r="5565" spans="2:12" ht="15" x14ac:dyDescent="0.25">
      <c r="B5565" s="388" t="s">
        <v>152</v>
      </c>
      <c r="C5565" s="440" t="s">
        <v>15</v>
      </c>
      <c r="D5565" s="388" t="s">
        <v>33</v>
      </c>
      <c r="E5565" s="388" t="s">
        <v>30</v>
      </c>
      <c r="F5565" s="544" t="s">
        <v>199</v>
      </c>
      <c r="G5565" s="544"/>
      <c r="H5565" s="389" t="s">
        <v>24</v>
      </c>
      <c r="I5565" s="440" t="s">
        <v>26</v>
      </c>
      <c r="J5565" s="440" t="s">
        <v>585</v>
      </c>
      <c r="K5565" s="440" t="s">
        <v>54</v>
      </c>
      <c r="L5565" s="440" t="s">
        <v>25</v>
      </c>
    </row>
    <row r="5566" spans="2:12" ht="38.25" x14ac:dyDescent="0.25">
      <c r="B5566" s="390" t="s">
        <v>382</v>
      </c>
      <c r="C5566" s="391" t="s">
        <v>3033</v>
      </c>
      <c r="D5566" s="390" t="s">
        <v>130</v>
      </c>
      <c r="E5566" s="390" t="s">
        <v>3034</v>
      </c>
      <c r="F5566" s="541" t="s">
        <v>1252</v>
      </c>
      <c r="G5566" s="541"/>
      <c r="H5566" s="392" t="s">
        <v>3032</v>
      </c>
      <c r="I5566" s="443">
        <v>1</v>
      </c>
      <c r="J5566" s="393"/>
      <c r="K5566" s="393">
        <v>1067.5</v>
      </c>
      <c r="L5566" s="393">
        <v>1067.5</v>
      </c>
    </row>
    <row r="5567" spans="2:12" ht="25.5" x14ac:dyDescent="0.25">
      <c r="B5567" s="394" t="s">
        <v>383</v>
      </c>
      <c r="C5567" s="444" t="s">
        <v>5076</v>
      </c>
      <c r="D5567" s="394" t="s">
        <v>130</v>
      </c>
      <c r="E5567" s="394" t="s">
        <v>5077</v>
      </c>
      <c r="F5567" s="542" t="s">
        <v>1292</v>
      </c>
      <c r="G5567" s="542"/>
      <c r="H5567" s="395" t="s">
        <v>2754</v>
      </c>
      <c r="I5567" s="445">
        <v>1</v>
      </c>
      <c r="J5567" s="445">
        <v>0</v>
      </c>
      <c r="K5567" s="446">
        <v>1067.5</v>
      </c>
      <c r="L5567" s="446">
        <v>1067.5</v>
      </c>
    </row>
    <row r="5568" spans="2:12" ht="15" customHeight="1" x14ac:dyDescent="0.25">
      <c r="B5568" s="399"/>
      <c r="C5568" s="399"/>
      <c r="D5568" s="399"/>
      <c r="E5568" s="399"/>
      <c r="F5568" s="399"/>
      <c r="G5568" s="399" t="s">
        <v>386</v>
      </c>
      <c r="H5568" s="447">
        <v>0</v>
      </c>
      <c r="I5568" s="399" t="s">
        <v>387</v>
      </c>
      <c r="J5568" s="447">
        <v>0</v>
      </c>
      <c r="K5568" s="399" t="s">
        <v>388</v>
      </c>
      <c r="L5568" s="447">
        <v>0</v>
      </c>
    </row>
    <row r="5569" spans="2:12" ht="26.25" thickBot="1" x14ac:dyDescent="0.3">
      <c r="B5569" s="399"/>
      <c r="C5569" s="399"/>
      <c r="D5569" s="399"/>
      <c r="E5569" s="399"/>
      <c r="F5569" s="399"/>
      <c r="G5569" s="399" t="s">
        <v>389</v>
      </c>
      <c r="H5569" s="447">
        <v>0</v>
      </c>
      <c r="I5569" s="543"/>
      <c r="J5569" s="543" t="s">
        <v>474</v>
      </c>
      <c r="K5569" s="399"/>
      <c r="L5569" s="447">
        <v>1067.5</v>
      </c>
    </row>
    <row r="5570" spans="2:12" ht="13.5" thickTop="1" x14ac:dyDescent="0.25">
      <c r="B5570" s="396"/>
      <c r="C5570" s="396"/>
      <c r="D5570" s="396"/>
      <c r="E5570" s="396"/>
      <c r="F5570" s="396"/>
      <c r="G5570" s="396"/>
      <c r="H5570" s="396"/>
      <c r="I5570" s="396"/>
      <c r="J5570" s="396"/>
      <c r="K5570" s="396"/>
      <c r="L5570" s="396"/>
    </row>
    <row r="5571" spans="2:12" ht="15" x14ac:dyDescent="0.25">
      <c r="B5571" s="388" t="s">
        <v>153</v>
      </c>
      <c r="C5571" s="440" t="s">
        <v>15</v>
      </c>
      <c r="D5571" s="388" t="s">
        <v>33</v>
      </c>
      <c r="E5571" s="388" t="s">
        <v>30</v>
      </c>
      <c r="F5571" s="544" t="s">
        <v>199</v>
      </c>
      <c r="G5571" s="544"/>
      <c r="H5571" s="389" t="s">
        <v>24</v>
      </c>
      <c r="I5571" s="440" t="s">
        <v>26</v>
      </c>
      <c r="J5571" s="440" t="s">
        <v>54</v>
      </c>
      <c r="K5571" s="440" t="s">
        <v>25</v>
      </c>
      <c r="L5571"/>
    </row>
    <row r="5572" spans="2:12" ht="15" customHeight="1" x14ac:dyDescent="0.25">
      <c r="B5572" s="390" t="s">
        <v>382</v>
      </c>
      <c r="C5572" s="391" t="s">
        <v>3035</v>
      </c>
      <c r="D5572" s="390" t="s">
        <v>164</v>
      </c>
      <c r="E5572" s="390" t="s">
        <v>3036</v>
      </c>
      <c r="F5572" s="541" t="s">
        <v>5078</v>
      </c>
      <c r="G5572" s="541"/>
      <c r="H5572" s="392" t="s">
        <v>131</v>
      </c>
      <c r="I5572" s="443">
        <v>1</v>
      </c>
      <c r="J5572" s="393">
        <v>235.3</v>
      </c>
      <c r="K5572" s="393">
        <v>235.3</v>
      </c>
      <c r="L5572"/>
    </row>
    <row r="5573" spans="2:12" ht="15" customHeight="1" x14ac:dyDescent="0.25">
      <c r="B5573" s="388" t="s">
        <v>23</v>
      </c>
      <c r="C5573" s="440" t="s">
        <v>15</v>
      </c>
      <c r="D5573" s="388" t="s">
        <v>33</v>
      </c>
      <c r="E5573" s="388" t="s">
        <v>30</v>
      </c>
      <c r="F5573" s="544" t="s">
        <v>199</v>
      </c>
      <c r="G5573" s="546"/>
      <c r="H5573" s="389" t="s">
        <v>24</v>
      </c>
      <c r="I5573" s="440" t="s">
        <v>26</v>
      </c>
      <c r="J5573" s="440" t="s">
        <v>54</v>
      </c>
      <c r="K5573" s="440" t="s">
        <v>25</v>
      </c>
      <c r="L5573"/>
    </row>
    <row r="5574" spans="2:12" ht="15" customHeight="1" x14ac:dyDescent="0.25">
      <c r="B5574" s="394" t="s">
        <v>383</v>
      </c>
      <c r="C5574" s="444" t="s">
        <v>5079</v>
      </c>
      <c r="D5574" s="394" t="s">
        <v>160</v>
      </c>
      <c r="E5574" s="394" t="s">
        <v>5080</v>
      </c>
      <c r="F5574" s="542" t="s">
        <v>390</v>
      </c>
      <c r="G5574" s="542"/>
      <c r="H5574" s="395" t="s">
        <v>131</v>
      </c>
      <c r="I5574" s="445">
        <v>1.1000000000000001</v>
      </c>
      <c r="J5574" s="446">
        <v>122.68</v>
      </c>
      <c r="K5574" s="451" t="s">
        <v>5081</v>
      </c>
      <c r="L5574"/>
    </row>
    <row r="5575" spans="2:12" ht="15" customHeight="1" x14ac:dyDescent="0.25">
      <c r="B5575" s="394" t="s">
        <v>383</v>
      </c>
      <c r="C5575" s="444" t="s">
        <v>5082</v>
      </c>
      <c r="D5575" s="394" t="s">
        <v>164</v>
      </c>
      <c r="E5575" s="394" t="s">
        <v>5083</v>
      </c>
      <c r="F5575" s="542" t="s">
        <v>390</v>
      </c>
      <c r="G5575" s="542"/>
      <c r="H5575" s="395" t="s">
        <v>136</v>
      </c>
      <c r="I5575" s="445">
        <v>0.17</v>
      </c>
      <c r="J5575" s="446">
        <v>59</v>
      </c>
      <c r="K5575" s="451" t="s">
        <v>5084</v>
      </c>
      <c r="L5575"/>
    </row>
    <row r="5576" spans="2:12" ht="15" customHeight="1" x14ac:dyDescent="0.25">
      <c r="B5576" s="394" t="s">
        <v>383</v>
      </c>
      <c r="C5576" s="444" t="s">
        <v>720</v>
      </c>
      <c r="D5576" s="394" t="s">
        <v>1336</v>
      </c>
      <c r="E5576" s="394" t="s">
        <v>470</v>
      </c>
      <c r="F5576" s="542" t="s">
        <v>384</v>
      </c>
      <c r="G5576" s="542"/>
      <c r="H5576" s="395" t="s">
        <v>340</v>
      </c>
      <c r="I5576" s="445">
        <v>0.3402</v>
      </c>
      <c r="J5576" s="446">
        <v>29.21</v>
      </c>
      <c r="K5576" s="451" t="s">
        <v>5085</v>
      </c>
      <c r="L5576"/>
    </row>
    <row r="5577" spans="2:12" ht="25.5" x14ac:dyDescent="0.25">
      <c r="B5577" s="397" t="s">
        <v>382</v>
      </c>
      <c r="C5577" s="448" t="s">
        <v>1052</v>
      </c>
      <c r="D5577" s="397" t="s">
        <v>1336</v>
      </c>
      <c r="E5577" s="397" t="s">
        <v>1053</v>
      </c>
      <c r="F5577" s="545">
        <v>2616</v>
      </c>
      <c r="G5577" s="545"/>
      <c r="H5577" s="398" t="s">
        <v>131</v>
      </c>
      <c r="I5577" s="449">
        <v>0.34</v>
      </c>
      <c r="J5577" s="450">
        <v>32.32</v>
      </c>
      <c r="K5577" s="452" t="s">
        <v>5086</v>
      </c>
      <c r="L5577"/>
    </row>
    <row r="5578" spans="2:12" ht="15" x14ac:dyDescent="0.25">
      <c r="B5578" s="394" t="s">
        <v>383</v>
      </c>
      <c r="C5578" s="444" t="s">
        <v>5087</v>
      </c>
      <c r="D5578" s="394" t="s">
        <v>1336</v>
      </c>
      <c r="E5578" s="394" t="s">
        <v>5088</v>
      </c>
      <c r="F5578" s="542" t="s">
        <v>390</v>
      </c>
      <c r="G5578" s="542"/>
      <c r="H5578" s="395" t="s">
        <v>136</v>
      </c>
      <c r="I5578" s="445">
        <v>0.60099999999999998</v>
      </c>
      <c r="J5578" s="446">
        <v>4.5</v>
      </c>
      <c r="K5578" s="451" t="s">
        <v>5089</v>
      </c>
      <c r="L5578"/>
    </row>
    <row r="5579" spans="2:12" ht="15" x14ac:dyDescent="0.25">
      <c r="B5579" s="394" t="s">
        <v>383</v>
      </c>
      <c r="C5579" s="444" t="s">
        <v>690</v>
      </c>
      <c r="D5579" s="394" t="s">
        <v>1336</v>
      </c>
      <c r="E5579" s="394" t="s">
        <v>202</v>
      </c>
      <c r="F5579" s="542" t="s">
        <v>384</v>
      </c>
      <c r="G5579" s="542"/>
      <c r="H5579" s="395" t="s">
        <v>340</v>
      </c>
      <c r="I5579" s="445">
        <v>1.0209999999999999</v>
      </c>
      <c r="J5579" s="446">
        <v>20.37</v>
      </c>
      <c r="K5579" s="451" t="s">
        <v>5090</v>
      </c>
      <c r="L5579"/>
    </row>
    <row r="5580" spans="2:12" ht="25.5" x14ac:dyDescent="0.25">
      <c r="B5580" s="394" t="s">
        <v>383</v>
      </c>
      <c r="C5580" s="444" t="s">
        <v>5091</v>
      </c>
      <c r="D5580" s="394" t="s">
        <v>160</v>
      </c>
      <c r="E5580" s="394" t="s">
        <v>5092</v>
      </c>
      <c r="F5580" s="542" t="s">
        <v>390</v>
      </c>
      <c r="G5580" s="542"/>
      <c r="H5580" s="395" t="s">
        <v>159</v>
      </c>
      <c r="I5580" s="445">
        <v>0.67</v>
      </c>
      <c r="J5580" s="446">
        <v>9.18</v>
      </c>
      <c r="K5580" s="451" t="s">
        <v>1306</v>
      </c>
      <c r="L5580"/>
    </row>
    <row r="5581" spans="2:12" ht="15" x14ac:dyDescent="0.25">
      <c r="B5581" s="394" t="s">
        <v>383</v>
      </c>
      <c r="C5581" s="444" t="s">
        <v>662</v>
      </c>
      <c r="D5581" s="394" t="s">
        <v>1336</v>
      </c>
      <c r="E5581" s="394" t="s">
        <v>240</v>
      </c>
      <c r="F5581" s="542" t="s">
        <v>384</v>
      </c>
      <c r="G5581" s="542"/>
      <c r="H5581" s="395" t="s">
        <v>340</v>
      </c>
      <c r="I5581" s="445">
        <v>0.34100000000000003</v>
      </c>
      <c r="J5581" s="446">
        <v>29.14</v>
      </c>
      <c r="K5581" s="451" t="s">
        <v>5085</v>
      </c>
      <c r="L5581"/>
    </row>
    <row r="5582" spans="2:12" ht="25.5" x14ac:dyDescent="0.25">
      <c r="B5582" s="394" t="s">
        <v>383</v>
      </c>
      <c r="C5582" s="444" t="s">
        <v>5093</v>
      </c>
      <c r="D5582" s="394" t="s">
        <v>160</v>
      </c>
      <c r="E5582" s="394" t="s">
        <v>5094</v>
      </c>
      <c r="F5582" s="542" t="s">
        <v>390</v>
      </c>
      <c r="G5582" s="542"/>
      <c r="H5582" s="395" t="s">
        <v>2175</v>
      </c>
      <c r="I5582" s="445">
        <v>2.2799999999999998</v>
      </c>
      <c r="J5582" s="446">
        <v>13.1</v>
      </c>
      <c r="K5582" s="451" t="s">
        <v>5095</v>
      </c>
      <c r="L5582"/>
    </row>
    <row r="5583" spans="2:12" ht="15" x14ac:dyDescent="0.25">
      <c r="B5583" s="549" t="s">
        <v>497</v>
      </c>
      <c r="C5583" s="546"/>
      <c r="D5583" s="546"/>
      <c r="E5583" s="546"/>
      <c r="F5583" s="546"/>
      <c r="G5583" s="546"/>
      <c r="H5583" s="546"/>
      <c r="I5583" s="546"/>
      <c r="J5583" s="546"/>
      <c r="K5583" s="546"/>
      <c r="L5583"/>
    </row>
    <row r="5584" spans="2:12" ht="15" x14ac:dyDescent="0.25">
      <c r="B5584" s="388" t="s">
        <v>23</v>
      </c>
      <c r="C5584" s="440" t="s">
        <v>15</v>
      </c>
      <c r="D5584" s="388" t="s">
        <v>33</v>
      </c>
      <c r="E5584" s="388" t="s">
        <v>30</v>
      </c>
      <c r="F5584" s="544" t="s">
        <v>199</v>
      </c>
      <c r="G5584" s="546"/>
      <c r="H5584" s="389" t="s">
        <v>24</v>
      </c>
      <c r="I5584" s="440" t="s">
        <v>26</v>
      </c>
      <c r="J5584" s="440" t="s">
        <v>54</v>
      </c>
      <c r="K5584" s="440" t="s">
        <v>25</v>
      </c>
      <c r="L5584"/>
    </row>
    <row r="5585" spans="2:12" ht="38.25" x14ac:dyDescent="0.25">
      <c r="B5585" s="394" t="s">
        <v>383</v>
      </c>
      <c r="C5585" s="444" t="s">
        <v>5079</v>
      </c>
      <c r="D5585" s="394" t="s">
        <v>160</v>
      </c>
      <c r="E5585" s="394" t="s">
        <v>5080</v>
      </c>
      <c r="F5585" s="542" t="s">
        <v>390</v>
      </c>
      <c r="G5585" s="542"/>
      <c r="H5585" s="395" t="s">
        <v>131</v>
      </c>
      <c r="I5585" s="445">
        <v>1.1000000000000001</v>
      </c>
      <c r="J5585" s="446">
        <v>122.68</v>
      </c>
      <c r="K5585" s="451" t="s">
        <v>5081</v>
      </c>
      <c r="L5585"/>
    </row>
    <row r="5586" spans="2:12" ht="25.5" x14ac:dyDescent="0.25">
      <c r="B5586" s="394" t="s">
        <v>383</v>
      </c>
      <c r="C5586" s="444" t="s">
        <v>5082</v>
      </c>
      <c r="D5586" s="394" t="s">
        <v>164</v>
      </c>
      <c r="E5586" s="394" t="s">
        <v>5083</v>
      </c>
      <c r="F5586" s="542" t="s">
        <v>390</v>
      </c>
      <c r="G5586" s="542"/>
      <c r="H5586" s="395" t="s">
        <v>136</v>
      </c>
      <c r="I5586" s="445">
        <v>0.17</v>
      </c>
      <c r="J5586" s="446">
        <v>59</v>
      </c>
      <c r="K5586" s="451" t="s">
        <v>5084</v>
      </c>
      <c r="L5586"/>
    </row>
    <row r="5587" spans="2:12" ht="15" x14ac:dyDescent="0.25">
      <c r="B5587" s="394" t="s">
        <v>383</v>
      </c>
      <c r="C5587" s="444" t="s">
        <v>720</v>
      </c>
      <c r="D5587" s="394" t="s">
        <v>1336</v>
      </c>
      <c r="E5587" s="394" t="s">
        <v>470</v>
      </c>
      <c r="F5587" s="542" t="s">
        <v>384</v>
      </c>
      <c r="G5587" s="542"/>
      <c r="H5587" s="395" t="s">
        <v>340</v>
      </c>
      <c r="I5587" s="445">
        <v>0.3402</v>
      </c>
      <c r="J5587" s="446">
        <v>29.21</v>
      </c>
      <c r="K5587" s="451" t="s">
        <v>5085</v>
      </c>
      <c r="L5587"/>
    </row>
    <row r="5588" spans="2:12" ht="15" x14ac:dyDescent="0.25">
      <c r="B5588" s="394" t="s">
        <v>383</v>
      </c>
      <c r="C5588" s="444" t="s">
        <v>686</v>
      </c>
      <c r="D5588" s="394" t="s">
        <v>1336</v>
      </c>
      <c r="E5588" s="394" t="s">
        <v>429</v>
      </c>
      <c r="F5588" s="542" t="s">
        <v>390</v>
      </c>
      <c r="G5588" s="542"/>
      <c r="H5588" s="395" t="s">
        <v>395</v>
      </c>
      <c r="I5588" s="445">
        <v>2.4309999999999998E-2</v>
      </c>
      <c r="J5588" s="446">
        <v>19.7</v>
      </c>
      <c r="K5588" s="451" t="s">
        <v>5096</v>
      </c>
      <c r="L5588"/>
    </row>
    <row r="5589" spans="2:12" ht="15" x14ac:dyDescent="0.25">
      <c r="B5589" s="394" t="s">
        <v>383</v>
      </c>
      <c r="C5589" s="444" t="s">
        <v>675</v>
      </c>
      <c r="D5589" s="394" t="s">
        <v>1336</v>
      </c>
      <c r="E5589" s="394" t="s">
        <v>419</v>
      </c>
      <c r="F5589" s="542" t="s">
        <v>390</v>
      </c>
      <c r="G5589" s="542"/>
      <c r="H5589" s="395" t="s">
        <v>395</v>
      </c>
      <c r="I5589" s="445">
        <v>3.7060000000000003E-2</v>
      </c>
      <c r="J5589" s="446">
        <v>32.119999999999997</v>
      </c>
      <c r="K5589" s="451" t="s">
        <v>5097</v>
      </c>
      <c r="L5589"/>
    </row>
    <row r="5590" spans="2:12" ht="15" x14ac:dyDescent="0.25">
      <c r="B5590" s="394" t="s">
        <v>383</v>
      </c>
      <c r="C5590" s="444" t="s">
        <v>674</v>
      </c>
      <c r="D5590" s="394" t="s">
        <v>1336</v>
      </c>
      <c r="E5590" s="394" t="s">
        <v>237</v>
      </c>
      <c r="F5590" s="542" t="s">
        <v>384</v>
      </c>
      <c r="G5590" s="542"/>
      <c r="H5590" s="395" t="s">
        <v>340</v>
      </c>
      <c r="I5590" s="445">
        <v>9.2990000000000003E-2</v>
      </c>
      <c r="J5590" s="446">
        <v>22.31</v>
      </c>
      <c r="K5590" s="451" t="s">
        <v>5098</v>
      </c>
      <c r="L5590"/>
    </row>
    <row r="5591" spans="2:12" ht="12.75" customHeight="1" x14ac:dyDescent="0.25">
      <c r="B5591" s="394" t="s">
        <v>383</v>
      </c>
      <c r="C5591" s="444" t="s">
        <v>691</v>
      </c>
      <c r="D5591" s="394" t="s">
        <v>1336</v>
      </c>
      <c r="E5591" s="394" t="s">
        <v>433</v>
      </c>
      <c r="F5591" s="542" t="s">
        <v>390</v>
      </c>
      <c r="G5591" s="542"/>
      <c r="H5591" s="395" t="s">
        <v>136</v>
      </c>
      <c r="I5591" s="445">
        <v>1.802E-3</v>
      </c>
      <c r="J5591" s="446">
        <v>3.01</v>
      </c>
      <c r="K5591" s="451" t="s">
        <v>5099</v>
      </c>
      <c r="L5591"/>
    </row>
    <row r="5592" spans="2:12" ht="15" x14ac:dyDescent="0.25">
      <c r="B5592" s="394" t="s">
        <v>383</v>
      </c>
      <c r="C5592" s="444" t="s">
        <v>1240</v>
      </c>
      <c r="D5592" s="394" t="s">
        <v>1336</v>
      </c>
      <c r="E5592" s="394" t="s">
        <v>1241</v>
      </c>
      <c r="F5592" s="542" t="s">
        <v>390</v>
      </c>
      <c r="G5592" s="542"/>
      <c r="H5592" s="395" t="s">
        <v>395</v>
      </c>
      <c r="I5592" s="445">
        <v>4.3723999999999999E-2</v>
      </c>
      <c r="J5592" s="446">
        <v>51.33</v>
      </c>
      <c r="K5592" s="451" t="s">
        <v>5100</v>
      </c>
      <c r="L5592"/>
    </row>
    <row r="5593" spans="2:12" ht="15" x14ac:dyDescent="0.25">
      <c r="B5593" s="394" t="s">
        <v>383</v>
      </c>
      <c r="C5593" s="444" t="s">
        <v>701</v>
      </c>
      <c r="D5593" s="394" t="s">
        <v>1336</v>
      </c>
      <c r="E5593" s="394" t="s">
        <v>447</v>
      </c>
      <c r="F5593" s="542" t="s">
        <v>390</v>
      </c>
      <c r="G5593" s="542"/>
      <c r="H5593" s="395" t="s">
        <v>136</v>
      </c>
      <c r="I5593" s="445">
        <v>6.1199999999999997E-2</v>
      </c>
      <c r="J5593" s="446">
        <v>3.65</v>
      </c>
      <c r="K5593" s="451" t="s">
        <v>5101</v>
      </c>
      <c r="L5593"/>
    </row>
    <row r="5594" spans="2:12" ht="15" x14ac:dyDescent="0.25">
      <c r="B5594" s="394" t="s">
        <v>383</v>
      </c>
      <c r="C5594" s="444" t="s">
        <v>681</v>
      </c>
      <c r="D5594" s="394" t="s">
        <v>1336</v>
      </c>
      <c r="E5594" s="394" t="s">
        <v>242</v>
      </c>
      <c r="F5594" s="542" t="s">
        <v>384</v>
      </c>
      <c r="G5594" s="542"/>
      <c r="H5594" s="395" t="s">
        <v>340</v>
      </c>
      <c r="I5594" s="445">
        <v>0.16394800000000001</v>
      </c>
      <c r="J5594" s="446">
        <v>29.16</v>
      </c>
      <c r="K5594" s="451" t="s">
        <v>5102</v>
      </c>
      <c r="L5594"/>
    </row>
    <row r="5595" spans="2:12" ht="15" x14ac:dyDescent="0.25">
      <c r="B5595" s="394" t="s">
        <v>383</v>
      </c>
      <c r="C5595" s="444" t="s">
        <v>5087</v>
      </c>
      <c r="D5595" s="394" t="s">
        <v>1336</v>
      </c>
      <c r="E5595" s="394" t="s">
        <v>5088</v>
      </c>
      <c r="F5595" s="542" t="s">
        <v>390</v>
      </c>
      <c r="G5595" s="542"/>
      <c r="H5595" s="395" t="s">
        <v>136</v>
      </c>
      <c r="I5595" s="445">
        <v>0.60099999999999998</v>
      </c>
      <c r="J5595" s="446">
        <v>4.5</v>
      </c>
      <c r="K5595" s="451" t="s">
        <v>5089</v>
      </c>
      <c r="L5595"/>
    </row>
    <row r="5596" spans="2:12" ht="15" x14ac:dyDescent="0.25">
      <c r="B5596" s="394" t="s">
        <v>383</v>
      </c>
      <c r="C5596" s="444" t="s">
        <v>690</v>
      </c>
      <c r="D5596" s="394" t="s">
        <v>1336</v>
      </c>
      <c r="E5596" s="394" t="s">
        <v>202</v>
      </c>
      <c r="F5596" s="542" t="s">
        <v>384</v>
      </c>
      <c r="G5596" s="542"/>
      <c r="H5596" s="395" t="s">
        <v>340</v>
      </c>
      <c r="I5596" s="445">
        <v>1.0209999999999999</v>
      </c>
      <c r="J5596" s="446">
        <v>20.37</v>
      </c>
      <c r="K5596" s="451" t="s">
        <v>5090</v>
      </c>
      <c r="L5596"/>
    </row>
    <row r="5597" spans="2:12" ht="25.5" x14ac:dyDescent="0.25">
      <c r="B5597" s="394" t="s">
        <v>383</v>
      </c>
      <c r="C5597" s="444" t="s">
        <v>5091</v>
      </c>
      <c r="D5597" s="394" t="s">
        <v>160</v>
      </c>
      <c r="E5597" s="394" t="s">
        <v>5092</v>
      </c>
      <c r="F5597" s="542" t="s">
        <v>390</v>
      </c>
      <c r="G5597" s="542"/>
      <c r="H5597" s="395" t="s">
        <v>159</v>
      </c>
      <c r="I5597" s="445">
        <v>0.67</v>
      </c>
      <c r="J5597" s="446">
        <v>9.18</v>
      </c>
      <c r="K5597" s="451" t="s">
        <v>1306</v>
      </c>
      <c r="L5597"/>
    </row>
    <row r="5598" spans="2:12" ht="12.75" customHeight="1" x14ac:dyDescent="0.25">
      <c r="B5598" s="394" t="s">
        <v>383</v>
      </c>
      <c r="C5598" s="444" t="s">
        <v>662</v>
      </c>
      <c r="D5598" s="394" t="s">
        <v>1336</v>
      </c>
      <c r="E5598" s="394" t="s">
        <v>240</v>
      </c>
      <c r="F5598" s="542" t="s">
        <v>384</v>
      </c>
      <c r="G5598" s="542"/>
      <c r="H5598" s="395" t="s">
        <v>340</v>
      </c>
      <c r="I5598" s="445">
        <v>0.34100000000000003</v>
      </c>
      <c r="J5598" s="446">
        <v>29.14</v>
      </c>
      <c r="K5598" s="451" t="s">
        <v>5085</v>
      </c>
      <c r="L5598"/>
    </row>
    <row r="5599" spans="2:12" ht="25.5" x14ac:dyDescent="0.25">
      <c r="B5599" s="394" t="s">
        <v>383</v>
      </c>
      <c r="C5599" s="444" t="s">
        <v>5093</v>
      </c>
      <c r="D5599" s="394" t="s">
        <v>160</v>
      </c>
      <c r="E5599" s="394" t="s">
        <v>5094</v>
      </c>
      <c r="F5599" s="542" t="s">
        <v>390</v>
      </c>
      <c r="G5599" s="542"/>
      <c r="H5599" s="395" t="s">
        <v>2175</v>
      </c>
      <c r="I5599" s="445">
        <v>2.2799999999999998</v>
      </c>
      <c r="J5599" s="446">
        <v>13.1</v>
      </c>
      <c r="K5599" s="451" t="s">
        <v>5095</v>
      </c>
      <c r="L5599"/>
    </row>
    <row r="5600" spans="2:12" ht="12.75" customHeight="1" x14ac:dyDescent="0.25">
      <c r="B5600" s="399"/>
      <c r="C5600" s="399"/>
      <c r="D5600" s="399"/>
      <c r="E5600" s="399"/>
      <c r="F5600" s="399" t="s">
        <v>386</v>
      </c>
      <c r="G5600" s="447">
        <v>47.5</v>
      </c>
      <c r="H5600" s="399" t="s">
        <v>387</v>
      </c>
      <c r="I5600" s="447">
        <v>0</v>
      </c>
      <c r="J5600" s="399" t="s">
        <v>388</v>
      </c>
      <c r="K5600" s="447">
        <v>47.5</v>
      </c>
      <c r="L5600"/>
    </row>
    <row r="5601" spans="2:12" ht="12.75" customHeight="1" thickBot="1" x14ac:dyDescent="0.3">
      <c r="B5601" s="399"/>
      <c r="C5601" s="399"/>
      <c r="D5601" s="399"/>
      <c r="E5601" s="399"/>
      <c r="F5601" s="399" t="s">
        <v>389</v>
      </c>
      <c r="G5601" s="447">
        <v>0</v>
      </c>
      <c r="H5601" s="399"/>
      <c r="I5601" s="543" t="s">
        <v>474</v>
      </c>
      <c r="J5601" s="543"/>
      <c r="K5601" s="447">
        <v>235.3</v>
      </c>
      <c r="L5601"/>
    </row>
    <row r="5602" spans="2:12" ht="13.5" thickTop="1" x14ac:dyDescent="0.25">
      <c r="B5602" s="396"/>
      <c r="C5602" s="396"/>
      <c r="D5602" s="396"/>
      <c r="E5602" s="396"/>
      <c r="F5602" s="396"/>
      <c r="G5602" s="396"/>
      <c r="H5602" s="396"/>
      <c r="I5602" s="396"/>
      <c r="J5602" s="396"/>
      <c r="K5602" s="396"/>
      <c r="L5602" s="396"/>
    </row>
    <row r="5603" spans="2:12" ht="15" x14ac:dyDescent="0.25">
      <c r="B5603" s="388" t="s">
        <v>3037</v>
      </c>
      <c r="C5603" s="440" t="s">
        <v>15</v>
      </c>
      <c r="D5603" s="388" t="s">
        <v>33</v>
      </c>
      <c r="E5603" s="388" t="s">
        <v>30</v>
      </c>
      <c r="F5603" s="544" t="s">
        <v>199</v>
      </c>
      <c r="G5603" s="544"/>
      <c r="H5603" s="389" t="s">
        <v>24</v>
      </c>
      <c r="I5603" s="440" t="s">
        <v>26</v>
      </c>
      <c r="J5603" s="440" t="s">
        <v>585</v>
      </c>
      <c r="K5603" s="440" t="s">
        <v>54</v>
      </c>
      <c r="L5603" s="440" t="s">
        <v>25</v>
      </c>
    </row>
    <row r="5604" spans="2:12" ht="51" x14ac:dyDescent="0.25">
      <c r="B5604" s="390" t="s">
        <v>382</v>
      </c>
      <c r="C5604" s="391" t="s">
        <v>3038</v>
      </c>
      <c r="D5604" s="390" t="s">
        <v>130</v>
      </c>
      <c r="E5604" s="390" t="s">
        <v>5103</v>
      </c>
      <c r="F5604" s="541">
        <v>3</v>
      </c>
      <c r="G5604" s="541"/>
      <c r="H5604" s="392" t="s">
        <v>188</v>
      </c>
      <c r="I5604" s="443">
        <v>1</v>
      </c>
      <c r="J5604" s="393"/>
      <c r="K5604" s="393">
        <v>51.52</v>
      </c>
      <c r="L5604" s="393">
        <v>51.52</v>
      </c>
    </row>
    <row r="5605" spans="2:12" x14ac:dyDescent="0.25">
      <c r="B5605" s="394" t="s">
        <v>383</v>
      </c>
      <c r="C5605" s="444" t="s">
        <v>674</v>
      </c>
      <c r="D5605" s="394" t="s">
        <v>1336</v>
      </c>
      <c r="E5605" s="394" t="s">
        <v>237</v>
      </c>
      <c r="F5605" s="542" t="s">
        <v>384</v>
      </c>
      <c r="G5605" s="542"/>
      <c r="H5605" s="395" t="s">
        <v>340</v>
      </c>
      <c r="I5605" s="445">
        <v>1</v>
      </c>
      <c r="J5605" s="445">
        <v>0</v>
      </c>
      <c r="K5605" s="446">
        <v>22.31</v>
      </c>
      <c r="L5605" s="446">
        <v>22.31</v>
      </c>
    </row>
    <row r="5606" spans="2:12" x14ac:dyDescent="0.25">
      <c r="B5606" s="394" t="s">
        <v>383</v>
      </c>
      <c r="C5606" s="444" t="s">
        <v>720</v>
      </c>
      <c r="D5606" s="394" t="s">
        <v>1336</v>
      </c>
      <c r="E5606" s="394" t="s">
        <v>470</v>
      </c>
      <c r="F5606" s="542" t="s">
        <v>384</v>
      </c>
      <c r="G5606" s="542"/>
      <c r="H5606" s="395" t="s">
        <v>340</v>
      </c>
      <c r="I5606" s="445">
        <v>1</v>
      </c>
      <c r="J5606" s="445">
        <v>0</v>
      </c>
      <c r="K5606" s="446">
        <v>29.21</v>
      </c>
      <c r="L5606" s="446">
        <v>29.21</v>
      </c>
    </row>
    <row r="5607" spans="2:12" ht="25.5" x14ac:dyDescent="0.25">
      <c r="B5607" s="399"/>
      <c r="C5607" s="399"/>
      <c r="D5607" s="399"/>
      <c r="E5607" s="399"/>
      <c r="F5607" s="399"/>
      <c r="G5607" s="399" t="s">
        <v>386</v>
      </c>
      <c r="H5607" s="447">
        <v>51.52</v>
      </c>
      <c r="I5607" s="399" t="s">
        <v>387</v>
      </c>
      <c r="J5607" s="447">
        <v>0</v>
      </c>
      <c r="K5607" s="399" t="s">
        <v>388</v>
      </c>
      <c r="L5607" s="447">
        <v>51.52</v>
      </c>
    </row>
    <row r="5608" spans="2:12" ht="26.25" thickBot="1" x14ac:dyDescent="0.3">
      <c r="B5608" s="399"/>
      <c r="C5608" s="399"/>
      <c r="D5608" s="399"/>
      <c r="E5608" s="399"/>
      <c r="F5608" s="399"/>
      <c r="G5608" s="399" t="s">
        <v>389</v>
      </c>
      <c r="H5608" s="447">
        <v>0</v>
      </c>
      <c r="I5608" s="543"/>
      <c r="J5608" s="543" t="s">
        <v>474</v>
      </c>
      <c r="K5608" s="399"/>
      <c r="L5608" s="447">
        <v>51.52</v>
      </c>
    </row>
    <row r="5609" spans="2:12" ht="13.5" thickTop="1" x14ac:dyDescent="0.25">
      <c r="B5609" s="396"/>
      <c r="C5609" s="396"/>
      <c r="D5609" s="396"/>
      <c r="E5609" s="396"/>
      <c r="F5609" s="396"/>
      <c r="G5609" s="396"/>
      <c r="H5609" s="396"/>
      <c r="I5609" s="396"/>
      <c r="J5609" s="396"/>
      <c r="K5609" s="396"/>
      <c r="L5609" s="396"/>
    </row>
    <row r="5610" spans="2:12" ht="15" x14ac:dyDescent="0.25">
      <c r="B5610" s="388" t="s">
        <v>3040</v>
      </c>
      <c r="C5610" s="440" t="s">
        <v>15</v>
      </c>
      <c r="D5610" s="388" t="s">
        <v>33</v>
      </c>
      <c r="E5610" s="388" t="s">
        <v>30</v>
      </c>
      <c r="F5610" s="544" t="s">
        <v>199</v>
      </c>
      <c r="G5610" s="544"/>
      <c r="H5610" s="389" t="s">
        <v>24</v>
      </c>
      <c r="I5610" s="440" t="s">
        <v>26</v>
      </c>
      <c r="J5610" s="440" t="s">
        <v>585</v>
      </c>
      <c r="K5610" s="440" t="s">
        <v>54</v>
      </c>
      <c r="L5610" s="440" t="s">
        <v>25</v>
      </c>
    </row>
    <row r="5611" spans="2:12" ht="12.75" customHeight="1" x14ac:dyDescent="0.25">
      <c r="B5611" s="390" t="s">
        <v>382</v>
      </c>
      <c r="C5611" s="391" t="s">
        <v>3041</v>
      </c>
      <c r="D5611" s="390" t="s">
        <v>130</v>
      </c>
      <c r="E5611" s="390" t="s">
        <v>5104</v>
      </c>
      <c r="F5611" s="541" t="s">
        <v>5105</v>
      </c>
      <c r="G5611" s="541"/>
      <c r="H5611" s="392" t="s">
        <v>188</v>
      </c>
      <c r="I5611" s="443">
        <v>1</v>
      </c>
      <c r="J5611" s="393"/>
      <c r="K5611" s="393">
        <v>281.77999999999997</v>
      </c>
      <c r="L5611" s="393">
        <v>281.77999999999997</v>
      </c>
    </row>
    <row r="5612" spans="2:12" ht="38.25" x14ac:dyDescent="0.25">
      <c r="B5612" s="394" t="s">
        <v>383</v>
      </c>
      <c r="C5612" s="444" t="s">
        <v>5106</v>
      </c>
      <c r="D5612" s="394" t="s">
        <v>1097</v>
      </c>
      <c r="E5612" s="394" t="s">
        <v>5107</v>
      </c>
      <c r="F5612" s="542" t="s">
        <v>390</v>
      </c>
      <c r="G5612" s="542"/>
      <c r="H5612" s="395" t="s">
        <v>136</v>
      </c>
      <c r="I5612" s="445">
        <v>0.1346</v>
      </c>
      <c r="J5612" s="445">
        <v>0</v>
      </c>
      <c r="K5612" s="446">
        <v>5.68</v>
      </c>
      <c r="L5612" s="446">
        <v>0.76452799999999999</v>
      </c>
    </row>
    <row r="5613" spans="2:12" x14ac:dyDescent="0.25">
      <c r="B5613" s="394" t="s">
        <v>383</v>
      </c>
      <c r="C5613" s="444" t="s">
        <v>3956</v>
      </c>
      <c r="D5613" s="394" t="s">
        <v>1336</v>
      </c>
      <c r="E5613" s="394" t="s">
        <v>250</v>
      </c>
      <c r="F5613" s="542" t="s">
        <v>384</v>
      </c>
      <c r="G5613" s="542"/>
      <c r="H5613" s="395" t="s">
        <v>340</v>
      </c>
      <c r="I5613" s="445">
        <v>4.7889500000000002E-2</v>
      </c>
      <c r="J5613" s="445">
        <v>0</v>
      </c>
      <c r="K5613" s="446">
        <v>22.31</v>
      </c>
      <c r="L5613" s="446">
        <v>1.0684146999999999</v>
      </c>
    </row>
    <row r="5614" spans="2:12" ht="38.25" x14ac:dyDescent="0.25">
      <c r="B5614" s="394" t="s">
        <v>383</v>
      </c>
      <c r="C5614" s="444" t="s">
        <v>5108</v>
      </c>
      <c r="D5614" s="394" t="s">
        <v>1635</v>
      </c>
      <c r="E5614" s="394" t="s">
        <v>5109</v>
      </c>
      <c r="F5614" s="542" t="s">
        <v>390</v>
      </c>
      <c r="G5614" s="542"/>
      <c r="H5614" s="395" t="s">
        <v>159</v>
      </c>
      <c r="I5614" s="445">
        <v>2.24E-2</v>
      </c>
      <c r="J5614" s="445">
        <v>0</v>
      </c>
      <c r="K5614" s="446">
        <v>9.01</v>
      </c>
      <c r="L5614" s="446">
        <v>0.201824</v>
      </c>
    </row>
    <row r="5615" spans="2:12" x14ac:dyDescent="0.25">
      <c r="B5615" s="394" t="s">
        <v>383</v>
      </c>
      <c r="C5615" s="444" t="s">
        <v>5110</v>
      </c>
      <c r="D5615" s="394" t="s">
        <v>1336</v>
      </c>
      <c r="E5615" s="394" t="s">
        <v>5111</v>
      </c>
      <c r="F5615" s="542" t="s">
        <v>390</v>
      </c>
      <c r="G5615" s="542"/>
      <c r="H5615" s="395" t="s">
        <v>141</v>
      </c>
      <c r="I5615" s="445">
        <v>1.4890000000000001</v>
      </c>
      <c r="J5615" s="445">
        <v>0</v>
      </c>
      <c r="K5615" s="446">
        <v>172.93</v>
      </c>
      <c r="L5615" s="446">
        <v>257.49277000000001</v>
      </c>
    </row>
    <row r="5616" spans="2:12" x14ac:dyDescent="0.25">
      <c r="B5616" s="394" t="s">
        <v>383</v>
      </c>
      <c r="C5616" s="444" t="s">
        <v>662</v>
      </c>
      <c r="D5616" s="394" t="s">
        <v>1336</v>
      </c>
      <c r="E5616" s="394" t="s">
        <v>240</v>
      </c>
      <c r="F5616" s="542" t="s">
        <v>384</v>
      </c>
      <c r="G5616" s="542"/>
      <c r="H5616" s="395" t="s">
        <v>340</v>
      </c>
      <c r="I5616" s="445">
        <v>0.43100559999999999</v>
      </c>
      <c r="J5616" s="445">
        <v>0</v>
      </c>
      <c r="K5616" s="446">
        <v>29.14</v>
      </c>
      <c r="L5616" s="446">
        <v>12.5595032</v>
      </c>
    </row>
    <row r="5617" spans="2:12" ht="38.25" x14ac:dyDescent="0.25">
      <c r="B5617" s="394" t="s">
        <v>383</v>
      </c>
      <c r="C5617" s="444" t="s">
        <v>5112</v>
      </c>
      <c r="D5617" s="394" t="s">
        <v>142</v>
      </c>
      <c r="E5617" s="394" t="s">
        <v>5113</v>
      </c>
      <c r="F5617" s="542" t="s">
        <v>390</v>
      </c>
      <c r="G5617" s="542"/>
      <c r="H5617" s="395" t="s">
        <v>136</v>
      </c>
      <c r="I5617" s="445">
        <v>2.24E-2</v>
      </c>
      <c r="J5617" s="445">
        <v>0</v>
      </c>
      <c r="K5617" s="446">
        <v>22.4</v>
      </c>
      <c r="L5617" s="446">
        <v>0.50175999999999998</v>
      </c>
    </row>
    <row r="5618" spans="2:12" ht="38.25" x14ac:dyDescent="0.25">
      <c r="B5618" s="394" t="s">
        <v>383</v>
      </c>
      <c r="C5618" s="444" t="s">
        <v>5114</v>
      </c>
      <c r="D5618" s="394" t="s">
        <v>142</v>
      </c>
      <c r="E5618" s="394" t="s">
        <v>5115</v>
      </c>
      <c r="F5618" s="542" t="s">
        <v>390</v>
      </c>
      <c r="G5618" s="542"/>
      <c r="H5618" s="395" t="s">
        <v>141</v>
      </c>
      <c r="I5618" s="445">
        <v>1</v>
      </c>
      <c r="J5618" s="445">
        <v>0</v>
      </c>
      <c r="K5618" s="446">
        <v>9.2200000000000006</v>
      </c>
      <c r="L5618" s="446">
        <v>9.2200000000000006</v>
      </c>
    </row>
    <row r="5619" spans="2:12" ht="25.5" x14ac:dyDescent="0.25">
      <c r="B5619" s="399"/>
      <c r="C5619" s="399"/>
      <c r="D5619" s="399"/>
      <c r="E5619" s="399"/>
      <c r="F5619" s="399"/>
      <c r="G5619" s="399" t="s">
        <v>386</v>
      </c>
      <c r="H5619" s="447">
        <v>13.61</v>
      </c>
      <c r="I5619" s="399" t="s">
        <v>387</v>
      </c>
      <c r="J5619" s="447">
        <v>0</v>
      </c>
      <c r="K5619" s="399" t="s">
        <v>388</v>
      </c>
      <c r="L5619" s="447">
        <v>13.61</v>
      </c>
    </row>
    <row r="5620" spans="2:12" ht="26.25" thickBot="1" x14ac:dyDescent="0.3">
      <c r="B5620" s="399"/>
      <c r="C5620" s="399"/>
      <c r="D5620" s="399"/>
      <c r="E5620" s="399"/>
      <c r="F5620" s="399"/>
      <c r="G5620" s="399" t="s">
        <v>389</v>
      </c>
      <c r="H5620" s="447">
        <v>0</v>
      </c>
      <c r="I5620" s="543"/>
      <c r="J5620" s="543" t="s">
        <v>474</v>
      </c>
      <c r="K5620" s="399"/>
      <c r="L5620" s="447">
        <v>281.77999999999997</v>
      </c>
    </row>
    <row r="5621" spans="2:12" ht="13.5" thickTop="1" x14ac:dyDescent="0.25">
      <c r="B5621" s="396"/>
      <c r="C5621" s="396"/>
      <c r="D5621" s="396"/>
      <c r="E5621" s="396"/>
      <c r="F5621" s="396"/>
      <c r="G5621" s="396"/>
      <c r="H5621" s="396"/>
      <c r="I5621" s="396"/>
      <c r="J5621" s="396"/>
      <c r="K5621" s="396"/>
      <c r="L5621" s="396"/>
    </row>
    <row r="5622" spans="2:12" ht="12.75" customHeight="1" x14ac:dyDescent="0.25">
      <c r="B5622" s="388" t="s">
        <v>3045</v>
      </c>
      <c r="C5622" s="440" t="s">
        <v>15</v>
      </c>
      <c r="D5622" s="388" t="s">
        <v>33</v>
      </c>
      <c r="E5622" s="388" t="s">
        <v>30</v>
      </c>
      <c r="F5622" s="544" t="s">
        <v>199</v>
      </c>
      <c r="G5622" s="544"/>
      <c r="H5622" s="389" t="s">
        <v>24</v>
      </c>
      <c r="I5622" s="440" t="s">
        <v>26</v>
      </c>
      <c r="J5622" s="440" t="s">
        <v>585</v>
      </c>
      <c r="K5622" s="440" t="s">
        <v>54</v>
      </c>
      <c r="L5622" s="440" t="s">
        <v>25</v>
      </c>
    </row>
    <row r="5623" spans="2:12" ht="12.75" customHeight="1" x14ac:dyDescent="0.25">
      <c r="B5623" s="390" t="s">
        <v>382</v>
      </c>
      <c r="C5623" s="391" t="s">
        <v>3046</v>
      </c>
      <c r="D5623" s="390" t="s">
        <v>142</v>
      </c>
      <c r="E5623" s="390" t="s">
        <v>3047</v>
      </c>
      <c r="F5623" s="541">
        <v>2.0299999999999998</v>
      </c>
      <c r="G5623" s="541"/>
      <c r="H5623" s="392" t="s">
        <v>131</v>
      </c>
      <c r="I5623" s="443">
        <v>1</v>
      </c>
      <c r="J5623" s="393"/>
      <c r="K5623" s="393">
        <v>28.25</v>
      </c>
      <c r="L5623" s="393">
        <v>28.25</v>
      </c>
    </row>
    <row r="5624" spans="2:12" ht="38.25" x14ac:dyDescent="0.25">
      <c r="B5624" s="394" t="s">
        <v>383</v>
      </c>
      <c r="C5624" s="444" t="s">
        <v>5116</v>
      </c>
      <c r="D5624" s="394" t="s">
        <v>142</v>
      </c>
      <c r="E5624" s="394" t="s">
        <v>5117</v>
      </c>
      <c r="F5624" s="542" t="s">
        <v>390</v>
      </c>
      <c r="G5624" s="542"/>
      <c r="H5624" s="395" t="s">
        <v>3119</v>
      </c>
      <c r="I5624" s="445">
        <v>0.01</v>
      </c>
      <c r="J5624" s="445">
        <v>0</v>
      </c>
      <c r="K5624" s="446">
        <v>10.42</v>
      </c>
      <c r="L5624" s="446">
        <v>0.1042</v>
      </c>
    </row>
    <row r="5625" spans="2:12" ht="38.25" x14ac:dyDescent="0.25">
      <c r="B5625" s="394" t="s">
        <v>383</v>
      </c>
      <c r="C5625" s="444" t="s">
        <v>5118</v>
      </c>
      <c r="D5625" s="394" t="s">
        <v>142</v>
      </c>
      <c r="E5625" s="394" t="s">
        <v>5119</v>
      </c>
      <c r="F5625" s="542" t="s">
        <v>390</v>
      </c>
      <c r="G5625" s="542"/>
      <c r="H5625" s="395" t="s">
        <v>141</v>
      </c>
      <c r="I5625" s="445">
        <v>0.05</v>
      </c>
      <c r="J5625" s="445">
        <v>0</v>
      </c>
      <c r="K5625" s="446">
        <v>22.14</v>
      </c>
      <c r="L5625" s="446">
        <v>1.107</v>
      </c>
    </row>
    <row r="5626" spans="2:12" x14ac:dyDescent="0.25">
      <c r="B5626" s="394" t="s">
        <v>383</v>
      </c>
      <c r="C5626" s="444" t="s">
        <v>3956</v>
      </c>
      <c r="D5626" s="394" t="s">
        <v>1336</v>
      </c>
      <c r="E5626" s="394" t="s">
        <v>250</v>
      </c>
      <c r="F5626" s="542" t="s">
        <v>384</v>
      </c>
      <c r="G5626" s="542"/>
      <c r="H5626" s="395" t="s">
        <v>340</v>
      </c>
      <c r="I5626" s="445">
        <v>0.5</v>
      </c>
      <c r="J5626" s="445">
        <v>0</v>
      </c>
      <c r="K5626" s="446">
        <v>22.31</v>
      </c>
      <c r="L5626" s="446">
        <v>11.154999999999999</v>
      </c>
    </row>
    <row r="5627" spans="2:12" ht="38.25" x14ac:dyDescent="0.25">
      <c r="B5627" s="394" t="s">
        <v>383</v>
      </c>
      <c r="C5627" s="444" t="s">
        <v>5120</v>
      </c>
      <c r="D5627" s="394" t="s">
        <v>142</v>
      </c>
      <c r="E5627" s="394" t="s">
        <v>5121</v>
      </c>
      <c r="F5627" s="542" t="s">
        <v>390</v>
      </c>
      <c r="G5627" s="542"/>
      <c r="H5627" s="395" t="s">
        <v>141</v>
      </c>
      <c r="I5627" s="445">
        <v>0.2</v>
      </c>
      <c r="J5627" s="445">
        <v>0</v>
      </c>
      <c r="K5627" s="446">
        <v>3.55</v>
      </c>
      <c r="L5627" s="446">
        <v>0.71</v>
      </c>
    </row>
    <row r="5628" spans="2:12" ht="38.25" x14ac:dyDescent="0.25">
      <c r="B5628" s="394" t="s">
        <v>383</v>
      </c>
      <c r="C5628" s="444" t="s">
        <v>5122</v>
      </c>
      <c r="D5628" s="394" t="s">
        <v>142</v>
      </c>
      <c r="E5628" s="394" t="s">
        <v>5123</v>
      </c>
      <c r="F5628" s="542" t="s">
        <v>390</v>
      </c>
      <c r="G5628" s="542"/>
      <c r="H5628" s="395" t="s">
        <v>131</v>
      </c>
      <c r="I5628" s="445">
        <v>1.05</v>
      </c>
      <c r="J5628" s="445">
        <v>0</v>
      </c>
      <c r="K5628" s="446">
        <v>3.38</v>
      </c>
      <c r="L5628" s="446">
        <v>3.5489999999999999</v>
      </c>
    </row>
    <row r="5629" spans="2:12" x14ac:dyDescent="0.25">
      <c r="B5629" s="394" t="s">
        <v>383</v>
      </c>
      <c r="C5629" s="444" t="s">
        <v>662</v>
      </c>
      <c r="D5629" s="394" t="s">
        <v>1336</v>
      </c>
      <c r="E5629" s="394" t="s">
        <v>240</v>
      </c>
      <c r="F5629" s="542" t="s">
        <v>384</v>
      </c>
      <c r="G5629" s="542"/>
      <c r="H5629" s="395" t="s">
        <v>340</v>
      </c>
      <c r="I5629" s="445">
        <v>0.4</v>
      </c>
      <c r="J5629" s="445">
        <v>0</v>
      </c>
      <c r="K5629" s="446">
        <v>29.14</v>
      </c>
      <c r="L5629" s="446">
        <v>11.656000000000001</v>
      </c>
    </row>
    <row r="5630" spans="2:12" ht="25.5" x14ac:dyDescent="0.25">
      <c r="B5630" s="399"/>
      <c r="C5630" s="399"/>
      <c r="D5630" s="399"/>
      <c r="E5630" s="399"/>
      <c r="F5630" s="399"/>
      <c r="G5630" s="399" t="s">
        <v>386</v>
      </c>
      <c r="H5630" s="447">
        <v>22.8</v>
      </c>
      <c r="I5630" s="399" t="s">
        <v>387</v>
      </c>
      <c r="J5630" s="447">
        <v>0</v>
      </c>
      <c r="K5630" s="399" t="s">
        <v>388</v>
      </c>
      <c r="L5630" s="447">
        <v>22.8</v>
      </c>
    </row>
    <row r="5631" spans="2:12" ht="26.25" thickBot="1" x14ac:dyDescent="0.3">
      <c r="B5631" s="399"/>
      <c r="C5631" s="399"/>
      <c r="D5631" s="399"/>
      <c r="E5631" s="399"/>
      <c r="F5631" s="399"/>
      <c r="G5631" s="399" t="s">
        <v>389</v>
      </c>
      <c r="H5631" s="447">
        <v>0</v>
      </c>
      <c r="I5631" s="543"/>
      <c r="J5631" s="543" t="s">
        <v>474</v>
      </c>
      <c r="K5631" s="399"/>
      <c r="L5631" s="447">
        <v>28.25</v>
      </c>
    </row>
    <row r="5632" spans="2:12" ht="13.5" thickTop="1" x14ac:dyDescent="0.25">
      <c r="B5632" s="396"/>
      <c r="C5632" s="396"/>
      <c r="D5632" s="396"/>
      <c r="E5632" s="396"/>
      <c r="F5632" s="396"/>
      <c r="G5632" s="396"/>
      <c r="H5632" s="396"/>
      <c r="I5632" s="396"/>
      <c r="J5632" s="396"/>
      <c r="K5632" s="396"/>
      <c r="L5632" s="396"/>
    </row>
    <row r="5633" spans="2:12" ht="12.75" customHeight="1" x14ac:dyDescent="0.25">
      <c r="B5633" s="388" t="s">
        <v>3048</v>
      </c>
      <c r="C5633" s="440" t="s">
        <v>15</v>
      </c>
      <c r="D5633" s="388" t="s">
        <v>33</v>
      </c>
      <c r="E5633" s="388" t="s">
        <v>30</v>
      </c>
      <c r="F5633" s="544" t="s">
        <v>199</v>
      </c>
      <c r="G5633" s="544"/>
      <c r="H5633" s="389" t="s">
        <v>24</v>
      </c>
      <c r="I5633" s="440" t="s">
        <v>26</v>
      </c>
      <c r="J5633" s="440" t="s">
        <v>585</v>
      </c>
      <c r="K5633" s="440" t="s">
        <v>54</v>
      </c>
      <c r="L5633" s="440" t="s">
        <v>25</v>
      </c>
    </row>
    <row r="5634" spans="2:12" ht="76.5" x14ac:dyDescent="0.25">
      <c r="B5634" s="390" t="s">
        <v>382</v>
      </c>
      <c r="C5634" s="391" t="s">
        <v>3049</v>
      </c>
      <c r="D5634" s="390" t="s">
        <v>130</v>
      </c>
      <c r="E5634" s="390" t="s">
        <v>3050</v>
      </c>
      <c r="F5634" s="541" t="s">
        <v>5105</v>
      </c>
      <c r="G5634" s="541"/>
      <c r="H5634" s="392" t="s">
        <v>188</v>
      </c>
      <c r="I5634" s="443">
        <v>1</v>
      </c>
      <c r="J5634" s="393"/>
      <c r="K5634" s="393">
        <v>50.8</v>
      </c>
      <c r="L5634" s="393">
        <v>50.8</v>
      </c>
    </row>
    <row r="5635" spans="2:12" ht="12.75" customHeight="1" x14ac:dyDescent="0.25">
      <c r="B5635" s="394" t="s">
        <v>383</v>
      </c>
      <c r="C5635" s="444" t="s">
        <v>662</v>
      </c>
      <c r="D5635" s="394" t="s">
        <v>1336</v>
      </c>
      <c r="E5635" s="394" t="s">
        <v>240</v>
      </c>
      <c r="F5635" s="542" t="s">
        <v>384</v>
      </c>
      <c r="G5635" s="542"/>
      <c r="H5635" s="395" t="s">
        <v>340</v>
      </c>
      <c r="I5635" s="445">
        <v>0.28731449999999997</v>
      </c>
      <c r="J5635" s="445">
        <v>0</v>
      </c>
      <c r="K5635" s="446">
        <v>29.14</v>
      </c>
      <c r="L5635" s="446">
        <v>8.3723445000000005</v>
      </c>
    </row>
    <row r="5636" spans="2:12" ht="38.25" x14ac:dyDescent="0.25">
      <c r="B5636" s="394" t="s">
        <v>383</v>
      </c>
      <c r="C5636" s="444" t="s">
        <v>5106</v>
      </c>
      <c r="D5636" s="394" t="s">
        <v>1097</v>
      </c>
      <c r="E5636" s="394" t="s">
        <v>5107</v>
      </c>
      <c r="F5636" s="542" t="s">
        <v>390</v>
      </c>
      <c r="G5636" s="542"/>
      <c r="H5636" s="395" t="s">
        <v>136</v>
      </c>
      <c r="I5636" s="445">
        <v>1.65</v>
      </c>
      <c r="J5636" s="445">
        <v>0</v>
      </c>
      <c r="K5636" s="446">
        <v>5.68</v>
      </c>
      <c r="L5636" s="446">
        <v>9.3719999999999999</v>
      </c>
    </row>
    <row r="5637" spans="2:12" ht="38.25" x14ac:dyDescent="0.25">
      <c r="B5637" s="394" t="s">
        <v>383</v>
      </c>
      <c r="C5637" s="444" t="s">
        <v>5114</v>
      </c>
      <c r="D5637" s="394" t="s">
        <v>142</v>
      </c>
      <c r="E5637" s="394" t="s">
        <v>5115</v>
      </c>
      <c r="F5637" s="542" t="s">
        <v>390</v>
      </c>
      <c r="G5637" s="542"/>
      <c r="H5637" s="395" t="s">
        <v>141</v>
      </c>
      <c r="I5637" s="445">
        <v>1.65</v>
      </c>
      <c r="J5637" s="445">
        <v>0</v>
      </c>
      <c r="K5637" s="446">
        <v>9.2200000000000006</v>
      </c>
      <c r="L5637" s="446">
        <v>15.212999999999999</v>
      </c>
    </row>
    <row r="5638" spans="2:12" ht="38.25" x14ac:dyDescent="0.25">
      <c r="B5638" s="394" t="s">
        <v>383</v>
      </c>
      <c r="C5638" s="444" t="s">
        <v>5112</v>
      </c>
      <c r="D5638" s="394" t="s">
        <v>142</v>
      </c>
      <c r="E5638" s="394" t="s">
        <v>5113</v>
      </c>
      <c r="F5638" s="542" t="s">
        <v>390</v>
      </c>
      <c r="G5638" s="542"/>
      <c r="H5638" s="395" t="s">
        <v>136</v>
      </c>
      <c r="I5638" s="445">
        <v>0.27500000000000002</v>
      </c>
      <c r="J5638" s="445">
        <v>0</v>
      </c>
      <c r="K5638" s="446">
        <v>22.4</v>
      </c>
      <c r="L5638" s="446">
        <v>6.16</v>
      </c>
    </row>
    <row r="5639" spans="2:12" ht="25.5" x14ac:dyDescent="0.25">
      <c r="B5639" s="394" t="s">
        <v>383</v>
      </c>
      <c r="C5639" s="444" t="s">
        <v>5124</v>
      </c>
      <c r="D5639" s="394" t="s">
        <v>160</v>
      </c>
      <c r="E5639" s="394" t="s">
        <v>5125</v>
      </c>
      <c r="F5639" s="542" t="s">
        <v>390</v>
      </c>
      <c r="G5639" s="542"/>
      <c r="H5639" s="395" t="s">
        <v>2175</v>
      </c>
      <c r="I5639" s="445">
        <v>0.74</v>
      </c>
      <c r="J5639" s="445">
        <v>0</v>
      </c>
      <c r="K5639" s="446">
        <v>6.86</v>
      </c>
      <c r="L5639" s="446">
        <v>5.0763999999999996</v>
      </c>
    </row>
    <row r="5640" spans="2:12" x14ac:dyDescent="0.25">
      <c r="B5640" s="394" t="s">
        <v>383</v>
      </c>
      <c r="C5640" s="444" t="s">
        <v>3956</v>
      </c>
      <c r="D5640" s="394" t="s">
        <v>1336</v>
      </c>
      <c r="E5640" s="394" t="s">
        <v>250</v>
      </c>
      <c r="F5640" s="542" t="s">
        <v>384</v>
      </c>
      <c r="G5640" s="542"/>
      <c r="H5640" s="395" t="s">
        <v>340</v>
      </c>
      <c r="I5640" s="445">
        <v>0.14445269999999999</v>
      </c>
      <c r="J5640" s="445">
        <v>0</v>
      </c>
      <c r="K5640" s="446">
        <v>22.31</v>
      </c>
      <c r="L5640" s="446">
        <v>3.2227397</v>
      </c>
    </row>
    <row r="5641" spans="2:12" ht="25.5" x14ac:dyDescent="0.25">
      <c r="B5641" s="394" t="s">
        <v>383</v>
      </c>
      <c r="C5641" s="444" t="s">
        <v>5126</v>
      </c>
      <c r="D5641" s="394" t="s">
        <v>160</v>
      </c>
      <c r="E5641" s="394" t="s">
        <v>5127</v>
      </c>
      <c r="F5641" s="542" t="s">
        <v>390</v>
      </c>
      <c r="G5641" s="542"/>
      <c r="H5641" s="395" t="s">
        <v>159</v>
      </c>
      <c r="I5641" s="445">
        <v>2.2730000000000001</v>
      </c>
      <c r="J5641" s="445">
        <v>0</v>
      </c>
      <c r="K5641" s="446">
        <v>0.87</v>
      </c>
      <c r="L5641" s="446">
        <v>1.9775100000000001</v>
      </c>
    </row>
    <row r="5642" spans="2:12" ht="38.25" x14ac:dyDescent="0.25">
      <c r="B5642" s="394" t="s">
        <v>383</v>
      </c>
      <c r="C5642" s="444" t="s">
        <v>5128</v>
      </c>
      <c r="D5642" s="394" t="s">
        <v>160</v>
      </c>
      <c r="E5642" s="394" t="s">
        <v>5129</v>
      </c>
      <c r="F5642" s="542" t="s">
        <v>390</v>
      </c>
      <c r="G5642" s="542"/>
      <c r="H5642" s="395" t="s">
        <v>188</v>
      </c>
      <c r="I5642" s="445">
        <v>0.55000000000000004</v>
      </c>
      <c r="J5642" s="445">
        <v>0</v>
      </c>
      <c r="K5642" s="446">
        <v>2.61</v>
      </c>
      <c r="L5642" s="446">
        <v>1.4355</v>
      </c>
    </row>
    <row r="5643" spans="2:12" ht="25.5" x14ac:dyDescent="0.25">
      <c r="B5643" s="399"/>
      <c r="C5643" s="399"/>
      <c r="D5643" s="399"/>
      <c r="E5643" s="399"/>
      <c r="F5643" s="399"/>
      <c r="G5643" s="399" t="s">
        <v>386</v>
      </c>
      <c r="H5643" s="447">
        <v>11.59</v>
      </c>
      <c r="I5643" s="399" t="s">
        <v>387</v>
      </c>
      <c r="J5643" s="447">
        <v>0</v>
      </c>
      <c r="K5643" s="399" t="s">
        <v>388</v>
      </c>
      <c r="L5643" s="447">
        <v>11.59</v>
      </c>
    </row>
    <row r="5644" spans="2:12" ht="12.75" customHeight="1" thickBot="1" x14ac:dyDescent="0.3">
      <c r="B5644" s="399"/>
      <c r="C5644" s="399"/>
      <c r="D5644" s="399"/>
      <c r="E5644" s="399"/>
      <c r="F5644" s="399"/>
      <c r="G5644" s="399" t="s">
        <v>389</v>
      </c>
      <c r="H5644" s="447">
        <v>0</v>
      </c>
      <c r="I5644" s="543"/>
      <c r="J5644" s="543" t="s">
        <v>474</v>
      </c>
      <c r="K5644" s="399"/>
      <c r="L5644" s="447">
        <v>50.8</v>
      </c>
    </row>
    <row r="5645" spans="2:12" ht="12.75" customHeight="1" thickTop="1" x14ac:dyDescent="0.25">
      <c r="B5645" s="396"/>
      <c r="C5645" s="396"/>
      <c r="D5645" s="396"/>
      <c r="E5645" s="396"/>
      <c r="F5645" s="396"/>
      <c r="G5645" s="396"/>
      <c r="H5645" s="396"/>
      <c r="I5645" s="396"/>
      <c r="J5645" s="396"/>
      <c r="K5645" s="396"/>
      <c r="L5645" s="396"/>
    </row>
    <row r="5646" spans="2:12" ht="15" x14ac:dyDescent="0.25">
      <c r="B5646" s="388" t="s">
        <v>1029</v>
      </c>
      <c r="C5646" s="440" t="s">
        <v>15</v>
      </c>
      <c r="D5646" s="388" t="s">
        <v>33</v>
      </c>
      <c r="E5646" s="388" t="s">
        <v>30</v>
      </c>
      <c r="F5646" s="544" t="s">
        <v>199</v>
      </c>
      <c r="G5646" s="544"/>
      <c r="H5646" s="389" t="s">
        <v>24</v>
      </c>
      <c r="I5646" s="440" t="s">
        <v>26</v>
      </c>
      <c r="J5646" s="440" t="s">
        <v>54</v>
      </c>
      <c r="K5646" s="440" t="s">
        <v>25</v>
      </c>
      <c r="L5646"/>
    </row>
    <row r="5647" spans="2:12" ht="25.5" x14ac:dyDescent="0.25">
      <c r="B5647" s="390" t="s">
        <v>382</v>
      </c>
      <c r="C5647" s="391" t="s">
        <v>3055</v>
      </c>
      <c r="D5647" s="390" t="s">
        <v>1337</v>
      </c>
      <c r="E5647" s="390" t="s">
        <v>3056</v>
      </c>
      <c r="F5647" s="541">
        <v>4019</v>
      </c>
      <c r="G5647" s="541"/>
      <c r="H5647" s="392" t="s">
        <v>239</v>
      </c>
      <c r="I5647" s="443">
        <v>1</v>
      </c>
      <c r="J5647" s="393">
        <v>575.29999999999995</v>
      </c>
      <c r="K5647" s="393">
        <v>575.29999999999995</v>
      </c>
      <c r="L5647"/>
    </row>
    <row r="5648" spans="2:12" ht="15" x14ac:dyDescent="0.25">
      <c r="B5648" s="547"/>
      <c r="C5648" s="547"/>
      <c r="D5648" s="547"/>
      <c r="E5648" s="547"/>
      <c r="F5648" s="547"/>
      <c r="G5648" s="547" t="s">
        <v>610</v>
      </c>
      <c r="H5648" s="547"/>
      <c r="I5648" s="547"/>
      <c r="J5648" s="547"/>
      <c r="K5648" s="400">
        <v>0</v>
      </c>
      <c r="L5648"/>
    </row>
    <row r="5649" spans="2:12" ht="15" x14ac:dyDescent="0.25">
      <c r="B5649" s="547"/>
      <c r="C5649" s="547"/>
      <c r="D5649" s="547"/>
      <c r="E5649" s="547"/>
      <c r="F5649" s="547"/>
      <c r="G5649" s="547" t="s">
        <v>611</v>
      </c>
      <c r="H5649" s="547"/>
      <c r="I5649" s="547"/>
      <c r="J5649" s="547"/>
      <c r="K5649" s="400">
        <v>1</v>
      </c>
      <c r="L5649"/>
    </row>
    <row r="5650" spans="2:12" ht="15" x14ac:dyDescent="0.25">
      <c r="B5650" s="547"/>
      <c r="C5650" s="547"/>
      <c r="D5650" s="547"/>
      <c r="E5650" s="547"/>
      <c r="F5650" s="547"/>
      <c r="G5650" s="547" t="s">
        <v>612</v>
      </c>
      <c r="H5650" s="547"/>
      <c r="I5650" s="547"/>
      <c r="J5650" s="547"/>
      <c r="K5650" s="400">
        <v>0</v>
      </c>
      <c r="L5650"/>
    </row>
    <row r="5651" spans="2:12" ht="30" x14ac:dyDescent="0.25">
      <c r="B5651" s="388" t="s">
        <v>646</v>
      </c>
      <c r="C5651" s="440" t="s">
        <v>15</v>
      </c>
      <c r="D5651" s="388" t="s">
        <v>33</v>
      </c>
      <c r="E5651" s="388" t="s">
        <v>647</v>
      </c>
      <c r="F5651" s="440" t="s">
        <v>201</v>
      </c>
      <c r="G5651" s="440" t="s">
        <v>200</v>
      </c>
      <c r="H5651" s="440" t="s">
        <v>648</v>
      </c>
      <c r="I5651" s="440"/>
      <c r="J5651" s="440"/>
      <c r="K5651" s="440" t="s">
        <v>605</v>
      </c>
      <c r="L5651"/>
    </row>
    <row r="5652" spans="2:12" ht="12.75" customHeight="1" x14ac:dyDescent="0.25">
      <c r="B5652" s="394" t="s">
        <v>383</v>
      </c>
      <c r="C5652" s="444" t="s">
        <v>5130</v>
      </c>
      <c r="D5652" s="394" t="s">
        <v>1337</v>
      </c>
      <c r="E5652" s="394" t="s">
        <v>3056</v>
      </c>
      <c r="F5652" s="445">
        <v>1</v>
      </c>
      <c r="G5652" s="395" t="s">
        <v>239</v>
      </c>
      <c r="H5652" s="550" t="s">
        <v>5131</v>
      </c>
      <c r="I5652" s="550"/>
      <c r="J5652" s="542"/>
      <c r="K5652" s="451" t="s">
        <v>5131</v>
      </c>
      <c r="L5652"/>
    </row>
    <row r="5653" spans="2:12" ht="15" x14ac:dyDescent="0.25">
      <c r="B5653" s="547"/>
      <c r="C5653" s="547"/>
      <c r="D5653" s="547"/>
      <c r="E5653" s="547"/>
      <c r="F5653" s="547"/>
      <c r="G5653" s="547" t="s">
        <v>649</v>
      </c>
      <c r="H5653" s="547"/>
      <c r="I5653" s="547"/>
      <c r="J5653" s="547"/>
      <c r="K5653" s="400">
        <v>575.29999999999995</v>
      </c>
      <c r="L5653"/>
    </row>
    <row r="5654" spans="2:12" ht="25.5" x14ac:dyDescent="0.25">
      <c r="B5654" s="399"/>
      <c r="C5654" s="399"/>
      <c r="D5654" s="399"/>
      <c r="E5654" s="399"/>
      <c r="F5654" s="399" t="s">
        <v>386</v>
      </c>
      <c r="G5654" s="447">
        <v>0</v>
      </c>
      <c r="H5654" s="399" t="s">
        <v>387</v>
      </c>
      <c r="I5654" s="447">
        <v>0</v>
      </c>
      <c r="J5654" s="399" t="s">
        <v>388</v>
      </c>
      <c r="K5654" s="447">
        <v>0</v>
      </c>
      <c r="L5654"/>
    </row>
    <row r="5655" spans="2:12" ht="12.75" customHeight="1" thickBot="1" x14ac:dyDescent="0.3">
      <c r="B5655" s="399"/>
      <c r="C5655" s="399"/>
      <c r="D5655" s="399"/>
      <c r="E5655" s="399"/>
      <c r="F5655" s="399" t="s">
        <v>389</v>
      </c>
      <c r="G5655" s="447">
        <v>0</v>
      </c>
      <c r="H5655" s="399"/>
      <c r="I5655" s="543" t="s">
        <v>474</v>
      </c>
      <c r="J5655" s="543"/>
      <c r="K5655" s="447">
        <v>575.29999999999995</v>
      </c>
      <c r="L5655"/>
    </row>
    <row r="5656" spans="2:12" ht="13.5" thickTop="1" x14ac:dyDescent="0.25">
      <c r="B5656" s="396"/>
      <c r="C5656" s="396"/>
      <c r="D5656" s="396"/>
      <c r="E5656" s="396"/>
      <c r="F5656" s="396"/>
      <c r="G5656" s="396"/>
      <c r="H5656" s="396"/>
      <c r="I5656" s="396"/>
      <c r="J5656" s="396"/>
      <c r="K5656" s="396"/>
      <c r="L5656" s="396"/>
    </row>
    <row r="5657" spans="2:12" ht="15" x14ac:dyDescent="0.25">
      <c r="B5657" s="388" t="s">
        <v>921</v>
      </c>
      <c r="C5657" s="440" t="s">
        <v>15</v>
      </c>
      <c r="D5657" s="388" t="s">
        <v>33</v>
      </c>
      <c r="E5657" s="388" t="s">
        <v>30</v>
      </c>
      <c r="F5657" s="544" t="s">
        <v>199</v>
      </c>
      <c r="G5657" s="544"/>
      <c r="H5657" s="389" t="s">
        <v>24</v>
      </c>
      <c r="I5657" s="440" t="s">
        <v>26</v>
      </c>
      <c r="J5657" s="440" t="s">
        <v>54</v>
      </c>
      <c r="K5657" s="440" t="s">
        <v>25</v>
      </c>
      <c r="L5657"/>
    </row>
    <row r="5658" spans="2:12" ht="25.5" x14ac:dyDescent="0.25">
      <c r="B5658" s="390" t="s">
        <v>382</v>
      </c>
      <c r="C5658" s="391" t="s">
        <v>782</v>
      </c>
      <c r="D5658" s="390" t="s">
        <v>1337</v>
      </c>
      <c r="E5658" s="390" t="s">
        <v>592</v>
      </c>
      <c r="F5658" s="541">
        <v>4529</v>
      </c>
      <c r="G5658" s="541"/>
      <c r="H5658" s="392" t="s">
        <v>138</v>
      </c>
      <c r="I5658" s="443">
        <v>1</v>
      </c>
      <c r="J5658" s="393">
        <v>582.45000000000005</v>
      </c>
      <c r="K5658" s="393">
        <v>582.45000000000005</v>
      </c>
      <c r="L5658"/>
    </row>
    <row r="5659" spans="2:12" ht="15" x14ac:dyDescent="0.25">
      <c r="B5659" s="544" t="s">
        <v>618</v>
      </c>
      <c r="C5659" s="546" t="s">
        <v>15</v>
      </c>
      <c r="D5659" s="544" t="s">
        <v>33</v>
      </c>
      <c r="E5659" s="544" t="s">
        <v>619</v>
      </c>
      <c r="F5659" s="546" t="s">
        <v>201</v>
      </c>
      <c r="G5659" s="548" t="s">
        <v>620</v>
      </c>
      <c r="H5659" s="546"/>
      <c r="I5659" s="548" t="s">
        <v>605</v>
      </c>
      <c r="J5659" s="546"/>
      <c r="K5659" s="546" t="s">
        <v>606</v>
      </c>
      <c r="L5659"/>
    </row>
    <row r="5660" spans="2:12" ht="30" x14ac:dyDescent="0.25">
      <c r="B5660" s="546"/>
      <c r="C5660" s="546"/>
      <c r="D5660" s="546"/>
      <c r="E5660" s="546"/>
      <c r="F5660" s="546"/>
      <c r="G5660" s="440" t="s">
        <v>621</v>
      </c>
      <c r="H5660" s="440" t="s">
        <v>622</v>
      </c>
      <c r="I5660" s="440" t="s">
        <v>621</v>
      </c>
      <c r="J5660" s="440" t="s">
        <v>622</v>
      </c>
      <c r="K5660" s="546"/>
      <c r="L5660"/>
    </row>
    <row r="5661" spans="2:12" ht="25.5" x14ac:dyDescent="0.25">
      <c r="B5661" s="394" t="s">
        <v>383</v>
      </c>
      <c r="C5661" s="444" t="s">
        <v>785</v>
      </c>
      <c r="D5661" s="394" t="s">
        <v>1337</v>
      </c>
      <c r="E5661" s="394" t="s">
        <v>624</v>
      </c>
      <c r="F5661" s="445">
        <v>1</v>
      </c>
      <c r="G5661" s="446">
        <v>1</v>
      </c>
      <c r="H5661" s="446">
        <v>0</v>
      </c>
      <c r="I5661" s="451">
        <v>32.96</v>
      </c>
      <c r="J5661" s="451">
        <v>31.23</v>
      </c>
      <c r="K5661" s="451">
        <v>32.96</v>
      </c>
      <c r="L5661"/>
    </row>
    <row r="5662" spans="2:12" ht="25.5" x14ac:dyDescent="0.25">
      <c r="B5662" s="394" t="s">
        <v>383</v>
      </c>
      <c r="C5662" s="444" t="s">
        <v>784</v>
      </c>
      <c r="D5662" s="394" t="s">
        <v>1337</v>
      </c>
      <c r="E5662" s="394" t="s">
        <v>625</v>
      </c>
      <c r="F5662" s="445">
        <v>0.13664999999999999</v>
      </c>
      <c r="G5662" s="446">
        <v>1</v>
      </c>
      <c r="H5662" s="446">
        <v>0</v>
      </c>
      <c r="I5662" s="451">
        <v>0.71</v>
      </c>
      <c r="J5662" s="451">
        <v>0.48</v>
      </c>
      <c r="K5662" s="451">
        <v>0.09</v>
      </c>
      <c r="L5662"/>
    </row>
    <row r="5663" spans="2:12" ht="12.75" customHeight="1" x14ac:dyDescent="0.25">
      <c r="B5663" s="394" t="s">
        <v>383</v>
      </c>
      <c r="C5663" s="444" t="s">
        <v>783</v>
      </c>
      <c r="D5663" s="394" t="s">
        <v>1337</v>
      </c>
      <c r="E5663" s="394" t="s">
        <v>623</v>
      </c>
      <c r="F5663" s="445">
        <v>1</v>
      </c>
      <c r="G5663" s="446">
        <v>1</v>
      </c>
      <c r="H5663" s="446">
        <v>0</v>
      </c>
      <c r="I5663" s="451">
        <v>44.9</v>
      </c>
      <c r="J5663" s="451">
        <v>10.84</v>
      </c>
      <c r="K5663" s="451">
        <v>44.9</v>
      </c>
      <c r="L5663"/>
    </row>
    <row r="5664" spans="2:12" ht="12.75" customHeight="1" x14ac:dyDescent="0.25">
      <c r="B5664" s="547"/>
      <c r="C5664" s="547"/>
      <c r="D5664" s="547"/>
      <c r="E5664" s="547"/>
      <c r="F5664" s="547"/>
      <c r="G5664" s="547" t="s">
        <v>626</v>
      </c>
      <c r="H5664" s="547"/>
      <c r="I5664" s="547"/>
      <c r="J5664" s="547"/>
      <c r="K5664" s="400">
        <v>77.95</v>
      </c>
      <c r="L5664"/>
    </row>
    <row r="5665" spans="2:12" ht="30" x14ac:dyDescent="0.25">
      <c r="B5665" s="388" t="s">
        <v>604</v>
      </c>
      <c r="C5665" s="440" t="s">
        <v>15</v>
      </c>
      <c r="D5665" s="388" t="s">
        <v>33</v>
      </c>
      <c r="E5665" s="388" t="s">
        <v>384</v>
      </c>
      <c r="F5665" s="440" t="s">
        <v>201</v>
      </c>
      <c r="G5665" s="546" t="s">
        <v>605</v>
      </c>
      <c r="H5665" s="546"/>
      <c r="I5665" s="546"/>
      <c r="J5665" s="546"/>
      <c r="K5665" s="440" t="s">
        <v>606</v>
      </c>
      <c r="L5665"/>
    </row>
    <row r="5666" spans="2:12" ht="25.5" x14ac:dyDescent="0.25">
      <c r="B5666" s="394" t="s">
        <v>383</v>
      </c>
      <c r="C5666" s="444" t="s">
        <v>788</v>
      </c>
      <c r="D5666" s="394" t="s">
        <v>1337</v>
      </c>
      <c r="E5666" s="394" t="s">
        <v>607</v>
      </c>
      <c r="F5666" s="445">
        <v>0.23150000000000001</v>
      </c>
      <c r="G5666" s="394"/>
      <c r="H5666" s="394"/>
      <c r="I5666" s="394"/>
      <c r="J5666" s="451" t="s">
        <v>1120</v>
      </c>
      <c r="K5666" s="451" t="s">
        <v>1121</v>
      </c>
      <c r="L5666"/>
    </row>
    <row r="5667" spans="2:12" ht="25.5" x14ac:dyDescent="0.25">
      <c r="B5667" s="394" t="s">
        <v>383</v>
      </c>
      <c r="C5667" s="444" t="s">
        <v>786</v>
      </c>
      <c r="D5667" s="394" t="s">
        <v>1337</v>
      </c>
      <c r="E5667" s="394" t="s">
        <v>202</v>
      </c>
      <c r="F5667" s="445">
        <v>0.23150000000000001</v>
      </c>
      <c r="G5667" s="394"/>
      <c r="H5667" s="394"/>
      <c r="I5667" s="394"/>
      <c r="J5667" s="451" t="s">
        <v>1119</v>
      </c>
      <c r="K5667" s="451" t="s">
        <v>787</v>
      </c>
      <c r="L5667"/>
    </row>
    <row r="5668" spans="2:12" ht="15" x14ac:dyDescent="0.25">
      <c r="B5668" s="547"/>
      <c r="C5668" s="547"/>
      <c r="D5668" s="547"/>
      <c r="E5668" s="547"/>
      <c r="F5668" s="547"/>
      <c r="G5668" s="547" t="s">
        <v>608</v>
      </c>
      <c r="H5668" s="547"/>
      <c r="I5668" s="547"/>
      <c r="J5668" s="547"/>
      <c r="K5668" s="453">
        <v>0</v>
      </c>
      <c r="L5668"/>
    </row>
    <row r="5669" spans="2:12" ht="15" x14ac:dyDescent="0.25">
      <c r="B5669" s="547"/>
      <c r="C5669" s="547"/>
      <c r="D5669" s="547"/>
      <c r="E5669" s="547"/>
      <c r="F5669" s="547"/>
      <c r="G5669" s="547" t="s">
        <v>609</v>
      </c>
      <c r="H5669" s="547"/>
      <c r="I5669" s="547"/>
      <c r="J5669" s="547"/>
      <c r="K5669" s="400">
        <v>12.04</v>
      </c>
      <c r="L5669"/>
    </row>
    <row r="5670" spans="2:12" ht="15" x14ac:dyDescent="0.25">
      <c r="B5670" s="547"/>
      <c r="C5670" s="547"/>
      <c r="D5670" s="547"/>
      <c r="E5670" s="547"/>
      <c r="F5670" s="547"/>
      <c r="G5670" s="547" t="s">
        <v>610</v>
      </c>
      <c r="H5670" s="547"/>
      <c r="I5670" s="547"/>
      <c r="J5670" s="547"/>
      <c r="K5670" s="400">
        <v>89.99</v>
      </c>
      <c r="L5670"/>
    </row>
    <row r="5671" spans="2:12" ht="15" x14ac:dyDescent="0.25">
      <c r="B5671" s="547"/>
      <c r="C5671" s="547"/>
      <c r="D5671" s="547"/>
      <c r="E5671" s="547"/>
      <c r="F5671" s="547"/>
      <c r="G5671" s="547" t="s">
        <v>611</v>
      </c>
      <c r="H5671" s="547"/>
      <c r="I5671" s="547"/>
      <c r="J5671" s="547"/>
      <c r="K5671" s="400">
        <v>0.1545</v>
      </c>
      <c r="L5671"/>
    </row>
    <row r="5672" spans="2:12" ht="15" x14ac:dyDescent="0.25">
      <c r="B5672" s="547"/>
      <c r="C5672" s="547"/>
      <c r="D5672" s="547"/>
      <c r="E5672" s="547"/>
      <c r="F5672" s="547"/>
      <c r="G5672" s="547" t="s">
        <v>612</v>
      </c>
      <c r="H5672" s="547"/>
      <c r="I5672" s="547"/>
      <c r="J5672" s="547"/>
      <c r="K5672" s="400">
        <v>582.45000000000005</v>
      </c>
      <c r="L5672"/>
    </row>
    <row r="5673" spans="2:12" ht="25.5" x14ac:dyDescent="0.25">
      <c r="B5673" s="399"/>
      <c r="C5673" s="399"/>
      <c r="D5673" s="399"/>
      <c r="E5673" s="399"/>
      <c r="F5673" s="399" t="s">
        <v>386</v>
      </c>
      <c r="G5673" s="447">
        <v>77.92</v>
      </c>
      <c r="H5673" s="399" t="s">
        <v>387</v>
      </c>
      <c r="I5673" s="447">
        <v>0.01</v>
      </c>
      <c r="J5673" s="399" t="s">
        <v>388</v>
      </c>
      <c r="K5673" s="447">
        <v>77.92880258899676</v>
      </c>
      <c r="L5673"/>
    </row>
    <row r="5674" spans="2:12" ht="12.75" customHeight="1" thickBot="1" x14ac:dyDescent="0.3">
      <c r="B5674" s="399"/>
      <c r="C5674" s="399"/>
      <c r="D5674" s="399"/>
      <c r="E5674" s="399"/>
      <c r="F5674" s="399" t="s">
        <v>389</v>
      </c>
      <c r="G5674" s="447">
        <v>0</v>
      </c>
      <c r="H5674" s="399"/>
      <c r="I5674" s="543" t="s">
        <v>474</v>
      </c>
      <c r="J5674" s="543"/>
      <c r="K5674" s="447">
        <v>582.45000000000005</v>
      </c>
      <c r="L5674"/>
    </row>
    <row r="5675" spans="2:12" ht="13.5" thickTop="1" x14ac:dyDescent="0.25">
      <c r="B5675" s="396"/>
      <c r="C5675" s="396"/>
      <c r="D5675" s="396"/>
      <c r="E5675" s="396"/>
      <c r="F5675" s="396"/>
      <c r="G5675" s="396"/>
      <c r="H5675" s="396"/>
      <c r="I5675" s="396"/>
      <c r="J5675" s="396"/>
      <c r="K5675" s="396"/>
      <c r="L5675" s="396"/>
    </row>
    <row r="5676" spans="2:12" ht="15" x14ac:dyDescent="0.25">
      <c r="B5676" s="388" t="s">
        <v>943</v>
      </c>
      <c r="C5676" s="440" t="s">
        <v>15</v>
      </c>
      <c r="D5676" s="388" t="s">
        <v>33</v>
      </c>
      <c r="E5676" s="388" t="s">
        <v>30</v>
      </c>
      <c r="F5676" s="544" t="s">
        <v>199</v>
      </c>
      <c r="G5676" s="544"/>
      <c r="H5676" s="389" t="s">
        <v>24</v>
      </c>
      <c r="I5676" s="440" t="s">
        <v>26</v>
      </c>
      <c r="J5676" s="440" t="s">
        <v>585</v>
      </c>
      <c r="K5676" s="440" t="s">
        <v>54</v>
      </c>
      <c r="L5676" s="440" t="s">
        <v>25</v>
      </c>
    </row>
    <row r="5677" spans="2:12" x14ac:dyDescent="0.25">
      <c r="B5677" s="390" t="s">
        <v>382</v>
      </c>
      <c r="C5677" s="391" t="s">
        <v>3068</v>
      </c>
      <c r="D5677" s="390" t="s">
        <v>1336</v>
      </c>
      <c r="E5677" s="390" t="s">
        <v>3069</v>
      </c>
      <c r="F5677" s="541">
        <v>520</v>
      </c>
      <c r="G5677" s="541"/>
      <c r="H5677" s="392" t="s">
        <v>156</v>
      </c>
      <c r="I5677" s="443">
        <v>1</v>
      </c>
      <c r="J5677" s="393"/>
      <c r="K5677" s="393">
        <v>12.5</v>
      </c>
      <c r="L5677" s="393">
        <v>12.5</v>
      </c>
    </row>
    <row r="5678" spans="2:12" x14ac:dyDescent="0.25">
      <c r="B5678" s="394" t="s">
        <v>383</v>
      </c>
      <c r="C5678" s="444" t="s">
        <v>698</v>
      </c>
      <c r="D5678" s="394" t="s">
        <v>1336</v>
      </c>
      <c r="E5678" s="394" t="s">
        <v>439</v>
      </c>
      <c r="F5678" s="542" t="s">
        <v>390</v>
      </c>
      <c r="G5678" s="542"/>
      <c r="H5678" s="395" t="s">
        <v>156</v>
      </c>
      <c r="I5678" s="445">
        <v>0.03</v>
      </c>
      <c r="J5678" s="445">
        <v>0</v>
      </c>
      <c r="K5678" s="446">
        <v>13.41</v>
      </c>
      <c r="L5678" s="446">
        <v>0.40229999999999999</v>
      </c>
    </row>
    <row r="5679" spans="2:12" x14ac:dyDescent="0.25">
      <c r="B5679" s="394" t="s">
        <v>383</v>
      </c>
      <c r="C5679" s="444" t="s">
        <v>674</v>
      </c>
      <c r="D5679" s="394" t="s">
        <v>1336</v>
      </c>
      <c r="E5679" s="394" t="s">
        <v>237</v>
      </c>
      <c r="F5679" s="542" t="s">
        <v>384</v>
      </c>
      <c r="G5679" s="542"/>
      <c r="H5679" s="395" t="s">
        <v>340</v>
      </c>
      <c r="I5679" s="445">
        <v>0.1</v>
      </c>
      <c r="J5679" s="445">
        <v>0</v>
      </c>
      <c r="K5679" s="446">
        <v>22.31</v>
      </c>
      <c r="L5679" s="446">
        <v>2.2309999999999999</v>
      </c>
    </row>
    <row r="5680" spans="2:12" x14ac:dyDescent="0.25">
      <c r="B5680" s="394" t="s">
        <v>383</v>
      </c>
      <c r="C5680" s="444" t="s">
        <v>5132</v>
      </c>
      <c r="D5680" s="394" t="s">
        <v>1336</v>
      </c>
      <c r="E5680" s="394" t="s">
        <v>5133</v>
      </c>
      <c r="F5680" s="542" t="s">
        <v>390</v>
      </c>
      <c r="G5680" s="542"/>
      <c r="H5680" s="395" t="s">
        <v>156</v>
      </c>
      <c r="I5680" s="445">
        <v>1.1000000000000001</v>
      </c>
      <c r="J5680" s="445">
        <v>0</v>
      </c>
      <c r="K5680" s="446">
        <v>6.33</v>
      </c>
      <c r="L5680" s="446">
        <v>6.9630000000000001</v>
      </c>
    </row>
    <row r="5681" spans="2:12" x14ac:dyDescent="0.25">
      <c r="B5681" s="394" t="s">
        <v>383</v>
      </c>
      <c r="C5681" s="444" t="s">
        <v>705</v>
      </c>
      <c r="D5681" s="394" t="s">
        <v>1336</v>
      </c>
      <c r="E5681" s="394" t="s">
        <v>245</v>
      </c>
      <c r="F5681" s="542" t="s">
        <v>384</v>
      </c>
      <c r="G5681" s="542"/>
      <c r="H5681" s="395" t="s">
        <v>340</v>
      </c>
      <c r="I5681" s="445">
        <v>0.1</v>
      </c>
      <c r="J5681" s="445">
        <v>0</v>
      </c>
      <c r="K5681" s="446">
        <v>29.18</v>
      </c>
      <c r="L5681" s="446">
        <v>2.9180000000000001</v>
      </c>
    </row>
    <row r="5682" spans="2:12" ht="25.5" x14ac:dyDescent="0.25">
      <c r="B5682" s="399"/>
      <c r="C5682" s="399"/>
      <c r="D5682" s="399"/>
      <c r="E5682" s="399"/>
      <c r="F5682" s="399"/>
      <c r="G5682" s="399" t="s">
        <v>386</v>
      </c>
      <c r="H5682" s="447">
        <v>5.14</v>
      </c>
      <c r="I5682" s="399" t="s">
        <v>387</v>
      </c>
      <c r="J5682" s="447">
        <v>0</v>
      </c>
      <c r="K5682" s="399" t="s">
        <v>388</v>
      </c>
      <c r="L5682" s="447">
        <v>5.14</v>
      </c>
    </row>
    <row r="5683" spans="2:12" ht="26.25" thickBot="1" x14ac:dyDescent="0.3">
      <c r="B5683" s="399"/>
      <c r="C5683" s="399"/>
      <c r="D5683" s="399"/>
      <c r="E5683" s="399"/>
      <c r="F5683" s="399"/>
      <c r="G5683" s="399" t="s">
        <v>389</v>
      </c>
      <c r="H5683" s="447">
        <v>0</v>
      </c>
      <c r="I5683" s="543"/>
      <c r="J5683" s="543" t="s">
        <v>474</v>
      </c>
      <c r="K5683" s="399"/>
      <c r="L5683" s="447">
        <v>12.5</v>
      </c>
    </row>
    <row r="5684" spans="2:12" ht="13.5" thickTop="1" x14ac:dyDescent="0.25">
      <c r="B5684" s="396"/>
      <c r="C5684" s="396"/>
      <c r="D5684" s="396"/>
      <c r="E5684" s="396"/>
      <c r="F5684" s="396"/>
      <c r="G5684" s="396"/>
      <c r="H5684" s="396"/>
      <c r="I5684" s="396"/>
      <c r="J5684" s="396"/>
      <c r="K5684" s="396"/>
      <c r="L5684" s="396"/>
    </row>
    <row r="5685" spans="2:12" ht="15" x14ac:dyDescent="0.25">
      <c r="B5685" s="388" t="s">
        <v>948</v>
      </c>
      <c r="C5685" s="440" t="s">
        <v>15</v>
      </c>
      <c r="D5685" s="388" t="s">
        <v>33</v>
      </c>
      <c r="E5685" s="388" t="s">
        <v>30</v>
      </c>
      <c r="F5685" s="544" t="s">
        <v>199</v>
      </c>
      <c r="G5685" s="544"/>
      <c r="H5685" s="389" t="s">
        <v>24</v>
      </c>
      <c r="I5685" s="440" t="s">
        <v>26</v>
      </c>
      <c r="J5685" s="440" t="s">
        <v>585</v>
      </c>
      <c r="K5685" s="440" t="s">
        <v>54</v>
      </c>
      <c r="L5685" s="440" t="s">
        <v>25</v>
      </c>
    </row>
    <row r="5686" spans="2:12" ht="25.5" x14ac:dyDescent="0.25">
      <c r="B5686" s="390" t="s">
        <v>382</v>
      </c>
      <c r="C5686" s="391" t="s">
        <v>3083</v>
      </c>
      <c r="D5686" s="390" t="s">
        <v>1336</v>
      </c>
      <c r="E5686" s="390" t="s">
        <v>3084</v>
      </c>
      <c r="F5686" s="541">
        <v>602</v>
      </c>
      <c r="G5686" s="541"/>
      <c r="H5686" s="392" t="s">
        <v>131</v>
      </c>
      <c r="I5686" s="443">
        <v>1</v>
      </c>
      <c r="J5686" s="393"/>
      <c r="K5686" s="393">
        <v>103.65</v>
      </c>
      <c r="L5686" s="393">
        <v>103.65</v>
      </c>
    </row>
    <row r="5687" spans="2:12" x14ac:dyDescent="0.25">
      <c r="B5687" s="394" t="s">
        <v>383</v>
      </c>
      <c r="C5687" s="444" t="s">
        <v>672</v>
      </c>
      <c r="D5687" s="394" t="s">
        <v>1336</v>
      </c>
      <c r="E5687" s="394" t="s">
        <v>417</v>
      </c>
      <c r="F5687" s="542" t="s">
        <v>390</v>
      </c>
      <c r="G5687" s="542"/>
      <c r="H5687" s="395" t="s">
        <v>141</v>
      </c>
      <c r="I5687" s="445">
        <v>1.5</v>
      </c>
      <c r="J5687" s="445">
        <v>0</v>
      </c>
      <c r="K5687" s="446">
        <v>3.65</v>
      </c>
      <c r="L5687" s="446">
        <v>5.4749999999999996</v>
      </c>
    </row>
    <row r="5688" spans="2:12" x14ac:dyDescent="0.25">
      <c r="B5688" s="394" t="s">
        <v>383</v>
      </c>
      <c r="C5688" s="444" t="s">
        <v>667</v>
      </c>
      <c r="D5688" s="394" t="s">
        <v>1336</v>
      </c>
      <c r="E5688" s="394" t="s">
        <v>407</v>
      </c>
      <c r="F5688" s="542" t="s">
        <v>390</v>
      </c>
      <c r="G5688" s="542"/>
      <c r="H5688" s="395" t="s">
        <v>141</v>
      </c>
      <c r="I5688" s="445">
        <v>0.7</v>
      </c>
      <c r="J5688" s="445">
        <v>0</v>
      </c>
      <c r="K5688" s="446">
        <v>12.93</v>
      </c>
      <c r="L5688" s="446">
        <v>9.0510000000000002</v>
      </c>
    </row>
    <row r="5689" spans="2:12" ht="12.75" customHeight="1" x14ac:dyDescent="0.25">
      <c r="B5689" s="394" t="s">
        <v>383</v>
      </c>
      <c r="C5689" s="444" t="s">
        <v>687</v>
      </c>
      <c r="D5689" s="394" t="s">
        <v>1336</v>
      </c>
      <c r="E5689" s="394" t="s">
        <v>430</v>
      </c>
      <c r="F5689" s="542" t="s">
        <v>390</v>
      </c>
      <c r="G5689" s="542"/>
      <c r="H5689" s="395" t="s">
        <v>156</v>
      </c>
      <c r="I5689" s="445">
        <v>0.3</v>
      </c>
      <c r="J5689" s="445">
        <v>0</v>
      </c>
      <c r="K5689" s="446">
        <v>16.95</v>
      </c>
      <c r="L5689" s="446">
        <v>5.085</v>
      </c>
    </row>
    <row r="5690" spans="2:12" x14ac:dyDescent="0.25">
      <c r="B5690" s="394" t="s">
        <v>383</v>
      </c>
      <c r="C5690" s="444" t="s">
        <v>690</v>
      </c>
      <c r="D5690" s="394" t="s">
        <v>1336</v>
      </c>
      <c r="E5690" s="394" t="s">
        <v>202</v>
      </c>
      <c r="F5690" s="542" t="s">
        <v>384</v>
      </c>
      <c r="G5690" s="542"/>
      <c r="H5690" s="395" t="s">
        <v>340</v>
      </c>
      <c r="I5690" s="445">
        <v>1.1599999999999999</v>
      </c>
      <c r="J5690" s="445">
        <v>0</v>
      </c>
      <c r="K5690" s="446">
        <v>20.37</v>
      </c>
      <c r="L5690" s="446">
        <v>23.629200000000001</v>
      </c>
    </row>
    <row r="5691" spans="2:12" x14ac:dyDescent="0.25">
      <c r="B5691" s="394" t="s">
        <v>383</v>
      </c>
      <c r="C5691" s="444" t="s">
        <v>663</v>
      </c>
      <c r="D5691" s="394" t="s">
        <v>1336</v>
      </c>
      <c r="E5691" s="394" t="s">
        <v>400</v>
      </c>
      <c r="F5691" s="542" t="s">
        <v>390</v>
      </c>
      <c r="G5691" s="542"/>
      <c r="H5691" s="395" t="s">
        <v>141</v>
      </c>
      <c r="I5691" s="445">
        <v>1.53</v>
      </c>
      <c r="J5691" s="445">
        <v>0</v>
      </c>
      <c r="K5691" s="446">
        <v>6.36</v>
      </c>
      <c r="L5691" s="446">
        <v>9.7308000000000003</v>
      </c>
    </row>
    <row r="5692" spans="2:12" x14ac:dyDescent="0.25">
      <c r="B5692" s="394" t="s">
        <v>383</v>
      </c>
      <c r="C5692" s="444" t="s">
        <v>662</v>
      </c>
      <c r="D5692" s="394" t="s">
        <v>1336</v>
      </c>
      <c r="E5692" s="394" t="s">
        <v>240</v>
      </c>
      <c r="F5692" s="542" t="s">
        <v>384</v>
      </c>
      <c r="G5692" s="542"/>
      <c r="H5692" s="395" t="s">
        <v>340</v>
      </c>
      <c r="I5692" s="445">
        <v>1.1599999999999999</v>
      </c>
      <c r="J5692" s="445">
        <v>0</v>
      </c>
      <c r="K5692" s="446">
        <v>29.14</v>
      </c>
      <c r="L5692" s="446">
        <v>33.802399999999999</v>
      </c>
    </row>
    <row r="5693" spans="2:12" x14ac:dyDescent="0.25">
      <c r="B5693" s="394" t="s">
        <v>383</v>
      </c>
      <c r="C5693" s="444" t="s">
        <v>5134</v>
      </c>
      <c r="D5693" s="394" t="s">
        <v>1336</v>
      </c>
      <c r="E5693" s="394" t="s">
        <v>5135</v>
      </c>
      <c r="F5693" s="542" t="s">
        <v>390</v>
      </c>
      <c r="G5693" s="542"/>
      <c r="H5693" s="395" t="s">
        <v>131</v>
      </c>
      <c r="I5693" s="445">
        <v>0.3</v>
      </c>
      <c r="J5693" s="445">
        <v>0</v>
      </c>
      <c r="K5693" s="446">
        <v>56.36</v>
      </c>
      <c r="L5693" s="446">
        <v>16.908000000000001</v>
      </c>
    </row>
    <row r="5694" spans="2:12" ht="25.5" x14ac:dyDescent="0.25">
      <c r="B5694" s="399"/>
      <c r="C5694" s="399"/>
      <c r="D5694" s="399"/>
      <c r="E5694" s="399"/>
      <c r="F5694" s="399"/>
      <c r="G5694" s="399" t="s">
        <v>386</v>
      </c>
      <c r="H5694" s="447">
        <v>57.42</v>
      </c>
      <c r="I5694" s="399" t="s">
        <v>387</v>
      </c>
      <c r="J5694" s="447">
        <v>0</v>
      </c>
      <c r="K5694" s="399" t="s">
        <v>388</v>
      </c>
      <c r="L5694" s="447">
        <v>57.42</v>
      </c>
    </row>
    <row r="5695" spans="2:12" ht="26.25" thickBot="1" x14ac:dyDescent="0.3">
      <c r="B5695" s="399"/>
      <c r="C5695" s="399"/>
      <c r="D5695" s="399"/>
      <c r="E5695" s="399"/>
      <c r="F5695" s="399"/>
      <c r="G5695" s="399" t="s">
        <v>389</v>
      </c>
      <c r="H5695" s="447">
        <v>0</v>
      </c>
      <c r="I5695" s="543"/>
      <c r="J5695" s="543" t="s">
        <v>474</v>
      </c>
      <c r="K5695" s="399"/>
      <c r="L5695" s="447">
        <v>103.65</v>
      </c>
    </row>
    <row r="5696" spans="2:12" ht="12.75" customHeight="1" thickTop="1" x14ac:dyDescent="0.25">
      <c r="B5696" s="396"/>
      <c r="C5696" s="396"/>
      <c r="D5696" s="396"/>
      <c r="E5696" s="396"/>
      <c r="F5696" s="396"/>
      <c r="G5696" s="396"/>
      <c r="H5696" s="396"/>
      <c r="I5696" s="396"/>
      <c r="J5696" s="396"/>
      <c r="K5696" s="396"/>
      <c r="L5696" s="396"/>
    </row>
    <row r="5697" spans="2:12" ht="15" x14ac:dyDescent="0.25">
      <c r="B5697" s="388" t="s">
        <v>3089</v>
      </c>
      <c r="C5697" s="440" t="s">
        <v>15</v>
      </c>
      <c r="D5697" s="388" t="s">
        <v>33</v>
      </c>
      <c r="E5697" s="388" t="s">
        <v>30</v>
      </c>
      <c r="F5697" s="544" t="s">
        <v>199</v>
      </c>
      <c r="G5697" s="544"/>
      <c r="H5697" s="389" t="s">
        <v>24</v>
      </c>
      <c r="I5697" s="440" t="s">
        <v>26</v>
      </c>
      <c r="J5697" s="440" t="s">
        <v>585</v>
      </c>
      <c r="K5697" s="440" t="s">
        <v>54</v>
      </c>
      <c r="L5697" s="440" t="s">
        <v>25</v>
      </c>
    </row>
    <row r="5698" spans="2:12" ht="12.75" customHeight="1" x14ac:dyDescent="0.25">
      <c r="B5698" s="390" t="s">
        <v>382</v>
      </c>
      <c r="C5698" s="391" t="s">
        <v>3090</v>
      </c>
      <c r="D5698" s="390" t="s">
        <v>1336</v>
      </c>
      <c r="E5698" s="390" t="s">
        <v>3069</v>
      </c>
      <c r="F5698" s="541">
        <v>603</v>
      </c>
      <c r="G5698" s="541"/>
      <c r="H5698" s="392" t="s">
        <v>156</v>
      </c>
      <c r="I5698" s="443">
        <v>1</v>
      </c>
      <c r="J5698" s="393"/>
      <c r="K5698" s="393">
        <v>12.5</v>
      </c>
      <c r="L5698" s="393">
        <v>12.5</v>
      </c>
    </row>
    <row r="5699" spans="2:12" ht="12.75" customHeight="1" x14ac:dyDescent="0.25">
      <c r="B5699" s="394" t="s">
        <v>383</v>
      </c>
      <c r="C5699" s="444" t="s">
        <v>674</v>
      </c>
      <c r="D5699" s="394" t="s">
        <v>1336</v>
      </c>
      <c r="E5699" s="394" t="s">
        <v>237</v>
      </c>
      <c r="F5699" s="542" t="s">
        <v>384</v>
      </c>
      <c r="G5699" s="542"/>
      <c r="H5699" s="395" t="s">
        <v>340</v>
      </c>
      <c r="I5699" s="445">
        <v>0.1</v>
      </c>
      <c r="J5699" s="445">
        <v>0</v>
      </c>
      <c r="K5699" s="446">
        <v>22.31</v>
      </c>
      <c r="L5699" s="446">
        <v>2.2309999999999999</v>
      </c>
    </row>
    <row r="5700" spans="2:12" x14ac:dyDescent="0.25">
      <c r="B5700" s="394" t="s">
        <v>383</v>
      </c>
      <c r="C5700" s="444" t="s">
        <v>5132</v>
      </c>
      <c r="D5700" s="394" t="s">
        <v>1336</v>
      </c>
      <c r="E5700" s="394" t="s">
        <v>5133</v>
      </c>
      <c r="F5700" s="542" t="s">
        <v>390</v>
      </c>
      <c r="G5700" s="542"/>
      <c r="H5700" s="395" t="s">
        <v>156</v>
      </c>
      <c r="I5700" s="445">
        <v>1.1000000000000001</v>
      </c>
      <c r="J5700" s="445">
        <v>0</v>
      </c>
      <c r="K5700" s="446">
        <v>6.33</v>
      </c>
      <c r="L5700" s="446">
        <v>6.9630000000000001</v>
      </c>
    </row>
    <row r="5701" spans="2:12" x14ac:dyDescent="0.25">
      <c r="B5701" s="394" t="s">
        <v>383</v>
      </c>
      <c r="C5701" s="444" t="s">
        <v>705</v>
      </c>
      <c r="D5701" s="394" t="s">
        <v>1336</v>
      </c>
      <c r="E5701" s="394" t="s">
        <v>245</v>
      </c>
      <c r="F5701" s="542" t="s">
        <v>384</v>
      </c>
      <c r="G5701" s="542"/>
      <c r="H5701" s="395" t="s">
        <v>340</v>
      </c>
      <c r="I5701" s="445">
        <v>0.1</v>
      </c>
      <c r="J5701" s="445">
        <v>0</v>
      </c>
      <c r="K5701" s="446">
        <v>29.18</v>
      </c>
      <c r="L5701" s="446">
        <v>2.9180000000000001</v>
      </c>
    </row>
    <row r="5702" spans="2:12" x14ac:dyDescent="0.25">
      <c r="B5702" s="394" t="s">
        <v>383</v>
      </c>
      <c r="C5702" s="444" t="s">
        <v>698</v>
      </c>
      <c r="D5702" s="394" t="s">
        <v>1336</v>
      </c>
      <c r="E5702" s="394" t="s">
        <v>439</v>
      </c>
      <c r="F5702" s="542" t="s">
        <v>390</v>
      </c>
      <c r="G5702" s="542"/>
      <c r="H5702" s="395" t="s">
        <v>156</v>
      </c>
      <c r="I5702" s="445">
        <v>0.03</v>
      </c>
      <c r="J5702" s="445">
        <v>0</v>
      </c>
      <c r="K5702" s="446">
        <v>13.41</v>
      </c>
      <c r="L5702" s="446">
        <v>0.40229999999999999</v>
      </c>
    </row>
    <row r="5703" spans="2:12" ht="25.5" x14ac:dyDescent="0.25">
      <c r="B5703" s="399"/>
      <c r="C5703" s="399"/>
      <c r="D5703" s="399"/>
      <c r="E5703" s="399"/>
      <c r="F5703" s="399"/>
      <c r="G5703" s="399" t="s">
        <v>386</v>
      </c>
      <c r="H5703" s="447">
        <v>5.14</v>
      </c>
      <c r="I5703" s="399" t="s">
        <v>387</v>
      </c>
      <c r="J5703" s="447">
        <v>0</v>
      </c>
      <c r="K5703" s="399" t="s">
        <v>388</v>
      </c>
      <c r="L5703" s="447">
        <v>5.14</v>
      </c>
    </row>
    <row r="5704" spans="2:12" ht="26.25" thickBot="1" x14ac:dyDescent="0.3">
      <c r="B5704" s="399"/>
      <c r="C5704" s="399"/>
      <c r="D5704" s="399"/>
      <c r="E5704" s="399"/>
      <c r="F5704" s="399"/>
      <c r="G5704" s="399" t="s">
        <v>389</v>
      </c>
      <c r="H5704" s="447">
        <v>0</v>
      </c>
      <c r="I5704" s="543"/>
      <c r="J5704" s="543" t="s">
        <v>474</v>
      </c>
      <c r="K5704" s="399"/>
      <c r="L5704" s="447">
        <v>12.5</v>
      </c>
    </row>
    <row r="5705" spans="2:12" ht="13.5" thickTop="1" x14ac:dyDescent="0.25">
      <c r="B5705" s="396"/>
      <c r="C5705" s="396"/>
      <c r="D5705" s="396"/>
      <c r="E5705" s="396"/>
      <c r="F5705" s="396"/>
      <c r="G5705" s="396"/>
      <c r="H5705" s="396"/>
      <c r="I5705" s="396"/>
      <c r="J5705" s="396"/>
      <c r="K5705" s="396"/>
      <c r="L5705" s="396"/>
    </row>
    <row r="5706" spans="2:12" ht="15" x14ac:dyDescent="0.25">
      <c r="B5706" s="388" t="s">
        <v>3098</v>
      </c>
      <c r="C5706" s="440" t="s">
        <v>15</v>
      </c>
      <c r="D5706" s="388" t="s">
        <v>33</v>
      </c>
      <c r="E5706" s="388" t="s">
        <v>30</v>
      </c>
      <c r="F5706" s="544" t="s">
        <v>199</v>
      </c>
      <c r="G5706" s="544"/>
      <c r="H5706" s="389" t="s">
        <v>24</v>
      </c>
      <c r="I5706" s="440" t="s">
        <v>26</v>
      </c>
      <c r="J5706" s="440" t="s">
        <v>585</v>
      </c>
      <c r="K5706" s="440" t="s">
        <v>54</v>
      </c>
      <c r="L5706" s="440" t="s">
        <v>25</v>
      </c>
    </row>
    <row r="5707" spans="2:12" ht="38.25" x14ac:dyDescent="0.25">
      <c r="B5707" s="390" t="s">
        <v>382</v>
      </c>
      <c r="C5707" s="391" t="s">
        <v>3099</v>
      </c>
      <c r="D5707" s="390" t="s">
        <v>142</v>
      </c>
      <c r="E5707" s="390" t="s">
        <v>3100</v>
      </c>
      <c r="F5707" s="541">
        <v>13.01</v>
      </c>
      <c r="G5707" s="541"/>
      <c r="H5707" s="392" t="s">
        <v>131</v>
      </c>
      <c r="I5707" s="443">
        <v>1</v>
      </c>
      <c r="J5707" s="393"/>
      <c r="K5707" s="393">
        <v>143</v>
      </c>
      <c r="L5707" s="393">
        <v>143</v>
      </c>
    </row>
    <row r="5708" spans="2:12" x14ac:dyDescent="0.25">
      <c r="B5708" s="394" t="s">
        <v>383</v>
      </c>
      <c r="C5708" s="444" t="s">
        <v>685</v>
      </c>
      <c r="D5708" s="394" t="s">
        <v>1336</v>
      </c>
      <c r="E5708" s="394" t="s">
        <v>236</v>
      </c>
      <c r="F5708" s="542" t="s">
        <v>384</v>
      </c>
      <c r="G5708" s="542"/>
      <c r="H5708" s="395" t="s">
        <v>340</v>
      </c>
      <c r="I5708" s="445">
        <v>0.45</v>
      </c>
      <c r="J5708" s="445">
        <v>0</v>
      </c>
      <c r="K5708" s="446">
        <v>29.12</v>
      </c>
      <c r="L5708" s="446">
        <v>13.103999999999999</v>
      </c>
    </row>
    <row r="5709" spans="2:12" x14ac:dyDescent="0.25">
      <c r="B5709" s="394" t="s">
        <v>383</v>
      </c>
      <c r="C5709" s="444" t="s">
        <v>658</v>
      </c>
      <c r="D5709" s="394" t="s">
        <v>1336</v>
      </c>
      <c r="E5709" s="394" t="s">
        <v>393</v>
      </c>
      <c r="F5709" s="542" t="s">
        <v>390</v>
      </c>
      <c r="G5709" s="542"/>
      <c r="H5709" s="395" t="s">
        <v>156</v>
      </c>
      <c r="I5709" s="445">
        <v>0.02</v>
      </c>
      <c r="J5709" s="445">
        <v>0</v>
      </c>
      <c r="K5709" s="446">
        <v>17.79</v>
      </c>
      <c r="L5709" s="446">
        <v>0.35580000000000001</v>
      </c>
    </row>
    <row r="5710" spans="2:12" ht="12.75" customHeight="1" x14ac:dyDescent="0.25">
      <c r="B5710" s="394" t="s">
        <v>383</v>
      </c>
      <c r="C5710" s="444" t="s">
        <v>3956</v>
      </c>
      <c r="D5710" s="394" t="s">
        <v>1336</v>
      </c>
      <c r="E5710" s="394" t="s">
        <v>250</v>
      </c>
      <c r="F5710" s="542" t="s">
        <v>384</v>
      </c>
      <c r="G5710" s="542"/>
      <c r="H5710" s="395" t="s">
        <v>340</v>
      </c>
      <c r="I5710" s="445">
        <v>0.22</v>
      </c>
      <c r="J5710" s="445">
        <v>0</v>
      </c>
      <c r="K5710" s="446">
        <v>22.31</v>
      </c>
      <c r="L5710" s="446">
        <v>4.9081999999999999</v>
      </c>
    </row>
    <row r="5711" spans="2:12" x14ac:dyDescent="0.25">
      <c r="B5711" s="394" t="s">
        <v>383</v>
      </c>
      <c r="C5711" s="444" t="s">
        <v>690</v>
      </c>
      <c r="D5711" s="394" t="s">
        <v>1336</v>
      </c>
      <c r="E5711" s="394" t="s">
        <v>202</v>
      </c>
      <c r="F5711" s="542" t="s">
        <v>384</v>
      </c>
      <c r="G5711" s="542"/>
      <c r="H5711" s="395" t="s">
        <v>340</v>
      </c>
      <c r="I5711" s="445">
        <v>0.9</v>
      </c>
      <c r="J5711" s="445">
        <v>0</v>
      </c>
      <c r="K5711" s="446">
        <v>20.37</v>
      </c>
      <c r="L5711" s="446">
        <v>18.332999999999998</v>
      </c>
    </row>
    <row r="5712" spans="2:12" ht="38.25" x14ac:dyDescent="0.25">
      <c r="B5712" s="394" t="s">
        <v>383</v>
      </c>
      <c r="C5712" s="444" t="s">
        <v>5136</v>
      </c>
      <c r="D5712" s="394" t="s">
        <v>142</v>
      </c>
      <c r="E5712" s="394" t="s">
        <v>5137</v>
      </c>
      <c r="F5712" s="542" t="s">
        <v>390</v>
      </c>
      <c r="G5712" s="542"/>
      <c r="H5712" s="395" t="s">
        <v>131</v>
      </c>
      <c r="I5712" s="445">
        <v>1</v>
      </c>
      <c r="J5712" s="445">
        <v>0</v>
      </c>
      <c r="K5712" s="446">
        <v>82.25</v>
      </c>
      <c r="L5712" s="446">
        <v>82.25</v>
      </c>
    </row>
    <row r="5713" spans="2:12" x14ac:dyDescent="0.25">
      <c r="B5713" s="394" t="s">
        <v>383</v>
      </c>
      <c r="C5713" s="444" t="s">
        <v>666</v>
      </c>
      <c r="D5713" s="394" t="s">
        <v>1336</v>
      </c>
      <c r="E5713" s="394" t="s">
        <v>403</v>
      </c>
      <c r="F5713" s="542" t="s">
        <v>390</v>
      </c>
      <c r="G5713" s="542"/>
      <c r="H5713" s="395" t="s">
        <v>141</v>
      </c>
      <c r="I5713" s="445">
        <v>1.01</v>
      </c>
      <c r="J5713" s="445">
        <v>0</v>
      </c>
      <c r="K5713" s="446">
        <v>10.54</v>
      </c>
      <c r="L5713" s="446">
        <v>10.6454</v>
      </c>
    </row>
    <row r="5714" spans="2:12" x14ac:dyDescent="0.25">
      <c r="B5714" s="394" t="s">
        <v>383</v>
      </c>
      <c r="C5714" s="444" t="s">
        <v>662</v>
      </c>
      <c r="D5714" s="394" t="s">
        <v>1336</v>
      </c>
      <c r="E5714" s="394" t="s">
        <v>240</v>
      </c>
      <c r="F5714" s="542" t="s">
        <v>384</v>
      </c>
      <c r="G5714" s="542"/>
      <c r="H5714" s="395" t="s">
        <v>340</v>
      </c>
      <c r="I5714" s="445">
        <v>0.22</v>
      </c>
      <c r="J5714" s="445">
        <v>0</v>
      </c>
      <c r="K5714" s="446">
        <v>29.14</v>
      </c>
      <c r="L5714" s="446">
        <v>6.4108000000000001</v>
      </c>
    </row>
    <row r="5715" spans="2:12" x14ac:dyDescent="0.25">
      <c r="B5715" s="394" t="s">
        <v>383</v>
      </c>
      <c r="C5715" s="444" t="s">
        <v>663</v>
      </c>
      <c r="D5715" s="394" t="s">
        <v>1336</v>
      </c>
      <c r="E5715" s="394" t="s">
        <v>400</v>
      </c>
      <c r="F5715" s="542" t="s">
        <v>390</v>
      </c>
      <c r="G5715" s="542"/>
      <c r="H5715" s="395" t="s">
        <v>141</v>
      </c>
      <c r="I5715" s="445">
        <v>0.74</v>
      </c>
      <c r="J5715" s="445">
        <v>0</v>
      </c>
      <c r="K5715" s="446">
        <v>6.36</v>
      </c>
      <c r="L5715" s="446">
        <v>4.7064000000000004</v>
      </c>
    </row>
    <row r="5716" spans="2:12" x14ac:dyDescent="0.25">
      <c r="B5716" s="394" t="s">
        <v>383</v>
      </c>
      <c r="C5716" s="444" t="s">
        <v>667</v>
      </c>
      <c r="D5716" s="394" t="s">
        <v>1336</v>
      </c>
      <c r="E5716" s="394" t="s">
        <v>407</v>
      </c>
      <c r="F5716" s="542" t="s">
        <v>390</v>
      </c>
      <c r="G5716" s="542"/>
      <c r="H5716" s="395" t="s">
        <v>141</v>
      </c>
      <c r="I5716" s="445">
        <v>0.18</v>
      </c>
      <c r="J5716" s="445">
        <v>0</v>
      </c>
      <c r="K5716" s="446">
        <v>12.93</v>
      </c>
      <c r="L5716" s="446">
        <v>2.3273999999999999</v>
      </c>
    </row>
    <row r="5717" spans="2:12" ht="25.5" x14ac:dyDescent="0.25">
      <c r="B5717" s="399"/>
      <c r="C5717" s="399"/>
      <c r="D5717" s="399"/>
      <c r="E5717" s="399"/>
      <c r="F5717" s="399"/>
      <c r="G5717" s="399" t="s">
        <v>386</v>
      </c>
      <c r="H5717" s="447">
        <v>42.74</v>
      </c>
      <c r="I5717" s="399" t="s">
        <v>387</v>
      </c>
      <c r="J5717" s="447">
        <v>0</v>
      </c>
      <c r="K5717" s="399" t="s">
        <v>388</v>
      </c>
      <c r="L5717" s="447">
        <v>42.74</v>
      </c>
    </row>
    <row r="5718" spans="2:12" ht="26.25" thickBot="1" x14ac:dyDescent="0.3">
      <c r="B5718" s="399"/>
      <c r="C5718" s="399"/>
      <c r="D5718" s="399"/>
      <c r="E5718" s="399"/>
      <c r="F5718" s="399"/>
      <c r="G5718" s="399" t="s">
        <v>389</v>
      </c>
      <c r="H5718" s="447">
        <v>0</v>
      </c>
      <c r="I5718" s="543"/>
      <c r="J5718" s="543" t="s">
        <v>474</v>
      </c>
      <c r="K5718" s="399"/>
      <c r="L5718" s="447">
        <v>143</v>
      </c>
    </row>
    <row r="5719" spans="2:12" ht="13.5" thickTop="1" x14ac:dyDescent="0.25">
      <c r="B5719" s="396"/>
      <c r="C5719" s="396"/>
      <c r="D5719" s="396"/>
      <c r="E5719" s="396"/>
      <c r="F5719" s="396"/>
      <c r="G5719" s="396"/>
      <c r="H5719" s="396"/>
      <c r="I5719" s="396"/>
      <c r="J5719" s="396"/>
      <c r="K5719" s="396"/>
      <c r="L5719" s="396"/>
    </row>
    <row r="5720" spans="2:12" ht="12.75" customHeight="1" x14ac:dyDescent="0.25">
      <c r="B5720" s="388" t="s">
        <v>3101</v>
      </c>
      <c r="C5720" s="440" t="s">
        <v>15</v>
      </c>
      <c r="D5720" s="388" t="s">
        <v>33</v>
      </c>
      <c r="E5720" s="388" t="s">
        <v>30</v>
      </c>
      <c r="F5720" s="544" t="s">
        <v>199</v>
      </c>
      <c r="G5720" s="544"/>
      <c r="H5720" s="389" t="s">
        <v>24</v>
      </c>
      <c r="I5720" s="440" t="s">
        <v>26</v>
      </c>
      <c r="J5720" s="440" t="s">
        <v>585</v>
      </c>
      <c r="K5720" s="440" t="s">
        <v>54</v>
      </c>
      <c r="L5720" s="440" t="s">
        <v>25</v>
      </c>
    </row>
    <row r="5721" spans="2:12" ht="12.75" customHeight="1" x14ac:dyDescent="0.25">
      <c r="B5721" s="390" t="s">
        <v>382</v>
      </c>
      <c r="C5721" s="391" t="s">
        <v>3102</v>
      </c>
      <c r="D5721" s="390" t="s">
        <v>142</v>
      </c>
      <c r="E5721" s="390" t="s">
        <v>5138</v>
      </c>
      <c r="F5721" s="541">
        <v>13.01</v>
      </c>
      <c r="G5721" s="541"/>
      <c r="H5721" s="392" t="s">
        <v>131</v>
      </c>
      <c r="I5721" s="443">
        <v>1</v>
      </c>
      <c r="J5721" s="393"/>
      <c r="K5721" s="393">
        <v>199.92</v>
      </c>
      <c r="L5721" s="393">
        <v>199.92</v>
      </c>
    </row>
    <row r="5722" spans="2:12" x14ac:dyDescent="0.25">
      <c r="B5722" s="394" t="s">
        <v>383</v>
      </c>
      <c r="C5722" s="444" t="s">
        <v>667</v>
      </c>
      <c r="D5722" s="394" t="s">
        <v>1336</v>
      </c>
      <c r="E5722" s="394" t="s">
        <v>407</v>
      </c>
      <c r="F5722" s="542" t="s">
        <v>390</v>
      </c>
      <c r="G5722" s="542"/>
      <c r="H5722" s="395" t="s">
        <v>141</v>
      </c>
      <c r="I5722" s="445">
        <v>0.18</v>
      </c>
      <c r="J5722" s="445">
        <v>0</v>
      </c>
      <c r="K5722" s="446">
        <v>12.93</v>
      </c>
      <c r="L5722" s="446">
        <v>2.3273999999999999</v>
      </c>
    </row>
    <row r="5723" spans="2:12" ht="38.25" x14ac:dyDescent="0.25">
      <c r="B5723" s="394" t="s">
        <v>383</v>
      </c>
      <c r="C5723" s="444" t="s">
        <v>5139</v>
      </c>
      <c r="D5723" s="394" t="s">
        <v>142</v>
      </c>
      <c r="E5723" s="394" t="s">
        <v>5140</v>
      </c>
      <c r="F5723" s="542" t="s">
        <v>390</v>
      </c>
      <c r="G5723" s="542"/>
      <c r="H5723" s="395" t="s">
        <v>131</v>
      </c>
      <c r="I5723" s="445">
        <v>1</v>
      </c>
      <c r="J5723" s="445">
        <v>0</v>
      </c>
      <c r="K5723" s="446">
        <v>135.66999999999999</v>
      </c>
      <c r="L5723" s="446">
        <v>135.66999999999999</v>
      </c>
    </row>
    <row r="5724" spans="2:12" x14ac:dyDescent="0.25">
      <c r="B5724" s="394" t="s">
        <v>383</v>
      </c>
      <c r="C5724" s="444" t="s">
        <v>3956</v>
      </c>
      <c r="D5724" s="394" t="s">
        <v>1336</v>
      </c>
      <c r="E5724" s="394" t="s">
        <v>250</v>
      </c>
      <c r="F5724" s="542" t="s">
        <v>384</v>
      </c>
      <c r="G5724" s="542"/>
      <c r="H5724" s="395" t="s">
        <v>340</v>
      </c>
      <c r="I5724" s="445">
        <v>0.22</v>
      </c>
      <c r="J5724" s="445">
        <v>0</v>
      </c>
      <c r="K5724" s="446">
        <v>22.31</v>
      </c>
      <c r="L5724" s="446">
        <v>4.9081999999999999</v>
      </c>
    </row>
    <row r="5725" spans="2:12" x14ac:dyDescent="0.25">
      <c r="B5725" s="394" t="s">
        <v>383</v>
      </c>
      <c r="C5725" s="444" t="s">
        <v>685</v>
      </c>
      <c r="D5725" s="394" t="s">
        <v>1336</v>
      </c>
      <c r="E5725" s="394" t="s">
        <v>236</v>
      </c>
      <c r="F5725" s="542" t="s">
        <v>384</v>
      </c>
      <c r="G5725" s="542"/>
      <c r="H5725" s="395" t="s">
        <v>340</v>
      </c>
      <c r="I5725" s="445">
        <v>0.5</v>
      </c>
      <c r="J5725" s="445">
        <v>0</v>
      </c>
      <c r="K5725" s="446">
        <v>29.12</v>
      </c>
      <c r="L5725" s="446">
        <v>14.56</v>
      </c>
    </row>
    <row r="5726" spans="2:12" x14ac:dyDescent="0.25">
      <c r="B5726" s="394" t="s">
        <v>383</v>
      </c>
      <c r="C5726" s="444" t="s">
        <v>662</v>
      </c>
      <c r="D5726" s="394" t="s">
        <v>1336</v>
      </c>
      <c r="E5726" s="394" t="s">
        <v>240</v>
      </c>
      <c r="F5726" s="542" t="s">
        <v>384</v>
      </c>
      <c r="G5726" s="542"/>
      <c r="H5726" s="395" t="s">
        <v>340</v>
      </c>
      <c r="I5726" s="445">
        <v>0.22</v>
      </c>
      <c r="J5726" s="445">
        <v>0</v>
      </c>
      <c r="K5726" s="446">
        <v>29.14</v>
      </c>
      <c r="L5726" s="446">
        <v>6.4108000000000001</v>
      </c>
    </row>
    <row r="5727" spans="2:12" x14ac:dyDescent="0.25">
      <c r="B5727" s="394" t="s">
        <v>383</v>
      </c>
      <c r="C5727" s="444" t="s">
        <v>663</v>
      </c>
      <c r="D5727" s="394" t="s">
        <v>1336</v>
      </c>
      <c r="E5727" s="394" t="s">
        <v>400</v>
      </c>
      <c r="F5727" s="542" t="s">
        <v>390</v>
      </c>
      <c r="G5727" s="542"/>
      <c r="H5727" s="395" t="s">
        <v>141</v>
      </c>
      <c r="I5727" s="445">
        <v>0.74</v>
      </c>
      <c r="J5727" s="445">
        <v>0</v>
      </c>
      <c r="K5727" s="446">
        <v>6.36</v>
      </c>
      <c r="L5727" s="446">
        <v>4.7064000000000004</v>
      </c>
    </row>
    <row r="5728" spans="2:12" x14ac:dyDescent="0.25">
      <c r="B5728" s="394" t="s">
        <v>383</v>
      </c>
      <c r="C5728" s="444" t="s">
        <v>690</v>
      </c>
      <c r="D5728" s="394" t="s">
        <v>1336</v>
      </c>
      <c r="E5728" s="394" t="s">
        <v>202</v>
      </c>
      <c r="F5728" s="542" t="s">
        <v>384</v>
      </c>
      <c r="G5728" s="542"/>
      <c r="H5728" s="395" t="s">
        <v>340</v>
      </c>
      <c r="I5728" s="445">
        <v>1</v>
      </c>
      <c r="J5728" s="445">
        <v>0</v>
      </c>
      <c r="K5728" s="446">
        <v>20.37</v>
      </c>
      <c r="L5728" s="446">
        <v>20.37</v>
      </c>
    </row>
    <row r="5729" spans="2:12" x14ac:dyDescent="0.25">
      <c r="B5729" s="394" t="s">
        <v>383</v>
      </c>
      <c r="C5729" s="444" t="s">
        <v>666</v>
      </c>
      <c r="D5729" s="394" t="s">
        <v>1336</v>
      </c>
      <c r="E5729" s="394" t="s">
        <v>403</v>
      </c>
      <c r="F5729" s="542" t="s">
        <v>390</v>
      </c>
      <c r="G5729" s="542"/>
      <c r="H5729" s="395" t="s">
        <v>141</v>
      </c>
      <c r="I5729" s="445">
        <v>1.01</v>
      </c>
      <c r="J5729" s="445">
        <v>0</v>
      </c>
      <c r="K5729" s="446">
        <v>10.54</v>
      </c>
      <c r="L5729" s="446">
        <v>10.6454</v>
      </c>
    </row>
    <row r="5730" spans="2:12" ht="12.75" customHeight="1" x14ac:dyDescent="0.25">
      <c r="B5730" s="394" t="s">
        <v>383</v>
      </c>
      <c r="C5730" s="444" t="s">
        <v>658</v>
      </c>
      <c r="D5730" s="394" t="s">
        <v>1336</v>
      </c>
      <c r="E5730" s="394" t="s">
        <v>393</v>
      </c>
      <c r="F5730" s="542" t="s">
        <v>390</v>
      </c>
      <c r="G5730" s="542"/>
      <c r="H5730" s="395" t="s">
        <v>156</v>
      </c>
      <c r="I5730" s="445">
        <v>0.02</v>
      </c>
      <c r="J5730" s="445">
        <v>0</v>
      </c>
      <c r="K5730" s="446">
        <v>17.79</v>
      </c>
      <c r="L5730" s="446">
        <v>0.35580000000000001</v>
      </c>
    </row>
    <row r="5731" spans="2:12" ht="25.5" x14ac:dyDescent="0.25">
      <c r="B5731" s="399"/>
      <c r="C5731" s="399"/>
      <c r="D5731" s="399"/>
      <c r="E5731" s="399"/>
      <c r="F5731" s="399"/>
      <c r="G5731" s="399" t="s">
        <v>386</v>
      </c>
      <c r="H5731" s="447">
        <v>46.24</v>
      </c>
      <c r="I5731" s="399" t="s">
        <v>387</v>
      </c>
      <c r="J5731" s="447">
        <v>0</v>
      </c>
      <c r="K5731" s="399" t="s">
        <v>388</v>
      </c>
      <c r="L5731" s="447">
        <v>46.24</v>
      </c>
    </row>
    <row r="5732" spans="2:12" ht="26.25" thickBot="1" x14ac:dyDescent="0.3">
      <c r="B5732" s="399"/>
      <c r="C5732" s="399"/>
      <c r="D5732" s="399"/>
      <c r="E5732" s="399"/>
      <c r="F5732" s="399"/>
      <c r="G5732" s="399" t="s">
        <v>389</v>
      </c>
      <c r="H5732" s="447">
        <v>0</v>
      </c>
      <c r="I5732" s="543"/>
      <c r="J5732" s="543" t="s">
        <v>474</v>
      </c>
      <c r="K5732" s="399"/>
      <c r="L5732" s="447">
        <v>199.92</v>
      </c>
    </row>
    <row r="5733" spans="2:12" ht="12.75" customHeight="1" thickTop="1" x14ac:dyDescent="0.25">
      <c r="B5733" s="396"/>
      <c r="C5733" s="396"/>
      <c r="D5733" s="396"/>
      <c r="E5733" s="396"/>
      <c r="F5733" s="396"/>
      <c r="G5733" s="396"/>
      <c r="H5733" s="396"/>
      <c r="I5733" s="396"/>
      <c r="J5733" s="396"/>
      <c r="K5733" s="396"/>
      <c r="L5733" s="396"/>
    </row>
    <row r="5734" spans="2:12" ht="15" x14ac:dyDescent="0.25">
      <c r="B5734" s="388" t="s">
        <v>3104</v>
      </c>
      <c r="C5734" s="440" t="s">
        <v>15</v>
      </c>
      <c r="D5734" s="388" t="s">
        <v>33</v>
      </c>
      <c r="E5734" s="388" t="s">
        <v>30</v>
      </c>
      <c r="F5734" s="544" t="s">
        <v>199</v>
      </c>
      <c r="G5734" s="544"/>
      <c r="H5734" s="389" t="s">
        <v>24</v>
      </c>
      <c r="I5734" s="440" t="s">
        <v>26</v>
      </c>
      <c r="J5734" s="440" t="s">
        <v>585</v>
      </c>
      <c r="K5734" s="440" t="s">
        <v>54</v>
      </c>
      <c r="L5734" s="440" t="s">
        <v>25</v>
      </c>
    </row>
    <row r="5735" spans="2:12" ht="38.25" x14ac:dyDescent="0.25">
      <c r="B5735" s="390" t="s">
        <v>382</v>
      </c>
      <c r="C5735" s="391" t="s">
        <v>3105</v>
      </c>
      <c r="D5735" s="390" t="s">
        <v>142</v>
      </c>
      <c r="E5735" s="390" t="s">
        <v>5141</v>
      </c>
      <c r="F5735" s="541">
        <v>13.01</v>
      </c>
      <c r="G5735" s="541"/>
      <c r="H5735" s="392" t="s">
        <v>131</v>
      </c>
      <c r="I5735" s="443">
        <v>1</v>
      </c>
      <c r="J5735" s="393"/>
      <c r="K5735" s="393">
        <v>213.02</v>
      </c>
      <c r="L5735" s="393">
        <v>213.02</v>
      </c>
    </row>
    <row r="5736" spans="2:12" x14ac:dyDescent="0.25">
      <c r="B5736" s="394" t="s">
        <v>383</v>
      </c>
      <c r="C5736" s="444" t="s">
        <v>662</v>
      </c>
      <c r="D5736" s="394" t="s">
        <v>1336</v>
      </c>
      <c r="E5736" s="394" t="s">
        <v>240</v>
      </c>
      <c r="F5736" s="542" t="s">
        <v>384</v>
      </c>
      <c r="G5736" s="542"/>
      <c r="H5736" s="395" t="s">
        <v>340</v>
      </c>
      <c r="I5736" s="445">
        <v>0.24</v>
      </c>
      <c r="J5736" s="445">
        <v>0</v>
      </c>
      <c r="K5736" s="446">
        <v>29.14</v>
      </c>
      <c r="L5736" s="446">
        <v>6.9935999999999998</v>
      </c>
    </row>
    <row r="5737" spans="2:12" x14ac:dyDescent="0.25">
      <c r="B5737" s="394" t="s">
        <v>383</v>
      </c>
      <c r="C5737" s="444" t="s">
        <v>663</v>
      </c>
      <c r="D5737" s="394" t="s">
        <v>1336</v>
      </c>
      <c r="E5737" s="394" t="s">
        <v>400</v>
      </c>
      <c r="F5737" s="542" t="s">
        <v>390</v>
      </c>
      <c r="G5737" s="542"/>
      <c r="H5737" s="395" t="s">
        <v>141</v>
      </c>
      <c r="I5737" s="445">
        <v>0.77</v>
      </c>
      <c r="J5737" s="445">
        <v>0</v>
      </c>
      <c r="K5737" s="446">
        <v>6.36</v>
      </c>
      <c r="L5737" s="446">
        <v>4.8971999999999998</v>
      </c>
    </row>
    <row r="5738" spans="2:12" x14ac:dyDescent="0.25">
      <c r="B5738" s="394" t="s">
        <v>383</v>
      </c>
      <c r="C5738" s="444" t="s">
        <v>690</v>
      </c>
      <c r="D5738" s="394" t="s">
        <v>1336</v>
      </c>
      <c r="E5738" s="394" t="s">
        <v>202</v>
      </c>
      <c r="F5738" s="542" t="s">
        <v>384</v>
      </c>
      <c r="G5738" s="542"/>
      <c r="H5738" s="395" t="s">
        <v>340</v>
      </c>
      <c r="I5738" s="445">
        <v>1.1000000000000001</v>
      </c>
      <c r="J5738" s="445">
        <v>0</v>
      </c>
      <c r="K5738" s="446">
        <v>20.37</v>
      </c>
      <c r="L5738" s="446">
        <v>22.407</v>
      </c>
    </row>
    <row r="5739" spans="2:12" x14ac:dyDescent="0.25">
      <c r="B5739" s="394" t="s">
        <v>383</v>
      </c>
      <c r="C5739" s="444" t="s">
        <v>658</v>
      </c>
      <c r="D5739" s="394" t="s">
        <v>1336</v>
      </c>
      <c r="E5739" s="394" t="s">
        <v>393</v>
      </c>
      <c r="F5739" s="542" t="s">
        <v>390</v>
      </c>
      <c r="G5739" s="542"/>
      <c r="H5739" s="395" t="s">
        <v>156</v>
      </c>
      <c r="I5739" s="445">
        <v>0.02</v>
      </c>
      <c r="J5739" s="445">
        <v>0</v>
      </c>
      <c r="K5739" s="446">
        <v>17.79</v>
      </c>
      <c r="L5739" s="446">
        <v>0.35580000000000001</v>
      </c>
    </row>
    <row r="5740" spans="2:12" x14ac:dyDescent="0.25">
      <c r="B5740" s="394" t="s">
        <v>383</v>
      </c>
      <c r="C5740" s="444" t="s">
        <v>3956</v>
      </c>
      <c r="D5740" s="394" t="s">
        <v>1336</v>
      </c>
      <c r="E5740" s="394" t="s">
        <v>250</v>
      </c>
      <c r="F5740" s="542" t="s">
        <v>384</v>
      </c>
      <c r="G5740" s="542"/>
      <c r="H5740" s="395" t="s">
        <v>340</v>
      </c>
      <c r="I5740" s="445">
        <v>0.24</v>
      </c>
      <c r="J5740" s="445">
        <v>0</v>
      </c>
      <c r="K5740" s="446">
        <v>22.31</v>
      </c>
      <c r="L5740" s="446">
        <v>5.3544</v>
      </c>
    </row>
    <row r="5741" spans="2:12" x14ac:dyDescent="0.25">
      <c r="B5741" s="394" t="s">
        <v>383</v>
      </c>
      <c r="C5741" s="444" t="s">
        <v>667</v>
      </c>
      <c r="D5741" s="394" t="s">
        <v>1336</v>
      </c>
      <c r="E5741" s="394" t="s">
        <v>407</v>
      </c>
      <c r="F5741" s="542" t="s">
        <v>390</v>
      </c>
      <c r="G5741" s="542"/>
      <c r="H5741" s="395" t="s">
        <v>141</v>
      </c>
      <c r="I5741" s="445">
        <v>0.2</v>
      </c>
      <c r="J5741" s="445">
        <v>0</v>
      </c>
      <c r="K5741" s="446">
        <v>12.93</v>
      </c>
      <c r="L5741" s="446">
        <v>2.5859999999999999</v>
      </c>
    </row>
    <row r="5742" spans="2:12" ht="12.75" customHeight="1" x14ac:dyDescent="0.25">
      <c r="B5742" s="394" t="s">
        <v>383</v>
      </c>
      <c r="C5742" s="444" t="s">
        <v>685</v>
      </c>
      <c r="D5742" s="394" t="s">
        <v>1336</v>
      </c>
      <c r="E5742" s="394" t="s">
        <v>236</v>
      </c>
      <c r="F5742" s="542" t="s">
        <v>384</v>
      </c>
      <c r="G5742" s="542"/>
      <c r="H5742" s="395" t="s">
        <v>340</v>
      </c>
      <c r="I5742" s="445">
        <v>0.55000000000000004</v>
      </c>
      <c r="J5742" s="445">
        <v>0</v>
      </c>
      <c r="K5742" s="446">
        <v>29.12</v>
      </c>
      <c r="L5742" s="446">
        <v>16.015999999999998</v>
      </c>
    </row>
    <row r="5743" spans="2:12" ht="12.75" customHeight="1" x14ac:dyDescent="0.25">
      <c r="B5743" s="394" t="s">
        <v>383</v>
      </c>
      <c r="C5743" s="444" t="s">
        <v>5142</v>
      </c>
      <c r="D5743" s="394" t="s">
        <v>142</v>
      </c>
      <c r="E5743" s="394" t="s">
        <v>5143</v>
      </c>
      <c r="F5743" s="542" t="s">
        <v>390</v>
      </c>
      <c r="G5743" s="542"/>
      <c r="H5743" s="395" t="s">
        <v>131</v>
      </c>
      <c r="I5743" s="445">
        <v>1</v>
      </c>
      <c r="J5743" s="445">
        <v>0</v>
      </c>
      <c r="K5743" s="446">
        <v>142.76</v>
      </c>
      <c r="L5743" s="446">
        <v>142.76</v>
      </c>
    </row>
    <row r="5744" spans="2:12" x14ac:dyDescent="0.25">
      <c r="B5744" s="394" t="s">
        <v>383</v>
      </c>
      <c r="C5744" s="444" t="s">
        <v>666</v>
      </c>
      <c r="D5744" s="394" t="s">
        <v>1336</v>
      </c>
      <c r="E5744" s="394" t="s">
        <v>403</v>
      </c>
      <c r="F5744" s="542" t="s">
        <v>390</v>
      </c>
      <c r="G5744" s="542"/>
      <c r="H5744" s="395" t="s">
        <v>141</v>
      </c>
      <c r="I5744" s="445">
        <v>1.1100000000000001</v>
      </c>
      <c r="J5744" s="445">
        <v>0</v>
      </c>
      <c r="K5744" s="446">
        <v>10.54</v>
      </c>
      <c r="L5744" s="446">
        <v>11.699400000000001</v>
      </c>
    </row>
    <row r="5745" spans="2:12" ht="25.5" x14ac:dyDescent="0.25">
      <c r="B5745" s="399"/>
      <c r="C5745" s="399"/>
      <c r="D5745" s="399"/>
      <c r="E5745" s="399"/>
      <c r="F5745" s="399"/>
      <c r="G5745" s="399" t="s">
        <v>386</v>
      </c>
      <c r="H5745" s="447">
        <v>50.75</v>
      </c>
      <c r="I5745" s="399" t="s">
        <v>387</v>
      </c>
      <c r="J5745" s="447">
        <v>0</v>
      </c>
      <c r="K5745" s="399" t="s">
        <v>388</v>
      </c>
      <c r="L5745" s="447">
        <v>50.75</v>
      </c>
    </row>
    <row r="5746" spans="2:12" ht="26.25" thickBot="1" x14ac:dyDescent="0.3">
      <c r="B5746" s="399"/>
      <c r="C5746" s="399"/>
      <c r="D5746" s="399"/>
      <c r="E5746" s="399"/>
      <c r="F5746" s="399"/>
      <c r="G5746" s="399" t="s">
        <v>389</v>
      </c>
      <c r="H5746" s="447">
        <v>0</v>
      </c>
      <c r="I5746" s="543"/>
      <c r="J5746" s="543" t="s">
        <v>474</v>
      </c>
      <c r="K5746" s="399"/>
      <c r="L5746" s="447">
        <v>213.02</v>
      </c>
    </row>
    <row r="5747" spans="2:12" ht="13.5" thickTop="1" x14ac:dyDescent="0.25">
      <c r="B5747" s="396"/>
      <c r="C5747" s="396"/>
      <c r="D5747" s="396"/>
      <c r="E5747" s="396"/>
      <c r="F5747" s="396"/>
      <c r="G5747" s="396"/>
      <c r="H5747" s="396"/>
      <c r="I5747" s="396"/>
      <c r="J5747" s="396"/>
      <c r="K5747" s="396"/>
      <c r="L5747" s="396"/>
    </row>
    <row r="5748" spans="2:12" ht="15" x14ac:dyDescent="0.25">
      <c r="B5748" s="388" t="s">
        <v>3109</v>
      </c>
      <c r="C5748" s="440" t="s">
        <v>15</v>
      </c>
      <c r="D5748" s="388" t="s">
        <v>33</v>
      </c>
      <c r="E5748" s="388" t="s">
        <v>30</v>
      </c>
      <c r="F5748" s="544" t="s">
        <v>199</v>
      </c>
      <c r="G5748" s="544"/>
      <c r="H5748" s="389" t="s">
        <v>24</v>
      </c>
      <c r="I5748" s="440" t="s">
        <v>26</v>
      </c>
      <c r="J5748" s="440" t="s">
        <v>585</v>
      </c>
      <c r="K5748" s="440" t="s">
        <v>54</v>
      </c>
      <c r="L5748" s="440" t="s">
        <v>25</v>
      </c>
    </row>
    <row r="5749" spans="2:12" ht="63.75" x14ac:dyDescent="0.25">
      <c r="B5749" s="390" t="s">
        <v>382</v>
      </c>
      <c r="C5749" s="391" t="s">
        <v>3110</v>
      </c>
      <c r="D5749" s="390" t="s">
        <v>130</v>
      </c>
      <c r="E5749" s="390" t="s">
        <v>5144</v>
      </c>
      <c r="F5749" s="541" t="s">
        <v>4412</v>
      </c>
      <c r="G5749" s="541"/>
      <c r="H5749" s="392" t="s">
        <v>2175</v>
      </c>
      <c r="I5749" s="443">
        <v>1</v>
      </c>
      <c r="J5749" s="393"/>
      <c r="K5749" s="393">
        <v>15.78</v>
      </c>
      <c r="L5749" s="393">
        <v>15.78</v>
      </c>
    </row>
    <row r="5750" spans="2:12" ht="12.75" customHeight="1" x14ac:dyDescent="0.25">
      <c r="B5750" s="397" t="s">
        <v>471</v>
      </c>
      <c r="C5750" s="448" t="s">
        <v>4934</v>
      </c>
      <c r="D5750" s="397" t="s">
        <v>160</v>
      </c>
      <c r="E5750" s="397" t="s">
        <v>4935</v>
      </c>
      <c r="F5750" s="545" t="s">
        <v>503</v>
      </c>
      <c r="G5750" s="545"/>
      <c r="H5750" s="398" t="s">
        <v>505</v>
      </c>
      <c r="I5750" s="449">
        <v>4.1475000000000001E-3</v>
      </c>
      <c r="J5750" s="449">
        <v>0</v>
      </c>
      <c r="K5750" s="450">
        <v>351.76</v>
      </c>
      <c r="L5750" s="450">
        <v>1.45</v>
      </c>
    </row>
    <row r="5751" spans="2:12" ht="12.75" customHeight="1" x14ac:dyDescent="0.25">
      <c r="B5751" s="397" t="s">
        <v>471</v>
      </c>
      <c r="C5751" s="448" t="s">
        <v>5145</v>
      </c>
      <c r="D5751" s="397" t="s">
        <v>160</v>
      </c>
      <c r="E5751" s="397" t="s">
        <v>5146</v>
      </c>
      <c r="F5751" s="545" t="s">
        <v>5147</v>
      </c>
      <c r="G5751" s="545"/>
      <c r="H5751" s="398" t="s">
        <v>131</v>
      </c>
      <c r="I5751" s="449">
        <v>3.5842400000000003E-2</v>
      </c>
      <c r="J5751" s="449">
        <v>0</v>
      </c>
      <c r="K5751" s="450">
        <v>10.41</v>
      </c>
      <c r="L5751" s="450">
        <v>0.37</v>
      </c>
    </row>
    <row r="5752" spans="2:12" ht="25.5" x14ac:dyDescent="0.25">
      <c r="B5752" s="397" t="s">
        <v>471</v>
      </c>
      <c r="C5752" s="448" t="s">
        <v>5148</v>
      </c>
      <c r="D5752" s="397" t="s">
        <v>160</v>
      </c>
      <c r="E5752" s="397" t="s">
        <v>5149</v>
      </c>
      <c r="F5752" s="545" t="s">
        <v>5147</v>
      </c>
      <c r="G5752" s="545"/>
      <c r="H5752" s="398" t="s">
        <v>131</v>
      </c>
      <c r="I5752" s="449">
        <v>3.5842400000000003E-2</v>
      </c>
      <c r="J5752" s="449">
        <v>0</v>
      </c>
      <c r="K5752" s="450">
        <v>24.77</v>
      </c>
      <c r="L5752" s="450">
        <v>0.88</v>
      </c>
    </row>
    <row r="5753" spans="2:12" ht="38.25" x14ac:dyDescent="0.25">
      <c r="B5753" s="397" t="s">
        <v>471</v>
      </c>
      <c r="C5753" s="448" t="s">
        <v>4932</v>
      </c>
      <c r="D5753" s="397" t="s">
        <v>160</v>
      </c>
      <c r="E5753" s="397" t="s">
        <v>4933</v>
      </c>
      <c r="F5753" s="545" t="s">
        <v>503</v>
      </c>
      <c r="G5753" s="545"/>
      <c r="H5753" s="398" t="s">
        <v>504</v>
      </c>
      <c r="I5753" s="449">
        <v>3.7851999999999998E-3</v>
      </c>
      <c r="J5753" s="449">
        <v>0</v>
      </c>
      <c r="K5753" s="450">
        <v>178.07</v>
      </c>
      <c r="L5753" s="450">
        <v>0.67</v>
      </c>
    </row>
    <row r="5754" spans="2:12" ht="25.5" x14ac:dyDescent="0.25">
      <c r="B5754" s="394" t="s">
        <v>383</v>
      </c>
      <c r="C5754" s="444" t="s">
        <v>5150</v>
      </c>
      <c r="D5754" s="394" t="s">
        <v>160</v>
      </c>
      <c r="E5754" s="394" t="s">
        <v>5151</v>
      </c>
      <c r="F5754" s="542" t="s">
        <v>390</v>
      </c>
      <c r="G5754" s="542"/>
      <c r="H5754" s="395" t="s">
        <v>2175</v>
      </c>
      <c r="I5754" s="445">
        <v>1.091</v>
      </c>
      <c r="J5754" s="445">
        <v>0</v>
      </c>
      <c r="K5754" s="446">
        <v>10</v>
      </c>
      <c r="L5754" s="446">
        <v>10.91</v>
      </c>
    </row>
    <row r="5755" spans="2:12" ht="38.25" x14ac:dyDescent="0.25">
      <c r="B5755" s="394" t="s">
        <v>383</v>
      </c>
      <c r="C5755" s="444" t="s">
        <v>5152</v>
      </c>
      <c r="D5755" s="394" t="s">
        <v>160</v>
      </c>
      <c r="E5755" s="394" t="s">
        <v>5153</v>
      </c>
      <c r="F5755" s="542" t="s">
        <v>390</v>
      </c>
      <c r="G5755" s="542"/>
      <c r="H5755" s="395" t="s">
        <v>159</v>
      </c>
      <c r="I5755" s="445">
        <v>5.0999999999999997E-2</v>
      </c>
      <c r="J5755" s="445">
        <v>0</v>
      </c>
      <c r="K5755" s="446">
        <v>6.47</v>
      </c>
      <c r="L5755" s="446">
        <v>0.32996999999999999</v>
      </c>
    </row>
    <row r="5756" spans="2:12" x14ac:dyDescent="0.25">
      <c r="B5756" s="394" t="s">
        <v>383</v>
      </c>
      <c r="C5756" s="444" t="s">
        <v>720</v>
      </c>
      <c r="D5756" s="394" t="s">
        <v>1336</v>
      </c>
      <c r="E5756" s="394" t="s">
        <v>470</v>
      </c>
      <c r="F5756" s="542" t="s">
        <v>384</v>
      </c>
      <c r="G5756" s="542"/>
      <c r="H5756" s="395" t="s">
        <v>340</v>
      </c>
      <c r="I5756" s="445">
        <v>2.9000000000000001E-2</v>
      </c>
      <c r="J5756" s="445">
        <v>0</v>
      </c>
      <c r="K5756" s="446">
        <v>29.21</v>
      </c>
      <c r="L5756" s="446">
        <v>0.84709000000000001</v>
      </c>
    </row>
    <row r="5757" spans="2:12" ht="25.5" x14ac:dyDescent="0.25">
      <c r="B5757" s="394" t="s">
        <v>383</v>
      </c>
      <c r="C5757" s="444" t="s">
        <v>5154</v>
      </c>
      <c r="D5757" s="394" t="s">
        <v>160</v>
      </c>
      <c r="E5757" s="394" t="s">
        <v>5155</v>
      </c>
      <c r="F5757" s="542" t="s">
        <v>390</v>
      </c>
      <c r="G5757" s="542"/>
      <c r="H5757" s="395" t="s">
        <v>2175</v>
      </c>
      <c r="I5757" s="445">
        <v>3.0547999999999999E-2</v>
      </c>
      <c r="J5757" s="445">
        <v>0</v>
      </c>
      <c r="K5757" s="446">
        <v>8.02</v>
      </c>
      <c r="L5757" s="446">
        <v>0.24499499999999999</v>
      </c>
    </row>
    <row r="5758" spans="2:12" x14ac:dyDescent="0.25">
      <c r="B5758" s="394" t="s">
        <v>383</v>
      </c>
      <c r="C5758" s="444" t="s">
        <v>674</v>
      </c>
      <c r="D5758" s="394" t="s">
        <v>1336</v>
      </c>
      <c r="E5758" s="394" t="s">
        <v>237</v>
      </c>
      <c r="F5758" s="542" t="s">
        <v>384</v>
      </c>
      <c r="G5758" s="542"/>
      <c r="H5758" s="395" t="s">
        <v>340</v>
      </c>
      <c r="I5758" s="445">
        <v>4.7000000000000002E-3</v>
      </c>
      <c r="J5758" s="445">
        <v>0</v>
      </c>
      <c r="K5758" s="446">
        <v>22.31</v>
      </c>
      <c r="L5758" s="446">
        <v>0.10485700000000001</v>
      </c>
    </row>
    <row r="5759" spans="2:12" ht="12.75" customHeight="1" x14ac:dyDescent="0.25">
      <c r="B5759" s="399"/>
      <c r="C5759" s="399"/>
      <c r="D5759" s="399"/>
      <c r="E5759" s="399"/>
      <c r="F5759" s="399"/>
      <c r="G5759" s="399" t="s">
        <v>386</v>
      </c>
      <c r="H5759" s="447">
        <v>1.38</v>
      </c>
      <c r="I5759" s="399" t="s">
        <v>387</v>
      </c>
      <c r="J5759" s="447">
        <v>0</v>
      </c>
      <c r="K5759" s="399" t="s">
        <v>388</v>
      </c>
      <c r="L5759" s="447">
        <v>1.38</v>
      </c>
    </row>
    <row r="5760" spans="2:12" ht="26.25" thickBot="1" x14ac:dyDescent="0.3">
      <c r="B5760" s="399"/>
      <c r="C5760" s="399"/>
      <c r="D5760" s="399"/>
      <c r="E5760" s="399"/>
      <c r="F5760" s="399"/>
      <c r="G5760" s="399" t="s">
        <v>389</v>
      </c>
      <c r="H5760" s="447">
        <v>0</v>
      </c>
      <c r="I5760" s="543"/>
      <c r="J5760" s="543" t="s">
        <v>474</v>
      </c>
      <c r="K5760" s="399"/>
      <c r="L5760" s="447">
        <v>15.78</v>
      </c>
    </row>
    <row r="5761" spans="2:12" ht="13.5" thickTop="1" x14ac:dyDescent="0.25">
      <c r="B5761" s="396"/>
      <c r="C5761" s="396"/>
      <c r="D5761" s="396"/>
      <c r="E5761" s="396"/>
      <c r="F5761" s="396"/>
      <c r="G5761" s="396"/>
      <c r="H5761" s="396"/>
      <c r="I5761" s="396"/>
      <c r="J5761" s="396"/>
      <c r="K5761" s="396"/>
      <c r="L5761" s="396"/>
    </row>
    <row r="5762" spans="2:12" ht="12.75" customHeight="1" x14ac:dyDescent="0.25">
      <c r="B5762" s="388" t="s">
        <v>3112</v>
      </c>
      <c r="C5762" s="440" t="s">
        <v>15</v>
      </c>
      <c r="D5762" s="388" t="s">
        <v>33</v>
      </c>
      <c r="E5762" s="388" t="s">
        <v>30</v>
      </c>
      <c r="F5762" s="544" t="s">
        <v>199</v>
      </c>
      <c r="G5762" s="544"/>
      <c r="H5762" s="389" t="s">
        <v>24</v>
      </c>
      <c r="I5762" s="440" t="s">
        <v>26</v>
      </c>
      <c r="J5762" s="440" t="s">
        <v>54</v>
      </c>
      <c r="K5762" s="440" t="s">
        <v>25</v>
      </c>
      <c r="L5762"/>
    </row>
    <row r="5763" spans="2:12" ht="25.5" x14ac:dyDescent="0.25">
      <c r="B5763" s="390" t="s">
        <v>382</v>
      </c>
      <c r="C5763" s="391" t="s">
        <v>3113</v>
      </c>
      <c r="D5763" s="390" t="s">
        <v>1337</v>
      </c>
      <c r="E5763" s="390" t="s">
        <v>3114</v>
      </c>
      <c r="F5763" s="541">
        <v>4523</v>
      </c>
      <c r="G5763" s="541"/>
      <c r="H5763" s="392" t="s">
        <v>156</v>
      </c>
      <c r="I5763" s="443">
        <v>1</v>
      </c>
      <c r="J5763" s="393">
        <v>94.93</v>
      </c>
      <c r="K5763" s="393">
        <v>94.93</v>
      </c>
      <c r="L5763"/>
    </row>
    <row r="5764" spans="2:12" ht="30" x14ac:dyDescent="0.25">
      <c r="B5764" s="388" t="s">
        <v>604</v>
      </c>
      <c r="C5764" s="440" t="s">
        <v>15</v>
      </c>
      <c r="D5764" s="388" t="s">
        <v>33</v>
      </c>
      <c r="E5764" s="388" t="s">
        <v>384</v>
      </c>
      <c r="F5764" s="440" t="s">
        <v>201</v>
      </c>
      <c r="G5764" s="546" t="s">
        <v>605</v>
      </c>
      <c r="H5764" s="546"/>
      <c r="I5764" s="546"/>
      <c r="J5764" s="546"/>
      <c r="K5764" s="440" t="s">
        <v>606</v>
      </c>
      <c r="L5764"/>
    </row>
    <row r="5765" spans="2:12" ht="25.5" x14ac:dyDescent="0.25">
      <c r="B5765" s="394" t="s">
        <v>383</v>
      </c>
      <c r="C5765" s="444" t="s">
        <v>5156</v>
      </c>
      <c r="D5765" s="394" t="s">
        <v>1337</v>
      </c>
      <c r="E5765" s="394" t="s">
        <v>236</v>
      </c>
      <c r="F5765" s="445">
        <v>0.21</v>
      </c>
      <c r="G5765" s="394"/>
      <c r="H5765" s="394"/>
      <c r="I5765" s="394"/>
      <c r="J5765" s="451" t="s">
        <v>5157</v>
      </c>
      <c r="K5765" s="451" t="s">
        <v>5158</v>
      </c>
      <c r="L5765"/>
    </row>
    <row r="5766" spans="2:12" ht="25.5" x14ac:dyDescent="0.25">
      <c r="B5766" s="394" t="s">
        <v>383</v>
      </c>
      <c r="C5766" s="444" t="s">
        <v>788</v>
      </c>
      <c r="D5766" s="394" t="s">
        <v>1337</v>
      </c>
      <c r="E5766" s="394" t="s">
        <v>607</v>
      </c>
      <c r="F5766" s="445">
        <v>2.1000000000000001E-2</v>
      </c>
      <c r="G5766" s="394"/>
      <c r="H5766" s="394"/>
      <c r="I5766" s="394"/>
      <c r="J5766" s="451" t="s">
        <v>1120</v>
      </c>
      <c r="K5766" s="451" t="s">
        <v>4709</v>
      </c>
      <c r="L5766"/>
    </row>
    <row r="5767" spans="2:12" ht="15" x14ac:dyDescent="0.25">
      <c r="B5767" s="547"/>
      <c r="C5767" s="547"/>
      <c r="D5767" s="547"/>
      <c r="E5767" s="547"/>
      <c r="F5767" s="547"/>
      <c r="G5767" s="547" t="s">
        <v>608</v>
      </c>
      <c r="H5767" s="547"/>
      <c r="I5767" s="547"/>
      <c r="J5767" s="547"/>
      <c r="K5767" s="453">
        <v>0</v>
      </c>
      <c r="L5767"/>
    </row>
    <row r="5768" spans="2:12" ht="15" x14ac:dyDescent="0.25">
      <c r="B5768" s="547"/>
      <c r="C5768" s="547"/>
      <c r="D5768" s="547"/>
      <c r="E5768" s="547"/>
      <c r="F5768" s="547"/>
      <c r="G5768" s="547" t="s">
        <v>609</v>
      </c>
      <c r="H5768" s="547"/>
      <c r="I5768" s="547"/>
      <c r="J5768" s="547"/>
      <c r="K5768" s="400">
        <v>6.84</v>
      </c>
      <c r="L5768"/>
    </row>
    <row r="5769" spans="2:12" ht="15" x14ac:dyDescent="0.25">
      <c r="B5769" s="547"/>
      <c r="C5769" s="547"/>
      <c r="D5769" s="547"/>
      <c r="E5769" s="547"/>
      <c r="F5769" s="547"/>
      <c r="G5769" s="547" t="s">
        <v>610</v>
      </c>
      <c r="H5769" s="547"/>
      <c r="I5769" s="547"/>
      <c r="J5769" s="547"/>
      <c r="K5769" s="400">
        <v>6.84</v>
      </c>
      <c r="L5769"/>
    </row>
    <row r="5770" spans="2:12" ht="15" x14ac:dyDescent="0.25">
      <c r="B5770" s="547"/>
      <c r="C5770" s="547"/>
      <c r="D5770" s="547"/>
      <c r="E5770" s="547"/>
      <c r="F5770" s="547"/>
      <c r="G5770" s="547" t="s">
        <v>611</v>
      </c>
      <c r="H5770" s="547"/>
      <c r="I5770" s="547"/>
      <c r="J5770" s="547"/>
      <c r="K5770" s="400">
        <v>1</v>
      </c>
      <c r="L5770"/>
    </row>
    <row r="5771" spans="2:12" ht="15" x14ac:dyDescent="0.25">
      <c r="B5771" s="547"/>
      <c r="C5771" s="547"/>
      <c r="D5771" s="547"/>
      <c r="E5771" s="547"/>
      <c r="F5771" s="547"/>
      <c r="G5771" s="547" t="s">
        <v>612</v>
      </c>
      <c r="H5771" s="547"/>
      <c r="I5771" s="547"/>
      <c r="J5771" s="547"/>
      <c r="K5771" s="400">
        <v>6.84</v>
      </c>
      <c r="L5771"/>
    </row>
    <row r="5772" spans="2:12" ht="12.75" customHeight="1" x14ac:dyDescent="0.25">
      <c r="B5772" s="388" t="s">
        <v>646</v>
      </c>
      <c r="C5772" s="440" t="s">
        <v>15</v>
      </c>
      <c r="D5772" s="388" t="s">
        <v>33</v>
      </c>
      <c r="E5772" s="388" t="s">
        <v>647</v>
      </c>
      <c r="F5772" s="440" t="s">
        <v>201</v>
      </c>
      <c r="G5772" s="440" t="s">
        <v>200</v>
      </c>
      <c r="H5772" s="440" t="s">
        <v>648</v>
      </c>
      <c r="I5772" s="440"/>
      <c r="J5772" s="440"/>
      <c r="K5772" s="440" t="s">
        <v>605</v>
      </c>
      <c r="L5772"/>
    </row>
    <row r="5773" spans="2:12" ht="25.5" x14ac:dyDescent="0.25">
      <c r="B5773" s="394" t="s">
        <v>383</v>
      </c>
      <c r="C5773" s="444" t="s">
        <v>5159</v>
      </c>
      <c r="D5773" s="394" t="s">
        <v>1337</v>
      </c>
      <c r="E5773" s="394" t="s">
        <v>5160</v>
      </c>
      <c r="F5773" s="445">
        <v>0.70499999999999996</v>
      </c>
      <c r="G5773" s="395" t="s">
        <v>5161</v>
      </c>
      <c r="H5773" s="550" t="s">
        <v>5162</v>
      </c>
      <c r="I5773" s="550"/>
      <c r="J5773" s="542"/>
      <c r="K5773" s="451" t="s">
        <v>5163</v>
      </c>
      <c r="L5773"/>
    </row>
    <row r="5774" spans="2:12" ht="25.5" x14ac:dyDescent="0.25">
      <c r="B5774" s="394" t="s">
        <v>383</v>
      </c>
      <c r="C5774" s="444" t="s">
        <v>5164</v>
      </c>
      <c r="D5774" s="394" t="s">
        <v>1337</v>
      </c>
      <c r="E5774" s="394" t="s">
        <v>5165</v>
      </c>
      <c r="F5774" s="445">
        <v>0.15</v>
      </c>
      <c r="G5774" s="395" t="s">
        <v>131</v>
      </c>
      <c r="H5774" s="550" t="s">
        <v>5166</v>
      </c>
      <c r="I5774" s="550"/>
      <c r="J5774" s="542"/>
      <c r="K5774" s="451" t="s">
        <v>5167</v>
      </c>
      <c r="L5774"/>
    </row>
    <row r="5775" spans="2:12" ht="15" x14ac:dyDescent="0.25">
      <c r="B5775" s="547"/>
      <c r="C5775" s="547"/>
      <c r="D5775" s="547"/>
      <c r="E5775" s="547"/>
      <c r="F5775" s="547"/>
      <c r="G5775" s="547" t="s">
        <v>649</v>
      </c>
      <c r="H5775" s="547"/>
      <c r="I5775" s="547"/>
      <c r="J5775" s="547"/>
      <c r="K5775" s="400">
        <v>88.09</v>
      </c>
      <c r="L5775"/>
    </row>
    <row r="5776" spans="2:12" ht="25.5" x14ac:dyDescent="0.25">
      <c r="B5776" s="399"/>
      <c r="C5776" s="399"/>
      <c r="D5776" s="399"/>
      <c r="E5776" s="399"/>
      <c r="F5776" s="399" t="s">
        <v>386</v>
      </c>
      <c r="G5776" s="447">
        <v>6.84</v>
      </c>
      <c r="H5776" s="399" t="s">
        <v>387</v>
      </c>
      <c r="I5776" s="447">
        <v>0</v>
      </c>
      <c r="J5776" s="399" t="s">
        <v>388</v>
      </c>
      <c r="K5776" s="447">
        <v>6.84</v>
      </c>
      <c r="L5776"/>
    </row>
    <row r="5777" spans="2:12" ht="26.25" thickBot="1" x14ac:dyDescent="0.3">
      <c r="B5777" s="399"/>
      <c r="C5777" s="399"/>
      <c r="D5777" s="399"/>
      <c r="E5777" s="399"/>
      <c r="F5777" s="399" t="s">
        <v>389</v>
      </c>
      <c r="G5777" s="447">
        <v>0</v>
      </c>
      <c r="H5777" s="399"/>
      <c r="I5777" s="543" t="s">
        <v>474</v>
      </c>
      <c r="J5777" s="543"/>
      <c r="K5777" s="447">
        <v>94.93</v>
      </c>
      <c r="L5777"/>
    </row>
    <row r="5778" spans="2:12" ht="13.5" thickTop="1" x14ac:dyDescent="0.25">
      <c r="B5778" s="396"/>
      <c r="C5778" s="396"/>
      <c r="D5778" s="396"/>
      <c r="E5778" s="396"/>
      <c r="F5778" s="396"/>
      <c r="G5778" s="396"/>
      <c r="H5778" s="396"/>
      <c r="I5778" s="396"/>
      <c r="J5778" s="396"/>
      <c r="K5778" s="396"/>
      <c r="L5778" s="396"/>
    </row>
    <row r="5779" spans="2:12" ht="15" x14ac:dyDescent="0.25">
      <c r="B5779" s="388" t="s">
        <v>3115</v>
      </c>
      <c r="C5779" s="440" t="s">
        <v>15</v>
      </c>
      <c r="D5779" s="388" t="s">
        <v>33</v>
      </c>
      <c r="E5779" s="388" t="s">
        <v>30</v>
      </c>
      <c r="F5779" s="544" t="s">
        <v>199</v>
      </c>
      <c r="G5779" s="544"/>
      <c r="H5779" s="389" t="s">
        <v>24</v>
      </c>
      <c r="I5779" s="440" t="s">
        <v>26</v>
      </c>
      <c r="J5779" s="440" t="s">
        <v>54</v>
      </c>
      <c r="K5779" s="440" t="s">
        <v>25</v>
      </c>
      <c r="L5779"/>
    </row>
    <row r="5780" spans="2:12" ht="25.5" x14ac:dyDescent="0.25">
      <c r="B5780" s="390" t="s">
        <v>382</v>
      </c>
      <c r="C5780" s="391" t="s">
        <v>3116</v>
      </c>
      <c r="D5780" s="390" t="s">
        <v>3117</v>
      </c>
      <c r="E5780" s="390" t="s">
        <v>3118</v>
      </c>
      <c r="F5780" s="541" t="s">
        <v>73</v>
      </c>
      <c r="G5780" s="541"/>
      <c r="H5780" s="392" t="s">
        <v>3119</v>
      </c>
      <c r="I5780" s="443">
        <v>1</v>
      </c>
      <c r="J5780" s="393">
        <v>111.86</v>
      </c>
      <c r="K5780" s="393">
        <v>111.86</v>
      </c>
      <c r="L5780"/>
    </row>
    <row r="5781" spans="2:12" ht="15" x14ac:dyDescent="0.25">
      <c r="B5781" s="544" t="s">
        <v>618</v>
      </c>
      <c r="C5781" s="546" t="s">
        <v>15</v>
      </c>
      <c r="D5781" s="544" t="s">
        <v>33</v>
      </c>
      <c r="E5781" s="544" t="s">
        <v>619</v>
      </c>
      <c r="F5781" s="546" t="s">
        <v>201</v>
      </c>
      <c r="G5781" s="548" t="s">
        <v>620</v>
      </c>
      <c r="H5781" s="546"/>
      <c r="I5781" s="548" t="s">
        <v>605</v>
      </c>
      <c r="J5781" s="546"/>
      <c r="K5781" s="546" t="s">
        <v>606</v>
      </c>
      <c r="L5781"/>
    </row>
    <row r="5782" spans="2:12" ht="30" x14ac:dyDescent="0.25">
      <c r="B5782" s="546"/>
      <c r="C5782" s="546"/>
      <c r="D5782" s="546"/>
      <c r="E5782" s="546"/>
      <c r="F5782" s="546"/>
      <c r="G5782" s="440" t="s">
        <v>621</v>
      </c>
      <c r="H5782" s="440" t="s">
        <v>622</v>
      </c>
      <c r="I5782" s="440" t="s">
        <v>621</v>
      </c>
      <c r="J5782" s="440" t="s">
        <v>622</v>
      </c>
      <c r="K5782" s="546"/>
      <c r="L5782"/>
    </row>
    <row r="5783" spans="2:12" ht="15" x14ac:dyDescent="0.25">
      <c r="B5783" s="394" t="s">
        <v>383</v>
      </c>
      <c r="C5783" s="444" t="s">
        <v>5168</v>
      </c>
      <c r="D5783" s="394" t="s">
        <v>3117</v>
      </c>
      <c r="E5783" s="394" t="s">
        <v>5169</v>
      </c>
      <c r="F5783" s="445">
        <v>1</v>
      </c>
      <c r="G5783" s="446">
        <v>1</v>
      </c>
      <c r="H5783" s="446">
        <v>0</v>
      </c>
      <c r="I5783" s="451">
        <v>15.58</v>
      </c>
      <c r="J5783" s="451">
        <v>8.6</v>
      </c>
      <c r="K5783" s="451">
        <v>15.58</v>
      </c>
      <c r="L5783"/>
    </row>
    <row r="5784" spans="2:12" ht="15" x14ac:dyDescent="0.25">
      <c r="B5784" s="394" t="s">
        <v>383</v>
      </c>
      <c r="C5784" s="444" t="s">
        <v>5170</v>
      </c>
      <c r="D5784" s="394" t="s">
        <v>3117</v>
      </c>
      <c r="E5784" s="394" t="s">
        <v>5171</v>
      </c>
      <c r="F5784" s="445">
        <v>1</v>
      </c>
      <c r="G5784" s="446">
        <v>1</v>
      </c>
      <c r="H5784" s="446">
        <v>0</v>
      </c>
      <c r="I5784" s="451">
        <v>40.57</v>
      </c>
      <c r="J5784" s="451">
        <v>3.65</v>
      </c>
      <c r="K5784" s="451">
        <v>40.57</v>
      </c>
      <c r="L5784"/>
    </row>
    <row r="5785" spans="2:12" ht="15" x14ac:dyDescent="0.25">
      <c r="B5785" s="547"/>
      <c r="C5785" s="547"/>
      <c r="D5785" s="547"/>
      <c r="E5785" s="547"/>
      <c r="F5785" s="547"/>
      <c r="G5785" s="547" t="s">
        <v>626</v>
      </c>
      <c r="H5785" s="547"/>
      <c r="I5785" s="547"/>
      <c r="J5785" s="547"/>
      <c r="K5785" s="400">
        <v>56.156500000000001</v>
      </c>
      <c r="L5785"/>
    </row>
    <row r="5786" spans="2:12" ht="30" x14ac:dyDescent="0.25">
      <c r="B5786" s="388" t="s">
        <v>604</v>
      </c>
      <c r="C5786" s="440" t="s">
        <v>15</v>
      </c>
      <c r="D5786" s="388" t="s">
        <v>33</v>
      </c>
      <c r="E5786" s="388" t="s">
        <v>384</v>
      </c>
      <c r="F5786" s="440" t="s">
        <v>201</v>
      </c>
      <c r="G5786" s="546" t="s">
        <v>605</v>
      </c>
      <c r="H5786" s="546"/>
      <c r="I5786" s="546"/>
      <c r="J5786" s="546"/>
      <c r="K5786" s="440" t="s">
        <v>606</v>
      </c>
      <c r="L5786"/>
    </row>
    <row r="5787" spans="2:12" ht="15" x14ac:dyDescent="0.25">
      <c r="B5787" s="394" t="s">
        <v>383</v>
      </c>
      <c r="C5787" s="444" t="s">
        <v>674</v>
      </c>
      <c r="D5787" s="394" t="s">
        <v>1336</v>
      </c>
      <c r="E5787" s="394" t="s">
        <v>237</v>
      </c>
      <c r="F5787" s="445">
        <v>2</v>
      </c>
      <c r="G5787" s="394"/>
      <c r="H5787" s="394"/>
      <c r="I5787" s="394"/>
      <c r="J5787" s="451" t="s">
        <v>1287</v>
      </c>
      <c r="K5787" s="451" t="s">
        <v>5172</v>
      </c>
      <c r="L5787"/>
    </row>
    <row r="5788" spans="2:12" ht="15" x14ac:dyDescent="0.25">
      <c r="B5788" s="394" t="s">
        <v>383</v>
      </c>
      <c r="C5788" s="444" t="s">
        <v>673</v>
      </c>
      <c r="D5788" s="394" t="s">
        <v>1336</v>
      </c>
      <c r="E5788" s="394" t="s">
        <v>247</v>
      </c>
      <c r="F5788" s="445">
        <v>1</v>
      </c>
      <c r="G5788" s="394"/>
      <c r="H5788" s="394"/>
      <c r="I5788" s="394"/>
      <c r="J5788" s="451" t="s">
        <v>1132</v>
      </c>
      <c r="K5788" s="451" t="s">
        <v>1132</v>
      </c>
      <c r="L5788"/>
    </row>
    <row r="5789" spans="2:12" ht="12.75" customHeight="1" x14ac:dyDescent="0.25">
      <c r="B5789" s="547"/>
      <c r="C5789" s="547"/>
      <c r="D5789" s="547"/>
      <c r="E5789" s="547"/>
      <c r="F5789" s="547"/>
      <c r="G5789" s="547" t="s">
        <v>5173</v>
      </c>
      <c r="H5789" s="547"/>
      <c r="I5789" s="547"/>
      <c r="J5789" s="547"/>
      <c r="K5789" s="400">
        <v>0</v>
      </c>
      <c r="L5789"/>
    </row>
    <row r="5790" spans="2:12" ht="15" x14ac:dyDescent="0.25">
      <c r="B5790" s="547"/>
      <c r="C5790" s="547"/>
      <c r="D5790" s="547"/>
      <c r="E5790" s="547"/>
      <c r="F5790" s="547"/>
      <c r="G5790" s="547" t="s">
        <v>609</v>
      </c>
      <c r="H5790" s="547"/>
      <c r="I5790" s="547"/>
      <c r="J5790" s="547"/>
      <c r="K5790" s="400">
        <v>73.739999999999995</v>
      </c>
      <c r="L5790"/>
    </row>
    <row r="5791" spans="2:12" ht="12.75" customHeight="1" x14ac:dyDescent="0.25">
      <c r="B5791" s="547"/>
      <c r="C5791" s="547"/>
      <c r="D5791" s="547"/>
      <c r="E5791" s="547"/>
      <c r="F5791" s="547"/>
      <c r="G5791" s="547" t="s">
        <v>5174</v>
      </c>
      <c r="H5791" s="547"/>
      <c r="I5791" s="547"/>
      <c r="J5791" s="547"/>
      <c r="K5791" s="400">
        <v>129.8965</v>
      </c>
      <c r="L5791"/>
    </row>
    <row r="5792" spans="2:12" ht="15" x14ac:dyDescent="0.25">
      <c r="B5792" s="547"/>
      <c r="C5792" s="547"/>
      <c r="D5792" s="547"/>
      <c r="E5792" s="547"/>
      <c r="F5792" s="547"/>
      <c r="G5792" s="547" t="s">
        <v>5175</v>
      </c>
      <c r="H5792" s="547"/>
      <c r="I5792" s="547"/>
      <c r="J5792" s="547"/>
      <c r="K5792" s="400">
        <v>1.66499</v>
      </c>
      <c r="L5792"/>
    </row>
    <row r="5793" spans="2:12" ht="15" x14ac:dyDescent="0.25">
      <c r="B5793" s="547"/>
      <c r="C5793" s="547"/>
      <c r="D5793" s="547"/>
      <c r="E5793" s="547"/>
      <c r="F5793" s="547"/>
      <c r="G5793" s="547" t="s">
        <v>5176</v>
      </c>
      <c r="H5793" s="547"/>
      <c r="I5793" s="547"/>
      <c r="J5793" s="547"/>
      <c r="K5793" s="400">
        <v>78.016400000000004</v>
      </c>
      <c r="L5793"/>
    </row>
    <row r="5794" spans="2:12" ht="15" x14ac:dyDescent="0.25">
      <c r="B5794" s="547"/>
      <c r="C5794" s="547"/>
      <c r="D5794" s="547"/>
      <c r="E5794" s="547"/>
      <c r="F5794" s="547"/>
      <c r="G5794" s="547" t="s">
        <v>5177</v>
      </c>
      <c r="H5794" s="547"/>
      <c r="I5794" s="547"/>
      <c r="J5794" s="547"/>
      <c r="K5794" s="400">
        <v>0</v>
      </c>
      <c r="L5794"/>
    </row>
    <row r="5795" spans="2:12" ht="30" x14ac:dyDescent="0.25">
      <c r="B5795" s="388" t="s">
        <v>1310</v>
      </c>
      <c r="C5795" s="440" t="s">
        <v>15</v>
      </c>
      <c r="D5795" s="388" t="s">
        <v>33</v>
      </c>
      <c r="E5795" s="388" t="s">
        <v>647</v>
      </c>
      <c r="F5795" s="440" t="s">
        <v>201</v>
      </c>
      <c r="G5795" s="440" t="s">
        <v>200</v>
      </c>
      <c r="H5795" s="440" t="s">
        <v>648</v>
      </c>
      <c r="I5795" s="440"/>
      <c r="J5795" s="440"/>
      <c r="K5795" s="440" t="s">
        <v>605</v>
      </c>
      <c r="L5795"/>
    </row>
    <row r="5796" spans="2:12" ht="15" x14ac:dyDescent="0.25">
      <c r="B5796" s="394" t="s">
        <v>383</v>
      </c>
      <c r="C5796" s="444" t="s">
        <v>5178</v>
      </c>
      <c r="D5796" s="394" t="s">
        <v>3117</v>
      </c>
      <c r="E5796" s="394" t="s">
        <v>5179</v>
      </c>
      <c r="F5796" s="445">
        <v>1</v>
      </c>
      <c r="G5796" s="395" t="s">
        <v>3119</v>
      </c>
      <c r="H5796" s="550" t="s">
        <v>5180</v>
      </c>
      <c r="I5796" s="550"/>
      <c r="J5796" s="542"/>
      <c r="K5796" s="451" t="s">
        <v>5180</v>
      </c>
      <c r="L5796"/>
    </row>
    <row r="5797" spans="2:12" ht="15" x14ac:dyDescent="0.25">
      <c r="B5797" s="394" t="s">
        <v>383</v>
      </c>
      <c r="C5797" s="444" t="s">
        <v>5181</v>
      </c>
      <c r="D5797" s="394" t="s">
        <v>3117</v>
      </c>
      <c r="E5797" s="394" t="s">
        <v>5182</v>
      </c>
      <c r="F5797" s="445">
        <v>0.26346999999999998</v>
      </c>
      <c r="G5797" s="395" t="s">
        <v>138</v>
      </c>
      <c r="H5797" s="550" t="s">
        <v>5183</v>
      </c>
      <c r="I5797" s="550"/>
      <c r="J5797" s="542"/>
      <c r="K5797" s="451" t="s">
        <v>5184</v>
      </c>
      <c r="L5797"/>
    </row>
    <row r="5798" spans="2:12" ht="12.75" customHeight="1" x14ac:dyDescent="0.25">
      <c r="B5798" s="547"/>
      <c r="C5798" s="547"/>
      <c r="D5798" s="547"/>
      <c r="E5798" s="547"/>
      <c r="F5798" s="547"/>
      <c r="G5798" s="547" t="s">
        <v>649</v>
      </c>
      <c r="H5798" s="547"/>
      <c r="I5798" s="547"/>
      <c r="J5798" s="547"/>
      <c r="K5798" s="400">
        <v>33.807000000000002</v>
      </c>
      <c r="L5798"/>
    </row>
    <row r="5799" spans="2:12" ht="30" x14ac:dyDescent="0.25">
      <c r="B5799" s="388" t="s">
        <v>5185</v>
      </c>
      <c r="C5799" s="440" t="s">
        <v>5186</v>
      </c>
      <c r="D5799" s="388" t="s">
        <v>33</v>
      </c>
      <c r="E5799" s="388" t="s">
        <v>30</v>
      </c>
      <c r="F5799" s="440" t="s">
        <v>5187</v>
      </c>
      <c r="G5799" s="440" t="s">
        <v>201</v>
      </c>
      <c r="H5799" s="389" t="s">
        <v>200</v>
      </c>
      <c r="I5799" s="546" t="s">
        <v>648</v>
      </c>
      <c r="J5799" s="546"/>
      <c r="K5799" s="440" t="s">
        <v>605</v>
      </c>
      <c r="L5799"/>
    </row>
    <row r="5800" spans="2:12" ht="25.5" x14ac:dyDescent="0.25">
      <c r="B5800" s="397" t="s">
        <v>382</v>
      </c>
      <c r="C5800" s="448" t="s">
        <v>5188</v>
      </c>
      <c r="D5800" s="397" t="s">
        <v>3117</v>
      </c>
      <c r="E5800" s="397" t="s">
        <v>5189</v>
      </c>
      <c r="F5800" s="448" t="s">
        <v>5190</v>
      </c>
      <c r="G5800" s="449">
        <v>1E-3</v>
      </c>
      <c r="H5800" s="398" t="s">
        <v>5191</v>
      </c>
      <c r="I5800" s="553">
        <v>33.79</v>
      </c>
      <c r="J5800" s="545"/>
      <c r="K5800" s="452">
        <v>0.03</v>
      </c>
      <c r="L5800"/>
    </row>
    <row r="5801" spans="2:12" ht="12.75" customHeight="1" x14ac:dyDescent="0.25">
      <c r="B5801" s="547"/>
      <c r="C5801" s="547"/>
      <c r="D5801" s="547"/>
      <c r="E5801" s="547"/>
      <c r="F5801" s="547"/>
      <c r="G5801" s="547" t="s">
        <v>5192</v>
      </c>
      <c r="H5801" s="547"/>
      <c r="I5801" s="547"/>
      <c r="J5801" s="547"/>
      <c r="K5801" s="400">
        <v>3.3799999999999997E-2</v>
      </c>
      <c r="L5801"/>
    </row>
    <row r="5802" spans="2:12" ht="60" x14ac:dyDescent="0.25">
      <c r="B5802" s="388" t="s">
        <v>646</v>
      </c>
      <c r="C5802" s="440" t="s">
        <v>5193</v>
      </c>
      <c r="D5802" s="388" t="s">
        <v>33</v>
      </c>
      <c r="E5802" s="388" t="s">
        <v>30</v>
      </c>
      <c r="F5802" s="440" t="s">
        <v>201</v>
      </c>
      <c r="G5802" s="546" t="s">
        <v>5194</v>
      </c>
      <c r="H5802" s="548"/>
      <c r="I5802" s="546"/>
      <c r="J5802" s="546"/>
      <c r="K5802" s="440" t="s">
        <v>605</v>
      </c>
      <c r="L5802"/>
    </row>
    <row r="5803" spans="2:12" ht="15" x14ac:dyDescent="0.25">
      <c r="B5803" s="389"/>
      <c r="C5803" s="389"/>
      <c r="D5803" s="389"/>
      <c r="E5803" s="389"/>
      <c r="F5803" s="389"/>
      <c r="G5803" s="389" t="s">
        <v>5195</v>
      </c>
      <c r="H5803" s="389" t="s">
        <v>5196</v>
      </c>
      <c r="I5803" s="389" t="s">
        <v>5197</v>
      </c>
      <c r="J5803" s="389" t="s">
        <v>5198</v>
      </c>
      <c r="K5803" s="389"/>
      <c r="L5803"/>
    </row>
    <row r="5804" spans="2:12" ht="51" x14ac:dyDescent="0.25">
      <c r="B5804" s="397" t="s">
        <v>383</v>
      </c>
      <c r="C5804" s="448" t="s">
        <v>5190</v>
      </c>
      <c r="D5804" s="397" t="s">
        <v>3117</v>
      </c>
      <c r="E5804" s="397" t="s">
        <v>5179</v>
      </c>
      <c r="F5804" s="449">
        <v>1E-3</v>
      </c>
      <c r="G5804" s="448" t="s">
        <v>5199</v>
      </c>
      <c r="H5804" s="448" t="s">
        <v>5200</v>
      </c>
      <c r="I5804" s="448" t="s">
        <v>5201</v>
      </c>
      <c r="J5804" s="448" t="s">
        <v>5202</v>
      </c>
      <c r="K5804" s="452">
        <v>0</v>
      </c>
      <c r="L5804"/>
    </row>
    <row r="5805" spans="2:12" ht="15" x14ac:dyDescent="0.25">
      <c r="B5805" s="547"/>
      <c r="C5805" s="547"/>
      <c r="D5805" s="547"/>
      <c r="E5805" s="547"/>
      <c r="F5805" s="547"/>
      <c r="G5805" s="547" t="s">
        <v>5203</v>
      </c>
      <c r="H5805" s="547"/>
      <c r="I5805" s="547"/>
      <c r="J5805" s="547"/>
      <c r="K5805" s="400">
        <v>0</v>
      </c>
      <c r="L5805"/>
    </row>
    <row r="5806" spans="2:12" ht="15" x14ac:dyDescent="0.25">
      <c r="B5806" s="547"/>
      <c r="C5806" s="547"/>
      <c r="D5806" s="547"/>
      <c r="E5806" s="547"/>
      <c r="F5806" s="547"/>
      <c r="G5806" s="547" t="s">
        <v>5204</v>
      </c>
      <c r="H5806" s="547"/>
      <c r="I5806" s="547"/>
      <c r="J5806" s="547"/>
      <c r="K5806" s="400">
        <v>0</v>
      </c>
      <c r="L5806"/>
    </row>
    <row r="5807" spans="2:12" ht="25.5" x14ac:dyDescent="0.25">
      <c r="B5807" s="399"/>
      <c r="C5807" s="399"/>
      <c r="D5807" s="399"/>
      <c r="E5807" s="399"/>
      <c r="F5807" s="399" t="s">
        <v>386</v>
      </c>
      <c r="G5807" s="447">
        <v>44.29</v>
      </c>
      <c r="H5807" s="399" t="s">
        <v>387</v>
      </c>
      <c r="I5807" s="447">
        <v>0.01</v>
      </c>
      <c r="J5807" s="399" t="s">
        <v>388</v>
      </c>
      <c r="K5807" s="447">
        <v>44.298876920746459</v>
      </c>
      <c r="L5807"/>
    </row>
    <row r="5808" spans="2:12" ht="26.25" thickBot="1" x14ac:dyDescent="0.3">
      <c r="B5808" s="399"/>
      <c r="C5808" s="399"/>
      <c r="D5808" s="399"/>
      <c r="E5808" s="399"/>
      <c r="F5808" s="399" t="s">
        <v>389</v>
      </c>
      <c r="G5808" s="447">
        <v>0</v>
      </c>
      <c r="H5808" s="399"/>
      <c r="I5808" s="543" t="s">
        <v>474</v>
      </c>
      <c r="J5808" s="543"/>
      <c r="K5808" s="447">
        <v>111.86</v>
      </c>
      <c r="L5808"/>
    </row>
    <row r="5809" spans="2:12" ht="13.5" thickTop="1" x14ac:dyDescent="0.25">
      <c r="B5809" s="396"/>
      <c r="C5809" s="396"/>
      <c r="D5809" s="396"/>
      <c r="E5809" s="396"/>
      <c r="F5809" s="396"/>
      <c r="G5809" s="396"/>
      <c r="H5809" s="396"/>
      <c r="I5809" s="396"/>
      <c r="J5809" s="396"/>
      <c r="K5809" s="396"/>
      <c r="L5809" s="396"/>
    </row>
    <row r="5810" spans="2:12" ht="15" x14ac:dyDescent="0.25">
      <c r="B5810" s="388" t="s">
        <v>3121</v>
      </c>
      <c r="C5810" s="440" t="s">
        <v>15</v>
      </c>
      <c r="D5810" s="388" t="s">
        <v>33</v>
      </c>
      <c r="E5810" s="388" t="s">
        <v>30</v>
      </c>
      <c r="F5810" s="544" t="s">
        <v>199</v>
      </c>
      <c r="G5810" s="544"/>
      <c r="H5810" s="389" t="s">
        <v>24</v>
      </c>
      <c r="I5810" s="440" t="s">
        <v>26</v>
      </c>
      <c r="J5810" s="440" t="s">
        <v>585</v>
      </c>
      <c r="K5810" s="440" t="s">
        <v>54</v>
      </c>
      <c r="L5810" s="440" t="s">
        <v>25</v>
      </c>
    </row>
    <row r="5811" spans="2:12" ht="25.5" x14ac:dyDescent="0.25">
      <c r="B5811" s="390" t="s">
        <v>382</v>
      </c>
      <c r="C5811" s="391" t="s">
        <v>3122</v>
      </c>
      <c r="D5811" s="390" t="s">
        <v>1336</v>
      </c>
      <c r="E5811" s="390" t="s">
        <v>3123</v>
      </c>
      <c r="F5811" s="541">
        <v>1803</v>
      </c>
      <c r="G5811" s="541"/>
      <c r="H5811" s="392" t="s">
        <v>188</v>
      </c>
      <c r="I5811" s="443">
        <v>1</v>
      </c>
      <c r="J5811" s="393"/>
      <c r="K5811" s="393">
        <v>34.020000000000003</v>
      </c>
      <c r="L5811" s="393">
        <v>34.020000000000003</v>
      </c>
    </row>
    <row r="5812" spans="2:12" ht="25.5" x14ac:dyDescent="0.25">
      <c r="B5812" s="394" t="s">
        <v>383</v>
      </c>
      <c r="C5812" s="444" t="s">
        <v>836</v>
      </c>
      <c r="D5812" s="394" t="s">
        <v>1336</v>
      </c>
      <c r="E5812" s="394" t="s">
        <v>529</v>
      </c>
      <c r="F5812" s="542" t="s">
        <v>390</v>
      </c>
      <c r="G5812" s="542"/>
      <c r="H5812" s="395" t="s">
        <v>395</v>
      </c>
      <c r="I5812" s="445">
        <v>2.5000000000000001E-3</v>
      </c>
      <c r="J5812" s="445">
        <v>0</v>
      </c>
      <c r="K5812" s="446">
        <v>24.4</v>
      </c>
      <c r="L5812" s="446">
        <v>6.0999999999999999E-2</v>
      </c>
    </row>
    <row r="5813" spans="2:12" x14ac:dyDescent="0.25">
      <c r="B5813" s="394" t="s">
        <v>383</v>
      </c>
      <c r="C5813" s="444" t="s">
        <v>674</v>
      </c>
      <c r="D5813" s="394" t="s">
        <v>1336</v>
      </c>
      <c r="E5813" s="394" t="s">
        <v>237</v>
      </c>
      <c r="F5813" s="542" t="s">
        <v>384</v>
      </c>
      <c r="G5813" s="542"/>
      <c r="H5813" s="395" t="s">
        <v>340</v>
      </c>
      <c r="I5813" s="445">
        <v>1.2500000000000001E-2</v>
      </c>
      <c r="J5813" s="445">
        <v>0</v>
      </c>
      <c r="K5813" s="446">
        <v>22.31</v>
      </c>
      <c r="L5813" s="446">
        <v>0.27887499999999998</v>
      </c>
    </row>
    <row r="5814" spans="2:12" x14ac:dyDescent="0.25">
      <c r="B5814" s="394" t="s">
        <v>383</v>
      </c>
      <c r="C5814" s="444" t="s">
        <v>5205</v>
      </c>
      <c r="D5814" s="394" t="s">
        <v>1336</v>
      </c>
      <c r="E5814" s="394" t="s">
        <v>5206</v>
      </c>
      <c r="F5814" s="542" t="s">
        <v>390</v>
      </c>
      <c r="G5814" s="542"/>
      <c r="H5814" s="395" t="s">
        <v>136</v>
      </c>
      <c r="I5814" s="445">
        <v>3.9076</v>
      </c>
      <c r="J5814" s="445">
        <v>0</v>
      </c>
      <c r="K5814" s="446">
        <v>0.52</v>
      </c>
      <c r="L5814" s="446">
        <v>2.031952</v>
      </c>
    </row>
    <row r="5815" spans="2:12" x14ac:dyDescent="0.25">
      <c r="B5815" s="394" t="s">
        <v>383</v>
      </c>
      <c r="C5815" s="444" t="s">
        <v>4447</v>
      </c>
      <c r="D5815" s="394" t="s">
        <v>1336</v>
      </c>
      <c r="E5815" s="394" t="s">
        <v>4448</v>
      </c>
      <c r="F5815" s="542" t="s">
        <v>390</v>
      </c>
      <c r="G5815" s="542"/>
      <c r="H5815" s="395" t="s">
        <v>156</v>
      </c>
      <c r="I5815" s="445">
        <v>1.4036999999999999</v>
      </c>
      <c r="J5815" s="445">
        <v>0</v>
      </c>
      <c r="K5815" s="446">
        <v>8.84</v>
      </c>
      <c r="L5815" s="446">
        <v>12.408708000000001</v>
      </c>
    </row>
    <row r="5816" spans="2:12" x14ac:dyDescent="0.25">
      <c r="B5816" s="394" t="s">
        <v>383</v>
      </c>
      <c r="C5816" s="444" t="s">
        <v>805</v>
      </c>
      <c r="D5816" s="394" t="s">
        <v>1336</v>
      </c>
      <c r="E5816" s="394" t="s">
        <v>495</v>
      </c>
      <c r="F5816" s="542" t="s">
        <v>390</v>
      </c>
      <c r="G5816" s="542"/>
      <c r="H5816" s="395" t="s">
        <v>136</v>
      </c>
      <c r="I5816" s="445">
        <v>8.8999999999999999E-3</v>
      </c>
      <c r="J5816" s="445">
        <v>0</v>
      </c>
      <c r="K5816" s="446">
        <v>11.8</v>
      </c>
      <c r="L5816" s="446">
        <v>0.10502</v>
      </c>
    </row>
    <row r="5817" spans="2:12" ht="12.75" customHeight="1" x14ac:dyDescent="0.25">
      <c r="B5817" s="394" t="s">
        <v>383</v>
      </c>
      <c r="C5817" s="444" t="s">
        <v>673</v>
      </c>
      <c r="D5817" s="394" t="s">
        <v>1336</v>
      </c>
      <c r="E5817" s="394" t="s">
        <v>247</v>
      </c>
      <c r="F5817" s="542" t="s">
        <v>384</v>
      </c>
      <c r="G5817" s="542"/>
      <c r="H5817" s="395" t="s">
        <v>340</v>
      </c>
      <c r="I5817" s="445">
        <v>0.43020000000000003</v>
      </c>
      <c r="J5817" s="445">
        <v>0</v>
      </c>
      <c r="K5817" s="446">
        <v>29.12</v>
      </c>
      <c r="L5817" s="446">
        <v>12.527424</v>
      </c>
    </row>
    <row r="5818" spans="2:12" ht="12.75" customHeight="1" x14ac:dyDescent="0.25">
      <c r="B5818" s="394" t="s">
        <v>383</v>
      </c>
      <c r="C5818" s="444" t="s">
        <v>804</v>
      </c>
      <c r="D5818" s="394" t="s">
        <v>1336</v>
      </c>
      <c r="E5818" s="394" t="s">
        <v>493</v>
      </c>
      <c r="F5818" s="542" t="s">
        <v>390</v>
      </c>
      <c r="G5818" s="542"/>
      <c r="H5818" s="395" t="s">
        <v>136</v>
      </c>
      <c r="I5818" s="445">
        <v>7.1000000000000004E-3</v>
      </c>
      <c r="J5818" s="445">
        <v>0</v>
      </c>
      <c r="K5818" s="446">
        <v>13.09</v>
      </c>
      <c r="L5818" s="446">
        <v>9.2938999999999994E-2</v>
      </c>
    </row>
    <row r="5819" spans="2:12" ht="25.5" x14ac:dyDescent="0.25">
      <c r="B5819" s="394" t="s">
        <v>383</v>
      </c>
      <c r="C5819" s="444" t="s">
        <v>835</v>
      </c>
      <c r="D5819" s="394" t="s">
        <v>1336</v>
      </c>
      <c r="E5819" s="394" t="s">
        <v>528</v>
      </c>
      <c r="F5819" s="542" t="s">
        <v>390</v>
      </c>
      <c r="G5819" s="542"/>
      <c r="H5819" s="395" t="s">
        <v>395</v>
      </c>
      <c r="I5819" s="445">
        <v>1.6299999999999999E-2</v>
      </c>
      <c r="J5819" s="445">
        <v>0</v>
      </c>
      <c r="K5819" s="446">
        <v>43.94</v>
      </c>
      <c r="L5819" s="446">
        <v>0.71622200000000003</v>
      </c>
    </row>
    <row r="5820" spans="2:12" x14ac:dyDescent="0.25">
      <c r="B5820" s="394" t="s">
        <v>383</v>
      </c>
      <c r="C5820" s="444" t="s">
        <v>5207</v>
      </c>
      <c r="D5820" s="394" t="s">
        <v>1336</v>
      </c>
      <c r="E5820" s="394" t="s">
        <v>494</v>
      </c>
      <c r="F5820" s="542" t="s">
        <v>390</v>
      </c>
      <c r="G5820" s="542"/>
      <c r="H5820" s="395" t="s">
        <v>136</v>
      </c>
      <c r="I5820" s="445">
        <v>1</v>
      </c>
      <c r="J5820" s="445">
        <v>0</v>
      </c>
      <c r="K5820" s="446">
        <v>5.84</v>
      </c>
      <c r="L5820" s="446">
        <v>5.84</v>
      </c>
    </row>
    <row r="5821" spans="2:12" ht="25.5" x14ac:dyDescent="0.25">
      <c r="B5821" s="399"/>
      <c r="C5821" s="399"/>
      <c r="D5821" s="399"/>
      <c r="E5821" s="399"/>
      <c r="F5821" s="399"/>
      <c r="G5821" s="399" t="s">
        <v>386</v>
      </c>
      <c r="H5821" s="447">
        <v>12.79</v>
      </c>
      <c r="I5821" s="399" t="s">
        <v>387</v>
      </c>
      <c r="J5821" s="447">
        <v>0</v>
      </c>
      <c r="K5821" s="399" t="s">
        <v>388</v>
      </c>
      <c r="L5821" s="447">
        <v>12.79</v>
      </c>
    </row>
    <row r="5822" spans="2:12" ht="26.25" thickBot="1" x14ac:dyDescent="0.3">
      <c r="B5822" s="399"/>
      <c r="C5822" s="399"/>
      <c r="D5822" s="399"/>
      <c r="E5822" s="399"/>
      <c r="F5822" s="399"/>
      <c r="G5822" s="399" t="s">
        <v>389</v>
      </c>
      <c r="H5822" s="447">
        <v>0</v>
      </c>
      <c r="I5822" s="543"/>
      <c r="J5822" s="543" t="s">
        <v>474</v>
      </c>
      <c r="K5822" s="399"/>
      <c r="L5822" s="447">
        <v>34.020000000000003</v>
      </c>
    </row>
    <row r="5823" spans="2:12" ht="13.5" thickTop="1" x14ac:dyDescent="0.25">
      <c r="B5823" s="396"/>
      <c r="C5823" s="396"/>
      <c r="D5823" s="396"/>
      <c r="E5823" s="396"/>
      <c r="F5823" s="396"/>
      <c r="G5823" s="396"/>
      <c r="H5823" s="396"/>
      <c r="I5823" s="396"/>
      <c r="J5823" s="396"/>
      <c r="K5823" s="396"/>
      <c r="L5823" s="396"/>
    </row>
    <row r="5824" spans="2:12" ht="15" x14ac:dyDescent="0.25">
      <c r="B5824" s="388" t="s">
        <v>3126</v>
      </c>
      <c r="C5824" s="440" t="s">
        <v>15</v>
      </c>
      <c r="D5824" s="388" t="s">
        <v>33</v>
      </c>
      <c r="E5824" s="388" t="s">
        <v>30</v>
      </c>
      <c r="F5824" s="544" t="s">
        <v>199</v>
      </c>
      <c r="G5824" s="544"/>
      <c r="H5824" s="389" t="s">
        <v>24</v>
      </c>
      <c r="I5824" s="440" t="s">
        <v>26</v>
      </c>
      <c r="J5824" s="440" t="s">
        <v>585</v>
      </c>
      <c r="K5824" s="440" t="s">
        <v>54</v>
      </c>
      <c r="L5824" s="440" t="s">
        <v>25</v>
      </c>
    </row>
    <row r="5825" spans="2:12" x14ac:dyDescent="0.25">
      <c r="B5825" s="390" t="s">
        <v>382</v>
      </c>
      <c r="C5825" s="391" t="s">
        <v>1107</v>
      </c>
      <c r="D5825" s="390" t="s">
        <v>1336</v>
      </c>
      <c r="E5825" s="390" t="s">
        <v>1108</v>
      </c>
      <c r="F5825" s="541">
        <v>712</v>
      </c>
      <c r="G5825" s="541"/>
      <c r="H5825" s="392" t="s">
        <v>188</v>
      </c>
      <c r="I5825" s="443">
        <v>1</v>
      </c>
      <c r="J5825" s="393"/>
      <c r="K5825" s="393">
        <v>14.42</v>
      </c>
      <c r="L5825" s="393">
        <v>14.42</v>
      </c>
    </row>
    <row r="5826" spans="2:12" x14ac:dyDescent="0.25">
      <c r="B5826" s="394" t="s">
        <v>383</v>
      </c>
      <c r="C5826" s="444" t="s">
        <v>674</v>
      </c>
      <c r="D5826" s="394" t="s">
        <v>1336</v>
      </c>
      <c r="E5826" s="394" t="s">
        <v>237</v>
      </c>
      <c r="F5826" s="542" t="s">
        <v>384</v>
      </c>
      <c r="G5826" s="542"/>
      <c r="H5826" s="395" t="s">
        <v>340</v>
      </c>
      <c r="I5826" s="445">
        <v>0.17</v>
      </c>
      <c r="J5826" s="445">
        <v>0</v>
      </c>
      <c r="K5826" s="446">
        <v>22.31</v>
      </c>
      <c r="L5826" s="446">
        <v>3.7927</v>
      </c>
    </row>
    <row r="5827" spans="2:12" x14ac:dyDescent="0.25">
      <c r="B5827" s="394" t="s">
        <v>383</v>
      </c>
      <c r="C5827" s="444" t="s">
        <v>682</v>
      </c>
      <c r="D5827" s="394" t="s">
        <v>1336</v>
      </c>
      <c r="E5827" s="394" t="s">
        <v>244</v>
      </c>
      <c r="F5827" s="542" t="s">
        <v>384</v>
      </c>
      <c r="G5827" s="542"/>
      <c r="H5827" s="395" t="s">
        <v>340</v>
      </c>
      <c r="I5827" s="445">
        <v>0.17</v>
      </c>
      <c r="J5827" s="445">
        <v>0</v>
      </c>
      <c r="K5827" s="446">
        <v>29.48</v>
      </c>
      <c r="L5827" s="446">
        <v>5.0115999999999996</v>
      </c>
    </row>
    <row r="5828" spans="2:12" x14ac:dyDescent="0.25">
      <c r="B5828" s="394" t="s">
        <v>383</v>
      </c>
      <c r="C5828" s="444" t="s">
        <v>1299</v>
      </c>
      <c r="D5828" s="394" t="s">
        <v>1336</v>
      </c>
      <c r="E5828" s="394" t="s">
        <v>1108</v>
      </c>
      <c r="F5828" s="542" t="s">
        <v>390</v>
      </c>
      <c r="G5828" s="542"/>
      <c r="H5828" s="395" t="s">
        <v>141</v>
      </c>
      <c r="I5828" s="445">
        <v>1</v>
      </c>
      <c r="J5828" s="445">
        <v>0</v>
      </c>
      <c r="K5828" s="446">
        <v>5.62</v>
      </c>
      <c r="L5828" s="446">
        <v>5.62</v>
      </c>
    </row>
    <row r="5829" spans="2:12" ht="25.5" x14ac:dyDescent="0.25">
      <c r="B5829" s="399"/>
      <c r="C5829" s="399"/>
      <c r="D5829" s="399"/>
      <c r="E5829" s="399"/>
      <c r="F5829" s="399"/>
      <c r="G5829" s="399" t="s">
        <v>386</v>
      </c>
      <c r="H5829" s="447">
        <v>8.8000000000000007</v>
      </c>
      <c r="I5829" s="399" t="s">
        <v>387</v>
      </c>
      <c r="J5829" s="447">
        <v>0</v>
      </c>
      <c r="K5829" s="399" t="s">
        <v>388</v>
      </c>
      <c r="L5829" s="447">
        <v>8.8000000000000007</v>
      </c>
    </row>
    <row r="5830" spans="2:12" ht="26.25" thickBot="1" x14ac:dyDescent="0.3">
      <c r="B5830" s="399"/>
      <c r="C5830" s="399"/>
      <c r="D5830" s="399"/>
      <c r="E5830" s="399"/>
      <c r="F5830" s="399"/>
      <c r="G5830" s="399" t="s">
        <v>389</v>
      </c>
      <c r="H5830" s="447">
        <v>0</v>
      </c>
      <c r="I5830" s="543"/>
      <c r="J5830" s="543" t="s">
        <v>474</v>
      </c>
      <c r="K5830" s="399"/>
      <c r="L5830" s="447">
        <v>14.42</v>
      </c>
    </row>
    <row r="5831" spans="2:12" ht="13.5" thickTop="1" x14ac:dyDescent="0.25">
      <c r="B5831" s="396"/>
      <c r="C5831" s="396"/>
      <c r="D5831" s="396"/>
      <c r="E5831" s="396"/>
      <c r="F5831" s="396"/>
      <c r="G5831" s="396"/>
      <c r="H5831" s="396"/>
      <c r="I5831" s="396"/>
      <c r="J5831" s="396"/>
      <c r="K5831" s="396"/>
      <c r="L5831" s="396"/>
    </row>
    <row r="5832" spans="2:12" ht="12.75" customHeight="1" x14ac:dyDescent="0.25">
      <c r="B5832" s="388" t="s">
        <v>3131</v>
      </c>
      <c r="C5832" s="440" t="s">
        <v>15</v>
      </c>
      <c r="D5832" s="388" t="s">
        <v>33</v>
      </c>
      <c r="E5832" s="388" t="s">
        <v>30</v>
      </c>
      <c r="F5832" s="544" t="s">
        <v>199</v>
      </c>
      <c r="G5832" s="544"/>
      <c r="H5832" s="389" t="s">
        <v>24</v>
      </c>
      <c r="I5832" s="440" t="s">
        <v>26</v>
      </c>
      <c r="J5832" s="440" t="s">
        <v>585</v>
      </c>
      <c r="K5832" s="440" t="s">
        <v>54</v>
      </c>
      <c r="L5832" s="440" t="s">
        <v>25</v>
      </c>
    </row>
    <row r="5833" spans="2:12" x14ac:dyDescent="0.25">
      <c r="B5833" s="390" t="s">
        <v>382</v>
      </c>
      <c r="C5833" s="391" t="s">
        <v>3132</v>
      </c>
      <c r="D5833" s="390" t="s">
        <v>1336</v>
      </c>
      <c r="E5833" s="390" t="s">
        <v>3133</v>
      </c>
      <c r="F5833" s="541">
        <v>717</v>
      </c>
      <c r="G5833" s="541"/>
      <c r="H5833" s="392" t="s">
        <v>137</v>
      </c>
      <c r="I5833" s="443">
        <v>1</v>
      </c>
      <c r="J5833" s="393"/>
      <c r="K5833" s="393">
        <v>3.36</v>
      </c>
      <c r="L5833" s="393">
        <v>3.36</v>
      </c>
    </row>
    <row r="5834" spans="2:12" x14ac:dyDescent="0.25">
      <c r="B5834" s="394" t="s">
        <v>383</v>
      </c>
      <c r="C5834" s="444" t="s">
        <v>5208</v>
      </c>
      <c r="D5834" s="394" t="s">
        <v>1336</v>
      </c>
      <c r="E5834" s="394" t="s">
        <v>3133</v>
      </c>
      <c r="F5834" s="542" t="s">
        <v>390</v>
      </c>
      <c r="G5834" s="542"/>
      <c r="H5834" s="395" t="s">
        <v>136</v>
      </c>
      <c r="I5834" s="445">
        <v>1</v>
      </c>
      <c r="J5834" s="445">
        <v>0</v>
      </c>
      <c r="K5834" s="446">
        <v>1.82</v>
      </c>
      <c r="L5834" s="446">
        <v>1.82</v>
      </c>
    </row>
    <row r="5835" spans="2:12" ht="12.75" customHeight="1" x14ac:dyDescent="0.25">
      <c r="B5835" s="394" t="s">
        <v>383</v>
      </c>
      <c r="C5835" s="444" t="s">
        <v>674</v>
      </c>
      <c r="D5835" s="394" t="s">
        <v>1336</v>
      </c>
      <c r="E5835" s="394" t="s">
        <v>237</v>
      </c>
      <c r="F5835" s="542" t="s">
        <v>384</v>
      </c>
      <c r="G5835" s="542"/>
      <c r="H5835" s="395" t="s">
        <v>340</v>
      </c>
      <c r="I5835" s="445">
        <v>0.03</v>
      </c>
      <c r="J5835" s="445">
        <v>0</v>
      </c>
      <c r="K5835" s="446">
        <v>22.31</v>
      </c>
      <c r="L5835" s="446">
        <v>0.66930000000000001</v>
      </c>
    </row>
    <row r="5836" spans="2:12" x14ac:dyDescent="0.25">
      <c r="B5836" s="394" t="s">
        <v>383</v>
      </c>
      <c r="C5836" s="444" t="s">
        <v>682</v>
      </c>
      <c r="D5836" s="394" t="s">
        <v>1336</v>
      </c>
      <c r="E5836" s="394" t="s">
        <v>244</v>
      </c>
      <c r="F5836" s="542" t="s">
        <v>384</v>
      </c>
      <c r="G5836" s="542"/>
      <c r="H5836" s="395" t="s">
        <v>340</v>
      </c>
      <c r="I5836" s="445">
        <v>0.03</v>
      </c>
      <c r="J5836" s="445">
        <v>0</v>
      </c>
      <c r="K5836" s="446">
        <v>29.48</v>
      </c>
      <c r="L5836" s="446">
        <v>0.88439999999999996</v>
      </c>
    </row>
    <row r="5837" spans="2:12" ht="25.5" x14ac:dyDescent="0.25">
      <c r="B5837" s="399"/>
      <c r="C5837" s="399"/>
      <c r="D5837" s="399"/>
      <c r="E5837" s="399"/>
      <c r="F5837" s="399"/>
      <c r="G5837" s="399" t="s">
        <v>386</v>
      </c>
      <c r="H5837" s="447">
        <v>1.54</v>
      </c>
      <c r="I5837" s="399" t="s">
        <v>387</v>
      </c>
      <c r="J5837" s="447">
        <v>0</v>
      </c>
      <c r="K5837" s="399" t="s">
        <v>388</v>
      </c>
      <c r="L5837" s="447">
        <v>1.54</v>
      </c>
    </row>
    <row r="5838" spans="2:12" ht="26.25" thickBot="1" x14ac:dyDescent="0.3">
      <c r="B5838" s="399"/>
      <c r="C5838" s="399"/>
      <c r="D5838" s="399"/>
      <c r="E5838" s="399"/>
      <c r="F5838" s="399"/>
      <c r="G5838" s="399" t="s">
        <v>389</v>
      </c>
      <c r="H5838" s="447">
        <v>0</v>
      </c>
      <c r="I5838" s="543"/>
      <c r="J5838" s="543" t="s">
        <v>474</v>
      </c>
      <c r="K5838" s="399"/>
      <c r="L5838" s="447">
        <v>3.36</v>
      </c>
    </row>
    <row r="5839" spans="2:12" ht="13.5" thickTop="1" x14ac:dyDescent="0.25">
      <c r="B5839" s="396"/>
      <c r="C5839" s="396"/>
      <c r="D5839" s="396"/>
      <c r="E5839" s="396"/>
      <c r="F5839" s="396"/>
      <c r="G5839" s="396"/>
      <c r="H5839" s="396"/>
      <c r="I5839" s="396"/>
      <c r="J5839" s="396"/>
      <c r="K5839" s="396"/>
      <c r="L5839" s="396"/>
    </row>
    <row r="5840" spans="2:12" ht="15" x14ac:dyDescent="0.25">
      <c r="B5840" s="388" t="s">
        <v>3136</v>
      </c>
      <c r="C5840" s="440" t="s">
        <v>15</v>
      </c>
      <c r="D5840" s="388" t="s">
        <v>33</v>
      </c>
      <c r="E5840" s="388" t="s">
        <v>30</v>
      </c>
      <c r="F5840" s="544" t="s">
        <v>199</v>
      </c>
      <c r="G5840" s="544"/>
      <c r="H5840" s="389" t="s">
        <v>24</v>
      </c>
      <c r="I5840" s="440" t="s">
        <v>26</v>
      </c>
      <c r="J5840" s="440" t="s">
        <v>585</v>
      </c>
      <c r="K5840" s="440" t="s">
        <v>54</v>
      </c>
      <c r="L5840" s="440" t="s">
        <v>25</v>
      </c>
    </row>
    <row r="5841" spans="2:12" ht="51" x14ac:dyDescent="0.25">
      <c r="B5841" s="390" t="s">
        <v>382</v>
      </c>
      <c r="C5841" s="391" t="s">
        <v>3137</v>
      </c>
      <c r="D5841" s="390" t="s">
        <v>160</v>
      </c>
      <c r="E5841" s="390" t="s">
        <v>3138</v>
      </c>
      <c r="F5841" s="541" t="s">
        <v>498</v>
      </c>
      <c r="G5841" s="541"/>
      <c r="H5841" s="392" t="s">
        <v>159</v>
      </c>
      <c r="I5841" s="443">
        <v>1</v>
      </c>
      <c r="J5841" s="393"/>
      <c r="K5841" s="393">
        <v>29.45</v>
      </c>
      <c r="L5841" s="393">
        <v>29.45</v>
      </c>
    </row>
    <row r="5842" spans="2:12" ht="25.5" x14ac:dyDescent="0.25">
      <c r="B5842" s="397" t="s">
        <v>471</v>
      </c>
      <c r="C5842" s="448" t="s">
        <v>774</v>
      </c>
      <c r="D5842" s="397" t="s">
        <v>160</v>
      </c>
      <c r="E5842" s="397" t="s">
        <v>4587</v>
      </c>
      <c r="F5842" s="545" t="s">
        <v>475</v>
      </c>
      <c r="G5842" s="545"/>
      <c r="H5842" s="398" t="s">
        <v>138</v>
      </c>
      <c r="I5842" s="449">
        <v>8.9999999999999998E-4</v>
      </c>
      <c r="J5842" s="449">
        <v>0</v>
      </c>
      <c r="K5842" s="450">
        <v>663.51</v>
      </c>
      <c r="L5842" s="450">
        <v>0.59</v>
      </c>
    </row>
    <row r="5843" spans="2:12" x14ac:dyDescent="0.25">
      <c r="B5843" s="394" t="s">
        <v>383</v>
      </c>
      <c r="C5843" s="444" t="s">
        <v>690</v>
      </c>
      <c r="D5843" s="394" t="s">
        <v>1336</v>
      </c>
      <c r="E5843" s="394" t="s">
        <v>202</v>
      </c>
      <c r="F5843" s="542" t="s">
        <v>384</v>
      </c>
      <c r="G5843" s="542"/>
      <c r="H5843" s="395" t="s">
        <v>340</v>
      </c>
      <c r="I5843" s="445">
        <v>0.55000000000000004</v>
      </c>
      <c r="J5843" s="445">
        <v>0</v>
      </c>
      <c r="K5843" s="446">
        <v>20.37</v>
      </c>
      <c r="L5843" s="446">
        <v>11.2035</v>
      </c>
    </row>
    <row r="5844" spans="2:12" ht="12.75" customHeight="1" x14ac:dyDescent="0.25">
      <c r="B5844" s="394" t="s">
        <v>383</v>
      </c>
      <c r="C5844" s="444" t="s">
        <v>775</v>
      </c>
      <c r="D5844" s="394" t="s">
        <v>160</v>
      </c>
      <c r="E5844" s="394" t="s">
        <v>499</v>
      </c>
      <c r="F5844" s="542" t="s">
        <v>390</v>
      </c>
      <c r="G5844" s="542"/>
      <c r="H5844" s="395" t="s">
        <v>159</v>
      </c>
      <c r="I5844" s="445">
        <v>1</v>
      </c>
      <c r="J5844" s="445">
        <v>0</v>
      </c>
      <c r="K5844" s="446">
        <v>1.45</v>
      </c>
      <c r="L5844" s="446">
        <v>1.45</v>
      </c>
    </row>
    <row r="5845" spans="2:12" ht="12.75" customHeight="1" x14ac:dyDescent="0.25">
      <c r="B5845" s="394" t="s">
        <v>383</v>
      </c>
      <c r="C5845" s="444" t="s">
        <v>682</v>
      </c>
      <c r="D5845" s="394" t="s">
        <v>1336</v>
      </c>
      <c r="E5845" s="394" t="s">
        <v>244</v>
      </c>
      <c r="F5845" s="542" t="s">
        <v>384</v>
      </c>
      <c r="G5845" s="542"/>
      <c r="H5845" s="395" t="s">
        <v>340</v>
      </c>
      <c r="I5845" s="445">
        <v>0.55000000000000004</v>
      </c>
      <c r="J5845" s="445">
        <v>0</v>
      </c>
      <c r="K5845" s="446">
        <v>29.48</v>
      </c>
      <c r="L5845" s="446">
        <v>16.213999999999999</v>
      </c>
    </row>
    <row r="5846" spans="2:12" ht="25.5" x14ac:dyDescent="0.25">
      <c r="B5846" s="399"/>
      <c r="C5846" s="399"/>
      <c r="D5846" s="399"/>
      <c r="E5846" s="399"/>
      <c r="F5846" s="399"/>
      <c r="G5846" s="399" t="s">
        <v>386</v>
      </c>
      <c r="H5846" s="447">
        <v>27.56</v>
      </c>
      <c r="I5846" s="399" t="s">
        <v>387</v>
      </c>
      <c r="J5846" s="447">
        <v>0</v>
      </c>
      <c r="K5846" s="399" t="s">
        <v>388</v>
      </c>
      <c r="L5846" s="447">
        <v>27.56</v>
      </c>
    </row>
    <row r="5847" spans="2:12" ht="26.25" thickBot="1" x14ac:dyDescent="0.3">
      <c r="B5847" s="399"/>
      <c r="C5847" s="399"/>
      <c r="D5847" s="399"/>
      <c r="E5847" s="399"/>
      <c r="F5847" s="399"/>
      <c r="G5847" s="399" t="s">
        <v>389</v>
      </c>
      <c r="H5847" s="447">
        <v>0</v>
      </c>
      <c r="I5847" s="543"/>
      <c r="J5847" s="543" t="s">
        <v>474</v>
      </c>
      <c r="K5847" s="399"/>
      <c r="L5847" s="447">
        <v>29.45</v>
      </c>
    </row>
    <row r="5848" spans="2:12" ht="13.5" thickTop="1" x14ac:dyDescent="0.25">
      <c r="B5848" s="396"/>
      <c r="C5848" s="396"/>
      <c r="D5848" s="396"/>
      <c r="E5848" s="396"/>
      <c r="F5848" s="396"/>
      <c r="G5848" s="396"/>
      <c r="H5848" s="396"/>
      <c r="I5848" s="396"/>
      <c r="J5848" s="396"/>
      <c r="K5848" s="396"/>
      <c r="L5848" s="396"/>
    </row>
    <row r="5849" spans="2:12" ht="15" x14ac:dyDescent="0.25">
      <c r="B5849" s="388" t="s">
        <v>3145</v>
      </c>
      <c r="C5849" s="440" t="s">
        <v>15</v>
      </c>
      <c r="D5849" s="388" t="s">
        <v>33</v>
      </c>
      <c r="E5849" s="388" t="s">
        <v>30</v>
      </c>
      <c r="F5849" s="544" t="s">
        <v>199</v>
      </c>
      <c r="G5849" s="544"/>
      <c r="H5849" s="389" t="s">
        <v>24</v>
      </c>
      <c r="I5849" s="440" t="s">
        <v>26</v>
      </c>
      <c r="J5849" s="440" t="s">
        <v>585</v>
      </c>
      <c r="K5849" s="440" t="s">
        <v>54</v>
      </c>
      <c r="L5849" s="440" t="s">
        <v>25</v>
      </c>
    </row>
    <row r="5850" spans="2:12" ht="63.75" x14ac:dyDescent="0.25">
      <c r="B5850" s="390" t="s">
        <v>382</v>
      </c>
      <c r="C5850" s="391" t="s">
        <v>3146</v>
      </c>
      <c r="D5850" s="390" t="s">
        <v>160</v>
      </c>
      <c r="E5850" s="390" t="s">
        <v>3147</v>
      </c>
      <c r="F5850" s="541" t="s">
        <v>4029</v>
      </c>
      <c r="G5850" s="541"/>
      <c r="H5850" s="392" t="s">
        <v>159</v>
      </c>
      <c r="I5850" s="443">
        <v>1</v>
      </c>
      <c r="J5850" s="393"/>
      <c r="K5850" s="393">
        <v>408.31</v>
      </c>
      <c r="L5850" s="393">
        <v>408.31</v>
      </c>
    </row>
    <row r="5851" spans="2:12" x14ac:dyDescent="0.25">
      <c r="B5851" s="394" t="s">
        <v>383</v>
      </c>
      <c r="C5851" s="444" t="s">
        <v>682</v>
      </c>
      <c r="D5851" s="394" t="s">
        <v>1336</v>
      </c>
      <c r="E5851" s="394" t="s">
        <v>244</v>
      </c>
      <c r="F5851" s="542" t="s">
        <v>384</v>
      </c>
      <c r="G5851" s="542"/>
      <c r="H5851" s="395" t="s">
        <v>340</v>
      </c>
      <c r="I5851" s="445">
        <v>0.31730000000000003</v>
      </c>
      <c r="J5851" s="445">
        <v>0</v>
      </c>
      <c r="K5851" s="446">
        <v>29.48</v>
      </c>
      <c r="L5851" s="446">
        <v>9.3540039999999998</v>
      </c>
    </row>
    <row r="5852" spans="2:12" ht="38.25" x14ac:dyDescent="0.25">
      <c r="B5852" s="394" t="s">
        <v>383</v>
      </c>
      <c r="C5852" s="444" t="s">
        <v>5209</v>
      </c>
      <c r="D5852" s="394" t="s">
        <v>160</v>
      </c>
      <c r="E5852" s="394" t="s">
        <v>5210</v>
      </c>
      <c r="F5852" s="542" t="s">
        <v>390</v>
      </c>
      <c r="G5852" s="542"/>
      <c r="H5852" s="395" t="s">
        <v>159</v>
      </c>
      <c r="I5852" s="445">
        <v>1</v>
      </c>
      <c r="J5852" s="445">
        <v>0</v>
      </c>
      <c r="K5852" s="446">
        <v>391.89</v>
      </c>
      <c r="L5852" s="446">
        <v>391.89</v>
      </c>
    </row>
    <row r="5853" spans="2:12" ht="12.75" customHeight="1" x14ac:dyDescent="0.25">
      <c r="B5853" s="394" t="s">
        <v>383</v>
      </c>
      <c r="C5853" s="444" t="s">
        <v>674</v>
      </c>
      <c r="D5853" s="394" t="s">
        <v>1336</v>
      </c>
      <c r="E5853" s="394" t="s">
        <v>237</v>
      </c>
      <c r="F5853" s="542" t="s">
        <v>384</v>
      </c>
      <c r="G5853" s="542"/>
      <c r="H5853" s="395" t="s">
        <v>340</v>
      </c>
      <c r="I5853" s="445">
        <v>0.31730000000000003</v>
      </c>
      <c r="J5853" s="445">
        <v>0</v>
      </c>
      <c r="K5853" s="446">
        <v>22.31</v>
      </c>
      <c r="L5853" s="446">
        <v>7.0789629999999999</v>
      </c>
    </row>
    <row r="5854" spans="2:12" ht="25.5" x14ac:dyDescent="0.25">
      <c r="B5854" s="399"/>
      <c r="C5854" s="399"/>
      <c r="D5854" s="399"/>
      <c r="E5854" s="399"/>
      <c r="F5854" s="399"/>
      <c r="G5854" s="399" t="s">
        <v>386</v>
      </c>
      <c r="H5854" s="447">
        <v>16.420000000000002</v>
      </c>
      <c r="I5854" s="399" t="s">
        <v>387</v>
      </c>
      <c r="J5854" s="447">
        <v>0</v>
      </c>
      <c r="K5854" s="399" t="s">
        <v>388</v>
      </c>
      <c r="L5854" s="447">
        <v>16.420000000000002</v>
      </c>
    </row>
    <row r="5855" spans="2:12" ht="12.75" customHeight="1" thickBot="1" x14ac:dyDescent="0.3">
      <c r="B5855" s="399"/>
      <c r="C5855" s="399"/>
      <c r="D5855" s="399"/>
      <c r="E5855" s="399"/>
      <c r="F5855" s="399"/>
      <c r="G5855" s="399" t="s">
        <v>389</v>
      </c>
      <c r="H5855" s="447">
        <v>0</v>
      </c>
      <c r="I5855" s="543"/>
      <c r="J5855" s="543" t="s">
        <v>474</v>
      </c>
      <c r="K5855" s="399"/>
      <c r="L5855" s="447">
        <v>408.31</v>
      </c>
    </row>
    <row r="5856" spans="2:12" ht="13.5" thickTop="1" x14ac:dyDescent="0.25">
      <c r="B5856" s="396"/>
      <c r="C5856" s="396"/>
      <c r="D5856" s="396"/>
      <c r="E5856" s="396"/>
      <c r="F5856" s="396"/>
      <c r="G5856" s="396"/>
      <c r="H5856" s="396"/>
      <c r="I5856" s="396"/>
      <c r="J5856" s="396"/>
      <c r="K5856" s="396"/>
      <c r="L5856" s="396"/>
    </row>
    <row r="5857" spans="2:12" ht="15" x14ac:dyDescent="0.25">
      <c r="B5857" s="388" t="s">
        <v>3149</v>
      </c>
      <c r="C5857" s="440" t="s">
        <v>15</v>
      </c>
      <c r="D5857" s="388" t="s">
        <v>33</v>
      </c>
      <c r="E5857" s="388" t="s">
        <v>30</v>
      </c>
      <c r="F5857" s="544" t="s">
        <v>199</v>
      </c>
      <c r="G5857" s="544"/>
      <c r="H5857" s="389" t="s">
        <v>24</v>
      </c>
      <c r="I5857" s="440" t="s">
        <v>26</v>
      </c>
      <c r="J5857" s="440" t="s">
        <v>585</v>
      </c>
      <c r="K5857" s="440" t="s">
        <v>54</v>
      </c>
      <c r="L5857" s="440" t="s">
        <v>25</v>
      </c>
    </row>
    <row r="5858" spans="2:12" ht="38.25" x14ac:dyDescent="0.25">
      <c r="B5858" s="390" t="s">
        <v>382</v>
      </c>
      <c r="C5858" s="391" t="s">
        <v>3150</v>
      </c>
      <c r="D5858" s="390" t="s">
        <v>142</v>
      </c>
      <c r="E5858" s="390" t="s">
        <v>3151</v>
      </c>
      <c r="F5858" s="541">
        <v>37.04</v>
      </c>
      <c r="G5858" s="541"/>
      <c r="H5858" s="392" t="s">
        <v>136</v>
      </c>
      <c r="I5858" s="443">
        <v>1</v>
      </c>
      <c r="J5858" s="393"/>
      <c r="K5858" s="393">
        <v>1302.6099999999999</v>
      </c>
      <c r="L5858" s="393">
        <v>1302.6099999999999</v>
      </c>
    </row>
    <row r="5859" spans="2:12" x14ac:dyDescent="0.25">
      <c r="B5859" s="394" t="s">
        <v>383</v>
      </c>
      <c r="C5859" s="444" t="s">
        <v>674</v>
      </c>
      <c r="D5859" s="394" t="s">
        <v>1336</v>
      </c>
      <c r="E5859" s="394" t="s">
        <v>237</v>
      </c>
      <c r="F5859" s="542" t="s">
        <v>384</v>
      </c>
      <c r="G5859" s="542"/>
      <c r="H5859" s="395" t="s">
        <v>340</v>
      </c>
      <c r="I5859" s="445">
        <v>2.5</v>
      </c>
      <c r="J5859" s="445">
        <v>0</v>
      </c>
      <c r="K5859" s="446">
        <v>22.31</v>
      </c>
      <c r="L5859" s="446">
        <v>55.774999999999999</v>
      </c>
    </row>
    <row r="5860" spans="2:12" x14ac:dyDescent="0.25">
      <c r="B5860" s="394" t="s">
        <v>383</v>
      </c>
      <c r="C5860" s="444" t="s">
        <v>685</v>
      </c>
      <c r="D5860" s="394" t="s">
        <v>1336</v>
      </c>
      <c r="E5860" s="394" t="s">
        <v>236</v>
      </c>
      <c r="F5860" s="542" t="s">
        <v>384</v>
      </c>
      <c r="G5860" s="542"/>
      <c r="H5860" s="395" t="s">
        <v>340</v>
      </c>
      <c r="I5860" s="445">
        <v>2.5</v>
      </c>
      <c r="J5860" s="445">
        <v>0</v>
      </c>
      <c r="K5860" s="446">
        <v>29.12</v>
      </c>
      <c r="L5860" s="446">
        <v>72.8</v>
      </c>
    </row>
    <row r="5861" spans="2:12" ht="38.25" x14ac:dyDescent="0.25">
      <c r="B5861" s="394" t="s">
        <v>383</v>
      </c>
      <c r="C5861" s="444" t="s">
        <v>5211</v>
      </c>
      <c r="D5861" s="394" t="s">
        <v>142</v>
      </c>
      <c r="E5861" s="394" t="s">
        <v>5212</v>
      </c>
      <c r="F5861" s="542" t="s">
        <v>390</v>
      </c>
      <c r="G5861" s="542"/>
      <c r="H5861" s="395" t="s">
        <v>136</v>
      </c>
      <c r="I5861" s="445">
        <v>1</v>
      </c>
      <c r="J5861" s="445">
        <v>0</v>
      </c>
      <c r="K5861" s="446">
        <v>1100.3399999999999</v>
      </c>
      <c r="L5861" s="446">
        <v>1100.3399999999999</v>
      </c>
    </row>
    <row r="5862" spans="2:12" ht="12.75" customHeight="1" x14ac:dyDescent="0.25">
      <c r="B5862" s="394" t="s">
        <v>383</v>
      </c>
      <c r="C5862" s="444" t="s">
        <v>682</v>
      </c>
      <c r="D5862" s="394" t="s">
        <v>1336</v>
      </c>
      <c r="E5862" s="394" t="s">
        <v>244</v>
      </c>
      <c r="F5862" s="542" t="s">
        <v>384</v>
      </c>
      <c r="G5862" s="542"/>
      <c r="H5862" s="395" t="s">
        <v>340</v>
      </c>
      <c r="I5862" s="445">
        <v>2.5</v>
      </c>
      <c r="J5862" s="445">
        <v>0</v>
      </c>
      <c r="K5862" s="446">
        <v>29.48</v>
      </c>
      <c r="L5862" s="446">
        <v>73.7</v>
      </c>
    </row>
    <row r="5863" spans="2:12" ht="25.5" x14ac:dyDescent="0.25">
      <c r="B5863" s="399"/>
      <c r="C5863" s="399"/>
      <c r="D5863" s="399"/>
      <c r="E5863" s="399"/>
      <c r="F5863" s="399"/>
      <c r="G5863" s="399" t="s">
        <v>386</v>
      </c>
      <c r="H5863" s="447">
        <v>202.27</v>
      </c>
      <c r="I5863" s="399" t="s">
        <v>387</v>
      </c>
      <c r="J5863" s="447">
        <v>0</v>
      </c>
      <c r="K5863" s="399" t="s">
        <v>388</v>
      </c>
      <c r="L5863" s="447">
        <v>202.27</v>
      </c>
    </row>
    <row r="5864" spans="2:12" ht="26.25" thickBot="1" x14ac:dyDescent="0.3">
      <c r="B5864" s="399"/>
      <c r="C5864" s="399"/>
      <c r="D5864" s="399"/>
      <c r="E5864" s="399"/>
      <c r="F5864" s="399"/>
      <c r="G5864" s="399" t="s">
        <v>389</v>
      </c>
      <c r="H5864" s="447">
        <v>0</v>
      </c>
      <c r="I5864" s="543"/>
      <c r="J5864" s="543" t="s">
        <v>474</v>
      </c>
      <c r="K5864" s="399"/>
      <c r="L5864" s="447">
        <v>1302.6099999999999</v>
      </c>
    </row>
    <row r="5865" spans="2:12" ht="12.75" customHeight="1" thickTop="1" x14ac:dyDescent="0.25">
      <c r="B5865" s="396"/>
      <c r="C5865" s="396"/>
      <c r="D5865" s="396"/>
      <c r="E5865" s="396"/>
      <c r="F5865" s="396"/>
      <c r="G5865" s="396"/>
      <c r="H5865" s="396"/>
      <c r="I5865" s="396"/>
      <c r="J5865" s="396"/>
      <c r="K5865" s="396"/>
      <c r="L5865" s="396"/>
    </row>
    <row r="5866" spans="2:12" ht="15" x14ac:dyDescent="0.25">
      <c r="B5866" s="388" t="s">
        <v>3158</v>
      </c>
      <c r="C5866" s="440" t="s">
        <v>15</v>
      </c>
      <c r="D5866" s="388" t="s">
        <v>33</v>
      </c>
      <c r="E5866" s="388" t="s">
        <v>30</v>
      </c>
      <c r="F5866" s="544" t="s">
        <v>199</v>
      </c>
      <c r="G5866" s="544"/>
      <c r="H5866" s="389" t="s">
        <v>24</v>
      </c>
      <c r="I5866" s="440" t="s">
        <v>26</v>
      </c>
      <c r="J5866" s="440" t="s">
        <v>585</v>
      </c>
      <c r="K5866" s="440" t="s">
        <v>54</v>
      </c>
      <c r="L5866" s="440" t="s">
        <v>25</v>
      </c>
    </row>
    <row r="5867" spans="2:12" x14ac:dyDescent="0.25">
      <c r="B5867" s="390" t="s">
        <v>382</v>
      </c>
      <c r="C5867" s="391" t="s">
        <v>3159</v>
      </c>
      <c r="D5867" s="390" t="s">
        <v>1336</v>
      </c>
      <c r="E5867" s="390" t="s">
        <v>3160</v>
      </c>
      <c r="F5867" s="541">
        <v>706</v>
      </c>
      <c r="G5867" s="541"/>
      <c r="H5867" s="392" t="s">
        <v>137</v>
      </c>
      <c r="I5867" s="443">
        <v>1</v>
      </c>
      <c r="J5867" s="393"/>
      <c r="K5867" s="393">
        <v>15.62</v>
      </c>
      <c r="L5867" s="393">
        <v>15.62</v>
      </c>
    </row>
    <row r="5868" spans="2:12" ht="25.5" x14ac:dyDescent="0.25">
      <c r="B5868" s="394" t="s">
        <v>383</v>
      </c>
      <c r="C5868" s="444" t="s">
        <v>5213</v>
      </c>
      <c r="D5868" s="394" t="s">
        <v>1336</v>
      </c>
      <c r="E5868" s="394" t="s">
        <v>5214</v>
      </c>
      <c r="F5868" s="542" t="s">
        <v>390</v>
      </c>
      <c r="G5868" s="542"/>
      <c r="H5868" s="395" t="s">
        <v>136</v>
      </c>
      <c r="I5868" s="445">
        <v>1</v>
      </c>
      <c r="J5868" s="445">
        <v>0</v>
      </c>
      <c r="K5868" s="446">
        <v>7.86</v>
      </c>
      <c r="L5868" s="446">
        <v>7.86</v>
      </c>
    </row>
    <row r="5869" spans="2:12" x14ac:dyDescent="0.25">
      <c r="B5869" s="394" t="s">
        <v>383</v>
      </c>
      <c r="C5869" s="444" t="s">
        <v>682</v>
      </c>
      <c r="D5869" s="394" t="s">
        <v>1336</v>
      </c>
      <c r="E5869" s="394" t="s">
        <v>244</v>
      </c>
      <c r="F5869" s="542" t="s">
        <v>384</v>
      </c>
      <c r="G5869" s="542"/>
      <c r="H5869" s="395" t="s">
        <v>340</v>
      </c>
      <c r="I5869" s="445">
        <v>0.15</v>
      </c>
      <c r="J5869" s="445">
        <v>0</v>
      </c>
      <c r="K5869" s="446">
        <v>29.48</v>
      </c>
      <c r="L5869" s="446">
        <v>4.4219999999999997</v>
      </c>
    </row>
    <row r="5870" spans="2:12" x14ac:dyDescent="0.25">
      <c r="B5870" s="394" t="s">
        <v>383</v>
      </c>
      <c r="C5870" s="444" t="s">
        <v>674</v>
      </c>
      <c r="D5870" s="394" t="s">
        <v>1336</v>
      </c>
      <c r="E5870" s="394" t="s">
        <v>237</v>
      </c>
      <c r="F5870" s="542" t="s">
        <v>384</v>
      </c>
      <c r="G5870" s="542"/>
      <c r="H5870" s="395" t="s">
        <v>340</v>
      </c>
      <c r="I5870" s="445">
        <v>0.15</v>
      </c>
      <c r="J5870" s="445">
        <v>0</v>
      </c>
      <c r="K5870" s="446">
        <v>22.31</v>
      </c>
      <c r="L5870" s="446">
        <v>3.3464999999999998</v>
      </c>
    </row>
    <row r="5871" spans="2:12" ht="25.5" x14ac:dyDescent="0.25">
      <c r="B5871" s="399"/>
      <c r="C5871" s="399"/>
      <c r="D5871" s="399"/>
      <c r="E5871" s="399"/>
      <c r="F5871" s="399"/>
      <c r="G5871" s="399" t="s">
        <v>386</v>
      </c>
      <c r="H5871" s="447">
        <v>7.76</v>
      </c>
      <c r="I5871" s="399" t="s">
        <v>387</v>
      </c>
      <c r="J5871" s="447">
        <v>0</v>
      </c>
      <c r="K5871" s="399" t="s">
        <v>388</v>
      </c>
      <c r="L5871" s="447">
        <v>7.76</v>
      </c>
    </row>
    <row r="5872" spans="2:12" ht="26.25" thickBot="1" x14ac:dyDescent="0.3">
      <c r="B5872" s="399"/>
      <c r="C5872" s="399"/>
      <c r="D5872" s="399"/>
      <c r="E5872" s="399"/>
      <c r="F5872" s="399"/>
      <c r="G5872" s="399" t="s">
        <v>389</v>
      </c>
      <c r="H5872" s="447">
        <v>0</v>
      </c>
      <c r="I5872" s="543"/>
      <c r="J5872" s="543" t="s">
        <v>474</v>
      </c>
      <c r="K5872" s="399"/>
      <c r="L5872" s="447">
        <v>15.62</v>
      </c>
    </row>
    <row r="5873" spans="2:12" ht="13.5" thickTop="1" x14ac:dyDescent="0.25">
      <c r="B5873" s="396"/>
      <c r="C5873" s="396"/>
      <c r="D5873" s="396"/>
      <c r="E5873" s="396"/>
      <c r="F5873" s="396"/>
      <c r="G5873" s="396"/>
      <c r="H5873" s="396"/>
      <c r="I5873" s="396"/>
      <c r="J5873" s="396"/>
      <c r="K5873" s="396"/>
      <c r="L5873" s="396"/>
    </row>
    <row r="5874" spans="2:12" ht="15" x14ac:dyDescent="0.25">
      <c r="B5874" s="388" t="s">
        <v>3162</v>
      </c>
      <c r="C5874" s="440" t="s">
        <v>15</v>
      </c>
      <c r="D5874" s="388" t="s">
        <v>33</v>
      </c>
      <c r="E5874" s="388" t="s">
        <v>30</v>
      </c>
      <c r="F5874" s="544" t="s">
        <v>199</v>
      </c>
      <c r="G5874" s="544"/>
      <c r="H5874" s="389" t="s">
        <v>24</v>
      </c>
      <c r="I5874" s="440" t="s">
        <v>26</v>
      </c>
      <c r="J5874" s="440" t="s">
        <v>585</v>
      </c>
      <c r="K5874" s="440" t="s">
        <v>54</v>
      </c>
      <c r="L5874" s="440" t="s">
        <v>25</v>
      </c>
    </row>
    <row r="5875" spans="2:12" x14ac:dyDescent="0.25">
      <c r="B5875" s="390" t="s">
        <v>382</v>
      </c>
      <c r="C5875" s="391" t="s">
        <v>3163</v>
      </c>
      <c r="D5875" s="390" t="s">
        <v>1336</v>
      </c>
      <c r="E5875" s="390" t="s">
        <v>3164</v>
      </c>
      <c r="F5875" s="541">
        <v>711</v>
      </c>
      <c r="G5875" s="541"/>
      <c r="H5875" s="392" t="s">
        <v>137</v>
      </c>
      <c r="I5875" s="443">
        <v>1</v>
      </c>
      <c r="J5875" s="393"/>
      <c r="K5875" s="393">
        <v>289.60000000000002</v>
      </c>
      <c r="L5875" s="393">
        <v>289.60000000000002</v>
      </c>
    </row>
    <row r="5876" spans="2:12" x14ac:dyDescent="0.25">
      <c r="B5876" s="394" t="s">
        <v>383</v>
      </c>
      <c r="C5876" s="444" t="s">
        <v>682</v>
      </c>
      <c r="D5876" s="394" t="s">
        <v>1336</v>
      </c>
      <c r="E5876" s="394" t="s">
        <v>244</v>
      </c>
      <c r="F5876" s="542" t="s">
        <v>384</v>
      </c>
      <c r="G5876" s="542"/>
      <c r="H5876" s="395" t="s">
        <v>340</v>
      </c>
      <c r="I5876" s="445">
        <v>0.9</v>
      </c>
      <c r="J5876" s="445">
        <v>0</v>
      </c>
      <c r="K5876" s="446">
        <v>29.48</v>
      </c>
      <c r="L5876" s="446">
        <v>26.532</v>
      </c>
    </row>
    <row r="5877" spans="2:12" x14ac:dyDescent="0.25">
      <c r="B5877" s="394" t="s">
        <v>383</v>
      </c>
      <c r="C5877" s="444" t="s">
        <v>5215</v>
      </c>
      <c r="D5877" s="394" t="s">
        <v>1336</v>
      </c>
      <c r="E5877" s="394" t="s">
        <v>3164</v>
      </c>
      <c r="F5877" s="542" t="s">
        <v>390</v>
      </c>
      <c r="G5877" s="542"/>
      <c r="H5877" s="395" t="s">
        <v>136</v>
      </c>
      <c r="I5877" s="445">
        <v>1</v>
      </c>
      <c r="J5877" s="445">
        <v>0</v>
      </c>
      <c r="K5877" s="446">
        <v>243</v>
      </c>
      <c r="L5877" s="446">
        <v>243</v>
      </c>
    </row>
    <row r="5878" spans="2:12" x14ac:dyDescent="0.25">
      <c r="B5878" s="394" t="s">
        <v>383</v>
      </c>
      <c r="C5878" s="444" t="s">
        <v>674</v>
      </c>
      <c r="D5878" s="394" t="s">
        <v>1336</v>
      </c>
      <c r="E5878" s="394" t="s">
        <v>237</v>
      </c>
      <c r="F5878" s="542" t="s">
        <v>384</v>
      </c>
      <c r="G5878" s="542"/>
      <c r="H5878" s="395" t="s">
        <v>340</v>
      </c>
      <c r="I5878" s="445">
        <v>0.9</v>
      </c>
      <c r="J5878" s="445">
        <v>0</v>
      </c>
      <c r="K5878" s="446">
        <v>22.31</v>
      </c>
      <c r="L5878" s="446">
        <v>20.079000000000001</v>
      </c>
    </row>
    <row r="5879" spans="2:12" ht="25.5" x14ac:dyDescent="0.25">
      <c r="B5879" s="399"/>
      <c r="C5879" s="399"/>
      <c r="D5879" s="399"/>
      <c r="E5879" s="399"/>
      <c r="F5879" s="399"/>
      <c r="G5879" s="399" t="s">
        <v>386</v>
      </c>
      <c r="H5879" s="447">
        <v>46.6</v>
      </c>
      <c r="I5879" s="399" t="s">
        <v>387</v>
      </c>
      <c r="J5879" s="447">
        <v>0</v>
      </c>
      <c r="K5879" s="399" t="s">
        <v>388</v>
      </c>
      <c r="L5879" s="447">
        <v>46.6</v>
      </c>
    </row>
    <row r="5880" spans="2:12" ht="26.25" thickBot="1" x14ac:dyDescent="0.3">
      <c r="B5880" s="399"/>
      <c r="C5880" s="399"/>
      <c r="D5880" s="399"/>
      <c r="E5880" s="399"/>
      <c r="F5880" s="399"/>
      <c r="G5880" s="399" t="s">
        <v>389</v>
      </c>
      <c r="H5880" s="447">
        <v>0</v>
      </c>
      <c r="I5880" s="543"/>
      <c r="J5880" s="543" t="s">
        <v>474</v>
      </c>
      <c r="K5880" s="399"/>
      <c r="L5880" s="447">
        <v>289.60000000000002</v>
      </c>
    </row>
    <row r="5881" spans="2:12" ht="12.75" customHeight="1" thickTop="1" x14ac:dyDescent="0.25">
      <c r="B5881" s="396"/>
      <c r="C5881" s="396"/>
      <c r="D5881" s="396"/>
      <c r="E5881" s="396"/>
      <c r="F5881" s="396"/>
      <c r="G5881" s="396"/>
      <c r="H5881" s="396"/>
      <c r="I5881" s="396"/>
      <c r="J5881" s="396"/>
      <c r="K5881" s="396"/>
      <c r="L5881" s="396"/>
    </row>
    <row r="5882" spans="2:12" ht="12.75" customHeight="1" x14ac:dyDescent="0.25">
      <c r="B5882" s="388" t="s">
        <v>3168</v>
      </c>
      <c r="C5882" s="440" t="s">
        <v>15</v>
      </c>
      <c r="D5882" s="388" t="s">
        <v>33</v>
      </c>
      <c r="E5882" s="388" t="s">
        <v>30</v>
      </c>
      <c r="F5882" s="544" t="s">
        <v>199</v>
      </c>
      <c r="G5882" s="544"/>
      <c r="H5882" s="389" t="s">
        <v>24</v>
      </c>
      <c r="I5882" s="440" t="s">
        <v>26</v>
      </c>
      <c r="J5882" s="440" t="s">
        <v>585</v>
      </c>
      <c r="K5882" s="440" t="s">
        <v>54</v>
      </c>
      <c r="L5882" s="440" t="s">
        <v>25</v>
      </c>
    </row>
    <row r="5883" spans="2:12" x14ac:dyDescent="0.25">
      <c r="B5883" s="390" t="s">
        <v>382</v>
      </c>
      <c r="C5883" s="391" t="s">
        <v>3169</v>
      </c>
      <c r="D5883" s="390" t="s">
        <v>1336</v>
      </c>
      <c r="E5883" s="390" t="s">
        <v>3170</v>
      </c>
      <c r="F5883" s="541">
        <v>705</v>
      </c>
      <c r="G5883" s="541"/>
      <c r="H5883" s="392" t="s">
        <v>188</v>
      </c>
      <c r="I5883" s="443">
        <v>1</v>
      </c>
      <c r="J5883" s="393"/>
      <c r="K5883" s="393">
        <v>21.16</v>
      </c>
      <c r="L5883" s="393">
        <v>21.16</v>
      </c>
    </row>
    <row r="5884" spans="2:12" x14ac:dyDescent="0.25">
      <c r="B5884" s="394" t="s">
        <v>383</v>
      </c>
      <c r="C5884" s="444" t="s">
        <v>674</v>
      </c>
      <c r="D5884" s="394" t="s">
        <v>1336</v>
      </c>
      <c r="E5884" s="394" t="s">
        <v>237</v>
      </c>
      <c r="F5884" s="542" t="s">
        <v>384</v>
      </c>
      <c r="G5884" s="542"/>
      <c r="H5884" s="395" t="s">
        <v>340</v>
      </c>
      <c r="I5884" s="445">
        <v>0.08</v>
      </c>
      <c r="J5884" s="445">
        <v>0</v>
      </c>
      <c r="K5884" s="446">
        <v>22.31</v>
      </c>
      <c r="L5884" s="446">
        <v>1.7847999999999999</v>
      </c>
    </row>
    <row r="5885" spans="2:12" x14ac:dyDescent="0.25">
      <c r="B5885" s="394" t="s">
        <v>383</v>
      </c>
      <c r="C5885" s="444" t="s">
        <v>682</v>
      </c>
      <c r="D5885" s="394" t="s">
        <v>1336</v>
      </c>
      <c r="E5885" s="394" t="s">
        <v>244</v>
      </c>
      <c r="F5885" s="542" t="s">
        <v>384</v>
      </c>
      <c r="G5885" s="542"/>
      <c r="H5885" s="395" t="s">
        <v>340</v>
      </c>
      <c r="I5885" s="445">
        <v>0.08</v>
      </c>
      <c r="J5885" s="445">
        <v>0</v>
      </c>
      <c r="K5885" s="446">
        <v>29.48</v>
      </c>
      <c r="L5885" s="446">
        <v>2.3584000000000001</v>
      </c>
    </row>
    <row r="5886" spans="2:12" x14ac:dyDescent="0.25">
      <c r="B5886" s="394" t="s">
        <v>383</v>
      </c>
      <c r="C5886" s="444" t="s">
        <v>5216</v>
      </c>
      <c r="D5886" s="394" t="s">
        <v>1336</v>
      </c>
      <c r="E5886" s="394" t="s">
        <v>3170</v>
      </c>
      <c r="F5886" s="542" t="s">
        <v>390</v>
      </c>
      <c r="G5886" s="542"/>
      <c r="H5886" s="395" t="s">
        <v>141</v>
      </c>
      <c r="I5886" s="445">
        <v>1.02</v>
      </c>
      <c r="J5886" s="445">
        <v>0</v>
      </c>
      <c r="K5886" s="446">
        <v>16.7</v>
      </c>
      <c r="L5886" s="446">
        <v>17.033999999999999</v>
      </c>
    </row>
    <row r="5887" spans="2:12" ht="25.5" x14ac:dyDescent="0.25">
      <c r="B5887" s="399"/>
      <c r="C5887" s="399"/>
      <c r="D5887" s="399"/>
      <c r="E5887" s="399"/>
      <c r="F5887" s="399"/>
      <c r="G5887" s="399" t="s">
        <v>386</v>
      </c>
      <c r="H5887" s="447">
        <v>4.13</v>
      </c>
      <c r="I5887" s="399" t="s">
        <v>387</v>
      </c>
      <c r="J5887" s="447">
        <v>0</v>
      </c>
      <c r="K5887" s="399" t="s">
        <v>388</v>
      </c>
      <c r="L5887" s="447">
        <v>4.13</v>
      </c>
    </row>
    <row r="5888" spans="2:12" ht="26.25" thickBot="1" x14ac:dyDescent="0.3">
      <c r="B5888" s="399"/>
      <c r="C5888" s="399"/>
      <c r="D5888" s="399"/>
      <c r="E5888" s="399"/>
      <c r="F5888" s="399"/>
      <c r="G5888" s="399" t="s">
        <v>389</v>
      </c>
      <c r="H5888" s="447">
        <v>0</v>
      </c>
      <c r="I5888" s="543"/>
      <c r="J5888" s="543" t="s">
        <v>474</v>
      </c>
      <c r="K5888" s="399"/>
      <c r="L5888" s="447">
        <v>21.16</v>
      </c>
    </row>
    <row r="5889" spans="2:12" ht="13.5" thickTop="1" x14ac:dyDescent="0.25">
      <c r="B5889" s="396"/>
      <c r="C5889" s="396"/>
      <c r="D5889" s="396"/>
      <c r="E5889" s="396"/>
      <c r="F5889" s="396"/>
      <c r="G5889" s="396"/>
      <c r="H5889" s="396"/>
      <c r="I5889" s="396"/>
      <c r="J5889" s="396"/>
      <c r="K5889" s="396"/>
      <c r="L5889" s="396"/>
    </row>
    <row r="5890" spans="2:12" ht="15" x14ac:dyDescent="0.25">
      <c r="B5890" s="388" t="s">
        <v>3172</v>
      </c>
      <c r="C5890" s="440" t="s">
        <v>15</v>
      </c>
      <c r="D5890" s="388" t="s">
        <v>33</v>
      </c>
      <c r="E5890" s="388" t="s">
        <v>30</v>
      </c>
      <c r="F5890" s="544" t="s">
        <v>199</v>
      </c>
      <c r="G5890" s="544"/>
      <c r="H5890" s="389" t="s">
        <v>24</v>
      </c>
      <c r="I5890" s="440" t="s">
        <v>26</v>
      </c>
      <c r="J5890" s="440" t="s">
        <v>585</v>
      </c>
      <c r="K5890" s="440" t="s">
        <v>54</v>
      </c>
      <c r="L5890" s="440" t="s">
        <v>25</v>
      </c>
    </row>
    <row r="5891" spans="2:12" x14ac:dyDescent="0.25">
      <c r="B5891" s="390" t="s">
        <v>382</v>
      </c>
      <c r="C5891" s="391" t="s">
        <v>3173</v>
      </c>
      <c r="D5891" s="390" t="s">
        <v>1336</v>
      </c>
      <c r="E5891" s="390" t="s">
        <v>3174</v>
      </c>
      <c r="F5891" s="541">
        <v>705</v>
      </c>
      <c r="G5891" s="541"/>
      <c r="H5891" s="392" t="s">
        <v>188</v>
      </c>
      <c r="I5891" s="443">
        <v>1</v>
      </c>
      <c r="J5891" s="393"/>
      <c r="K5891" s="393">
        <v>38.979999999999997</v>
      </c>
      <c r="L5891" s="393">
        <v>38.979999999999997</v>
      </c>
    </row>
    <row r="5892" spans="2:12" x14ac:dyDescent="0.25">
      <c r="B5892" s="394" t="s">
        <v>383</v>
      </c>
      <c r="C5892" s="444" t="s">
        <v>674</v>
      </c>
      <c r="D5892" s="394" t="s">
        <v>1336</v>
      </c>
      <c r="E5892" s="394" t="s">
        <v>237</v>
      </c>
      <c r="F5892" s="542" t="s">
        <v>384</v>
      </c>
      <c r="G5892" s="542"/>
      <c r="H5892" s="395" t="s">
        <v>340</v>
      </c>
      <c r="I5892" s="445">
        <v>0.105</v>
      </c>
      <c r="J5892" s="445">
        <v>0</v>
      </c>
      <c r="K5892" s="446">
        <v>22.31</v>
      </c>
      <c r="L5892" s="446">
        <v>2.3425500000000001</v>
      </c>
    </row>
    <row r="5893" spans="2:12" x14ac:dyDescent="0.25">
      <c r="B5893" s="394" t="s">
        <v>383</v>
      </c>
      <c r="C5893" s="444" t="s">
        <v>682</v>
      </c>
      <c r="D5893" s="394" t="s">
        <v>1336</v>
      </c>
      <c r="E5893" s="394" t="s">
        <v>244</v>
      </c>
      <c r="F5893" s="542" t="s">
        <v>384</v>
      </c>
      <c r="G5893" s="542"/>
      <c r="H5893" s="395" t="s">
        <v>340</v>
      </c>
      <c r="I5893" s="445">
        <v>0.105</v>
      </c>
      <c r="J5893" s="445">
        <v>0</v>
      </c>
      <c r="K5893" s="446">
        <v>29.48</v>
      </c>
      <c r="L5893" s="446">
        <v>3.0954000000000002</v>
      </c>
    </row>
    <row r="5894" spans="2:12" x14ac:dyDescent="0.25">
      <c r="B5894" s="394" t="s">
        <v>383</v>
      </c>
      <c r="C5894" s="444" t="s">
        <v>5217</v>
      </c>
      <c r="D5894" s="394" t="s">
        <v>1336</v>
      </c>
      <c r="E5894" s="394" t="s">
        <v>5218</v>
      </c>
      <c r="F5894" s="542" t="s">
        <v>390</v>
      </c>
      <c r="G5894" s="542"/>
      <c r="H5894" s="395" t="s">
        <v>141</v>
      </c>
      <c r="I5894" s="445">
        <v>1.02</v>
      </c>
      <c r="J5894" s="445">
        <v>0</v>
      </c>
      <c r="K5894" s="446">
        <v>32.9</v>
      </c>
      <c r="L5894" s="446">
        <v>33.558</v>
      </c>
    </row>
    <row r="5895" spans="2:12" ht="25.5" x14ac:dyDescent="0.25">
      <c r="B5895" s="399"/>
      <c r="C5895" s="399"/>
      <c r="D5895" s="399"/>
      <c r="E5895" s="399"/>
      <c r="F5895" s="399"/>
      <c r="G5895" s="399" t="s">
        <v>386</v>
      </c>
      <c r="H5895" s="447">
        <v>5.43</v>
      </c>
      <c r="I5895" s="399" t="s">
        <v>387</v>
      </c>
      <c r="J5895" s="447">
        <v>0</v>
      </c>
      <c r="K5895" s="399" t="s">
        <v>388</v>
      </c>
      <c r="L5895" s="447">
        <v>5.43</v>
      </c>
    </row>
    <row r="5896" spans="2:12" ht="12.75" customHeight="1" thickBot="1" x14ac:dyDescent="0.3">
      <c r="B5896" s="399"/>
      <c r="C5896" s="399"/>
      <c r="D5896" s="399"/>
      <c r="E5896" s="399"/>
      <c r="F5896" s="399"/>
      <c r="G5896" s="399" t="s">
        <v>389</v>
      </c>
      <c r="H5896" s="447">
        <v>0</v>
      </c>
      <c r="I5896" s="543"/>
      <c r="J5896" s="543" t="s">
        <v>474</v>
      </c>
      <c r="K5896" s="399"/>
      <c r="L5896" s="447">
        <v>38.979999999999997</v>
      </c>
    </row>
    <row r="5897" spans="2:12" ht="13.5" thickTop="1" x14ac:dyDescent="0.25">
      <c r="B5897" s="396"/>
      <c r="C5897" s="396"/>
      <c r="D5897" s="396"/>
      <c r="E5897" s="396"/>
      <c r="F5897" s="396"/>
      <c r="G5897" s="396"/>
      <c r="H5897" s="396"/>
      <c r="I5897" s="396"/>
      <c r="J5897" s="396"/>
      <c r="K5897" s="396"/>
      <c r="L5897" s="396"/>
    </row>
    <row r="5898" spans="2:12" ht="15" x14ac:dyDescent="0.25">
      <c r="B5898" s="388" t="s">
        <v>3184</v>
      </c>
      <c r="C5898" s="440" t="s">
        <v>15</v>
      </c>
      <c r="D5898" s="388" t="s">
        <v>33</v>
      </c>
      <c r="E5898" s="388" t="s">
        <v>30</v>
      </c>
      <c r="F5898" s="544" t="s">
        <v>199</v>
      </c>
      <c r="G5898" s="544"/>
      <c r="H5898" s="389" t="s">
        <v>24</v>
      </c>
      <c r="I5898" s="440" t="s">
        <v>26</v>
      </c>
      <c r="J5898" s="440" t="s">
        <v>585</v>
      </c>
      <c r="K5898" s="440" t="s">
        <v>54</v>
      </c>
      <c r="L5898" s="440" t="s">
        <v>25</v>
      </c>
    </row>
    <row r="5899" spans="2:12" ht="12.75" customHeight="1" x14ac:dyDescent="0.25">
      <c r="B5899" s="390" t="s">
        <v>382</v>
      </c>
      <c r="C5899" s="391" t="s">
        <v>3185</v>
      </c>
      <c r="D5899" s="390" t="s">
        <v>1336</v>
      </c>
      <c r="E5899" s="390" t="s">
        <v>3186</v>
      </c>
      <c r="F5899" s="541">
        <v>714</v>
      </c>
      <c r="G5899" s="541"/>
      <c r="H5899" s="392" t="s">
        <v>137</v>
      </c>
      <c r="I5899" s="443">
        <v>1</v>
      </c>
      <c r="J5899" s="393"/>
      <c r="K5899" s="393">
        <v>33.049999999999997</v>
      </c>
      <c r="L5899" s="393">
        <v>33.049999999999997</v>
      </c>
    </row>
    <row r="5900" spans="2:12" ht="25.5" x14ac:dyDescent="0.25">
      <c r="B5900" s="394" t="s">
        <v>383</v>
      </c>
      <c r="C5900" s="444" t="s">
        <v>5219</v>
      </c>
      <c r="D5900" s="394" t="s">
        <v>1336</v>
      </c>
      <c r="E5900" s="394" t="s">
        <v>5220</v>
      </c>
      <c r="F5900" s="542" t="s">
        <v>390</v>
      </c>
      <c r="G5900" s="542"/>
      <c r="H5900" s="395" t="s">
        <v>136</v>
      </c>
      <c r="I5900" s="445">
        <v>1</v>
      </c>
      <c r="J5900" s="445">
        <v>0</v>
      </c>
      <c r="K5900" s="446">
        <v>13.9</v>
      </c>
      <c r="L5900" s="446">
        <v>13.9</v>
      </c>
    </row>
    <row r="5901" spans="2:12" x14ac:dyDescent="0.25">
      <c r="B5901" s="394" t="s">
        <v>383</v>
      </c>
      <c r="C5901" s="444" t="s">
        <v>674</v>
      </c>
      <c r="D5901" s="394" t="s">
        <v>1336</v>
      </c>
      <c r="E5901" s="394" t="s">
        <v>237</v>
      </c>
      <c r="F5901" s="542" t="s">
        <v>384</v>
      </c>
      <c r="G5901" s="542"/>
      <c r="H5901" s="395" t="s">
        <v>340</v>
      </c>
      <c r="I5901" s="445">
        <v>0.37</v>
      </c>
      <c r="J5901" s="445">
        <v>0</v>
      </c>
      <c r="K5901" s="446">
        <v>22.31</v>
      </c>
      <c r="L5901" s="446">
        <v>8.2546999999999997</v>
      </c>
    </row>
    <row r="5902" spans="2:12" x14ac:dyDescent="0.25">
      <c r="B5902" s="394" t="s">
        <v>383</v>
      </c>
      <c r="C5902" s="444" t="s">
        <v>682</v>
      </c>
      <c r="D5902" s="394" t="s">
        <v>1336</v>
      </c>
      <c r="E5902" s="394" t="s">
        <v>244</v>
      </c>
      <c r="F5902" s="542" t="s">
        <v>384</v>
      </c>
      <c r="G5902" s="542"/>
      <c r="H5902" s="395" t="s">
        <v>340</v>
      </c>
      <c r="I5902" s="445">
        <v>0.37</v>
      </c>
      <c r="J5902" s="445">
        <v>0</v>
      </c>
      <c r="K5902" s="446">
        <v>29.48</v>
      </c>
      <c r="L5902" s="446">
        <v>10.9076</v>
      </c>
    </row>
    <row r="5903" spans="2:12" ht="25.5" x14ac:dyDescent="0.25">
      <c r="B5903" s="399"/>
      <c r="C5903" s="399"/>
      <c r="D5903" s="399"/>
      <c r="E5903" s="399"/>
      <c r="F5903" s="399"/>
      <c r="G5903" s="399" t="s">
        <v>386</v>
      </c>
      <c r="H5903" s="447">
        <v>19.149999999999999</v>
      </c>
      <c r="I5903" s="399" t="s">
        <v>387</v>
      </c>
      <c r="J5903" s="447">
        <v>0</v>
      </c>
      <c r="K5903" s="399" t="s">
        <v>388</v>
      </c>
      <c r="L5903" s="447">
        <v>19.149999999999999</v>
      </c>
    </row>
    <row r="5904" spans="2:12" ht="26.25" thickBot="1" x14ac:dyDescent="0.3">
      <c r="B5904" s="399"/>
      <c r="C5904" s="399"/>
      <c r="D5904" s="399"/>
      <c r="E5904" s="399"/>
      <c r="F5904" s="399"/>
      <c r="G5904" s="399" t="s">
        <v>389</v>
      </c>
      <c r="H5904" s="447">
        <v>0</v>
      </c>
      <c r="I5904" s="543"/>
      <c r="J5904" s="543" t="s">
        <v>474</v>
      </c>
      <c r="K5904" s="399"/>
      <c r="L5904" s="447">
        <v>33.049999999999997</v>
      </c>
    </row>
    <row r="5905" spans="2:12" ht="13.5" thickTop="1" x14ac:dyDescent="0.25">
      <c r="B5905" s="396"/>
      <c r="C5905" s="396"/>
      <c r="D5905" s="396"/>
      <c r="E5905" s="396"/>
      <c r="F5905" s="396"/>
      <c r="G5905" s="396"/>
      <c r="H5905" s="396"/>
      <c r="I5905" s="396"/>
      <c r="J5905" s="396"/>
      <c r="K5905" s="396"/>
      <c r="L5905" s="396"/>
    </row>
    <row r="5906" spans="2:12" ht="15" x14ac:dyDescent="0.25">
      <c r="B5906" s="388" t="s">
        <v>3190</v>
      </c>
      <c r="C5906" s="440" t="s">
        <v>15</v>
      </c>
      <c r="D5906" s="388" t="s">
        <v>33</v>
      </c>
      <c r="E5906" s="388" t="s">
        <v>30</v>
      </c>
      <c r="F5906" s="544" t="s">
        <v>199</v>
      </c>
      <c r="G5906" s="544"/>
      <c r="H5906" s="389" t="s">
        <v>24</v>
      </c>
      <c r="I5906" s="440" t="s">
        <v>26</v>
      </c>
      <c r="J5906" s="440" t="s">
        <v>585</v>
      </c>
      <c r="K5906" s="440" t="s">
        <v>54</v>
      </c>
      <c r="L5906" s="440" t="s">
        <v>25</v>
      </c>
    </row>
    <row r="5907" spans="2:12" x14ac:dyDescent="0.25">
      <c r="B5907" s="390" t="s">
        <v>382</v>
      </c>
      <c r="C5907" s="391" t="s">
        <v>3191</v>
      </c>
      <c r="D5907" s="390" t="s">
        <v>1336</v>
      </c>
      <c r="E5907" s="390" t="s">
        <v>3192</v>
      </c>
      <c r="F5907" s="541">
        <v>717</v>
      </c>
      <c r="G5907" s="541"/>
      <c r="H5907" s="392" t="s">
        <v>137</v>
      </c>
      <c r="I5907" s="443">
        <v>1</v>
      </c>
      <c r="J5907" s="393"/>
      <c r="K5907" s="393">
        <v>47.16</v>
      </c>
      <c r="L5907" s="393">
        <v>47.16</v>
      </c>
    </row>
    <row r="5908" spans="2:12" ht="12.75" customHeight="1" x14ac:dyDescent="0.25">
      <c r="B5908" s="394" t="s">
        <v>383</v>
      </c>
      <c r="C5908" s="444" t="s">
        <v>682</v>
      </c>
      <c r="D5908" s="394" t="s">
        <v>1336</v>
      </c>
      <c r="E5908" s="394" t="s">
        <v>244</v>
      </c>
      <c r="F5908" s="542" t="s">
        <v>384</v>
      </c>
      <c r="G5908" s="542"/>
      <c r="H5908" s="395" t="s">
        <v>340</v>
      </c>
      <c r="I5908" s="445">
        <v>0.48</v>
      </c>
      <c r="J5908" s="445">
        <v>0</v>
      </c>
      <c r="K5908" s="446">
        <v>29.48</v>
      </c>
      <c r="L5908" s="446">
        <v>14.150399999999999</v>
      </c>
    </row>
    <row r="5909" spans="2:12" ht="12.75" customHeight="1" x14ac:dyDescent="0.25">
      <c r="B5909" s="394" t="s">
        <v>383</v>
      </c>
      <c r="C5909" s="444" t="s">
        <v>5221</v>
      </c>
      <c r="D5909" s="394" t="s">
        <v>1336</v>
      </c>
      <c r="E5909" s="394" t="s">
        <v>3192</v>
      </c>
      <c r="F5909" s="542" t="s">
        <v>390</v>
      </c>
      <c r="G5909" s="542"/>
      <c r="H5909" s="395" t="s">
        <v>136</v>
      </c>
      <c r="I5909" s="445">
        <v>1</v>
      </c>
      <c r="J5909" s="445">
        <v>0</v>
      </c>
      <c r="K5909" s="446">
        <v>22.31</v>
      </c>
      <c r="L5909" s="446">
        <v>22.31</v>
      </c>
    </row>
    <row r="5910" spans="2:12" x14ac:dyDescent="0.25">
      <c r="B5910" s="394" t="s">
        <v>383</v>
      </c>
      <c r="C5910" s="444" t="s">
        <v>674</v>
      </c>
      <c r="D5910" s="394" t="s">
        <v>1336</v>
      </c>
      <c r="E5910" s="394" t="s">
        <v>237</v>
      </c>
      <c r="F5910" s="542" t="s">
        <v>384</v>
      </c>
      <c r="G5910" s="542"/>
      <c r="H5910" s="395" t="s">
        <v>340</v>
      </c>
      <c r="I5910" s="445">
        <v>0.48</v>
      </c>
      <c r="J5910" s="445">
        <v>0</v>
      </c>
      <c r="K5910" s="446">
        <v>22.31</v>
      </c>
      <c r="L5910" s="446">
        <v>10.7088</v>
      </c>
    </row>
    <row r="5911" spans="2:12" ht="25.5" x14ac:dyDescent="0.25">
      <c r="B5911" s="399"/>
      <c r="C5911" s="399"/>
      <c r="D5911" s="399"/>
      <c r="E5911" s="399"/>
      <c r="F5911" s="399"/>
      <c r="G5911" s="399" t="s">
        <v>386</v>
      </c>
      <c r="H5911" s="447">
        <v>24.85</v>
      </c>
      <c r="I5911" s="399" t="s">
        <v>387</v>
      </c>
      <c r="J5911" s="447">
        <v>0</v>
      </c>
      <c r="K5911" s="399" t="s">
        <v>388</v>
      </c>
      <c r="L5911" s="447">
        <v>24.85</v>
      </c>
    </row>
    <row r="5912" spans="2:12" ht="26.25" thickBot="1" x14ac:dyDescent="0.3">
      <c r="B5912" s="399"/>
      <c r="C5912" s="399"/>
      <c r="D5912" s="399"/>
      <c r="E5912" s="399"/>
      <c r="F5912" s="399"/>
      <c r="G5912" s="399" t="s">
        <v>389</v>
      </c>
      <c r="H5912" s="447">
        <v>0</v>
      </c>
      <c r="I5912" s="543"/>
      <c r="J5912" s="543" t="s">
        <v>474</v>
      </c>
      <c r="K5912" s="399"/>
      <c r="L5912" s="447">
        <v>47.16</v>
      </c>
    </row>
    <row r="5913" spans="2:12" ht="13.5" thickTop="1" x14ac:dyDescent="0.25">
      <c r="B5913" s="396"/>
      <c r="C5913" s="396"/>
      <c r="D5913" s="396"/>
      <c r="E5913" s="396"/>
      <c r="F5913" s="396"/>
      <c r="G5913" s="396"/>
      <c r="H5913" s="396"/>
      <c r="I5913" s="396"/>
      <c r="J5913" s="396"/>
      <c r="K5913" s="396"/>
      <c r="L5913" s="396"/>
    </row>
    <row r="5914" spans="2:12" ht="15" x14ac:dyDescent="0.25">
      <c r="B5914" s="388" t="s">
        <v>3195</v>
      </c>
      <c r="C5914" s="440" t="s">
        <v>15</v>
      </c>
      <c r="D5914" s="388" t="s">
        <v>33</v>
      </c>
      <c r="E5914" s="388" t="s">
        <v>30</v>
      </c>
      <c r="F5914" s="544" t="s">
        <v>199</v>
      </c>
      <c r="G5914" s="544"/>
      <c r="H5914" s="389" t="s">
        <v>24</v>
      </c>
      <c r="I5914" s="440" t="s">
        <v>26</v>
      </c>
      <c r="J5914" s="440" t="s">
        <v>585</v>
      </c>
      <c r="K5914" s="440" t="s">
        <v>54</v>
      </c>
      <c r="L5914" s="440" t="s">
        <v>25</v>
      </c>
    </row>
    <row r="5915" spans="2:12" ht="38.25" x14ac:dyDescent="0.25">
      <c r="B5915" s="390" t="s">
        <v>382</v>
      </c>
      <c r="C5915" s="391" t="s">
        <v>3196</v>
      </c>
      <c r="D5915" s="390" t="s">
        <v>160</v>
      </c>
      <c r="E5915" s="390" t="s">
        <v>3197</v>
      </c>
      <c r="F5915" s="541" t="s">
        <v>4029</v>
      </c>
      <c r="G5915" s="541"/>
      <c r="H5915" s="392" t="s">
        <v>159</v>
      </c>
      <c r="I5915" s="443">
        <v>1</v>
      </c>
      <c r="J5915" s="393"/>
      <c r="K5915" s="393">
        <v>4113.71</v>
      </c>
      <c r="L5915" s="393">
        <v>4113.71</v>
      </c>
    </row>
    <row r="5916" spans="2:12" ht="25.5" x14ac:dyDescent="0.25">
      <c r="B5916" s="394" t="s">
        <v>383</v>
      </c>
      <c r="C5916" s="444" t="s">
        <v>5222</v>
      </c>
      <c r="D5916" s="394" t="s">
        <v>160</v>
      </c>
      <c r="E5916" s="394" t="s">
        <v>5223</v>
      </c>
      <c r="F5916" s="542" t="s">
        <v>390</v>
      </c>
      <c r="G5916" s="542"/>
      <c r="H5916" s="395" t="s">
        <v>159</v>
      </c>
      <c r="I5916" s="445">
        <v>1</v>
      </c>
      <c r="J5916" s="445">
        <v>0</v>
      </c>
      <c r="K5916" s="446">
        <v>4004.78</v>
      </c>
      <c r="L5916" s="446">
        <v>4004.78</v>
      </c>
    </row>
    <row r="5917" spans="2:12" ht="12.75" customHeight="1" x14ac:dyDescent="0.25">
      <c r="B5917" s="394" t="s">
        <v>383</v>
      </c>
      <c r="C5917" s="444" t="s">
        <v>4056</v>
      </c>
      <c r="D5917" s="394" t="s">
        <v>160</v>
      </c>
      <c r="E5917" s="394" t="s">
        <v>4057</v>
      </c>
      <c r="F5917" s="542" t="s">
        <v>390</v>
      </c>
      <c r="G5917" s="542"/>
      <c r="H5917" s="395" t="s">
        <v>159</v>
      </c>
      <c r="I5917" s="445">
        <v>3</v>
      </c>
      <c r="J5917" s="445">
        <v>0</v>
      </c>
      <c r="K5917" s="446">
        <v>13.47</v>
      </c>
      <c r="L5917" s="446">
        <v>40.409999999999997</v>
      </c>
    </row>
    <row r="5918" spans="2:12" ht="12.75" customHeight="1" x14ac:dyDescent="0.25">
      <c r="B5918" s="394" t="s">
        <v>383</v>
      </c>
      <c r="C5918" s="444" t="s">
        <v>674</v>
      </c>
      <c r="D5918" s="394" t="s">
        <v>1336</v>
      </c>
      <c r="E5918" s="394" t="s">
        <v>237</v>
      </c>
      <c r="F5918" s="542" t="s">
        <v>384</v>
      </c>
      <c r="G5918" s="542"/>
      <c r="H5918" s="395" t="s">
        <v>340</v>
      </c>
      <c r="I5918" s="445">
        <v>1.3231999999999999</v>
      </c>
      <c r="J5918" s="445">
        <v>0</v>
      </c>
      <c r="K5918" s="446">
        <v>22.31</v>
      </c>
      <c r="L5918" s="446">
        <v>29.520592000000001</v>
      </c>
    </row>
    <row r="5919" spans="2:12" ht="12.75" customHeight="1" x14ac:dyDescent="0.25">
      <c r="B5919" s="394" t="s">
        <v>383</v>
      </c>
      <c r="C5919" s="444" t="s">
        <v>682</v>
      </c>
      <c r="D5919" s="394" t="s">
        <v>1336</v>
      </c>
      <c r="E5919" s="394" t="s">
        <v>244</v>
      </c>
      <c r="F5919" s="542" t="s">
        <v>384</v>
      </c>
      <c r="G5919" s="542"/>
      <c r="H5919" s="395" t="s">
        <v>340</v>
      </c>
      <c r="I5919" s="445">
        <v>1.3231999999999999</v>
      </c>
      <c r="J5919" s="445">
        <v>0</v>
      </c>
      <c r="K5919" s="446">
        <v>29.48</v>
      </c>
      <c r="L5919" s="446">
        <v>39.007936000000001</v>
      </c>
    </row>
    <row r="5920" spans="2:12" ht="25.5" x14ac:dyDescent="0.25">
      <c r="B5920" s="399"/>
      <c r="C5920" s="399"/>
      <c r="D5920" s="399"/>
      <c r="E5920" s="399"/>
      <c r="F5920" s="399"/>
      <c r="G5920" s="399" t="s">
        <v>386</v>
      </c>
      <c r="H5920" s="447">
        <v>68.52</v>
      </c>
      <c r="I5920" s="399" t="s">
        <v>387</v>
      </c>
      <c r="J5920" s="447">
        <v>0</v>
      </c>
      <c r="K5920" s="399" t="s">
        <v>388</v>
      </c>
      <c r="L5920" s="447">
        <v>68.52</v>
      </c>
    </row>
    <row r="5921" spans="2:12" ht="12.75" customHeight="1" thickBot="1" x14ac:dyDescent="0.3">
      <c r="B5921" s="399"/>
      <c r="C5921" s="399"/>
      <c r="D5921" s="399"/>
      <c r="E5921" s="399"/>
      <c r="F5921" s="399"/>
      <c r="G5921" s="399" t="s">
        <v>389</v>
      </c>
      <c r="H5921" s="447">
        <v>0</v>
      </c>
      <c r="I5921" s="543"/>
      <c r="J5921" s="543" t="s">
        <v>474</v>
      </c>
      <c r="K5921" s="399"/>
      <c r="L5921" s="447">
        <v>4113.71</v>
      </c>
    </row>
    <row r="5922" spans="2:12" ht="13.5" thickTop="1" x14ac:dyDescent="0.25">
      <c r="B5922" s="396"/>
      <c r="C5922" s="396"/>
      <c r="D5922" s="396"/>
      <c r="E5922" s="396"/>
      <c r="F5922" s="396"/>
      <c r="G5922" s="396"/>
      <c r="H5922" s="396"/>
      <c r="I5922" s="396"/>
      <c r="J5922" s="396"/>
      <c r="K5922" s="396"/>
      <c r="L5922" s="396"/>
    </row>
    <row r="5923" spans="2:12" ht="15" x14ac:dyDescent="0.25">
      <c r="B5923" s="388" t="s">
        <v>3198</v>
      </c>
      <c r="C5923" s="440" t="s">
        <v>15</v>
      </c>
      <c r="D5923" s="388" t="s">
        <v>33</v>
      </c>
      <c r="E5923" s="388" t="s">
        <v>30</v>
      </c>
      <c r="F5923" s="544" t="s">
        <v>199</v>
      </c>
      <c r="G5923" s="544"/>
      <c r="H5923" s="389" t="s">
        <v>24</v>
      </c>
      <c r="I5923" s="440" t="s">
        <v>26</v>
      </c>
      <c r="J5923" s="440" t="s">
        <v>585</v>
      </c>
      <c r="K5923" s="440" t="s">
        <v>54</v>
      </c>
      <c r="L5923" s="440" t="s">
        <v>25</v>
      </c>
    </row>
    <row r="5924" spans="2:12" ht="12.75" customHeight="1" x14ac:dyDescent="0.25">
      <c r="B5924" s="390" t="s">
        <v>382</v>
      </c>
      <c r="C5924" s="391" t="s">
        <v>3199</v>
      </c>
      <c r="D5924" s="390" t="s">
        <v>1336</v>
      </c>
      <c r="E5924" s="390" t="s">
        <v>3200</v>
      </c>
      <c r="F5924" s="541">
        <v>703</v>
      </c>
      <c r="G5924" s="541"/>
      <c r="H5924" s="392" t="s">
        <v>137</v>
      </c>
      <c r="I5924" s="443">
        <v>1</v>
      </c>
      <c r="J5924" s="393"/>
      <c r="K5924" s="393">
        <v>19.079999999999998</v>
      </c>
      <c r="L5924" s="393">
        <v>19.079999999999998</v>
      </c>
    </row>
    <row r="5925" spans="2:12" x14ac:dyDescent="0.25">
      <c r="B5925" s="394" t="s">
        <v>383</v>
      </c>
      <c r="C5925" s="444" t="s">
        <v>674</v>
      </c>
      <c r="D5925" s="394" t="s">
        <v>1336</v>
      </c>
      <c r="E5925" s="394" t="s">
        <v>237</v>
      </c>
      <c r="F5925" s="542" t="s">
        <v>384</v>
      </c>
      <c r="G5925" s="542"/>
      <c r="H5925" s="395" t="s">
        <v>340</v>
      </c>
      <c r="I5925" s="445">
        <v>0.25</v>
      </c>
      <c r="J5925" s="445">
        <v>0</v>
      </c>
      <c r="K5925" s="446">
        <v>22.31</v>
      </c>
      <c r="L5925" s="446">
        <v>5.5774999999999997</v>
      </c>
    </row>
    <row r="5926" spans="2:12" x14ac:dyDescent="0.25">
      <c r="B5926" s="394" t="s">
        <v>383</v>
      </c>
      <c r="C5926" s="444" t="s">
        <v>682</v>
      </c>
      <c r="D5926" s="394" t="s">
        <v>1336</v>
      </c>
      <c r="E5926" s="394" t="s">
        <v>244</v>
      </c>
      <c r="F5926" s="542" t="s">
        <v>384</v>
      </c>
      <c r="G5926" s="542"/>
      <c r="H5926" s="395" t="s">
        <v>340</v>
      </c>
      <c r="I5926" s="445">
        <v>0.25</v>
      </c>
      <c r="J5926" s="445">
        <v>0</v>
      </c>
      <c r="K5926" s="446">
        <v>29.48</v>
      </c>
      <c r="L5926" s="446">
        <v>7.37</v>
      </c>
    </row>
    <row r="5927" spans="2:12" x14ac:dyDescent="0.25">
      <c r="B5927" s="394" t="s">
        <v>383</v>
      </c>
      <c r="C5927" s="444" t="s">
        <v>5224</v>
      </c>
      <c r="D5927" s="394" t="s">
        <v>1336</v>
      </c>
      <c r="E5927" s="394" t="s">
        <v>5225</v>
      </c>
      <c r="F5927" s="542" t="s">
        <v>390</v>
      </c>
      <c r="G5927" s="542"/>
      <c r="H5927" s="395" t="s">
        <v>136</v>
      </c>
      <c r="I5927" s="445">
        <v>1</v>
      </c>
      <c r="J5927" s="445">
        <v>0</v>
      </c>
      <c r="K5927" s="446">
        <v>6.14</v>
      </c>
      <c r="L5927" s="446">
        <v>6.14</v>
      </c>
    </row>
    <row r="5928" spans="2:12" ht="25.5" x14ac:dyDescent="0.25">
      <c r="B5928" s="399"/>
      <c r="C5928" s="399"/>
      <c r="D5928" s="399"/>
      <c r="E5928" s="399"/>
      <c r="F5928" s="399"/>
      <c r="G5928" s="399" t="s">
        <v>386</v>
      </c>
      <c r="H5928" s="447">
        <v>12.94</v>
      </c>
      <c r="I5928" s="399" t="s">
        <v>387</v>
      </c>
      <c r="J5928" s="447">
        <v>0</v>
      </c>
      <c r="K5928" s="399" t="s">
        <v>388</v>
      </c>
      <c r="L5928" s="447">
        <v>12.94</v>
      </c>
    </row>
    <row r="5929" spans="2:12" ht="26.25" thickBot="1" x14ac:dyDescent="0.3">
      <c r="B5929" s="399"/>
      <c r="C5929" s="399"/>
      <c r="D5929" s="399"/>
      <c r="E5929" s="399"/>
      <c r="F5929" s="399"/>
      <c r="G5929" s="399" t="s">
        <v>389</v>
      </c>
      <c r="H5929" s="447">
        <v>0</v>
      </c>
      <c r="I5929" s="543"/>
      <c r="J5929" s="543" t="s">
        <v>474</v>
      </c>
      <c r="K5929" s="399"/>
      <c r="L5929" s="447">
        <v>19.079999999999998</v>
      </c>
    </row>
    <row r="5930" spans="2:12" ht="13.5" thickTop="1" x14ac:dyDescent="0.25">
      <c r="B5930" s="396"/>
      <c r="C5930" s="396"/>
      <c r="D5930" s="396"/>
      <c r="E5930" s="396"/>
      <c r="F5930" s="396"/>
      <c r="G5930" s="396"/>
      <c r="H5930" s="396"/>
      <c r="I5930" s="396"/>
      <c r="J5930" s="396"/>
      <c r="K5930" s="396"/>
      <c r="L5930" s="396"/>
    </row>
    <row r="5931" spans="2:12" ht="12.75" customHeight="1" x14ac:dyDescent="0.25">
      <c r="B5931" s="388" t="s">
        <v>3203</v>
      </c>
      <c r="C5931" s="440" t="s">
        <v>15</v>
      </c>
      <c r="D5931" s="388" t="s">
        <v>33</v>
      </c>
      <c r="E5931" s="388" t="s">
        <v>30</v>
      </c>
      <c r="F5931" s="544" t="s">
        <v>199</v>
      </c>
      <c r="G5931" s="544"/>
      <c r="H5931" s="389" t="s">
        <v>24</v>
      </c>
      <c r="I5931" s="440" t="s">
        <v>26</v>
      </c>
      <c r="J5931" s="440" t="s">
        <v>585</v>
      </c>
      <c r="K5931" s="440" t="s">
        <v>54</v>
      </c>
      <c r="L5931" s="440" t="s">
        <v>25</v>
      </c>
    </row>
    <row r="5932" spans="2:12" ht="25.5" x14ac:dyDescent="0.25">
      <c r="B5932" s="390" t="s">
        <v>382</v>
      </c>
      <c r="C5932" s="391" t="s">
        <v>761</v>
      </c>
      <c r="D5932" s="390" t="s">
        <v>1336</v>
      </c>
      <c r="E5932" s="390" t="s">
        <v>196</v>
      </c>
      <c r="F5932" s="541">
        <v>711</v>
      </c>
      <c r="G5932" s="541"/>
      <c r="H5932" s="392" t="s">
        <v>137</v>
      </c>
      <c r="I5932" s="443">
        <v>1</v>
      </c>
      <c r="J5932" s="393"/>
      <c r="K5932" s="393">
        <v>196.79</v>
      </c>
      <c r="L5932" s="393">
        <v>196.79</v>
      </c>
    </row>
    <row r="5933" spans="2:12" x14ac:dyDescent="0.25">
      <c r="B5933" s="394" t="s">
        <v>383</v>
      </c>
      <c r="C5933" s="444" t="s">
        <v>674</v>
      </c>
      <c r="D5933" s="394" t="s">
        <v>1336</v>
      </c>
      <c r="E5933" s="394" t="s">
        <v>237</v>
      </c>
      <c r="F5933" s="542" t="s">
        <v>384</v>
      </c>
      <c r="G5933" s="542"/>
      <c r="H5933" s="395" t="s">
        <v>340</v>
      </c>
      <c r="I5933" s="445">
        <v>1</v>
      </c>
      <c r="J5933" s="445">
        <v>0</v>
      </c>
      <c r="K5933" s="446">
        <v>22.31</v>
      </c>
      <c r="L5933" s="446">
        <v>22.31</v>
      </c>
    </row>
    <row r="5934" spans="2:12" x14ac:dyDescent="0.25">
      <c r="B5934" s="394" t="s">
        <v>383</v>
      </c>
      <c r="C5934" s="444" t="s">
        <v>682</v>
      </c>
      <c r="D5934" s="394" t="s">
        <v>1336</v>
      </c>
      <c r="E5934" s="394" t="s">
        <v>244</v>
      </c>
      <c r="F5934" s="542" t="s">
        <v>384</v>
      </c>
      <c r="G5934" s="542"/>
      <c r="H5934" s="395" t="s">
        <v>340</v>
      </c>
      <c r="I5934" s="445">
        <v>1</v>
      </c>
      <c r="J5934" s="445">
        <v>0</v>
      </c>
      <c r="K5934" s="446">
        <v>29.48</v>
      </c>
      <c r="L5934" s="446">
        <v>29.48</v>
      </c>
    </row>
    <row r="5935" spans="2:12" x14ac:dyDescent="0.25">
      <c r="B5935" s="394" t="s">
        <v>383</v>
      </c>
      <c r="C5935" s="444" t="s">
        <v>762</v>
      </c>
      <c r="D5935" s="394" t="s">
        <v>1336</v>
      </c>
      <c r="E5935" s="394" t="s">
        <v>573</v>
      </c>
      <c r="F5935" s="542" t="s">
        <v>390</v>
      </c>
      <c r="G5935" s="542"/>
      <c r="H5935" s="395" t="s">
        <v>136</v>
      </c>
      <c r="I5935" s="445">
        <v>1</v>
      </c>
      <c r="J5935" s="445">
        <v>0</v>
      </c>
      <c r="K5935" s="446">
        <v>145</v>
      </c>
      <c r="L5935" s="446">
        <v>145</v>
      </c>
    </row>
    <row r="5936" spans="2:12" ht="25.5" x14ac:dyDescent="0.25">
      <c r="B5936" s="399"/>
      <c r="C5936" s="399"/>
      <c r="D5936" s="399"/>
      <c r="E5936" s="399"/>
      <c r="F5936" s="399"/>
      <c r="G5936" s="399" t="s">
        <v>386</v>
      </c>
      <c r="H5936" s="447">
        <v>51.79</v>
      </c>
      <c r="I5936" s="399" t="s">
        <v>387</v>
      </c>
      <c r="J5936" s="447">
        <v>0</v>
      </c>
      <c r="K5936" s="399" t="s">
        <v>388</v>
      </c>
      <c r="L5936" s="447">
        <v>51.79</v>
      </c>
    </row>
    <row r="5937" spans="2:12" ht="26.25" thickBot="1" x14ac:dyDescent="0.3">
      <c r="B5937" s="399"/>
      <c r="C5937" s="399"/>
      <c r="D5937" s="399"/>
      <c r="E5937" s="399"/>
      <c r="F5937" s="399"/>
      <c r="G5937" s="399" t="s">
        <v>389</v>
      </c>
      <c r="H5937" s="447">
        <v>0</v>
      </c>
      <c r="I5937" s="543"/>
      <c r="J5937" s="543" t="s">
        <v>474</v>
      </c>
      <c r="K5937" s="399"/>
      <c r="L5937" s="447">
        <v>196.79</v>
      </c>
    </row>
    <row r="5938" spans="2:12" ht="13.5" thickTop="1" x14ac:dyDescent="0.25">
      <c r="B5938" s="396"/>
      <c r="C5938" s="396"/>
      <c r="D5938" s="396"/>
      <c r="E5938" s="396"/>
      <c r="F5938" s="396"/>
      <c r="G5938" s="396"/>
      <c r="H5938" s="396"/>
      <c r="I5938" s="396"/>
      <c r="J5938" s="396"/>
      <c r="K5938" s="396"/>
      <c r="L5938" s="396"/>
    </row>
    <row r="5939" spans="2:12" ht="15" x14ac:dyDescent="0.25">
      <c r="B5939" s="388" t="s">
        <v>3204</v>
      </c>
      <c r="C5939" s="440" t="s">
        <v>15</v>
      </c>
      <c r="D5939" s="388" t="s">
        <v>33</v>
      </c>
      <c r="E5939" s="388" t="s">
        <v>30</v>
      </c>
      <c r="F5939" s="544" t="s">
        <v>199</v>
      </c>
      <c r="G5939" s="544"/>
      <c r="H5939" s="389" t="s">
        <v>24</v>
      </c>
      <c r="I5939" s="440" t="s">
        <v>26</v>
      </c>
      <c r="J5939" s="440" t="s">
        <v>54</v>
      </c>
      <c r="K5939" s="440" t="s">
        <v>25</v>
      </c>
      <c r="L5939"/>
    </row>
    <row r="5940" spans="2:12" ht="38.25" x14ac:dyDescent="0.25">
      <c r="B5940" s="390" t="s">
        <v>382</v>
      </c>
      <c r="C5940" s="391" t="s">
        <v>3205</v>
      </c>
      <c r="D5940" s="390" t="s">
        <v>164</v>
      </c>
      <c r="E5940" s="390" t="s">
        <v>3206</v>
      </c>
      <c r="F5940" s="541" t="s">
        <v>4230</v>
      </c>
      <c r="G5940" s="541"/>
      <c r="H5940" s="392" t="s">
        <v>141</v>
      </c>
      <c r="I5940" s="443">
        <v>1</v>
      </c>
      <c r="J5940" s="393">
        <v>51.43</v>
      </c>
      <c r="K5940" s="393">
        <v>51.43</v>
      </c>
      <c r="L5940"/>
    </row>
    <row r="5941" spans="2:12" ht="12.75" customHeight="1" x14ac:dyDescent="0.25">
      <c r="B5941" s="388" t="s">
        <v>23</v>
      </c>
      <c r="C5941" s="440" t="s">
        <v>15</v>
      </c>
      <c r="D5941" s="388" t="s">
        <v>33</v>
      </c>
      <c r="E5941" s="388" t="s">
        <v>30</v>
      </c>
      <c r="F5941" s="544" t="s">
        <v>199</v>
      </c>
      <c r="G5941" s="546"/>
      <c r="H5941" s="389" t="s">
        <v>24</v>
      </c>
      <c r="I5941" s="440" t="s">
        <v>26</v>
      </c>
      <c r="J5941" s="440" t="s">
        <v>54</v>
      </c>
      <c r="K5941" s="440" t="s">
        <v>25</v>
      </c>
      <c r="L5941"/>
    </row>
    <row r="5942" spans="2:12" ht="15" x14ac:dyDescent="0.25">
      <c r="B5942" s="394" t="s">
        <v>383</v>
      </c>
      <c r="C5942" s="444" t="s">
        <v>682</v>
      </c>
      <c r="D5942" s="394" t="s">
        <v>1336</v>
      </c>
      <c r="E5942" s="394" t="s">
        <v>244</v>
      </c>
      <c r="F5942" s="542" t="s">
        <v>384</v>
      </c>
      <c r="G5942" s="542"/>
      <c r="H5942" s="395" t="s">
        <v>340</v>
      </c>
      <c r="I5942" s="445">
        <v>0.4</v>
      </c>
      <c r="J5942" s="446">
        <v>29.48</v>
      </c>
      <c r="K5942" s="451" t="s">
        <v>897</v>
      </c>
      <c r="L5942"/>
    </row>
    <row r="5943" spans="2:12" ht="25.5" x14ac:dyDescent="0.25">
      <c r="B5943" s="394" t="s">
        <v>383</v>
      </c>
      <c r="C5943" s="444" t="s">
        <v>5226</v>
      </c>
      <c r="D5943" s="394" t="s">
        <v>164</v>
      </c>
      <c r="E5943" s="394" t="s">
        <v>5227</v>
      </c>
      <c r="F5943" s="542" t="s">
        <v>390</v>
      </c>
      <c r="G5943" s="542"/>
      <c r="H5943" s="395" t="s">
        <v>141</v>
      </c>
      <c r="I5943" s="445">
        <v>1</v>
      </c>
      <c r="J5943" s="446">
        <v>30.72</v>
      </c>
      <c r="K5943" s="451" t="s">
        <v>5228</v>
      </c>
      <c r="L5943"/>
    </row>
    <row r="5944" spans="2:12" ht="12.75" customHeight="1" x14ac:dyDescent="0.25">
      <c r="B5944" s="394" t="s">
        <v>383</v>
      </c>
      <c r="C5944" s="444" t="s">
        <v>674</v>
      </c>
      <c r="D5944" s="394" t="s">
        <v>1336</v>
      </c>
      <c r="E5944" s="394" t="s">
        <v>237</v>
      </c>
      <c r="F5944" s="542" t="s">
        <v>384</v>
      </c>
      <c r="G5944" s="542"/>
      <c r="H5944" s="395" t="s">
        <v>340</v>
      </c>
      <c r="I5944" s="445">
        <v>0.4</v>
      </c>
      <c r="J5944" s="446">
        <v>22.31</v>
      </c>
      <c r="K5944" s="451" t="s">
        <v>1304</v>
      </c>
      <c r="L5944"/>
    </row>
    <row r="5945" spans="2:12" ht="15" x14ac:dyDescent="0.25">
      <c r="B5945" s="549" t="s">
        <v>497</v>
      </c>
      <c r="C5945" s="546"/>
      <c r="D5945" s="546"/>
      <c r="E5945" s="546"/>
      <c r="F5945" s="546"/>
      <c r="G5945" s="546"/>
      <c r="H5945" s="546"/>
      <c r="I5945" s="546"/>
      <c r="J5945" s="546"/>
      <c r="K5945" s="546"/>
      <c r="L5945"/>
    </row>
    <row r="5946" spans="2:12" ht="15" x14ac:dyDescent="0.25">
      <c r="B5946" s="388" t="s">
        <v>23</v>
      </c>
      <c r="C5946" s="440" t="s">
        <v>15</v>
      </c>
      <c r="D5946" s="388" t="s">
        <v>33</v>
      </c>
      <c r="E5946" s="388" t="s">
        <v>30</v>
      </c>
      <c r="F5946" s="544" t="s">
        <v>199</v>
      </c>
      <c r="G5946" s="546"/>
      <c r="H5946" s="389" t="s">
        <v>24</v>
      </c>
      <c r="I5946" s="440" t="s">
        <v>26</v>
      </c>
      <c r="J5946" s="440" t="s">
        <v>54</v>
      </c>
      <c r="K5946" s="440" t="s">
        <v>25</v>
      </c>
      <c r="L5946"/>
    </row>
    <row r="5947" spans="2:12" ht="15" x14ac:dyDescent="0.25">
      <c r="B5947" s="394" t="s">
        <v>383</v>
      </c>
      <c r="C5947" s="444" t="s">
        <v>682</v>
      </c>
      <c r="D5947" s="394" t="s">
        <v>1336</v>
      </c>
      <c r="E5947" s="394" t="s">
        <v>244</v>
      </c>
      <c r="F5947" s="542" t="s">
        <v>384</v>
      </c>
      <c r="G5947" s="542"/>
      <c r="H5947" s="395" t="s">
        <v>340</v>
      </c>
      <c r="I5947" s="445">
        <v>0.4</v>
      </c>
      <c r="J5947" s="446">
        <v>29.48</v>
      </c>
      <c r="K5947" s="451" t="s">
        <v>897</v>
      </c>
      <c r="L5947"/>
    </row>
    <row r="5948" spans="2:12" ht="25.5" x14ac:dyDescent="0.25">
      <c r="B5948" s="394" t="s">
        <v>383</v>
      </c>
      <c r="C5948" s="444" t="s">
        <v>5226</v>
      </c>
      <c r="D5948" s="394" t="s">
        <v>164</v>
      </c>
      <c r="E5948" s="394" t="s">
        <v>5227</v>
      </c>
      <c r="F5948" s="542" t="s">
        <v>390</v>
      </c>
      <c r="G5948" s="542"/>
      <c r="H5948" s="395" t="s">
        <v>141</v>
      </c>
      <c r="I5948" s="445">
        <v>1</v>
      </c>
      <c r="J5948" s="446">
        <v>30.72</v>
      </c>
      <c r="K5948" s="451" t="s">
        <v>5228</v>
      </c>
      <c r="L5948"/>
    </row>
    <row r="5949" spans="2:12" ht="15" x14ac:dyDescent="0.25">
      <c r="B5949" s="394" t="s">
        <v>383</v>
      </c>
      <c r="C5949" s="444" t="s">
        <v>674</v>
      </c>
      <c r="D5949" s="394" t="s">
        <v>1336</v>
      </c>
      <c r="E5949" s="394" t="s">
        <v>237</v>
      </c>
      <c r="F5949" s="542" t="s">
        <v>384</v>
      </c>
      <c r="G5949" s="542"/>
      <c r="H5949" s="395" t="s">
        <v>340</v>
      </c>
      <c r="I5949" s="445">
        <v>0.4</v>
      </c>
      <c r="J5949" s="446">
        <v>22.31</v>
      </c>
      <c r="K5949" s="451" t="s">
        <v>1304</v>
      </c>
      <c r="L5949"/>
    </row>
    <row r="5950" spans="2:12" ht="38.25" customHeight="1" x14ac:dyDescent="0.25">
      <c r="B5950" s="399"/>
      <c r="C5950" s="399"/>
      <c r="D5950" s="399"/>
      <c r="E5950" s="399"/>
      <c r="F5950" s="399" t="s">
        <v>386</v>
      </c>
      <c r="G5950" s="447">
        <v>20.71</v>
      </c>
      <c r="H5950" s="399" t="s">
        <v>387</v>
      </c>
      <c r="I5950" s="447">
        <v>0</v>
      </c>
      <c r="J5950" s="399" t="s">
        <v>388</v>
      </c>
      <c r="K5950" s="447">
        <v>20.71</v>
      </c>
      <c r="L5950"/>
    </row>
    <row r="5951" spans="2:12" ht="26.25" thickBot="1" x14ac:dyDescent="0.3">
      <c r="B5951" s="399"/>
      <c r="C5951" s="399"/>
      <c r="D5951" s="399"/>
      <c r="E5951" s="399"/>
      <c r="F5951" s="399" t="s">
        <v>389</v>
      </c>
      <c r="G5951" s="447">
        <v>0</v>
      </c>
      <c r="H5951" s="399"/>
      <c r="I5951" s="543" t="s">
        <v>474</v>
      </c>
      <c r="J5951" s="543"/>
      <c r="K5951" s="447">
        <v>51.43</v>
      </c>
      <c r="L5951"/>
    </row>
    <row r="5952" spans="2:12" ht="12.75" customHeight="1" thickTop="1" x14ac:dyDescent="0.25">
      <c r="B5952" s="396"/>
      <c r="C5952" s="396"/>
      <c r="D5952" s="396"/>
      <c r="E5952" s="396"/>
      <c r="F5952" s="396"/>
      <c r="G5952" s="396"/>
      <c r="H5952" s="396"/>
      <c r="I5952" s="396"/>
      <c r="J5952" s="396"/>
      <c r="K5952" s="396"/>
      <c r="L5952" s="396"/>
    </row>
    <row r="5953" spans="2:12" ht="15" x14ac:dyDescent="0.25">
      <c r="B5953" s="388" t="s">
        <v>3207</v>
      </c>
      <c r="C5953" s="440" t="s">
        <v>15</v>
      </c>
      <c r="D5953" s="388" t="s">
        <v>33</v>
      </c>
      <c r="E5953" s="388" t="s">
        <v>30</v>
      </c>
      <c r="F5953" s="544" t="s">
        <v>199</v>
      </c>
      <c r="G5953" s="544"/>
      <c r="H5953" s="389" t="s">
        <v>24</v>
      </c>
      <c r="I5953" s="440" t="s">
        <v>26</v>
      </c>
      <c r="J5953" s="440" t="s">
        <v>54</v>
      </c>
      <c r="K5953" s="440" t="s">
        <v>25</v>
      </c>
      <c r="L5953"/>
    </row>
    <row r="5954" spans="2:12" ht="25.5" x14ac:dyDescent="0.25">
      <c r="B5954" s="390" t="s">
        <v>382</v>
      </c>
      <c r="C5954" s="391" t="s">
        <v>3208</v>
      </c>
      <c r="D5954" s="390" t="s">
        <v>164</v>
      </c>
      <c r="E5954" s="390" t="s">
        <v>3209</v>
      </c>
      <c r="F5954" s="541" t="s">
        <v>4599</v>
      </c>
      <c r="G5954" s="541"/>
      <c r="H5954" s="392" t="s">
        <v>136</v>
      </c>
      <c r="I5954" s="443">
        <v>1</v>
      </c>
      <c r="J5954" s="393">
        <v>7.52</v>
      </c>
      <c r="K5954" s="393">
        <v>7.52</v>
      </c>
      <c r="L5954"/>
    </row>
    <row r="5955" spans="2:12" ht="15" x14ac:dyDescent="0.25">
      <c r="B5955" s="388" t="s">
        <v>23</v>
      </c>
      <c r="C5955" s="440" t="s">
        <v>15</v>
      </c>
      <c r="D5955" s="388" t="s">
        <v>33</v>
      </c>
      <c r="E5955" s="388" t="s">
        <v>30</v>
      </c>
      <c r="F5955" s="544" t="s">
        <v>199</v>
      </c>
      <c r="G5955" s="546"/>
      <c r="H5955" s="389" t="s">
        <v>24</v>
      </c>
      <c r="I5955" s="440" t="s">
        <v>26</v>
      </c>
      <c r="J5955" s="440" t="s">
        <v>54</v>
      </c>
      <c r="K5955" s="440" t="s">
        <v>25</v>
      </c>
      <c r="L5955"/>
    </row>
    <row r="5956" spans="2:12" ht="15" x14ac:dyDescent="0.25">
      <c r="B5956" s="394" t="s">
        <v>383</v>
      </c>
      <c r="C5956" s="444" t="s">
        <v>674</v>
      </c>
      <c r="D5956" s="394" t="s">
        <v>1336</v>
      </c>
      <c r="E5956" s="394" t="s">
        <v>237</v>
      </c>
      <c r="F5956" s="542" t="s">
        <v>384</v>
      </c>
      <c r="G5956" s="542"/>
      <c r="H5956" s="395" t="s">
        <v>340</v>
      </c>
      <c r="I5956" s="445">
        <v>0.1</v>
      </c>
      <c r="J5956" s="446">
        <v>22.31</v>
      </c>
      <c r="K5956" s="451" t="s">
        <v>5229</v>
      </c>
      <c r="L5956"/>
    </row>
    <row r="5957" spans="2:12" ht="15" x14ac:dyDescent="0.25">
      <c r="B5957" s="394" t="s">
        <v>383</v>
      </c>
      <c r="C5957" s="444" t="s">
        <v>682</v>
      </c>
      <c r="D5957" s="394" t="s">
        <v>1336</v>
      </c>
      <c r="E5957" s="394" t="s">
        <v>244</v>
      </c>
      <c r="F5957" s="542" t="s">
        <v>384</v>
      </c>
      <c r="G5957" s="542"/>
      <c r="H5957" s="395" t="s">
        <v>340</v>
      </c>
      <c r="I5957" s="445">
        <v>0.1</v>
      </c>
      <c r="J5957" s="446">
        <v>29.48</v>
      </c>
      <c r="K5957" s="451" t="s">
        <v>1122</v>
      </c>
      <c r="L5957"/>
    </row>
    <row r="5958" spans="2:12" ht="15" x14ac:dyDescent="0.25">
      <c r="B5958" s="394" t="s">
        <v>383</v>
      </c>
      <c r="C5958" s="444" t="s">
        <v>5230</v>
      </c>
      <c r="D5958" s="394" t="s">
        <v>164</v>
      </c>
      <c r="E5958" s="394" t="s">
        <v>5231</v>
      </c>
      <c r="F5958" s="542" t="s">
        <v>390</v>
      </c>
      <c r="G5958" s="542"/>
      <c r="H5958" s="395" t="s">
        <v>136</v>
      </c>
      <c r="I5958" s="445">
        <v>1</v>
      </c>
      <c r="J5958" s="446">
        <v>2.35</v>
      </c>
      <c r="K5958" s="451" t="s">
        <v>5232</v>
      </c>
      <c r="L5958"/>
    </row>
    <row r="5959" spans="2:12" ht="15" x14ac:dyDescent="0.25">
      <c r="B5959" s="549" t="s">
        <v>497</v>
      </c>
      <c r="C5959" s="546"/>
      <c r="D5959" s="546"/>
      <c r="E5959" s="546"/>
      <c r="F5959" s="546"/>
      <c r="G5959" s="546"/>
      <c r="H5959" s="546"/>
      <c r="I5959" s="546"/>
      <c r="J5959" s="546"/>
      <c r="K5959" s="546"/>
      <c r="L5959"/>
    </row>
    <row r="5960" spans="2:12" ht="15" x14ac:dyDescent="0.25">
      <c r="B5960" s="388" t="s">
        <v>23</v>
      </c>
      <c r="C5960" s="440" t="s">
        <v>15</v>
      </c>
      <c r="D5960" s="388" t="s">
        <v>33</v>
      </c>
      <c r="E5960" s="388" t="s">
        <v>30</v>
      </c>
      <c r="F5960" s="544" t="s">
        <v>199</v>
      </c>
      <c r="G5960" s="546"/>
      <c r="H5960" s="389" t="s">
        <v>24</v>
      </c>
      <c r="I5960" s="440" t="s">
        <v>26</v>
      </c>
      <c r="J5960" s="440" t="s">
        <v>54</v>
      </c>
      <c r="K5960" s="440" t="s">
        <v>25</v>
      </c>
      <c r="L5960"/>
    </row>
    <row r="5961" spans="2:12" ht="15" x14ac:dyDescent="0.25">
      <c r="B5961" s="394" t="s">
        <v>383</v>
      </c>
      <c r="C5961" s="444" t="s">
        <v>674</v>
      </c>
      <c r="D5961" s="394" t="s">
        <v>1336</v>
      </c>
      <c r="E5961" s="394" t="s">
        <v>237</v>
      </c>
      <c r="F5961" s="542" t="s">
        <v>384</v>
      </c>
      <c r="G5961" s="542"/>
      <c r="H5961" s="395" t="s">
        <v>340</v>
      </c>
      <c r="I5961" s="445">
        <v>0.1</v>
      </c>
      <c r="J5961" s="446">
        <v>22.31</v>
      </c>
      <c r="K5961" s="451" t="s">
        <v>5229</v>
      </c>
      <c r="L5961"/>
    </row>
    <row r="5962" spans="2:12" ht="15" x14ac:dyDescent="0.25">
      <c r="B5962" s="394" t="s">
        <v>383</v>
      </c>
      <c r="C5962" s="444" t="s">
        <v>682</v>
      </c>
      <c r="D5962" s="394" t="s">
        <v>1336</v>
      </c>
      <c r="E5962" s="394" t="s">
        <v>244</v>
      </c>
      <c r="F5962" s="542" t="s">
        <v>384</v>
      </c>
      <c r="G5962" s="542"/>
      <c r="H5962" s="395" t="s">
        <v>340</v>
      </c>
      <c r="I5962" s="445">
        <v>0.1</v>
      </c>
      <c r="J5962" s="446">
        <v>29.48</v>
      </c>
      <c r="K5962" s="451" t="s">
        <v>1122</v>
      </c>
      <c r="L5962"/>
    </row>
    <row r="5963" spans="2:12" ht="15" x14ac:dyDescent="0.25">
      <c r="B5963" s="394" t="s">
        <v>383</v>
      </c>
      <c r="C5963" s="444" t="s">
        <v>5230</v>
      </c>
      <c r="D5963" s="394" t="s">
        <v>164</v>
      </c>
      <c r="E5963" s="394" t="s">
        <v>5231</v>
      </c>
      <c r="F5963" s="542" t="s">
        <v>390</v>
      </c>
      <c r="G5963" s="542"/>
      <c r="H5963" s="395" t="s">
        <v>136</v>
      </c>
      <c r="I5963" s="445">
        <v>1</v>
      </c>
      <c r="J5963" s="446">
        <v>2.35</v>
      </c>
      <c r="K5963" s="451" t="s">
        <v>5232</v>
      </c>
      <c r="L5963"/>
    </row>
    <row r="5964" spans="2:12" ht="25.5" x14ac:dyDescent="0.25">
      <c r="B5964" s="399"/>
      <c r="C5964" s="399"/>
      <c r="D5964" s="399"/>
      <c r="E5964" s="399"/>
      <c r="F5964" s="399" t="s">
        <v>386</v>
      </c>
      <c r="G5964" s="447">
        <v>5.17</v>
      </c>
      <c r="H5964" s="399" t="s">
        <v>387</v>
      </c>
      <c r="I5964" s="447">
        <v>0</v>
      </c>
      <c r="J5964" s="399" t="s">
        <v>388</v>
      </c>
      <c r="K5964" s="447">
        <v>5.17</v>
      </c>
      <c r="L5964"/>
    </row>
    <row r="5965" spans="2:12" ht="26.25" thickBot="1" x14ac:dyDescent="0.3">
      <c r="B5965" s="399"/>
      <c r="C5965" s="399"/>
      <c r="D5965" s="399"/>
      <c r="E5965" s="399"/>
      <c r="F5965" s="399" t="s">
        <v>389</v>
      </c>
      <c r="G5965" s="447">
        <v>0</v>
      </c>
      <c r="H5965" s="399"/>
      <c r="I5965" s="543" t="s">
        <v>474</v>
      </c>
      <c r="J5965" s="543"/>
      <c r="K5965" s="447">
        <v>7.52</v>
      </c>
      <c r="L5965"/>
    </row>
    <row r="5966" spans="2:12" ht="13.5" thickTop="1" x14ac:dyDescent="0.25">
      <c r="B5966" s="396"/>
      <c r="C5966" s="396"/>
      <c r="D5966" s="396"/>
      <c r="E5966" s="396"/>
      <c r="F5966" s="396"/>
      <c r="G5966" s="396"/>
      <c r="H5966" s="396"/>
      <c r="I5966" s="396"/>
      <c r="J5966" s="396"/>
      <c r="K5966" s="396"/>
      <c r="L5966" s="396"/>
    </row>
    <row r="5967" spans="2:12" ht="15" x14ac:dyDescent="0.25">
      <c r="B5967" s="388" t="s">
        <v>3210</v>
      </c>
      <c r="C5967" s="440" t="s">
        <v>15</v>
      </c>
      <c r="D5967" s="388" t="s">
        <v>33</v>
      </c>
      <c r="E5967" s="388" t="s">
        <v>30</v>
      </c>
      <c r="F5967" s="544" t="s">
        <v>199</v>
      </c>
      <c r="G5967" s="544"/>
      <c r="H5967" s="389" t="s">
        <v>24</v>
      </c>
      <c r="I5967" s="440" t="s">
        <v>26</v>
      </c>
      <c r="J5967" s="440" t="s">
        <v>585</v>
      </c>
      <c r="K5967" s="440" t="s">
        <v>54</v>
      </c>
      <c r="L5967" s="440" t="s">
        <v>25</v>
      </c>
    </row>
    <row r="5968" spans="2:12" ht="38.25" x14ac:dyDescent="0.25">
      <c r="B5968" s="390" t="s">
        <v>382</v>
      </c>
      <c r="C5968" s="391" t="s">
        <v>3211</v>
      </c>
      <c r="D5968" s="390" t="s">
        <v>160</v>
      </c>
      <c r="E5968" s="390" t="s">
        <v>3212</v>
      </c>
      <c r="F5968" s="541" t="s">
        <v>5233</v>
      </c>
      <c r="G5968" s="541"/>
      <c r="H5968" s="392" t="s">
        <v>159</v>
      </c>
      <c r="I5968" s="443">
        <v>1</v>
      </c>
      <c r="J5968" s="393"/>
      <c r="K5968" s="393">
        <v>92.62</v>
      </c>
      <c r="L5968" s="393">
        <v>92.62</v>
      </c>
    </row>
    <row r="5969" spans="2:12" x14ac:dyDescent="0.25">
      <c r="B5969" s="394" t="s">
        <v>383</v>
      </c>
      <c r="C5969" s="444" t="s">
        <v>674</v>
      </c>
      <c r="D5969" s="394" t="s">
        <v>1336</v>
      </c>
      <c r="E5969" s="394" t="s">
        <v>237</v>
      </c>
      <c r="F5969" s="542" t="s">
        <v>384</v>
      </c>
      <c r="G5969" s="542"/>
      <c r="H5969" s="395" t="s">
        <v>340</v>
      </c>
      <c r="I5969" s="445">
        <v>0.23519999999999999</v>
      </c>
      <c r="J5969" s="445">
        <v>0</v>
      </c>
      <c r="K5969" s="446">
        <v>22.31</v>
      </c>
      <c r="L5969" s="446">
        <v>5.247312</v>
      </c>
    </row>
    <row r="5970" spans="2:12" ht="38.25" x14ac:dyDescent="0.25">
      <c r="B5970" s="394" t="s">
        <v>383</v>
      </c>
      <c r="C5970" s="444" t="s">
        <v>5234</v>
      </c>
      <c r="D5970" s="394" t="s">
        <v>160</v>
      </c>
      <c r="E5970" s="394" t="s">
        <v>5235</v>
      </c>
      <c r="F5970" s="542" t="s">
        <v>390</v>
      </c>
      <c r="G5970" s="542"/>
      <c r="H5970" s="395" t="s">
        <v>159</v>
      </c>
      <c r="I5970" s="445">
        <v>1</v>
      </c>
      <c r="J5970" s="445">
        <v>0</v>
      </c>
      <c r="K5970" s="446">
        <v>70.75</v>
      </c>
      <c r="L5970" s="446">
        <v>70.75</v>
      </c>
    </row>
    <row r="5971" spans="2:12" x14ac:dyDescent="0.25">
      <c r="B5971" s="394" t="s">
        <v>383</v>
      </c>
      <c r="C5971" s="444" t="s">
        <v>682</v>
      </c>
      <c r="D5971" s="394" t="s">
        <v>1336</v>
      </c>
      <c r="E5971" s="394" t="s">
        <v>244</v>
      </c>
      <c r="F5971" s="542" t="s">
        <v>384</v>
      </c>
      <c r="G5971" s="542"/>
      <c r="H5971" s="395" t="s">
        <v>340</v>
      </c>
      <c r="I5971" s="445">
        <v>0.56440000000000001</v>
      </c>
      <c r="J5971" s="445">
        <v>0</v>
      </c>
      <c r="K5971" s="446">
        <v>29.48</v>
      </c>
      <c r="L5971" s="446">
        <v>16.638511999999999</v>
      </c>
    </row>
    <row r="5972" spans="2:12" ht="25.5" x14ac:dyDescent="0.25">
      <c r="B5972" s="399"/>
      <c r="C5972" s="399"/>
      <c r="D5972" s="399"/>
      <c r="E5972" s="399"/>
      <c r="F5972" s="399"/>
      <c r="G5972" s="399" t="s">
        <v>386</v>
      </c>
      <c r="H5972" s="447">
        <v>21.87</v>
      </c>
      <c r="I5972" s="399" t="s">
        <v>387</v>
      </c>
      <c r="J5972" s="447">
        <v>0</v>
      </c>
      <c r="K5972" s="399" t="s">
        <v>388</v>
      </c>
      <c r="L5972" s="447">
        <v>21.87</v>
      </c>
    </row>
    <row r="5973" spans="2:12" ht="12.75" customHeight="1" thickBot="1" x14ac:dyDescent="0.3">
      <c r="B5973" s="399"/>
      <c r="C5973" s="399"/>
      <c r="D5973" s="399"/>
      <c r="E5973" s="399"/>
      <c r="F5973" s="399"/>
      <c r="G5973" s="399" t="s">
        <v>389</v>
      </c>
      <c r="H5973" s="447">
        <v>0</v>
      </c>
      <c r="I5973" s="543"/>
      <c r="J5973" s="543" t="s">
        <v>474</v>
      </c>
      <c r="K5973" s="399"/>
      <c r="L5973" s="447">
        <v>92.62</v>
      </c>
    </row>
    <row r="5974" spans="2:12" ht="13.5" thickTop="1" x14ac:dyDescent="0.25">
      <c r="B5974" s="396"/>
      <c r="C5974" s="396"/>
      <c r="D5974" s="396"/>
      <c r="E5974" s="396"/>
      <c r="F5974" s="396"/>
      <c r="G5974" s="396"/>
      <c r="H5974" s="396"/>
      <c r="I5974" s="396"/>
      <c r="J5974" s="396"/>
      <c r="K5974" s="396"/>
      <c r="L5974" s="396"/>
    </row>
    <row r="5975" spans="2:12" ht="12.75" customHeight="1" x14ac:dyDescent="0.25">
      <c r="B5975" s="388" t="s">
        <v>3213</v>
      </c>
      <c r="C5975" s="440" t="s">
        <v>15</v>
      </c>
      <c r="D5975" s="388" t="s">
        <v>33</v>
      </c>
      <c r="E5975" s="388" t="s">
        <v>30</v>
      </c>
      <c r="F5975" s="544" t="s">
        <v>199</v>
      </c>
      <c r="G5975" s="544"/>
      <c r="H5975" s="389" t="s">
        <v>24</v>
      </c>
      <c r="I5975" s="440" t="s">
        <v>26</v>
      </c>
      <c r="J5975" s="440" t="s">
        <v>585</v>
      </c>
      <c r="K5975" s="440" t="s">
        <v>54</v>
      </c>
      <c r="L5975" s="440" t="s">
        <v>25</v>
      </c>
    </row>
    <row r="5976" spans="2:12" ht="25.5" x14ac:dyDescent="0.25">
      <c r="B5976" s="390" t="s">
        <v>382</v>
      </c>
      <c r="C5976" s="391" t="s">
        <v>3214</v>
      </c>
      <c r="D5976" s="390" t="s">
        <v>130</v>
      </c>
      <c r="E5976" s="390" t="s">
        <v>3215</v>
      </c>
      <c r="F5976" s="541">
        <v>725</v>
      </c>
      <c r="G5976" s="541"/>
      <c r="H5976" s="392" t="s">
        <v>136</v>
      </c>
      <c r="I5976" s="443">
        <v>1</v>
      </c>
      <c r="J5976" s="393"/>
      <c r="K5976" s="393">
        <v>39.700000000000003</v>
      </c>
      <c r="L5976" s="393">
        <v>39.700000000000003</v>
      </c>
    </row>
    <row r="5977" spans="2:12" ht="12.75" customHeight="1" x14ac:dyDescent="0.25">
      <c r="B5977" s="394" t="s">
        <v>383</v>
      </c>
      <c r="C5977" s="444" t="s">
        <v>674</v>
      </c>
      <c r="D5977" s="394" t="s">
        <v>1336</v>
      </c>
      <c r="E5977" s="394" t="s">
        <v>237</v>
      </c>
      <c r="F5977" s="542" t="s">
        <v>384</v>
      </c>
      <c r="G5977" s="542"/>
      <c r="H5977" s="395" t="s">
        <v>340</v>
      </c>
      <c r="I5977" s="445">
        <v>0.32</v>
      </c>
      <c r="J5977" s="445">
        <v>0</v>
      </c>
      <c r="K5977" s="446">
        <v>22.31</v>
      </c>
      <c r="L5977" s="446">
        <v>7.1391999999999998</v>
      </c>
    </row>
    <row r="5978" spans="2:12" x14ac:dyDescent="0.25">
      <c r="B5978" s="394" t="s">
        <v>383</v>
      </c>
      <c r="C5978" s="444" t="s">
        <v>682</v>
      </c>
      <c r="D5978" s="394" t="s">
        <v>1336</v>
      </c>
      <c r="E5978" s="394" t="s">
        <v>244</v>
      </c>
      <c r="F5978" s="542" t="s">
        <v>384</v>
      </c>
      <c r="G5978" s="542"/>
      <c r="H5978" s="395" t="s">
        <v>340</v>
      </c>
      <c r="I5978" s="445">
        <v>0.32</v>
      </c>
      <c r="J5978" s="445">
        <v>0</v>
      </c>
      <c r="K5978" s="446">
        <v>29.48</v>
      </c>
      <c r="L5978" s="446">
        <v>9.4336000000000002</v>
      </c>
    </row>
    <row r="5979" spans="2:12" ht="25.5" x14ac:dyDescent="0.25">
      <c r="B5979" s="394" t="s">
        <v>383</v>
      </c>
      <c r="C5979" s="444" t="s">
        <v>5236</v>
      </c>
      <c r="D5979" s="394" t="s">
        <v>160</v>
      </c>
      <c r="E5979" s="394" t="s">
        <v>5237</v>
      </c>
      <c r="F5979" s="542" t="s">
        <v>390</v>
      </c>
      <c r="G5979" s="542"/>
      <c r="H5979" s="395" t="s">
        <v>159</v>
      </c>
      <c r="I5979" s="445">
        <v>2</v>
      </c>
      <c r="J5979" s="445">
        <v>0</v>
      </c>
      <c r="K5979" s="446">
        <v>9.69</v>
      </c>
      <c r="L5979" s="446">
        <v>19.38</v>
      </c>
    </row>
    <row r="5980" spans="2:12" ht="38.25" x14ac:dyDescent="0.25">
      <c r="B5980" s="394" t="s">
        <v>383</v>
      </c>
      <c r="C5980" s="444" t="s">
        <v>5238</v>
      </c>
      <c r="D5980" s="394" t="s">
        <v>160</v>
      </c>
      <c r="E5980" s="394" t="s">
        <v>5239</v>
      </c>
      <c r="F5980" s="542" t="s">
        <v>390</v>
      </c>
      <c r="G5980" s="542"/>
      <c r="H5980" s="395" t="s">
        <v>159</v>
      </c>
      <c r="I5980" s="445">
        <v>1</v>
      </c>
      <c r="J5980" s="445">
        <v>0</v>
      </c>
      <c r="K5980" s="446">
        <v>1.46</v>
      </c>
      <c r="L5980" s="446">
        <v>1.46</v>
      </c>
    </row>
    <row r="5981" spans="2:12" ht="25.5" x14ac:dyDescent="0.25">
      <c r="B5981" s="394" t="s">
        <v>383</v>
      </c>
      <c r="C5981" s="444" t="s">
        <v>5240</v>
      </c>
      <c r="D5981" s="394" t="s">
        <v>160</v>
      </c>
      <c r="E5981" s="394" t="s">
        <v>5241</v>
      </c>
      <c r="F5981" s="542" t="s">
        <v>390</v>
      </c>
      <c r="G5981" s="542"/>
      <c r="H5981" s="395" t="s">
        <v>159</v>
      </c>
      <c r="I5981" s="445">
        <v>1</v>
      </c>
      <c r="J5981" s="445">
        <v>0</v>
      </c>
      <c r="K5981" s="446">
        <v>2.2999999999999998</v>
      </c>
      <c r="L5981" s="446">
        <v>2.2999999999999998</v>
      </c>
    </row>
    <row r="5982" spans="2:12" ht="12.75" customHeight="1" x14ac:dyDescent="0.25">
      <c r="B5982" s="399"/>
      <c r="C5982" s="399"/>
      <c r="D5982" s="399"/>
      <c r="E5982" s="399"/>
      <c r="F5982" s="399"/>
      <c r="G5982" s="399" t="s">
        <v>386</v>
      </c>
      <c r="H5982" s="447">
        <v>16.559999999999999</v>
      </c>
      <c r="I5982" s="399" t="s">
        <v>387</v>
      </c>
      <c r="J5982" s="447">
        <v>0</v>
      </c>
      <c r="K5982" s="399" t="s">
        <v>388</v>
      </c>
      <c r="L5982" s="447">
        <v>16.559999999999999</v>
      </c>
    </row>
    <row r="5983" spans="2:12" ht="26.25" thickBot="1" x14ac:dyDescent="0.3">
      <c r="B5983" s="399"/>
      <c r="C5983" s="399"/>
      <c r="D5983" s="399"/>
      <c r="E5983" s="399"/>
      <c r="F5983" s="399"/>
      <c r="G5983" s="399" t="s">
        <v>389</v>
      </c>
      <c r="H5983" s="447">
        <v>0</v>
      </c>
      <c r="I5983" s="543"/>
      <c r="J5983" s="543" t="s">
        <v>474</v>
      </c>
      <c r="K5983" s="399"/>
      <c r="L5983" s="447">
        <v>39.700000000000003</v>
      </c>
    </row>
    <row r="5984" spans="2:12" ht="13.5" thickTop="1" x14ac:dyDescent="0.25">
      <c r="B5984" s="396"/>
      <c r="C5984" s="396"/>
      <c r="D5984" s="396"/>
      <c r="E5984" s="396"/>
      <c r="F5984" s="396"/>
      <c r="G5984" s="396"/>
      <c r="H5984" s="396"/>
      <c r="I5984" s="396"/>
      <c r="J5984" s="396"/>
      <c r="K5984" s="396"/>
      <c r="L5984" s="396"/>
    </row>
    <row r="5985" spans="2:12" ht="15" x14ac:dyDescent="0.25">
      <c r="B5985" s="388" t="s">
        <v>3216</v>
      </c>
      <c r="C5985" s="440" t="s">
        <v>15</v>
      </c>
      <c r="D5985" s="388" t="s">
        <v>33</v>
      </c>
      <c r="E5985" s="388" t="s">
        <v>30</v>
      </c>
      <c r="F5985" s="544" t="s">
        <v>199</v>
      </c>
      <c r="G5985" s="544"/>
      <c r="H5985" s="389" t="s">
        <v>24</v>
      </c>
      <c r="I5985" s="440" t="s">
        <v>26</v>
      </c>
      <c r="J5985" s="440" t="s">
        <v>585</v>
      </c>
      <c r="K5985" s="440" t="s">
        <v>54</v>
      </c>
      <c r="L5985" s="440" t="s">
        <v>25</v>
      </c>
    </row>
    <row r="5986" spans="2:12" ht="25.5" x14ac:dyDescent="0.25">
      <c r="B5986" s="390" t="s">
        <v>382</v>
      </c>
      <c r="C5986" s="391" t="s">
        <v>3217</v>
      </c>
      <c r="D5986" s="390" t="s">
        <v>130</v>
      </c>
      <c r="E5986" s="390" t="s">
        <v>3218</v>
      </c>
      <c r="F5986" s="541">
        <v>714</v>
      </c>
      <c r="G5986" s="541"/>
      <c r="H5986" s="392" t="s">
        <v>137</v>
      </c>
      <c r="I5986" s="443">
        <v>1</v>
      </c>
      <c r="J5986" s="393"/>
      <c r="K5986" s="393">
        <v>35.11</v>
      </c>
      <c r="L5986" s="393">
        <v>35.11</v>
      </c>
    </row>
    <row r="5987" spans="2:12" ht="38.25" x14ac:dyDescent="0.25">
      <c r="B5987" s="394" t="s">
        <v>383</v>
      </c>
      <c r="C5987" s="444" t="s">
        <v>5242</v>
      </c>
      <c r="D5987" s="394" t="s">
        <v>160</v>
      </c>
      <c r="E5987" s="394" t="s">
        <v>5243</v>
      </c>
      <c r="F5987" s="542" t="s">
        <v>390</v>
      </c>
      <c r="G5987" s="542"/>
      <c r="H5987" s="395" t="s">
        <v>159</v>
      </c>
      <c r="I5987" s="445">
        <v>1</v>
      </c>
      <c r="J5987" s="445">
        <v>0</v>
      </c>
      <c r="K5987" s="446">
        <v>15.96</v>
      </c>
      <c r="L5987" s="446">
        <v>15.96</v>
      </c>
    </row>
    <row r="5988" spans="2:12" x14ac:dyDescent="0.25">
      <c r="B5988" s="394" t="s">
        <v>383</v>
      </c>
      <c r="C5988" s="444" t="s">
        <v>682</v>
      </c>
      <c r="D5988" s="394" t="s">
        <v>1336</v>
      </c>
      <c r="E5988" s="394" t="s">
        <v>244</v>
      </c>
      <c r="F5988" s="542" t="s">
        <v>384</v>
      </c>
      <c r="G5988" s="542"/>
      <c r="H5988" s="395" t="s">
        <v>340</v>
      </c>
      <c r="I5988" s="445">
        <v>0.37</v>
      </c>
      <c r="J5988" s="445">
        <v>0</v>
      </c>
      <c r="K5988" s="446">
        <v>29.48</v>
      </c>
      <c r="L5988" s="446">
        <v>10.9076</v>
      </c>
    </row>
    <row r="5989" spans="2:12" ht="12.75" customHeight="1" x14ac:dyDescent="0.25">
      <c r="B5989" s="394" t="s">
        <v>383</v>
      </c>
      <c r="C5989" s="444" t="s">
        <v>674</v>
      </c>
      <c r="D5989" s="394" t="s">
        <v>1336</v>
      </c>
      <c r="E5989" s="394" t="s">
        <v>237</v>
      </c>
      <c r="F5989" s="542" t="s">
        <v>384</v>
      </c>
      <c r="G5989" s="542"/>
      <c r="H5989" s="395" t="s">
        <v>340</v>
      </c>
      <c r="I5989" s="445">
        <v>0.37</v>
      </c>
      <c r="J5989" s="445">
        <v>0</v>
      </c>
      <c r="K5989" s="446">
        <v>22.31</v>
      </c>
      <c r="L5989" s="446">
        <v>8.2546999999999997</v>
      </c>
    </row>
    <row r="5990" spans="2:12" ht="25.5" x14ac:dyDescent="0.25">
      <c r="B5990" s="399"/>
      <c r="C5990" s="399"/>
      <c r="D5990" s="399"/>
      <c r="E5990" s="399"/>
      <c r="F5990" s="399"/>
      <c r="G5990" s="399" t="s">
        <v>386</v>
      </c>
      <c r="H5990" s="447">
        <v>19.149999999999999</v>
      </c>
      <c r="I5990" s="399" t="s">
        <v>387</v>
      </c>
      <c r="J5990" s="447">
        <v>0</v>
      </c>
      <c r="K5990" s="399" t="s">
        <v>388</v>
      </c>
      <c r="L5990" s="447">
        <v>19.149999999999999</v>
      </c>
    </row>
    <row r="5991" spans="2:12" ht="26.25" thickBot="1" x14ac:dyDescent="0.3">
      <c r="B5991" s="399"/>
      <c r="C5991" s="399"/>
      <c r="D5991" s="399"/>
      <c r="E5991" s="399"/>
      <c r="F5991" s="399"/>
      <c r="G5991" s="399" t="s">
        <v>389</v>
      </c>
      <c r="H5991" s="447">
        <v>0</v>
      </c>
      <c r="I5991" s="543"/>
      <c r="J5991" s="543" t="s">
        <v>474</v>
      </c>
      <c r="K5991" s="399"/>
      <c r="L5991" s="447">
        <v>35.11</v>
      </c>
    </row>
    <row r="5992" spans="2:12" ht="13.5" thickTop="1" x14ac:dyDescent="0.25">
      <c r="B5992" s="396"/>
      <c r="C5992" s="396"/>
      <c r="D5992" s="396"/>
      <c r="E5992" s="396"/>
      <c r="F5992" s="396"/>
      <c r="G5992" s="396"/>
      <c r="H5992" s="396"/>
      <c r="I5992" s="396"/>
      <c r="J5992" s="396"/>
      <c r="K5992" s="396"/>
      <c r="L5992" s="396"/>
    </row>
    <row r="5993" spans="2:12" ht="12.75" customHeight="1" x14ac:dyDescent="0.25">
      <c r="B5993" s="388" t="s">
        <v>3219</v>
      </c>
      <c r="C5993" s="440" t="s">
        <v>15</v>
      </c>
      <c r="D5993" s="388" t="s">
        <v>33</v>
      </c>
      <c r="E5993" s="388" t="s">
        <v>30</v>
      </c>
      <c r="F5993" s="544" t="s">
        <v>199</v>
      </c>
      <c r="G5993" s="544"/>
      <c r="H5993" s="389" t="s">
        <v>24</v>
      </c>
      <c r="I5993" s="440" t="s">
        <v>26</v>
      </c>
      <c r="J5993" s="440" t="s">
        <v>585</v>
      </c>
      <c r="K5993" s="440" t="s">
        <v>54</v>
      </c>
      <c r="L5993" s="440" t="s">
        <v>25</v>
      </c>
    </row>
    <row r="5994" spans="2:12" ht="25.5" x14ac:dyDescent="0.25">
      <c r="B5994" s="390" t="s">
        <v>382</v>
      </c>
      <c r="C5994" s="391" t="s">
        <v>3220</v>
      </c>
      <c r="D5994" s="390" t="s">
        <v>1336</v>
      </c>
      <c r="E5994" s="390" t="s">
        <v>3221</v>
      </c>
      <c r="F5994" s="541">
        <v>714</v>
      </c>
      <c r="G5994" s="541"/>
      <c r="H5994" s="392" t="s">
        <v>137</v>
      </c>
      <c r="I5994" s="443">
        <v>1</v>
      </c>
      <c r="J5994" s="393"/>
      <c r="K5994" s="393">
        <v>33.21</v>
      </c>
      <c r="L5994" s="393">
        <v>33.21</v>
      </c>
    </row>
    <row r="5995" spans="2:12" ht="25.5" x14ac:dyDescent="0.25">
      <c r="B5995" s="394" t="s">
        <v>383</v>
      </c>
      <c r="C5995" s="444" t="s">
        <v>5244</v>
      </c>
      <c r="D5995" s="394" t="s">
        <v>1336</v>
      </c>
      <c r="E5995" s="394" t="s">
        <v>5245</v>
      </c>
      <c r="F5995" s="542" t="s">
        <v>390</v>
      </c>
      <c r="G5995" s="542"/>
      <c r="H5995" s="395" t="s">
        <v>136</v>
      </c>
      <c r="I5995" s="445">
        <v>1</v>
      </c>
      <c r="J5995" s="445">
        <v>0</v>
      </c>
      <c r="K5995" s="446">
        <v>14.06</v>
      </c>
      <c r="L5995" s="446">
        <v>14.06</v>
      </c>
    </row>
    <row r="5996" spans="2:12" x14ac:dyDescent="0.25">
      <c r="B5996" s="394" t="s">
        <v>383</v>
      </c>
      <c r="C5996" s="444" t="s">
        <v>674</v>
      </c>
      <c r="D5996" s="394" t="s">
        <v>1336</v>
      </c>
      <c r="E5996" s="394" t="s">
        <v>237</v>
      </c>
      <c r="F5996" s="542" t="s">
        <v>384</v>
      </c>
      <c r="G5996" s="542"/>
      <c r="H5996" s="395" t="s">
        <v>340</v>
      </c>
      <c r="I5996" s="445">
        <v>0.37</v>
      </c>
      <c r="J5996" s="445">
        <v>0</v>
      </c>
      <c r="K5996" s="446">
        <v>22.31</v>
      </c>
      <c r="L5996" s="446">
        <v>8.2546999999999997</v>
      </c>
    </row>
    <row r="5997" spans="2:12" x14ac:dyDescent="0.25">
      <c r="B5997" s="394" t="s">
        <v>383</v>
      </c>
      <c r="C5997" s="444" t="s">
        <v>682</v>
      </c>
      <c r="D5997" s="394" t="s">
        <v>1336</v>
      </c>
      <c r="E5997" s="394" t="s">
        <v>244</v>
      </c>
      <c r="F5997" s="542" t="s">
        <v>384</v>
      </c>
      <c r="G5997" s="542"/>
      <c r="H5997" s="395" t="s">
        <v>340</v>
      </c>
      <c r="I5997" s="445">
        <v>0.37</v>
      </c>
      <c r="J5997" s="445">
        <v>0</v>
      </c>
      <c r="K5997" s="446">
        <v>29.48</v>
      </c>
      <c r="L5997" s="446">
        <v>10.9076</v>
      </c>
    </row>
    <row r="5998" spans="2:12" ht="25.5" x14ac:dyDescent="0.25">
      <c r="B5998" s="399"/>
      <c r="C5998" s="399"/>
      <c r="D5998" s="399"/>
      <c r="E5998" s="399"/>
      <c r="F5998" s="399"/>
      <c r="G5998" s="399" t="s">
        <v>386</v>
      </c>
      <c r="H5998" s="447">
        <v>19.149999999999999</v>
      </c>
      <c r="I5998" s="399" t="s">
        <v>387</v>
      </c>
      <c r="J5998" s="447">
        <v>0</v>
      </c>
      <c r="K5998" s="399" t="s">
        <v>388</v>
      </c>
      <c r="L5998" s="447">
        <v>19.149999999999999</v>
      </c>
    </row>
    <row r="5999" spans="2:12" ht="26.25" thickBot="1" x14ac:dyDescent="0.3">
      <c r="B5999" s="399"/>
      <c r="C5999" s="399"/>
      <c r="D5999" s="399"/>
      <c r="E5999" s="399"/>
      <c r="F5999" s="399"/>
      <c r="G5999" s="399" t="s">
        <v>389</v>
      </c>
      <c r="H5999" s="447">
        <v>0</v>
      </c>
      <c r="I5999" s="543"/>
      <c r="J5999" s="543" t="s">
        <v>474</v>
      </c>
      <c r="K5999" s="399"/>
      <c r="L5999" s="447">
        <v>33.21</v>
      </c>
    </row>
    <row r="6000" spans="2:12" ht="13.5" thickTop="1" x14ac:dyDescent="0.25">
      <c r="B6000" s="396"/>
      <c r="C6000" s="396"/>
      <c r="D6000" s="396"/>
      <c r="E6000" s="396"/>
      <c r="F6000" s="396"/>
      <c r="G6000" s="396"/>
      <c r="H6000" s="396"/>
      <c r="I6000" s="396"/>
      <c r="J6000" s="396"/>
      <c r="K6000" s="396"/>
      <c r="L6000" s="396"/>
    </row>
    <row r="6001" spans="2:12" ht="15" x14ac:dyDescent="0.25">
      <c r="B6001" s="388" t="s">
        <v>3222</v>
      </c>
      <c r="C6001" s="440" t="s">
        <v>15</v>
      </c>
      <c r="D6001" s="388" t="s">
        <v>33</v>
      </c>
      <c r="E6001" s="388" t="s">
        <v>30</v>
      </c>
      <c r="F6001" s="544" t="s">
        <v>199</v>
      </c>
      <c r="G6001" s="544"/>
      <c r="H6001" s="389" t="s">
        <v>24</v>
      </c>
      <c r="I6001" s="440" t="s">
        <v>26</v>
      </c>
      <c r="J6001" s="440" t="s">
        <v>585</v>
      </c>
      <c r="K6001" s="440" t="s">
        <v>54</v>
      </c>
      <c r="L6001" s="440" t="s">
        <v>25</v>
      </c>
    </row>
    <row r="6002" spans="2:12" x14ac:dyDescent="0.25">
      <c r="B6002" s="390" t="s">
        <v>382</v>
      </c>
      <c r="C6002" s="391" t="s">
        <v>3223</v>
      </c>
      <c r="D6002" s="390" t="s">
        <v>1336</v>
      </c>
      <c r="E6002" s="390" t="s">
        <v>3224</v>
      </c>
      <c r="F6002" s="541">
        <v>706</v>
      </c>
      <c r="G6002" s="541"/>
      <c r="H6002" s="392" t="s">
        <v>137</v>
      </c>
      <c r="I6002" s="443">
        <v>1</v>
      </c>
      <c r="J6002" s="393"/>
      <c r="K6002" s="393">
        <v>56.23</v>
      </c>
      <c r="L6002" s="393">
        <v>56.23</v>
      </c>
    </row>
    <row r="6003" spans="2:12" x14ac:dyDescent="0.25">
      <c r="B6003" s="394" t="s">
        <v>383</v>
      </c>
      <c r="C6003" s="444" t="s">
        <v>5246</v>
      </c>
      <c r="D6003" s="394" t="s">
        <v>1336</v>
      </c>
      <c r="E6003" s="394" t="s">
        <v>5247</v>
      </c>
      <c r="F6003" s="542" t="s">
        <v>390</v>
      </c>
      <c r="G6003" s="542"/>
      <c r="H6003" s="395" t="s">
        <v>136</v>
      </c>
      <c r="I6003" s="445">
        <v>1</v>
      </c>
      <c r="J6003" s="445">
        <v>0</v>
      </c>
      <c r="K6003" s="446">
        <v>19.989999999999998</v>
      </c>
      <c r="L6003" s="446">
        <v>19.989999999999998</v>
      </c>
    </row>
    <row r="6004" spans="2:12" x14ac:dyDescent="0.25">
      <c r="B6004" s="394" t="s">
        <v>383</v>
      </c>
      <c r="C6004" s="444" t="s">
        <v>674</v>
      </c>
      <c r="D6004" s="394" t="s">
        <v>1336</v>
      </c>
      <c r="E6004" s="394" t="s">
        <v>237</v>
      </c>
      <c r="F6004" s="542" t="s">
        <v>384</v>
      </c>
      <c r="G6004" s="542"/>
      <c r="H6004" s="395" t="s">
        <v>340</v>
      </c>
      <c r="I6004" s="445">
        <v>0.7</v>
      </c>
      <c r="J6004" s="445">
        <v>0</v>
      </c>
      <c r="K6004" s="446">
        <v>22.31</v>
      </c>
      <c r="L6004" s="446">
        <v>15.617000000000001</v>
      </c>
    </row>
    <row r="6005" spans="2:12" x14ac:dyDescent="0.25">
      <c r="B6005" s="394" t="s">
        <v>383</v>
      </c>
      <c r="C6005" s="444" t="s">
        <v>682</v>
      </c>
      <c r="D6005" s="394" t="s">
        <v>1336</v>
      </c>
      <c r="E6005" s="394" t="s">
        <v>244</v>
      </c>
      <c r="F6005" s="542" t="s">
        <v>384</v>
      </c>
      <c r="G6005" s="542"/>
      <c r="H6005" s="395" t="s">
        <v>340</v>
      </c>
      <c r="I6005" s="445">
        <v>0.7</v>
      </c>
      <c r="J6005" s="445">
        <v>0</v>
      </c>
      <c r="K6005" s="446">
        <v>29.48</v>
      </c>
      <c r="L6005" s="446">
        <v>20.635999999999999</v>
      </c>
    </row>
    <row r="6006" spans="2:12" ht="12.75" customHeight="1" x14ac:dyDescent="0.25">
      <c r="B6006" s="399"/>
      <c r="C6006" s="399"/>
      <c r="D6006" s="399"/>
      <c r="E6006" s="399"/>
      <c r="F6006" s="399"/>
      <c r="G6006" s="399" t="s">
        <v>386</v>
      </c>
      <c r="H6006" s="447">
        <v>36.24</v>
      </c>
      <c r="I6006" s="399" t="s">
        <v>387</v>
      </c>
      <c r="J6006" s="447">
        <v>0</v>
      </c>
      <c r="K6006" s="399" t="s">
        <v>388</v>
      </c>
      <c r="L6006" s="447">
        <v>36.24</v>
      </c>
    </row>
    <row r="6007" spans="2:12" ht="26.25" thickBot="1" x14ac:dyDescent="0.3">
      <c r="B6007" s="399"/>
      <c r="C6007" s="399"/>
      <c r="D6007" s="399"/>
      <c r="E6007" s="399"/>
      <c r="F6007" s="399"/>
      <c r="G6007" s="399" t="s">
        <v>389</v>
      </c>
      <c r="H6007" s="447">
        <v>0</v>
      </c>
      <c r="I6007" s="543"/>
      <c r="J6007" s="543" t="s">
        <v>474</v>
      </c>
      <c r="K6007" s="399"/>
      <c r="L6007" s="447">
        <v>56.23</v>
      </c>
    </row>
    <row r="6008" spans="2:12" ht="13.5" thickTop="1" x14ac:dyDescent="0.25">
      <c r="B6008" s="396"/>
      <c r="C6008" s="396"/>
      <c r="D6008" s="396"/>
      <c r="E6008" s="396"/>
      <c r="F6008" s="396"/>
      <c r="G6008" s="396"/>
      <c r="H6008" s="396"/>
      <c r="I6008" s="396"/>
      <c r="J6008" s="396"/>
      <c r="K6008" s="396"/>
      <c r="L6008" s="396"/>
    </row>
    <row r="6009" spans="2:12" ht="12.75" customHeight="1" x14ac:dyDescent="0.25">
      <c r="B6009" s="388" t="s">
        <v>3225</v>
      </c>
      <c r="C6009" s="440" t="s">
        <v>15</v>
      </c>
      <c r="D6009" s="388" t="s">
        <v>33</v>
      </c>
      <c r="E6009" s="388" t="s">
        <v>30</v>
      </c>
      <c r="F6009" s="544" t="s">
        <v>199</v>
      </c>
      <c r="G6009" s="544"/>
      <c r="H6009" s="389" t="s">
        <v>24</v>
      </c>
      <c r="I6009" s="440" t="s">
        <v>26</v>
      </c>
      <c r="J6009" s="440" t="s">
        <v>585</v>
      </c>
      <c r="K6009" s="440" t="s">
        <v>54</v>
      </c>
      <c r="L6009" s="440" t="s">
        <v>25</v>
      </c>
    </row>
    <row r="6010" spans="2:12" x14ac:dyDescent="0.25">
      <c r="B6010" s="390" t="s">
        <v>382</v>
      </c>
      <c r="C6010" s="391" t="s">
        <v>3226</v>
      </c>
      <c r="D6010" s="390" t="s">
        <v>1336</v>
      </c>
      <c r="E6010" s="390" t="s">
        <v>3227</v>
      </c>
      <c r="F6010" s="541">
        <v>706</v>
      </c>
      <c r="G6010" s="541"/>
      <c r="H6010" s="392" t="s">
        <v>137</v>
      </c>
      <c r="I6010" s="443">
        <v>1</v>
      </c>
      <c r="J6010" s="393"/>
      <c r="K6010" s="393">
        <v>128.5</v>
      </c>
      <c r="L6010" s="393">
        <v>128.5</v>
      </c>
    </row>
    <row r="6011" spans="2:12" x14ac:dyDescent="0.25">
      <c r="B6011" s="394" t="s">
        <v>383</v>
      </c>
      <c r="C6011" s="444" t="s">
        <v>5248</v>
      </c>
      <c r="D6011" s="394" t="s">
        <v>1336</v>
      </c>
      <c r="E6011" s="394" t="s">
        <v>5249</v>
      </c>
      <c r="F6011" s="542" t="s">
        <v>390</v>
      </c>
      <c r="G6011" s="542"/>
      <c r="H6011" s="395" t="s">
        <v>136</v>
      </c>
      <c r="I6011" s="445">
        <v>1</v>
      </c>
      <c r="J6011" s="445">
        <v>0</v>
      </c>
      <c r="K6011" s="446">
        <v>50.82</v>
      </c>
      <c r="L6011" s="446">
        <v>50.82</v>
      </c>
    </row>
    <row r="6012" spans="2:12" x14ac:dyDescent="0.25">
      <c r="B6012" s="394" t="s">
        <v>383</v>
      </c>
      <c r="C6012" s="444" t="s">
        <v>682</v>
      </c>
      <c r="D6012" s="394" t="s">
        <v>1336</v>
      </c>
      <c r="E6012" s="394" t="s">
        <v>244</v>
      </c>
      <c r="F6012" s="542" t="s">
        <v>384</v>
      </c>
      <c r="G6012" s="542"/>
      <c r="H6012" s="395" t="s">
        <v>340</v>
      </c>
      <c r="I6012" s="445">
        <v>1.5</v>
      </c>
      <c r="J6012" s="445">
        <v>0</v>
      </c>
      <c r="K6012" s="446">
        <v>29.48</v>
      </c>
      <c r="L6012" s="446">
        <v>44.22</v>
      </c>
    </row>
    <row r="6013" spans="2:12" x14ac:dyDescent="0.25">
      <c r="B6013" s="394" t="s">
        <v>383</v>
      </c>
      <c r="C6013" s="444" t="s">
        <v>674</v>
      </c>
      <c r="D6013" s="394" t="s">
        <v>1336</v>
      </c>
      <c r="E6013" s="394" t="s">
        <v>237</v>
      </c>
      <c r="F6013" s="542" t="s">
        <v>384</v>
      </c>
      <c r="G6013" s="542"/>
      <c r="H6013" s="395" t="s">
        <v>340</v>
      </c>
      <c r="I6013" s="445">
        <v>1.5</v>
      </c>
      <c r="J6013" s="445">
        <v>0</v>
      </c>
      <c r="K6013" s="446">
        <v>22.31</v>
      </c>
      <c r="L6013" s="446">
        <v>33.465000000000003</v>
      </c>
    </row>
    <row r="6014" spans="2:12" ht="25.5" x14ac:dyDescent="0.25">
      <c r="B6014" s="399"/>
      <c r="C6014" s="399"/>
      <c r="D6014" s="399"/>
      <c r="E6014" s="399"/>
      <c r="F6014" s="399"/>
      <c r="G6014" s="399" t="s">
        <v>386</v>
      </c>
      <c r="H6014" s="447">
        <v>77.680000000000007</v>
      </c>
      <c r="I6014" s="399" t="s">
        <v>387</v>
      </c>
      <c r="J6014" s="447">
        <v>0</v>
      </c>
      <c r="K6014" s="399" t="s">
        <v>388</v>
      </c>
      <c r="L6014" s="447">
        <v>77.680000000000007</v>
      </c>
    </row>
    <row r="6015" spans="2:12" ht="26.25" thickBot="1" x14ac:dyDescent="0.3">
      <c r="B6015" s="399"/>
      <c r="C6015" s="399"/>
      <c r="D6015" s="399"/>
      <c r="E6015" s="399"/>
      <c r="F6015" s="399"/>
      <c r="G6015" s="399" t="s">
        <v>389</v>
      </c>
      <c r="H6015" s="447">
        <v>0</v>
      </c>
      <c r="I6015" s="543"/>
      <c r="J6015" s="543" t="s">
        <v>474</v>
      </c>
      <c r="K6015" s="399"/>
      <c r="L6015" s="447">
        <v>128.5</v>
      </c>
    </row>
    <row r="6016" spans="2:12" ht="13.5" thickTop="1" x14ac:dyDescent="0.25">
      <c r="B6016" s="396"/>
      <c r="C6016" s="396"/>
      <c r="D6016" s="396"/>
      <c r="E6016" s="396"/>
      <c r="F6016" s="396"/>
      <c r="G6016" s="396"/>
      <c r="H6016" s="396"/>
      <c r="I6016" s="396"/>
      <c r="J6016" s="396"/>
      <c r="K6016" s="396"/>
      <c r="L6016" s="396"/>
    </row>
    <row r="6017" spans="2:12" ht="15" x14ac:dyDescent="0.25">
      <c r="B6017" s="388" t="s">
        <v>3228</v>
      </c>
      <c r="C6017" s="440" t="s">
        <v>15</v>
      </c>
      <c r="D6017" s="388" t="s">
        <v>33</v>
      </c>
      <c r="E6017" s="388" t="s">
        <v>30</v>
      </c>
      <c r="F6017" s="544" t="s">
        <v>199</v>
      </c>
      <c r="G6017" s="544"/>
      <c r="H6017" s="389" t="s">
        <v>24</v>
      </c>
      <c r="I6017" s="440" t="s">
        <v>26</v>
      </c>
      <c r="J6017" s="440" t="s">
        <v>585</v>
      </c>
      <c r="K6017" s="440" t="s">
        <v>54</v>
      </c>
      <c r="L6017" s="440" t="s">
        <v>25</v>
      </c>
    </row>
    <row r="6018" spans="2:12" x14ac:dyDescent="0.25">
      <c r="B6018" s="390" t="s">
        <v>382</v>
      </c>
      <c r="C6018" s="391" t="s">
        <v>3229</v>
      </c>
      <c r="D6018" s="390" t="s">
        <v>1336</v>
      </c>
      <c r="E6018" s="390" t="s">
        <v>3230</v>
      </c>
      <c r="F6018" s="541">
        <v>725</v>
      </c>
      <c r="G6018" s="541"/>
      <c r="H6018" s="392" t="s">
        <v>137</v>
      </c>
      <c r="I6018" s="443">
        <v>1</v>
      </c>
      <c r="J6018" s="393"/>
      <c r="K6018" s="393">
        <v>27.62</v>
      </c>
      <c r="L6018" s="393">
        <v>27.62</v>
      </c>
    </row>
    <row r="6019" spans="2:12" x14ac:dyDescent="0.25">
      <c r="B6019" s="394" t="s">
        <v>383</v>
      </c>
      <c r="C6019" s="444" t="s">
        <v>674</v>
      </c>
      <c r="D6019" s="394" t="s">
        <v>1336</v>
      </c>
      <c r="E6019" s="394" t="s">
        <v>237</v>
      </c>
      <c r="F6019" s="542" t="s">
        <v>384</v>
      </c>
      <c r="G6019" s="542"/>
      <c r="H6019" s="395" t="s">
        <v>340</v>
      </c>
      <c r="I6019" s="445">
        <v>0.28999999999999998</v>
      </c>
      <c r="J6019" s="445">
        <v>0</v>
      </c>
      <c r="K6019" s="446">
        <v>22.31</v>
      </c>
      <c r="L6019" s="446">
        <v>6.4699</v>
      </c>
    </row>
    <row r="6020" spans="2:12" x14ac:dyDescent="0.25">
      <c r="B6020" s="394" t="s">
        <v>383</v>
      </c>
      <c r="C6020" s="444" t="s">
        <v>682</v>
      </c>
      <c r="D6020" s="394" t="s">
        <v>1336</v>
      </c>
      <c r="E6020" s="394" t="s">
        <v>244</v>
      </c>
      <c r="F6020" s="542" t="s">
        <v>384</v>
      </c>
      <c r="G6020" s="542"/>
      <c r="H6020" s="395" t="s">
        <v>340</v>
      </c>
      <c r="I6020" s="445">
        <v>0.28999999999999998</v>
      </c>
      <c r="J6020" s="445">
        <v>0</v>
      </c>
      <c r="K6020" s="446">
        <v>29.48</v>
      </c>
      <c r="L6020" s="446">
        <v>8.5492000000000008</v>
      </c>
    </row>
    <row r="6021" spans="2:12" ht="25.5" x14ac:dyDescent="0.25">
      <c r="B6021" s="394" t="s">
        <v>383</v>
      </c>
      <c r="C6021" s="444" t="s">
        <v>683</v>
      </c>
      <c r="D6021" s="394" t="s">
        <v>1336</v>
      </c>
      <c r="E6021" s="394" t="s">
        <v>427</v>
      </c>
      <c r="F6021" s="542" t="s">
        <v>390</v>
      </c>
      <c r="G6021" s="542"/>
      <c r="H6021" s="395" t="s">
        <v>136</v>
      </c>
      <c r="I6021" s="445">
        <v>1</v>
      </c>
      <c r="J6021" s="445">
        <v>0</v>
      </c>
      <c r="K6021" s="446">
        <v>12.62</v>
      </c>
      <c r="L6021" s="446">
        <v>12.62</v>
      </c>
    </row>
    <row r="6022" spans="2:12" ht="25.5" x14ac:dyDescent="0.25">
      <c r="B6022" s="399"/>
      <c r="C6022" s="399"/>
      <c r="D6022" s="399"/>
      <c r="E6022" s="399"/>
      <c r="F6022" s="399"/>
      <c r="G6022" s="399" t="s">
        <v>386</v>
      </c>
      <c r="H6022" s="447">
        <v>15</v>
      </c>
      <c r="I6022" s="399" t="s">
        <v>387</v>
      </c>
      <c r="J6022" s="447">
        <v>0</v>
      </c>
      <c r="K6022" s="399" t="s">
        <v>388</v>
      </c>
      <c r="L6022" s="447">
        <v>15</v>
      </c>
    </row>
    <row r="6023" spans="2:12" ht="26.25" thickBot="1" x14ac:dyDescent="0.3">
      <c r="B6023" s="399"/>
      <c r="C6023" s="399"/>
      <c r="D6023" s="399"/>
      <c r="E6023" s="399"/>
      <c r="F6023" s="399"/>
      <c r="G6023" s="399" t="s">
        <v>389</v>
      </c>
      <c r="H6023" s="447">
        <v>0</v>
      </c>
      <c r="I6023" s="543"/>
      <c r="J6023" s="543" t="s">
        <v>474</v>
      </c>
      <c r="K6023" s="399"/>
      <c r="L6023" s="447">
        <v>27.62</v>
      </c>
    </row>
    <row r="6024" spans="2:12" ht="13.5" thickTop="1" x14ac:dyDescent="0.25">
      <c r="B6024" s="396"/>
      <c r="C6024" s="396"/>
      <c r="D6024" s="396"/>
      <c r="E6024" s="396"/>
      <c r="F6024" s="396"/>
      <c r="G6024" s="396"/>
      <c r="H6024" s="396"/>
      <c r="I6024" s="396"/>
      <c r="J6024" s="396"/>
      <c r="K6024" s="396"/>
      <c r="L6024" s="396"/>
    </row>
    <row r="6025" spans="2:12" ht="15" x14ac:dyDescent="0.25">
      <c r="B6025" s="388" t="s">
        <v>3233</v>
      </c>
      <c r="C6025" s="440" t="s">
        <v>15</v>
      </c>
      <c r="D6025" s="388" t="s">
        <v>33</v>
      </c>
      <c r="E6025" s="388" t="s">
        <v>30</v>
      </c>
      <c r="F6025" s="544" t="s">
        <v>199</v>
      </c>
      <c r="G6025" s="544"/>
      <c r="H6025" s="389" t="s">
        <v>24</v>
      </c>
      <c r="I6025" s="440" t="s">
        <v>26</v>
      </c>
      <c r="J6025" s="440" t="s">
        <v>54</v>
      </c>
      <c r="K6025" s="440" t="s">
        <v>25</v>
      </c>
      <c r="L6025"/>
    </row>
    <row r="6026" spans="2:12" ht="15" customHeight="1" x14ac:dyDescent="0.25">
      <c r="B6026" s="390" t="s">
        <v>382</v>
      </c>
      <c r="C6026" s="391" t="s">
        <v>3234</v>
      </c>
      <c r="D6026" s="390" t="s">
        <v>164</v>
      </c>
      <c r="E6026" s="390" t="s">
        <v>3235</v>
      </c>
      <c r="F6026" s="541" t="s">
        <v>4230</v>
      </c>
      <c r="G6026" s="541"/>
      <c r="H6026" s="392" t="s">
        <v>136</v>
      </c>
      <c r="I6026" s="443">
        <v>1</v>
      </c>
      <c r="J6026" s="393">
        <v>40.340000000000003</v>
      </c>
      <c r="K6026" s="393">
        <v>40.340000000000003</v>
      </c>
      <c r="L6026"/>
    </row>
    <row r="6027" spans="2:12" ht="15" x14ac:dyDescent="0.25">
      <c r="B6027" s="388" t="s">
        <v>23</v>
      </c>
      <c r="C6027" s="440" t="s">
        <v>15</v>
      </c>
      <c r="D6027" s="388" t="s">
        <v>33</v>
      </c>
      <c r="E6027" s="388" t="s">
        <v>30</v>
      </c>
      <c r="F6027" s="544" t="s">
        <v>199</v>
      </c>
      <c r="G6027" s="546"/>
      <c r="H6027" s="389" t="s">
        <v>24</v>
      </c>
      <c r="I6027" s="440" t="s">
        <v>26</v>
      </c>
      <c r="J6027" s="440" t="s">
        <v>54</v>
      </c>
      <c r="K6027" s="440" t="s">
        <v>25</v>
      </c>
      <c r="L6027"/>
    </row>
    <row r="6028" spans="2:12" ht="15" customHeight="1" x14ac:dyDescent="0.25">
      <c r="B6028" s="394" t="s">
        <v>383</v>
      </c>
      <c r="C6028" s="444" t="s">
        <v>5250</v>
      </c>
      <c r="D6028" s="394" t="s">
        <v>164</v>
      </c>
      <c r="E6028" s="394" t="s">
        <v>5251</v>
      </c>
      <c r="F6028" s="542" t="s">
        <v>390</v>
      </c>
      <c r="G6028" s="542"/>
      <c r="H6028" s="395" t="s">
        <v>136</v>
      </c>
      <c r="I6028" s="445">
        <v>1</v>
      </c>
      <c r="J6028" s="446">
        <v>29.99</v>
      </c>
      <c r="K6028" s="451" t="s">
        <v>5252</v>
      </c>
      <c r="L6028"/>
    </row>
    <row r="6029" spans="2:12" ht="15" x14ac:dyDescent="0.25">
      <c r="B6029" s="394" t="s">
        <v>383</v>
      </c>
      <c r="C6029" s="444" t="s">
        <v>674</v>
      </c>
      <c r="D6029" s="394" t="s">
        <v>1336</v>
      </c>
      <c r="E6029" s="394" t="s">
        <v>237</v>
      </c>
      <c r="F6029" s="542" t="s">
        <v>384</v>
      </c>
      <c r="G6029" s="542"/>
      <c r="H6029" s="395" t="s">
        <v>340</v>
      </c>
      <c r="I6029" s="445">
        <v>0.2</v>
      </c>
      <c r="J6029" s="446">
        <v>22.31</v>
      </c>
      <c r="K6029" s="451" t="s">
        <v>1267</v>
      </c>
      <c r="L6029"/>
    </row>
    <row r="6030" spans="2:12" ht="15" x14ac:dyDescent="0.25">
      <c r="B6030" s="394" t="s">
        <v>383</v>
      </c>
      <c r="C6030" s="444" t="s">
        <v>682</v>
      </c>
      <c r="D6030" s="394" t="s">
        <v>1336</v>
      </c>
      <c r="E6030" s="394" t="s">
        <v>244</v>
      </c>
      <c r="F6030" s="542" t="s">
        <v>384</v>
      </c>
      <c r="G6030" s="542"/>
      <c r="H6030" s="395" t="s">
        <v>340</v>
      </c>
      <c r="I6030" s="445">
        <v>0.2</v>
      </c>
      <c r="J6030" s="446">
        <v>29.48</v>
      </c>
      <c r="K6030" s="451" t="s">
        <v>4603</v>
      </c>
      <c r="L6030"/>
    </row>
    <row r="6031" spans="2:12" ht="15" customHeight="1" x14ac:dyDescent="0.25">
      <c r="B6031" s="549" t="s">
        <v>497</v>
      </c>
      <c r="C6031" s="546"/>
      <c r="D6031" s="546"/>
      <c r="E6031" s="546"/>
      <c r="F6031" s="546"/>
      <c r="G6031" s="546"/>
      <c r="H6031" s="546"/>
      <c r="I6031" s="546"/>
      <c r="J6031" s="546"/>
      <c r="K6031" s="546"/>
      <c r="L6031"/>
    </row>
    <row r="6032" spans="2:12" ht="15" x14ac:dyDescent="0.25">
      <c r="B6032" s="388" t="s">
        <v>23</v>
      </c>
      <c r="C6032" s="440" t="s">
        <v>15</v>
      </c>
      <c r="D6032" s="388" t="s">
        <v>33</v>
      </c>
      <c r="E6032" s="388" t="s">
        <v>30</v>
      </c>
      <c r="F6032" s="544" t="s">
        <v>199</v>
      </c>
      <c r="G6032" s="546"/>
      <c r="H6032" s="389" t="s">
        <v>24</v>
      </c>
      <c r="I6032" s="440" t="s">
        <v>26</v>
      </c>
      <c r="J6032" s="440" t="s">
        <v>54</v>
      </c>
      <c r="K6032" s="440" t="s">
        <v>25</v>
      </c>
      <c r="L6032"/>
    </row>
    <row r="6033" spans="2:12" ht="15" customHeight="1" x14ac:dyDescent="0.25">
      <c r="B6033" s="394" t="s">
        <v>383</v>
      </c>
      <c r="C6033" s="444" t="s">
        <v>5250</v>
      </c>
      <c r="D6033" s="394" t="s">
        <v>164</v>
      </c>
      <c r="E6033" s="394" t="s">
        <v>5251</v>
      </c>
      <c r="F6033" s="542" t="s">
        <v>390</v>
      </c>
      <c r="G6033" s="542"/>
      <c r="H6033" s="395" t="s">
        <v>136</v>
      </c>
      <c r="I6033" s="445">
        <v>1</v>
      </c>
      <c r="J6033" s="446">
        <v>29.99</v>
      </c>
      <c r="K6033" s="451" t="s">
        <v>5252</v>
      </c>
      <c r="L6033"/>
    </row>
    <row r="6034" spans="2:12" ht="15" x14ac:dyDescent="0.25">
      <c r="B6034" s="394" t="s">
        <v>383</v>
      </c>
      <c r="C6034" s="444" t="s">
        <v>674</v>
      </c>
      <c r="D6034" s="394" t="s">
        <v>1336</v>
      </c>
      <c r="E6034" s="394" t="s">
        <v>237</v>
      </c>
      <c r="F6034" s="542" t="s">
        <v>384</v>
      </c>
      <c r="G6034" s="542"/>
      <c r="H6034" s="395" t="s">
        <v>340</v>
      </c>
      <c r="I6034" s="445">
        <v>0.2</v>
      </c>
      <c r="J6034" s="446">
        <v>22.31</v>
      </c>
      <c r="K6034" s="451" t="s">
        <v>1267</v>
      </c>
      <c r="L6034"/>
    </row>
    <row r="6035" spans="2:12" ht="15" customHeight="1" x14ac:dyDescent="0.25">
      <c r="B6035" s="394" t="s">
        <v>383</v>
      </c>
      <c r="C6035" s="444" t="s">
        <v>682</v>
      </c>
      <c r="D6035" s="394" t="s">
        <v>1336</v>
      </c>
      <c r="E6035" s="394" t="s">
        <v>244</v>
      </c>
      <c r="F6035" s="542" t="s">
        <v>384</v>
      </c>
      <c r="G6035" s="542"/>
      <c r="H6035" s="395" t="s">
        <v>340</v>
      </c>
      <c r="I6035" s="445">
        <v>0.2</v>
      </c>
      <c r="J6035" s="446">
        <v>29.48</v>
      </c>
      <c r="K6035" s="451" t="s">
        <v>4603</v>
      </c>
      <c r="L6035"/>
    </row>
    <row r="6036" spans="2:12" ht="25.5" x14ac:dyDescent="0.25">
      <c r="B6036" s="399"/>
      <c r="C6036" s="399"/>
      <c r="D6036" s="399"/>
      <c r="E6036" s="399"/>
      <c r="F6036" s="399" t="s">
        <v>386</v>
      </c>
      <c r="G6036" s="447">
        <v>10.35</v>
      </c>
      <c r="H6036" s="399" t="s">
        <v>387</v>
      </c>
      <c r="I6036" s="447">
        <v>0</v>
      </c>
      <c r="J6036" s="399" t="s">
        <v>388</v>
      </c>
      <c r="K6036" s="447">
        <v>10.35</v>
      </c>
      <c r="L6036"/>
    </row>
    <row r="6037" spans="2:12" ht="26.25" thickBot="1" x14ac:dyDescent="0.3">
      <c r="B6037" s="399"/>
      <c r="C6037" s="399"/>
      <c r="D6037" s="399"/>
      <c r="E6037" s="399"/>
      <c r="F6037" s="399" t="s">
        <v>389</v>
      </c>
      <c r="G6037" s="447">
        <v>0</v>
      </c>
      <c r="H6037" s="399"/>
      <c r="I6037" s="543" t="s">
        <v>474</v>
      </c>
      <c r="J6037" s="543"/>
      <c r="K6037" s="447">
        <v>40.340000000000003</v>
      </c>
      <c r="L6037"/>
    </row>
    <row r="6038" spans="2:12" ht="13.5" thickTop="1" x14ac:dyDescent="0.25">
      <c r="B6038" s="396"/>
      <c r="C6038" s="396"/>
      <c r="D6038" s="396"/>
      <c r="E6038" s="396"/>
      <c r="F6038" s="396"/>
      <c r="G6038" s="396"/>
      <c r="H6038" s="396"/>
      <c r="I6038" s="396"/>
      <c r="J6038" s="396"/>
      <c r="K6038" s="396"/>
      <c r="L6038" s="396"/>
    </row>
    <row r="6039" spans="2:12" ht="15" customHeight="1" x14ac:dyDescent="0.25">
      <c r="B6039" s="388" t="s">
        <v>3240</v>
      </c>
      <c r="C6039" s="440" t="s">
        <v>15</v>
      </c>
      <c r="D6039" s="388" t="s">
        <v>33</v>
      </c>
      <c r="E6039" s="388" t="s">
        <v>30</v>
      </c>
      <c r="F6039" s="544" t="s">
        <v>199</v>
      </c>
      <c r="G6039" s="544"/>
      <c r="H6039" s="389" t="s">
        <v>24</v>
      </c>
      <c r="I6039" s="440" t="s">
        <v>26</v>
      </c>
      <c r="J6039" s="440" t="s">
        <v>585</v>
      </c>
      <c r="K6039" s="440" t="s">
        <v>54</v>
      </c>
      <c r="L6039" s="440" t="s">
        <v>25</v>
      </c>
    </row>
    <row r="6040" spans="2:12" ht="25.5" x14ac:dyDescent="0.25">
      <c r="B6040" s="390" t="s">
        <v>382</v>
      </c>
      <c r="C6040" s="391" t="s">
        <v>3241</v>
      </c>
      <c r="D6040" s="390" t="s">
        <v>1336</v>
      </c>
      <c r="E6040" s="390" t="s">
        <v>3242</v>
      </c>
      <c r="F6040" s="541">
        <v>711</v>
      </c>
      <c r="G6040" s="541"/>
      <c r="H6040" s="392" t="s">
        <v>188</v>
      </c>
      <c r="I6040" s="443">
        <v>1</v>
      </c>
      <c r="J6040" s="393"/>
      <c r="K6040" s="393">
        <v>42.19</v>
      </c>
      <c r="L6040" s="393">
        <v>42.19</v>
      </c>
    </row>
    <row r="6041" spans="2:12" ht="15" customHeight="1" x14ac:dyDescent="0.25">
      <c r="B6041" s="394" t="s">
        <v>383</v>
      </c>
      <c r="C6041" s="444" t="s">
        <v>682</v>
      </c>
      <c r="D6041" s="394" t="s">
        <v>1336</v>
      </c>
      <c r="E6041" s="394" t="s">
        <v>244</v>
      </c>
      <c r="F6041" s="542" t="s">
        <v>384</v>
      </c>
      <c r="G6041" s="542"/>
      <c r="H6041" s="395" t="s">
        <v>340</v>
      </c>
      <c r="I6041" s="445">
        <v>0.32</v>
      </c>
      <c r="J6041" s="445">
        <v>0</v>
      </c>
      <c r="K6041" s="446">
        <v>29.48</v>
      </c>
      <c r="L6041" s="446">
        <v>9.4336000000000002</v>
      </c>
    </row>
    <row r="6042" spans="2:12" x14ac:dyDescent="0.25">
      <c r="B6042" s="394" t="s">
        <v>383</v>
      </c>
      <c r="C6042" s="444" t="s">
        <v>674</v>
      </c>
      <c r="D6042" s="394" t="s">
        <v>1336</v>
      </c>
      <c r="E6042" s="394" t="s">
        <v>237</v>
      </c>
      <c r="F6042" s="542" t="s">
        <v>384</v>
      </c>
      <c r="G6042" s="542"/>
      <c r="H6042" s="395" t="s">
        <v>340</v>
      </c>
      <c r="I6042" s="445">
        <v>0.32</v>
      </c>
      <c r="J6042" s="445">
        <v>0</v>
      </c>
      <c r="K6042" s="446">
        <v>22.31</v>
      </c>
      <c r="L6042" s="446">
        <v>7.1391999999999998</v>
      </c>
    </row>
    <row r="6043" spans="2:12" ht="25.5" x14ac:dyDescent="0.25">
      <c r="B6043" s="394" t="s">
        <v>383</v>
      </c>
      <c r="C6043" s="444" t="s">
        <v>5253</v>
      </c>
      <c r="D6043" s="394" t="s">
        <v>1336</v>
      </c>
      <c r="E6043" s="394" t="s">
        <v>3242</v>
      </c>
      <c r="F6043" s="542" t="s">
        <v>390</v>
      </c>
      <c r="G6043" s="542"/>
      <c r="H6043" s="395" t="s">
        <v>141</v>
      </c>
      <c r="I6043" s="445">
        <v>1</v>
      </c>
      <c r="J6043" s="445">
        <v>0</v>
      </c>
      <c r="K6043" s="446">
        <v>25.63</v>
      </c>
      <c r="L6043" s="446">
        <v>25.63</v>
      </c>
    </row>
    <row r="6044" spans="2:12" ht="25.5" x14ac:dyDescent="0.25">
      <c r="B6044" s="399"/>
      <c r="C6044" s="399"/>
      <c r="D6044" s="399"/>
      <c r="E6044" s="399"/>
      <c r="F6044" s="399"/>
      <c r="G6044" s="399" t="s">
        <v>386</v>
      </c>
      <c r="H6044" s="447">
        <v>16.559999999999999</v>
      </c>
      <c r="I6044" s="399" t="s">
        <v>387</v>
      </c>
      <c r="J6044" s="447">
        <v>0</v>
      </c>
      <c r="K6044" s="399" t="s">
        <v>388</v>
      </c>
      <c r="L6044" s="447">
        <v>16.559999999999999</v>
      </c>
    </row>
    <row r="6045" spans="2:12" ht="26.25" thickBot="1" x14ac:dyDescent="0.3">
      <c r="B6045" s="399"/>
      <c r="C6045" s="399"/>
      <c r="D6045" s="399"/>
      <c r="E6045" s="399"/>
      <c r="F6045" s="399"/>
      <c r="G6045" s="399" t="s">
        <v>389</v>
      </c>
      <c r="H6045" s="447">
        <v>0</v>
      </c>
      <c r="I6045" s="543"/>
      <c r="J6045" s="543" t="s">
        <v>474</v>
      </c>
      <c r="K6045" s="399"/>
      <c r="L6045" s="447">
        <v>42.19</v>
      </c>
    </row>
    <row r="6046" spans="2:12" ht="13.5" thickTop="1" x14ac:dyDescent="0.25">
      <c r="B6046" s="396"/>
      <c r="C6046" s="396"/>
      <c r="D6046" s="396"/>
      <c r="E6046" s="396"/>
      <c r="F6046" s="396"/>
      <c r="G6046" s="396"/>
      <c r="H6046" s="396"/>
      <c r="I6046" s="396"/>
      <c r="J6046" s="396"/>
      <c r="K6046" s="396"/>
      <c r="L6046" s="396"/>
    </row>
    <row r="6047" spans="2:12" ht="15" x14ac:dyDescent="0.25">
      <c r="B6047" s="388" t="s">
        <v>3243</v>
      </c>
      <c r="C6047" s="440" t="s">
        <v>15</v>
      </c>
      <c r="D6047" s="388" t="s">
        <v>33</v>
      </c>
      <c r="E6047" s="388" t="s">
        <v>30</v>
      </c>
      <c r="F6047" s="544" t="s">
        <v>199</v>
      </c>
      <c r="G6047" s="544"/>
      <c r="H6047" s="389" t="s">
        <v>24</v>
      </c>
      <c r="I6047" s="440" t="s">
        <v>26</v>
      </c>
      <c r="J6047" s="440" t="s">
        <v>54</v>
      </c>
      <c r="K6047" s="440" t="s">
        <v>25</v>
      </c>
      <c r="L6047"/>
    </row>
    <row r="6048" spans="2:12" ht="38.25" x14ac:dyDescent="0.25">
      <c r="B6048" s="390" t="s">
        <v>382</v>
      </c>
      <c r="C6048" s="391" t="s">
        <v>3244</v>
      </c>
      <c r="D6048" s="390" t="s">
        <v>164</v>
      </c>
      <c r="E6048" s="390" t="s">
        <v>3245</v>
      </c>
      <c r="F6048" s="541" t="s">
        <v>4230</v>
      </c>
      <c r="G6048" s="541"/>
      <c r="H6048" s="392" t="s">
        <v>141</v>
      </c>
      <c r="I6048" s="443">
        <v>1</v>
      </c>
      <c r="J6048" s="393">
        <v>34.5</v>
      </c>
      <c r="K6048" s="393">
        <v>34.5</v>
      </c>
      <c r="L6048"/>
    </row>
    <row r="6049" spans="2:12" ht="15" x14ac:dyDescent="0.25">
      <c r="B6049" s="388" t="s">
        <v>23</v>
      </c>
      <c r="C6049" s="440" t="s">
        <v>15</v>
      </c>
      <c r="D6049" s="388" t="s">
        <v>33</v>
      </c>
      <c r="E6049" s="388" t="s">
        <v>30</v>
      </c>
      <c r="F6049" s="544" t="s">
        <v>199</v>
      </c>
      <c r="G6049" s="546"/>
      <c r="H6049" s="389" t="s">
        <v>24</v>
      </c>
      <c r="I6049" s="440" t="s">
        <v>26</v>
      </c>
      <c r="J6049" s="440" t="s">
        <v>54</v>
      </c>
      <c r="K6049" s="440" t="s">
        <v>25</v>
      </c>
      <c r="L6049"/>
    </row>
    <row r="6050" spans="2:12" ht="15" x14ac:dyDescent="0.25">
      <c r="B6050" s="394" t="s">
        <v>383</v>
      </c>
      <c r="C6050" s="444" t="s">
        <v>690</v>
      </c>
      <c r="D6050" s="394" t="s">
        <v>1336</v>
      </c>
      <c r="E6050" s="394" t="s">
        <v>202</v>
      </c>
      <c r="F6050" s="542" t="s">
        <v>384</v>
      </c>
      <c r="G6050" s="542"/>
      <c r="H6050" s="395" t="s">
        <v>340</v>
      </c>
      <c r="I6050" s="445">
        <v>0.4</v>
      </c>
      <c r="J6050" s="446">
        <v>20.37</v>
      </c>
      <c r="K6050" s="451" t="s">
        <v>1285</v>
      </c>
      <c r="L6050"/>
    </row>
    <row r="6051" spans="2:12" ht="12.75" customHeight="1" x14ac:dyDescent="0.25">
      <c r="B6051" s="394" t="s">
        <v>383</v>
      </c>
      <c r="C6051" s="444" t="s">
        <v>5254</v>
      </c>
      <c r="D6051" s="394" t="s">
        <v>164</v>
      </c>
      <c r="E6051" s="394" t="s">
        <v>5255</v>
      </c>
      <c r="F6051" s="542" t="s">
        <v>390</v>
      </c>
      <c r="G6051" s="542"/>
      <c r="H6051" s="395" t="s">
        <v>141</v>
      </c>
      <c r="I6051" s="445">
        <v>1</v>
      </c>
      <c r="J6051" s="446">
        <v>14.57</v>
      </c>
      <c r="K6051" s="451" t="s">
        <v>5256</v>
      </c>
      <c r="L6051"/>
    </row>
    <row r="6052" spans="2:12" ht="15" x14ac:dyDescent="0.25">
      <c r="B6052" s="394" t="s">
        <v>383</v>
      </c>
      <c r="C6052" s="444" t="s">
        <v>682</v>
      </c>
      <c r="D6052" s="394" t="s">
        <v>1336</v>
      </c>
      <c r="E6052" s="394" t="s">
        <v>244</v>
      </c>
      <c r="F6052" s="542" t="s">
        <v>384</v>
      </c>
      <c r="G6052" s="542"/>
      <c r="H6052" s="395" t="s">
        <v>340</v>
      </c>
      <c r="I6052" s="445">
        <v>0.4</v>
      </c>
      <c r="J6052" s="446">
        <v>29.48</v>
      </c>
      <c r="K6052" s="451" t="s">
        <v>897</v>
      </c>
      <c r="L6052"/>
    </row>
    <row r="6053" spans="2:12" ht="12.75" customHeight="1" x14ac:dyDescent="0.25">
      <c r="B6053" s="549" t="s">
        <v>497</v>
      </c>
      <c r="C6053" s="546"/>
      <c r="D6053" s="546"/>
      <c r="E6053" s="546"/>
      <c r="F6053" s="546"/>
      <c r="G6053" s="546"/>
      <c r="H6053" s="546"/>
      <c r="I6053" s="546"/>
      <c r="J6053" s="546"/>
      <c r="K6053" s="546"/>
      <c r="L6053"/>
    </row>
    <row r="6054" spans="2:12" ht="15" x14ac:dyDescent="0.25">
      <c r="B6054" s="388" t="s">
        <v>23</v>
      </c>
      <c r="C6054" s="440" t="s">
        <v>15</v>
      </c>
      <c r="D6054" s="388" t="s">
        <v>33</v>
      </c>
      <c r="E6054" s="388" t="s">
        <v>30</v>
      </c>
      <c r="F6054" s="544" t="s">
        <v>199</v>
      </c>
      <c r="G6054" s="546"/>
      <c r="H6054" s="389" t="s">
        <v>24</v>
      </c>
      <c r="I6054" s="440" t="s">
        <v>26</v>
      </c>
      <c r="J6054" s="440" t="s">
        <v>54</v>
      </c>
      <c r="K6054" s="440" t="s">
        <v>25</v>
      </c>
      <c r="L6054"/>
    </row>
    <row r="6055" spans="2:12" ht="12.75" customHeight="1" x14ac:dyDescent="0.25">
      <c r="B6055" s="394" t="s">
        <v>383</v>
      </c>
      <c r="C6055" s="444" t="s">
        <v>690</v>
      </c>
      <c r="D6055" s="394" t="s">
        <v>1336</v>
      </c>
      <c r="E6055" s="394" t="s">
        <v>202</v>
      </c>
      <c r="F6055" s="542" t="s">
        <v>384</v>
      </c>
      <c r="G6055" s="542"/>
      <c r="H6055" s="395" t="s">
        <v>340</v>
      </c>
      <c r="I6055" s="445">
        <v>0.4</v>
      </c>
      <c r="J6055" s="446">
        <v>20.37</v>
      </c>
      <c r="K6055" s="451" t="s">
        <v>1285</v>
      </c>
      <c r="L6055"/>
    </row>
    <row r="6056" spans="2:12" ht="25.5" x14ac:dyDescent="0.25">
      <c r="B6056" s="394" t="s">
        <v>383</v>
      </c>
      <c r="C6056" s="444" t="s">
        <v>5254</v>
      </c>
      <c r="D6056" s="394" t="s">
        <v>164</v>
      </c>
      <c r="E6056" s="394" t="s">
        <v>5255</v>
      </c>
      <c r="F6056" s="542" t="s">
        <v>390</v>
      </c>
      <c r="G6056" s="542"/>
      <c r="H6056" s="395" t="s">
        <v>141</v>
      </c>
      <c r="I6056" s="445">
        <v>1</v>
      </c>
      <c r="J6056" s="446">
        <v>14.57</v>
      </c>
      <c r="K6056" s="451" t="s">
        <v>5256</v>
      </c>
      <c r="L6056"/>
    </row>
    <row r="6057" spans="2:12" ht="15" x14ac:dyDescent="0.25">
      <c r="B6057" s="394" t="s">
        <v>383</v>
      </c>
      <c r="C6057" s="444" t="s">
        <v>682</v>
      </c>
      <c r="D6057" s="394" t="s">
        <v>1336</v>
      </c>
      <c r="E6057" s="394" t="s">
        <v>244</v>
      </c>
      <c r="F6057" s="542" t="s">
        <v>384</v>
      </c>
      <c r="G6057" s="542"/>
      <c r="H6057" s="395" t="s">
        <v>340</v>
      </c>
      <c r="I6057" s="445">
        <v>0.4</v>
      </c>
      <c r="J6057" s="446">
        <v>29.48</v>
      </c>
      <c r="K6057" s="451" t="s">
        <v>897</v>
      </c>
      <c r="L6057"/>
    </row>
    <row r="6058" spans="2:12" ht="25.5" x14ac:dyDescent="0.25">
      <c r="B6058" s="399"/>
      <c r="C6058" s="399"/>
      <c r="D6058" s="399"/>
      <c r="E6058" s="399"/>
      <c r="F6058" s="399" t="s">
        <v>386</v>
      </c>
      <c r="G6058" s="447">
        <v>19.93</v>
      </c>
      <c r="H6058" s="399" t="s">
        <v>387</v>
      </c>
      <c r="I6058" s="447">
        <v>0</v>
      </c>
      <c r="J6058" s="399" t="s">
        <v>388</v>
      </c>
      <c r="K6058" s="447">
        <v>19.93</v>
      </c>
      <c r="L6058"/>
    </row>
    <row r="6059" spans="2:12" ht="26.25" thickBot="1" x14ac:dyDescent="0.3">
      <c r="B6059" s="399"/>
      <c r="C6059" s="399"/>
      <c r="D6059" s="399"/>
      <c r="E6059" s="399"/>
      <c r="F6059" s="399" t="s">
        <v>389</v>
      </c>
      <c r="G6059" s="447">
        <v>0</v>
      </c>
      <c r="H6059" s="399"/>
      <c r="I6059" s="543" t="s">
        <v>474</v>
      </c>
      <c r="J6059" s="543"/>
      <c r="K6059" s="447">
        <v>34.5</v>
      </c>
      <c r="L6059"/>
    </row>
    <row r="6060" spans="2:12" ht="13.5" thickTop="1" x14ac:dyDescent="0.25">
      <c r="B6060" s="396"/>
      <c r="C6060" s="396"/>
      <c r="D6060" s="396"/>
      <c r="E6060" s="396"/>
      <c r="F6060" s="396"/>
      <c r="G6060" s="396"/>
      <c r="H6060" s="396"/>
      <c r="I6060" s="396"/>
      <c r="J6060" s="396"/>
      <c r="K6060" s="396"/>
      <c r="L6060" s="396"/>
    </row>
    <row r="6061" spans="2:12" ht="15" x14ac:dyDescent="0.25">
      <c r="B6061" s="388" t="s">
        <v>3246</v>
      </c>
      <c r="C6061" s="440" t="s">
        <v>15</v>
      </c>
      <c r="D6061" s="388" t="s">
        <v>33</v>
      </c>
      <c r="E6061" s="388" t="s">
        <v>30</v>
      </c>
      <c r="F6061" s="544" t="s">
        <v>199</v>
      </c>
      <c r="G6061" s="544"/>
      <c r="H6061" s="389" t="s">
        <v>24</v>
      </c>
      <c r="I6061" s="440" t="s">
        <v>26</v>
      </c>
      <c r="J6061" s="440" t="s">
        <v>585</v>
      </c>
      <c r="K6061" s="440" t="s">
        <v>54</v>
      </c>
      <c r="L6061" s="440" t="s">
        <v>25</v>
      </c>
    </row>
    <row r="6062" spans="2:12" x14ac:dyDescent="0.25">
      <c r="B6062" s="390" t="s">
        <v>382</v>
      </c>
      <c r="C6062" s="391" t="s">
        <v>3247</v>
      </c>
      <c r="D6062" s="390" t="s">
        <v>130</v>
      </c>
      <c r="E6062" s="390" t="s">
        <v>3248</v>
      </c>
      <c r="F6062" s="541" t="s">
        <v>4033</v>
      </c>
      <c r="G6062" s="541"/>
      <c r="H6062" s="392" t="s">
        <v>141</v>
      </c>
      <c r="I6062" s="443">
        <v>1</v>
      </c>
      <c r="J6062" s="393"/>
      <c r="K6062" s="393">
        <v>42.52</v>
      </c>
      <c r="L6062" s="393">
        <v>42.52</v>
      </c>
    </row>
    <row r="6063" spans="2:12" x14ac:dyDescent="0.25">
      <c r="B6063" s="394" t="s">
        <v>383</v>
      </c>
      <c r="C6063" s="444" t="s">
        <v>674</v>
      </c>
      <c r="D6063" s="394" t="s">
        <v>1336</v>
      </c>
      <c r="E6063" s="394" t="s">
        <v>237</v>
      </c>
      <c r="F6063" s="542" t="s">
        <v>384</v>
      </c>
      <c r="G6063" s="542"/>
      <c r="H6063" s="395" t="s">
        <v>340</v>
      </c>
      <c r="I6063" s="445">
        <v>0.1333</v>
      </c>
      <c r="J6063" s="445">
        <v>0</v>
      </c>
      <c r="K6063" s="446">
        <v>22.31</v>
      </c>
      <c r="L6063" s="446">
        <v>2.9739230000000001</v>
      </c>
    </row>
    <row r="6064" spans="2:12" x14ac:dyDescent="0.25">
      <c r="B6064" s="394" t="s">
        <v>383</v>
      </c>
      <c r="C6064" s="444" t="s">
        <v>682</v>
      </c>
      <c r="D6064" s="394" t="s">
        <v>1336</v>
      </c>
      <c r="E6064" s="394" t="s">
        <v>244</v>
      </c>
      <c r="F6064" s="542" t="s">
        <v>384</v>
      </c>
      <c r="G6064" s="542"/>
      <c r="H6064" s="395" t="s">
        <v>340</v>
      </c>
      <c r="I6064" s="445">
        <v>0.1333</v>
      </c>
      <c r="J6064" s="445">
        <v>0</v>
      </c>
      <c r="K6064" s="446">
        <v>29.48</v>
      </c>
      <c r="L6064" s="446">
        <v>3.929684</v>
      </c>
    </row>
    <row r="6065" spans="2:12" ht="12.75" customHeight="1" x14ac:dyDescent="0.25">
      <c r="B6065" s="394" t="s">
        <v>383</v>
      </c>
      <c r="C6065" s="444" t="s">
        <v>5257</v>
      </c>
      <c r="D6065" s="394" t="s">
        <v>164</v>
      </c>
      <c r="E6065" s="394" t="s">
        <v>5258</v>
      </c>
      <c r="F6065" s="542" t="s">
        <v>390</v>
      </c>
      <c r="G6065" s="542"/>
      <c r="H6065" s="395" t="s">
        <v>136</v>
      </c>
      <c r="I6065" s="445">
        <v>0.33329999999999999</v>
      </c>
      <c r="J6065" s="445">
        <v>0</v>
      </c>
      <c r="K6065" s="446">
        <v>106.91</v>
      </c>
      <c r="L6065" s="446">
        <v>35.633102999999998</v>
      </c>
    </row>
    <row r="6066" spans="2:12" ht="12.75" customHeight="1" x14ac:dyDescent="0.25">
      <c r="B6066" s="399"/>
      <c r="C6066" s="399"/>
      <c r="D6066" s="399"/>
      <c r="E6066" s="399"/>
      <c r="F6066" s="399"/>
      <c r="G6066" s="399" t="s">
        <v>386</v>
      </c>
      <c r="H6066" s="447">
        <v>6.89</v>
      </c>
      <c r="I6066" s="399" t="s">
        <v>387</v>
      </c>
      <c r="J6066" s="447">
        <v>0</v>
      </c>
      <c r="K6066" s="399" t="s">
        <v>388</v>
      </c>
      <c r="L6066" s="447">
        <v>6.89</v>
      </c>
    </row>
    <row r="6067" spans="2:12" ht="26.25" thickBot="1" x14ac:dyDescent="0.3">
      <c r="B6067" s="399"/>
      <c r="C6067" s="399"/>
      <c r="D6067" s="399"/>
      <c r="E6067" s="399"/>
      <c r="F6067" s="399"/>
      <c r="G6067" s="399" t="s">
        <v>389</v>
      </c>
      <c r="H6067" s="447">
        <v>0</v>
      </c>
      <c r="I6067" s="543"/>
      <c r="J6067" s="543" t="s">
        <v>474</v>
      </c>
      <c r="K6067" s="399"/>
      <c r="L6067" s="447">
        <v>42.52</v>
      </c>
    </row>
    <row r="6068" spans="2:12" ht="13.5" thickTop="1" x14ac:dyDescent="0.25">
      <c r="B6068" s="396"/>
      <c r="C6068" s="396"/>
      <c r="D6068" s="396"/>
      <c r="E6068" s="396"/>
      <c r="F6068" s="396"/>
      <c r="G6068" s="396"/>
      <c r="H6068" s="396"/>
      <c r="I6068" s="396"/>
      <c r="J6068" s="396"/>
      <c r="K6068" s="396"/>
      <c r="L6068" s="396"/>
    </row>
    <row r="6069" spans="2:12" ht="15" x14ac:dyDescent="0.25">
      <c r="B6069" s="388" t="s">
        <v>3249</v>
      </c>
      <c r="C6069" s="440" t="s">
        <v>15</v>
      </c>
      <c r="D6069" s="388" t="s">
        <v>33</v>
      </c>
      <c r="E6069" s="388" t="s">
        <v>30</v>
      </c>
      <c r="F6069" s="544" t="s">
        <v>199</v>
      </c>
      <c r="G6069" s="544"/>
      <c r="H6069" s="389" t="s">
        <v>24</v>
      </c>
      <c r="I6069" s="440" t="s">
        <v>26</v>
      </c>
      <c r="J6069" s="440" t="s">
        <v>54</v>
      </c>
      <c r="K6069" s="440" t="s">
        <v>25</v>
      </c>
      <c r="L6069"/>
    </row>
    <row r="6070" spans="2:12" ht="38.25" x14ac:dyDescent="0.25">
      <c r="B6070" s="390" t="s">
        <v>382</v>
      </c>
      <c r="C6070" s="391" t="s">
        <v>3250</v>
      </c>
      <c r="D6070" s="390" t="s">
        <v>164</v>
      </c>
      <c r="E6070" s="390" t="s">
        <v>3251</v>
      </c>
      <c r="F6070" s="541" t="s">
        <v>4599</v>
      </c>
      <c r="G6070" s="541"/>
      <c r="H6070" s="392" t="s">
        <v>136</v>
      </c>
      <c r="I6070" s="443">
        <v>1</v>
      </c>
      <c r="J6070" s="393">
        <v>13.81</v>
      </c>
      <c r="K6070" s="393">
        <v>13.81</v>
      </c>
      <c r="L6070"/>
    </row>
    <row r="6071" spans="2:12" ht="15" x14ac:dyDescent="0.25">
      <c r="B6071" s="388" t="s">
        <v>23</v>
      </c>
      <c r="C6071" s="440" t="s">
        <v>15</v>
      </c>
      <c r="D6071" s="388" t="s">
        <v>33</v>
      </c>
      <c r="E6071" s="388" t="s">
        <v>30</v>
      </c>
      <c r="F6071" s="544" t="s">
        <v>199</v>
      </c>
      <c r="G6071" s="546"/>
      <c r="H6071" s="389" t="s">
        <v>24</v>
      </c>
      <c r="I6071" s="440" t="s">
        <v>26</v>
      </c>
      <c r="J6071" s="440" t="s">
        <v>54</v>
      </c>
      <c r="K6071" s="440" t="s">
        <v>25</v>
      </c>
      <c r="L6071"/>
    </row>
    <row r="6072" spans="2:12" ht="25.5" x14ac:dyDescent="0.25">
      <c r="B6072" s="394" t="s">
        <v>383</v>
      </c>
      <c r="C6072" s="444" t="s">
        <v>5259</v>
      </c>
      <c r="D6072" s="394" t="s">
        <v>164</v>
      </c>
      <c r="E6072" s="394" t="s">
        <v>5260</v>
      </c>
      <c r="F6072" s="542" t="s">
        <v>390</v>
      </c>
      <c r="G6072" s="542"/>
      <c r="H6072" s="395" t="s">
        <v>136</v>
      </c>
      <c r="I6072" s="445">
        <v>1</v>
      </c>
      <c r="J6072" s="446">
        <v>3.85</v>
      </c>
      <c r="K6072" s="451" t="s">
        <v>5261</v>
      </c>
      <c r="L6072"/>
    </row>
    <row r="6073" spans="2:12" ht="15" x14ac:dyDescent="0.25">
      <c r="B6073" s="394" t="s">
        <v>383</v>
      </c>
      <c r="C6073" s="444" t="s">
        <v>682</v>
      </c>
      <c r="D6073" s="394" t="s">
        <v>1336</v>
      </c>
      <c r="E6073" s="394" t="s">
        <v>244</v>
      </c>
      <c r="F6073" s="542" t="s">
        <v>384</v>
      </c>
      <c r="G6073" s="542"/>
      <c r="H6073" s="395" t="s">
        <v>340</v>
      </c>
      <c r="I6073" s="445">
        <v>0.2</v>
      </c>
      <c r="J6073" s="446">
        <v>29.48</v>
      </c>
      <c r="K6073" s="451" t="s">
        <v>4603</v>
      </c>
      <c r="L6073"/>
    </row>
    <row r="6074" spans="2:12" ht="15" x14ac:dyDescent="0.25">
      <c r="B6074" s="394" t="s">
        <v>383</v>
      </c>
      <c r="C6074" s="444" t="s">
        <v>690</v>
      </c>
      <c r="D6074" s="394" t="s">
        <v>1336</v>
      </c>
      <c r="E6074" s="394" t="s">
        <v>202</v>
      </c>
      <c r="F6074" s="542" t="s">
        <v>384</v>
      </c>
      <c r="G6074" s="542"/>
      <c r="H6074" s="395" t="s">
        <v>340</v>
      </c>
      <c r="I6074" s="445">
        <v>0.2</v>
      </c>
      <c r="J6074" s="446">
        <v>20.37</v>
      </c>
      <c r="K6074" s="451" t="s">
        <v>1215</v>
      </c>
      <c r="L6074"/>
    </row>
    <row r="6075" spans="2:12" ht="12.75" customHeight="1" x14ac:dyDescent="0.25">
      <c r="B6075" s="549" t="s">
        <v>497</v>
      </c>
      <c r="C6075" s="546"/>
      <c r="D6075" s="546"/>
      <c r="E6075" s="546"/>
      <c r="F6075" s="546"/>
      <c r="G6075" s="546"/>
      <c r="H6075" s="546"/>
      <c r="I6075" s="546"/>
      <c r="J6075" s="546"/>
      <c r="K6075" s="546"/>
      <c r="L6075"/>
    </row>
    <row r="6076" spans="2:12" ht="12.75" customHeight="1" x14ac:dyDescent="0.25">
      <c r="B6076" s="388" t="s">
        <v>23</v>
      </c>
      <c r="C6076" s="440" t="s">
        <v>15</v>
      </c>
      <c r="D6076" s="388" t="s">
        <v>33</v>
      </c>
      <c r="E6076" s="388" t="s">
        <v>30</v>
      </c>
      <c r="F6076" s="544" t="s">
        <v>199</v>
      </c>
      <c r="G6076" s="546"/>
      <c r="H6076" s="389" t="s">
        <v>24</v>
      </c>
      <c r="I6076" s="440" t="s">
        <v>26</v>
      </c>
      <c r="J6076" s="440" t="s">
        <v>54</v>
      </c>
      <c r="K6076" s="440" t="s">
        <v>25</v>
      </c>
      <c r="L6076"/>
    </row>
    <row r="6077" spans="2:12" ht="25.5" x14ac:dyDescent="0.25">
      <c r="B6077" s="394" t="s">
        <v>383</v>
      </c>
      <c r="C6077" s="444" t="s">
        <v>5259</v>
      </c>
      <c r="D6077" s="394" t="s">
        <v>164</v>
      </c>
      <c r="E6077" s="394" t="s">
        <v>5260</v>
      </c>
      <c r="F6077" s="542" t="s">
        <v>390</v>
      </c>
      <c r="G6077" s="542"/>
      <c r="H6077" s="395" t="s">
        <v>136</v>
      </c>
      <c r="I6077" s="445">
        <v>1</v>
      </c>
      <c r="J6077" s="446">
        <v>3.85</v>
      </c>
      <c r="K6077" s="451" t="s">
        <v>5261</v>
      </c>
      <c r="L6077"/>
    </row>
    <row r="6078" spans="2:12" ht="15" x14ac:dyDescent="0.25">
      <c r="B6078" s="394" t="s">
        <v>383</v>
      </c>
      <c r="C6078" s="444" t="s">
        <v>682</v>
      </c>
      <c r="D6078" s="394" t="s">
        <v>1336</v>
      </c>
      <c r="E6078" s="394" t="s">
        <v>244</v>
      </c>
      <c r="F6078" s="542" t="s">
        <v>384</v>
      </c>
      <c r="G6078" s="542"/>
      <c r="H6078" s="395" t="s">
        <v>340</v>
      </c>
      <c r="I6078" s="445">
        <v>0.2</v>
      </c>
      <c r="J6078" s="446">
        <v>29.48</v>
      </c>
      <c r="K6078" s="451" t="s">
        <v>4603</v>
      </c>
      <c r="L6078"/>
    </row>
    <row r="6079" spans="2:12" ht="15" x14ac:dyDescent="0.25">
      <c r="B6079" s="394" t="s">
        <v>383</v>
      </c>
      <c r="C6079" s="444" t="s">
        <v>690</v>
      </c>
      <c r="D6079" s="394" t="s">
        <v>1336</v>
      </c>
      <c r="E6079" s="394" t="s">
        <v>202</v>
      </c>
      <c r="F6079" s="542" t="s">
        <v>384</v>
      </c>
      <c r="G6079" s="542"/>
      <c r="H6079" s="395" t="s">
        <v>340</v>
      </c>
      <c r="I6079" s="445">
        <v>0.2</v>
      </c>
      <c r="J6079" s="446">
        <v>20.37</v>
      </c>
      <c r="K6079" s="451" t="s">
        <v>1215</v>
      </c>
      <c r="L6079"/>
    </row>
    <row r="6080" spans="2:12" ht="25.5" x14ac:dyDescent="0.25">
      <c r="B6080" s="399"/>
      <c r="C6080" s="399"/>
      <c r="D6080" s="399"/>
      <c r="E6080" s="399"/>
      <c r="F6080" s="399" t="s">
        <v>386</v>
      </c>
      <c r="G6080" s="447">
        <v>9.9600000000000009</v>
      </c>
      <c r="H6080" s="399" t="s">
        <v>387</v>
      </c>
      <c r="I6080" s="447">
        <v>0</v>
      </c>
      <c r="J6080" s="399" t="s">
        <v>388</v>
      </c>
      <c r="K6080" s="447">
        <v>9.9600000000000009</v>
      </c>
      <c r="L6080"/>
    </row>
    <row r="6081" spans="2:12" ht="26.25" thickBot="1" x14ac:dyDescent="0.3">
      <c r="B6081" s="399"/>
      <c r="C6081" s="399"/>
      <c r="D6081" s="399"/>
      <c r="E6081" s="399"/>
      <c r="F6081" s="399" t="s">
        <v>389</v>
      </c>
      <c r="G6081" s="447">
        <v>0</v>
      </c>
      <c r="H6081" s="399"/>
      <c r="I6081" s="543" t="s">
        <v>474</v>
      </c>
      <c r="J6081" s="543"/>
      <c r="K6081" s="447">
        <v>13.81</v>
      </c>
      <c r="L6081"/>
    </row>
    <row r="6082" spans="2:12" ht="13.5" thickTop="1" x14ac:dyDescent="0.25">
      <c r="B6082" s="396"/>
      <c r="C6082" s="396"/>
      <c r="D6082" s="396"/>
      <c r="E6082" s="396"/>
      <c r="F6082" s="396"/>
      <c r="G6082" s="396"/>
      <c r="H6082" s="396"/>
      <c r="I6082" s="396"/>
      <c r="J6082" s="396"/>
      <c r="K6082" s="396"/>
      <c r="L6082" s="396"/>
    </row>
    <row r="6083" spans="2:12" ht="15" x14ac:dyDescent="0.25">
      <c r="B6083" s="388" t="s">
        <v>3252</v>
      </c>
      <c r="C6083" s="440" t="s">
        <v>15</v>
      </c>
      <c r="D6083" s="388" t="s">
        <v>33</v>
      </c>
      <c r="E6083" s="388" t="s">
        <v>30</v>
      </c>
      <c r="F6083" s="544" t="s">
        <v>199</v>
      </c>
      <c r="G6083" s="544"/>
      <c r="H6083" s="389" t="s">
        <v>24</v>
      </c>
      <c r="I6083" s="440" t="s">
        <v>26</v>
      </c>
      <c r="J6083" s="440" t="s">
        <v>585</v>
      </c>
      <c r="K6083" s="440" t="s">
        <v>54</v>
      </c>
      <c r="L6083" s="440" t="s">
        <v>25</v>
      </c>
    </row>
    <row r="6084" spans="2:12" x14ac:dyDescent="0.25">
      <c r="B6084" s="390" t="s">
        <v>382</v>
      </c>
      <c r="C6084" s="391" t="s">
        <v>3253</v>
      </c>
      <c r="D6084" s="390" t="s">
        <v>1336</v>
      </c>
      <c r="E6084" s="390" t="s">
        <v>3254</v>
      </c>
      <c r="F6084" s="541">
        <v>712</v>
      </c>
      <c r="G6084" s="541"/>
      <c r="H6084" s="392" t="s">
        <v>137</v>
      </c>
      <c r="I6084" s="443">
        <v>1</v>
      </c>
      <c r="J6084" s="393"/>
      <c r="K6084" s="393">
        <v>10.9</v>
      </c>
      <c r="L6084" s="393">
        <v>10.9</v>
      </c>
    </row>
    <row r="6085" spans="2:12" x14ac:dyDescent="0.25">
      <c r="B6085" s="394" t="s">
        <v>383</v>
      </c>
      <c r="C6085" s="444" t="s">
        <v>682</v>
      </c>
      <c r="D6085" s="394" t="s">
        <v>1336</v>
      </c>
      <c r="E6085" s="394" t="s">
        <v>244</v>
      </c>
      <c r="F6085" s="542" t="s">
        <v>384</v>
      </c>
      <c r="G6085" s="542"/>
      <c r="H6085" s="395" t="s">
        <v>340</v>
      </c>
      <c r="I6085" s="445">
        <v>0.15</v>
      </c>
      <c r="J6085" s="445">
        <v>0</v>
      </c>
      <c r="K6085" s="446">
        <v>29.48</v>
      </c>
      <c r="L6085" s="446">
        <v>4.4219999999999997</v>
      </c>
    </row>
    <row r="6086" spans="2:12" ht="12.75" customHeight="1" x14ac:dyDescent="0.25">
      <c r="B6086" s="394" t="s">
        <v>383</v>
      </c>
      <c r="C6086" s="444" t="s">
        <v>674</v>
      </c>
      <c r="D6086" s="394" t="s">
        <v>1336</v>
      </c>
      <c r="E6086" s="394" t="s">
        <v>237</v>
      </c>
      <c r="F6086" s="542" t="s">
        <v>384</v>
      </c>
      <c r="G6086" s="542"/>
      <c r="H6086" s="395" t="s">
        <v>340</v>
      </c>
      <c r="I6086" s="445">
        <v>0.15</v>
      </c>
      <c r="J6086" s="445">
        <v>0</v>
      </c>
      <c r="K6086" s="446">
        <v>22.31</v>
      </c>
      <c r="L6086" s="446">
        <v>3.3464999999999998</v>
      </c>
    </row>
    <row r="6087" spans="2:12" x14ac:dyDescent="0.25">
      <c r="B6087" s="394" t="s">
        <v>383</v>
      </c>
      <c r="C6087" s="444" t="s">
        <v>5262</v>
      </c>
      <c r="D6087" s="394" t="s">
        <v>1336</v>
      </c>
      <c r="E6087" s="394" t="s">
        <v>5263</v>
      </c>
      <c r="F6087" s="542" t="s">
        <v>390</v>
      </c>
      <c r="G6087" s="542"/>
      <c r="H6087" s="395" t="s">
        <v>136</v>
      </c>
      <c r="I6087" s="445">
        <v>1</v>
      </c>
      <c r="J6087" s="445">
        <v>0</v>
      </c>
      <c r="K6087" s="446">
        <v>3.14</v>
      </c>
      <c r="L6087" s="446">
        <v>3.14</v>
      </c>
    </row>
    <row r="6088" spans="2:12" ht="25.5" x14ac:dyDescent="0.25">
      <c r="B6088" s="399"/>
      <c r="C6088" s="399"/>
      <c r="D6088" s="399"/>
      <c r="E6088" s="399"/>
      <c r="F6088" s="399"/>
      <c r="G6088" s="399" t="s">
        <v>386</v>
      </c>
      <c r="H6088" s="447">
        <v>7.76</v>
      </c>
      <c r="I6088" s="399" t="s">
        <v>387</v>
      </c>
      <c r="J6088" s="447">
        <v>0</v>
      </c>
      <c r="K6088" s="399" t="s">
        <v>388</v>
      </c>
      <c r="L6088" s="447">
        <v>7.76</v>
      </c>
    </row>
    <row r="6089" spans="2:12" ht="26.25" thickBot="1" x14ac:dyDescent="0.3">
      <c r="B6089" s="399"/>
      <c r="C6089" s="399"/>
      <c r="D6089" s="399"/>
      <c r="E6089" s="399"/>
      <c r="F6089" s="399"/>
      <c r="G6089" s="399" t="s">
        <v>389</v>
      </c>
      <c r="H6089" s="447">
        <v>0</v>
      </c>
      <c r="I6089" s="543"/>
      <c r="J6089" s="543" t="s">
        <v>474</v>
      </c>
      <c r="K6089" s="399"/>
      <c r="L6089" s="447">
        <v>10.9</v>
      </c>
    </row>
    <row r="6090" spans="2:12" ht="13.5" thickTop="1" x14ac:dyDescent="0.25">
      <c r="B6090" s="396"/>
      <c r="C6090" s="396"/>
      <c r="D6090" s="396"/>
      <c r="E6090" s="396"/>
      <c r="F6090" s="396"/>
      <c r="G6090" s="396"/>
      <c r="H6090" s="396"/>
      <c r="I6090" s="396"/>
      <c r="J6090" s="396"/>
      <c r="K6090" s="396"/>
      <c r="L6090" s="396"/>
    </row>
    <row r="6091" spans="2:12" ht="15" x14ac:dyDescent="0.25">
      <c r="B6091" s="388" t="s">
        <v>3255</v>
      </c>
      <c r="C6091" s="440" t="s">
        <v>15</v>
      </c>
      <c r="D6091" s="388" t="s">
        <v>33</v>
      </c>
      <c r="E6091" s="388" t="s">
        <v>30</v>
      </c>
      <c r="F6091" s="544" t="s">
        <v>199</v>
      </c>
      <c r="G6091" s="544"/>
      <c r="H6091" s="389" t="s">
        <v>24</v>
      </c>
      <c r="I6091" s="440" t="s">
        <v>26</v>
      </c>
      <c r="J6091" s="440" t="s">
        <v>585</v>
      </c>
      <c r="K6091" s="440" t="s">
        <v>54</v>
      </c>
      <c r="L6091" s="440" t="s">
        <v>25</v>
      </c>
    </row>
    <row r="6092" spans="2:12" ht="76.5" x14ac:dyDescent="0.25">
      <c r="B6092" s="390" t="s">
        <v>382</v>
      </c>
      <c r="C6092" s="391" t="s">
        <v>3256</v>
      </c>
      <c r="D6092" s="390" t="s">
        <v>160</v>
      </c>
      <c r="E6092" s="390" t="s">
        <v>3257</v>
      </c>
      <c r="F6092" s="541" t="s">
        <v>5264</v>
      </c>
      <c r="G6092" s="541"/>
      <c r="H6092" s="392" t="s">
        <v>188</v>
      </c>
      <c r="I6092" s="443">
        <v>1</v>
      </c>
      <c r="J6092" s="393"/>
      <c r="K6092" s="393">
        <v>10.1</v>
      </c>
      <c r="L6092" s="393">
        <v>10.1</v>
      </c>
    </row>
    <row r="6093" spans="2:12" ht="25.5" x14ac:dyDescent="0.25">
      <c r="B6093" s="394" t="s">
        <v>383</v>
      </c>
      <c r="C6093" s="444" t="s">
        <v>5265</v>
      </c>
      <c r="D6093" s="394" t="s">
        <v>160</v>
      </c>
      <c r="E6093" s="394" t="s">
        <v>5266</v>
      </c>
      <c r="F6093" s="542" t="s">
        <v>390</v>
      </c>
      <c r="G6093" s="542"/>
      <c r="H6093" s="395" t="s">
        <v>159</v>
      </c>
      <c r="I6093" s="445">
        <v>1.7857000000000001</v>
      </c>
      <c r="J6093" s="445">
        <v>0</v>
      </c>
      <c r="K6093" s="446">
        <v>1.54</v>
      </c>
      <c r="L6093" s="446">
        <v>2.749978</v>
      </c>
    </row>
    <row r="6094" spans="2:12" x14ac:dyDescent="0.25">
      <c r="B6094" s="394" t="s">
        <v>383</v>
      </c>
      <c r="C6094" s="444" t="s">
        <v>674</v>
      </c>
      <c r="D6094" s="394" t="s">
        <v>1336</v>
      </c>
      <c r="E6094" s="394" t="s">
        <v>237</v>
      </c>
      <c r="F6094" s="542" t="s">
        <v>384</v>
      </c>
      <c r="G6094" s="542"/>
      <c r="H6094" s="395" t="s">
        <v>340</v>
      </c>
      <c r="I6094" s="445">
        <v>4.8000000000000001E-2</v>
      </c>
      <c r="J6094" s="445">
        <v>0</v>
      </c>
      <c r="K6094" s="446">
        <v>22.31</v>
      </c>
      <c r="L6094" s="446">
        <v>1.0708800000000001</v>
      </c>
    </row>
    <row r="6095" spans="2:12" ht="12.75" customHeight="1" x14ac:dyDescent="0.25">
      <c r="B6095" s="394" t="s">
        <v>383</v>
      </c>
      <c r="C6095" s="444" t="s">
        <v>688</v>
      </c>
      <c r="D6095" s="394" t="s">
        <v>1336</v>
      </c>
      <c r="E6095" s="394" t="s">
        <v>243</v>
      </c>
      <c r="F6095" s="542" t="s">
        <v>384</v>
      </c>
      <c r="G6095" s="542"/>
      <c r="H6095" s="395" t="s">
        <v>340</v>
      </c>
      <c r="I6095" s="445">
        <v>0.2114</v>
      </c>
      <c r="J6095" s="445">
        <v>0</v>
      </c>
      <c r="K6095" s="446">
        <v>29.78</v>
      </c>
      <c r="L6095" s="446">
        <v>6.2954920000000003</v>
      </c>
    </row>
    <row r="6096" spans="2:12" ht="25.5" x14ac:dyDescent="0.25">
      <c r="B6096" s="399"/>
      <c r="C6096" s="399"/>
      <c r="D6096" s="399"/>
      <c r="E6096" s="399"/>
      <c r="F6096" s="399"/>
      <c r="G6096" s="399" t="s">
        <v>386</v>
      </c>
      <c r="H6096" s="447">
        <v>7.36</v>
      </c>
      <c r="I6096" s="399" t="s">
        <v>387</v>
      </c>
      <c r="J6096" s="447">
        <v>0</v>
      </c>
      <c r="K6096" s="399" t="s">
        <v>388</v>
      </c>
      <c r="L6096" s="447">
        <v>7.36</v>
      </c>
    </row>
    <row r="6097" spans="2:12" ht="12.75" customHeight="1" thickBot="1" x14ac:dyDescent="0.3">
      <c r="B6097" s="399"/>
      <c r="C6097" s="399"/>
      <c r="D6097" s="399"/>
      <c r="E6097" s="399"/>
      <c r="F6097" s="399"/>
      <c r="G6097" s="399" t="s">
        <v>389</v>
      </c>
      <c r="H6097" s="447">
        <v>0</v>
      </c>
      <c r="I6097" s="543"/>
      <c r="J6097" s="543" t="s">
        <v>474</v>
      </c>
      <c r="K6097" s="399"/>
      <c r="L6097" s="447">
        <v>10.1</v>
      </c>
    </row>
    <row r="6098" spans="2:12" ht="13.5" thickTop="1" x14ac:dyDescent="0.25">
      <c r="B6098" s="396"/>
      <c r="C6098" s="396"/>
      <c r="D6098" s="396"/>
      <c r="E6098" s="396"/>
      <c r="F6098" s="396"/>
      <c r="G6098" s="396"/>
      <c r="H6098" s="396"/>
      <c r="I6098" s="396"/>
      <c r="J6098" s="396"/>
      <c r="K6098" s="396"/>
      <c r="L6098" s="396"/>
    </row>
    <row r="6099" spans="2:12" ht="15" x14ac:dyDescent="0.25">
      <c r="B6099" s="388" t="s">
        <v>3258</v>
      </c>
      <c r="C6099" s="440" t="s">
        <v>15</v>
      </c>
      <c r="D6099" s="388" t="s">
        <v>33</v>
      </c>
      <c r="E6099" s="388" t="s">
        <v>30</v>
      </c>
      <c r="F6099" s="544" t="s">
        <v>199</v>
      </c>
      <c r="G6099" s="544"/>
      <c r="H6099" s="389" t="s">
        <v>24</v>
      </c>
      <c r="I6099" s="440" t="s">
        <v>26</v>
      </c>
      <c r="J6099" s="440" t="s">
        <v>585</v>
      </c>
      <c r="K6099" s="440" t="s">
        <v>54</v>
      </c>
      <c r="L6099" s="440" t="s">
        <v>25</v>
      </c>
    </row>
    <row r="6100" spans="2:12" x14ac:dyDescent="0.25">
      <c r="B6100" s="390" t="s">
        <v>382</v>
      </c>
      <c r="C6100" s="391" t="s">
        <v>3259</v>
      </c>
      <c r="D6100" s="390" t="s">
        <v>1336</v>
      </c>
      <c r="E6100" s="390" t="s">
        <v>3260</v>
      </c>
      <c r="F6100" s="541">
        <v>723</v>
      </c>
      <c r="G6100" s="541"/>
      <c r="H6100" s="392" t="s">
        <v>188</v>
      </c>
      <c r="I6100" s="443">
        <v>1</v>
      </c>
      <c r="J6100" s="393"/>
      <c r="K6100" s="393">
        <v>17.45</v>
      </c>
      <c r="L6100" s="393">
        <v>17.45</v>
      </c>
    </row>
    <row r="6101" spans="2:12" x14ac:dyDescent="0.25">
      <c r="B6101" s="394" t="s">
        <v>383</v>
      </c>
      <c r="C6101" s="444" t="s">
        <v>674</v>
      </c>
      <c r="D6101" s="394" t="s">
        <v>1336</v>
      </c>
      <c r="E6101" s="394" t="s">
        <v>237</v>
      </c>
      <c r="F6101" s="542" t="s">
        <v>384</v>
      </c>
      <c r="G6101" s="542"/>
      <c r="H6101" s="395" t="s">
        <v>340</v>
      </c>
      <c r="I6101" s="445">
        <v>0.2</v>
      </c>
      <c r="J6101" s="445">
        <v>0</v>
      </c>
      <c r="K6101" s="446">
        <v>22.31</v>
      </c>
      <c r="L6101" s="446">
        <v>4.4619999999999997</v>
      </c>
    </row>
    <row r="6102" spans="2:12" x14ac:dyDescent="0.25">
      <c r="B6102" s="394" t="s">
        <v>383</v>
      </c>
      <c r="C6102" s="444" t="s">
        <v>5267</v>
      </c>
      <c r="D6102" s="394" t="s">
        <v>1336</v>
      </c>
      <c r="E6102" s="394" t="s">
        <v>3260</v>
      </c>
      <c r="F6102" s="542" t="s">
        <v>390</v>
      </c>
      <c r="G6102" s="542"/>
      <c r="H6102" s="395" t="s">
        <v>141</v>
      </c>
      <c r="I6102" s="445">
        <v>1</v>
      </c>
      <c r="J6102" s="445">
        <v>0</v>
      </c>
      <c r="K6102" s="446">
        <v>7.1</v>
      </c>
      <c r="L6102" s="446">
        <v>7.1</v>
      </c>
    </row>
    <row r="6103" spans="2:12" x14ac:dyDescent="0.25">
      <c r="B6103" s="394" t="s">
        <v>383</v>
      </c>
      <c r="C6103" s="444" t="s">
        <v>682</v>
      </c>
      <c r="D6103" s="394" t="s">
        <v>1336</v>
      </c>
      <c r="E6103" s="394" t="s">
        <v>244</v>
      </c>
      <c r="F6103" s="542" t="s">
        <v>384</v>
      </c>
      <c r="G6103" s="542"/>
      <c r="H6103" s="395" t="s">
        <v>340</v>
      </c>
      <c r="I6103" s="445">
        <v>0.2</v>
      </c>
      <c r="J6103" s="445">
        <v>0</v>
      </c>
      <c r="K6103" s="446">
        <v>29.48</v>
      </c>
      <c r="L6103" s="446">
        <v>5.8959999999999999</v>
      </c>
    </row>
    <row r="6104" spans="2:12" ht="25.5" x14ac:dyDescent="0.25">
      <c r="B6104" s="399"/>
      <c r="C6104" s="399"/>
      <c r="D6104" s="399"/>
      <c r="E6104" s="399"/>
      <c r="F6104" s="399"/>
      <c r="G6104" s="399" t="s">
        <v>386</v>
      </c>
      <c r="H6104" s="447">
        <v>10.35</v>
      </c>
      <c r="I6104" s="399" t="s">
        <v>387</v>
      </c>
      <c r="J6104" s="447">
        <v>0</v>
      </c>
      <c r="K6104" s="399" t="s">
        <v>388</v>
      </c>
      <c r="L6104" s="447">
        <v>10.35</v>
      </c>
    </row>
    <row r="6105" spans="2:12" ht="26.25" thickBot="1" x14ac:dyDescent="0.3">
      <c r="B6105" s="399"/>
      <c r="C6105" s="399"/>
      <c r="D6105" s="399"/>
      <c r="E6105" s="399"/>
      <c r="F6105" s="399"/>
      <c r="G6105" s="399" t="s">
        <v>389</v>
      </c>
      <c r="H6105" s="447">
        <v>0</v>
      </c>
      <c r="I6105" s="543"/>
      <c r="J6105" s="543" t="s">
        <v>474</v>
      </c>
      <c r="K6105" s="399"/>
      <c r="L6105" s="447">
        <v>17.45</v>
      </c>
    </row>
    <row r="6106" spans="2:12" ht="12.75" customHeight="1" thickTop="1" x14ac:dyDescent="0.25">
      <c r="B6106" s="396"/>
      <c r="C6106" s="396"/>
      <c r="D6106" s="396"/>
      <c r="E6106" s="396"/>
      <c r="F6106" s="396"/>
      <c r="G6106" s="396"/>
      <c r="H6106" s="396"/>
      <c r="I6106" s="396"/>
      <c r="J6106" s="396"/>
      <c r="K6106" s="396"/>
      <c r="L6106" s="396"/>
    </row>
    <row r="6107" spans="2:12" ht="12.75" customHeight="1" x14ac:dyDescent="0.25">
      <c r="B6107" s="388" t="s">
        <v>3261</v>
      </c>
      <c r="C6107" s="440" t="s">
        <v>15</v>
      </c>
      <c r="D6107" s="388" t="s">
        <v>33</v>
      </c>
      <c r="E6107" s="388" t="s">
        <v>30</v>
      </c>
      <c r="F6107" s="544" t="s">
        <v>199</v>
      </c>
      <c r="G6107" s="544"/>
      <c r="H6107" s="389" t="s">
        <v>24</v>
      </c>
      <c r="I6107" s="440" t="s">
        <v>26</v>
      </c>
      <c r="J6107" s="440" t="s">
        <v>54</v>
      </c>
      <c r="K6107" s="440" t="s">
        <v>25</v>
      </c>
      <c r="L6107"/>
    </row>
    <row r="6108" spans="2:12" ht="38.25" x14ac:dyDescent="0.25">
      <c r="B6108" s="390" t="s">
        <v>382</v>
      </c>
      <c r="C6108" s="391" t="s">
        <v>3262</v>
      </c>
      <c r="D6108" s="390" t="s">
        <v>164</v>
      </c>
      <c r="E6108" s="390" t="s">
        <v>3263</v>
      </c>
      <c r="F6108" s="541" t="s">
        <v>4599</v>
      </c>
      <c r="G6108" s="541"/>
      <c r="H6108" s="392" t="s">
        <v>141</v>
      </c>
      <c r="I6108" s="443">
        <v>1</v>
      </c>
      <c r="J6108" s="393">
        <v>18.48</v>
      </c>
      <c r="K6108" s="393">
        <v>18.48</v>
      </c>
      <c r="L6108"/>
    </row>
    <row r="6109" spans="2:12" ht="15" x14ac:dyDescent="0.25">
      <c r="B6109" s="388" t="s">
        <v>23</v>
      </c>
      <c r="C6109" s="440" t="s">
        <v>15</v>
      </c>
      <c r="D6109" s="388" t="s">
        <v>33</v>
      </c>
      <c r="E6109" s="388" t="s">
        <v>30</v>
      </c>
      <c r="F6109" s="544" t="s">
        <v>199</v>
      </c>
      <c r="G6109" s="546"/>
      <c r="H6109" s="389" t="s">
        <v>24</v>
      </c>
      <c r="I6109" s="440" t="s">
        <v>26</v>
      </c>
      <c r="J6109" s="440" t="s">
        <v>54</v>
      </c>
      <c r="K6109" s="440" t="s">
        <v>25</v>
      </c>
      <c r="L6109"/>
    </row>
    <row r="6110" spans="2:12" ht="25.5" x14ac:dyDescent="0.25">
      <c r="B6110" s="394" t="s">
        <v>383</v>
      </c>
      <c r="C6110" s="444" t="s">
        <v>5268</v>
      </c>
      <c r="D6110" s="394" t="s">
        <v>164</v>
      </c>
      <c r="E6110" s="394" t="s">
        <v>5269</v>
      </c>
      <c r="F6110" s="542" t="s">
        <v>390</v>
      </c>
      <c r="G6110" s="542"/>
      <c r="H6110" s="395" t="s">
        <v>141</v>
      </c>
      <c r="I6110" s="445">
        <v>1</v>
      </c>
      <c r="J6110" s="446">
        <v>8.52</v>
      </c>
      <c r="K6110" s="451" t="s">
        <v>5270</v>
      </c>
      <c r="L6110"/>
    </row>
    <row r="6111" spans="2:12" ht="15" x14ac:dyDescent="0.25">
      <c r="B6111" s="394" t="s">
        <v>383</v>
      </c>
      <c r="C6111" s="444" t="s">
        <v>682</v>
      </c>
      <c r="D6111" s="394" t="s">
        <v>1336</v>
      </c>
      <c r="E6111" s="394" t="s">
        <v>244</v>
      </c>
      <c r="F6111" s="542" t="s">
        <v>384</v>
      </c>
      <c r="G6111" s="542"/>
      <c r="H6111" s="395" t="s">
        <v>340</v>
      </c>
      <c r="I6111" s="445">
        <v>0.2</v>
      </c>
      <c r="J6111" s="446">
        <v>29.48</v>
      </c>
      <c r="K6111" s="451" t="s">
        <v>4603</v>
      </c>
      <c r="L6111"/>
    </row>
    <row r="6112" spans="2:12" ht="15" x14ac:dyDescent="0.25">
      <c r="B6112" s="394" t="s">
        <v>383</v>
      </c>
      <c r="C6112" s="444" t="s">
        <v>690</v>
      </c>
      <c r="D6112" s="394" t="s">
        <v>1336</v>
      </c>
      <c r="E6112" s="394" t="s">
        <v>202</v>
      </c>
      <c r="F6112" s="542" t="s">
        <v>384</v>
      </c>
      <c r="G6112" s="542"/>
      <c r="H6112" s="395" t="s">
        <v>340</v>
      </c>
      <c r="I6112" s="445">
        <v>0.2</v>
      </c>
      <c r="J6112" s="446">
        <v>20.37</v>
      </c>
      <c r="K6112" s="451" t="s">
        <v>1215</v>
      </c>
      <c r="L6112"/>
    </row>
    <row r="6113" spans="2:12" ht="15" x14ac:dyDescent="0.25">
      <c r="B6113" s="549" t="s">
        <v>497</v>
      </c>
      <c r="C6113" s="546"/>
      <c r="D6113" s="546"/>
      <c r="E6113" s="546"/>
      <c r="F6113" s="546"/>
      <c r="G6113" s="546"/>
      <c r="H6113" s="546"/>
      <c r="I6113" s="546"/>
      <c r="J6113" s="546"/>
      <c r="K6113" s="546"/>
      <c r="L6113"/>
    </row>
    <row r="6114" spans="2:12" ht="15" x14ac:dyDescent="0.25">
      <c r="B6114" s="388" t="s">
        <v>23</v>
      </c>
      <c r="C6114" s="440" t="s">
        <v>15</v>
      </c>
      <c r="D6114" s="388" t="s">
        <v>33</v>
      </c>
      <c r="E6114" s="388" t="s">
        <v>30</v>
      </c>
      <c r="F6114" s="544" t="s">
        <v>199</v>
      </c>
      <c r="G6114" s="546"/>
      <c r="H6114" s="389" t="s">
        <v>24</v>
      </c>
      <c r="I6114" s="440" t="s">
        <v>26</v>
      </c>
      <c r="J6114" s="440" t="s">
        <v>54</v>
      </c>
      <c r="K6114" s="440" t="s">
        <v>25</v>
      </c>
      <c r="L6114"/>
    </row>
    <row r="6115" spans="2:12" ht="25.5" x14ac:dyDescent="0.25">
      <c r="B6115" s="394" t="s">
        <v>383</v>
      </c>
      <c r="C6115" s="444" t="s">
        <v>5268</v>
      </c>
      <c r="D6115" s="394" t="s">
        <v>164</v>
      </c>
      <c r="E6115" s="394" t="s">
        <v>5269</v>
      </c>
      <c r="F6115" s="542" t="s">
        <v>390</v>
      </c>
      <c r="G6115" s="542"/>
      <c r="H6115" s="395" t="s">
        <v>141</v>
      </c>
      <c r="I6115" s="445">
        <v>1</v>
      </c>
      <c r="J6115" s="446">
        <v>8.52</v>
      </c>
      <c r="K6115" s="451" t="s">
        <v>5270</v>
      </c>
      <c r="L6115"/>
    </row>
    <row r="6116" spans="2:12" ht="15" x14ac:dyDescent="0.25">
      <c r="B6116" s="394" t="s">
        <v>383</v>
      </c>
      <c r="C6116" s="444" t="s">
        <v>682</v>
      </c>
      <c r="D6116" s="394" t="s">
        <v>1336</v>
      </c>
      <c r="E6116" s="394" t="s">
        <v>244</v>
      </c>
      <c r="F6116" s="542" t="s">
        <v>384</v>
      </c>
      <c r="G6116" s="542"/>
      <c r="H6116" s="395" t="s">
        <v>340</v>
      </c>
      <c r="I6116" s="445">
        <v>0.2</v>
      </c>
      <c r="J6116" s="446">
        <v>29.48</v>
      </c>
      <c r="K6116" s="451" t="s">
        <v>4603</v>
      </c>
      <c r="L6116"/>
    </row>
    <row r="6117" spans="2:12" ht="12.75" customHeight="1" x14ac:dyDescent="0.25">
      <c r="B6117" s="394" t="s">
        <v>383</v>
      </c>
      <c r="C6117" s="444" t="s">
        <v>690</v>
      </c>
      <c r="D6117" s="394" t="s">
        <v>1336</v>
      </c>
      <c r="E6117" s="394" t="s">
        <v>202</v>
      </c>
      <c r="F6117" s="542" t="s">
        <v>384</v>
      </c>
      <c r="G6117" s="542"/>
      <c r="H6117" s="395" t="s">
        <v>340</v>
      </c>
      <c r="I6117" s="445">
        <v>0.2</v>
      </c>
      <c r="J6117" s="446">
        <v>20.37</v>
      </c>
      <c r="K6117" s="451" t="s">
        <v>1215</v>
      </c>
      <c r="L6117"/>
    </row>
    <row r="6118" spans="2:12" ht="12.75" customHeight="1" x14ac:dyDescent="0.25">
      <c r="B6118" s="399"/>
      <c r="C6118" s="399"/>
      <c r="D6118" s="399"/>
      <c r="E6118" s="399"/>
      <c r="F6118" s="399" t="s">
        <v>386</v>
      </c>
      <c r="G6118" s="447">
        <v>9.9600000000000009</v>
      </c>
      <c r="H6118" s="399" t="s">
        <v>387</v>
      </c>
      <c r="I6118" s="447">
        <v>0</v>
      </c>
      <c r="J6118" s="399" t="s">
        <v>388</v>
      </c>
      <c r="K6118" s="447">
        <v>9.9600000000000009</v>
      </c>
      <c r="L6118"/>
    </row>
    <row r="6119" spans="2:12" ht="26.25" thickBot="1" x14ac:dyDescent="0.3">
      <c r="B6119" s="399"/>
      <c r="C6119" s="399"/>
      <c r="D6119" s="399"/>
      <c r="E6119" s="399"/>
      <c r="F6119" s="399" t="s">
        <v>389</v>
      </c>
      <c r="G6119" s="447">
        <v>0</v>
      </c>
      <c r="H6119" s="399"/>
      <c r="I6119" s="543" t="s">
        <v>474</v>
      </c>
      <c r="J6119" s="543"/>
      <c r="K6119" s="447">
        <v>18.48</v>
      </c>
      <c r="L6119"/>
    </row>
    <row r="6120" spans="2:12" ht="13.5" thickTop="1" x14ac:dyDescent="0.25">
      <c r="B6120" s="396"/>
      <c r="C6120" s="396"/>
      <c r="D6120" s="396"/>
      <c r="E6120" s="396"/>
      <c r="F6120" s="396"/>
      <c r="G6120" s="396"/>
      <c r="H6120" s="396"/>
      <c r="I6120" s="396"/>
      <c r="J6120" s="396"/>
      <c r="K6120" s="396"/>
      <c r="L6120" s="396"/>
    </row>
    <row r="6121" spans="2:12" ht="15" x14ac:dyDescent="0.25">
      <c r="B6121" s="388" t="s">
        <v>3266</v>
      </c>
      <c r="C6121" s="440" t="s">
        <v>15</v>
      </c>
      <c r="D6121" s="388" t="s">
        <v>33</v>
      </c>
      <c r="E6121" s="388" t="s">
        <v>30</v>
      </c>
      <c r="F6121" s="544" t="s">
        <v>199</v>
      </c>
      <c r="G6121" s="544"/>
      <c r="H6121" s="389" t="s">
        <v>24</v>
      </c>
      <c r="I6121" s="440" t="s">
        <v>26</v>
      </c>
      <c r="J6121" s="440" t="s">
        <v>585</v>
      </c>
      <c r="K6121" s="440" t="s">
        <v>54</v>
      </c>
      <c r="L6121" s="440" t="s">
        <v>25</v>
      </c>
    </row>
    <row r="6122" spans="2:12" x14ac:dyDescent="0.25">
      <c r="B6122" s="390" t="s">
        <v>382</v>
      </c>
      <c r="C6122" s="391" t="s">
        <v>3267</v>
      </c>
      <c r="D6122" s="390" t="s">
        <v>1336</v>
      </c>
      <c r="E6122" s="390" t="s">
        <v>3268</v>
      </c>
      <c r="F6122" s="541">
        <v>723</v>
      </c>
      <c r="G6122" s="541"/>
      <c r="H6122" s="392" t="s">
        <v>137</v>
      </c>
      <c r="I6122" s="443">
        <v>1</v>
      </c>
      <c r="J6122" s="393"/>
      <c r="K6122" s="393">
        <v>8.44</v>
      </c>
      <c r="L6122" s="393">
        <v>8.44</v>
      </c>
    </row>
    <row r="6123" spans="2:12" x14ac:dyDescent="0.25">
      <c r="B6123" s="394" t="s">
        <v>383</v>
      </c>
      <c r="C6123" s="444" t="s">
        <v>674</v>
      </c>
      <c r="D6123" s="394" t="s">
        <v>1336</v>
      </c>
      <c r="E6123" s="394" t="s">
        <v>237</v>
      </c>
      <c r="F6123" s="542" t="s">
        <v>384</v>
      </c>
      <c r="G6123" s="542"/>
      <c r="H6123" s="395" t="s">
        <v>340</v>
      </c>
      <c r="I6123" s="445">
        <v>0.12</v>
      </c>
      <c r="J6123" s="445">
        <v>0</v>
      </c>
      <c r="K6123" s="446">
        <v>22.31</v>
      </c>
      <c r="L6123" s="446">
        <v>2.6772</v>
      </c>
    </row>
    <row r="6124" spans="2:12" x14ac:dyDescent="0.25">
      <c r="B6124" s="394" t="s">
        <v>383</v>
      </c>
      <c r="C6124" s="444" t="s">
        <v>5271</v>
      </c>
      <c r="D6124" s="394" t="s">
        <v>1336</v>
      </c>
      <c r="E6124" s="394" t="s">
        <v>3268</v>
      </c>
      <c r="F6124" s="542" t="s">
        <v>390</v>
      </c>
      <c r="G6124" s="542"/>
      <c r="H6124" s="395" t="s">
        <v>136</v>
      </c>
      <c r="I6124" s="445">
        <v>1</v>
      </c>
      <c r="J6124" s="445">
        <v>0</v>
      </c>
      <c r="K6124" s="446">
        <v>2.2400000000000002</v>
      </c>
      <c r="L6124" s="446">
        <v>2.2400000000000002</v>
      </c>
    </row>
    <row r="6125" spans="2:12" x14ac:dyDescent="0.25">
      <c r="B6125" s="394" t="s">
        <v>383</v>
      </c>
      <c r="C6125" s="444" t="s">
        <v>682</v>
      </c>
      <c r="D6125" s="394" t="s">
        <v>1336</v>
      </c>
      <c r="E6125" s="394" t="s">
        <v>244</v>
      </c>
      <c r="F6125" s="542" t="s">
        <v>384</v>
      </c>
      <c r="G6125" s="542"/>
      <c r="H6125" s="395" t="s">
        <v>340</v>
      </c>
      <c r="I6125" s="445">
        <v>0.12</v>
      </c>
      <c r="J6125" s="445">
        <v>0</v>
      </c>
      <c r="K6125" s="446">
        <v>29.48</v>
      </c>
      <c r="L6125" s="446">
        <v>3.5375999999999999</v>
      </c>
    </row>
    <row r="6126" spans="2:12" ht="25.5" x14ac:dyDescent="0.25">
      <c r="B6126" s="399"/>
      <c r="C6126" s="399"/>
      <c r="D6126" s="399"/>
      <c r="E6126" s="399"/>
      <c r="F6126" s="399"/>
      <c r="G6126" s="399" t="s">
        <v>386</v>
      </c>
      <c r="H6126" s="447">
        <v>6.2</v>
      </c>
      <c r="I6126" s="399" t="s">
        <v>387</v>
      </c>
      <c r="J6126" s="447">
        <v>0</v>
      </c>
      <c r="K6126" s="399" t="s">
        <v>388</v>
      </c>
      <c r="L6126" s="447">
        <v>6.2</v>
      </c>
    </row>
    <row r="6127" spans="2:12" ht="26.25" thickBot="1" x14ac:dyDescent="0.3">
      <c r="B6127" s="399"/>
      <c r="C6127" s="399"/>
      <c r="D6127" s="399"/>
      <c r="E6127" s="399"/>
      <c r="F6127" s="399"/>
      <c r="G6127" s="399" t="s">
        <v>389</v>
      </c>
      <c r="H6127" s="447">
        <v>0</v>
      </c>
      <c r="I6127" s="543"/>
      <c r="J6127" s="543" t="s">
        <v>474</v>
      </c>
      <c r="K6127" s="399"/>
      <c r="L6127" s="447">
        <v>8.44</v>
      </c>
    </row>
    <row r="6128" spans="2:12" ht="13.5" thickTop="1" x14ac:dyDescent="0.25">
      <c r="B6128" s="396"/>
      <c r="C6128" s="396"/>
      <c r="D6128" s="396"/>
      <c r="E6128" s="396"/>
      <c r="F6128" s="396"/>
      <c r="G6128" s="396"/>
      <c r="H6128" s="396"/>
      <c r="I6128" s="396"/>
      <c r="J6128" s="396"/>
      <c r="K6128" s="396"/>
      <c r="L6128" s="396"/>
    </row>
    <row r="6129" spans="2:12" ht="12.75" customHeight="1" x14ac:dyDescent="0.25">
      <c r="B6129" s="388" t="s">
        <v>3272</v>
      </c>
      <c r="C6129" s="440" t="s">
        <v>15</v>
      </c>
      <c r="D6129" s="388" t="s">
        <v>33</v>
      </c>
      <c r="E6129" s="388" t="s">
        <v>30</v>
      </c>
      <c r="F6129" s="544" t="s">
        <v>199</v>
      </c>
      <c r="G6129" s="544"/>
      <c r="H6129" s="389" t="s">
        <v>24</v>
      </c>
      <c r="I6129" s="440" t="s">
        <v>26</v>
      </c>
      <c r="J6129" s="440" t="s">
        <v>585</v>
      </c>
      <c r="K6129" s="440" t="s">
        <v>54</v>
      </c>
      <c r="L6129" s="440" t="s">
        <v>25</v>
      </c>
    </row>
    <row r="6130" spans="2:12" x14ac:dyDescent="0.25">
      <c r="B6130" s="390" t="s">
        <v>382</v>
      </c>
      <c r="C6130" s="391" t="s">
        <v>3273</v>
      </c>
      <c r="D6130" s="390" t="s">
        <v>1336</v>
      </c>
      <c r="E6130" s="390" t="s">
        <v>3274</v>
      </c>
      <c r="F6130" s="541">
        <v>709</v>
      </c>
      <c r="G6130" s="541"/>
      <c r="H6130" s="392" t="s">
        <v>136</v>
      </c>
      <c r="I6130" s="443">
        <v>1</v>
      </c>
      <c r="J6130" s="393"/>
      <c r="K6130" s="393">
        <v>5.71</v>
      </c>
      <c r="L6130" s="393">
        <v>5.71</v>
      </c>
    </row>
    <row r="6131" spans="2:12" ht="12.75" customHeight="1" x14ac:dyDescent="0.25">
      <c r="B6131" s="394" t="s">
        <v>383</v>
      </c>
      <c r="C6131" s="444" t="s">
        <v>5272</v>
      </c>
      <c r="D6131" s="394" t="s">
        <v>1336</v>
      </c>
      <c r="E6131" s="394" t="s">
        <v>5273</v>
      </c>
      <c r="F6131" s="542" t="s">
        <v>390</v>
      </c>
      <c r="G6131" s="542"/>
      <c r="H6131" s="395" t="s">
        <v>136</v>
      </c>
      <c r="I6131" s="445">
        <v>1</v>
      </c>
      <c r="J6131" s="445">
        <v>0</v>
      </c>
      <c r="K6131" s="446">
        <v>1.58</v>
      </c>
      <c r="L6131" s="446">
        <v>1.58</v>
      </c>
    </row>
    <row r="6132" spans="2:12" x14ac:dyDescent="0.25">
      <c r="B6132" s="394" t="s">
        <v>383</v>
      </c>
      <c r="C6132" s="444" t="s">
        <v>674</v>
      </c>
      <c r="D6132" s="394" t="s">
        <v>1336</v>
      </c>
      <c r="E6132" s="394" t="s">
        <v>237</v>
      </c>
      <c r="F6132" s="542" t="s">
        <v>384</v>
      </c>
      <c r="G6132" s="542"/>
      <c r="H6132" s="395" t="s">
        <v>340</v>
      </c>
      <c r="I6132" s="445">
        <v>0.08</v>
      </c>
      <c r="J6132" s="445">
        <v>0</v>
      </c>
      <c r="K6132" s="446">
        <v>22.31</v>
      </c>
      <c r="L6132" s="446">
        <v>1.7847999999999999</v>
      </c>
    </row>
    <row r="6133" spans="2:12" x14ac:dyDescent="0.25">
      <c r="B6133" s="394" t="s">
        <v>383</v>
      </c>
      <c r="C6133" s="444" t="s">
        <v>682</v>
      </c>
      <c r="D6133" s="394" t="s">
        <v>1336</v>
      </c>
      <c r="E6133" s="394" t="s">
        <v>244</v>
      </c>
      <c r="F6133" s="542" t="s">
        <v>384</v>
      </c>
      <c r="G6133" s="542"/>
      <c r="H6133" s="395" t="s">
        <v>340</v>
      </c>
      <c r="I6133" s="445">
        <v>0.08</v>
      </c>
      <c r="J6133" s="445">
        <v>0</v>
      </c>
      <c r="K6133" s="446">
        <v>29.48</v>
      </c>
      <c r="L6133" s="446">
        <v>2.3584000000000001</v>
      </c>
    </row>
    <row r="6134" spans="2:12" ht="25.5" x14ac:dyDescent="0.25">
      <c r="B6134" s="399"/>
      <c r="C6134" s="399"/>
      <c r="D6134" s="399"/>
      <c r="E6134" s="399"/>
      <c r="F6134" s="399"/>
      <c r="G6134" s="399" t="s">
        <v>386</v>
      </c>
      <c r="H6134" s="447">
        <v>4.13</v>
      </c>
      <c r="I6134" s="399" t="s">
        <v>387</v>
      </c>
      <c r="J6134" s="447">
        <v>0</v>
      </c>
      <c r="K6134" s="399" t="s">
        <v>388</v>
      </c>
      <c r="L6134" s="447">
        <v>4.13</v>
      </c>
    </row>
    <row r="6135" spans="2:12" ht="26.25" thickBot="1" x14ac:dyDescent="0.3">
      <c r="B6135" s="399"/>
      <c r="C6135" s="399"/>
      <c r="D6135" s="399"/>
      <c r="E6135" s="399"/>
      <c r="F6135" s="399"/>
      <c r="G6135" s="399" t="s">
        <v>389</v>
      </c>
      <c r="H6135" s="447">
        <v>0</v>
      </c>
      <c r="I6135" s="543"/>
      <c r="J6135" s="543" t="s">
        <v>474</v>
      </c>
      <c r="K6135" s="399"/>
      <c r="L6135" s="447">
        <v>5.71</v>
      </c>
    </row>
    <row r="6136" spans="2:12" ht="13.5" thickTop="1" x14ac:dyDescent="0.25">
      <c r="B6136" s="396"/>
      <c r="C6136" s="396"/>
      <c r="D6136" s="396"/>
      <c r="E6136" s="396"/>
      <c r="F6136" s="396"/>
      <c r="G6136" s="396"/>
      <c r="H6136" s="396"/>
      <c r="I6136" s="396"/>
      <c r="J6136" s="396"/>
      <c r="K6136" s="396"/>
      <c r="L6136" s="396"/>
    </row>
    <row r="6137" spans="2:12" ht="15" x14ac:dyDescent="0.25">
      <c r="B6137" s="388" t="s">
        <v>3278</v>
      </c>
      <c r="C6137" s="440" t="s">
        <v>15</v>
      </c>
      <c r="D6137" s="388" t="s">
        <v>33</v>
      </c>
      <c r="E6137" s="388" t="s">
        <v>30</v>
      </c>
      <c r="F6137" s="544" t="s">
        <v>199</v>
      </c>
      <c r="G6137" s="544"/>
      <c r="H6137" s="389" t="s">
        <v>24</v>
      </c>
      <c r="I6137" s="440" t="s">
        <v>26</v>
      </c>
      <c r="J6137" s="440" t="s">
        <v>585</v>
      </c>
      <c r="K6137" s="440" t="s">
        <v>54</v>
      </c>
      <c r="L6137" s="440" t="s">
        <v>25</v>
      </c>
    </row>
    <row r="6138" spans="2:12" ht="38.25" x14ac:dyDescent="0.25">
      <c r="B6138" s="390" t="s">
        <v>382</v>
      </c>
      <c r="C6138" s="391" t="s">
        <v>3279</v>
      </c>
      <c r="D6138" s="390" t="s">
        <v>160</v>
      </c>
      <c r="E6138" s="390" t="s">
        <v>3280</v>
      </c>
      <c r="F6138" s="541" t="s">
        <v>5274</v>
      </c>
      <c r="G6138" s="541"/>
      <c r="H6138" s="392" t="s">
        <v>159</v>
      </c>
      <c r="I6138" s="443">
        <v>1</v>
      </c>
      <c r="J6138" s="393"/>
      <c r="K6138" s="393">
        <v>28.88</v>
      </c>
      <c r="L6138" s="393">
        <v>28.88</v>
      </c>
    </row>
    <row r="6139" spans="2:12" x14ac:dyDescent="0.25">
      <c r="B6139" s="394" t="s">
        <v>383</v>
      </c>
      <c r="C6139" s="444" t="s">
        <v>690</v>
      </c>
      <c r="D6139" s="394" t="s">
        <v>1336</v>
      </c>
      <c r="E6139" s="394" t="s">
        <v>202</v>
      </c>
      <c r="F6139" s="542" t="s">
        <v>384</v>
      </c>
      <c r="G6139" s="542"/>
      <c r="H6139" s="395" t="s">
        <v>340</v>
      </c>
      <c r="I6139" s="445">
        <v>0.16571330000000001</v>
      </c>
      <c r="J6139" s="445">
        <v>0</v>
      </c>
      <c r="K6139" s="446">
        <v>20.37</v>
      </c>
      <c r="L6139" s="446">
        <v>3.3755799</v>
      </c>
    </row>
    <row r="6140" spans="2:12" x14ac:dyDescent="0.25">
      <c r="B6140" s="394" t="s">
        <v>383</v>
      </c>
      <c r="C6140" s="444" t="s">
        <v>682</v>
      </c>
      <c r="D6140" s="394" t="s">
        <v>1336</v>
      </c>
      <c r="E6140" s="394" t="s">
        <v>244</v>
      </c>
      <c r="F6140" s="542" t="s">
        <v>384</v>
      </c>
      <c r="G6140" s="542"/>
      <c r="H6140" s="395" t="s">
        <v>340</v>
      </c>
      <c r="I6140" s="445">
        <v>0.22095110000000001</v>
      </c>
      <c r="J6140" s="445">
        <v>0</v>
      </c>
      <c r="K6140" s="446">
        <v>29.48</v>
      </c>
      <c r="L6140" s="446">
        <v>6.5136383999999996</v>
      </c>
    </row>
    <row r="6141" spans="2:12" ht="25.5" x14ac:dyDescent="0.25">
      <c r="B6141" s="394" t="s">
        <v>383</v>
      </c>
      <c r="C6141" s="444" t="s">
        <v>5275</v>
      </c>
      <c r="D6141" s="394" t="s">
        <v>160</v>
      </c>
      <c r="E6141" s="394" t="s">
        <v>5276</v>
      </c>
      <c r="F6141" s="542" t="s">
        <v>390</v>
      </c>
      <c r="G6141" s="542"/>
      <c r="H6141" s="395" t="s">
        <v>159</v>
      </c>
      <c r="I6141" s="445">
        <v>1</v>
      </c>
      <c r="J6141" s="445">
        <v>0</v>
      </c>
      <c r="K6141" s="446">
        <v>19</v>
      </c>
      <c r="L6141" s="446">
        <v>19</v>
      </c>
    </row>
    <row r="6142" spans="2:12" ht="25.5" x14ac:dyDescent="0.25">
      <c r="B6142" s="399"/>
      <c r="C6142" s="399"/>
      <c r="D6142" s="399"/>
      <c r="E6142" s="399"/>
      <c r="F6142" s="399"/>
      <c r="G6142" s="399" t="s">
        <v>386</v>
      </c>
      <c r="H6142" s="447">
        <v>9.8800000000000008</v>
      </c>
      <c r="I6142" s="399" t="s">
        <v>387</v>
      </c>
      <c r="J6142" s="447">
        <v>0</v>
      </c>
      <c r="K6142" s="399" t="s">
        <v>388</v>
      </c>
      <c r="L6142" s="447">
        <v>9.8800000000000008</v>
      </c>
    </row>
    <row r="6143" spans="2:12" ht="12.75" customHeight="1" thickBot="1" x14ac:dyDescent="0.3">
      <c r="B6143" s="399"/>
      <c r="C6143" s="399"/>
      <c r="D6143" s="399"/>
      <c r="E6143" s="399"/>
      <c r="F6143" s="399"/>
      <c r="G6143" s="399" t="s">
        <v>389</v>
      </c>
      <c r="H6143" s="447">
        <v>0</v>
      </c>
      <c r="I6143" s="543"/>
      <c r="J6143" s="543" t="s">
        <v>474</v>
      </c>
      <c r="K6143" s="399"/>
      <c r="L6143" s="447">
        <v>28.88</v>
      </c>
    </row>
    <row r="6144" spans="2:12" ht="13.5" thickTop="1" x14ac:dyDescent="0.25">
      <c r="B6144" s="396"/>
      <c r="C6144" s="396"/>
      <c r="D6144" s="396"/>
      <c r="E6144" s="396"/>
      <c r="F6144" s="396"/>
      <c r="G6144" s="396"/>
      <c r="H6144" s="396"/>
      <c r="I6144" s="396"/>
      <c r="J6144" s="396"/>
      <c r="K6144" s="396"/>
      <c r="L6144" s="396"/>
    </row>
    <row r="6145" spans="2:12" ht="12.75" customHeight="1" x14ac:dyDescent="0.25">
      <c r="B6145" s="388" t="s">
        <v>3285</v>
      </c>
      <c r="C6145" s="440" t="s">
        <v>15</v>
      </c>
      <c r="D6145" s="388" t="s">
        <v>33</v>
      </c>
      <c r="E6145" s="388" t="s">
        <v>30</v>
      </c>
      <c r="F6145" s="544" t="s">
        <v>199</v>
      </c>
      <c r="G6145" s="544"/>
      <c r="H6145" s="389" t="s">
        <v>24</v>
      </c>
      <c r="I6145" s="440" t="s">
        <v>26</v>
      </c>
      <c r="J6145" s="440" t="s">
        <v>585</v>
      </c>
      <c r="K6145" s="440" t="s">
        <v>54</v>
      </c>
      <c r="L6145" s="440" t="s">
        <v>25</v>
      </c>
    </row>
    <row r="6146" spans="2:12" ht="12.75" customHeight="1" x14ac:dyDescent="0.25">
      <c r="B6146" s="390" t="s">
        <v>382</v>
      </c>
      <c r="C6146" s="391" t="s">
        <v>3286</v>
      </c>
      <c r="D6146" s="390" t="s">
        <v>1336</v>
      </c>
      <c r="E6146" s="390" t="s">
        <v>3287</v>
      </c>
      <c r="F6146" s="541">
        <v>722</v>
      </c>
      <c r="G6146" s="541"/>
      <c r="H6146" s="392" t="s">
        <v>136</v>
      </c>
      <c r="I6146" s="443">
        <v>1</v>
      </c>
      <c r="J6146" s="393"/>
      <c r="K6146" s="393">
        <v>2127.09</v>
      </c>
      <c r="L6146" s="393">
        <v>2127.09</v>
      </c>
    </row>
    <row r="6147" spans="2:12" x14ac:dyDescent="0.25">
      <c r="B6147" s="394" t="s">
        <v>383</v>
      </c>
      <c r="C6147" s="444" t="s">
        <v>682</v>
      </c>
      <c r="D6147" s="394" t="s">
        <v>1336</v>
      </c>
      <c r="E6147" s="394" t="s">
        <v>244</v>
      </c>
      <c r="F6147" s="542" t="s">
        <v>384</v>
      </c>
      <c r="G6147" s="542"/>
      <c r="H6147" s="395" t="s">
        <v>340</v>
      </c>
      <c r="I6147" s="445">
        <v>8.3299999999999999E-2</v>
      </c>
      <c r="J6147" s="445">
        <v>0</v>
      </c>
      <c r="K6147" s="446">
        <v>29.48</v>
      </c>
      <c r="L6147" s="446">
        <v>2.4556840000000002</v>
      </c>
    </row>
    <row r="6148" spans="2:12" x14ac:dyDescent="0.25">
      <c r="B6148" s="394" t="s">
        <v>383</v>
      </c>
      <c r="C6148" s="444" t="s">
        <v>674</v>
      </c>
      <c r="D6148" s="394" t="s">
        <v>1336</v>
      </c>
      <c r="E6148" s="394" t="s">
        <v>237</v>
      </c>
      <c r="F6148" s="542" t="s">
        <v>384</v>
      </c>
      <c r="G6148" s="542"/>
      <c r="H6148" s="395" t="s">
        <v>340</v>
      </c>
      <c r="I6148" s="445">
        <v>8.3299999999999999E-2</v>
      </c>
      <c r="J6148" s="445">
        <v>0</v>
      </c>
      <c r="K6148" s="446">
        <v>22.31</v>
      </c>
      <c r="L6148" s="446">
        <v>1.8584229999999999</v>
      </c>
    </row>
    <row r="6149" spans="2:12" x14ac:dyDescent="0.25">
      <c r="B6149" s="394" t="s">
        <v>383</v>
      </c>
      <c r="C6149" s="444" t="s">
        <v>5277</v>
      </c>
      <c r="D6149" s="394" t="s">
        <v>1336</v>
      </c>
      <c r="E6149" s="394" t="s">
        <v>5278</v>
      </c>
      <c r="F6149" s="542" t="s">
        <v>390</v>
      </c>
      <c r="G6149" s="542"/>
      <c r="H6149" s="395" t="s">
        <v>136</v>
      </c>
      <c r="I6149" s="445">
        <v>1</v>
      </c>
      <c r="J6149" s="445">
        <v>0</v>
      </c>
      <c r="K6149" s="446">
        <v>2122.79</v>
      </c>
      <c r="L6149" s="446">
        <v>2122.79</v>
      </c>
    </row>
    <row r="6150" spans="2:12" ht="12.75" customHeight="1" x14ac:dyDescent="0.25">
      <c r="B6150" s="399"/>
      <c r="C6150" s="399"/>
      <c r="D6150" s="399"/>
      <c r="E6150" s="399"/>
      <c r="F6150" s="399"/>
      <c r="G6150" s="399" t="s">
        <v>386</v>
      </c>
      <c r="H6150" s="447">
        <v>4.3</v>
      </c>
      <c r="I6150" s="399" t="s">
        <v>387</v>
      </c>
      <c r="J6150" s="447">
        <v>0</v>
      </c>
      <c r="K6150" s="399" t="s">
        <v>388</v>
      </c>
      <c r="L6150" s="447">
        <v>4.3</v>
      </c>
    </row>
    <row r="6151" spans="2:12" ht="26.25" thickBot="1" x14ac:dyDescent="0.3">
      <c r="B6151" s="399"/>
      <c r="C6151" s="399"/>
      <c r="D6151" s="399"/>
      <c r="E6151" s="399"/>
      <c r="F6151" s="399"/>
      <c r="G6151" s="399" t="s">
        <v>389</v>
      </c>
      <c r="H6151" s="447">
        <v>0</v>
      </c>
      <c r="I6151" s="543"/>
      <c r="J6151" s="543" t="s">
        <v>474</v>
      </c>
      <c r="K6151" s="399"/>
      <c r="L6151" s="447">
        <v>2127.09</v>
      </c>
    </row>
    <row r="6152" spans="2:12" ht="13.5" thickTop="1" x14ac:dyDescent="0.25">
      <c r="B6152" s="396"/>
      <c r="C6152" s="396"/>
      <c r="D6152" s="396"/>
      <c r="E6152" s="396"/>
      <c r="F6152" s="396"/>
      <c r="G6152" s="396"/>
      <c r="H6152" s="396"/>
      <c r="I6152" s="396"/>
      <c r="J6152" s="396"/>
      <c r="K6152" s="396"/>
      <c r="L6152" s="396"/>
    </row>
    <row r="6153" spans="2:12" ht="15" x14ac:dyDescent="0.25">
      <c r="B6153" s="388" t="s">
        <v>3296</v>
      </c>
      <c r="C6153" s="440" t="s">
        <v>15</v>
      </c>
      <c r="D6153" s="388" t="s">
        <v>33</v>
      </c>
      <c r="E6153" s="388" t="s">
        <v>30</v>
      </c>
      <c r="F6153" s="544" t="s">
        <v>199</v>
      </c>
      <c r="G6153" s="544"/>
      <c r="H6153" s="389" t="s">
        <v>24</v>
      </c>
      <c r="I6153" s="440" t="s">
        <v>26</v>
      </c>
      <c r="J6153" s="440" t="s">
        <v>585</v>
      </c>
      <c r="K6153" s="440" t="s">
        <v>54</v>
      </c>
      <c r="L6153" s="440" t="s">
        <v>25</v>
      </c>
    </row>
    <row r="6154" spans="2:12" x14ac:dyDescent="0.25">
      <c r="B6154" s="390" t="s">
        <v>382</v>
      </c>
      <c r="C6154" s="391" t="s">
        <v>3297</v>
      </c>
      <c r="D6154" s="390" t="s">
        <v>1336</v>
      </c>
      <c r="E6154" s="390" t="s">
        <v>3298</v>
      </c>
      <c r="F6154" s="541">
        <v>712</v>
      </c>
      <c r="G6154" s="541"/>
      <c r="H6154" s="392" t="s">
        <v>188</v>
      </c>
      <c r="I6154" s="443">
        <v>1</v>
      </c>
      <c r="J6154" s="393"/>
      <c r="K6154" s="393">
        <v>30.77</v>
      </c>
      <c r="L6154" s="393">
        <v>30.77</v>
      </c>
    </row>
    <row r="6155" spans="2:12" x14ac:dyDescent="0.25">
      <c r="B6155" s="394" t="s">
        <v>383</v>
      </c>
      <c r="C6155" s="444" t="s">
        <v>674</v>
      </c>
      <c r="D6155" s="394" t="s">
        <v>1336</v>
      </c>
      <c r="E6155" s="394" t="s">
        <v>237</v>
      </c>
      <c r="F6155" s="542" t="s">
        <v>384</v>
      </c>
      <c r="G6155" s="542"/>
      <c r="H6155" s="395" t="s">
        <v>340</v>
      </c>
      <c r="I6155" s="445">
        <v>0.42</v>
      </c>
      <c r="J6155" s="445">
        <v>0</v>
      </c>
      <c r="K6155" s="446">
        <v>22.31</v>
      </c>
      <c r="L6155" s="446">
        <v>9.3702000000000005</v>
      </c>
    </row>
    <row r="6156" spans="2:12" x14ac:dyDescent="0.25">
      <c r="B6156" s="394" t="s">
        <v>383</v>
      </c>
      <c r="C6156" s="444" t="s">
        <v>5279</v>
      </c>
      <c r="D6156" s="394" t="s">
        <v>1336</v>
      </c>
      <c r="E6156" s="394" t="s">
        <v>3298</v>
      </c>
      <c r="F6156" s="542" t="s">
        <v>390</v>
      </c>
      <c r="G6156" s="542"/>
      <c r="H6156" s="395" t="s">
        <v>141</v>
      </c>
      <c r="I6156" s="445">
        <v>1</v>
      </c>
      <c r="J6156" s="445">
        <v>0</v>
      </c>
      <c r="K6156" s="446">
        <v>9.02</v>
      </c>
      <c r="L6156" s="446">
        <v>9.02</v>
      </c>
    </row>
    <row r="6157" spans="2:12" x14ac:dyDescent="0.25">
      <c r="B6157" s="394" t="s">
        <v>383</v>
      </c>
      <c r="C6157" s="444" t="s">
        <v>682</v>
      </c>
      <c r="D6157" s="394" t="s">
        <v>1336</v>
      </c>
      <c r="E6157" s="394" t="s">
        <v>244</v>
      </c>
      <c r="F6157" s="542" t="s">
        <v>384</v>
      </c>
      <c r="G6157" s="542"/>
      <c r="H6157" s="395" t="s">
        <v>340</v>
      </c>
      <c r="I6157" s="445">
        <v>0.42</v>
      </c>
      <c r="J6157" s="445">
        <v>0</v>
      </c>
      <c r="K6157" s="446">
        <v>29.48</v>
      </c>
      <c r="L6157" s="446">
        <v>12.381600000000001</v>
      </c>
    </row>
    <row r="6158" spans="2:12" ht="25.5" x14ac:dyDescent="0.25">
      <c r="B6158" s="399"/>
      <c r="C6158" s="399"/>
      <c r="D6158" s="399"/>
      <c r="E6158" s="399"/>
      <c r="F6158" s="399"/>
      <c r="G6158" s="399" t="s">
        <v>386</v>
      </c>
      <c r="H6158" s="447">
        <v>21.75</v>
      </c>
      <c r="I6158" s="399" t="s">
        <v>387</v>
      </c>
      <c r="J6158" s="447">
        <v>0</v>
      </c>
      <c r="K6158" s="399" t="s">
        <v>388</v>
      </c>
      <c r="L6158" s="447">
        <v>21.75</v>
      </c>
    </row>
    <row r="6159" spans="2:12" ht="12.75" customHeight="1" thickBot="1" x14ac:dyDescent="0.3">
      <c r="B6159" s="399"/>
      <c r="C6159" s="399"/>
      <c r="D6159" s="399"/>
      <c r="E6159" s="399"/>
      <c r="F6159" s="399"/>
      <c r="G6159" s="399" t="s">
        <v>389</v>
      </c>
      <c r="H6159" s="447">
        <v>0</v>
      </c>
      <c r="I6159" s="543"/>
      <c r="J6159" s="543" t="s">
        <v>474</v>
      </c>
      <c r="K6159" s="399"/>
      <c r="L6159" s="447">
        <v>30.77</v>
      </c>
    </row>
    <row r="6160" spans="2:12" ht="13.5" thickTop="1" x14ac:dyDescent="0.25">
      <c r="B6160" s="396"/>
      <c r="C6160" s="396"/>
      <c r="D6160" s="396"/>
      <c r="E6160" s="396"/>
      <c r="F6160" s="396"/>
      <c r="G6160" s="396"/>
      <c r="H6160" s="396"/>
      <c r="I6160" s="396"/>
      <c r="J6160" s="396"/>
      <c r="K6160" s="396"/>
      <c r="L6160" s="396"/>
    </row>
    <row r="6161" spans="2:12" ht="15" x14ac:dyDescent="0.25">
      <c r="B6161" s="388" t="s">
        <v>3321</v>
      </c>
      <c r="C6161" s="440" t="s">
        <v>15</v>
      </c>
      <c r="D6161" s="388" t="s">
        <v>33</v>
      </c>
      <c r="E6161" s="388" t="s">
        <v>30</v>
      </c>
      <c r="F6161" s="544" t="s">
        <v>199</v>
      </c>
      <c r="G6161" s="544"/>
      <c r="H6161" s="389" t="s">
        <v>24</v>
      </c>
      <c r="I6161" s="440" t="s">
        <v>26</v>
      </c>
      <c r="J6161" s="440" t="s">
        <v>585</v>
      </c>
      <c r="K6161" s="440" t="s">
        <v>54</v>
      </c>
      <c r="L6161" s="440" t="s">
        <v>25</v>
      </c>
    </row>
    <row r="6162" spans="2:12" x14ac:dyDescent="0.25">
      <c r="B6162" s="390" t="s">
        <v>382</v>
      </c>
      <c r="C6162" s="391" t="s">
        <v>769</v>
      </c>
      <c r="D6162" s="390" t="s">
        <v>1336</v>
      </c>
      <c r="E6162" s="390" t="s">
        <v>589</v>
      </c>
      <c r="F6162" s="541">
        <v>703</v>
      </c>
      <c r="G6162" s="541"/>
      <c r="H6162" s="392" t="s">
        <v>137</v>
      </c>
      <c r="I6162" s="443">
        <v>1</v>
      </c>
      <c r="J6162" s="393"/>
      <c r="K6162" s="393">
        <v>4.01</v>
      </c>
      <c r="L6162" s="393">
        <v>4.01</v>
      </c>
    </row>
    <row r="6163" spans="2:12" x14ac:dyDescent="0.25">
      <c r="B6163" s="394" t="s">
        <v>383</v>
      </c>
      <c r="C6163" s="444" t="s">
        <v>770</v>
      </c>
      <c r="D6163" s="394" t="s">
        <v>1336</v>
      </c>
      <c r="E6163" s="394" t="s">
        <v>616</v>
      </c>
      <c r="F6163" s="542" t="s">
        <v>390</v>
      </c>
      <c r="G6163" s="542"/>
      <c r="H6163" s="395" t="s">
        <v>136</v>
      </c>
      <c r="I6163" s="445">
        <v>1</v>
      </c>
      <c r="J6163" s="445">
        <v>0</v>
      </c>
      <c r="K6163" s="446">
        <v>1.95</v>
      </c>
      <c r="L6163" s="446">
        <v>1.95</v>
      </c>
    </row>
    <row r="6164" spans="2:12" x14ac:dyDescent="0.25">
      <c r="B6164" s="394" t="s">
        <v>383</v>
      </c>
      <c r="C6164" s="444" t="s">
        <v>682</v>
      </c>
      <c r="D6164" s="394" t="s">
        <v>1336</v>
      </c>
      <c r="E6164" s="394" t="s">
        <v>244</v>
      </c>
      <c r="F6164" s="542" t="s">
        <v>384</v>
      </c>
      <c r="G6164" s="542"/>
      <c r="H6164" s="395" t="s">
        <v>340</v>
      </c>
      <c r="I6164" s="445">
        <v>0.04</v>
      </c>
      <c r="J6164" s="445">
        <v>0</v>
      </c>
      <c r="K6164" s="446">
        <v>29.48</v>
      </c>
      <c r="L6164" s="446">
        <v>1.1792</v>
      </c>
    </row>
    <row r="6165" spans="2:12" x14ac:dyDescent="0.25">
      <c r="B6165" s="394" t="s">
        <v>383</v>
      </c>
      <c r="C6165" s="444" t="s">
        <v>674</v>
      </c>
      <c r="D6165" s="394" t="s">
        <v>1336</v>
      </c>
      <c r="E6165" s="394" t="s">
        <v>237</v>
      </c>
      <c r="F6165" s="542" t="s">
        <v>384</v>
      </c>
      <c r="G6165" s="542"/>
      <c r="H6165" s="395" t="s">
        <v>340</v>
      </c>
      <c r="I6165" s="445">
        <v>0.04</v>
      </c>
      <c r="J6165" s="445">
        <v>0</v>
      </c>
      <c r="K6165" s="446">
        <v>22.31</v>
      </c>
      <c r="L6165" s="446">
        <v>0.89239999999999997</v>
      </c>
    </row>
    <row r="6166" spans="2:12" ht="25.5" x14ac:dyDescent="0.25">
      <c r="B6166" s="399"/>
      <c r="C6166" s="399"/>
      <c r="D6166" s="399"/>
      <c r="E6166" s="399"/>
      <c r="F6166" s="399"/>
      <c r="G6166" s="399" t="s">
        <v>386</v>
      </c>
      <c r="H6166" s="447">
        <v>2.06</v>
      </c>
      <c r="I6166" s="399" t="s">
        <v>387</v>
      </c>
      <c r="J6166" s="447">
        <v>0</v>
      </c>
      <c r="K6166" s="399" t="s">
        <v>388</v>
      </c>
      <c r="L6166" s="447">
        <v>2.06</v>
      </c>
    </row>
    <row r="6167" spans="2:12" ht="12.75" customHeight="1" thickBot="1" x14ac:dyDescent="0.3">
      <c r="B6167" s="399"/>
      <c r="C6167" s="399"/>
      <c r="D6167" s="399"/>
      <c r="E6167" s="399"/>
      <c r="F6167" s="399"/>
      <c r="G6167" s="399" t="s">
        <v>389</v>
      </c>
      <c r="H6167" s="447">
        <v>0</v>
      </c>
      <c r="I6167" s="543"/>
      <c r="J6167" s="543" t="s">
        <v>474</v>
      </c>
      <c r="K6167" s="399"/>
      <c r="L6167" s="447">
        <v>4.01</v>
      </c>
    </row>
    <row r="6168" spans="2:12" ht="13.5" thickTop="1" x14ac:dyDescent="0.25">
      <c r="B6168" s="396"/>
      <c r="C6168" s="396"/>
      <c r="D6168" s="396"/>
      <c r="E6168" s="396"/>
      <c r="F6168" s="396"/>
      <c r="G6168" s="396"/>
      <c r="H6168" s="396"/>
      <c r="I6168" s="396"/>
      <c r="J6168" s="396"/>
      <c r="K6168" s="396"/>
      <c r="L6168" s="396"/>
    </row>
    <row r="6169" spans="2:12" ht="15" x14ac:dyDescent="0.25">
      <c r="B6169" s="388" t="s">
        <v>3323</v>
      </c>
      <c r="C6169" s="440" t="s">
        <v>15</v>
      </c>
      <c r="D6169" s="388" t="s">
        <v>33</v>
      </c>
      <c r="E6169" s="388" t="s">
        <v>30</v>
      </c>
      <c r="F6169" s="544" t="s">
        <v>199</v>
      </c>
      <c r="G6169" s="544"/>
      <c r="H6169" s="389" t="s">
        <v>24</v>
      </c>
      <c r="I6169" s="440" t="s">
        <v>26</v>
      </c>
      <c r="J6169" s="440" t="s">
        <v>585</v>
      </c>
      <c r="K6169" s="440" t="s">
        <v>54</v>
      </c>
      <c r="L6169" s="440" t="s">
        <v>25</v>
      </c>
    </row>
    <row r="6170" spans="2:12" x14ac:dyDescent="0.25">
      <c r="B6170" s="390" t="s">
        <v>382</v>
      </c>
      <c r="C6170" s="391" t="s">
        <v>759</v>
      </c>
      <c r="D6170" s="390" t="s">
        <v>1336</v>
      </c>
      <c r="E6170" s="390" t="s">
        <v>590</v>
      </c>
      <c r="F6170" s="541">
        <v>704</v>
      </c>
      <c r="G6170" s="541"/>
      <c r="H6170" s="392" t="s">
        <v>591</v>
      </c>
      <c r="I6170" s="443">
        <v>1</v>
      </c>
      <c r="J6170" s="393"/>
      <c r="K6170" s="393">
        <v>6.84</v>
      </c>
      <c r="L6170" s="393">
        <v>6.84</v>
      </c>
    </row>
    <row r="6171" spans="2:12" x14ac:dyDescent="0.25">
      <c r="B6171" s="394" t="s">
        <v>383</v>
      </c>
      <c r="C6171" s="444" t="s">
        <v>674</v>
      </c>
      <c r="D6171" s="394" t="s">
        <v>1336</v>
      </c>
      <c r="E6171" s="394" t="s">
        <v>237</v>
      </c>
      <c r="F6171" s="542" t="s">
        <v>384</v>
      </c>
      <c r="G6171" s="542"/>
      <c r="H6171" s="395" t="s">
        <v>340</v>
      </c>
      <c r="I6171" s="445">
        <v>0.04</v>
      </c>
      <c r="J6171" s="445">
        <v>0</v>
      </c>
      <c r="K6171" s="446">
        <v>22.31</v>
      </c>
      <c r="L6171" s="446">
        <v>0.89239999999999997</v>
      </c>
    </row>
    <row r="6172" spans="2:12" x14ac:dyDescent="0.25">
      <c r="B6172" s="394" t="s">
        <v>383</v>
      </c>
      <c r="C6172" s="444" t="s">
        <v>682</v>
      </c>
      <c r="D6172" s="394" t="s">
        <v>1336</v>
      </c>
      <c r="E6172" s="394" t="s">
        <v>244</v>
      </c>
      <c r="F6172" s="542" t="s">
        <v>384</v>
      </c>
      <c r="G6172" s="542"/>
      <c r="H6172" s="395" t="s">
        <v>340</v>
      </c>
      <c r="I6172" s="445">
        <v>0.04</v>
      </c>
      <c r="J6172" s="445">
        <v>0</v>
      </c>
      <c r="K6172" s="446">
        <v>29.48</v>
      </c>
      <c r="L6172" s="446">
        <v>1.1792</v>
      </c>
    </row>
    <row r="6173" spans="2:12" x14ac:dyDescent="0.25">
      <c r="B6173" s="394" t="s">
        <v>383</v>
      </c>
      <c r="C6173" s="444" t="s">
        <v>760</v>
      </c>
      <c r="D6173" s="394" t="s">
        <v>1336</v>
      </c>
      <c r="E6173" s="394" t="s">
        <v>590</v>
      </c>
      <c r="F6173" s="542" t="s">
        <v>390</v>
      </c>
      <c r="G6173" s="542"/>
      <c r="H6173" s="395" t="s">
        <v>591</v>
      </c>
      <c r="I6173" s="445">
        <v>1</v>
      </c>
      <c r="J6173" s="445">
        <v>0</v>
      </c>
      <c r="K6173" s="446">
        <v>4.78</v>
      </c>
      <c r="L6173" s="446">
        <v>4.78</v>
      </c>
    </row>
    <row r="6174" spans="2:12" ht="25.5" x14ac:dyDescent="0.25">
      <c r="B6174" s="399"/>
      <c r="C6174" s="399"/>
      <c r="D6174" s="399"/>
      <c r="E6174" s="399"/>
      <c r="F6174" s="399"/>
      <c r="G6174" s="399" t="s">
        <v>386</v>
      </c>
      <c r="H6174" s="447">
        <v>2.06</v>
      </c>
      <c r="I6174" s="399" t="s">
        <v>387</v>
      </c>
      <c r="J6174" s="447">
        <v>0</v>
      </c>
      <c r="K6174" s="399" t="s">
        <v>388</v>
      </c>
      <c r="L6174" s="447">
        <v>2.06</v>
      </c>
    </row>
    <row r="6175" spans="2:12" ht="26.25" thickBot="1" x14ac:dyDescent="0.3">
      <c r="B6175" s="399"/>
      <c r="C6175" s="399"/>
      <c r="D6175" s="399"/>
      <c r="E6175" s="399"/>
      <c r="F6175" s="399"/>
      <c r="G6175" s="399" t="s">
        <v>389</v>
      </c>
      <c r="H6175" s="447">
        <v>0</v>
      </c>
      <c r="I6175" s="543"/>
      <c r="J6175" s="543" t="s">
        <v>474</v>
      </c>
      <c r="K6175" s="399"/>
      <c r="L6175" s="447">
        <v>6.84</v>
      </c>
    </row>
    <row r="6176" spans="2:12" ht="13.5" thickTop="1" x14ac:dyDescent="0.25">
      <c r="B6176" s="396"/>
      <c r="C6176" s="396"/>
      <c r="D6176" s="396"/>
      <c r="E6176" s="396"/>
      <c r="F6176" s="396"/>
      <c r="G6176" s="396"/>
      <c r="H6176" s="396"/>
      <c r="I6176" s="396"/>
      <c r="J6176" s="396"/>
      <c r="K6176" s="396"/>
      <c r="L6176" s="396"/>
    </row>
    <row r="6177" spans="2:12" ht="15" x14ac:dyDescent="0.25">
      <c r="B6177" s="388" t="s">
        <v>3324</v>
      </c>
      <c r="C6177" s="440" t="s">
        <v>15</v>
      </c>
      <c r="D6177" s="388" t="s">
        <v>33</v>
      </c>
      <c r="E6177" s="388" t="s">
        <v>30</v>
      </c>
      <c r="F6177" s="544" t="s">
        <v>199</v>
      </c>
      <c r="G6177" s="544"/>
      <c r="H6177" s="389" t="s">
        <v>24</v>
      </c>
      <c r="I6177" s="440" t="s">
        <v>26</v>
      </c>
      <c r="J6177" s="440" t="s">
        <v>585</v>
      </c>
      <c r="K6177" s="440" t="s">
        <v>54</v>
      </c>
      <c r="L6177" s="440" t="s">
        <v>25</v>
      </c>
    </row>
    <row r="6178" spans="2:12" x14ac:dyDescent="0.25">
      <c r="B6178" s="390" t="s">
        <v>382</v>
      </c>
      <c r="C6178" s="391" t="s">
        <v>1081</v>
      </c>
      <c r="D6178" s="390" t="s">
        <v>1336</v>
      </c>
      <c r="E6178" s="390" t="s">
        <v>1082</v>
      </c>
      <c r="F6178" s="541">
        <v>709</v>
      </c>
      <c r="G6178" s="541"/>
      <c r="H6178" s="392" t="s">
        <v>136</v>
      </c>
      <c r="I6178" s="443">
        <v>1</v>
      </c>
      <c r="J6178" s="393"/>
      <c r="K6178" s="393">
        <v>26.96</v>
      </c>
      <c r="L6178" s="393">
        <v>26.96</v>
      </c>
    </row>
    <row r="6179" spans="2:12" ht="12.75" customHeight="1" x14ac:dyDescent="0.25">
      <c r="B6179" s="394" t="s">
        <v>383</v>
      </c>
      <c r="C6179" s="444" t="s">
        <v>674</v>
      </c>
      <c r="D6179" s="394" t="s">
        <v>1336</v>
      </c>
      <c r="E6179" s="394" t="s">
        <v>237</v>
      </c>
      <c r="F6179" s="542" t="s">
        <v>384</v>
      </c>
      <c r="G6179" s="542"/>
      <c r="H6179" s="395" t="s">
        <v>340</v>
      </c>
      <c r="I6179" s="445">
        <v>0.34</v>
      </c>
      <c r="J6179" s="445">
        <v>0</v>
      </c>
      <c r="K6179" s="446">
        <v>22.31</v>
      </c>
      <c r="L6179" s="446">
        <v>7.5853999999999999</v>
      </c>
    </row>
    <row r="6180" spans="2:12" x14ac:dyDescent="0.25">
      <c r="B6180" s="394" t="s">
        <v>383</v>
      </c>
      <c r="C6180" s="444" t="s">
        <v>1275</v>
      </c>
      <c r="D6180" s="394" t="s">
        <v>1336</v>
      </c>
      <c r="E6180" s="394" t="s">
        <v>1082</v>
      </c>
      <c r="F6180" s="542" t="s">
        <v>390</v>
      </c>
      <c r="G6180" s="542"/>
      <c r="H6180" s="395" t="s">
        <v>136</v>
      </c>
      <c r="I6180" s="445">
        <v>1</v>
      </c>
      <c r="J6180" s="445">
        <v>0</v>
      </c>
      <c r="K6180" s="446">
        <v>9.36</v>
      </c>
      <c r="L6180" s="446">
        <v>9.36</v>
      </c>
    </row>
    <row r="6181" spans="2:12" ht="12.75" customHeight="1" x14ac:dyDescent="0.25">
      <c r="B6181" s="394" t="s">
        <v>383</v>
      </c>
      <c r="C6181" s="444" t="s">
        <v>682</v>
      </c>
      <c r="D6181" s="394" t="s">
        <v>1336</v>
      </c>
      <c r="E6181" s="394" t="s">
        <v>244</v>
      </c>
      <c r="F6181" s="542" t="s">
        <v>384</v>
      </c>
      <c r="G6181" s="542"/>
      <c r="H6181" s="395" t="s">
        <v>340</v>
      </c>
      <c r="I6181" s="445">
        <v>0.34</v>
      </c>
      <c r="J6181" s="445">
        <v>0</v>
      </c>
      <c r="K6181" s="446">
        <v>29.48</v>
      </c>
      <c r="L6181" s="446">
        <v>10.023199999999999</v>
      </c>
    </row>
    <row r="6182" spans="2:12" ht="25.5" x14ac:dyDescent="0.25">
      <c r="B6182" s="399"/>
      <c r="C6182" s="399"/>
      <c r="D6182" s="399"/>
      <c r="E6182" s="399"/>
      <c r="F6182" s="399"/>
      <c r="G6182" s="399" t="s">
        <v>386</v>
      </c>
      <c r="H6182" s="447">
        <v>17.600000000000001</v>
      </c>
      <c r="I6182" s="399" t="s">
        <v>387</v>
      </c>
      <c r="J6182" s="447">
        <v>0</v>
      </c>
      <c r="K6182" s="399" t="s">
        <v>388</v>
      </c>
      <c r="L6182" s="447">
        <v>17.600000000000001</v>
      </c>
    </row>
    <row r="6183" spans="2:12" ht="26.25" thickBot="1" x14ac:dyDescent="0.3">
      <c r="B6183" s="399"/>
      <c r="C6183" s="399"/>
      <c r="D6183" s="399"/>
      <c r="E6183" s="399"/>
      <c r="F6183" s="399"/>
      <c r="G6183" s="399" t="s">
        <v>389</v>
      </c>
      <c r="H6183" s="447">
        <v>0</v>
      </c>
      <c r="I6183" s="543"/>
      <c r="J6183" s="543" t="s">
        <v>474</v>
      </c>
      <c r="K6183" s="399"/>
      <c r="L6183" s="447">
        <v>26.96</v>
      </c>
    </row>
    <row r="6184" spans="2:12" ht="13.5" thickTop="1" x14ac:dyDescent="0.25">
      <c r="B6184" s="396"/>
      <c r="C6184" s="396"/>
      <c r="D6184" s="396"/>
      <c r="E6184" s="396"/>
      <c r="F6184" s="396"/>
      <c r="G6184" s="396"/>
      <c r="H6184" s="396"/>
      <c r="I6184" s="396"/>
      <c r="J6184" s="396"/>
      <c r="K6184" s="396"/>
      <c r="L6184" s="396"/>
    </row>
    <row r="6185" spans="2:12" ht="15" x14ac:dyDescent="0.25">
      <c r="B6185" s="388" t="s">
        <v>3327</v>
      </c>
      <c r="C6185" s="440" t="s">
        <v>15</v>
      </c>
      <c r="D6185" s="388" t="s">
        <v>33</v>
      </c>
      <c r="E6185" s="388" t="s">
        <v>30</v>
      </c>
      <c r="F6185" s="544" t="s">
        <v>199</v>
      </c>
      <c r="G6185" s="544"/>
      <c r="H6185" s="389" t="s">
        <v>24</v>
      </c>
      <c r="I6185" s="440" t="s">
        <v>26</v>
      </c>
      <c r="J6185" s="440" t="s">
        <v>585</v>
      </c>
      <c r="K6185" s="440" t="s">
        <v>54</v>
      </c>
      <c r="L6185" s="440" t="s">
        <v>25</v>
      </c>
    </row>
    <row r="6186" spans="2:12" x14ac:dyDescent="0.25">
      <c r="B6186" s="390" t="s">
        <v>382</v>
      </c>
      <c r="C6186" s="391" t="s">
        <v>3328</v>
      </c>
      <c r="D6186" s="390" t="s">
        <v>1336</v>
      </c>
      <c r="E6186" s="390" t="s">
        <v>3329</v>
      </c>
      <c r="F6186" s="541">
        <v>850</v>
      </c>
      <c r="G6186" s="541"/>
      <c r="H6186" s="392" t="s">
        <v>136</v>
      </c>
      <c r="I6186" s="443">
        <v>1</v>
      </c>
      <c r="J6186" s="393"/>
      <c r="K6186" s="393">
        <v>158.62</v>
      </c>
      <c r="L6186" s="393">
        <v>158.62</v>
      </c>
    </row>
    <row r="6187" spans="2:12" x14ac:dyDescent="0.25">
      <c r="B6187" s="394" t="s">
        <v>383</v>
      </c>
      <c r="C6187" s="444" t="s">
        <v>674</v>
      </c>
      <c r="D6187" s="394" t="s">
        <v>1336</v>
      </c>
      <c r="E6187" s="394" t="s">
        <v>237</v>
      </c>
      <c r="F6187" s="542" t="s">
        <v>384</v>
      </c>
      <c r="G6187" s="542"/>
      <c r="H6187" s="395" t="s">
        <v>340</v>
      </c>
      <c r="I6187" s="445">
        <v>0.16669999999999999</v>
      </c>
      <c r="J6187" s="445">
        <v>0</v>
      </c>
      <c r="K6187" s="446">
        <v>22.31</v>
      </c>
      <c r="L6187" s="446">
        <v>3.719077</v>
      </c>
    </row>
    <row r="6188" spans="2:12" x14ac:dyDescent="0.25">
      <c r="B6188" s="394" t="s">
        <v>383</v>
      </c>
      <c r="C6188" s="444" t="s">
        <v>682</v>
      </c>
      <c r="D6188" s="394" t="s">
        <v>1336</v>
      </c>
      <c r="E6188" s="394" t="s">
        <v>244</v>
      </c>
      <c r="F6188" s="542" t="s">
        <v>384</v>
      </c>
      <c r="G6188" s="542"/>
      <c r="H6188" s="395" t="s">
        <v>340</v>
      </c>
      <c r="I6188" s="445">
        <v>0.16669999999999999</v>
      </c>
      <c r="J6188" s="445">
        <v>0</v>
      </c>
      <c r="K6188" s="446">
        <v>29.48</v>
      </c>
      <c r="L6188" s="446">
        <v>4.9143160000000004</v>
      </c>
    </row>
    <row r="6189" spans="2:12" ht="12.75" customHeight="1" x14ac:dyDescent="0.25">
      <c r="B6189" s="394" t="s">
        <v>383</v>
      </c>
      <c r="C6189" s="444" t="s">
        <v>5280</v>
      </c>
      <c r="D6189" s="394" t="s">
        <v>1336</v>
      </c>
      <c r="E6189" s="394" t="s">
        <v>5281</v>
      </c>
      <c r="F6189" s="542" t="s">
        <v>390</v>
      </c>
      <c r="G6189" s="542"/>
      <c r="H6189" s="395" t="s">
        <v>136</v>
      </c>
      <c r="I6189" s="445">
        <v>1</v>
      </c>
      <c r="J6189" s="445">
        <v>0</v>
      </c>
      <c r="K6189" s="446">
        <v>150</v>
      </c>
      <c r="L6189" s="446">
        <v>150</v>
      </c>
    </row>
    <row r="6190" spans="2:12" ht="25.5" x14ac:dyDescent="0.25">
      <c r="B6190" s="399"/>
      <c r="C6190" s="399"/>
      <c r="D6190" s="399"/>
      <c r="E6190" s="399"/>
      <c r="F6190" s="399"/>
      <c r="G6190" s="399" t="s">
        <v>386</v>
      </c>
      <c r="H6190" s="447">
        <v>8.6199999999999992</v>
      </c>
      <c r="I6190" s="399" t="s">
        <v>387</v>
      </c>
      <c r="J6190" s="447">
        <v>0</v>
      </c>
      <c r="K6190" s="399" t="s">
        <v>388</v>
      </c>
      <c r="L6190" s="447">
        <v>8.6199999999999992</v>
      </c>
    </row>
    <row r="6191" spans="2:12" ht="12.75" customHeight="1" thickBot="1" x14ac:dyDescent="0.3">
      <c r="B6191" s="399"/>
      <c r="C6191" s="399"/>
      <c r="D6191" s="399"/>
      <c r="E6191" s="399"/>
      <c r="F6191" s="399"/>
      <c r="G6191" s="399" t="s">
        <v>389</v>
      </c>
      <c r="H6191" s="447">
        <v>0</v>
      </c>
      <c r="I6191" s="543"/>
      <c r="J6191" s="543" t="s">
        <v>474</v>
      </c>
      <c r="K6191" s="399"/>
      <c r="L6191" s="447">
        <v>158.62</v>
      </c>
    </row>
    <row r="6192" spans="2:12" ht="13.5" thickTop="1" x14ac:dyDescent="0.25">
      <c r="B6192" s="396"/>
      <c r="C6192" s="396"/>
      <c r="D6192" s="396"/>
      <c r="E6192" s="396"/>
      <c r="F6192" s="396"/>
      <c r="G6192" s="396"/>
      <c r="H6192" s="396"/>
      <c r="I6192" s="396"/>
      <c r="J6192" s="396"/>
      <c r="K6192" s="396"/>
      <c r="L6192" s="396"/>
    </row>
    <row r="6193" spans="2:12" ht="15" x14ac:dyDescent="0.25">
      <c r="B6193" s="388" t="s">
        <v>3330</v>
      </c>
      <c r="C6193" s="440" t="s">
        <v>15</v>
      </c>
      <c r="D6193" s="388" t="s">
        <v>33</v>
      </c>
      <c r="E6193" s="388" t="s">
        <v>30</v>
      </c>
      <c r="F6193" s="544" t="s">
        <v>199</v>
      </c>
      <c r="G6193" s="544"/>
      <c r="H6193" s="389" t="s">
        <v>24</v>
      </c>
      <c r="I6193" s="440" t="s">
        <v>26</v>
      </c>
      <c r="J6193" s="440" t="s">
        <v>54</v>
      </c>
      <c r="K6193" s="440" t="s">
        <v>25</v>
      </c>
      <c r="L6193"/>
    </row>
    <row r="6194" spans="2:12" ht="38.25" x14ac:dyDescent="0.25">
      <c r="B6194" s="390" t="s">
        <v>382</v>
      </c>
      <c r="C6194" s="391" t="s">
        <v>3331</v>
      </c>
      <c r="D6194" s="390" t="s">
        <v>164</v>
      </c>
      <c r="E6194" s="390" t="s">
        <v>3332</v>
      </c>
      <c r="F6194" s="541" t="s">
        <v>4727</v>
      </c>
      <c r="G6194" s="541"/>
      <c r="H6194" s="392" t="s">
        <v>136</v>
      </c>
      <c r="I6194" s="443">
        <v>1</v>
      </c>
      <c r="J6194" s="393">
        <v>615.54999999999995</v>
      </c>
      <c r="K6194" s="393">
        <v>615.54999999999995</v>
      </c>
      <c r="L6194"/>
    </row>
    <row r="6195" spans="2:12" ht="15" x14ac:dyDescent="0.25">
      <c r="B6195" s="388" t="s">
        <v>23</v>
      </c>
      <c r="C6195" s="440" t="s">
        <v>15</v>
      </c>
      <c r="D6195" s="388" t="s">
        <v>33</v>
      </c>
      <c r="E6195" s="388" t="s">
        <v>30</v>
      </c>
      <c r="F6195" s="544" t="s">
        <v>199</v>
      </c>
      <c r="G6195" s="546"/>
      <c r="H6195" s="389" t="s">
        <v>24</v>
      </c>
      <c r="I6195" s="440" t="s">
        <v>26</v>
      </c>
      <c r="J6195" s="440" t="s">
        <v>54</v>
      </c>
      <c r="K6195" s="440" t="s">
        <v>25</v>
      </c>
      <c r="L6195"/>
    </row>
    <row r="6196" spans="2:12" ht="15" x14ac:dyDescent="0.25">
      <c r="B6196" s="394" t="s">
        <v>383</v>
      </c>
      <c r="C6196" s="444" t="s">
        <v>690</v>
      </c>
      <c r="D6196" s="394" t="s">
        <v>1336</v>
      </c>
      <c r="E6196" s="394" t="s">
        <v>202</v>
      </c>
      <c r="F6196" s="542" t="s">
        <v>384</v>
      </c>
      <c r="G6196" s="542"/>
      <c r="H6196" s="395" t="s">
        <v>340</v>
      </c>
      <c r="I6196" s="445">
        <v>0.2</v>
      </c>
      <c r="J6196" s="446">
        <v>20.37</v>
      </c>
      <c r="K6196" s="451" t="s">
        <v>1215</v>
      </c>
      <c r="L6196"/>
    </row>
    <row r="6197" spans="2:12" ht="15" x14ac:dyDescent="0.25">
      <c r="B6197" s="394" t="s">
        <v>383</v>
      </c>
      <c r="C6197" s="444" t="s">
        <v>682</v>
      </c>
      <c r="D6197" s="394" t="s">
        <v>1336</v>
      </c>
      <c r="E6197" s="394" t="s">
        <v>244</v>
      </c>
      <c r="F6197" s="542" t="s">
        <v>384</v>
      </c>
      <c r="G6197" s="542"/>
      <c r="H6197" s="395" t="s">
        <v>340</v>
      </c>
      <c r="I6197" s="445">
        <v>0.2</v>
      </c>
      <c r="J6197" s="446">
        <v>29.48</v>
      </c>
      <c r="K6197" s="451" t="s">
        <v>4603</v>
      </c>
      <c r="L6197"/>
    </row>
    <row r="6198" spans="2:12" ht="25.5" x14ac:dyDescent="0.25">
      <c r="B6198" s="394" t="s">
        <v>383</v>
      </c>
      <c r="C6198" s="444" t="s">
        <v>5282</v>
      </c>
      <c r="D6198" s="394" t="s">
        <v>164</v>
      </c>
      <c r="E6198" s="394" t="s">
        <v>5283</v>
      </c>
      <c r="F6198" s="542" t="s">
        <v>390</v>
      </c>
      <c r="G6198" s="542"/>
      <c r="H6198" s="395" t="s">
        <v>136</v>
      </c>
      <c r="I6198" s="445">
        <v>1</v>
      </c>
      <c r="J6198" s="446">
        <v>605.59</v>
      </c>
      <c r="K6198" s="451" t="s">
        <v>5284</v>
      </c>
      <c r="L6198"/>
    </row>
    <row r="6199" spans="2:12" ht="15" x14ac:dyDescent="0.25">
      <c r="B6199" s="549" t="s">
        <v>497</v>
      </c>
      <c r="C6199" s="546"/>
      <c r="D6199" s="546"/>
      <c r="E6199" s="546"/>
      <c r="F6199" s="546"/>
      <c r="G6199" s="546"/>
      <c r="H6199" s="546"/>
      <c r="I6199" s="546"/>
      <c r="J6199" s="546"/>
      <c r="K6199" s="546"/>
      <c r="L6199"/>
    </row>
    <row r="6200" spans="2:12" ht="15" x14ac:dyDescent="0.25">
      <c r="B6200" s="388" t="s">
        <v>23</v>
      </c>
      <c r="C6200" s="440" t="s">
        <v>15</v>
      </c>
      <c r="D6200" s="388" t="s">
        <v>33</v>
      </c>
      <c r="E6200" s="388" t="s">
        <v>30</v>
      </c>
      <c r="F6200" s="544" t="s">
        <v>199</v>
      </c>
      <c r="G6200" s="546"/>
      <c r="H6200" s="389" t="s">
        <v>24</v>
      </c>
      <c r="I6200" s="440" t="s">
        <v>26</v>
      </c>
      <c r="J6200" s="440" t="s">
        <v>54</v>
      </c>
      <c r="K6200" s="440" t="s">
        <v>25</v>
      </c>
      <c r="L6200"/>
    </row>
    <row r="6201" spans="2:12" ht="12.75" customHeight="1" x14ac:dyDescent="0.25">
      <c r="B6201" s="394" t="s">
        <v>383</v>
      </c>
      <c r="C6201" s="444" t="s">
        <v>690</v>
      </c>
      <c r="D6201" s="394" t="s">
        <v>1336</v>
      </c>
      <c r="E6201" s="394" t="s">
        <v>202</v>
      </c>
      <c r="F6201" s="542" t="s">
        <v>384</v>
      </c>
      <c r="G6201" s="542"/>
      <c r="H6201" s="395" t="s">
        <v>340</v>
      </c>
      <c r="I6201" s="445">
        <v>0.2</v>
      </c>
      <c r="J6201" s="446">
        <v>20.37</v>
      </c>
      <c r="K6201" s="451" t="s">
        <v>1215</v>
      </c>
      <c r="L6201"/>
    </row>
    <row r="6202" spans="2:12" ht="12.75" customHeight="1" x14ac:dyDescent="0.25">
      <c r="B6202" s="394" t="s">
        <v>383</v>
      </c>
      <c r="C6202" s="444" t="s">
        <v>682</v>
      </c>
      <c r="D6202" s="394" t="s">
        <v>1336</v>
      </c>
      <c r="E6202" s="394" t="s">
        <v>244</v>
      </c>
      <c r="F6202" s="542" t="s">
        <v>384</v>
      </c>
      <c r="G6202" s="542"/>
      <c r="H6202" s="395" t="s">
        <v>340</v>
      </c>
      <c r="I6202" s="445">
        <v>0.2</v>
      </c>
      <c r="J6202" s="446">
        <v>29.48</v>
      </c>
      <c r="K6202" s="451" t="s">
        <v>4603</v>
      </c>
      <c r="L6202"/>
    </row>
    <row r="6203" spans="2:12" ht="25.5" x14ac:dyDescent="0.25">
      <c r="B6203" s="394" t="s">
        <v>383</v>
      </c>
      <c r="C6203" s="444" t="s">
        <v>5282</v>
      </c>
      <c r="D6203" s="394" t="s">
        <v>164</v>
      </c>
      <c r="E6203" s="394" t="s">
        <v>5283</v>
      </c>
      <c r="F6203" s="542" t="s">
        <v>390</v>
      </c>
      <c r="G6203" s="542"/>
      <c r="H6203" s="395" t="s">
        <v>136</v>
      </c>
      <c r="I6203" s="445">
        <v>1</v>
      </c>
      <c r="J6203" s="446">
        <v>605.59</v>
      </c>
      <c r="K6203" s="451" t="s">
        <v>5284</v>
      </c>
      <c r="L6203"/>
    </row>
    <row r="6204" spans="2:12" ht="25.5" x14ac:dyDescent="0.25">
      <c r="B6204" s="399"/>
      <c r="C6204" s="399"/>
      <c r="D6204" s="399"/>
      <c r="E6204" s="399"/>
      <c r="F6204" s="399" t="s">
        <v>386</v>
      </c>
      <c r="G6204" s="447">
        <v>9.9600000000000009</v>
      </c>
      <c r="H6204" s="399" t="s">
        <v>387</v>
      </c>
      <c r="I6204" s="447">
        <v>0</v>
      </c>
      <c r="J6204" s="399" t="s">
        <v>388</v>
      </c>
      <c r="K6204" s="447">
        <v>9.9600000000000009</v>
      </c>
      <c r="L6204"/>
    </row>
    <row r="6205" spans="2:12" ht="26.25" thickBot="1" x14ac:dyDescent="0.3">
      <c r="B6205" s="399"/>
      <c r="C6205" s="399"/>
      <c r="D6205" s="399"/>
      <c r="E6205" s="399"/>
      <c r="F6205" s="399" t="s">
        <v>389</v>
      </c>
      <c r="G6205" s="447">
        <v>0</v>
      </c>
      <c r="H6205" s="399"/>
      <c r="I6205" s="543" t="s">
        <v>474</v>
      </c>
      <c r="J6205" s="543"/>
      <c r="K6205" s="447">
        <v>615.54999999999995</v>
      </c>
      <c r="L6205"/>
    </row>
    <row r="6206" spans="2:12" ht="13.5" thickTop="1" x14ac:dyDescent="0.25">
      <c r="B6206" s="396"/>
      <c r="C6206" s="396"/>
      <c r="D6206" s="396"/>
      <c r="E6206" s="396"/>
      <c r="F6206" s="396"/>
      <c r="G6206" s="396"/>
      <c r="H6206" s="396"/>
      <c r="I6206" s="396"/>
      <c r="J6206" s="396"/>
      <c r="K6206" s="396"/>
      <c r="L6206" s="396"/>
    </row>
    <row r="6207" spans="2:12" ht="15" x14ac:dyDescent="0.25">
      <c r="B6207" s="388" t="s">
        <v>3333</v>
      </c>
      <c r="C6207" s="440" t="s">
        <v>15</v>
      </c>
      <c r="D6207" s="388" t="s">
        <v>33</v>
      </c>
      <c r="E6207" s="388" t="s">
        <v>30</v>
      </c>
      <c r="F6207" s="544" t="s">
        <v>199</v>
      </c>
      <c r="G6207" s="544"/>
      <c r="H6207" s="389" t="s">
        <v>24</v>
      </c>
      <c r="I6207" s="440" t="s">
        <v>26</v>
      </c>
      <c r="J6207" s="440" t="s">
        <v>54</v>
      </c>
      <c r="K6207" s="440" t="s">
        <v>25</v>
      </c>
      <c r="L6207"/>
    </row>
    <row r="6208" spans="2:12" ht="51" x14ac:dyDescent="0.25">
      <c r="B6208" s="390" t="s">
        <v>382</v>
      </c>
      <c r="C6208" s="391" t="s">
        <v>3334</v>
      </c>
      <c r="D6208" s="390" t="s">
        <v>164</v>
      </c>
      <c r="E6208" s="390" t="s">
        <v>3335</v>
      </c>
      <c r="F6208" s="541" t="s">
        <v>4727</v>
      </c>
      <c r="G6208" s="541"/>
      <c r="H6208" s="392" t="s">
        <v>136</v>
      </c>
      <c r="I6208" s="443">
        <v>1</v>
      </c>
      <c r="J6208" s="393">
        <v>6879.8</v>
      </c>
      <c r="K6208" s="393">
        <v>6879.8</v>
      </c>
      <c r="L6208"/>
    </row>
    <row r="6209" spans="2:12" ht="15" x14ac:dyDescent="0.25">
      <c r="B6209" s="388" t="s">
        <v>23</v>
      </c>
      <c r="C6209" s="440" t="s">
        <v>15</v>
      </c>
      <c r="D6209" s="388" t="s">
        <v>33</v>
      </c>
      <c r="E6209" s="388" t="s">
        <v>30</v>
      </c>
      <c r="F6209" s="544" t="s">
        <v>199</v>
      </c>
      <c r="G6209" s="546"/>
      <c r="H6209" s="389" t="s">
        <v>24</v>
      </c>
      <c r="I6209" s="440" t="s">
        <v>26</v>
      </c>
      <c r="J6209" s="440" t="s">
        <v>54</v>
      </c>
      <c r="K6209" s="440" t="s">
        <v>25</v>
      </c>
      <c r="L6209"/>
    </row>
    <row r="6210" spans="2:12" ht="15" x14ac:dyDescent="0.25">
      <c r="B6210" s="394" t="s">
        <v>383</v>
      </c>
      <c r="C6210" s="444" t="s">
        <v>682</v>
      </c>
      <c r="D6210" s="394" t="s">
        <v>1336</v>
      </c>
      <c r="E6210" s="394" t="s">
        <v>244</v>
      </c>
      <c r="F6210" s="542" t="s">
        <v>384</v>
      </c>
      <c r="G6210" s="542"/>
      <c r="H6210" s="395" t="s">
        <v>340</v>
      </c>
      <c r="I6210" s="445">
        <v>1</v>
      </c>
      <c r="J6210" s="446">
        <v>29.48</v>
      </c>
      <c r="K6210" s="451" t="s">
        <v>1277</v>
      </c>
      <c r="L6210"/>
    </row>
    <row r="6211" spans="2:12" ht="38.25" x14ac:dyDescent="0.25">
      <c r="B6211" s="394" t="s">
        <v>383</v>
      </c>
      <c r="C6211" s="444" t="s">
        <v>5285</v>
      </c>
      <c r="D6211" s="394" t="s">
        <v>164</v>
      </c>
      <c r="E6211" s="394" t="s">
        <v>5286</v>
      </c>
      <c r="F6211" s="542" t="s">
        <v>390</v>
      </c>
      <c r="G6211" s="542"/>
      <c r="H6211" s="395" t="s">
        <v>136</v>
      </c>
      <c r="I6211" s="445">
        <v>1</v>
      </c>
      <c r="J6211" s="446">
        <v>6850.32</v>
      </c>
      <c r="K6211" s="451" t="s">
        <v>5287</v>
      </c>
      <c r="L6211"/>
    </row>
    <row r="6212" spans="2:12" ht="15" x14ac:dyDescent="0.25">
      <c r="B6212" s="549" t="s">
        <v>497</v>
      </c>
      <c r="C6212" s="546"/>
      <c r="D6212" s="546"/>
      <c r="E6212" s="546"/>
      <c r="F6212" s="546"/>
      <c r="G6212" s="546"/>
      <c r="H6212" s="546"/>
      <c r="I6212" s="546"/>
      <c r="J6212" s="546"/>
      <c r="K6212" s="546"/>
      <c r="L6212"/>
    </row>
    <row r="6213" spans="2:12" ht="15" x14ac:dyDescent="0.25">
      <c r="B6213" s="388" t="s">
        <v>23</v>
      </c>
      <c r="C6213" s="440" t="s">
        <v>15</v>
      </c>
      <c r="D6213" s="388" t="s">
        <v>33</v>
      </c>
      <c r="E6213" s="388" t="s">
        <v>30</v>
      </c>
      <c r="F6213" s="544" t="s">
        <v>199</v>
      </c>
      <c r="G6213" s="546"/>
      <c r="H6213" s="389" t="s">
        <v>24</v>
      </c>
      <c r="I6213" s="440" t="s">
        <v>26</v>
      </c>
      <c r="J6213" s="440" t="s">
        <v>54</v>
      </c>
      <c r="K6213" s="440" t="s">
        <v>25</v>
      </c>
      <c r="L6213"/>
    </row>
    <row r="6214" spans="2:12" ht="15" x14ac:dyDescent="0.25">
      <c r="B6214" s="394" t="s">
        <v>383</v>
      </c>
      <c r="C6214" s="444" t="s">
        <v>682</v>
      </c>
      <c r="D6214" s="394" t="s">
        <v>1336</v>
      </c>
      <c r="E6214" s="394" t="s">
        <v>244</v>
      </c>
      <c r="F6214" s="542" t="s">
        <v>384</v>
      </c>
      <c r="G6214" s="542"/>
      <c r="H6214" s="395" t="s">
        <v>340</v>
      </c>
      <c r="I6214" s="445">
        <v>1</v>
      </c>
      <c r="J6214" s="446">
        <v>29.48</v>
      </c>
      <c r="K6214" s="451" t="s">
        <v>1277</v>
      </c>
      <c r="L6214"/>
    </row>
    <row r="6215" spans="2:12" ht="38.25" x14ac:dyDescent="0.25">
      <c r="B6215" s="394" t="s">
        <v>383</v>
      </c>
      <c r="C6215" s="444" t="s">
        <v>5285</v>
      </c>
      <c r="D6215" s="394" t="s">
        <v>164</v>
      </c>
      <c r="E6215" s="394" t="s">
        <v>5286</v>
      </c>
      <c r="F6215" s="542" t="s">
        <v>390</v>
      </c>
      <c r="G6215" s="542"/>
      <c r="H6215" s="395" t="s">
        <v>136</v>
      </c>
      <c r="I6215" s="445">
        <v>1</v>
      </c>
      <c r="J6215" s="446">
        <v>6850.32</v>
      </c>
      <c r="K6215" s="451" t="s">
        <v>5287</v>
      </c>
      <c r="L6215"/>
    </row>
    <row r="6216" spans="2:12" ht="25.5" x14ac:dyDescent="0.25">
      <c r="B6216" s="399"/>
      <c r="C6216" s="399"/>
      <c r="D6216" s="399"/>
      <c r="E6216" s="399"/>
      <c r="F6216" s="399" t="s">
        <v>386</v>
      </c>
      <c r="G6216" s="447">
        <v>29.48</v>
      </c>
      <c r="H6216" s="399" t="s">
        <v>387</v>
      </c>
      <c r="I6216" s="447">
        <v>0</v>
      </c>
      <c r="J6216" s="399" t="s">
        <v>388</v>
      </c>
      <c r="K6216" s="447">
        <v>29.48</v>
      </c>
      <c r="L6216"/>
    </row>
    <row r="6217" spans="2:12" ht="26.25" thickBot="1" x14ac:dyDescent="0.3">
      <c r="B6217" s="399"/>
      <c r="C6217" s="399"/>
      <c r="D6217" s="399"/>
      <c r="E6217" s="399"/>
      <c r="F6217" s="399" t="s">
        <v>389</v>
      </c>
      <c r="G6217" s="447">
        <v>0</v>
      </c>
      <c r="H6217" s="399"/>
      <c r="I6217" s="543" t="s">
        <v>474</v>
      </c>
      <c r="J6217" s="543"/>
      <c r="K6217" s="447">
        <v>6879.8</v>
      </c>
      <c r="L6217"/>
    </row>
    <row r="6218" spans="2:12" ht="12.75" customHeight="1" thickTop="1" x14ac:dyDescent="0.25">
      <c r="B6218" s="396"/>
      <c r="C6218" s="396"/>
      <c r="D6218" s="396"/>
      <c r="E6218" s="396"/>
      <c r="F6218" s="396"/>
      <c r="G6218" s="396"/>
      <c r="H6218" s="396"/>
      <c r="I6218" s="396"/>
      <c r="J6218" s="396"/>
      <c r="K6218" s="396"/>
      <c r="L6218" s="396"/>
    </row>
    <row r="6219" spans="2:12" ht="15" x14ac:dyDescent="0.25">
      <c r="B6219" s="388" t="s">
        <v>3336</v>
      </c>
      <c r="C6219" s="440" t="s">
        <v>15</v>
      </c>
      <c r="D6219" s="388" t="s">
        <v>33</v>
      </c>
      <c r="E6219" s="388" t="s">
        <v>30</v>
      </c>
      <c r="F6219" s="544" t="s">
        <v>199</v>
      </c>
      <c r="G6219" s="544"/>
      <c r="H6219" s="389" t="s">
        <v>24</v>
      </c>
      <c r="I6219" s="440" t="s">
        <v>26</v>
      </c>
      <c r="J6219" s="440" t="s">
        <v>585</v>
      </c>
      <c r="K6219" s="440" t="s">
        <v>54</v>
      </c>
      <c r="L6219" s="440" t="s">
        <v>25</v>
      </c>
    </row>
    <row r="6220" spans="2:12" x14ac:dyDescent="0.25">
      <c r="B6220" s="390" t="s">
        <v>382</v>
      </c>
      <c r="C6220" s="391" t="s">
        <v>3337</v>
      </c>
      <c r="D6220" s="390" t="s">
        <v>1336</v>
      </c>
      <c r="E6220" s="390" t="s">
        <v>3338</v>
      </c>
      <c r="F6220" s="541">
        <v>703</v>
      </c>
      <c r="G6220" s="541"/>
      <c r="H6220" s="392" t="s">
        <v>137</v>
      </c>
      <c r="I6220" s="443">
        <v>1</v>
      </c>
      <c r="J6220" s="393"/>
      <c r="K6220" s="393">
        <v>69.099999999999994</v>
      </c>
      <c r="L6220" s="393">
        <v>69.099999999999994</v>
      </c>
    </row>
    <row r="6221" spans="2:12" x14ac:dyDescent="0.25">
      <c r="B6221" s="394" t="s">
        <v>383</v>
      </c>
      <c r="C6221" s="444" t="s">
        <v>5288</v>
      </c>
      <c r="D6221" s="394" t="s">
        <v>1336</v>
      </c>
      <c r="E6221" s="394" t="s">
        <v>5289</v>
      </c>
      <c r="F6221" s="542" t="s">
        <v>390</v>
      </c>
      <c r="G6221" s="542"/>
      <c r="H6221" s="395" t="s">
        <v>136</v>
      </c>
      <c r="I6221" s="445">
        <v>1</v>
      </c>
      <c r="J6221" s="445">
        <v>0</v>
      </c>
      <c r="K6221" s="446">
        <v>43.21</v>
      </c>
      <c r="L6221" s="446">
        <v>43.21</v>
      </c>
    </row>
    <row r="6222" spans="2:12" ht="12.75" customHeight="1" x14ac:dyDescent="0.25">
      <c r="B6222" s="394" t="s">
        <v>383</v>
      </c>
      <c r="C6222" s="444" t="s">
        <v>674</v>
      </c>
      <c r="D6222" s="394" t="s">
        <v>1336</v>
      </c>
      <c r="E6222" s="394" t="s">
        <v>237</v>
      </c>
      <c r="F6222" s="542" t="s">
        <v>384</v>
      </c>
      <c r="G6222" s="542"/>
      <c r="H6222" s="395" t="s">
        <v>340</v>
      </c>
      <c r="I6222" s="445">
        <v>0.5</v>
      </c>
      <c r="J6222" s="445">
        <v>0</v>
      </c>
      <c r="K6222" s="446">
        <v>22.31</v>
      </c>
      <c r="L6222" s="446">
        <v>11.154999999999999</v>
      </c>
    </row>
    <row r="6223" spans="2:12" x14ac:dyDescent="0.25">
      <c r="B6223" s="394" t="s">
        <v>383</v>
      </c>
      <c r="C6223" s="444" t="s">
        <v>682</v>
      </c>
      <c r="D6223" s="394" t="s">
        <v>1336</v>
      </c>
      <c r="E6223" s="394" t="s">
        <v>244</v>
      </c>
      <c r="F6223" s="542" t="s">
        <v>384</v>
      </c>
      <c r="G6223" s="542"/>
      <c r="H6223" s="395" t="s">
        <v>340</v>
      </c>
      <c r="I6223" s="445">
        <v>0.5</v>
      </c>
      <c r="J6223" s="445">
        <v>0</v>
      </c>
      <c r="K6223" s="446">
        <v>29.48</v>
      </c>
      <c r="L6223" s="446">
        <v>14.74</v>
      </c>
    </row>
    <row r="6224" spans="2:12" ht="25.5" x14ac:dyDescent="0.25">
      <c r="B6224" s="399"/>
      <c r="C6224" s="399"/>
      <c r="D6224" s="399"/>
      <c r="E6224" s="399"/>
      <c r="F6224" s="399"/>
      <c r="G6224" s="399" t="s">
        <v>386</v>
      </c>
      <c r="H6224" s="447">
        <v>25.89</v>
      </c>
      <c r="I6224" s="399" t="s">
        <v>387</v>
      </c>
      <c r="J6224" s="447">
        <v>0</v>
      </c>
      <c r="K6224" s="399" t="s">
        <v>388</v>
      </c>
      <c r="L6224" s="447">
        <v>25.89</v>
      </c>
    </row>
    <row r="6225" spans="2:12" ht="26.25" thickBot="1" x14ac:dyDescent="0.3">
      <c r="B6225" s="399"/>
      <c r="C6225" s="399"/>
      <c r="D6225" s="399"/>
      <c r="E6225" s="399"/>
      <c r="F6225" s="399"/>
      <c r="G6225" s="399" t="s">
        <v>389</v>
      </c>
      <c r="H6225" s="447">
        <v>0</v>
      </c>
      <c r="I6225" s="543"/>
      <c r="J6225" s="543" t="s">
        <v>474</v>
      </c>
      <c r="K6225" s="399"/>
      <c r="L6225" s="447">
        <v>69.099999999999994</v>
      </c>
    </row>
    <row r="6226" spans="2:12" ht="12.75" customHeight="1" thickTop="1" x14ac:dyDescent="0.25">
      <c r="B6226" s="396"/>
      <c r="C6226" s="396"/>
      <c r="D6226" s="396"/>
      <c r="E6226" s="396"/>
      <c r="F6226" s="396"/>
      <c r="G6226" s="396"/>
      <c r="H6226" s="396"/>
      <c r="I6226" s="396"/>
      <c r="J6226" s="396"/>
      <c r="K6226" s="396"/>
      <c r="L6226" s="396"/>
    </row>
    <row r="6227" spans="2:12" ht="15" x14ac:dyDescent="0.25">
      <c r="B6227" s="388" t="s">
        <v>3339</v>
      </c>
      <c r="C6227" s="440" t="s">
        <v>15</v>
      </c>
      <c r="D6227" s="388" t="s">
        <v>33</v>
      </c>
      <c r="E6227" s="388" t="s">
        <v>30</v>
      </c>
      <c r="F6227" s="544" t="s">
        <v>199</v>
      </c>
      <c r="G6227" s="544"/>
      <c r="H6227" s="389" t="s">
        <v>24</v>
      </c>
      <c r="I6227" s="440" t="s">
        <v>26</v>
      </c>
      <c r="J6227" s="440" t="s">
        <v>54</v>
      </c>
      <c r="K6227" s="440" t="s">
        <v>25</v>
      </c>
      <c r="L6227"/>
    </row>
    <row r="6228" spans="2:12" ht="38.25" x14ac:dyDescent="0.25">
      <c r="B6228" s="390" t="s">
        <v>382</v>
      </c>
      <c r="C6228" s="391" t="s">
        <v>3340</v>
      </c>
      <c r="D6228" s="390" t="s">
        <v>164</v>
      </c>
      <c r="E6228" s="390" t="s">
        <v>3341</v>
      </c>
      <c r="F6228" s="541" t="s">
        <v>4230</v>
      </c>
      <c r="G6228" s="541"/>
      <c r="H6228" s="392" t="s">
        <v>136</v>
      </c>
      <c r="I6228" s="443">
        <v>1</v>
      </c>
      <c r="J6228" s="393">
        <v>94.9</v>
      </c>
      <c r="K6228" s="393">
        <v>94.9</v>
      </c>
      <c r="L6228"/>
    </row>
    <row r="6229" spans="2:12" ht="15" x14ac:dyDescent="0.25">
      <c r="B6229" s="388" t="s">
        <v>23</v>
      </c>
      <c r="C6229" s="440" t="s">
        <v>15</v>
      </c>
      <c r="D6229" s="388" t="s">
        <v>33</v>
      </c>
      <c r="E6229" s="388" t="s">
        <v>30</v>
      </c>
      <c r="F6229" s="544" t="s">
        <v>199</v>
      </c>
      <c r="G6229" s="546"/>
      <c r="H6229" s="389" t="s">
        <v>24</v>
      </c>
      <c r="I6229" s="440" t="s">
        <v>26</v>
      </c>
      <c r="J6229" s="440" t="s">
        <v>54</v>
      </c>
      <c r="K6229" s="440" t="s">
        <v>25</v>
      </c>
      <c r="L6229"/>
    </row>
    <row r="6230" spans="2:12" ht="15" x14ac:dyDescent="0.25">
      <c r="B6230" s="394" t="s">
        <v>383</v>
      </c>
      <c r="C6230" s="444" t="s">
        <v>690</v>
      </c>
      <c r="D6230" s="394" t="s">
        <v>1336</v>
      </c>
      <c r="E6230" s="394" t="s">
        <v>202</v>
      </c>
      <c r="F6230" s="542" t="s">
        <v>384</v>
      </c>
      <c r="G6230" s="542"/>
      <c r="H6230" s="395" t="s">
        <v>340</v>
      </c>
      <c r="I6230" s="445">
        <v>0.6</v>
      </c>
      <c r="J6230" s="446">
        <v>20.37</v>
      </c>
      <c r="K6230" s="451" t="s">
        <v>4123</v>
      </c>
      <c r="L6230"/>
    </row>
    <row r="6231" spans="2:12" ht="12.75" customHeight="1" x14ac:dyDescent="0.25">
      <c r="B6231" s="394" t="s">
        <v>383</v>
      </c>
      <c r="C6231" s="444" t="s">
        <v>5290</v>
      </c>
      <c r="D6231" s="394" t="s">
        <v>164</v>
      </c>
      <c r="E6231" s="394" t="s">
        <v>5291</v>
      </c>
      <c r="F6231" s="542" t="s">
        <v>390</v>
      </c>
      <c r="G6231" s="542"/>
      <c r="H6231" s="395" t="s">
        <v>136</v>
      </c>
      <c r="I6231" s="445">
        <v>1</v>
      </c>
      <c r="J6231" s="446">
        <v>65</v>
      </c>
      <c r="K6231" s="451" t="s">
        <v>5292</v>
      </c>
      <c r="L6231"/>
    </row>
    <row r="6232" spans="2:12" ht="12.75" customHeight="1" x14ac:dyDescent="0.25">
      <c r="B6232" s="394" t="s">
        <v>383</v>
      </c>
      <c r="C6232" s="444" t="s">
        <v>682</v>
      </c>
      <c r="D6232" s="394" t="s">
        <v>1336</v>
      </c>
      <c r="E6232" s="394" t="s">
        <v>244</v>
      </c>
      <c r="F6232" s="542" t="s">
        <v>384</v>
      </c>
      <c r="G6232" s="542"/>
      <c r="H6232" s="395" t="s">
        <v>340</v>
      </c>
      <c r="I6232" s="445">
        <v>0.6</v>
      </c>
      <c r="J6232" s="446">
        <v>29.48</v>
      </c>
      <c r="K6232" s="451" t="s">
        <v>1309</v>
      </c>
      <c r="L6232"/>
    </row>
    <row r="6233" spans="2:12" ht="15" x14ac:dyDescent="0.25">
      <c r="B6233" s="549" t="s">
        <v>497</v>
      </c>
      <c r="C6233" s="546"/>
      <c r="D6233" s="546"/>
      <c r="E6233" s="546"/>
      <c r="F6233" s="546"/>
      <c r="G6233" s="546"/>
      <c r="H6233" s="546"/>
      <c r="I6233" s="546"/>
      <c r="J6233" s="546"/>
      <c r="K6233" s="546"/>
      <c r="L6233"/>
    </row>
    <row r="6234" spans="2:12" ht="15" x14ac:dyDescent="0.25">
      <c r="B6234" s="388" t="s">
        <v>23</v>
      </c>
      <c r="C6234" s="440" t="s">
        <v>15</v>
      </c>
      <c r="D6234" s="388" t="s">
        <v>33</v>
      </c>
      <c r="E6234" s="388" t="s">
        <v>30</v>
      </c>
      <c r="F6234" s="544" t="s">
        <v>199</v>
      </c>
      <c r="G6234" s="546"/>
      <c r="H6234" s="389" t="s">
        <v>24</v>
      </c>
      <c r="I6234" s="440" t="s">
        <v>26</v>
      </c>
      <c r="J6234" s="440" t="s">
        <v>54</v>
      </c>
      <c r="K6234" s="440" t="s">
        <v>25</v>
      </c>
      <c r="L6234"/>
    </row>
    <row r="6235" spans="2:12" ht="15" x14ac:dyDescent="0.25">
      <c r="B6235" s="394" t="s">
        <v>383</v>
      </c>
      <c r="C6235" s="444" t="s">
        <v>690</v>
      </c>
      <c r="D6235" s="394" t="s">
        <v>1336</v>
      </c>
      <c r="E6235" s="394" t="s">
        <v>202</v>
      </c>
      <c r="F6235" s="542" t="s">
        <v>384</v>
      </c>
      <c r="G6235" s="542"/>
      <c r="H6235" s="395" t="s">
        <v>340</v>
      </c>
      <c r="I6235" s="445">
        <v>0.6</v>
      </c>
      <c r="J6235" s="446">
        <v>20.37</v>
      </c>
      <c r="K6235" s="451" t="s">
        <v>4123</v>
      </c>
      <c r="L6235"/>
    </row>
    <row r="6236" spans="2:12" ht="15" x14ac:dyDescent="0.25">
      <c r="B6236" s="394" t="s">
        <v>383</v>
      </c>
      <c r="C6236" s="444" t="s">
        <v>5290</v>
      </c>
      <c r="D6236" s="394" t="s">
        <v>164</v>
      </c>
      <c r="E6236" s="394" t="s">
        <v>5291</v>
      </c>
      <c r="F6236" s="542" t="s">
        <v>390</v>
      </c>
      <c r="G6236" s="542"/>
      <c r="H6236" s="395" t="s">
        <v>136</v>
      </c>
      <c r="I6236" s="445">
        <v>1</v>
      </c>
      <c r="J6236" s="446">
        <v>65</v>
      </c>
      <c r="K6236" s="451" t="s">
        <v>5292</v>
      </c>
      <c r="L6236"/>
    </row>
    <row r="6237" spans="2:12" ht="15" x14ac:dyDescent="0.25">
      <c r="B6237" s="394" t="s">
        <v>383</v>
      </c>
      <c r="C6237" s="444" t="s">
        <v>682</v>
      </c>
      <c r="D6237" s="394" t="s">
        <v>1336</v>
      </c>
      <c r="E6237" s="394" t="s">
        <v>244</v>
      </c>
      <c r="F6237" s="542" t="s">
        <v>384</v>
      </c>
      <c r="G6237" s="542"/>
      <c r="H6237" s="395" t="s">
        <v>340</v>
      </c>
      <c r="I6237" s="445">
        <v>0.6</v>
      </c>
      <c r="J6237" s="446">
        <v>29.48</v>
      </c>
      <c r="K6237" s="451" t="s">
        <v>1309</v>
      </c>
      <c r="L6237"/>
    </row>
    <row r="6238" spans="2:12" ht="25.5" x14ac:dyDescent="0.25">
      <c r="B6238" s="399"/>
      <c r="C6238" s="399"/>
      <c r="D6238" s="399"/>
      <c r="E6238" s="399"/>
      <c r="F6238" s="399" t="s">
        <v>386</v>
      </c>
      <c r="G6238" s="447">
        <v>29.9</v>
      </c>
      <c r="H6238" s="399" t="s">
        <v>387</v>
      </c>
      <c r="I6238" s="447">
        <v>0</v>
      </c>
      <c r="J6238" s="399" t="s">
        <v>388</v>
      </c>
      <c r="K6238" s="447">
        <v>29.9</v>
      </c>
      <c r="L6238"/>
    </row>
    <row r="6239" spans="2:12" ht="26.25" thickBot="1" x14ac:dyDescent="0.3">
      <c r="B6239" s="399"/>
      <c r="C6239" s="399"/>
      <c r="D6239" s="399"/>
      <c r="E6239" s="399"/>
      <c r="F6239" s="399" t="s">
        <v>389</v>
      </c>
      <c r="G6239" s="447">
        <v>0</v>
      </c>
      <c r="H6239" s="399"/>
      <c r="I6239" s="543" t="s">
        <v>474</v>
      </c>
      <c r="J6239" s="543"/>
      <c r="K6239" s="447">
        <v>94.9</v>
      </c>
      <c r="L6239"/>
    </row>
    <row r="6240" spans="2:12" ht="13.5" thickTop="1" x14ac:dyDescent="0.25">
      <c r="B6240" s="396"/>
      <c r="C6240" s="396"/>
      <c r="D6240" s="396"/>
      <c r="E6240" s="396"/>
      <c r="F6240" s="396"/>
      <c r="G6240" s="396"/>
      <c r="H6240" s="396"/>
      <c r="I6240" s="396"/>
      <c r="J6240" s="396"/>
      <c r="K6240" s="396"/>
      <c r="L6240" s="396"/>
    </row>
    <row r="6241" spans="2:12" ht="15" x14ac:dyDescent="0.25">
      <c r="B6241" s="388" t="s">
        <v>3342</v>
      </c>
      <c r="C6241" s="440" t="s">
        <v>15</v>
      </c>
      <c r="D6241" s="388" t="s">
        <v>33</v>
      </c>
      <c r="E6241" s="388" t="s">
        <v>30</v>
      </c>
      <c r="F6241" s="544" t="s">
        <v>199</v>
      </c>
      <c r="G6241" s="544"/>
      <c r="H6241" s="389" t="s">
        <v>24</v>
      </c>
      <c r="I6241" s="440" t="s">
        <v>26</v>
      </c>
      <c r="J6241" s="440" t="s">
        <v>585</v>
      </c>
      <c r="K6241" s="440" t="s">
        <v>54</v>
      </c>
      <c r="L6241" s="440" t="s">
        <v>25</v>
      </c>
    </row>
    <row r="6242" spans="2:12" ht="25.5" x14ac:dyDescent="0.25">
      <c r="B6242" s="390" t="s">
        <v>382</v>
      </c>
      <c r="C6242" s="391" t="s">
        <v>3343</v>
      </c>
      <c r="D6242" s="390" t="s">
        <v>965</v>
      </c>
      <c r="E6242" s="390" t="s">
        <v>3344</v>
      </c>
      <c r="F6242" s="541">
        <v>0</v>
      </c>
      <c r="G6242" s="541"/>
      <c r="H6242" s="392" t="s">
        <v>136</v>
      </c>
      <c r="I6242" s="443">
        <v>1</v>
      </c>
      <c r="J6242" s="393"/>
      <c r="K6242" s="393">
        <v>163.34</v>
      </c>
      <c r="L6242" s="393">
        <v>163.34</v>
      </c>
    </row>
    <row r="6243" spans="2:12" ht="12.75" customHeight="1" x14ac:dyDescent="0.25">
      <c r="B6243" s="394" t="s">
        <v>383</v>
      </c>
      <c r="C6243" s="444" t="s">
        <v>5293</v>
      </c>
      <c r="D6243" s="394" t="s">
        <v>965</v>
      </c>
      <c r="E6243" s="394" t="s">
        <v>5294</v>
      </c>
      <c r="F6243" s="542" t="s">
        <v>390</v>
      </c>
      <c r="G6243" s="542"/>
      <c r="H6243" s="395" t="s">
        <v>136</v>
      </c>
      <c r="I6243" s="445">
        <v>1</v>
      </c>
      <c r="J6243" s="445">
        <v>0</v>
      </c>
      <c r="K6243" s="446">
        <v>131.62</v>
      </c>
      <c r="L6243" s="446">
        <v>131.62</v>
      </c>
    </row>
    <row r="6244" spans="2:12" ht="12.75" customHeight="1" x14ac:dyDescent="0.25">
      <c r="B6244" s="394" t="s">
        <v>383</v>
      </c>
      <c r="C6244" s="444" t="s">
        <v>682</v>
      </c>
      <c r="D6244" s="394" t="s">
        <v>1336</v>
      </c>
      <c r="E6244" s="394" t="s">
        <v>244</v>
      </c>
      <c r="F6244" s="542" t="s">
        <v>384</v>
      </c>
      <c r="G6244" s="542"/>
      <c r="H6244" s="395" t="s">
        <v>340</v>
      </c>
      <c r="I6244" s="445">
        <v>0.8</v>
      </c>
      <c r="J6244" s="445">
        <v>0</v>
      </c>
      <c r="K6244" s="446">
        <v>29.48</v>
      </c>
      <c r="L6244" s="446">
        <v>23.584</v>
      </c>
    </row>
    <row r="6245" spans="2:12" x14ac:dyDescent="0.25">
      <c r="B6245" s="394" t="s">
        <v>383</v>
      </c>
      <c r="C6245" s="444" t="s">
        <v>690</v>
      </c>
      <c r="D6245" s="394" t="s">
        <v>1336</v>
      </c>
      <c r="E6245" s="394" t="s">
        <v>202</v>
      </c>
      <c r="F6245" s="542" t="s">
        <v>384</v>
      </c>
      <c r="G6245" s="542"/>
      <c r="H6245" s="395" t="s">
        <v>340</v>
      </c>
      <c r="I6245" s="445">
        <v>0.4</v>
      </c>
      <c r="J6245" s="445">
        <v>0</v>
      </c>
      <c r="K6245" s="446">
        <v>20.37</v>
      </c>
      <c r="L6245" s="446">
        <v>8.1479999999999997</v>
      </c>
    </row>
    <row r="6246" spans="2:12" ht="25.5" x14ac:dyDescent="0.25">
      <c r="B6246" s="399"/>
      <c r="C6246" s="399"/>
      <c r="D6246" s="399"/>
      <c r="E6246" s="399"/>
      <c r="F6246" s="399"/>
      <c r="G6246" s="399" t="s">
        <v>386</v>
      </c>
      <c r="H6246" s="447">
        <v>31.72</v>
      </c>
      <c r="I6246" s="399" t="s">
        <v>387</v>
      </c>
      <c r="J6246" s="447">
        <v>0</v>
      </c>
      <c r="K6246" s="399" t="s">
        <v>388</v>
      </c>
      <c r="L6246" s="447">
        <v>31.72</v>
      </c>
    </row>
    <row r="6247" spans="2:12" ht="26.25" thickBot="1" x14ac:dyDescent="0.3">
      <c r="B6247" s="399"/>
      <c r="C6247" s="399"/>
      <c r="D6247" s="399"/>
      <c r="E6247" s="399"/>
      <c r="F6247" s="399"/>
      <c r="G6247" s="399" t="s">
        <v>389</v>
      </c>
      <c r="H6247" s="447">
        <v>0</v>
      </c>
      <c r="I6247" s="543"/>
      <c r="J6247" s="543" t="s">
        <v>474</v>
      </c>
      <c r="K6247" s="399"/>
      <c r="L6247" s="447">
        <v>163.34</v>
      </c>
    </row>
    <row r="6248" spans="2:12" ht="13.5" thickTop="1" x14ac:dyDescent="0.25">
      <c r="B6248" s="396"/>
      <c r="C6248" s="396"/>
      <c r="D6248" s="396"/>
      <c r="E6248" s="396"/>
      <c r="F6248" s="396"/>
      <c r="G6248" s="396"/>
      <c r="H6248" s="396"/>
      <c r="I6248" s="396"/>
      <c r="J6248" s="396"/>
      <c r="K6248" s="396"/>
      <c r="L6248" s="396"/>
    </row>
    <row r="6249" spans="2:12" ht="15" x14ac:dyDescent="0.25">
      <c r="B6249" s="388" t="s">
        <v>3345</v>
      </c>
      <c r="C6249" s="440" t="s">
        <v>15</v>
      </c>
      <c r="D6249" s="388" t="s">
        <v>33</v>
      </c>
      <c r="E6249" s="388" t="s">
        <v>30</v>
      </c>
      <c r="F6249" s="544" t="s">
        <v>199</v>
      </c>
      <c r="G6249" s="544"/>
      <c r="H6249" s="389" t="s">
        <v>24</v>
      </c>
      <c r="I6249" s="440" t="s">
        <v>26</v>
      </c>
      <c r="J6249" s="440" t="s">
        <v>585</v>
      </c>
      <c r="K6249" s="440" t="s">
        <v>54</v>
      </c>
      <c r="L6249" s="440" t="s">
        <v>25</v>
      </c>
    </row>
    <row r="6250" spans="2:12" ht="51" x14ac:dyDescent="0.25">
      <c r="B6250" s="390" t="s">
        <v>382</v>
      </c>
      <c r="C6250" s="391" t="s">
        <v>3346</v>
      </c>
      <c r="D6250" s="390" t="s">
        <v>160</v>
      </c>
      <c r="E6250" s="390" t="s">
        <v>3347</v>
      </c>
      <c r="F6250" s="541" t="s">
        <v>5295</v>
      </c>
      <c r="G6250" s="541"/>
      <c r="H6250" s="392" t="s">
        <v>159</v>
      </c>
      <c r="I6250" s="443">
        <v>1</v>
      </c>
      <c r="J6250" s="393"/>
      <c r="K6250" s="393">
        <v>36.26</v>
      </c>
      <c r="L6250" s="393">
        <v>36.26</v>
      </c>
    </row>
    <row r="6251" spans="2:12" x14ac:dyDescent="0.25">
      <c r="B6251" s="394" t="s">
        <v>383</v>
      </c>
      <c r="C6251" s="444" t="s">
        <v>1279</v>
      </c>
      <c r="D6251" s="394" t="s">
        <v>1336</v>
      </c>
      <c r="E6251" s="394" t="s">
        <v>1084</v>
      </c>
      <c r="F6251" s="542" t="s">
        <v>390</v>
      </c>
      <c r="G6251" s="542"/>
      <c r="H6251" s="395" t="s">
        <v>136</v>
      </c>
      <c r="I6251" s="445">
        <v>2</v>
      </c>
      <c r="J6251" s="445">
        <v>0</v>
      </c>
      <c r="K6251" s="446">
        <v>0.24</v>
      </c>
      <c r="L6251" s="446">
        <v>0.48</v>
      </c>
    </row>
    <row r="6252" spans="2:12" x14ac:dyDescent="0.25">
      <c r="B6252" s="394" t="s">
        <v>383</v>
      </c>
      <c r="C6252" s="444" t="s">
        <v>690</v>
      </c>
      <c r="D6252" s="394" t="s">
        <v>1336</v>
      </c>
      <c r="E6252" s="394" t="s">
        <v>202</v>
      </c>
      <c r="F6252" s="542" t="s">
        <v>384</v>
      </c>
      <c r="G6252" s="542"/>
      <c r="H6252" s="395" t="s">
        <v>340</v>
      </c>
      <c r="I6252" s="445">
        <v>0.35699999999999998</v>
      </c>
      <c r="J6252" s="445">
        <v>0</v>
      </c>
      <c r="K6252" s="446">
        <v>20.37</v>
      </c>
      <c r="L6252" s="446">
        <v>7.2720900000000004</v>
      </c>
    </row>
    <row r="6253" spans="2:12" ht="25.5" x14ac:dyDescent="0.25">
      <c r="B6253" s="394" t="s">
        <v>383</v>
      </c>
      <c r="C6253" s="444" t="s">
        <v>5296</v>
      </c>
      <c r="D6253" s="394" t="s">
        <v>160</v>
      </c>
      <c r="E6253" s="394" t="s">
        <v>5297</v>
      </c>
      <c r="F6253" s="542" t="s">
        <v>390</v>
      </c>
      <c r="G6253" s="542"/>
      <c r="H6253" s="395" t="s">
        <v>159</v>
      </c>
      <c r="I6253" s="445">
        <v>1</v>
      </c>
      <c r="J6253" s="445">
        <v>0</v>
      </c>
      <c r="K6253" s="446">
        <v>17.670000000000002</v>
      </c>
      <c r="L6253" s="446">
        <v>17.670000000000002</v>
      </c>
    </row>
    <row r="6254" spans="2:12" ht="12.75" customHeight="1" x14ac:dyDescent="0.25">
      <c r="B6254" s="394" t="s">
        <v>383</v>
      </c>
      <c r="C6254" s="444" t="s">
        <v>1278</v>
      </c>
      <c r="D6254" s="394" t="s">
        <v>1336</v>
      </c>
      <c r="E6254" s="394" t="s">
        <v>1083</v>
      </c>
      <c r="F6254" s="542" t="s">
        <v>390</v>
      </c>
      <c r="G6254" s="542"/>
      <c r="H6254" s="395" t="s">
        <v>136</v>
      </c>
      <c r="I6254" s="445">
        <v>2</v>
      </c>
      <c r="J6254" s="445">
        <v>0</v>
      </c>
      <c r="K6254" s="446">
        <v>0.16</v>
      </c>
      <c r="L6254" s="446">
        <v>0.32</v>
      </c>
    </row>
    <row r="6255" spans="2:12" ht="12.75" customHeight="1" x14ac:dyDescent="0.25">
      <c r="B6255" s="394" t="s">
        <v>383</v>
      </c>
      <c r="C6255" s="444" t="s">
        <v>682</v>
      </c>
      <c r="D6255" s="394" t="s">
        <v>1336</v>
      </c>
      <c r="E6255" s="394" t="s">
        <v>244</v>
      </c>
      <c r="F6255" s="542" t="s">
        <v>384</v>
      </c>
      <c r="G6255" s="542"/>
      <c r="H6255" s="395" t="s">
        <v>340</v>
      </c>
      <c r="I6255" s="445">
        <v>0.35699999999999998</v>
      </c>
      <c r="J6255" s="445">
        <v>0</v>
      </c>
      <c r="K6255" s="446">
        <v>29.48</v>
      </c>
      <c r="L6255" s="446">
        <v>10.52436</v>
      </c>
    </row>
    <row r="6256" spans="2:12" ht="25.5" x14ac:dyDescent="0.25">
      <c r="B6256" s="399"/>
      <c r="C6256" s="399"/>
      <c r="D6256" s="399"/>
      <c r="E6256" s="399"/>
      <c r="F6256" s="399"/>
      <c r="G6256" s="399" t="s">
        <v>386</v>
      </c>
      <c r="H6256" s="447">
        <v>17.79</v>
      </c>
      <c r="I6256" s="399" t="s">
        <v>387</v>
      </c>
      <c r="J6256" s="447">
        <v>0</v>
      </c>
      <c r="K6256" s="399" t="s">
        <v>388</v>
      </c>
      <c r="L6256" s="447">
        <v>17.79</v>
      </c>
    </row>
    <row r="6257" spans="2:12" ht="26.25" thickBot="1" x14ac:dyDescent="0.3">
      <c r="B6257" s="399"/>
      <c r="C6257" s="399"/>
      <c r="D6257" s="399"/>
      <c r="E6257" s="399"/>
      <c r="F6257" s="399"/>
      <c r="G6257" s="399" t="s">
        <v>389</v>
      </c>
      <c r="H6257" s="447">
        <v>0</v>
      </c>
      <c r="I6257" s="543"/>
      <c r="J6257" s="543" t="s">
        <v>474</v>
      </c>
      <c r="K6257" s="399"/>
      <c r="L6257" s="447">
        <v>36.26</v>
      </c>
    </row>
    <row r="6258" spans="2:12" ht="13.5" thickTop="1" x14ac:dyDescent="0.25">
      <c r="B6258" s="396"/>
      <c r="C6258" s="396"/>
      <c r="D6258" s="396"/>
      <c r="E6258" s="396"/>
      <c r="F6258" s="396"/>
      <c r="G6258" s="396"/>
      <c r="H6258" s="396"/>
      <c r="I6258" s="396"/>
      <c r="J6258" s="396"/>
      <c r="K6258" s="396"/>
      <c r="L6258" s="396"/>
    </row>
    <row r="6259" spans="2:12" ht="15" x14ac:dyDescent="0.25">
      <c r="B6259" s="388" t="s">
        <v>3348</v>
      </c>
      <c r="C6259" s="440" t="s">
        <v>15</v>
      </c>
      <c r="D6259" s="388" t="s">
        <v>33</v>
      </c>
      <c r="E6259" s="388" t="s">
        <v>30</v>
      </c>
      <c r="F6259" s="544" t="s">
        <v>199</v>
      </c>
      <c r="G6259" s="544"/>
      <c r="H6259" s="389" t="s">
        <v>24</v>
      </c>
      <c r="I6259" s="440" t="s">
        <v>26</v>
      </c>
      <c r="J6259" s="440" t="s">
        <v>585</v>
      </c>
      <c r="K6259" s="440" t="s">
        <v>54</v>
      </c>
      <c r="L6259" s="440" t="s">
        <v>25</v>
      </c>
    </row>
    <row r="6260" spans="2:12" ht="51" x14ac:dyDescent="0.25">
      <c r="B6260" s="390" t="s">
        <v>382</v>
      </c>
      <c r="C6260" s="391" t="s">
        <v>3349</v>
      </c>
      <c r="D6260" s="390" t="s">
        <v>160</v>
      </c>
      <c r="E6260" s="390" t="s">
        <v>3350</v>
      </c>
      <c r="F6260" s="541" t="s">
        <v>5295</v>
      </c>
      <c r="G6260" s="541"/>
      <c r="H6260" s="392" t="s">
        <v>159</v>
      </c>
      <c r="I6260" s="443">
        <v>1</v>
      </c>
      <c r="J6260" s="393"/>
      <c r="K6260" s="393">
        <v>39.21</v>
      </c>
      <c r="L6260" s="393">
        <v>39.21</v>
      </c>
    </row>
    <row r="6261" spans="2:12" x14ac:dyDescent="0.25">
      <c r="B6261" s="394" t="s">
        <v>383</v>
      </c>
      <c r="C6261" s="444" t="s">
        <v>1279</v>
      </c>
      <c r="D6261" s="394" t="s">
        <v>1336</v>
      </c>
      <c r="E6261" s="394" t="s">
        <v>1084</v>
      </c>
      <c r="F6261" s="542" t="s">
        <v>390</v>
      </c>
      <c r="G6261" s="542"/>
      <c r="H6261" s="395" t="s">
        <v>136</v>
      </c>
      <c r="I6261" s="445">
        <v>2</v>
      </c>
      <c r="J6261" s="445">
        <v>0</v>
      </c>
      <c r="K6261" s="446">
        <v>0.24</v>
      </c>
      <c r="L6261" s="446">
        <v>0.48</v>
      </c>
    </row>
    <row r="6262" spans="2:12" x14ac:dyDescent="0.25">
      <c r="B6262" s="394" t="s">
        <v>383</v>
      </c>
      <c r="C6262" s="444" t="s">
        <v>690</v>
      </c>
      <c r="D6262" s="394" t="s">
        <v>1336</v>
      </c>
      <c r="E6262" s="394" t="s">
        <v>202</v>
      </c>
      <c r="F6262" s="542" t="s">
        <v>384</v>
      </c>
      <c r="G6262" s="542"/>
      <c r="H6262" s="395" t="s">
        <v>340</v>
      </c>
      <c r="I6262" s="445">
        <v>0.39779999999999999</v>
      </c>
      <c r="J6262" s="445">
        <v>0</v>
      </c>
      <c r="K6262" s="446">
        <v>20.37</v>
      </c>
      <c r="L6262" s="446">
        <v>8.1031860000000009</v>
      </c>
    </row>
    <row r="6263" spans="2:12" x14ac:dyDescent="0.25">
      <c r="B6263" s="394" t="s">
        <v>383</v>
      </c>
      <c r="C6263" s="444" t="s">
        <v>682</v>
      </c>
      <c r="D6263" s="394" t="s">
        <v>1336</v>
      </c>
      <c r="E6263" s="394" t="s">
        <v>244</v>
      </c>
      <c r="F6263" s="542" t="s">
        <v>384</v>
      </c>
      <c r="G6263" s="542"/>
      <c r="H6263" s="395" t="s">
        <v>340</v>
      </c>
      <c r="I6263" s="445">
        <v>0.39779999999999999</v>
      </c>
      <c r="J6263" s="445">
        <v>0</v>
      </c>
      <c r="K6263" s="446">
        <v>29.48</v>
      </c>
      <c r="L6263" s="446">
        <v>11.727143999999999</v>
      </c>
    </row>
    <row r="6264" spans="2:12" ht="12.75" customHeight="1" x14ac:dyDescent="0.25">
      <c r="B6264" s="394" t="s">
        <v>383</v>
      </c>
      <c r="C6264" s="444" t="s">
        <v>5298</v>
      </c>
      <c r="D6264" s="394" t="s">
        <v>160</v>
      </c>
      <c r="E6264" s="394" t="s">
        <v>5299</v>
      </c>
      <c r="F6264" s="542" t="s">
        <v>390</v>
      </c>
      <c r="G6264" s="542"/>
      <c r="H6264" s="395" t="s">
        <v>159</v>
      </c>
      <c r="I6264" s="445">
        <v>1</v>
      </c>
      <c r="J6264" s="445">
        <v>0</v>
      </c>
      <c r="K6264" s="446">
        <v>18.59</v>
      </c>
      <c r="L6264" s="446">
        <v>18.59</v>
      </c>
    </row>
    <row r="6265" spans="2:12" ht="12.75" customHeight="1" x14ac:dyDescent="0.25">
      <c r="B6265" s="394" t="s">
        <v>383</v>
      </c>
      <c r="C6265" s="444" t="s">
        <v>1278</v>
      </c>
      <c r="D6265" s="394" t="s">
        <v>1336</v>
      </c>
      <c r="E6265" s="394" t="s">
        <v>1083</v>
      </c>
      <c r="F6265" s="542" t="s">
        <v>390</v>
      </c>
      <c r="G6265" s="542"/>
      <c r="H6265" s="395" t="s">
        <v>136</v>
      </c>
      <c r="I6265" s="445">
        <v>2</v>
      </c>
      <c r="J6265" s="445">
        <v>0</v>
      </c>
      <c r="K6265" s="446">
        <v>0.16</v>
      </c>
      <c r="L6265" s="446">
        <v>0.32</v>
      </c>
    </row>
    <row r="6266" spans="2:12" ht="25.5" x14ac:dyDescent="0.25">
      <c r="B6266" s="399"/>
      <c r="C6266" s="399"/>
      <c r="D6266" s="399"/>
      <c r="E6266" s="399"/>
      <c r="F6266" s="399"/>
      <c r="G6266" s="399" t="s">
        <v>386</v>
      </c>
      <c r="H6266" s="447">
        <v>19.82</v>
      </c>
      <c r="I6266" s="399" t="s">
        <v>387</v>
      </c>
      <c r="J6266" s="447">
        <v>0</v>
      </c>
      <c r="K6266" s="399" t="s">
        <v>388</v>
      </c>
      <c r="L6266" s="447">
        <v>19.82</v>
      </c>
    </row>
    <row r="6267" spans="2:12" ht="26.25" thickBot="1" x14ac:dyDescent="0.3">
      <c r="B6267" s="399"/>
      <c r="C6267" s="399"/>
      <c r="D6267" s="399"/>
      <c r="E6267" s="399"/>
      <c r="F6267" s="399"/>
      <c r="G6267" s="399" t="s">
        <v>389</v>
      </c>
      <c r="H6267" s="447">
        <v>0</v>
      </c>
      <c r="I6267" s="543"/>
      <c r="J6267" s="543" t="s">
        <v>474</v>
      </c>
      <c r="K6267" s="399"/>
      <c r="L6267" s="447">
        <v>39.21</v>
      </c>
    </row>
    <row r="6268" spans="2:12" ht="13.5" thickTop="1" x14ac:dyDescent="0.25">
      <c r="B6268" s="396"/>
      <c r="C6268" s="396"/>
      <c r="D6268" s="396"/>
      <c r="E6268" s="396"/>
      <c r="F6268" s="396"/>
      <c r="G6268" s="396"/>
      <c r="H6268" s="396"/>
      <c r="I6268" s="396"/>
      <c r="J6268" s="396"/>
      <c r="K6268" s="396"/>
      <c r="L6268" s="396"/>
    </row>
    <row r="6269" spans="2:12" ht="15" x14ac:dyDescent="0.25">
      <c r="B6269" s="388" t="s">
        <v>3351</v>
      </c>
      <c r="C6269" s="440" t="s">
        <v>15</v>
      </c>
      <c r="D6269" s="388" t="s">
        <v>33</v>
      </c>
      <c r="E6269" s="388" t="s">
        <v>30</v>
      </c>
      <c r="F6269" s="544" t="s">
        <v>199</v>
      </c>
      <c r="G6269" s="544"/>
      <c r="H6269" s="389" t="s">
        <v>24</v>
      </c>
      <c r="I6269" s="440" t="s">
        <v>26</v>
      </c>
      <c r="J6269" s="440" t="s">
        <v>585</v>
      </c>
      <c r="K6269" s="440" t="s">
        <v>54</v>
      </c>
      <c r="L6269" s="440" t="s">
        <v>25</v>
      </c>
    </row>
    <row r="6270" spans="2:12" ht="51" x14ac:dyDescent="0.25">
      <c r="B6270" s="390" t="s">
        <v>382</v>
      </c>
      <c r="C6270" s="391" t="s">
        <v>3352</v>
      </c>
      <c r="D6270" s="390" t="s">
        <v>160</v>
      </c>
      <c r="E6270" s="390" t="s">
        <v>3353</v>
      </c>
      <c r="F6270" s="541" t="s">
        <v>5295</v>
      </c>
      <c r="G6270" s="541"/>
      <c r="H6270" s="392" t="s">
        <v>159</v>
      </c>
      <c r="I6270" s="443">
        <v>1</v>
      </c>
      <c r="J6270" s="393"/>
      <c r="K6270" s="393">
        <v>46.09</v>
      </c>
      <c r="L6270" s="393">
        <v>46.09</v>
      </c>
    </row>
    <row r="6271" spans="2:12" x14ac:dyDescent="0.25">
      <c r="B6271" s="394" t="s">
        <v>383</v>
      </c>
      <c r="C6271" s="444" t="s">
        <v>682</v>
      </c>
      <c r="D6271" s="394" t="s">
        <v>1336</v>
      </c>
      <c r="E6271" s="394" t="s">
        <v>244</v>
      </c>
      <c r="F6271" s="542" t="s">
        <v>384</v>
      </c>
      <c r="G6271" s="542"/>
      <c r="H6271" s="395" t="s">
        <v>340</v>
      </c>
      <c r="I6271" s="445">
        <v>0.46820000000000001</v>
      </c>
      <c r="J6271" s="445">
        <v>0</v>
      </c>
      <c r="K6271" s="446">
        <v>29.48</v>
      </c>
      <c r="L6271" s="446">
        <v>13.802536</v>
      </c>
    </row>
    <row r="6272" spans="2:12" ht="12.75" customHeight="1" x14ac:dyDescent="0.25">
      <c r="B6272" s="394" t="s">
        <v>383</v>
      </c>
      <c r="C6272" s="444" t="s">
        <v>1279</v>
      </c>
      <c r="D6272" s="394" t="s">
        <v>1336</v>
      </c>
      <c r="E6272" s="394" t="s">
        <v>1084</v>
      </c>
      <c r="F6272" s="542" t="s">
        <v>390</v>
      </c>
      <c r="G6272" s="542"/>
      <c r="H6272" s="395" t="s">
        <v>136</v>
      </c>
      <c r="I6272" s="445">
        <v>2</v>
      </c>
      <c r="J6272" s="445">
        <v>0</v>
      </c>
      <c r="K6272" s="446">
        <v>0.24</v>
      </c>
      <c r="L6272" s="446">
        <v>0.48</v>
      </c>
    </row>
    <row r="6273" spans="2:12" x14ac:dyDescent="0.25">
      <c r="B6273" s="394" t="s">
        <v>383</v>
      </c>
      <c r="C6273" s="444" t="s">
        <v>1278</v>
      </c>
      <c r="D6273" s="394" t="s">
        <v>1336</v>
      </c>
      <c r="E6273" s="394" t="s">
        <v>1083</v>
      </c>
      <c r="F6273" s="542" t="s">
        <v>390</v>
      </c>
      <c r="G6273" s="542"/>
      <c r="H6273" s="395" t="s">
        <v>136</v>
      </c>
      <c r="I6273" s="445">
        <v>2</v>
      </c>
      <c r="J6273" s="445">
        <v>0</v>
      </c>
      <c r="K6273" s="446">
        <v>0.16</v>
      </c>
      <c r="L6273" s="446">
        <v>0.32</v>
      </c>
    </row>
    <row r="6274" spans="2:12" ht="12.75" customHeight="1" x14ac:dyDescent="0.25">
      <c r="B6274" s="394" t="s">
        <v>383</v>
      </c>
      <c r="C6274" s="444" t="s">
        <v>690</v>
      </c>
      <c r="D6274" s="394" t="s">
        <v>1336</v>
      </c>
      <c r="E6274" s="394" t="s">
        <v>202</v>
      </c>
      <c r="F6274" s="542" t="s">
        <v>384</v>
      </c>
      <c r="G6274" s="542"/>
      <c r="H6274" s="395" t="s">
        <v>340</v>
      </c>
      <c r="I6274" s="445">
        <v>0.46820000000000001</v>
      </c>
      <c r="J6274" s="445">
        <v>0</v>
      </c>
      <c r="K6274" s="446">
        <v>20.37</v>
      </c>
      <c r="L6274" s="446">
        <v>9.5372339999999998</v>
      </c>
    </row>
    <row r="6275" spans="2:12" ht="25.5" x14ac:dyDescent="0.25">
      <c r="B6275" s="394" t="s">
        <v>383</v>
      </c>
      <c r="C6275" s="444" t="s">
        <v>5300</v>
      </c>
      <c r="D6275" s="394" t="s">
        <v>160</v>
      </c>
      <c r="E6275" s="394" t="s">
        <v>5301</v>
      </c>
      <c r="F6275" s="542" t="s">
        <v>390</v>
      </c>
      <c r="G6275" s="542"/>
      <c r="H6275" s="395" t="s">
        <v>159</v>
      </c>
      <c r="I6275" s="445">
        <v>1</v>
      </c>
      <c r="J6275" s="445">
        <v>0</v>
      </c>
      <c r="K6275" s="446">
        <v>21.96</v>
      </c>
      <c r="L6275" s="446">
        <v>21.96</v>
      </c>
    </row>
    <row r="6276" spans="2:12" ht="25.5" x14ac:dyDescent="0.25">
      <c r="B6276" s="399"/>
      <c r="C6276" s="399"/>
      <c r="D6276" s="399"/>
      <c r="E6276" s="399"/>
      <c r="F6276" s="399"/>
      <c r="G6276" s="399" t="s">
        <v>386</v>
      </c>
      <c r="H6276" s="447">
        <v>23.33</v>
      </c>
      <c r="I6276" s="399" t="s">
        <v>387</v>
      </c>
      <c r="J6276" s="447">
        <v>0</v>
      </c>
      <c r="K6276" s="399" t="s">
        <v>388</v>
      </c>
      <c r="L6276" s="447">
        <v>23.33</v>
      </c>
    </row>
    <row r="6277" spans="2:12" ht="26.25" thickBot="1" x14ac:dyDescent="0.3">
      <c r="B6277" s="399"/>
      <c r="C6277" s="399"/>
      <c r="D6277" s="399"/>
      <c r="E6277" s="399"/>
      <c r="F6277" s="399"/>
      <c r="G6277" s="399" t="s">
        <v>389</v>
      </c>
      <c r="H6277" s="447">
        <v>0</v>
      </c>
      <c r="I6277" s="543"/>
      <c r="J6277" s="543" t="s">
        <v>474</v>
      </c>
      <c r="K6277" s="399"/>
      <c r="L6277" s="447">
        <v>46.09</v>
      </c>
    </row>
    <row r="6278" spans="2:12" ht="13.5" thickTop="1" x14ac:dyDescent="0.25">
      <c r="B6278" s="396"/>
      <c r="C6278" s="396"/>
      <c r="D6278" s="396"/>
      <c r="E6278" s="396"/>
      <c r="F6278" s="396"/>
      <c r="G6278" s="396"/>
      <c r="H6278" s="396"/>
      <c r="I6278" s="396"/>
      <c r="J6278" s="396"/>
      <c r="K6278" s="396"/>
      <c r="L6278" s="396"/>
    </row>
    <row r="6279" spans="2:12" ht="15" x14ac:dyDescent="0.25">
      <c r="B6279" s="388" t="s">
        <v>3354</v>
      </c>
      <c r="C6279" s="440" t="s">
        <v>15</v>
      </c>
      <c r="D6279" s="388" t="s">
        <v>33</v>
      </c>
      <c r="E6279" s="388" t="s">
        <v>30</v>
      </c>
      <c r="F6279" s="544" t="s">
        <v>199</v>
      </c>
      <c r="G6279" s="544"/>
      <c r="H6279" s="389" t="s">
        <v>24</v>
      </c>
      <c r="I6279" s="440" t="s">
        <v>26</v>
      </c>
      <c r="J6279" s="440" t="s">
        <v>585</v>
      </c>
      <c r="K6279" s="440" t="s">
        <v>54</v>
      </c>
      <c r="L6279" s="440" t="s">
        <v>25</v>
      </c>
    </row>
    <row r="6280" spans="2:12" ht="51" x14ac:dyDescent="0.25">
      <c r="B6280" s="390" t="s">
        <v>382</v>
      </c>
      <c r="C6280" s="391" t="s">
        <v>3355</v>
      </c>
      <c r="D6280" s="390" t="s">
        <v>160</v>
      </c>
      <c r="E6280" s="390" t="s">
        <v>3356</v>
      </c>
      <c r="F6280" s="541" t="s">
        <v>5295</v>
      </c>
      <c r="G6280" s="541"/>
      <c r="H6280" s="392" t="s">
        <v>159</v>
      </c>
      <c r="I6280" s="443">
        <v>1</v>
      </c>
      <c r="J6280" s="393"/>
      <c r="K6280" s="393">
        <v>37.82</v>
      </c>
      <c r="L6280" s="393">
        <v>37.82</v>
      </c>
    </row>
    <row r="6281" spans="2:12" ht="25.5" x14ac:dyDescent="0.25">
      <c r="B6281" s="394" t="s">
        <v>383</v>
      </c>
      <c r="C6281" s="444" t="s">
        <v>5302</v>
      </c>
      <c r="D6281" s="394" t="s">
        <v>160</v>
      </c>
      <c r="E6281" s="394" t="s">
        <v>5303</v>
      </c>
      <c r="F6281" s="542" t="s">
        <v>390</v>
      </c>
      <c r="G6281" s="542"/>
      <c r="H6281" s="395" t="s">
        <v>159</v>
      </c>
      <c r="I6281" s="445">
        <v>1</v>
      </c>
      <c r="J6281" s="445">
        <v>0</v>
      </c>
      <c r="K6281" s="446">
        <v>19.23</v>
      </c>
      <c r="L6281" s="446">
        <v>19.23</v>
      </c>
    </row>
    <row r="6282" spans="2:12" ht="12.75" customHeight="1" x14ac:dyDescent="0.25">
      <c r="B6282" s="394" t="s">
        <v>383</v>
      </c>
      <c r="C6282" s="444" t="s">
        <v>690</v>
      </c>
      <c r="D6282" s="394" t="s">
        <v>1336</v>
      </c>
      <c r="E6282" s="394" t="s">
        <v>202</v>
      </c>
      <c r="F6282" s="542" t="s">
        <v>384</v>
      </c>
      <c r="G6282" s="542"/>
      <c r="H6282" s="395" t="s">
        <v>340</v>
      </c>
      <c r="I6282" s="445">
        <v>0.35699999999999998</v>
      </c>
      <c r="J6282" s="445">
        <v>0</v>
      </c>
      <c r="K6282" s="446">
        <v>20.37</v>
      </c>
      <c r="L6282" s="446">
        <v>7.2720900000000004</v>
      </c>
    </row>
    <row r="6283" spans="2:12" ht="12.75" customHeight="1" x14ac:dyDescent="0.25">
      <c r="B6283" s="394" t="s">
        <v>383</v>
      </c>
      <c r="C6283" s="444" t="s">
        <v>682</v>
      </c>
      <c r="D6283" s="394" t="s">
        <v>1336</v>
      </c>
      <c r="E6283" s="394" t="s">
        <v>244</v>
      </c>
      <c r="F6283" s="542" t="s">
        <v>384</v>
      </c>
      <c r="G6283" s="542"/>
      <c r="H6283" s="395" t="s">
        <v>340</v>
      </c>
      <c r="I6283" s="445">
        <v>0.35699999999999998</v>
      </c>
      <c r="J6283" s="445">
        <v>0</v>
      </c>
      <c r="K6283" s="446">
        <v>29.48</v>
      </c>
      <c r="L6283" s="446">
        <v>10.52436</v>
      </c>
    </row>
    <row r="6284" spans="2:12" x14ac:dyDescent="0.25">
      <c r="B6284" s="394" t="s">
        <v>383</v>
      </c>
      <c r="C6284" s="444" t="s">
        <v>1278</v>
      </c>
      <c r="D6284" s="394" t="s">
        <v>1336</v>
      </c>
      <c r="E6284" s="394" t="s">
        <v>1083</v>
      </c>
      <c r="F6284" s="542" t="s">
        <v>390</v>
      </c>
      <c r="G6284" s="542"/>
      <c r="H6284" s="395" t="s">
        <v>136</v>
      </c>
      <c r="I6284" s="445">
        <v>2</v>
      </c>
      <c r="J6284" s="445">
        <v>0</v>
      </c>
      <c r="K6284" s="446">
        <v>0.16</v>
      </c>
      <c r="L6284" s="446">
        <v>0.32</v>
      </c>
    </row>
    <row r="6285" spans="2:12" x14ac:dyDescent="0.25">
      <c r="B6285" s="394" t="s">
        <v>383</v>
      </c>
      <c r="C6285" s="444" t="s">
        <v>1279</v>
      </c>
      <c r="D6285" s="394" t="s">
        <v>1336</v>
      </c>
      <c r="E6285" s="394" t="s">
        <v>1084</v>
      </c>
      <c r="F6285" s="542" t="s">
        <v>390</v>
      </c>
      <c r="G6285" s="542"/>
      <c r="H6285" s="395" t="s">
        <v>136</v>
      </c>
      <c r="I6285" s="445">
        <v>2</v>
      </c>
      <c r="J6285" s="445">
        <v>0</v>
      </c>
      <c r="K6285" s="446">
        <v>0.24</v>
      </c>
      <c r="L6285" s="446">
        <v>0.48</v>
      </c>
    </row>
    <row r="6286" spans="2:12" ht="25.5" x14ac:dyDescent="0.25">
      <c r="B6286" s="399"/>
      <c r="C6286" s="399"/>
      <c r="D6286" s="399"/>
      <c r="E6286" s="399"/>
      <c r="F6286" s="399"/>
      <c r="G6286" s="399" t="s">
        <v>386</v>
      </c>
      <c r="H6286" s="447">
        <v>17.79</v>
      </c>
      <c r="I6286" s="399" t="s">
        <v>387</v>
      </c>
      <c r="J6286" s="447">
        <v>0</v>
      </c>
      <c r="K6286" s="399" t="s">
        <v>388</v>
      </c>
      <c r="L6286" s="447">
        <v>17.79</v>
      </c>
    </row>
    <row r="6287" spans="2:12" ht="26.25" thickBot="1" x14ac:dyDescent="0.3">
      <c r="B6287" s="399"/>
      <c r="C6287" s="399"/>
      <c r="D6287" s="399"/>
      <c r="E6287" s="399"/>
      <c r="F6287" s="399"/>
      <c r="G6287" s="399" t="s">
        <v>389</v>
      </c>
      <c r="H6287" s="447">
        <v>0</v>
      </c>
      <c r="I6287" s="543"/>
      <c r="J6287" s="543" t="s">
        <v>474</v>
      </c>
      <c r="K6287" s="399"/>
      <c r="L6287" s="447">
        <v>37.82</v>
      </c>
    </row>
    <row r="6288" spans="2:12" ht="13.5" thickTop="1" x14ac:dyDescent="0.25">
      <c r="B6288" s="396"/>
      <c r="C6288" s="396"/>
      <c r="D6288" s="396"/>
      <c r="E6288" s="396"/>
      <c r="F6288" s="396"/>
      <c r="G6288" s="396"/>
      <c r="H6288" s="396"/>
      <c r="I6288" s="396"/>
      <c r="J6288" s="396"/>
      <c r="K6288" s="396"/>
      <c r="L6288" s="396"/>
    </row>
    <row r="6289" spans="2:12" ht="15" x14ac:dyDescent="0.25">
      <c r="B6289" s="388" t="s">
        <v>3357</v>
      </c>
      <c r="C6289" s="440" t="s">
        <v>15</v>
      </c>
      <c r="D6289" s="388" t="s">
        <v>33</v>
      </c>
      <c r="E6289" s="388" t="s">
        <v>30</v>
      </c>
      <c r="F6289" s="544" t="s">
        <v>199</v>
      </c>
      <c r="G6289" s="544"/>
      <c r="H6289" s="389" t="s">
        <v>24</v>
      </c>
      <c r="I6289" s="440" t="s">
        <v>26</v>
      </c>
      <c r="J6289" s="440" t="s">
        <v>585</v>
      </c>
      <c r="K6289" s="440" t="s">
        <v>54</v>
      </c>
      <c r="L6289" s="440" t="s">
        <v>25</v>
      </c>
    </row>
    <row r="6290" spans="2:12" ht="25.5" x14ac:dyDescent="0.25">
      <c r="B6290" s="390" t="s">
        <v>382</v>
      </c>
      <c r="C6290" s="391" t="s">
        <v>3358</v>
      </c>
      <c r="D6290" s="390" t="s">
        <v>1336</v>
      </c>
      <c r="E6290" s="390" t="s">
        <v>3359</v>
      </c>
      <c r="F6290" s="541">
        <v>712</v>
      </c>
      <c r="G6290" s="541"/>
      <c r="H6290" s="392" t="s">
        <v>188</v>
      </c>
      <c r="I6290" s="443">
        <v>1</v>
      </c>
      <c r="J6290" s="393"/>
      <c r="K6290" s="393">
        <v>46.67</v>
      </c>
      <c r="L6290" s="393">
        <v>46.67</v>
      </c>
    </row>
    <row r="6291" spans="2:12" ht="12.75" customHeight="1" x14ac:dyDescent="0.25">
      <c r="B6291" s="394" t="s">
        <v>383</v>
      </c>
      <c r="C6291" s="444" t="s">
        <v>674</v>
      </c>
      <c r="D6291" s="394" t="s">
        <v>1336</v>
      </c>
      <c r="E6291" s="394" t="s">
        <v>237</v>
      </c>
      <c r="F6291" s="542" t="s">
        <v>384</v>
      </c>
      <c r="G6291" s="542"/>
      <c r="H6291" s="395" t="s">
        <v>340</v>
      </c>
      <c r="I6291" s="445">
        <v>0.4</v>
      </c>
      <c r="J6291" s="445">
        <v>0</v>
      </c>
      <c r="K6291" s="446">
        <v>22.31</v>
      </c>
      <c r="L6291" s="446">
        <v>8.9239999999999995</v>
      </c>
    </row>
    <row r="6292" spans="2:12" ht="25.5" x14ac:dyDescent="0.25">
      <c r="B6292" s="394" t="s">
        <v>383</v>
      </c>
      <c r="C6292" s="444" t="s">
        <v>5304</v>
      </c>
      <c r="D6292" s="394" t="s">
        <v>1336</v>
      </c>
      <c r="E6292" s="394" t="s">
        <v>3359</v>
      </c>
      <c r="F6292" s="542" t="s">
        <v>390</v>
      </c>
      <c r="G6292" s="542"/>
      <c r="H6292" s="395" t="s">
        <v>141</v>
      </c>
      <c r="I6292" s="445">
        <v>1</v>
      </c>
      <c r="J6292" s="445">
        <v>0</v>
      </c>
      <c r="K6292" s="446">
        <v>25.96</v>
      </c>
      <c r="L6292" s="446">
        <v>25.96</v>
      </c>
    </row>
    <row r="6293" spans="2:12" x14ac:dyDescent="0.25">
      <c r="B6293" s="394" t="s">
        <v>383</v>
      </c>
      <c r="C6293" s="444" t="s">
        <v>682</v>
      </c>
      <c r="D6293" s="394" t="s">
        <v>1336</v>
      </c>
      <c r="E6293" s="394" t="s">
        <v>244</v>
      </c>
      <c r="F6293" s="542" t="s">
        <v>384</v>
      </c>
      <c r="G6293" s="542"/>
      <c r="H6293" s="395" t="s">
        <v>340</v>
      </c>
      <c r="I6293" s="445">
        <v>0.4</v>
      </c>
      <c r="J6293" s="445">
        <v>0</v>
      </c>
      <c r="K6293" s="446">
        <v>29.48</v>
      </c>
      <c r="L6293" s="446">
        <v>11.792</v>
      </c>
    </row>
    <row r="6294" spans="2:12" ht="25.5" x14ac:dyDescent="0.25">
      <c r="B6294" s="399"/>
      <c r="C6294" s="399"/>
      <c r="D6294" s="399"/>
      <c r="E6294" s="399"/>
      <c r="F6294" s="399"/>
      <c r="G6294" s="399" t="s">
        <v>386</v>
      </c>
      <c r="H6294" s="447">
        <v>20.71</v>
      </c>
      <c r="I6294" s="399" t="s">
        <v>387</v>
      </c>
      <c r="J6294" s="447">
        <v>0</v>
      </c>
      <c r="K6294" s="399" t="s">
        <v>388</v>
      </c>
      <c r="L6294" s="447">
        <v>20.71</v>
      </c>
    </row>
    <row r="6295" spans="2:12" ht="26.25" thickBot="1" x14ac:dyDescent="0.3">
      <c r="B6295" s="399"/>
      <c r="C6295" s="399"/>
      <c r="D6295" s="399"/>
      <c r="E6295" s="399"/>
      <c r="F6295" s="399"/>
      <c r="G6295" s="399" t="s">
        <v>389</v>
      </c>
      <c r="H6295" s="447">
        <v>0</v>
      </c>
      <c r="I6295" s="543"/>
      <c r="J6295" s="543" t="s">
        <v>474</v>
      </c>
      <c r="K6295" s="399"/>
      <c r="L6295" s="447">
        <v>46.67</v>
      </c>
    </row>
    <row r="6296" spans="2:12" ht="13.5" thickTop="1" x14ac:dyDescent="0.25">
      <c r="B6296" s="396"/>
      <c r="C6296" s="396"/>
      <c r="D6296" s="396"/>
      <c r="E6296" s="396"/>
      <c r="F6296" s="396"/>
      <c r="G6296" s="396"/>
      <c r="H6296" s="396"/>
      <c r="I6296" s="396"/>
      <c r="J6296" s="396"/>
      <c r="K6296" s="396"/>
      <c r="L6296" s="396"/>
    </row>
    <row r="6297" spans="2:12" ht="15" x14ac:dyDescent="0.25">
      <c r="B6297" s="388" t="s">
        <v>3360</v>
      </c>
      <c r="C6297" s="440" t="s">
        <v>15</v>
      </c>
      <c r="D6297" s="388" t="s">
        <v>33</v>
      </c>
      <c r="E6297" s="388" t="s">
        <v>30</v>
      </c>
      <c r="F6297" s="544" t="s">
        <v>199</v>
      </c>
      <c r="G6297" s="544"/>
      <c r="H6297" s="389" t="s">
        <v>24</v>
      </c>
      <c r="I6297" s="440" t="s">
        <v>26</v>
      </c>
      <c r="J6297" s="440" t="s">
        <v>585</v>
      </c>
      <c r="K6297" s="440" t="s">
        <v>54</v>
      </c>
      <c r="L6297" s="440" t="s">
        <v>25</v>
      </c>
    </row>
    <row r="6298" spans="2:12" ht="25.5" x14ac:dyDescent="0.25">
      <c r="B6298" s="390" t="s">
        <v>382</v>
      </c>
      <c r="C6298" s="391" t="s">
        <v>767</v>
      </c>
      <c r="D6298" s="390" t="s">
        <v>1336</v>
      </c>
      <c r="E6298" s="390" t="s">
        <v>653</v>
      </c>
      <c r="F6298" s="541">
        <v>712</v>
      </c>
      <c r="G6298" s="541"/>
      <c r="H6298" s="392" t="s">
        <v>188</v>
      </c>
      <c r="I6298" s="443">
        <v>1</v>
      </c>
      <c r="J6298" s="393"/>
      <c r="K6298" s="393">
        <v>81.72</v>
      </c>
      <c r="L6298" s="393">
        <v>81.72</v>
      </c>
    </row>
    <row r="6299" spans="2:12" ht="12.75" customHeight="1" x14ac:dyDescent="0.25">
      <c r="B6299" s="394" t="s">
        <v>383</v>
      </c>
      <c r="C6299" s="444" t="s">
        <v>674</v>
      </c>
      <c r="D6299" s="394" t="s">
        <v>1336</v>
      </c>
      <c r="E6299" s="394" t="s">
        <v>237</v>
      </c>
      <c r="F6299" s="542" t="s">
        <v>384</v>
      </c>
      <c r="G6299" s="542"/>
      <c r="H6299" s="395" t="s">
        <v>340</v>
      </c>
      <c r="I6299" s="445">
        <v>0.7</v>
      </c>
      <c r="J6299" s="445">
        <v>0</v>
      </c>
      <c r="K6299" s="446">
        <v>22.31</v>
      </c>
      <c r="L6299" s="446">
        <v>15.617000000000001</v>
      </c>
    </row>
    <row r="6300" spans="2:12" ht="25.5" x14ac:dyDescent="0.25">
      <c r="B6300" s="394" t="s">
        <v>383</v>
      </c>
      <c r="C6300" s="444" t="s">
        <v>768</v>
      </c>
      <c r="D6300" s="394" t="s">
        <v>1336</v>
      </c>
      <c r="E6300" s="394" t="s">
        <v>653</v>
      </c>
      <c r="F6300" s="542" t="s">
        <v>390</v>
      </c>
      <c r="G6300" s="542"/>
      <c r="H6300" s="395" t="s">
        <v>141</v>
      </c>
      <c r="I6300" s="445">
        <v>1</v>
      </c>
      <c r="J6300" s="445">
        <v>0</v>
      </c>
      <c r="K6300" s="446">
        <v>45.48</v>
      </c>
      <c r="L6300" s="446">
        <v>45.48</v>
      </c>
    </row>
    <row r="6301" spans="2:12" ht="12.75" customHeight="1" x14ac:dyDescent="0.25">
      <c r="B6301" s="394" t="s">
        <v>383</v>
      </c>
      <c r="C6301" s="444" t="s">
        <v>682</v>
      </c>
      <c r="D6301" s="394" t="s">
        <v>1336</v>
      </c>
      <c r="E6301" s="394" t="s">
        <v>244</v>
      </c>
      <c r="F6301" s="542" t="s">
        <v>384</v>
      </c>
      <c r="G6301" s="542"/>
      <c r="H6301" s="395" t="s">
        <v>340</v>
      </c>
      <c r="I6301" s="445">
        <v>0.7</v>
      </c>
      <c r="J6301" s="445">
        <v>0</v>
      </c>
      <c r="K6301" s="446">
        <v>29.48</v>
      </c>
      <c r="L6301" s="446">
        <v>20.635999999999999</v>
      </c>
    </row>
    <row r="6302" spans="2:12" ht="25.5" x14ac:dyDescent="0.25">
      <c r="B6302" s="399"/>
      <c r="C6302" s="399"/>
      <c r="D6302" s="399"/>
      <c r="E6302" s="399"/>
      <c r="F6302" s="399"/>
      <c r="G6302" s="399" t="s">
        <v>386</v>
      </c>
      <c r="H6302" s="447">
        <v>36.24</v>
      </c>
      <c r="I6302" s="399" t="s">
        <v>387</v>
      </c>
      <c r="J6302" s="447">
        <v>0</v>
      </c>
      <c r="K6302" s="399" t="s">
        <v>388</v>
      </c>
      <c r="L6302" s="447">
        <v>36.24</v>
      </c>
    </row>
    <row r="6303" spans="2:12" ht="12.75" customHeight="1" thickBot="1" x14ac:dyDescent="0.3">
      <c r="B6303" s="399"/>
      <c r="C6303" s="399"/>
      <c r="D6303" s="399"/>
      <c r="E6303" s="399"/>
      <c r="F6303" s="399"/>
      <c r="G6303" s="399" t="s">
        <v>389</v>
      </c>
      <c r="H6303" s="447">
        <v>0</v>
      </c>
      <c r="I6303" s="543"/>
      <c r="J6303" s="543" t="s">
        <v>474</v>
      </c>
      <c r="K6303" s="399"/>
      <c r="L6303" s="447">
        <v>81.72</v>
      </c>
    </row>
    <row r="6304" spans="2:12" ht="13.5" thickTop="1" x14ac:dyDescent="0.25">
      <c r="B6304" s="396"/>
      <c r="C6304" s="396"/>
      <c r="D6304" s="396"/>
      <c r="E6304" s="396"/>
      <c r="F6304" s="396"/>
      <c r="G6304" s="396"/>
      <c r="H6304" s="396"/>
      <c r="I6304" s="396"/>
      <c r="J6304" s="396"/>
      <c r="K6304" s="396"/>
      <c r="L6304" s="396"/>
    </row>
    <row r="6305" spans="2:12" ht="15" x14ac:dyDescent="0.25">
      <c r="B6305" s="388" t="s">
        <v>3361</v>
      </c>
      <c r="C6305" s="440" t="s">
        <v>15</v>
      </c>
      <c r="D6305" s="388" t="s">
        <v>33</v>
      </c>
      <c r="E6305" s="388" t="s">
        <v>30</v>
      </c>
      <c r="F6305" s="544" t="s">
        <v>199</v>
      </c>
      <c r="G6305" s="544"/>
      <c r="H6305" s="389" t="s">
        <v>24</v>
      </c>
      <c r="I6305" s="440" t="s">
        <v>26</v>
      </c>
      <c r="J6305" s="440" t="s">
        <v>585</v>
      </c>
      <c r="K6305" s="440" t="s">
        <v>54</v>
      </c>
      <c r="L6305" s="440" t="s">
        <v>25</v>
      </c>
    </row>
    <row r="6306" spans="2:12" ht="25.5" x14ac:dyDescent="0.25">
      <c r="B6306" s="390" t="s">
        <v>382</v>
      </c>
      <c r="C6306" s="391" t="s">
        <v>3362</v>
      </c>
      <c r="D6306" s="390" t="s">
        <v>1336</v>
      </c>
      <c r="E6306" s="390" t="s">
        <v>3363</v>
      </c>
      <c r="F6306" s="541">
        <v>712</v>
      </c>
      <c r="G6306" s="541"/>
      <c r="H6306" s="392" t="s">
        <v>188</v>
      </c>
      <c r="I6306" s="443">
        <v>1</v>
      </c>
      <c r="J6306" s="393"/>
      <c r="K6306" s="393">
        <v>87.07</v>
      </c>
      <c r="L6306" s="393">
        <v>87.07</v>
      </c>
    </row>
    <row r="6307" spans="2:12" x14ac:dyDescent="0.25">
      <c r="B6307" s="394" t="s">
        <v>383</v>
      </c>
      <c r="C6307" s="444" t="s">
        <v>674</v>
      </c>
      <c r="D6307" s="394" t="s">
        <v>1336</v>
      </c>
      <c r="E6307" s="394" t="s">
        <v>237</v>
      </c>
      <c r="F6307" s="542" t="s">
        <v>384</v>
      </c>
      <c r="G6307" s="542"/>
      <c r="H6307" s="395" t="s">
        <v>340</v>
      </c>
      <c r="I6307" s="445">
        <v>0.8</v>
      </c>
      <c r="J6307" s="445">
        <v>0</v>
      </c>
      <c r="K6307" s="446">
        <v>22.31</v>
      </c>
      <c r="L6307" s="446">
        <v>17.847999999999999</v>
      </c>
    </row>
    <row r="6308" spans="2:12" ht="25.5" x14ac:dyDescent="0.25">
      <c r="B6308" s="394" t="s">
        <v>383</v>
      </c>
      <c r="C6308" s="444" t="s">
        <v>5305</v>
      </c>
      <c r="D6308" s="394" t="s">
        <v>1336</v>
      </c>
      <c r="E6308" s="394" t="s">
        <v>3363</v>
      </c>
      <c r="F6308" s="542" t="s">
        <v>390</v>
      </c>
      <c r="G6308" s="542"/>
      <c r="H6308" s="395" t="s">
        <v>141</v>
      </c>
      <c r="I6308" s="445">
        <v>1</v>
      </c>
      <c r="J6308" s="445">
        <v>0</v>
      </c>
      <c r="K6308" s="446">
        <v>45.65</v>
      </c>
      <c r="L6308" s="446">
        <v>45.65</v>
      </c>
    </row>
    <row r="6309" spans="2:12" x14ac:dyDescent="0.25">
      <c r="B6309" s="394" t="s">
        <v>383</v>
      </c>
      <c r="C6309" s="444" t="s">
        <v>682</v>
      </c>
      <c r="D6309" s="394" t="s">
        <v>1336</v>
      </c>
      <c r="E6309" s="394" t="s">
        <v>244</v>
      </c>
      <c r="F6309" s="542" t="s">
        <v>384</v>
      </c>
      <c r="G6309" s="542"/>
      <c r="H6309" s="395" t="s">
        <v>340</v>
      </c>
      <c r="I6309" s="445">
        <v>0.8</v>
      </c>
      <c r="J6309" s="445">
        <v>0</v>
      </c>
      <c r="K6309" s="446">
        <v>29.48</v>
      </c>
      <c r="L6309" s="446">
        <v>23.584</v>
      </c>
    </row>
    <row r="6310" spans="2:12" ht="25.5" x14ac:dyDescent="0.25">
      <c r="B6310" s="399"/>
      <c r="C6310" s="399"/>
      <c r="D6310" s="399"/>
      <c r="E6310" s="399"/>
      <c r="F6310" s="399"/>
      <c r="G6310" s="399" t="s">
        <v>386</v>
      </c>
      <c r="H6310" s="447">
        <v>41.42</v>
      </c>
      <c r="I6310" s="399" t="s">
        <v>387</v>
      </c>
      <c r="J6310" s="447">
        <v>0</v>
      </c>
      <c r="K6310" s="399" t="s">
        <v>388</v>
      </c>
      <c r="L6310" s="447">
        <v>41.42</v>
      </c>
    </row>
    <row r="6311" spans="2:12" ht="26.25" thickBot="1" x14ac:dyDescent="0.3">
      <c r="B6311" s="399"/>
      <c r="C6311" s="399"/>
      <c r="D6311" s="399"/>
      <c r="E6311" s="399"/>
      <c r="F6311" s="399"/>
      <c r="G6311" s="399" t="s">
        <v>389</v>
      </c>
      <c r="H6311" s="447">
        <v>0</v>
      </c>
      <c r="I6311" s="543"/>
      <c r="J6311" s="543" t="s">
        <v>474</v>
      </c>
      <c r="K6311" s="399"/>
      <c r="L6311" s="447">
        <v>87.07</v>
      </c>
    </row>
    <row r="6312" spans="2:12" ht="13.5" thickTop="1" x14ac:dyDescent="0.25">
      <c r="B6312" s="396"/>
      <c r="C6312" s="396"/>
      <c r="D6312" s="396"/>
      <c r="E6312" s="396"/>
      <c r="F6312" s="396"/>
      <c r="G6312" s="396"/>
      <c r="H6312" s="396"/>
      <c r="I6312" s="396"/>
      <c r="J6312" s="396"/>
      <c r="K6312" s="396"/>
      <c r="L6312" s="396"/>
    </row>
    <row r="6313" spans="2:12" ht="15" x14ac:dyDescent="0.25">
      <c r="B6313" s="388" t="s">
        <v>3367</v>
      </c>
      <c r="C6313" s="440" t="s">
        <v>15</v>
      </c>
      <c r="D6313" s="388" t="s">
        <v>33</v>
      </c>
      <c r="E6313" s="388" t="s">
        <v>30</v>
      </c>
      <c r="F6313" s="544" t="s">
        <v>199</v>
      </c>
      <c r="G6313" s="544"/>
      <c r="H6313" s="389" t="s">
        <v>24</v>
      </c>
      <c r="I6313" s="440" t="s">
        <v>26</v>
      </c>
      <c r="J6313" s="440" t="s">
        <v>585</v>
      </c>
      <c r="K6313" s="440" t="s">
        <v>54</v>
      </c>
      <c r="L6313" s="440" t="s">
        <v>25</v>
      </c>
    </row>
    <row r="6314" spans="2:12" x14ac:dyDescent="0.25">
      <c r="B6314" s="390" t="s">
        <v>382</v>
      </c>
      <c r="C6314" s="391" t="s">
        <v>1061</v>
      </c>
      <c r="D6314" s="390" t="s">
        <v>1336</v>
      </c>
      <c r="E6314" s="390" t="s">
        <v>1062</v>
      </c>
      <c r="F6314" s="541">
        <v>711</v>
      </c>
      <c r="G6314" s="541"/>
      <c r="H6314" s="392" t="s">
        <v>137</v>
      </c>
      <c r="I6314" s="443">
        <v>1</v>
      </c>
      <c r="J6314" s="393"/>
      <c r="K6314" s="393">
        <v>16.05</v>
      </c>
      <c r="L6314" s="393">
        <v>16.05</v>
      </c>
    </row>
    <row r="6315" spans="2:12" ht="12.75" customHeight="1" x14ac:dyDescent="0.25">
      <c r="B6315" s="394" t="s">
        <v>383</v>
      </c>
      <c r="C6315" s="444" t="s">
        <v>674</v>
      </c>
      <c r="D6315" s="394" t="s">
        <v>1336</v>
      </c>
      <c r="E6315" s="394" t="s">
        <v>237</v>
      </c>
      <c r="F6315" s="542" t="s">
        <v>384</v>
      </c>
      <c r="G6315" s="542"/>
      <c r="H6315" s="395" t="s">
        <v>340</v>
      </c>
      <c r="I6315" s="445">
        <v>0.14000000000000001</v>
      </c>
      <c r="J6315" s="445">
        <v>0</v>
      </c>
      <c r="K6315" s="446">
        <v>22.31</v>
      </c>
      <c r="L6315" s="446">
        <v>3.1234000000000002</v>
      </c>
    </row>
    <row r="6316" spans="2:12" ht="12.75" customHeight="1" x14ac:dyDescent="0.25">
      <c r="B6316" s="394" t="s">
        <v>383</v>
      </c>
      <c r="C6316" s="444" t="s">
        <v>682</v>
      </c>
      <c r="D6316" s="394" t="s">
        <v>1336</v>
      </c>
      <c r="E6316" s="394" t="s">
        <v>244</v>
      </c>
      <c r="F6316" s="542" t="s">
        <v>384</v>
      </c>
      <c r="G6316" s="542"/>
      <c r="H6316" s="395" t="s">
        <v>340</v>
      </c>
      <c r="I6316" s="445">
        <v>0.14000000000000001</v>
      </c>
      <c r="J6316" s="445">
        <v>0</v>
      </c>
      <c r="K6316" s="446">
        <v>29.48</v>
      </c>
      <c r="L6316" s="446">
        <v>4.1272000000000002</v>
      </c>
    </row>
    <row r="6317" spans="2:12" x14ac:dyDescent="0.25">
      <c r="B6317" s="394" t="s">
        <v>383</v>
      </c>
      <c r="C6317" s="444" t="s">
        <v>1255</v>
      </c>
      <c r="D6317" s="394" t="s">
        <v>1336</v>
      </c>
      <c r="E6317" s="394" t="s">
        <v>1256</v>
      </c>
      <c r="F6317" s="542" t="s">
        <v>390</v>
      </c>
      <c r="G6317" s="542"/>
      <c r="H6317" s="395" t="s">
        <v>136</v>
      </c>
      <c r="I6317" s="445">
        <v>1</v>
      </c>
      <c r="J6317" s="445">
        <v>0</v>
      </c>
      <c r="K6317" s="446">
        <v>8.81</v>
      </c>
      <c r="L6317" s="446">
        <v>8.81</v>
      </c>
    </row>
    <row r="6318" spans="2:12" ht="25.5" x14ac:dyDescent="0.25">
      <c r="B6318" s="399"/>
      <c r="C6318" s="399"/>
      <c r="D6318" s="399"/>
      <c r="E6318" s="399"/>
      <c r="F6318" s="399"/>
      <c r="G6318" s="399" t="s">
        <v>386</v>
      </c>
      <c r="H6318" s="447">
        <v>7.24</v>
      </c>
      <c r="I6318" s="399" t="s">
        <v>387</v>
      </c>
      <c r="J6318" s="447">
        <v>0</v>
      </c>
      <c r="K6318" s="399" t="s">
        <v>388</v>
      </c>
      <c r="L6318" s="447">
        <v>7.24</v>
      </c>
    </row>
    <row r="6319" spans="2:12" ht="26.25" thickBot="1" x14ac:dyDescent="0.3">
      <c r="B6319" s="399"/>
      <c r="C6319" s="399"/>
      <c r="D6319" s="399"/>
      <c r="E6319" s="399"/>
      <c r="F6319" s="399"/>
      <c r="G6319" s="399" t="s">
        <v>389</v>
      </c>
      <c r="H6319" s="447">
        <v>0</v>
      </c>
      <c r="I6319" s="543"/>
      <c r="J6319" s="543" t="s">
        <v>474</v>
      </c>
      <c r="K6319" s="399"/>
      <c r="L6319" s="447">
        <v>16.05</v>
      </c>
    </row>
    <row r="6320" spans="2:12" ht="13.5" thickTop="1" x14ac:dyDescent="0.25">
      <c r="B6320" s="396"/>
      <c r="C6320" s="396"/>
      <c r="D6320" s="396"/>
      <c r="E6320" s="396"/>
      <c r="F6320" s="396"/>
      <c r="G6320" s="396"/>
      <c r="H6320" s="396"/>
      <c r="I6320" s="396"/>
      <c r="J6320" s="396"/>
      <c r="K6320" s="396"/>
      <c r="L6320" s="396"/>
    </row>
    <row r="6321" spans="2:12" ht="15" x14ac:dyDescent="0.25">
      <c r="B6321" s="388" t="s">
        <v>3370</v>
      </c>
      <c r="C6321" s="440" t="s">
        <v>15</v>
      </c>
      <c r="D6321" s="388" t="s">
        <v>33</v>
      </c>
      <c r="E6321" s="388" t="s">
        <v>30</v>
      </c>
      <c r="F6321" s="544" t="s">
        <v>199</v>
      </c>
      <c r="G6321" s="544"/>
      <c r="H6321" s="389" t="s">
        <v>24</v>
      </c>
      <c r="I6321" s="440" t="s">
        <v>26</v>
      </c>
      <c r="J6321" s="440" t="s">
        <v>585</v>
      </c>
      <c r="K6321" s="440" t="s">
        <v>54</v>
      </c>
      <c r="L6321" s="440" t="s">
        <v>25</v>
      </c>
    </row>
    <row r="6322" spans="2:12" x14ac:dyDescent="0.25">
      <c r="B6322" s="390" t="s">
        <v>382</v>
      </c>
      <c r="C6322" s="391" t="s">
        <v>3371</v>
      </c>
      <c r="D6322" s="390" t="s">
        <v>1336</v>
      </c>
      <c r="E6322" s="390" t="s">
        <v>3372</v>
      </c>
      <c r="F6322" s="541">
        <v>717</v>
      </c>
      <c r="G6322" s="541"/>
      <c r="H6322" s="392" t="s">
        <v>137</v>
      </c>
      <c r="I6322" s="443">
        <v>1</v>
      </c>
      <c r="J6322" s="393"/>
      <c r="K6322" s="393">
        <v>13.12</v>
      </c>
      <c r="L6322" s="393">
        <v>13.12</v>
      </c>
    </row>
    <row r="6323" spans="2:12" x14ac:dyDescent="0.25">
      <c r="B6323" s="394" t="s">
        <v>383</v>
      </c>
      <c r="C6323" s="444" t="s">
        <v>674</v>
      </c>
      <c r="D6323" s="394" t="s">
        <v>1336</v>
      </c>
      <c r="E6323" s="394" t="s">
        <v>237</v>
      </c>
      <c r="F6323" s="542" t="s">
        <v>384</v>
      </c>
      <c r="G6323" s="542"/>
      <c r="H6323" s="395" t="s">
        <v>340</v>
      </c>
      <c r="I6323" s="445">
        <v>0.11</v>
      </c>
      <c r="J6323" s="445">
        <v>0</v>
      </c>
      <c r="K6323" s="446">
        <v>22.31</v>
      </c>
      <c r="L6323" s="446">
        <v>2.4540999999999999</v>
      </c>
    </row>
    <row r="6324" spans="2:12" x14ac:dyDescent="0.25">
      <c r="B6324" s="394" t="s">
        <v>383</v>
      </c>
      <c r="C6324" s="444" t="s">
        <v>5306</v>
      </c>
      <c r="D6324" s="394" t="s">
        <v>1336</v>
      </c>
      <c r="E6324" s="394" t="s">
        <v>5307</v>
      </c>
      <c r="F6324" s="542" t="s">
        <v>390</v>
      </c>
      <c r="G6324" s="542"/>
      <c r="H6324" s="395" t="s">
        <v>136</v>
      </c>
      <c r="I6324" s="445">
        <v>1</v>
      </c>
      <c r="J6324" s="445">
        <v>0</v>
      </c>
      <c r="K6324" s="446">
        <v>7.43</v>
      </c>
      <c r="L6324" s="446">
        <v>7.43</v>
      </c>
    </row>
    <row r="6325" spans="2:12" ht="12.75" customHeight="1" x14ac:dyDescent="0.25">
      <c r="B6325" s="394" t="s">
        <v>383</v>
      </c>
      <c r="C6325" s="444" t="s">
        <v>682</v>
      </c>
      <c r="D6325" s="394" t="s">
        <v>1336</v>
      </c>
      <c r="E6325" s="394" t="s">
        <v>244</v>
      </c>
      <c r="F6325" s="542" t="s">
        <v>384</v>
      </c>
      <c r="G6325" s="542"/>
      <c r="H6325" s="395" t="s">
        <v>340</v>
      </c>
      <c r="I6325" s="445">
        <v>0.11</v>
      </c>
      <c r="J6325" s="445">
        <v>0</v>
      </c>
      <c r="K6325" s="446">
        <v>29.48</v>
      </c>
      <c r="L6325" s="446">
        <v>3.2427999999999999</v>
      </c>
    </row>
    <row r="6326" spans="2:12" ht="25.5" x14ac:dyDescent="0.25">
      <c r="B6326" s="399"/>
      <c r="C6326" s="399"/>
      <c r="D6326" s="399"/>
      <c r="E6326" s="399"/>
      <c r="F6326" s="399"/>
      <c r="G6326" s="399" t="s">
        <v>386</v>
      </c>
      <c r="H6326" s="447">
        <v>5.69</v>
      </c>
      <c r="I6326" s="399" t="s">
        <v>387</v>
      </c>
      <c r="J6326" s="447">
        <v>0</v>
      </c>
      <c r="K6326" s="399" t="s">
        <v>388</v>
      </c>
      <c r="L6326" s="447">
        <v>5.69</v>
      </c>
    </row>
    <row r="6327" spans="2:12" ht="12.75" customHeight="1" thickBot="1" x14ac:dyDescent="0.3">
      <c r="B6327" s="399"/>
      <c r="C6327" s="399"/>
      <c r="D6327" s="399"/>
      <c r="E6327" s="399"/>
      <c r="F6327" s="399"/>
      <c r="G6327" s="399" t="s">
        <v>389</v>
      </c>
      <c r="H6327" s="447">
        <v>0</v>
      </c>
      <c r="I6327" s="543"/>
      <c r="J6327" s="543" t="s">
        <v>474</v>
      </c>
      <c r="K6327" s="399"/>
      <c r="L6327" s="447">
        <v>13.12</v>
      </c>
    </row>
    <row r="6328" spans="2:12" ht="13.5" thickTop="1" x14ac:dyDescent="0.25">
      <c r="B6328" s="396"/>
      <c r="C6328" s="396"/>
      <c r="D6328" s="396"/>
      <c r="E6328" s="396"/>
      <c r="F6328" s="396"/>
      <c r="G6328" s="396"/>
      <c r="H6328" s="396"/>
      <c r="I6328" s="396"/>
      <c r="J6328" s="396"/>
      <c r="K6328" s="396"/>
      <c r="L6328" s="396"/>
    </row>
    <row r="6329" spans="2:12" ht="12.75" customHeight="1" x14ac:dyDescent="0.25">
      <c r="B6329" s="388" t="s">
        <v>3373</v>
      </c>
      <c r="C6329" s="440" t="s">
        <v>15</v>
      </c>
      <c r="D6329" s="388" t="s">
        <v>33</v>
      </c>
      <c r="E6329" s="388" t="s">
        <v>30</v>
      </c>
      <c r="F6329" s="544" t="s">
        <v>199</v>
      </c>
      <c r="G6329" s="544"/>
      <c r="H6329" s="389" t="s">
        <v>24</v>
      </c>
      <c r="I6329" s="440" t="s">
        <v>26</v>
      </c>
      <c r="J6329" s="440" t="s">
        <v>585</v>
      </c>
      <c r="K6329" s="440" t="s">
        <v>54</v>
      </c>
      <c r="L6329" s="440" t="s">
        <v>25</v>
      </c>
    </row>
    <row r="6330" spans="2:12" x14ac:dyDescent="0.25">
      <c r="B6330" s="390" t="s">
        <v>382</v>
      </c>
      <c r="C6330" s="391" t="s">
        <v>3374</v>
      </c>
      <c r="D6330" s="390" t="s">
        <v>1336</v>
      </c>
      <c r="E6330" s="390" t="s">
        <v>3375</v>
      </c>
      <c r="F6330" s="541">
        <v>717</v>
      </c>
      <c r="G6330" s="541"/>
      <c r="H6330" s="392" t="s">
        <v>137</v>
      </c>
      <c r="I6330" s="443">
        <v>1</v>
      </c>
      <c r="J6330" s="393"/>
      <c r="K6330" s="393">
        <v>25.01</v>
      </c>
      <c r="L6330" s="393">
        <v>25.01</v>
      </c>
    </row>
    <row r="6331" spans="2:12" x14ac:dyDescent="0.25">
      <c r="B6331" s="394" t="s">
        <v>383</v>
      </c>
      <c r="C6331" s="444" t="s">
        <v>5308</v>
      </c>
      <c r="D6331" s="394" t="s">
        <v>1336</v>
      </c>
      <c r="E6331" s="394" t="s">
        <v>5309</v>
      </c>
      <c r="F6331" s="542" t="s">
        <v>390</v>
      </c>
      <c r="G6331" s="542"/>
      <c r="H6331" s="395" t="s">
        <v>136</v>
      </c>
      <c r="I6331" s="445">
        <v>1</v>
      </c>
      <c r="J6331" s="445">
        <v>0</v>
      </c>
      <c r="K6331" s="446">
        <v>18.28</v>
      </c>
      <c r="L6331" s="446">
        <v>18.28</v>
      </c>
    </row>
    <row r="6332" spans="2:12" x14ac:dyDescent="0.25">
      <c r="B6332" s="394" t="s">
        <v>383</v>
      </c>
      <c r="C6332" s="444" t="s">
        <v>682</v>
      </c>
      <c r="D6332" s="394" t="s">
        <v>1336</v>
      </c>
      <c r="E6332" s="394" t="s">
        <v>244</v>
      </c>
      <c r="F6332" s="542" t="s">
        <v>384</v>
      </c>
      <c r="G6332" s="542"/>
      <c r="H6332" s="395" t="s">
        <v>340</v>
      </c>
      <c r="I6332" s="445">
        <v>0.13</v>
      </c>
      <c r="J6332" s="445">
        <v>0</v>
      </c>
      <c r="K6332" s="446">
        <v>29.48</v>
      </c>
      <c r="L6332" s="446">
        <v>3.8323999999999998</v>
      </c>
    </row>
    <row r="6333" spans="2:12" x14ac:dyDescent="0.25">
      <c r="B6333" s="394" t="s">
        <v>383</v>
      </c>
      <c r="C6333" s="444" t="s">
        <v>674</v>
      </c>
      <c r="D6333" s="394" t="s">
        <v>1336</v>
      </c>
      <c r="E6333" s="394" t="s">
        <v>237</v>
      </c>
      <c r="F6333" s="542" t="s">
        <v>384</v>
      </c>
      <c r="G6333" s="542"/>
      <c r="H6333" s="395" t="s">
        <v>340</v>
      </c>
      <c r="I6333" s="445">
        <v>0.13</v>
      </c>
      <c r="J6333" s="445">
        <v>0</v>
      </c>
      <c r="K6333" s="446">
        <v>22.31</v>
      </c>
      <c r="L6333" s="446">
        <v>2.9003000000000001</v>
      </c>
    </row>
    <row r="6334" spans="2:12" ht="12.75" customHeight="1" x14ac:dyDescent="0.25">
      <c r="B6334" s="399"/>
      <c r="C6334" s="399"/>
      <c r="D6334" s="399"/>
      <c r="E6334" s="399"/>
      <c r="F6334" s="399"/>
      <c r="G6334" s="399" t="s">
        <v>386</v>
      </c>
      <c r="H6334" s="447">
        <v>6.73</v>
      </c>
      <c r="I6334" s="399" t="s">
        <v>387</v>
      </c>
      <c r="J6334" s="447">
        <v>0</v>
      </c>
      <c r="K6334" s="399" t="s">
        <v>388</v>
      </c>
      <c r="L6334" s="447">
        <v>6.73</v>
      </c>
    </row>
    <row r="6335" spans="2:12" ht="12.75" customHeight="1" thickBot="1" x14ac:dyDescent="0.3">
      <c r="B6335" s="399"/>
      <c r="C6335" s="399"/>
      <c r="D6335" s="399"/>
      <c r="E6335" s="399"/>
      <c r="F6335" s="399"/>
      <c r="G6335" s="399" t="s">
        <v>389</v>
      </c>
      <c r="H6335" s="447">
        <v>0</v>
      </c>
      <c r="I6335" s="543"/>
      <c r="J6335" s="543" t="s">
        <v>474</v>
      </c>
      <c r="K6335" s="399"/>
      <c r="L6335" s="447">
        <v>25.01</v>
      </c>
    </row>
    <row r="6336" spans="2:12" ht="13.5" thickTop="1" x14ac:dyDescent="0.25">
      <c r="B6336" s="396"/>
      <c r="C6336" s="396"/>
      <c r="D6336" s="396"/>
      <c r="E6336" s="396"/>
      <c r="F6336" s="396"/>
      <c r="G6336" s="396"/>
      <c r="H6336" s="396"/>
      <c r="I6336" s="396"/>
      <c r="J6336" s="396"/>
      <c r="K6336" s="396"/>
      <c r="L6336" s="396"/>
    </row>
    <row r="6337" spans="2:12" ht="15" x14ac:dyDescent="0.25">
      <c r="B6337" s="388" t="s">
        <v>3377</v>
      </c>
      <c r="C6337" s="440" t="s">
        <v>15</v>
      </c>
      <c r="D6337" s="388" t="s">
        <v>33</v>
      </c>
      <c r="E6337" s="388" t="s">
        <v>30</v>
      </c>
      <c r="F6337" s="544" t="s">
        <v>199</v>
      </c>
      <c r="G6337" s="544"/>
      <c r="H6337" s="389" t="s">
        <v>24</v>
      </c>
      <c r="I6337" s="440" t="s">
        <v>26</v>
      </c>
      <c r="J6337" s="440" t="s">
        <v>585</v>
      </c>
      <c r="K6337" s="440" t="s">
        <v>54</v>
      </c>
      <c r="L6337" s="440" t="s">
        <v>25</v>
      </c>
    </row>
    <row r="6338" spans="2:12" x14ac:dyDescent="0.25">
      <c r="B6338" s="390" t="s">
        <v>382</v>
      </c>
      <c r="C6338" s="391" t="s">
        <v>3378</v>
      </c>
      <c r="D6338" s="390" t="s">
        <v>1336</v>
      </c>
      <c r="E6338" s="390" t="s">
        <v>3379</v>
      </c>
      <c r="F6338" s="541">
        <v>704</v>
      </c>
      <c r="G6338" s="541"/>
      <c r="H6338" s="392" t="s">
        <v>591</v>
      </c>
      <c r="I6338" s="443">
        <v>1</v>
      </c>
      <c r="J6338" s="393"/>
      <c r="K6338" s="393">
        <v>11.31</v>
      </c>
      <c r="L6338" s="393">
        <v>11.31</v>
      </c>
    </row>
    <row r="6339" spans="2:12" x14ac:dyDescent="0.25">
      <c r="B6339" s="394" t="s">
        <v>383</v>
      </c>
      <c r="C6339" s="444" t="s">
        <v>5310</v>
      </c>
      <c r="D6339" s="394" t="s">
        <v>1336</v>
      </c>
      <c r="E6339" s="394" t="s">
        <v>3379</v>
      </c>
      <c r="F6339" s="542" t="s">
        <v>390</v>
      </c>
      <c r="G6339" s="542"/>
      <c r="H6339" s="395" t="s">
        <v>591</v>
      </c>
      <c r="I6339" s="445">
        <v>1</v>
      </c>
      <c r="J6339" s="445">
        <v>0</v>
      </c>
      <c r="K6339" s="446">
        <v>8.2200000000000006</v>
      </c>
      <c r="L6339" s="446">
        <v>8.2200000000000006</v>
      </c>
    </row>
    <row r="6340" spans="2:12" ht="12.75" customHeight="1" x14ac:dyDescent="0.25">
      <c r="B6340" s="394" t="s">
        <v>383</v>
      </c>
      <c r="C6340" s="444" t="s">
        <v>674</v>
      </c>
      <c r="D6340" s="394" t="s">
        <v>1336</v>
      </c>
      <c r="E6340" s="394" t="s">
        <v>237</v>
      </c>
      <c r="F6340" s="542" t="s">
        <v>384</v>
      </c>
      <c r="G6340" s="542"/>
      <c r="H6340" s="395" t="s">
        <v>340</v>
      </c>
      <c r="I6340" s="445">
        <v>0.06</v>
      </c>
      <c r="J6340" s="445">
        <v>0</v>
      </c>
      <c r="K6340" s="446">
        <v>22.31</v>
      </c>
      <c r="L6340" s="446">
        <v>1.3386</v>
      </c>
    </row>
    <row r="6341" spans="2:12" x14ac:dyDescent="0.25">
      <c r="B6341" s="394" t="s">
        <v>383</v>
      </c>
      <c r="C6341" s="444" t="s">
        <v>682</v>
      </c>
      <c r="D6341" s="394" t="s">
        <v>1336</v>
      </c>
      <c r="E6341" s="394" t="s">
        <v>244</v>
      </c>
      <c r="F6341" s="542" t="s">
        <v>384</v>
      </c>
      <c r="G6341" s="542"/>
      <c r="H6341" s="395" t="s">
        <v>340</v>
      </c>
      <c r="I6341" s="445">
        <v>0.06</v>
      </c>
      <c r="J6341" s="445">
        <v>0</v>
      </c>
      <c r="K6341" s="446">
        <v>29.48</v>
      </c>
      <c r="L6341" s="446">
        <v>1.7687999999999999</v>
      </c>
    </row>
    <row r="6342" spans="2:12" ht="25.5" x14ac:dyDescent="0.25">
      <c r="B6342" s="399"/>
      <c r="C6342" s="399"/>
      <c r="D6342" s="399"/>
      <c r="E6342" s="399"/>
      <c r="F6342" s="399"/>
      <c r="G6342" s="399" t="s">
        <v>386</v>
      </c>
      <c r="H6342" s="447">
        <v>3.09</v>
      </c>
      <c r="I6342" s="399" t="s">
        <v>387</v>
      </c>
      <c r="J6342" s="447">
        <v>0</v>
      </c>
      <c r="K6342" s="399" t="s">
        <v>388</v>
      </c>
      <c r="L6342" s="447">
        <v>3.09</v>
      </c>
    </row>
    <row r="6343" spans="2:12" ht="26.25" thickBot="1" x14ac:dyDescent="0.3">
      <c r="B6343" s="399"/>
      <c r="C6343" s="399"/>
      <c r="D6343" s="399"/>
      <c r="E6343" s="399"/>
      <c r="F6343" s="399"/>
      <c r="G6343" s="399" t="s">
        <v>389</v>
      </c>
      <c r="H6343" s="447">
        <v>0</v>
      </c>
      <c r="I6343" s="543"/>
      <c r="J6343" s="543" t="s">
        <v>474</v>
      </c>
      <c r="K6343" s="399"/>
      <c r="L6343" s="447">
        <v>11.31</v>
      </c>
    </row>
    <row r="6344" spans="2:12" ht="13.5" thickTop="1" x14ac:dyDescent="0.25">
      <c r="B6344" s="396"/>
      <c r="C6344" s="396"/>
      <c r="D6344" s="396"/>
      <c r="E6344" s="396"/>
      <c r="F6344" s="396"/>
      <c r="G6344" s="396"/>
      <c r="H6344" s="396"/>
      <c r="I6344" s="396"/>
      <c r="J6344" s="396"/>
      <c r="K6344" s="396"/>
      <c r="L6344" s="396"/>
    </row>
    <row r="6345" spans="2:12" ht="15" x14ac:dyDescent="0.25">
      <c r="B6345" s="388" t="s">
        <v>3419</v>
      </c>
      <c r="C6345" s="440" t="s">
        <v>15</v>
      </c>
      <c r="D6345" s="388" t="s">
        <v>33</v>
      </c>
      <c r="E6345" s="388" t="s">
        <v>30</v>
      </c>
      <c r="F6345" s="544" t="s">
        <v>199</v>
      </c>
      <c r="G6345" s="544"/>
      <c r="H6345" s="389" t="s">
        <v>24</v>
      </c>
      <c r="I6345" s="440" t="s">
        <v>26</v>
      </c>
      <c r="J6345" s="440" t="s">
        <v>585</v>
      </c>
      <c r="K6345" s="440" t="s">
        <v>54</v>
      </c>
      <c r="L6345" s="440" t="s">
        <v>25</v>
      </c>
    </row>
    <row r="6346" spans="2:12" x14ac:dyDescent="0.25">
      <c r="B6346" s="390" t="s">
        <v>382</v>
      </c>
      <c r="C6346" s="391" t="s">
        <v>3420</v>
      </c>
      <c r="D6346" s="390" t="s">
        <v>1336</v>
      </c>
      <c r="E6346" s="390" t="s">
        <v>3421</v>
      </c>
      <c r="F6346" s="541">
        <v>726</v>
      </c>
      <c r="G6346" s="541"/>
      <c r="H6346" s="392" t="s">
        <v>137</v>
      </c>
      <c r="I6346" s="443">
        <v>1</v>
      </c>
      <c r="J6346" s="393"/>
      <c r="K6346" s="393">
        <v>61277.74</v>
      </c>
      <c r="L6346" s="393">
        <v>61277.74</v>
      </c>
    </row>
    <row r="6347" spans="2:12" ht="12.75" customHeight="1" x14ac:dyDescent="0.25">
      <c r="B6347" s="394" t="s">
        <v>383</v>
      </c>
      <c r="C6347" s="444" t="s">
        <v>682</v>
      </c>
      <c r="D6347" s="394" t="s">
        <v>1336</v>
      </c>
      <c r="E6347" s="394" t="s">
        <v>244</v>
      </c>
      <c r="F6347" s="542" t="s">
        <v>384</v>
      </c>
      <c r="G6347" s="542"/>
      <c r="H6347" s="395" t="s">
        <v>340</v>
      </c>
      <c r="I6347" s="445">
        <v>6</v>
      </c>
      <c r="J6347" s="445">
        <v>0</v>
      </c>
      <c r="K6347" s="446">
        <v>29.48</v>
      </c>
      <c r="L6347" s="446">
        <v>176.88</v>
      </c>
    </row>
    <row r="6348" spans="2:12" x14ac:dyDescent="0.25">
      <c r="B6348" s="394" t="s">
        <v>383</v>
      </c>
      <c r="C6348" s="444" t="s">
        <v>5311</v>
      </c>
      <c r="D6348" s="394" t="s">
        <v>1336</v>
      </c>
      <c r="E6348" s="394" t="s">
        <v>3421</v>
      </c>
      <c r="F6348" s="542" t="s">
        <v>390</v>
      </c>
      <c r="G6348" s="542"/>
      <c r="H6348" s="395" t="s">
        <v>136</v>
      </c>
      <c r="I6348" s="445">
        <v>1</v>
      </c>
      <c r="J6348" s="445">
        <v>0</v>
      </c>
      <c r="K6348" s="446">
        <v>60967</v>
      </c>
      <c r="L6348" s="446">
        <v>60967</v>
      </c>
    </row>
    <row r="6349" spans="2:12" x14ac:dyDescent="0.25">
      <c r="B6349" s="394" t="s">
        <v>383</v>
      </c>
      <c r="C6349" s="444" t="s">
        <v>674</v>
      </c>
      <c r="D6349" s="394" t="s">
        <v>1336</v>
      </c>
      <c r="E6349" s="394" t="s">
        <v>237</v>
      </c>
      <c r="F6349" s="542" t="s">
        <v>384</v>
      </c>
      <c r="G6349" s="542"/>
      <c r="H6349" s="395" t="s">
        <v>340</v>
      </c>
      <c r="I6349" s="445">
        <v>6</v>
      </c>
      <c r="J6349" s="445">
        <v>0</v>
      </c>
      <c r="K6349" s="446">
        <v>22.31</v>
      </c>
      <c r="L6349" s="446">
        <v>133.86000000000001</v>
      </c>
    </row>
    <row r="6350" spans="2:12" ht="25.5" x14ac:dyDescent="0.25">
      <c r="B6350" s="399"/>
      <c r="C6350" s="399"/>
      <c r="D6350" s="399"/>
      <c r="E6350" s="399"/>
      <c r="F6350" s="399"/>
      <c r="G6350" s="399" t="s">
        <v>386</v>
      </c>
      <c r="H6350" s="447">
        <v>310.74</v>
      </c>
      <c r="I6350" s="399" t="s">
        <v>387</v>
      </c>
      <c r="J6350" s="447">
        <v>0</v>
      </c>
      <c r="K6350" s="399" t="s">
        <v>388</v>
      </c>
      <c r="L6350" s="447">
        <v>310.74</v>
      </c>
    </row>
    <row r="6351" spans="2:12" ht="26.25" thickBot="1" x14ac:dyDescent="0.3">
      <c r="B6351" s="399"/>
      <c r="C6351" s="399"/>
      <c r="D6351" s="399"/>
      <c r="E6351" s="399"/>
      <c r="F6351" s="399"/>
      <c r="G6351" s="399" t="s">
        <v>389</v>
      </c>
      <c r="H6351" s="447">
        <v>0</v>
      </c>
      <c r="I6351" s="543"/>
      <c r="J6351" s="543" t="s">
        <v>474</v>
      </c>
      <c r="K6351" s="399"/>
      <c r="L6351" s="447">
        <v>61277.74</v>
      </c>
    </row>
    <row r="6352" spans="2:12" ht="13.5" thickTop="1" x14ac:dyDescent="0.25">
      <c r="B6352" s="396"/>
      <c r="C6352" s="396"/>
      <c r="D6352" s="396"/>
      <c r="E6352" s="396"/>
      <c r="F6352" s="396"/>
      <c r="G6352" s="396"/>
      <c r="H6352" s="396"/>
      <c r="I6352" s="396"/>
      <c r="J6352" s="396"/>
      <c r="K6352" s="396"/>
      <c r="L6352" s="396"/>
    </row>
    <row r="6353" spans="2:12" ht="15" x14ac:dyDescent="0.25">
      <c r="B6353" s="388" t="s">
        <v>3422</v>
      </c>
      <c r="C6353" s="440" t="s">
        <v>15</v>
      </c>
      <c r="D6353" s="388" t="s">
        <v>33</v>
      </c>
      <c r="E6353" s="388" t="s">
        <v>30</v>
      </c>
      <c r="F6353" s="544" t="s">
        <v>199</v>
      </c>
      <c r="G6353" s="544"/>
      <c r="H6353" s="389" t="s">
        <v>24</v>
      </c>
      <c r="I6353" s="440" t="s">
        <v>26</v>
      </c>
      <c r="J6353" s="440" t="s">
        <v>54</v>
      </c>
      <c r="K6353" s="440" t="s">
        <v>25</v>
      </c>
      <c r="L6353"/>
    </row>
    <row r="6354" spans="2:12" ht="25.5" x14ac:dyDescent="0.25">
      <c r="B6354" s="390" t="s">
        <v>382</v>
      </c>
      <c r="C6354" s="391" t="s">
        <v>3423</v>
      </c>
      <c r="D6354" s="390" t="s">
        <v>164</v>
      </c>
      <c r="E6354" s="390" t="s">
        <v>3424</v>
      </c>
      <c r="F6354" s="541" t="s">
        <v>4132</v>
      </c>
      <c r="G6354" s="541"/>
      <c r="H6354" s="392" t="s">
        <v>136</v>
      </c>
      <c r="I6354" s="443">
        <v>1</v>
      </c>
      <c r="J6354" s="393">
        <v>98352.97</v>
      </c>
      <c r="K6354" s="393">
        <v>98352.97</v>
      </c>
      <c r="L6354"/>
    </row>
    <row r="6355" spans="2:12" ht="15" x14ac:dyDescent="0.25">
      <c r="B6355" s="388" t="s">
        <v>23</v>
      </c>
      <c r="C6355" s="440" t="s">
        <v>15</v>
      </c>
      <c r="D6355" s="388" t="s">
        <v>33</v>
      </c>
      <c r="E6355" s="388" t="s">
        <v>30</v>
      </c>
      <c r="F6355" s="544" t="s">
        <v>199</v>
      </c>
      <c r="G6355" s="546"/>
      <c r="H6355" s="389" t="s">
        <v>24</v>
      </c>
      <c r="I6355" s="440" t="s">
        <v>26</v>
      </c>
      <c r="J6355" s="440" t="s">
        <v>54</v>
      </c>
      <c r="K6355" s="440" t="s">
        <v>25</v>
      </c>
      <c r="L6355"/>
    </row>
    <row r="6356" spans="2:12" ht="12.75" customHeight="1" x14ac:dyDescent="0.25">
      <c r="B6356" s="394" t="s">
        <v>383</v>
      </c>
      <c r="C6356" s="444" t="s">
        <v>682</v>
      </c>
      <c r="D6356" s="394" t="s">
        <v>1336</v>
      </c>
      <c r="E6356" s="394" t="s">
        <v>244</v>
      </c>
      <c r="F6356" s="542" t="s">
        <v>384</v>
      </c>
      <c r="G6356" s="542"/>
      <c r="H6356" s="395" t="s">
        <v>340</v>
      </c>
      <c r="I6356" s="445">
        <v>60</v>
      </c>
      <c r="J6356" s="446">
        <v>29.48</v>
      </c>
      <c r="K6356" s="451" t="s">
        <v>5312</v>
      </c>
      <c r="L6356"/>
    </row>
    <row r="6357" spans="2:12" ht="12.75" customHeight="1" x14ac:dyDescent="0.25">
      <c r="B6357" s="394" t="s">
        <v>383</v>
      </c>
      <c r="C6357" s="444" t="s">
        <v>690</v>
      </c>
      <c r="D6357" s="394" t="s">
        <v>1336</v>
      </c>
      <c r="E6357" s="394" t="s">
        <v>202</v>
      </c>
      <c r="F6357" s="542" t="s">
        <v>384</v>
      </c>
      <c r="G6357" s="542"/>
      <c r="H6357" s="395" t="s">
        <v>340</v>
      </c>
      <c r="I6357" s="445">
        <v>60</v>
      </c>
      <c r="J6357" s="446">
        <v>20.37</v>
      </c>
      <c r="K6357" s="451" t="s">
        <v>5313</v>
      </c>
      <c r="L6357"/>
    </row>
    <row r="6358" spans="2:12" ht="12.75" customHeight="1" x14ac:dyDescent="0.25">
      <c r="B6358" s="394" t="s">
        <v>383</v>
      </c>
      <c r="C6358" s="444" t="s">
        <v>5314</v>
      </c>
      <c r="D6358" s="394" t="s">
        <v>164</v>
      </c>
      <c r="E6358" s="394" t="s">
        <v>5315</v>
      </c>
      <c r="F6358" s="542" t="s">
        <v>390</v>
      </c>
      <c r="G6358" s="542"/>
      <c r="H6358" s="395" t="s">
        <v>136</v>
      </c>
      <c r="I6358" s="445">
        <v>1</v>
      </c>
      <c r="J6358" s="446">
        <v>95361.97</v>
      </c>
      <c r="K6358" s="451" t="s">
        <v>5316</v>
      </c>
      <c r="L6358"/>
    </row>
    <row r="6359" spans="2:12" ht="15" x14ac:dyDescent="0.25">
      <c r="B6359" s="549" t="s">
        <v>497</v>
      </c>
      <c r="C6359" s="546"/>
      <c r="D6359" s="546"/>
      <c r="E6359" s="546"/>
      <c r="F6359" s="546"/>
      <c r="G6359" s="546"/>
      <c r="H6359" s="546"/>
      <c r="I6359" s="546"/>
      <c r="J6359" s="546"/>
      <c r="K6359" s="546"/>
      <c r="L6359"/>
    </row>
    <row r="6360" spans="2:12" ht="12.75" customHeight="1" x14ac:dyDescent="0.25">
      <c r="B6360" s="388" t="s">
        <v>23</v>
      </c>
      <c r="C6360" s="440" t="s">
        <v>15</v>
      </c>
      <c r="D6360" s="388" t="s">
        <v>33</v>
      </c>
      <c r="E6360" s="388" t="s">
        <v>30</v>
      </c>
      <c r="F6360" s="544" t="s">
        <v>199</v>
      </c>
      <c r="G6360" s="546"/>
      <c r="H6360" s="389" t="s">
        <v>24</v>
      </c>
      <c r="I6360" s="440" t="s">
        <v>26</v>
      </c>
      <c r="J6360" s="440" t="s">
        <v>54</v>
      </c>
      <c r="K6360" s="440" t="s">
        <v>25</v>
      </c>
      <c r="L6360"/>
    </row>
    <row r="6361" spans="2:12" ht="12.75" customHeight="1" x14ac:dyDescent="0.25">
      <c r="B6361" s="394" t="s">
        <v>383</v>
      </c>
      <c r="C6361" s="444" t="s">
        <v>682</v>
      </c>
      <c r="D6361" s="394" t="s">
        <v>1336</v>
      </c>
      <c r="E6361" s="394" t="s">
        <v>244</v>
      </c>
      <c r="F6361" s="542" t="s">
        <v>384</v>
      </c>
      <c r="G6361" s="542"/>
      <c r="H6361" s="395" t="s">
        <v>340</v>
      </c>
      <c r="I6361" s="445">
        <v>60</v>
      </c>
      <c r="J6361" s="446">
        <v>29.48</v>
      </c>
      <c r="K6361" s="451" t="s">
        <v>5312</v>
      </c>
      <c r="L6361"/>
    </row>
    <row r="6362" spans="2:12" ht="15" x14ac:dyDescent="0.25">
      <c r="B6362" s="394" t="s">
        <v>383</v>
      </c>
      <c r="C6362" s="444" t="s">
        <v>690</v>
      </c>
      <c r="D6362" s="394" t="s">
        <v>1336</v>
      </c>
      <c r="E6362" s="394" t="s">
        <v>202</v>
      </c>
      <c r="F6362" s="542" t="s">
        <v>384</v>
      </c>
      <c r="G6362" s="542"/>
      <c r="H6362" s="395" t="s">
        <v>340</v>
      </c>
      <c r="I6362" s="445">
        <v>60</v>
      </c>
      <c r="J6362" s="446">
        <v>20.37</v>
      </c>
      <c r="K6362" s="451" t="s">
        <v>5313</v>
      </c>
      <c r="L6362"/>
    </row>
    <row r="6363" spans="2:12" ht="12.75" customHeight="1" x14ac:dyDescent="0.25">
      <c r="B6363" s="394" t="s">
        <v>383</v>
      </c>
      <c r="C6363" s="444" t="s">
        <v>5314</v>
      </c>
      <c r="D6363" s="394" t="s">
        <v>164</v>
      </c>
      <c r="E6363" s="394" t="s">
        <v>5315</v>
      </c>
      <c r="F6363" s="542" t="s">
        <v>390</v>
      </c>
      <c r="G6363" s="542"/>
      <c r="H6363" s="395" t="s">
        <v>136</v>
      </c>
      <c r="I6363" s="445">
        <v>1</v>
      </c>
      <c r="J6363" s="446">
        <v>95361.97</v>
      </c>
      <c r="K6363" s="451" t="s">
        <v>5316</v>
      </c>
      <c r="L6363"/>
    </row>
    <row r="6364" spans="2:12" ht="25.5" x14ac:dyDescent="0.25">
      <c r="B6364" s="399"/>
      <c r="C6364" s="399"/>
      <c r="D6364" s="399"/>
      <c r="E6364" s="399"/>
      <c r="F6364" s="399" t="s">
        <v>386</v>
      </c>
      <c r="G6364" s="447">
        <v>2991</v>
      </c>
      <c r="H6364" s="399" t="s">
        <v>387</v>
      </c>
      <c r="I6364" s="447">
        <v>0</v>
      </c>
      <c r="J6364" s="399" t="s">
        <v>388</v>
      </c>
      <c r="K6364" s="447">
        <v>2991</v>
      </c>
      <c r="L6364"/>
    </row>
    <row r="6365" spans="2:12" ht="26.25" thickBot="1" x14ac:dyDescent="0.3">
      <c r="B6365" s="399"/>
      <c r="C6365" s="399"/>
      <c r="D6365" s="399"/>
      <c r="E6365" s="399"/>
      <c r="F6365" s="399" t="s">
        <v>389</v>
      </c>
      <c r="G6365" s="447">
        <v>0</v>
      </c>
      <c r="H6365" s="399"/>
      <c r="I6365" s="543" t="s">
        <v>474</v>
      </c>
      <c r="J6365" s="543"/>
      <c r="K6365" s="447">
        <v>98352.97</v>
      </c>
      <c r="L6365"/>
    </row>
    <row r="6366" spans="2:12" ht="13.5" thickTop="1" x14ac:dyDescent="0.25">
      <c r="B6366" s="396"/>
      <c r="C6366" s="396"/>
      <c r="D6366" s="396"/>
      <c r="E6366" s="396"/>
      <c r="F6366" s="396"/>
      <c r="G6366" s="396"/>
      <c r="H6366" s="396"/>
      <c r="I6366" s="396"/>
      <c r="J6366" s="396"/>
      <c r="K6366" s="396"/>
      <c r="L6366" s="396"/>
    </row>
    <row r="6367" spans="2:12" ht="15" x14ac:dyDescent="0.25">
      <c r="B6367" s="388" t="s">
        <v>3427</v>
      </c>
      <c r="C6367" s="440" t="s">
        <v>15</v>
      </c>
      <c r="D6367" s="388" t="s">
        <v>33</v>
      </c>
      <c r="E6367" s="388" t="s">
        <v>30</v>
      </c>
      <c r="F6367" s="544" t="s">
        <v>199</v>
      </c>
      <c r="G6367" s="544"/>
      <c r="H6367" s="389" t="s">
        <v>24</v>
      </c>
      <c r="I6367" s="440" t="s">
        <v>26</v>
      </c>
      <c r="J6367" s="440" t="s">
        <v>585</v>
      </c>
      <c r="K6367" s="440" t="s">
        <v>54</v>
      </c>
      <c r="L6367" s="440" t="s">
        <v>25</v>
      </c>
    </row>
    <row r="6368" spans="2:12" ht="38.25" x14ac:dyDescent="0.25">
      <c r="B6368" s="390" t="s">
        <v>382</v>
      </c>
      <c r="C6368" s="391" t="s">
        <v>3428</v>
      </c>
      <c r="D6368" s="390" t="s">
        <v>974</v>
      </c>
      <c r="E6368" s="390" t="s">
        <v>3429</v>
      </c>
      <c r="F6368" s="541">
        <v>0</v>
      </c>
      <c r="G6368" s="541"/>
      <c r="H6368" s="392" t="s">
        <v>159</v>
      </c>
      <c r="I6368" s="443">
        <v>1</v>
      </c>
      <c r="J6368" s="393"/>
      <c r="K6368" s="393">
        <v>317442.67</v>
      </c>
      <c r="L6368" s="393">
        <v>317442.67</v>
      </c>
    </row>
    <row r="6369" spans="2:12" ht="51" customHeight="1" x14ac:dyDescent="0.25">
      <c r="B6369" s="394" t="s">
        <v>383</v>
      </c>
      <c r="C6369" s="444" t="s">
        <v>673</v>
      </c>
      <c r="D6369" s="394" t="s">
        <v>1336</v>
      </c>
      <c r="E6369" s="394" t="s">
        <v>247</v>
      </c>
      <c r="F6369" s="542" t="s">
        <v>384</v>
      </c>
      <c r="G6369" s="542"/>
      <c r="H6369" s="395" t="s">
        <v>340</v>
      </c>
      <c r="I6369" s="445">
        <v>60</v>
      </c>
      <c r="J6369" s="445">
        <v>0</v>
      </c>
      <c r="K6369" s="446">
        <v>29.12</v>
      </c>
      <c r="L6369" s="446">
        <v>1747.2</v>
      </c>
    </row>
    <row r="6370" spans="2:12" x14ac:dyDescent="0.25">
      <c r="B6370" s="394" t="s">
        <v>383</v>
      </c>
      <c r="C6370" s="444" t="s">
        <v>682</v>
      </c>
      <c r="D6370" s="394" t="s">
        <v>1336</v>
      </c>
      <c r="E6370" s="394" t="s">
        <v>244</v>
      </c>
      <c r="F6370" s="542" t="s">
        <v>384</v>
      </c>
      <c r="G6370" s="542"/>
      <c r="H6370" s="395" t="s">
        <v>340</v>
      </c>
      <c r="I6370" s="445">
        <v>60</v>
      </c>
      <c r="J6370" s="445">
        <v>0</v>
      </c>
      <c r="K6370" s="446">
        <v>29.48</v>
      </c>
      <c r="L6370" s="446">
        <v>1768.8</v>
      </c>
    </row>
    <row r="6371" spans="2:12" ht="25.5" x14ac:dyDescent="0.25">
      <c r="B6371" s="394" t="s">
        <v>383</v>
      </c>
      <c r="C6371" s="444" t="s">
        <v>5317</v>
      </c>
      <c r="D6371" s="394" t="s">
        <v>974</v>
      </c>
      <c r="E6371" s="394" t="s">
        <v>5318</v>
      </c>
      <c r="F6371" s="542" t="s">
        <v>390</v>
      </c>
      <c r="G6371" s="542"/>
      <c r="H6371" s="395" t="s">
        <v>159</v>
      </c>
      <c r="I6371" s="445">
        <v>1</v>
      </c>
      <c r="J6371" s="445">
        <v>0</v>
      </c>
      <c r="K6371" s="446">
        <v>312588.07</v>
      </c>
      <c r="L6371" s="446">
        <v>312588.07</v>
      </c>
    </row>
    <row r="6372" spans="2:12" ht="12.75" customHeight="1" x14ac:dyDescent="0.25">
      <c r="B6372" s="394" t="s">
        <v>383</v>
      </c>
      <c r="C6372" s="444" t="s">
        <v>674</v>
      </c>
      <c r="D6372" s="394" t="s">
        <v>1336</v>
      </c>
      <c r="E6372" s="394" t="s">
        <v>237</v>
      </c>
      <c r="F6372" s="542" t="s">
        <v>384</v>
      </c>
      <c r="G6372" s="542"/>
      <c r="H6372" s="395" t="s">
        <v>340</v>
      </c>
      <c r="I6372" s="445">
        <v>60</v>
      </c>
      <c r="J6372" s="445">
        <v>0</v>
      </c>
      <c r="K6372" s="446">
        <v>22.31</v>
      </c>
      <c r="L6372" s="446">
        <v>1338.6</v>
      </c>
    </row>
    <row r="6373" spans="2:12" ht="25.5" x14ac:dyDescent="0.25">
      <c r="B6373" s="399"/>
      <c r="C6373" s="399"/>
      <c r="D6373" s="399"/>
      <c r="E6373" s="399"/>
      <c r="F6373" s="399"/>
      <c r="G6373" s="399" t="s">
        <v>386</v>
      </c>
      <c r="H6373" s="447">
        <v>4854.6000000000004</v>
      </c>
      <c r="I6373" s="399" t="s">
        <v>387</v>
      </c>
      <c r="J6373" s="447">
        <v>0</v>
      </c>
      <c r="K6373" s="399" t="s">
        <v>388</v>
      </c>
      <c r="L6373" s="447">
        <v>4854.6000000000004</v>
      </c>
    </row>
    <row r="6374" spans="2:12" ht="12.75" customHeight="1" thickBot="1" x14ac:dyDescent="0.3">
      <c r="B6374" s="399"/>
      <c r="C6374" s="399"/>
      <c r="D6374" s="399"/>
      <c r="E6374" s="399"/>
      <c r="F6374" s="399"/>
      <c r="G6374" s="399" t="s">
        <v>389</v>
      </c>
      <c r="H6374" s="447">
        <v>0</v>
      </c>
      <c r="I6374" s="543"/>
      <c r="J6374" s="543" t="s">
        <v>474</v>
      </c>
      <c r="K6374" s="399"/>
      <c r="L6374" s="447">
        <v>317442.67</v>
      </c>
    </row>
    <row r="6375" spans="2:12" ht="13.5" thickTop="1" x14ac:dyDescent="0.25">
      <c r="B6375" s="396"/>
      <c r="C6375" s="396"/>
      <c r="D6375" s="396"/>
      <c r="E6375" s="396"/>
      <c r="F6375" s="396"/>
      <c r="G6375" s="396"/>
      <c r="H6375" s="396"/>
      <c r="I6375" s="396"/>
      <c r="J6375" s="396"/>
      <c r="K6375" s="396"/>
      <c r="L6375" s="396"/>
    </row>
    <row r="6376" spans="2:12" ht="15" x14ac:dyDescent="0.25">
      <c r="B6376" s="388" t="s">
        <v>3430</v>
      </c>
      <c r="C6376" s="440" t="s">
        <v>15</v>
      </c>
      <c r="D6376" s="388" t="s">
        <v>33</v>
      </c>
      <c r="E6376" s="388" t="s">
        <v>30</v>
      </c>
      <c r="F6376" s="544" t="s">
        <v>199</v>
      </c>
      <c r="G6376" s="544"/>
      <c r="H6376" s="389" t="s">
        <v>24</v>
      </c>
      <c r="I6376" s="440" t="s">
        <v>26</v>
      </c>
      <c r="J6376" s="440" t="s">
        <v>585</v>
      </c>
      <c r="K6376" s="440" t="s">
        <v>54</v>
      </c>
      <c r="L6376" s="440" t="s">
        <v>25</v>
      </c>
    </row>
    <row r="6377" spans="2:12" ht="38.25" x14ac:dyDescent="0.25">
      <c r="B6377" s="390" t="s">
        <v>382</v>
      </c>
      <c r="C6377" s="391" t="s">
        <v>3431</v>
      </c>
      <c r="D6377" s="390" t="s">
        <v>974</v>
      </c>
      <c r="E6377" s="390" t="s">
        <v>3432</v>
      </c>
      <c r="F6377" s="541">
        <v>0</v>
      </c>
      <c r="G6377" s="541"/>
      <c r="H6377" s="392" t="s">
        <v>159</v>
      </c>
      <c r="I6377" s="443">
        <v>1</v>
      </c>
      <c r="J6377" s="393"/>
      <c r="K6377" s="393">
        <v>660863.69999999995</v>
      </c>
      <c r="L6377" s="393">
        <v>660863.69999999995</v>
      </c>
    </row>
    <row r="6378" spans="2:12" x14ac:dyDescent="0.25">
      <c r="B6378" s="394" t="s">
        <v>383</v>
      </c>
      <c r="C6378" s="444" t="s">
        <v>682</v>
      </c>
      <c r="D6378" s="394" t="s">
        <v>1336</v>
      </c>
      <c r="E6378" s="394" t="s">
        <v>244</v>
      </c>
      <c r="F6378" s="542" t="s">
        <v>384</v>
      </c>
      <c r="G6378" s="542"/>
      <c r="H6378" s="395" t="s">
        <v>340</v>
      </c>
      <c r="I6378" s="445">
        <v>70</v>
      </c>
      <c r="J6378" s="445">
        <v>0</v>
      </c>
      <c r="K6378" s="446">
        <v>29.48</v>
      </c>
      <c r="L6378" s="446">
        <v>2063.6</v>
      </c>
    </row>
    <row r="6379" spans="2:12" ht="25.5" x14ac:dyDescent="0.25">
      <c r="B6379" s="394" t="s">
        <v>383</v>
      </c>
      <c r="C6379" s="444" t="s">
        <v>5319</v>
      </c>
      <c r="D6379" s="394" t="s">
        <v>974</v>
      </c>
      <c r="E6379" s="394" t="s">
        <v>5320</v>
      </c>
      <c r="F6379" s="542" t="s">
        <v>390</v>
      </c>
      <c r="G6379" s="542"/>
      <c r="H6379" s="395" t="s">
        <v>159</v>
      </c>
      <c r="I6379" s="445">
        <v>1</v>
      </c>
      <c r="J6379" s="445">
        <v>0</v>
      </c>
      <c r="K6379" s="446">
        <v>655200</v>
      </c>
      <c r="L6379" s="446">
        <v>655200</v>
      </c>
    </row>
    <row r="6380" spans="2:12" x14ac:dyDescent="0.25">
      <c r="B6380" s="394" t="s">
        <v>383</v>
      </c>
      <c r="C6380" s="444" t="s">
        <v>674</v>
      </c>
      <c r="D6380" s="394" t="s">
        <v>1336</v>
      </c>
      <c r="E6380" s="394" t="s">
        <v>237</v>
      </c>
      <c r="F6380" s="542" t="s">
        <v>384</v>
      </c>
      <c r="G6380" s="542"/>
      <c r="H6380" s="395" t="s">
        <v>340</v>
      </c>
      <c r="I6380" s="445">
        <v>70</v>
      </c>
      <c r="J6380" s="445">
        <v>0</v>
      </c>
      <c r="K6380" s="446">
        <v>22.31</v>
      </c>
      <c r="L6380" s="446">
        <v>1561.7</v>
      </c>
    </row>
    <row r="6381" spans="2:12" x14ac:dyDescent="0.25">
      <c r="B6381" s="394" t="s">
        <v>383</v>
      </c>
      <c r="C6381" s="444" t="s">
        <v>673</v>
      </c>
      <c r="D6381" s="394" t="s">
        <v>1336</v>
      </c>
      <c r="E6381" s="394" t="s">
        <v>247</v>
      </c>
      <c r="F6381" s="542" t="s">
        <v>384</v>
      </c>
      <c r="G6381" s="542"/>
      <c r="H6381" s="395" t="s">
        <v>340</v>
      </c>
      <c r="I6381" s="445">
        <v>70</v>
      </c>
      <c r="J6381" s="445">
        <v>0</v>
      </c>
      <c r="K6381" s="446">
        <v>29.12</v>
      </c>
      <c r="L6381" s="446">
        <v>2038.4</v>
      </c>
    </row>
    <row r="6382" spans="2:12" ht="25.5" x14ac:dyDescent="0.25">
      <c r="B6382" s="399"/>
      <c r="C6382" s="399"/>
      <c r="D6382" s="399"/>
      <c r="E6382" s="399"/>
      <c r="F6382" s="399"/>
      <c r="G6382" s="399" t="s">
        <v>386</v>
      </c>
      <c r="H6382" s="447">
        <v>5663.7</v>
      </c>
      <c r="I6382" s="399" t="s">
        <v>387</v>
      </c>
      <c r="J6382" s="447">
        <v>0</v>
      </c>
      <c r="K6382" s="399" t="s">
        <v>388</v>
      </c>
      <c r="L6382" s="447">
        <v>5663.7</v>
      </c>
    </row>
    <row r="6383" spans="2:12" ht="38.25" customHeight="1" thickBot="1" x14ac:dyDescent="0.3">
      <c r="B6383" s="399"/>
      <c r="C6383" s="399"/>
      <c r="D6383" s="399"/>
      <c r="E6383" s="399"/>
      <c r="F6383" s="399"/>
      <c r="G6383" s="399" t="s">
        <v>389</v>
      </c>
      <c r="H6383" s="447">
        <v>0</v>
      </c>
      <c r="I6383" s="543"/>
      <c r="J6383" s="543" t="s">
        <v>474</v>
      </c>
      <c r="K6383" s="399"/>
      <c r="L6383" s="447">
        <v>660863.69999999995</v>
      </c>
    </row>
    <row r="6384" spans="2:12" ht="13.5" thickTop="1" x14ac:dyDescent="0.25">
      <c r="B6384" s="396"/>
      <c r="C6384" s="396"/>
      <c r="D6384" s="396"/>
      <c r="E6384" s="396"/>
      <c r="F6384" s="396"/>
      <c r="G6384" s="396"/>
      <c r="H6384" s="396"/>
      <c r="I6384" s="396"/>
      <c r="J6384" s="396"/>
      <c r="K6384" s="396"/>
      <c r="L6384" s="396"/>
    </row>
    <row r="6385" spans="2:12" ht="15" x14ac:dyDescent="0.25">
      <c r="B6385" s="388" t="s">
        <v>3438</v>
      </c>
      <c r="C6385" s="440" t="s">
        <v>15</v>
      </c>
      <c r="D6385" s="388" t="s">
        <v>33</v>
      </c>
      <c r="E6385" s="388" t="s">
        <v>30</v>
      </c>
      <c r="F6385" s="544" t="s">
        <v>199</v>
      </c>
      <c r="G6385" s="544"/>
      <c r="H6385" s="389" t="s">
        <v>24</v>
      </c>
      <c r="I6385" s="440" t="s">
        <v>26</v>
      </c>
      <c r="J6385" s="440" t="s">
        <v>585</v>
      </c>
      <c r="K6385" s="440" t="s">
        <v>54</v>
      </c>
      <c r="L6385" s="440" t="s">
        <v>25</v>
      </c>
    </row>
    <row r="6386" spans="2:12" ht="12.75" customHeight="1" x14ac:dyDescent="0.25">
      <c r="B6386" s="390" t="s">
        <v>382</v>
      </c>
      <c r="C6386" s="391" t="s">
        <v>826</v>
      </c>
      <c r="D6386" s="390" t="s">
        <v>1336</v>
      </c>
      <c r="E6386" s="390" t="s">
        <v>968</v>
      </c>
      <c r="F6386" s="541">
        <v>805</v>
      </c>
      <c r="G6386" s="541"/>
      <c r="H6386" s="392" t="s">
        <v>137</v>
      </c>
      <c r="I6386" s="443">
        <v>1</v>
      </c>
      <c r="J6386" s="393"/>
      <c r="K6386" s="393">
        <v>380.97</v>
      </c>
      <c r="L6386" s="393">
        <v>380.97</v>
      </c>
    </row>
    <row r="6387" spans="2:12" ht="12.75" customHeight="1" x14ac:dyDescent="0.25">
      <c r="B6387" s="394" t="s">
        <v>383</v>
      </c>
      <c r="C6387" s="444" t="s">
        <v>404</v>
      </c>
      <c r="D6387" s="394" t="s">
        <v>1336</v>
      </c>
      <c r="E6387" s="394" t="s">
        <v>405</v>
      </c>
      <c r="F6387" s="542" t="s">
        <v>390</v>
      </c>
      <c r="G6387" s="542"/>
      <c r="H6387" s="395" t="s">
        <v>136</v>
      </c>
      <c r="I6387" s="445">
        <v>1</v>
      </c>
      <c r="J6387" s="445">
        <v>0</v>
      </c>
      <c r="K6387" s="446">
        <v>282.52999999999997</v>
      </c>
      <c r="L6387" s="446">
        <v>282.52999999999997</v>
      </c>
    </row>
    <row r="6388" spans="2:12" x14ac:dyDescent="0.25">
      <c r="B6388" s="394" t="s">
        <v>383</v>
      </c>
      <c r="C6388" s="444" t="s">
        <v>674</v>
      </c>
      <c r="D6388" s="394" t="s">
        <v>1336</v>
      </c>
      <c r="E6388" s="394" t="s">
        <v>237</v>
      </c>
      <c r="F6388" s="542" t="s">
        <v>384</v>
      </c>
      <c r="G6388" s="542"/>
      <c r="H6388" s="395" t="s">
        <v>340</v>
      </c>
      <c r="I6388" s="445">
        <v>1.89</v>
      </c>
      <c r="J6388" s="445">
        <v>0</v>
      </c>
      <c r="K6388" s="446">
        <v>22.31</v>
      </c>
      <c r="L6388" s="446">
        <v>42.165900000000001</v>
      </c>
    </row>
    <row r="6389" spans="2:12" x14ac:dyDescent="0.25">
      <c r="B6389" s="394" t="s">
        <v>383</v>
      </c>
      <c r="C6389" s="444" t="s">
        <v>688</v>
      </c>
      <c r="D6389" s="394" t="s">
        <v>1336</v>
      </c>
      <c r="E6389" s="394" t="s">
        <v>243</v>
      </c>
      <c r="F6389" s="542" t="s">
        <v>384</v>
      </c>
      <c r="G6389" s="542"/>
      <c r="H6389" s="395" t="s">
        <v>340</v>
      </c>
      <c r="I6389" s="445">
        <v>1.89</v>
      </c>
      <c r="J6389" s="445">
        <v>0</v>
      </c>
      <c r="K6389" s="446">
        <v>29.78</v>
      </c>
      <c r="L6389" s="446">
        <v>56.284199999999998</v>
      </c>
    </row>
    <row r="6390" spans="2:12" ht="25.5" x14ac:dyDescent="0.25">
      <c r="B6390" s="399"/>
      <c r="C6390" s="399"/>
      <c r="D6390" s="399"/>
      <c r="E6390" s="399"/>
      <c r="F6390" s="399"/>
      <c r="G6390" s="399" t="s">
        <v>386</v>
      </c>
      <c r="H6390" s="447">
        <v>98.44</v>
      </c>
      <c r="I6390" s="399" t="s">
        <v>387</v>
      </c>
      <c r="J6390" s="447">
        <v>0</v>
      </c>
      <c r="K6390" s="399" t="s">
        <v>388</v>
      </c>
      <c r="L6390" s="447">
        <v>98.44</v>
      </c>
    </row>
    <row r="6391" spans="2:12" ht="26.25" thickBot="1" x14ac:dyDescent="0.3">
      <c r="B6391" s="399"/>
      <c r="C6391" s="399"/>
      <c r="D6391" s="399"/>
      <c r="E6391" s="399"/>
      <c r="F6391" s="399"/>
      <c r="G6391" s="399" t="s">
        <v>389</v>
      </c>
      <c r="H6391" s="447">
        <v>0</v>
      </c>
      <c r="I6391" s="543"/>
      <c r="J6391" s="543" t="s">
        <v>474</v>
      </c>
      <c r="K6391" s="399"/>
      <c r="L6391" s="447">
        <v>380.97</v>
      </c>
    </row>
    <row r="6392" spans="2:12" ht="13.5" thickTop="1" x14ac:dyDescent="0.25">
      <c r="B6392" s="396"/>
      <c r="C6392" s="396"/>
      <c r="D6392" s="396"/>
      <c r="E6392" s="396"/>
      <c r="F6392" s="396"/>
      <c r="G6392" s="396"/>
      <c r="H6392" s="396"/>
      <c r="I6392" s="396"/>
      <c r="J6392" s="396"/>
      <c r="K6392" s="396"/>
      <c r="L6392" s="396"/>
    </row>
    <row r="6393" spans="2:12" ht="15" x14ac:dyDescent="0.25">
      <c r="B6393" s="388" t="s">
        <v>3439</v>
      </c>
      <c r="C6393" s="440" t="s">
        <v>15</v>
      </c>
      <c r="D6393" s="388" t="s">
        <v>33</v>
      </c>
      <c r="E6393" s="388" t="s">
        <v>30</v>
      </c>
      <c r="F6393" s="544" t="s">
        <v>199</v>
      </c>
      <c r="G6393" s="544"/>
      <c r="H6393" s="389" t="s">
        <v>24</v>
      </c>
      <c r="I6393" s="440" t="s">
        <v>26</v>
      </c>
      <c r="J6393" s="440" t="s">
        <v>585</v>
      </c>
      <c r="K6393" s="440" t="s">
        <v>54</v>
      </c>
      <c r="L6393" s="440" t="s">
        <v>25</v>
      </c>
    </row>
    <row r="6394" spans="2:12" x14ac:dyDescent="0.25">
      <c r="B6394" s="390" t="s">
        <v>382</v>
      </c>
      <c r="C6394" s="391" t="s">
        <v>3440</v>
      </c>
      <c r="D6394" s="390" t="s">
        <v>1336</v>
      </c>
      <c r="E6394" s="390" t="s">
        <v>3441</v>
      </c>
      <c r="F6394" s="541">
        <v>806</v>
      </c>
      <c r="G6394" s="541"/>
      <c r="H6394" s="392" t="s">
        <v>137</v>
      </c>
      <c r="I6394" s="443">
        <v>1</v>
      </c>
      <c r="J6394" s="393"/>
      <c r="K6394" s="393">
        <v>189.07</v>
      </c>
      <c r="L6394" s="393">
        <v>189.07</v>
      </c>
    </row>
    <row r="6395" spans="2:12" x14ac:dyDescent="0.25">
      <c r="B6395" s="394" t="s">
        <v>383</v>
      </c>
      <c r="C6395" s="444" t="s">
        <v>674</v>
      </c>
      <c r="D6395" s="394" t="s">
        <v>1336</v>
      </c>
      <c r="E6395" s="394" t="s">
        <v>237</v>
      </c>
      <c r="F6395" s="542" t="s">
        <v>384</v>
      </c>
      <c r="G6395" s="542"/>
      <c r="H6395" s="395" t="s">
        <v>340</v>
      </c>
      <c r="I6395" s="445">
        <v>0.39</v>
      </c>
      <c r="J6395" s="445">
        <v>0</v>
      </c>
      <c r="K6395" s="446">
        <v>22.31</v>
      </c>
      <c r="L6395" s="446">
        <v>8.7009000000000007</v>
      </c>
    </row>
    <row r="6396" spans="2:12" x14ac:dyDescent="0.25">
      <c r="B6396" s="394" t="s">
        <v>383</v>
      </c>
      <c r="C6396" s="444" t="s">
        <v>688</v>
      </c>
      <c r="D6396" s="394" t="s">
        <v>1336</v>
      </c>
      <c r="E6396" s="394" t="s">
        <v>243</v>
      </c>
      <c r="F6396" s="542" t="s">
        <v>384</v>
      </c>
      <c r="G6396" s="542"/>
      <c r="H6396" s="395" t="s">
        <v>340</v>
      </c>
      <c r="I6396" s="445">
        <v>0.39</v>
      </c>
      <c r="J6396" s="445">
        <v>0</v>
      </c>
      <c r="K6396" s="446">
        <v>29.78</v>
      </c>
      <c r="L6396" s="446">
        <v>11.6142</v>
      </c>
    </row>
    <row r="6397" spans="2:12" ht="12.75" customHeight="1" x14ac:dyDescent="0.25">
      <c r="B6397" s="394" t="s">
        <v>383</v>
      </c>
      <c r="C6397" s="444" t="s">
        <v>5321</v>
      </c>
      <c r="D6397" s="394" t="s">
        <v>1336</v>
      </c>
      <c r="E6397" s="394" t="s">
        <v>5322</v>
      </c>
      <c r="F6397" s="542" t="s">
        <v>390</v>
      </c>
      <c r="G6397" s="542"/>
      <c r="H6397" s="395" t="s">
        <v>136</v>
      </c>
      <c r="I6397" s="445">
        <v>1</v>
      </c>
      <c r="J6397" s="445">
        <v>0</v>
      </c>
      <c r="K6397" s="446">
        <v>168.76</v>
      </c>
      <c r="L6397" s="446">
        <v>168.76</v>
      </c>
    </row>
    <row r="6398" spans="2:12" ht="25.5" x14ac:dyDescent="0.25">
      <c r="B6398" s="399"/>
      <c r="C6398" s="399"/>
      <c r="D6398" s="399"/>
      <c r="E6398" s="399"/>
      <c r="F6398" s="399"/>
      <c r="G6398" s="399" t="s">
        <v>386</v>
      </c>
      <c r="H6398" s="447">
        <v>20.309999999999999</v>
      </c>
      <c r="I6398" s="399" t="s">
        <v>387</v>
      </c>
      <c r="J6398" s="447">
        <v>0</v>
      </c>
      <c r="K6398" s="399" t="s">
        <v>388</v>
      </c>
      <c r="L6398" s="447">
        <v>20.309999999999999</v>
      </c>
    </row>
    <row r="6399" spans="2:12" ht="26.25" thickBot="1" x14ac:dyDescent="0.3">
      <c r="B6399" s="399"/>
      <c r="C6399" s="399"/>
      <c r="D6399" s="399"/>
      <c r="E6399" s="399"/>
      <c r="F6399" s="399"/>
      <c r="G6399" s="399" t="s">
        <v>389</v>
      </c>
      <c r="H6399" s="447">
        <v>0</v>
      </c>
      <c r="I6399" s="543"/>
      <c r="J6399" s="543" t="s">
        <v>474</v>
      </c>
      <c r="K6399" s="399"/>
      <c r="L6399" s="447">
        <v>189.07</v>
      </c>
    </row>
    <row r="6400" spans="2:12" ht="13.5" thickTop="1" x14ac:dyDescent="0.25">
      <c r="B6400" s="396"/>
      <c r="C6400" s="396"/>
      <c r="D6400" s="396"/>
      <c r="E6400" s="396"/>
      <c r="F6400" s="396"/>
      <c r="G6400" s="396"/>
      <c r="H6400" s="396"/>
      <c r="I6400" s="396"/>
      <c r="J6400" s="396"/>
      <c r="K6400" s="396"/>
      <c r="L6400" s="396"/>
    </row>
    <row r="6401" spans="2:12" ht="15" x14ac:dyDescent="0.25">
      <c r="B6401" s="388" t="s">
        <v>3454</v>
      </c>
      <c r="C6401" s="440" t="s">
        <v>15</v>
      </c>
      <c r="D6401" s="388" t="s">
        <v>33</v>
      </c>
      <c r="E6401" s="388" t="s">
        <v>30</v>
      </c>
      <c r="F6401" s="544" t="s">
        <v>199</v>
      </c>
      <c r="G6401" s="544"/>
      <c r="H6401" s="389" t="s">
        <v>24</v>
      </c>
      <c r="I6401" s="440" t="s">
        <v>26</v>
      </c>
      <c r="J6401" s="440" t="s">
        <v>585</v>
      </c>
      <c r="K6401" s="440" t="s">
        <v>54</v>
      </c>
      <c r="L6401" s="440" t="s">
        <v>25</v>
      </c>
    </row>
    <row r="6402" spans="2:12" ht="25.5" x14ac:dyDescent="0.25">
      <c r="B6402" s="390" t="s">
        <v>382</v>
      </c>
      <c r="C6402" s="391" t="s">
        <v>970</v>
      </c>
      <c r="D6402" s="390" t="s">
        <v>1336</v>
      </c>
      <c r="E6402" s="390" t="s">
        <v>971</v>
      </c>
      <c r="F6402" s="541">
        <v>805</v>
      </c>
      <c r="G6402" s="541"/>
      <c r="H6402" s="392" t="s">
        <v>137</v>
      </c>
      <c r="I6402" s="443">
        <v>1</v>
      </c>
      <c r="J6402" s="393"/>
      <c r="K6402" s="393">
        <v>387.95</v>
      </c>
      <c r="L6402" s="393">
        <v>387.95</v>
      </c>
    </row>
    <row r="6403" spans="2:12" ht="12.75" customHeight="1" x14ac:dyDescent="0.25">
      <c r="B6403" s="394" t="s">
        <v>383</v>
      </c>
      <c r="C6403" s="444" t="s">
        <v>674</v>
      </c>
      <c r="D6403" s="394" t="s">
        <v>1336</v>
      </c>
      <c r="E6403" s="394" t="s">
        <v>237</v>
      </c>
      <c r="F6403" s="542" t="s">
        <v>384</v>
      </c>
      <c r="G6403" s="542"/>
      <c r="H6403" s="395" t="s">
        <v>340</v>
      </c>
      <c r="I6403" s="445">
        <v>1.6279999999999999</v>
      </c>
      <c r="J6403" s="445">
        <v>0</v>
      </c>
      <c r="K6403" s="446">
        <v>22.31</v>
      </c>
      <c r="L6403" s="446">
        <v>36.320680000000003</v>
      </c>
    </row>
    <row r="6404" spans="2:12" x14ac:dyDescent="0.25">
      <c r="B6404" s="394" t="s">
        <v>383</v>
      </c>
      <c r="C6404" s="444" t="s">
        <v>441</v>
      </c>
      <c r="D6404" s="394" t="s">
        <v>1336</v>
      </c>
      <c r="E6404" s="394" t="s">
        <v>442</v>
      </c>
      <c r="F6404" s="542" t="s">
        <v>390</v>
      </c>
      <c r="G6404" s="542"/>
      <c r="H6404" s="395" t="s">
        <v>141</v>
      </c>
      <c r="I6404" s="445">
        <v>1.88</v>
      </c>
      <c r="J6404" s="445">
        <v>0</v>
      </c>
      <c r="K6404" s="446">
        <v>0.38</v>
      </c>
      <c r="L6404" s="446">
        <v>0.71440000000000003</v>
      </c>
    </row>
    <row r="6405" spans="2:12" ht="25.5" x14ac:dyDescent="0.25">
      <c r="B6405" s="394" t="s">
        <v>383</v>
      </c>
      <c r="C6405" s="444" t="s">
        <v>1168</v>
      </c>
      <c r="D6405" s="394" t="s">
        <v>1336</v>
      </c>
      <c r="E6405" s="394" t="s">
        <v>1169</v>
      </c>
      <c r="F6405" s="542" t="s">
        <v>390</v>
      </c>
      <c r="G6405" s="542"/>
      <c r="H6405" s="395" t="s">
        <v>136</v>
      </c>
      <c r="I6405" s="445">
        <v>1</v>
      </c>
      <c r="J6405" s="445">
        <v>0</v>
      </c>
      <c r="K6405" s="446">
        <v>302.44</v>
      </c>
      <c r="L6405" s="446">
        <v>302.44</v>
      </c>
    </row>
    <row r="6406" spans="2:12" x14ac:dyDescent="0.25">
      <c r="B6406" s="394" t="s">
        <v>383</v>
      </c>
      <c r="C6406" s="444" t="s">
        <v>688</v>
      </c>
      <c r="D6406" s="394" t="s">
        <v>1336</v>
      </c>
      <c r="E6406" s="394" t="s">
        <v>243</v>
      </c>
      <c r="F6406" s="542" t="s">
        <v>384</v>
      </c>
      <c r="G6406" s="542"/>
      <c r="H6406" s="395" t="s">
        <v>340</v>
      </c>
      <c r="I6406" s="445">
        <v>1.6279999999999999</v>
      </c>
      <c r="J6406" s="445">
        <v>0</v>
      </c>
      <c r="K6406" s="446">
        <v>29.78</v>
      </c>
      <c r="L6406" s="446">
        <v>48.481839999999998</v>
      </c>
    </row>
    <row r="6407" spans="2:12" ht="25.5" x14ac:dyDescent="0.25">
      <c r="B6407" s="399"/>
      <c r="C6407" s="399"/>
      <c r="D6407" s="399"/>
      <c r="E6407" s="399"/>
      <c r="F6407" s="399"/>
      <c r="G6407" s="399" t="s">
        <v>386</v>
      </c>
      <c r="H6407" s="447">
        <v>84.8</v>
      </c>
      <c r="I6407" s="399" t="s">
        <v>387</v>
      </c>
      <c r="J6407" s="447">
        <v>0</v>
      </c>
      <c r="K6407" s="399" t="s">
        <v>388</v>
      </c>
      <c r="L6407" s="447">
        <v>84.8</v>
      </c>
    </row>
    <row r="6408" spans="2:12" ht="26.25" thickBot="1" x14ac:dyDescent="0.3">
      <c r="B6408" s="399"/>
      <c r="C6408" s="399"/>
      <c r="D6408" s="399"/>
      <c r="E6408" s="399"/>
      <c r="F6408" s="399"/>
      <c r="G6408" s="399" t="s">
        <v>389</v>
      </c>
      <c r="H6408" s="447">
        <v>0</v>
      </c>
      <c r="I6408" s="543"/>
      <c r="J6408" s="543" t="s">
        <v>474</v>
      </c>
      <c r="K6408" s="399"/>
      <c r="L6408" s="447">
        <v>387.95</v>
      </c>
    </row>
    <row r="6409" spans="2:12" ht="13.5" thickTop="1" x14ac:dyDescent="0.25">
      <c r="B6409" s="396"/>
      <c r="C6409" s="396"/>
      <c r="D6409" s="396"/>
      <c r="E6409" s="396"/>
      <c r="F6409" s="396"/>
      <c r="G6409" s="396"/>
      <c r="H6409" s="396"/>
      <c r="I6409" s="396"/>
      <c r="J6409" s="396"/>
      <c r="K6409" s="396"/>
      <c r="L6409" s="396"/>
    </row>
    <row r="6410" spans="2:12" ht="15" x14ac:dyDescent="0.25">
      <c r="B6410" s="388" t="s">
        <v>3463</v>
      </c>
      <c r="C6410" s="440" t="s">
        <v>15</v>
      </c>
      <c r="D6410" s="388" t="s">
        <v>33</v>
      </c>
      <c r="E6410" s="388" t="s">
        <v>30</v>
      </c>
      <c r="F6410" s="544" t="s">
        <v>199</v>
      </c>
      <c r="G6410" s="544"/>
      <c r="H6410" s="389" t="s">
        <v>24</v>
      </c>
      <c r="I6410" s="440" t="s">
        <v>26</v>
      </c>
      <c r="J6410" s="440" t="s">
        <v>585</v>
      </c>
      <c r="K6410" s="440" t="s">
        <v>54</v>
      </c>
      <c r="L6410" s="440" t="s">
        <v>25</v>
      </c>
    </row>
    <row r="6411" spans="2:12" ht="38.25" x14ac:dyDescent="0.25">
      <c r="B6411" s="390" t="s">
        <v>382</v>
      </c>
      <c r="C6411" s="391" t="s">
        <v>3464</v>
      </c>
      <c r="D6411" s="390" t="s">
        <v>160</v>
      </c>
      <c r="E6411" s="390" t="s">
        <v>3465</v>
      </c>
      <c r="F6411" s="541" t="s">
        <v>512</v>
      </c>
      <c r="G6411" s="541"/>
      <c r="H6411" s="392" t="s">
        <v>159</v>
      </c>
      <c r="I6411" s="443">
        <v>1</v>
      </c>
      <c r="J6411" s="393"/>
      <c r="K6411" s="393">
        <v>1038.4000000000001</v>
      </c>
      <c r="L6411" s="393">
        <v>1038.4000000000001</v>
      </c>
    </row>
    <row r="6412" spans="2:12" x14ac:dyDescent="0.25">
      <c r="B6412" s="394" t="s">
        <v>383</v>
      </c>
      <c r="C6412" s="444" t="s">
        <v>688</v>
      </c>
      <c r="D6412" s="394" t="s">
        <v>1336</v>
      </c>
      <c r="E6412" s="394" t="s">
        <v>243</v>
      </c>
      <c r="F6412" s="542" t="s">
        <v>384</v>
      </c>
      <c r="G6412" s="542"/>
      <c r="H6412" s="395" t="s">
        <v>340</v>
      </c>
      <c r="I6412" s="445">
        <v>1.2646999999999999</v>
      </c>
      <c r="J6412" s="445">
        <v>0</v>
      </c>
      <c r="K6412" s="446">
        <v>29.78</v>
      </c>
      <c r="L6412" s="446">
        <v>37.662765999999998</v>
      </c>
    </row>
    <row r="6413" spans="2:12" x14ac:dyDescent="0.25">
      <c r="B6413" s="394" t="s">
        <v>383</v>
      </c>
      <c r="C6413" s="444" t="s">
        <v>690</v>
      </c>
      <c r="D6413" s="394" t="s">
        <v>1336</v>
      </c>
      <c r="E6413" s="394" t="s">
        <v>202</v>
      </c>
      <c r="F6413" s="542" t="s">
        <v>384</v>
      </c>
      <c r="G6413" s="542"/>
      <c r="H6413" s="395" t="s">
        <v>340</v>
      </c>
      <c r="I6413" s="445">
        <v>0.39850000000000002</v>
      </c>
      <c r="J6413" s="445">
        <v>0</v>
      </c>
      <c r="K6413" s="446">
        <v>20.37</v>
      </c>
      <c r="L6413" s="446">
        <v>8.117445</v>
      </c>
    </row>
    <row r="6414" spans="2:12" ht="25.5" x14ac:dyDescent="0.25">
      <c r="B6414" s="394" t="s">
        <v>383</v>
      </c>
      <c r="C6414" s="444" t="s">
        <v>5323</v>
      </c>
      <c r="D6414" s="394" t="s">
        <v>160</v>
      </c>
      <c r="E6414" s="394" t="s">
        <v>5324</v>
      </c>
      <c r="F6414" s="542" t="s">
        <v>390</v>
      </c>
      <c r="G6414" s="542"/>
      <c r="H6414" s="395" t="s">
        <v>159</v>
      </c>
      <c r="I6414" s="445">
        <v>1</v>
      </c>
      <c r="J6414" s="445">
        <v>0</v>
      </c>
      <c r="K6414" s="446">
        <v>863.27</v>
      </c>
      <c r="L6414" s="446">
        <v>863.27</v>
      </c>
    </row>
    <row r="6415" spans="2:12" ht="38.25" x14ac:dyDescent="0.25">
      <c r="B6415" s="394" t="s">
        <v>383</v>
      </c>
      <c r="C6415" s="444" t="s">
        <v>803</v>
      </c>
      <c r="D6415" s="394" t="s">
        <v>160</v>
      </c>
      <c r="E6415" s="394" t="s">
        <v>513</v>
      </c>
      <c r="F6415" s="542" t="s">
        <v>390</v>
      </c>
      <c r="G6415" s="542"/>
      <c r="H6415" s="395" t="s">
        <v>159</v>
      </c>
      <c r="I6415" s="445">
        <v>8</v>
      </c>
      <c r="J6415" s="445">
        <v>0</v>
      </c>
      <c r="K6415" s="446">
        <v>16.170000000000002</v>
      </c>
      <c r="L6415" s="446">
        <v>129.36000000000001</v>
      </c>
    </row>
    <row r="6416" spans="2:12" ht="25.5" x14ac:dyDescent="0.25">
      <c r="B6416" s="399"/>
      <c r="C6416" s="399"/>
      <c r="D6416" s="399"/>
      <c r="E6416" s="399"/>
      <c r="F6416" s="399"/>
      <c r="G6416" s="399" t="s">
        <v>386</v>
      </c>
      <c r="H6416" s="447">
        <v>45.77</v>
      </c>
      <c r="I6416" s="399" t="s">
        <v>387</v>
      </c>
      <c r="J6416" s="447">
        <v>0</v>
      </c>
      <c r="K6416" s="399" t="s">
        <v>388</v>
      </c>
      <c r="L6416" s="447">
        <v>45.77</v>
      </c>
    </row>
    <row r="6417" spans="2:12" ht="26.25" thickBot="1" x14ac:dyDescent="0.3">
      <c r="B6417" s="399"/>
      <c r="C6417" s="399"/>
      <c r="D6417" s="399"/>
      <c r="E6417" s="399"/>
      <c r="F6417" s="399"/>
      <c r="G6417" s="399" t="s">
        <v>389</v>
      </c>
      <c r="H6417" s="447">
        <v>0</v>
      </c>
      <c r="I6417" s="543"/>
      <c r="J6417" s="543" t="s">
        <v>474</v>
      </c>
      <c r="K6417" s="399"/>
      <c r="L6417" s="447">
        <v>1038.4000000000001</v>
      </c>
    </row>
    <row r="6418" spans="2:12" ht="13.5" thickTop="1" x14ac:dyDescent="0.25">
      <c r="B6418" s="396"/>
      <c r="C6418" s="396"/>
      <c r="D6418" s="396"/>
      <c r="E6418" s="396"/>
      <c r="F6418" s="396"/>
      <c r="G6418" s="396"/>
      <c r="H6418" s="396"/>
      <c r="I6418" s="396"/>
      <c r="J6418" s="396"/>
      <c r="K6418" s="396"/>
      <c r="L6418" s="396"/>
    </row>
    <row r="6419" spans="2:12" ht="15" x14ac:dyDescent="0.25">
      <c r="B6419" s="388" t="s">
        <v>3469</v>
      </c>
      <c r="C6419" s="440" t="s">
        <v>15</v>
      </c>
      <c r="D6419" s="388" t="s">
        <v>33</v>
      </c>
      <c r="E6419" s="388" t="s">
        <v>30</v>
      </c>
      <c r="F6419" s="544" t="s">
        <v>199</v>
      </c>
      <c r="G6419" s="544"/>
      <c r="H6419" s="389" t="s">
        <v>24</v>
      </c>
      <c r="I6419" s="440" t="s">
        <v>26</v>
      </c>
      <c r="J6419" s="440" t="s">
        <v>54</v>
      </c>
      <c r="K6419" s="440" t="s">
        <v>25</v>
      </c>
      <c r="L6419"/>
    </row>
    <row r="6420" spans="2:12" ht="38.25" x14ac:dyDescent="0.25">
      <c r="B6420" s="390" t="s">
        <v>382</v>
      </c>
      <c r="C6420" s="391" t="s">
        <v>3470</v>
      </c>
      <c r="D6420" s="390" t="s">
        <v>164</v>
      </c>
      <c r="E6420" s="390" t="s">
        <v>3471</v>
      </c>
      <c r="F6420" s="541" t="s">
        <v>5325</v>
      </c>
      <c r="G6420" s="541"/>
      <c r="H6420" s="392" t="s">
        <v>136</v>
      </c>
      <c r="I6420" s="443">
        <v>1</v>
      </c>
      <c r="J6420" s="393">
        <v>12996.37</v>
      </c>
      <c r="K6420" s="393">
        <v>12996.37</v>
      </c>
      <c r="L6420"/>
    </row>
    <row r="6421" spans="2:12" ht="12.75" customHeight="1" x14ac:dyDescent="0.25">
      <c r="B6421" s="388" t="s">
        <v>23</v>
      </c>
      <c r="C6421" s="440" t="s">
        <v>15</v>
      </c>
      <c r="D6421" s="388" t="s">
        <v>33</v>
      </c>
      <c r="E6421" s="388" t="s">
        <v>30</v>
      </c>
      <c r="F6421" s="544" t="s">
        <v>199</v>
      </c>
      <c r="G6421" s="546"/>
      <c r="H6421" s="389" t="s">
        <v>24</v>
      </c>
      <c r="I6421" s="440" t="s">
        <v>26</v>
      </c>
      <c r="J6421" s="440" t="s">
        <v>54</v>
      </c>
      <c r="K6421" s="440" t="s">
        <v>25</v>
      </c>
      <c r="L6421"/>
    </row>
    <row r="6422" spans="2:12" ht="15" x14ac:dyDescent="0.25">
      <c r="B6422" s="394" t="s">
        <v>383</v>
      </c>
      <c r="C6422" s="444" t="s">
        <v>5326</v>
      </c>
      <c r="D6422" s="394" t="s">
        <v>164</v>
      </c>
      <c r="E6422" s="394" t="s">
        <v>5327</v>
      </c>
      <c r="F6422" s="542" t="s">
        <v>390</v>
      </c>
      <c r="G6422" s="542"/>
      <c r="H6422" s="395" t="s">
        <v>136</v>
      </c>
      <c r="I6422" s="445">
        <v>1</v>
      </c>
      <c r="J6422" s="446">
        <v>26.38</v>
      </c>
      <c r="K6422" s="451" t="s">
        <v>5328</v>
      </c>
      <c r="L6422"/>
    </row>
    <row r="6423" spans="2:12" ht="12.75" customHeight="1" x14ac:dyDescent="0.25">
      <c r="B6423" s="394" t="s">
        <v>383</v>
      </c>
      <c r="C6423" s="444" t="s">
        <v>5329</v>
      </c>
      <c r="D6423" s="394" t="s">
        <v>164</v>
      </c>
      <c r="E6423" s="394" t="s">
        <v>5330</v>
      </c>
      <c r="F6423" s="542" t="s">
        <v>390</v>
      </c>
      <c r="G6423" s="542"/>
      <c r="H6423" s="395" t="s">
        <v>136</v>
      </c>
      <c r="I6423" s="445">
        <v>1</v>
      </c>
      <c r="J6423" s="446">
        <v>26.32</v>
      </c>
      <c r="K6423" s="451" t="s">
        <v>5331</v>
      </c>
      <c r="L6423"/>
    </row>
    <row r="6424" spans="2:12" ht="25.5" x14ac:dyDescent="0.25">
      <c r="B6424" s="397" t="s">
        <v>382</v>
      </c>
      <c r="C6424" s="448" t="s">
        <v>5332</v>
      </c>
      <c r="D6424" s="397" t="s">
        <v>1336</v>
      </c>
      <c r="E6424" s="397" t="s">
        <v>5333</v>
      </c>
      <c r="F6424" s="545">
        <v>608</v>
      </c>
      <c r="G6424" s="545"/>
      <c r="H6424" s="398" t="s">
        <v>138</v>
      </c>
      <c r="I6424" s="449">
        <v>0.2</v>
      </c>
      <c r="J6424" s="450">
        <v>69.59</v>
      </c>
      <c r="K6424" s="452" t="s">
        <v>1307</v>
      </c>
      <c r="L6424"/>
    </row>
    <row r="6425" spans="2:12" ht="15" x14ac:dyDescent="0.25">
      <c r="B6425" s="394" t="s">
        <v>383</v>
      </c>
      <c r="C6425" s="444" t="s">
        <v>688</v>
      </c>
      <c r="D6425" s="394" t="s">
        <v>1336</v>
      </c>
      <c r="E6425" s="394" t="s">
        <v>243</v>
      </c>
      <c r="F6425" s="542" t="s">
        <v>384</v>
      </c>
      <c r="G6425" s="542"/>
      <c r="H6425" s="395" t="s">
        <v>340</v>
      </c>
      <c r="I6425" s="445">
        <v>4</v>
      </c>
      <c r="J6425" s="446">
        <v>29.78</v>
      </c>
      <c r="K6425" s="451" t="s">
        <v>5334</v>
      </c>
      <c r="L6425"/>
    </row>
    <row r="6426" spans="2:12" ht="15" x14ac:dyDescent="0.25">
      <c r="B6426" s="394" t="s">
        <v>383</v>
      </c>
      <c r="C6426" s="444" t="s">
        <v>690</v>
      </c>
      <c r="D6426" s="394" t="s">
        <v>1336</v>
      </c>
      <c r="E6426" s="394" t="s">
        <v>202</v>
      </c>
      <c r="F6426" s="542" t="s">
        <v>384</v>
      </c>
      <c r="G6426" s="542"/>
      <c r="H6426" s="395" t="s">
        <v>340</v>
      </c>
      <c r="I6426" s="445">
        <v>4</v>
      </c>
      <c r="J6426" s="446">
        <v>20.37</v>
      </c>
      <c r="K6426" s="451" t="s">
        <v>5335</v>
      </c>
      <c r="L6426"/>
    </row>
    <row r="6427" spans="2:12" ht="38.25" x14ac:dyDescent="0.25">
      <c r="B6427" s="394" t="s">
        <v>383</v>
      </c>
      <c r="C6427" s="444" t="s">
        <v>5336</v>
      </c>
      <c r="D6427" s="394" t="s">
        <v>164</v>
      </c>
      <c r="E6427" s="394" t="s">
        <v>5337</v>
      </c>
      <c r="F6427" s="542" t="s">
        <v>390</v>
      </c>
      <c r="G6427" s="542"/>
      <c r="H6427" s="395" t="s">
        <v>136</v>
      </c>
      <c r="I6427" s="445">
        <v>1</v>
      </c>
      <c r="J6427" s="446">
        <v>31.19</v>
      </c>
      <c r="K6427" s="451" t="s">
        <v>5338</v>
      </c>
      <c r="L6427"/>
    </row>
    <row r="6428" spans="2:12" ht="38.25" x14ac:dyDescent="0.25">
      <c r="B6428" s="394" t="s">
        <v>383</v>
      </c>
      <c r="C6428" s="444" t="s">
        <v>5339</v>
      </c>
      <c r="D6428" s="394" t="s">
        <v>164</v>
      </c>
      <c r="E6428" s="394" t="s">
        <v>5340</v>
      </c>
      <c r="F6428" s="542" t="s">
        <v>390</v>
      </c>
      <c r="G6428" s="542"/>
      <c r="H6428" s="395" t="s">
        <v>141</v>
      </c>
      <c r="I6428" s="445">
        <v>1.6</v>
      </c>
      <c r="J6428" s="446">
        <v>24.71</v>
      </c>
      <c r="K6428" s="451" t="s">
        <v>5341</v>
      </c>
      <c r="L6428"/>
    </row>
    <row r="6429" spans="2:12" ht="25.5" x14ac:dyDescent="0.25">
      <c r="B6429" s="394" t="s">
        <v>383</v>
      </c>
      <c r="C6429" s="444" t="s">
        <v>5342</v>
      </c>
      <c r="D6429" s="394" t="s">
        <v>164</v>
      </c>
      <c r="E6429" s="394" t="s">
        <v>5343</v>
      </c>
      <c r="F6429" s="542" t="s">
        <v>390</v>
      </c>
      <c r="G6429" s="542"/>
      <c r="H6429" s="395" t="s">
        <v>136</v>
      </c>
      <c r="I6429" s="445">
        <v>2</v>
      </c>
      <c r="J6429" s="446">
        <v>20.84</v>
      </c>
      <c r="K6429" s="451" t="s">
        <v>5344</v>
      </c>
      <c r="L6429"/>
    </row>
    <row r="6430" spans="2:12" ht="15" x14ac:dyDescent="0.25">
      <c r="B6430" s="397" t="s">
        <v>382</v>
      </c>
      <c r="C6430" s="448" t="s">
        <v>5345</v>
      </c>
      <c r="D6430" s="397" t="s">
        <v>1336</v>
      </c>
      <c r="E6430" s="397" t="s">
        <v>4493</v>
      </c>
      <c r="F6430" s="545">
        <v>510</v>
      </c>
      <c r="G6430" s="545"/>
      <c r="H6430" s="398" t="s">
        <v>138</v>
      </c>
      <c r="I6430" s="449">
        <v>0.2</v>
      </c>
      <c r="J6430" s="450">
        <v>572.35</v>
      </c>
      <c r="K6430" s="452" t="s">
        <v>5346</v>
      </c>
      <c r="L6430"/>
    </row>
    <row r="6431" spans="2:12" ht="38.25" x14ac:dyDescent="0.25">
      <c r="B6431" s="394" t="s">
        <v>383</v>
      </c>
      <c r="C6431" s="444" t="s">
        <v>5347</v>
      </c>
      <c r="D6431" s="394" t="s">
        <v>164</v>
      </c>
      <c r="E6431" s="394" t="s">
        <v>5348</v>
      </c>
      <c r="F6431" s="542" t="s">
        <v>390</v>
      </c>
      <c r="G6431" s="542"/>
      <c r="H6431" s="395" t="s">
        <v>136</v>
      </c>
      <c r="I6431" s="445">
        <v>1</v>
      </c>
      <c r="J6431" s="446">
        <v>63.49</v>
      </c>
      <c r="K6431" s="451" t="s">
        <v>5349</v>
      </c>
      <c r="L6431"/>
    </row>
    <row r="6432" spans="2:12" ht="15" x14ac:dyDescent="0.25">
      <c r="B6432" s="394" t="s">
        <v>383</v>
      </c>
      <c r="C6432" s="444" t="s">
        <v>5350</v>
      </c>
      <c r="D6432" s="394" t="s">
        <v>164</v>
      </c>
      <c r="E6432" s="394" t="s">
        <v>5351</v>
      </c>
      <c r="F6432" s="542" t="s">
        <v>390</v>
      </c>
      <c r="G6432" s="542"/>
      <c r="H6432" s="395" t="s">
        <v>136</v>
      </c>
      <c r="I6432" s="445">
        <v>1</v>
      </c>
      <c r="J6432" s="446">
        <v>12197.9</v>
      </c>
      <c r="K6432" s="451" t="s">
        <v>5352</v>
      </c>
      <c r="L6432"/>
    </row>
    <row r="6433" spans="2:12" ht="38.25" x14ac:dyDescent="0.25">
      <c r="B6433" s="394" t="s">
        <v>383</v>
      </c>
      <c r="C6433" s="444" t="s">
        <v>5353</v>
      </c>
      <c r="D6433" s="394" t="s">
        <v>164</v>
      </c>
      <c r="E6433" s="394" t="s">
        <v>5354</v>
      </c>
      <c r="F6433" s="542" t="s">
        <v>390</v>
      </c>
      <c r="G6433" s="542"/>
      <c r="H6433" s="395" t="s">
        <v>136</v>
      </c>
      <c r="I6433" s="445">
        <v>1</v>
      </c>
      <c r="J6433" s="446">
        <v>62.03</v>
      </c>
      <c r="K6433" s="451" t="s">
        <v>5355</v>
      </c>
      <c r="L6433"/>
    </row>
    <row r="6434" spans="2:12" ht="15" x14ac:dyDescent="0.25">
      <c r="B6434" s="394" t="s">
        <v>383</v>
      </c>
      <c r="C6434" s="444" t="s">
        <v>5356</v>
      </c>
      <c r="D6434" s="394" t="s">
        <v>164</v>
      </c>
      <c r="E6434" s="394" t="s">
        <v>5357</v>
      </c>
      <c r="F6434" s="542" t="s">
        <v>390</v>
      </c>
      <c r="G6434" s="542"/>
      <c r="H6434" s="395" t="s">
        <v>141</v>
      </c>
      <c r="I6434" s="445">
        <v>6.7</v>
      </c>
      <c r="J6434" s="446">
        <v>0.3</v>
      </c>
      <c r="K6434" s="451" t="s">
        <v>5358</v>
      </c>
      <c r="L6434"/>
    </row>
    <row r="6435" spans="2:12" ht="12.75" customHeight="1" x14ac:dyDescent="0.25">
      <c r="B6435" s="394" t="s">
        <v>383</v>
      </c>
      <c r="C6435" s="444" t="s">
        <v>5359</v>
      </c>
      <c r="D6435" s="394" t="s">
        <v>164</v>
      </c>
      <c r="E6435" s="394" t="s">
        <v>5360</v>
      </c>
      <c r="F6435" s="542" t="s">
        <v>390</v>
      </c>
      <c r="G6435" s="542"/>
      <c r="H6435" s="395" t="s">
        <v>141</v>
      </c>
      <c r="I6435" s="445">
        <v>2.4</v>
      </c>
      <c r="J6435" s="446">
        <v>45.02</v>
      </c>
      <c r="K6435" s="451" t="s">
        <v>5361</v>
      </c>
      <c r="L6435"/>
    </row>
    <row r="6436" spans="2:12" ht="15" x14ac:dyDescent="0.25">
      <c r="B6436" s="397" t="s">
        <v>382</v>
      </c>
      <c r="C6436" s="448" t="s">
        <v>1399</v>
      </c>
      <c r="D6436" s="397" t="s">
        <v>1336</v>
      </c>
      <c r="E6436" s="397" t="s">
        <v>1400</v>
      </c>
      <c r="F6436" s="545">
        <v>510</v>
      </c>
      <c r="G6436" s="545"/>
      <c r="H6436" s="398" t="s">
        <v>138</v>
      </c>
      <c r="I6436" s="449">
        <v>0.2</v>
      </c>
      <c r="J6436" s="450">
        <v>56.67</v>
      </c>
      <c r="K6436" s="452" t="s">
        <v>5362</v>
      </c>
      <c r="L6436"/>
    </row>
    <row r="6437" spans="2:12" ht="12.75" customHeight="1" x14ac:dyDescent="0.25">
      <c r="B6437" s="394" t="s">
        <v>383</v>
      </c>
      <c r="C6437" s="444" t="s">
        <v>5363</v>
      </c>
      <c r="D6437" s="394" t="s">
        <v>164</v>
      </c>
      <c r="E6437" s="394" t="s">
        <v>5364</v>
      </c>
      <c r="F6437" s="542" t="s">
        <v>390</v>
      </c>
      <c r="G6437" s="542"/>
      <c r="H6437" s="395" t="s">
        <v>136</v>
      </c>
      <c r="I6437" s="445">
        <v>2</v>
      </c>
      <c r="J6437" s="446">
        <v>12.65</v>
      </c>
      <c r="K6437" s="451" t="s">
        <v>5365</v>
      </c>
      <c r="L6437"/>
    </row>
    <row r="6438" spans="2:12" ht="15" x14ac:dyDescent="0.25">
      <c r="B6438" s="394" t="s">
        <v>383</v>
      </c>
      <c r="C6438" s="444" t="s">
        <v>5366</v>
      </c>
      <c r="D6438" s="394" t="s">
        <v>164</v>
      </c>
      <c r="E6438" s="394" t="s">
        <v>5367</v>
      </c>
      <c r="F6438" s="542" t="s">
        <v>390</v>
      </c>
      <c r="G6438" s="542"/>
      <c r="H6438" s="395" t="s">
        <v>136</v>
      </c>
      <c r="I6438" s="445">
        <v>2</v>
      </c>
      <c r="J6438" s="446">
        <v>11.32</v>
      </c>
      <c r="K6438" s="451" t="s">
        <v>5368</v>
      </c>
      <c r="L6438"/>
    </row>
    <row r="6439" spans="2:12" ht="38.25" x14ac:dyDescent="0.25">
      <c r="B6439" s="394" t="s">
        <v>383</v>
      </c>
      <c r="C6439" s="444" t="s">
        <v>5369</v>
      </c>
      <c r="D6439" s="394" t="s">
        <v>164</v>
      </c>
      <c r="E6439" s="394" t="s">
        <v>5370</v>
      </c>
      <c r="F6439" s="542" t="s">
        <v>390</v>
      </c>
      <c r="G6439" s="542"/>
      <c r="H6439" s="395" t="s">
        <v>136</v>
      </c>
      <c r="I6439" s="445">
        <v>2</v>
      </c>
      <c r="J6439" s="446">
        <v>4.78</v>
      </c>
      <c r="K6439" s="451" t="s">
        <v>5371</v>
      </c>
      <c r="L6439"/>
    </row>
    <row r="6440" spans="2:12" ht="15" x14ac:dyDescent="0.25">
      <c r="B6440" s="549" t="s">
        <v>497</v>
      </c>
      <c r="C6440" s="546"/>
      <c r="D6440" s="546"/>
      <c r="E6440" s="546"/>
      <c r="F6440" s="546"/>
      <c r="G6440" s="546"/>
      <c r="H6440" s="546"/>
      <c r="I6440" s="546"/>
      <c r="J6440" s="546"/>
      <c r="K6440" s="546"/>
      <c r="L6440"/>
    </row>
    <row r="6441" spans="2:12" ht="15" x14ac:dyDescent="0.25">
      <c r="B6441" s="388" t="s">
        <v>23</v>
      </c>
      <c r="C6441" s="440" t="s">
        <v>15</v>
      </c>
      <c r="D6441" s="388" t="s">
        <v>33</v>
      </c>
      <c r="E6441" s="388" t="s">
        <v>30</v>
      </c>
      <c r="F6441" s="544" t="s">
        <v>199</v>
      </c>
      <c r="G6441" s="546"/>
      <c r="H6441" s="389" t="s">
        <v>24</v>
      </c>
      <c r="I6441" s="440" t="s">
        <v>26</v>
      </c>
      <c r="J6441" s="440" t="s">
        <v>54</v>
      </c>
      <c r="K6441" s="440" t="s">
        <v>25</v>
      </c>
      <c r="L6441"/>
    </row>
    <row r="6442" spans="2:12" ht="15" x14ac:dyDescent="0.25">
      <c r="B6442" s="394" t="s">
        <v>383</v>
      </c>
      <c r="C6442" s="444" t="s">
        <v>5326</v>
      </c>
      <c r="D6442" s="394" t="s">
        <v>164</v>
      </c>
      <c r="E6442" s="394" t="s">
        <v>5327</v>
      </c>
      <c r="F6442" s="542" t="s">
        <v>390</v>
      </c>
      <c r="G6442" s="542"/>
      <c r="H6442" s="395" t="s">
        <v>136</v>
      </c>
      <c r="I6442" s="445">
        <v>1</v>
      </c>
      <c r="J6442" s="446">
        <v>26.38</v>
      </c>
      <c r="K6442" s="451" t="s">
        <v>5328</v>
      </c>
      <c r="L6442"/>
    </row>
    <row r="6443" spans="2:12" ht="15" x14ac:dyDescent="0.25">
      <c r="B6443" s="394" t="s">
        <v>383</v>
      </c>
      <c r="C6443" s="444" t="s">
        <v>5329</v>
      </c>
      <c r="D6443" s="394" t="s">
        <v>164</v>
      </c>
      <c r="E6443" s="394" t="s">
        <v>5330</v>
      </c>
      <c r="F6443" s="542" t="s">
        <v>390</v>
      </c>
      <c r="G6443" s="542"/>
      <c r="H6443" s="395" t="s">
        <v>136</v>
      </c>
      <c r="I6443" s="445">
        <v>1</v>
      </c>
      <c r="J6443" s="446">
        <v>26.32</v>
      </c>
      <c r="K6443" s="451" t="s">
        <v>5331</v>
      </c>
      <c r="L6443"/>
    </row>
    <row r="6444" spans="2:12" ht="15" x14ac:dyDescent="0.25">
      <c r="B6444" s="394" t="s">
        <v>383</v>
      </c>
      <c r="C6444" s="444" t="s">
        <v>690</v>
      </c>
      <c r="D6444" s="394" t="s">
        <v>1336</v>
      </c>
      <c r="E6444" s="394" t="s">
        <v>202</v>
      </c>
      <c r="F6444" s="542" t="s">
        <v>384</v>
      </c>
      <c r="G6444" s="542"/>
      <c r="H6444" s="395" t="s">
        <v>340</v>
      </c>
      <c r="I6444" s="445">
        <v>4.1289199999999999</v>
      </c>
      <c r="J6444" s="446">
        <v>20.37</v>
      </c>
      <c r="K6444" s="451" t="s">
        <v>5372</v>
      </c>
      <c r="L6444"/>
    </row>
    <row r="6445" spans="2:12" ht="15" x14ac:dyDescent="0.25">
      <c r="B6445" s="394" t="s">
        <v>383</v>
      </c>
      <c r="C6445" s="444" t="s">
        <v>673</v>
      </c>
      <c r="D6445" s="394" t="s">
        <v>1336</v>
      </c>
      <c r="E6445" s="394" t="s">
        <v>247</v>
      </c>
      <c r="F6445" s="542" t="s">
        <v>384</v>
      </c>
      <c r="G6445" s="542"/>
      <c r="H6445" s="395" t="s">
        <v>340</v>
      </c>
      <c r="I6445" s="445">
        <v>0.38696000000000003</v>
      </c>
      <c r="J6445" s="446">
        <v>29.12</v>
      </c>
      <c r="K6445" s="451" t="s">
        <v>1156</v>
      </c>
      <c r="L6445"/>
    </row>
    <row r="6446" spans="2:12" ht="38.25" x14ac:dyDescent="0.25">
      <c r="B6446" s="394" t="s">
        <v>383</v>
      </c>
      <c r="C6446" s="444" t="s">
        <v>781</v>
      </c>
      <c r="D6446" s="394" t="s">
        <v>1336</v>
      </c>
      <c r="E6446" s="394" t="s">
        <v>506</v>
      </c>
      <c r="F6446" s="542" t="s">
        <v>390</v>
      </c>
      <c r="G6446" s="542"/>
      <c r="H6446" s="395" t="s">
        <v>136</v>
      </c>
      <c r="I6446" s="445">
        <v>9.3600000000000003E-3</v>
      </c>
      <c r="J6446" s="446">
        <v>2.7</v>
      </c>
      <c r="K6446" s="451" t="s">
        <v>5373</v>
      </c>
      <c r="L6446"/>
    </row>
    <row r="6447" spans="2:12" ht="15" x14ac:dyDescent="0.25">
      <c r="B6447" s="394" t="s">
        <v>383</v>
      </c>
      <c r="C6447" s="444" t="s">
        <v>688</v>
      </c>
      <c r="D6447" s="394" t="s">
        <v>1336</v>
      </c>
      <c r="E6447" s="394" t="s">
        <v>243</v>
      </c>
      <c r="F6447" s="542" t="s">
        <v>384</v>
      </c>
      <c r="G6447" s="542"/>
      <c r="H6447" s="395" t="s">
        <v>340</v>
      </c>
      <c r="I6447" s="445">
        <v>4</v>
      </c>
      <c r="J6447" s="446">
        <v>29.78</v>
      </c>
      <c r="K6447" s="451" t="s">
        <v>5334</v>
      </c>
      <c r="L6447"/>
    </row>
    <row r="6448" spans="2:12" ht="12.75" customHeight="1" x14ac:dyDescent="0.25">
      <c r="B6448" s="394" t="s">
        <v>383</v>
      </c>
      <c r="C6448" s="444" t="s">
        <v>5336</v>
      </c>
      <c r="D6448" s="394" t="s">
        <v>164</v>
      </c>
      <c r="E6448" s="394" t="s">
        <v>5337</v>
      </c>
      <c r="F6448" s="542" t="s">
        <v>390</v>
      </c>
      <c r="G6448" s="542"/>
      <c r="H6448" s="395" t="s">
        <v>136</v>
      </c>
      <c r="I6448" s="445">
        <v>1</v>
      </c>
      <c r="J6448" s="446">
        <v>31.19</v>
      </c>
      <c r="K6448" s="451" t="s">
        <v>5338</v>
      </c>
      <c r="L6448"/>
    </row>
    <row r="6449" spans="2:12" ht="38.25" x14ac:dyDescent="0.25">
      <c r="B6449" s="394" t="s">
        <v>383</v>
      </c>
      <c r="C6449" s="444" t="s">
        <v>5339</v>
      </c>
      <c r="D6449" s="394" t="s">
        <v>164</v>
      </c>
      <c r="E6449" s="394" t="s">
        <v>5340</v>
      </c>
      <c r="F6449" s="542" t="s">
        <v>390</v>
      </c>
      <c r="G6449" s="542"/>
      <c r="H6449" s="395" t="s">
        <v>141</v>
      </c>
      <c r="I6449" s="445">
        <v>1.6</v>
      </c>
      <c r="J6449" s="446">
        <v>24.71</v>
      </c>
      <c r="K6449" s="451" t="s">
        <v>5341</v>
      </c>
      <c r="L6449"/>
    </row>
    <row r="6450" spans="2:12" ht="25.5" x14ac:dyDescent="0.25">
      <c r="B6450" s="394" t="s">
        <v>383</v>
      </c>
      <c r="C6450" s="444" t="s">
        <v>5342</v>
      </c>
      <c r="D6450" s="394" t="s">
        <v>164</v>
      </c>
      <c r="E6450" s="394" t="s">
        <v>5343</v>
      </c>
      <c r="F6450" s="542" t="s">
        <v>390</v>
      </c>
      <c r="G6450" s="542"/>
      <c r="H6450" s="395" t="s">
        <v>136</v>
      </c>
      <c r="I6450" s="445">
        <v>2</v>
      </c>
      <c r="J6450" s="446">
        <v>20.84</v>
      </c>
      <c r="K6450" s="451" t="s">
        <v>5344</v>
      </c>
      <c r="L6450"/>
    </row>
    <row r="6451" spans="2:12" ht="12.75" customHeight="1" x14ac:dyDescent="0.25">
      <c r="B6451" s="394" t="s">
        <v>383</v>
      </c>
      <c r="C6451" s="444" t="s">
        <v>5374</v>
      </c>
      <c r="D6451" s="394" t="s">
        <v>1336</v>
      </c>
      <c r="E6451" s="394" t="s">
        <v>5375</v>
      </c>
      <c r="F6451" s="542" t="s">
        <v>390</v>
      </c>
      <c r="G6451" s="542"/>
      <c r="H6451" s="395" t="s">
        <v>138</v>
      </c>
      <c r="I6451" s="445">
        <v>0.20399999999999999</v>
      </c>
      <c r="J6451" s="446">
        <v>561.13</v>
      </c>
      <c r="K6451" s="451" t="s">
        <v>5346</v>
      </c>
      <c r="L6451"/>
    </row>
    <row r="6452" spans="2:12" ht="38.25" x14ac:dyDescent="0.25">
      <c r="B6452" s="394" t="s">
        <v>383</v>
      </c>
      <c r="C6452" s="444" t="s">
        <v>5347</v>
      </c>
      <c r="D6452" s="394" t="s">
        <v>164</v>
      </c>
      <c r="E6452" s="394" t="s">
        <v>5348</v>
      </c>
      <c r="F6452" s="542" t="s">
        <v>390</v>
      </c>
      <c r="G6452" s="542"/>
      <c r="H6452" s="395" t="s">
        <v>136</v>
      </c>
      <c r="I6452" s="445">
        <v>1</v>
      </c>
      <c r="J6452" s="446">
        <v>63.49</v>
      </c>
      <c r="K6452" s="451" t="s">
        <v>5349</v>
      </c>
      <c r="L6452"/>
    </row>
    <row r="6453" spans="2:12" ht="15" x14ac:dyDescent="0.25">
      <c r="B6453" s="394" t="s">
        <v>383</v>
      </c>
      <c r="C6453" s="444" t="s">
        <v>5350</v>
      </c>
      <c r="D6453" s="394" t="s">
        <v>164</v>
      </c>
      <c r="E6453" s="394" t="s">
        <v>5351</v>
      </c>
      <c r="F6453" s="542" t="s">
        <v>390</v>
      </c>
      <c r="G6453" s="542"/>
      <c r="H6453" s="395" t="s">
        <v>136</v>
      </c>
      <c r="I6453" s="445">
        <v>1</v>
      </c>
      <c r="J6453" s="446">
        <v>12197.9</v>
      </c>
      <c r="K6453" s="451" t="s">
        <v>5352</v>
      </c>
      <c r="L6453"/>
    </row>
    <row r="6454" spans="2:12" ht="38.25" x14ac:dyDescent="0.25">
      <c r="B6454" s="394" t="s">
        <v>383</v>
      </c>
      <c r="C6454" s="444" t="s">
        <v>5353</v>
      </c>
      <c r="D6454" s="394" t="s">
        <v>164</v>
      </c>
      <c r="E6454" s="394" t="s">
        <v>5354</v>
      </c>
      <c r="F6454" s="542" t="s">
        <v>390</v>
      </c>
      <c r="G6454" s="542"/>
      <c r="H6454" s="395" t="s">
        <v>136</v>
      </c>
      <c r="I6454" s="445">
        <v>1</v>
      </c>
      <c r="J6454" s="446">
        <v>62.03</v>
      </c>
      <c r="K6454" s="451" t="s">
        <v>5355</v>
      </c>
      <c r="L6454"/>
    </row>
    <row r="6455" spans="2:12" ht="15" x14ac:dyDescent="0.25">
      <c r="B6455" s="394" t="s">
        <v>383</v>
      </c>
      <c r="C6455" s="444" t="s">
        <v>5356</v>
      </c>
      <c r="D6455" s="394" t="s">
        <v>164</v>
      </c>
      <c r="E6455" s="394" t="s">
        <v>5357</v>
      </c>
      <c r="F6455" s="542" t="s">
        <v>390</v>
      </c>
      <c r="G6455" s="542"/>
      <c r="H6455" s="395" t="s">
        <v>141</v>
      </c>
      <c r="I6455" s="445">
        <v>6.7</v>
      </c>
      <c r="J6455" s="446">
        <v>0.3</v>
      </c>
      <c r="K6455" s="451" t="s">
        <v>5358</v>
      </c>
      <c r="L6455"/>
    </row>
    <row r="6456" spans="2:12" ht="38.25" x14ac:dyDescent="0.25">
      <c r="B6456" s="394" t="s">
        <v>383</v>
      </c>
      <c r="C6456" s="444" t="s">
        <v>5359</v>
      </c>
      <c r="D6456" s="394" t="s">
        <v>164</v>
      </c>
      <c r="E6456" s="394" t="s">
        <v>5360</v>
      </c>
      <c r="F6456" s="542" t="s">
        <v>390</v>
      </c>
      <c r="G6456" s="542"/>
      <c r="H6456" s="395" t="s">
        <v>141</v>
      </c>
      <c r="I6456" s="445">
        <v>2.4</v>
      </c>
      <c r="J6456" s="446">
        <v>45.02</v>
      </c>
      <c r="K6456" s="451" t="s">
        <v>5361</v>
      </c>
      <c r="L6456"/>
    </row>
    <row r="6457" spans="2:12" ht="15" x14ac:dyDescent="0.25">
      <c r="B6457" s="394" t="s">
        <v>383</v>
      </c>
      <c r="C6457" s="444" t="s">
        <v>3974</v>
      </c>
      <c r="D6457" s="394" t="s">
        <v>1336</v>
      </c>
      <c r="E6457" s="394" t="s">
        <v>3975</v>
      </c>
      <c r="F6457" s="542" t="s">
        <v>390</v>
      </c>
      <c r="G6457" s="542"/>
      <c r="H6457" s="395" t="s">
        <v>138</v>
      </c>
      <c r="I6457" s="445">
        <v>0.2</v>
      </c>
      <c r="J6457" s="446">
        <v>56.67</v>
      </c>
      <c r="K6457" s="451" t="s">
        <v>5362</v>
      </c>
      <c r="L6457"/>
    </row>
    <row r="6458" spans="2:12" ht="38.25" x14ac:dyDescent="0.25">
      <c r="B6458" s="394" t="s">
        <v>383</v>
      </c>
      <c r="C6458" s="444" t="s">
        <v>5363</v>
      </c>
      <c r="D6458" s="394" t="s">
        <v>164</v>
      </c>
      <c r="E6458" s="394" t="s">
        <v>5364</v>
      </c>
      <c r="F6458" s="542" t="s">
        <v>390</v>
      </c>
      <c r="G6458" s="542"/>
      <c r="H6458" s="395" t="s">
        <v>136</v>
      </c>
      <c r="I6458" s="445">
        <v>2</v>
      </c>
      <c r="J6458" s="446">
        <v>12.65</v>
      </c>
      <c r="K6458" s="451" t="s">
        <v>5365</v>
      </c>
      <c r="L6458"/>
    </row>
    <row r="6459" spans="2:12" ht="15" x14ac:dyDescent="0.25">
      <c r="B6459" s="394" t="s">
        <v>383</v>
      </c>
      <c r="C6459" s="444" t="s">
        <v>5366</v>
      </c>
      <c r="D6459" s="394" t="s">
        <v>164</v>
      </c>
      <c r="E6459" s="394" t="s">
        <v>5367</v>
      </c>
      <c r="F6459" s="542" t="s">
        <v>390</v>
      </c>
      <c r="G6459" s="542"/>
      <c r="H6459" s="395" t="s">
        <v>136</v>
      </c>
      <c r="I6459" s="445">
        <v>2</v>
      </c>
      <c r="J6459" s="446">
        <v>11.32</v>
      </c>
      <c r="K6459" s="451" t="s">
        <v>5368</v>
      </c>
      <c r="L6459"/>
    </row>
    <row r="6460" spans="2:12" ht="38.25" x14ac:dyDescent="0.25">
      <c r="B6460" s="394" t="s">
        <v>383</v>
      </c>
      <c r="C6460" s="444" t="s">
        <v>5369</v>
      </c>
      <c r="D6460" s="394" t="s">
        <v>164</v>
      </c>
      <c r="E6460" s="394" t="s">
        <v>5370</v>
      </c>
      <c r="F6460" s="542" t="s">
        <v>390</v>
      </c>
      <c r="G6460" s="542"/>
      <c r="H6460" s="395" t="s">
        <v>136</v>
      </c>
      <c r="I6460" s="445">
        <v>2</v>
      </c>
      <c r="J6460" s="446">
        <v>4.78</v>
      </c>
      <c r="K6460" s="451" t="s">
        <v>5371</v>
      </c>
      <c r="L6460"/>
    </row>
    <row r="6461" spans="2:12" ht="25.5" x14ac:dyDescent="0.25">
      <c r="B6461" s="399"/>
      <c r="C6461" s="399"/>
      <c r="D6461" s="399"/>
      <c r="E6461" s="399"/>
      <c r="F6461" s="399" t="s">
        <v>386</v>
      </c>
      <c r="G6461" s="447">
        <v>214.48</v>
      </c>
      <c r="H6461" s="399" t="s">
        <v>387</v>
      </c>
      <c r="I6461" s="447">
        <v>0</v>
      </c>
      <c r="J6461" s="399" t="s">
        <v>388</v>
      </c>
      <c r="K6461" s="447">
        <v>214.48</v>
      </c>
      <c r="L6461"/>
    </row>
    <row r="6462" spans="2:12" ht="26.25" thickBot="1" x14ac:dyDescent="0.3">
      <c r="B6462" s="399"/>
      <c r="C6462" s="399"/>
      <c r="D6462" s="399"/>
      <c r="E6462" s="399"/>
      <c r="F6462" s="399" t="s">
        <v>389</v>
      </c>
      <c r="G6462" s="447">
        <v>0</v>
      </c>
      <c r="H6462" s="399"/>
      <c r="I6462" s="543" t="s">
        <v>474</v>
      </c>
      <c r="J6462" s="543"/>
      <c r="K6462" s="447">
        <v>12996.37</v>
      </c>
      <c r="L6462"/>
    </row>
    <row r="6463" spans="2:12" ht="12.75" customHeight="1" thickTop="1" x14ac:dyDescent="0.25">
      <c r="B6463" s="396"/>
      <c r="C6463" s="396"/>
      <c r="D6463" s="396"/>
      <c r="E6463" s="396"/>
      <c r="F6463" s="396"/>
      <c r="G6463" s="396"/>
      <c r="H6463" s="396"/>
      <c r="I6463" s="396"/>
      <c r="J6463" s="396"/>
      <c r="K6463" s="396"/>
      <c r="L6463" s="396"/>
    </row>
    <row r="6464" spans="2:12" ht="15" x14ac:dyDescent="0.25">
      <c r="B6464" s="388" t="s">
        <v>3473</v>
      </c>
      <c r="C6464" s="440" t="s">
        <v>15</v>
      </c>
      <c r="D6464" s="388" t="s">
        <v>33</v>
      </c>
      <c r="E6464" s="388" t="s">
        <v>30</v>
      </c>
      <c r="F6464" s="544" t="s">
        <v>199</v>
      </c>
      <c r="G6464" s="544"/>
      <c r="H6464" s="389" t="s">
        <v>24</v>
      </c>
      <c r="I6464" s="440" t="s">
        <v>26</v>
      </c>
      <c r="J6464" s="440" t="s">
        <v>585</v>
      </c>
      <c r="K6464" s="440" t="s">
        <v>54</v>
      </c>
      <c r="L6464" s="440" t="s">
        <v>25</v>
      </c>
    </row>
    <row r="6465" spans="2:12" x14ac:dyDescent="0.25">
      <c r="B6465" s="390" t="s">
        <v>382</v>
      </c>
      <c r="C6465" s="391" t="s">
        <v>869</v>
      </c>
      <c r="D6465" s="390" t="s">
        <v>1336</v>
      </c>
      <c r="E6465" s="390" t="s">
        <v>598</v>
      </c>
      <c r="F6465" s="541">
        <v>809</v>
      </c>
      <c r="G6465" s="541"/>
      <c r="H6465" s="392" t="s">
        <v>137</v>
      </c>
      <c r="I6465" s="443">
        <v>1</v>
      </c>
      <c r="J6465" s="393"/>
      <c r="K6465" s="393">
        <v>116.73</v>
      </c>
      <c r="L6465" s="393">
        <v>116.73</v>
      </c>
    </row>
    <row r="6466" spans="2:12" x14ac:dyDescent="0.25">
      <c r="B6466" s="394" t="s">
        <v>383</v>
      </c>
      <c r="C6466" s="444" t="s">
        <v>674</v>
      </c>
      <c r="D6466" s="394" t="s">
        <v>1336</v>
      </c>
      <c r="E6466" s="394" t="s">
        <v>237</v>
      </c>
      <c r="F6466" s="542" t="s">
        <v>384</v>
      </c>
      <c r="G6466" s="542"/>
      <c r="H6466" s="395" t="s">
        <v>340</v>
      </c>
      <c r="I6466" s="445">
        <v>0.61</v>
      </c>
      <c r="J6466" s="445">
        <v>0</v>
      </c>
      <c r="K6466" s="446">
        <v>22.31</v>
      </c>
      <c r="L6466" s="446">
        <v>13.6091</v>
      </c>
    </row>
    <row r="6467" spans="2:12" x14ac:dyDescent="0.25">
      <c r="B6467" s="394" t="s">
        <v>383</v>
      </c>
      <c r="C6467" s="444" t="s">
        <v>688</v>
      </c>
      <c r="D6467" s="394" t="s">
        <v>1336</v>
      </c>
      <c r="E6467" s="394" t="s">
        <v>243</v>
      </c>
      <c r="F6467" s="542" t="s">
        <v>384</v>
      </c>
      <c r="G6467" s="542"/>
      <c r="H6467" s="395" t="s">
        <v>340</v>
      </c>
      <c r="I6467" s="445">
        <v>0.61</v>
      </c>
      <c r="J6467" s="445">
        <v>0</v>
      </c>
      <c r="K6467" s="446">
        <v>29.78</v>
      </c>
      <c r="L6467" s="446">
        <v>18.165800000000001</v>
      </c>
    </row>
    <row r="6468" spans="2:12" x14ac:dyDescent="0.25">
      <c r="B6468" s="394" t="s">
        <v>383</v>
      </c>
      <c r="C6468" s="444" t="s">
        <v>642</v>
      </c>
      <c r="D6468" s="394" t="s">
        <v>1336</v>
      </c>
      <c r="E6468" s="394" t="s">
        <v>643</v>
      </c>
      <c r="F6468" s="542" t="s">
        <v>390</v>
      </c>
      <c r="G6468" s="542"/>
      <c r="H6468" s="395" t="s">
        <v>136</v>
      </c>
      <c r="I6468" s="445">
        <v>1</v>
      </c>
      <c r="J6468" s="445">
        <v>0</v>
      </c>
      <c r="K6468" s="446">
        <v>84.62</v>
      </c>
      <c r="L6468" s="446">
        <v>84.62</v>
      </c>
    </row>
    <row r="6469" spans="2:12" ht="12.75" customHeight="1" x14ac:dyDescent="0.25">
      <c r="B6469" s="394" t="s">
        <v>383</v>
      </c>
      <c r="C6469" s="444" t="s">
        <v>441</v>
      </c>
      <c r="D6469" s="394" t="s">
        <v>1336</v>
      </c>
      <c r="E6469" s="394" t="s">
        <v>442</v>
      </c>
      <c r="F6469" s="542" t="s">
        <v>390</v>
      </c>
      <c r="G6469" s="542"/>
      <c r="H6469" s="395" t="s">
        <v>141</v>
      </c>
      <c r="I6469" s="445">
        <v>0.94</v>
      </c>
      <c r="J6469" s="445">
        <v>0</v>
      </c>
      <c r="K6469" s="446">
        <v>0.38</v>
      </c>
      <c r="L6469" s="446">
        <v>0.35720000000000002</v>
      </c>
    </row>
    <row r="6470" spans="2:12" ht="25.5" x14ac:dyDescent="0.25">
      <c r="B6470" s="399"/>
      <c r="C6470" s="399"/>
      <c r="D6470" s="399"/>
      <c r="E6470" s="399"/>
      <c r="F6470" s="399"/>
      <c r="G6470" s="399" t="s">
        <v>386</v>
      </c>
      <c r="H6470" s="447">
        <v>31.76</v>
      </c>
      <c r="I6470" s="399" t="s">
        <v>387</v>
      </c>
      <c r="J6470" s="447">
        <v>0</v>
      </c>
      <c r="K6470" s="399" t="s">
        <v>388</v>
      </c>
      <c r="L6470" s="447">
        <v>31.76</v>
      </c>
    </row>
    <row r="6471" spans="2:12" ht="26.25" thickBot="1" x14ac:dyDescent="0.3">
      <c r="B6471" s="399"/>
      <c r="C6471" s="399"/>
      <c r="D6471" s="399"/>
      <c r="E6471" s="399"/>
      <c r="F6471" s="399"/>
      <c r="G6471" s="399" t="s">
        <v>389</v>
      </c>
      <c r="H6471" s="447">
        <v>0</v>
      </c>
      <c r="I6471" s="543"/>
      <c r="J6471" s="543" t="s">
        <v>474</v>
      </c>
      <c r="K6471" s="399"/>
      <c r="L6471" s="447">
        <v>116.73</v>
      </c>
    </row>
    <row r="6472" spans="2:12" ht="13.5" thickTop="1" x14ac:dyDescent="0.25">
      <c r="B6472" s="396"/>
      <c r="C6472" s="396"/>
      <c r="D6472" s="396"/>
      <c r="E6472" s="396"/>
      <c r="F6472" s="396"/>
      <c r="G6472" s="396"/>
      <c r="H6472" s="396"/>
      <c r="I6472" s="396"/>
      <c r="J6472" s="396"/>
      <c r="K6472" s="396"/>
      <c r="L6472" s="396"/>
    </row>
    <row r="6473" spans="2:12" ht="15" x14ac:dyDescent="0.25">
      <c r="B6473" s="388" t="s">
        <v>3476</v>
      </c>
      <c r="C6473" s="440" t="s">
        <v>15</v>
      </c>
      <c r="D6473" s="388" t="s">
        <v>33</v>
      </c>
      <c r="E6473" s="388" t="s">
        <v>30</v>
      </c>
      <c r="F6473" s="544" t="s">
        <v>199</v>
      </c>
      <c r="G6473" s="544"/>
      <c r="H6473" s="389" t="s">
        <v>24</v>
      </c>
      <c r="I6473" s="440" t="s">
        <v>26</v>
      </c>
      <c r="J6473" s="440" t="s">
        <v>585</v>
      </c>
      <c r="K6473" s="440" t="s">
        <v>54</v>
      </c>
      <c r="L6473" s="440" t="s">
        <v>25</v>
      </c>
    </row>
    <row r="6474" spans="2:12" ht="25.5" x14ac:dyDescent="0.25">
      <c r="B6474" s="390" t="s">
        <v>382</v>
      </c>
      <c r="C6474" s="391" t="s">
        <v>741</v>
      </c>
      <c r="D6474" s="390" t="s">
        <v>1336</v>
      </c>
      <c r="E6474" s="390" t="s">
        <v>190</v>
      </c>
      <c r="F6474" s="541">
        <v>810</v>
      </c>
      <c r="G6474" s="541"/>
      <c r="H6474" s="392" t="s">
        <v>137</v>
      </c>
      <c r="I6474" s="443">
        <v>1</v>
      </c>
      <c r="J6474" s="393"/>
      <c r="K6474" s="393">
        <v>5.82</v>
      </c>
      <c r="L6474" s="393">
        <v>5.82</v>
      </c>
    </row>
    <row r="6475" spans="2:12" x14ac:dyDescent="0.25">
      <c r="B6475" s="394" t="s">
        <v>383</v>
      </c>
      <c r="C6475" s="444" t="s">
        <v>688</v>
      </c>
      <c r="D6475" s="394" t="s">
        <v>1336</v>
      </c>
      <c r="E6475" s="394" t="s">
        <v>243</v>
      </c>
      <c r="F6475" s="542" t="s">
        <v>384</v>
      </c>
      <c r="G6475" s="542"/>
      <c r="H6475" s="395" t="s">
        <v>340</v>
      </c>
      <c r="I6475" s="445">
        <v>0.09</v>
      </c>
      <c r="J6475" s="445">
        <v>0</v>
      </c>
      <c r="K6475" s="446">
        <v>29.78</v>
      </c>
      <c r="L6475" s="446">
        <v>2.6802000000000001</v>
      </c>
    </row>
    <row r="6476" spans="2:12" ht="12.75" customHeight="1" x14ac:dyDescent="0.25">
      <c r="B6476" s="394" t="s">
        <v>383</v>
      </c>
      <c r="C6476" s="444" t="s">
        <v>674</v>
      </c>
      <c r="D6476" s="394" t="s">
        <v>1336</v>
      </c>
      <c r="E6476" s="394" t="s">
        <v>237</v>
      </c>
      <c r="F6476" s="542" t="s">
        <v>384</v>
      </c>
      <c r="G6476" s="542"/>
      <c r="H6476" s="395" t="s">
        <v>340</v>
      </c>
      <c r="I6476" s="445">
        <v>0.09</v>
      </c>
      <c r="J6476" s="445">
        <v>0</v>
      </c>
      <c r="K6476" s="446">
        <v>22.31</v>
      </c>
      <c r="L6476" s="446">
        <v>2.0078999999999998</v>
      </c>
    </row>
    <row r="6477" spans="2:12" x14ac:dyDescent="0.25">
      <c r="B6477" s="394" t="s">
        <v>383</v>
      </c>
      <c r="C6477" s="444" t="s">
        <v>441</v>
      </c>
      <c r="D6477" s="394" t="s">
        <v>1336</v>
      </c>
      <c r="E6477" s="394" t="s">
        <v>442</v>
      </c>
      <c r="F6477" s="542" t="s">
        <v>390</v>
      </c>
      <c r="G6477" s="542"/>
      <c r="H6477" s="395" t="s">
        <v>141</v>
      </c>
      <c r="I6477" s="445">
        <v>0.39</v>
      </c>
      <c r="J6477" s="445">
        <v>0</v>
      </c>
      <c r="K6477" s="446">
        <v>0.38</v>
      </c>
      <c r="L6477" s="446">
        <v>0.1482</v>
      </c>
    </row>
    <row r="6478" spans="2:12" ht="12.75" customHeight="1" x14ac:dyDescent="0.25">
      <c r="B6478" s="394" t="s">
        <v>383</v>
      </c>
      <c r="C6478" s="444" t="s">
        <v>479</v>
      </c>
      <c r="D6478" s="394" t="s">
        <v>1336</v>
      </c>
      <c r="E6478" s="394" t="s">
        <v>480</v>
      </c>
      <c r="F6478" s="542" t="s">
        <v>390</v>
      </c>
      <c r="G6478" s="542"/>
      <c r="H6478" s="395" t="s">
        <v>136</v>
      </c>
      <c r="I6478" s="445">
        <v>1</v>
      </c>
      <c r="J6478" s="445">
        <v>0</v>
      </c>
      <c r="K6478" s="446">
        <v>1</v>
      </c>
      <c r="L6478" s="446">
        <v>1</v>
      </c>
    </row>
    <row r="6479" spans="2:12" ht="25.5" x14ac:dyDescent="0.25">
      <c r="B6479" s="399"/>
      <c r="C6479" s="399"/>
      <c r="D6479" s="399"/>
      <c r="E6479" s="399"/>
      <c r="F6479" s="399"/>
      <c r="G6479" s="399" t="s">
        <v>386</v>
      </c>
      <c r="H6479" s="447">
        <v>4.68</v>
      </c>
      <c r="I6479" s="399" t="s">
        <v>387</v>
      </c>
      <c r="J6479" s="447">
        <v>0</v>
      </c>
      <c r="K6479" s="399" t="s">
        <v>388</v>
      </c>
      <c r="L6479" s="447">
        <v>4.68</v>
      </c>
    </row>
    <row r="6480" spans="2:12" ht="12.75" customHeight="1" thickBot="1" x14ac:dyDescent="0.3">
      <c r="B6480" s="399"/>
      <c r="C6480" s="399"/>
      <c r="D6480" s="399"/>
      <c r="E6480" s="399"/>
      <c r="F6480" s="399"/>
      <c r="G6480" s="399" t="s">
        <v>389</v>
      </c>
      <c r="H6480" s="447">
        <v>0</v>
      </c>
      <c r="I6480" s="543"/>
      <c r="J6480" s="543" t="s">
        <v>474</v>
      </c>
      <c r="K6480" s="399"/>
      <c r="L6480" s="447">
        <v>5.82</v>
      </c>
    </row>
    <row r="6481" spans="2:12" ht="13.5" thickTop="1" x14ac:dyDescent="0.25">
      <c r="B6481" s="396"/>
      <c r="C6481" s="396"/>
      <c r="D6481" s="396"/>
      <c r="E6481" s="396"/>
      <c r="F6481" s="396"/>
      <c r="G6481" s="396"/>
      <c r="H6481" s="396"/>
      <c r="I6481" s="396"/>
      <c r="J6481" s="396"/>
      <c r="K6481" s="396"/>
      <c r="L6481" s="396"/>
    </row>
    <row r="6482" spans="2:12" ht="15" x14ac:dyDescent="0.25">
      <c r="B6482" s="388" t="s">
        <v>3477</v>
      </c>
      <c r="C6482" s="440" t="s">
        <v>15</v>
      </c>
      <c r="D6482" s="388" t="s">
        <v>33</v>
      </c>
      <c r="E6482" s="388" t="s">
        <v>30</v>
      </c>
      <c r="F6482" s="544" t="s">
        <v>199</v>
      </c>
      <c r="G6482" s="544"/>
      <c r="H6482" s="389" t="s">
        <v>24</v>
      </c>
      <c r="I6482" s="440" t="s">
        <v>26</v>
      </c>
      <c r="J6482" s="440" t="s">
        <v>585</v>
      </c>
      <c r="K6482" s="440" t="s">
        <v>54</v>
      </c>
      <c r="L6482" s="440" t="s">
        <v>25</v>
      </c>
    </row>
    <row r="6483" spans="2:12" x14ac:dyDescent="0.25">
      <c r="B6483" s="390" t="s">
        <v>382</v>
      </c>
      <c r="C6483" s="391" t="s">
        <v>871</v>
      </c>
      <c r="D6483" s="390" t="s">
        <v>1336</v>
      </c>
      <c r="E6483" s="390" t="s">
        <v>600</v>
      </c>
      <c r="F6483" s="541">
        <v>811</v>
      </c>
      <c r="G6483" s="541"/>
      <c r="H6483" s="392" t="s">
        <v>137</v>
      </c>
      <c r="I6483" s="443">
        <v>1</v>
      </c>
      <c r="J6483" s="393"/>
      <c r="K6483" s="393">
        <v>5.77</v>
      </c>
      <c r="L6483" s="393">
        <v>5.77</v>
      </c>
    </row>
    <row r="6484" spans="2:12" x14ac:dyDescent="0.25">
      <c r="B6484" s="394" t="s">
        <v>383</v>
      </c>
      <c r="C6484" s="444" t="s">
        <v>688</v>
      </c>
      <c r="D6484" s="394" t="s">
        <v>1336</v>
      </c>
      <c r="E6484" s="394" t="s">
        <v>243</v>
      </c>
      <c r="F6484" s="542" t="s">
        <v>384</v>
      </c>
      <c r="G6484" s="542"/>
      <c r="H6484" s="395" t="s">
        <v>340</v>
      </c>
      <c r="I6484" s="445">
        <v>0.09</v>
      </c>
      <c r="J6484" s="445">
        <v>0</v>
      </c>
      <c r="K6484" s="446">
        <v>29.78</v>
      </c>
      <c r="L6484" s="446">
        <v>2.6802000000000001</v>
      </c>
    </row>
    <row r="6485" spans="2:12" ht="12.75" customHeight="1" x14ac:dyDescent="0.25">
      <c r="B6485" s="394" t="s">
        <v>383</v>
      </c>
      <c r="C6485" s="444" t="s">
        <v>674</v>
      </c>
      <c r="D6485" s="394" t="s">
        <v>1336</v>
      </c>
      <c r="E6485" s="394" t="s">
        <v>237</v>
      </c>
      <c r="F6485" s="542" t="s">
        <v>384</v>
      </c>
      <c r="G6485" s="542"/>
      <c r="H6485" s="395" t="s">
        <v>340</v>
      </c>
      <c r="I6485" s="445">
        <v>0.09</v>
      </c>
      <c r="J6485" s="445">
        <v>0</v>
      </c>
      <c r="K6485" s="446">
        <v>22.31</v>
      </c>
      <c r="L6485" s="446">
        <v>2.0078999999999998</v>
      </c>
    </row>
    <row r="6486" spans="2:12" ht="12.75" customHeight="1" x14ac:dyDescent="0.25">
      <c r="B6486" s="394" t="s">
        <v>383</v>
      </c>
      <c r="C6486" s="444" t="s">
        <v>411</v>
      </c>
      <c r="D6486" s="394" t="s">
        <v>1336</v>
      </c>
      <c r="E6486" s="394" t="s">
        <v>412</v>
      </c>
      <c r="F6486" s="542" t="s">
        <v>390</v>
      </c>
      <c r="G6486" s="542"/>
      <c r="H6486" s="395" t="s">
        <v>136</v>
      </c>
      <c r="I6486" s="445">
        <v>1</v>
      </c>
      <c r="J6486" s="445">
        <v>0</v>
      </c>
      <c r="K6486" s="446">
        <v>1.0900000000000001</v>
      </c>
      <c r="L6486" s="446">
        <v>1.0900000000000001</v>
      </c>
    </row>
    <row r="6487" spans="2:12" ht="25.5" x14ac:dyDescent="0.25">
      <c r="B6487" s="399"/>
      <c r="C6487" s="399"/>
      <c r="D6487" s="399"/>
      <c r="E6487" s="399"/>
      <c r="F6487" s="399"/>
      <c r="G6487" s="399" t="s">
        <v>386</v>
      </c>
      <c r="H6487" s="447">
        <v>4.68</v>
      </c>
      <c r="I6487" s="399" t="s">
        <v>387</v>
      </c>
      <c r="J6487" s="447">
        <v>0</v>
      </c>
      <c r="K6487" s="399" t="s">
        <v>388</v>
      </c>
      <c r="L6487" s="447">
        <v>4.68</v>
      </c>
    </row>
    <row r="6488" spans="2:12" ht="26.25" thickBot="1" x14ac:dyDescent="0.3">
      <c r="B6488" s="399"/>
      <c r="C6488" s="399"/>
      <c r="D6488" s="399"/>
      <c r="E6488" s="399"/>
      <c r="F6488" s="399"/>
      <c r="G6488" s="399" t="s">
        <v>389</v>
      </c>
      <c r="H6488" s="447">
        <v>0</v>
      </c>
      <c r="I6488" s="543"/>
      <c r="J6488" s="543" t="s">
        <v>474</v>
      </c>
      <c r="K6488" s="399"/>
      <c r="L6488" s="447">
        <v>5.77</v>
      </c>
    </row>
    <row r="6489" spans="2:12" ht="13.5" thickTop="1" x14ac:dyDescent="0.25">
      <c r="B6489" s="396"/>
      <c r="C6489" s="396"/>
      <c r="D6489" s="396"/>
      <c r="E6489" s="396"/>
      <c r="F6489" s="396"/>
      <c r="G6489" s="396"/>
      <c r="H6489" s="396"/>
      <c r="I6489" s="396"/>
      <c r="J6489" s="396"/>
      <c r="K6489" s="396"/>
      <c r="L6489" s="396"/>
    </row>
    <row r="6490" spans="2:12" ht="15" x14ac:dyDescent="0.25">
      <c r="B6490" s="388" t="s">
        <v>3479</v>
      </c>
      <c r="C6490" s="440" t="s">
        <v>15</v>
      </c>
      <c r="D6490" s="388" t="s">
        <v>33</v>
      </c>
      <c r="E6490" s="388" t="s">
        <v>30</v>
      </c>
      <c r="F6490" s="544" t="s">
        <v>199</v>
      </c>
      <c r="G6490" s="544"/>
      <c r="H6490" s="389" t="s">
        <v>24</v>
      </c>
      <c r="I6490" s="440" t="s">
        <v>26</v>
      </c>
      <c r="J6490" s="440" t="s">
        <v>585</v>
      </c>
      <c r="K6490" s="440" t="s">
        <v>54</v>
      </c>
      <c r="L6490" s="440" t="s">
        <v>25</v>
      </c>
    </row>
    <row r="6491" spans="2:12" ht="12.75" customHeight="1" x14ac:dyDescent="0.25">
      <c r="B6491" s="390" t="s">
        <v>382</v>
      </c>
      <c r="C6491" s="391" t="s">
        <v>872</v>
      </c>
      <c r="D6491" s="390" t="s">
        <v>1336</v>
      </c>
      <c r="E6491" s="390" t="s">
        <v>601</v>
      </c>
      <c r="F6491" s="541">
        <v>813</v>
      </c>
      <c r="G6491" s="541"/>
      <c r="H6491" s="392" t="s">
        <v>137</v>
      </c>
      <c r="I6491" s="443">
        <v>1</v>
      </c>
      <c r="J6491" s="393"/>
      <c r="K6491" s="393">
        <v>11.44</v>
      </c>
      <c r="L6491" s="393">
        <v>11.44</v>
      </c>
    </row>
    <row r="6492" spans="2:12" x14ac:dyDescent="0.25">
      <c r="B6492" s="394" t="s">
        <v>383</v>
      </c>
      <c r="C6492" s="444" t="s">
        <v>413</v>
      </c>
      <c r="D6492" s="394" t="s">
        <v>1336</v>
      </c>
      <c r="E6492" s="394" t="s">
        <v>414</v>
      </c>
      <c r="F6492" s="542" t="s">
        <v>390</v>
      </c>
      <c r="G6492" s="542"/>
      <c r="H6492" s="395" t="s">
        <v>136</v>
      </c>
      <c r="I6492" s="445">
        <v>1</v>
      </c>
      <c r="J6492" s="445">
        <v>0</v>
      </c>
      <c r="K6492" s="446">
        <v>2.0699999999999998</v>
      </c>
      <c r="L6492" s="446">
        <v>2.0699999999999998</v>
      </c>
    </row>
    <row r="6493" spans="2:12" x14ac:dyDescent="0.25">
      <c r="B6493" s="394" t="s">
        <v>383</v>
      </c>
      <c r="C6493" s="444" t="s">
        <v>674</v>
      </c>
      <c r="D6493" s="394" t="s">
        <v>1336</v>
      </c>
      <c r="E6493" s="394" t="s">
        <v>237</v>
      </c>
      <c r="F6493" s="542" t="s">
        <v>384</v>
      </c>
      <c r="G6493" s="542"/>
      <c r="H6493" s="395" t="s">
        <v>340</v>
      </c>
      <c r="I6493" s="445">
        <v>0.18</v>
      </c>
      <c r="J6493" s="445">
        <v>0</v>
      </c>
      <c r="K6493" s="446">
        <v>22.31</v>
      </c>
      <c r="L6493" s="446">
        <v>4.0157999999999996</v>
      </c>
    </row>
    <row r="6494" spans="2:12" x14ac:dyDescent="0.25">
      <c r="B6494" s="394" t="s">
        <v>383</v>
      </c>
      <c r="C6494" s="444" t="s">
        <v>688</v>
      </c>
      <c r="D6494" s="394" t="s">
        <v>1336</v>
      </c>
      <c r="E6494" s="394" t="s">
        <v>243</v>
      </c>
      <c r="F6494" s="542" t="s">
        <v>384</v>
      </c>
      <c r="G6494" s="542"/>
      <c r="H6494" s="395" t="s">
        <v>340</v>
      </c>
      <c r="I6494" s="445">
        <v>0.18</v>
      </c>
      <c r="J6494" s="445">
        <v>0</v>
      </c>
      <c r="K6494" s="446">
        <v>29.78</v>
      </c>
      <c r="L6494" s="446">
        <v>5.3604000000000003</v>
      </c>
    </row>
    <row r="6495" spans="2:12" ht="25.5" x14ac:dyDescent="0.25">
      <c r="B6495" s="399"/>
      <c r="C6495" s="399"/>
      <c r="D6495" s="399"/>
      <c r="E6495" s="399"/>
      <c r="F6495" s="399"/>
      <c r="G6495" s="399" t="s">
        <v>386</v>
      </c>
      <c r="H6495" s="447">
        <v>9.3699999999999992</v>
      </c>
      <c r="I6495" s="399" t="s">
        <v>387</v>
      </c>
      <c r="J6495" s="447">
        <v>0</v>
      </c>
      <c r="K6495" s="399" t="s">
        <v>388</v>
      </c>
      <c r="L6495" s="447">
        <v>9.3699999999999992</v>
      </c>
    </row>
    <row r="6496" spans="2:12" ht="26.25" thickBot="1" x14ac:dyDescent="0.3">
      <c r="B6496" s="399"/>
      <c r="C6496" s="399"/>
      <c r="D6496" s="399"/>
      <c r="E6496" s="399"/>
      <c r="F6496" s="399"/>
      <c r="G6496" s="399" t="s">
        <v>389</v>
      </c>
      <c r="H6496" s="447">
        <v>0</v>
      </c>
      <c r="I6496" s="543"/>
      <c r="J6496" s="543" t="s">
        <v>474</v>
      </c>
      <c r="K6496" s="399"/>
      <c r="L6496" s="447">
        <v>11.44</v>
      </c>
    </row>
    <row r="6497" spans="2:12" ht="13.5" thickTop="1" x14ac:dyDescent="0.25">
      <c r="B6497" s="396"/>
      <c r="C6497" s="396"/>
      <c r="D6497" s="396"/>
      <c r="E6497" s="396"/>
      <c r="F6497" s="396"/>
      <c r="G6497" s="396"/>
      <c r="H6497" s="396"/>
      <c r="I6497" s="396"/>
      <c r="J6497" s="396"/>
      <c r="K6497" s="396"/>
      <c r="L6497" s="396"/>
    </row>
    <row r="6498" spans="2:12" ht="15" x14ac:dyDescent="0.25">
      <c r="B6498" s="388" t="s">
        <v>3482</v>
      </c>
      <c r="C6498" s="440" t="s">
        <v>15</v>
      </c>
      <c r="D6498" s="388" t="s">
        <v>33</v>
      </c>
      <c r="E6498" s="388" t="s">
        <v>30</v>
      </c>
      <c r="F6498" s="544" t="s">
        <v>199</v>
      </c>
      <c r="G6498" s="544"/>
      <c r="H6498" s="389" t="s">
        <v>24</v>
      </c>
      <c r="I6498" s="440" t="s">
        <v>26</v>
      </c>
      <c r="J6498" s="440" t="s">
        <v>585</v>
      </c>
      <c r="K6498" s="440" t="s">
        <v>54</v>
      </c>
      <c r="L6498" s="440" t="s">
        <v>25</v>
      </c>
    </row>
    <row r="6499" spans="2:12" ht="25.5" x14ac:dyDescent="0.25">
      <c r="B6499" s="390" t="s">
        <v>382</v>
      </c>
      <c r="C6499" s="391" t="s">
        <v>833</v>
      </c>
      <c r="D6499" s="390" t="s">
        <v>1336</v>
      </c>
      <c r="E6499" s="390" t="s">
        <v>163</v>
      </c>
      <c r="F6499" s="541">
        <v>808</v>
      </c>
      <c r="G6499" s="541"/>
      <c r="H6499" s="392" t="s">
        <v>137</v>
      </c>
      <c r="I6499" s="443">
        <v>1</v>
      </c>
      <c r="J6499" s="393"/>
      <c r="K6499" s="393">
        <v>81.78</v>
      </c>
      <c r="L6499" s="393">
        <v>81.78</v>
      </c>
    </row>
    <row r="6500" spans="2:12" x14ac:dyDescent="0.25">
      <c r="B6500" s="394" t="s">
        <v>383</v>
      </c>
      <c r="C6500" s="444" t="s">
        <v>688</v>
      </c>
      <c r="D6500" s="394" t="s">
        <v>1336</v>
      </c>
      <c r="E6500" s="394" t="s">
        <v>243</v>
      </c>
      <c r="F6500" s="542" t="s">
        <v>384</v>
      </c>
      <c r="G6500" s="542"/>
      <c r="H6500" s="395" t="s">
        <v>340</v>
      </c>
      <c r="I6500" s="445">
        <v>0.2</v>
      </c>
      <c r="J6500" s="445">
        <v>0</v>
      </c>
      <c r="K6500" s="446">
        <v>29.78</v>
      </c>
      <c r="L6500" s="446">
        <v>5.9560000000000004</v>
      </c>
    </row>
    <row r="6501" spans="2:12" x14ac:dyDescent="0.25">
      <c r="B6501" s="394" t="s">
        <v>383</v>
      </c>
      <c r="C6501" s="444" t="s">
        <v>674</v>
      </c>
      <c r="D6501" s="394" t="s">
        <v>1336</v>
      </c>
      <c r="E6501" s="394" t="s">
        <v>237</v>
      </c>
      <c r="F6501" s="542" t="s">
        <v>384</v>
      </c>
      <c r="G6501" s="542"/>
      <c r="H6501" s="395" t="s">
        <v>340</v>
      </c>
      <c r="I6501" s="445">
        <v>0.2</v>
      </c>
      <c r="J6501" s="445">
        <v>0</v>
      </c>
      <c r="K6501" s="446">
        <v>22.31</v>
      </c>
      <c r="L6501" s="446">
        <v>4.4619999999999997</v>
      </c>
    </row>
    <row r="6502" spans="2:12" x14ac:dyDescent="0.25">
      <c r="B6502" s="394" t="s">
        <v>383</v>
      </c>
      <c r="C6502" s="444" t="s">
        <v>458</v>
      </c>
      <c r="D6502" s="394" t="s">
        <v>1336</v>
      </c>
      <c r="E6502" s="394" t="s">
        <v>459</v>
      </c>
      <c r="F6502" s="542" t="s">
        <v>390</v>
      </c>
      <c r="G6502" s="542"/>
      <c r="H6502" s="395" t="s">
        <v>136</v>
      </c>
      <c r="I6502" s="445">
        <v>1</v>
      </c>
      <c r="J6502" s="445">
        <v>0</v>
      </c>
      <c r="K6502" s="446">
        <v>71.27</v>
      </c>
      <c r="L6502" s="446">
        <v>71.27</v>
      </c>
    </row>
    <row r="6503" spans="2:12" x14ac:dyDescent="0.25">
      <c r="B6503" s="394" t="s">
        <v>383</v>
      </c>
      <c r="C6503" s="444" t="s">
        <v>441</v>
      </c>
      <c r="D6503" s="394" t="s">
        <v>1336</v>
      </c>
      <c r="E6503" s="394" t="s">
        <v>442</v>
      </c>
      <c r="F6503" s="542" t="s">
        <v>390</v>
      </c>
      <c r="G6503" s="542"/>
      <c r="H6503" s="395" t="s">
        <v>141</v>
      </c>
      <c r="I6503" s="445">
        <v>0.28000000000000003</v>
      </c>
      <c r="J6503" s="445">
        <v>0</v>
      </c>
      <c r="K6503" s="446">
        <v>0.38</v>
      </c>
      <c r="L6503" s="446">
        <v>0.10639999999999999</v>
      </c>
    </row>
    <row r="6504" spans="2:12" ht="25.5" x14ac:dyDescent="0.25">
      <c r="B6504" s="399"/>
      <c r="C6504" s="399"/>
      <c r="D6504" s="399"/>
      <c r="E6504" s="399"/>
      <c r="F6504" s="399"/>
      <c r="G6504" s="399" t="s">
        <v>386</v>
      </c>
      <c r="H6504" s="447">
        <v>10.41</v>
      </c>
      <c r="I6504" s="399" t="s">
        <v>387</v>
      </c>
      <c r="J6504" s="447">
        <v>0</v>
      </c>
      <c r="K6504" s="399" t="s">
        <v>388</v>
      </c>
      <c r="L6504" s="447">
        <v>10.41</v>
      </c>
    </row>
    <row r="6505" spans="2:12" ht="26.25" thickBot="1" x14ac:dyDescent="0.3">
      <c r="B6505" s="399"/>
      <c r="C6505" s="399"/>
      <c r="D6505" s="399"/>
      <c r="E6505" s="399"/>
      <c r="F6505" s="399"/>
      <c r="G6505" s="399" t="s">
        <v>389</v>
      </c>
      <c r="H6505" s="447">
        <v>0</v>
      </c>
      <c r="I6505" s="543"/>
      <c r="J6505" s="543" t="s">
        <v>474</v>
      </c>
      <c r="K6505" s="399"/>
      <c r="L6505" s="447">
        <v>81.78</v>
      </c>
    </row>
    <row r="6506" spans="2:12" ht="13.5" thickTop="1" x14ac:dyDescent="0.25">
      <c r="B6506" s="396"/>
      <c r="C6506" s="396"/>
      <c r="D6506" s="396"/>
      <c r="E6506" s="396"/>
      <c r="F6506" s="396"/>
      <c r="G6506" s="396"/>
      <c r="H6506" s="396"/>
      <c r="I6506" s="396"/>
      <c r="J6506" s="396"/>
      <c r="K6506" s="396"/>
      <c r="L6506" s="396"/>
    </row>
    <row r="6507" spans="2:12" ht="15" x14ac:dyDescent="0.25">
      <c r="B6507" s="388" t="s">
        <v>3485</v>
      </c>
      <c r="C6507" s="440" t="s">
        <v>15</v>
      </c>
      <c r="D6507" s="388" t="s">
        <v>33</v>
      </c>
      <c r="E6507" s="388" t="s">
        <v>30</v>
      </c>
      <c r="F6507" s="544" t="s">
        <v>199</v>
      </c>
      <c r="G6507" s="544"/>
      <c r="H6507" s="389" t="s">
        <v>24</v>
      </c>
      <c r="I6507" s="440" t="s">
        <v>26</v>
      </c>
      <c r="J6507" s="440" t="s">
        <v>585</v>
      </c>
      <c r="K6507" s="440" t="s">
        <v>54</v>
      </c>
      <c r="L6507" s="440" t="s">
        <v>25</v>
      </c>
    </row>
    <row r="6508" spans="2:12" ht="38.25" x14ac:dyDescent="0.25">
      <c r="B6508" s="390" t="s">
        <v>382</v>
      </c>
      <c r="C6508" s="391" t="s">
        <v>3486</v>
      </c>
      <c r="D6508" s="390" t="s">
        <v>160</v>
      </c>
      <c r="E6508" s="390" t="s">
        <v>5376</v>
      </c>
      <c r="F6508" s="541" t="s">
        <v>641</v>
      </c>
      <c r="G6508" s="541"/>
      <c r="H6508" s="392" t="s">
        <v>159</v>
      </c>
      <c r="I6508" s="443">
        <v>1</v>
      </c>
      <c r="J6508" s="393"/>
      <c r="K6508" s="393">
        <v>26.38</v>
      </c>
      <c r="L6508" s="393">
        <v>26.38</v>
      </c>
    </row>
    <row r="6509" spans="2:12" ht="25.5" x14ac:dyDescent="0.25">
      <c r="B6509" s="394" t="s">
        <v>383</v>
      </c>
      <c r="C6509" s="444" t="s">
        <v>5377</v>
      </c>
      <c r="D6509" s="394" t="s">
        <v>160</v>
      </c>
      <c r="E6509" s="394" t="s">
        <v>5378</v>
      </c>
      <c r="F6509" s="542" t="s">
        <v>390</v>
      </c>
      <c r="G6509" s="542"/>
      <c r="H6509" s="395" t="s">
        <v>159</v>
      </c>
      <c r="I6509" s="445">
        <v>1</v>
      </c>
      <c r="J6509" s="445">
        <v>0</v>
      </c>
      <c r="K6509" s="446">
        <v>9.41</v>
      </c>
      <c r="L6509" s="446">
        <v>9.41</v>
      </c>
    </row>
    <row r="6510" spans="2:12" x14ac:dyDescent="0.25">
      <c r="B6510" s="394" t="s">
        <v>383</v>
      </c>
      <c r="C6510" s="444" t="s">
        <v>452</v>
      </c>
      <c r="D6510" s="394" t="s">
        <v>1336</v>
      </c>
      <c r="E6510" s="394" t="s">
        <v>453</v>
      </c>
      <c r="F6510" s="542" t="s">
        <v>390</v>
      </c>
      <c r="G6510" s="542"/>
      <c r="H6510" s="395" t="s">
        <v>136</v>
      </c>
      <c r="I6510" s="445">
        <v>1.18E-2</v>
      </c>
      <c r="J6510" s="445">
        <v>0</v>
      </c>
      <c r="K6510" s="446">
        <v>64.17</v>
      </c>
      <c r="L6510" s="446">
        <v>0.75720600000000005</v>
      </c>
    </row>
    <row r="6511" spans="2:12" x14ac:dyDescent="0.25">
      <c r="B6511" s="394" t="s">
        <v>383</v>
      </c>
      <c r="C6511" s="444" t="s">
        <v>688</v>
      </c>
      <c r="D6511" s="394" t="s">
        <v>1336</v>
      </c>
      <c r="E6511" s="394" t="s">
        <v>243</v>
      </c>
      <c r="F6511" s="542" t="s">
        <v>384</v>
      </c>
      <c r="G6511" s="542"/>
      <c r="H6511" s="395" t="s">
        <v>340</v>
      </c>
      <c r="I6511" s="445">
        <v>0.1047</v>
      </c>
      <c r="J6511" s="445">
        <v>0</v>
      </c>
      <c r="K6511" s="446">
        <v>29.78</v>
      </c>
      <c r="L6511" s="446">
        <v>3.117966</v>
      </c>
    </row>
    <row r="6512" spans="2:12" x14ac:dyDescent="0.25">
      <c r="B6512" s="394" t="s">
        <v>383</v>
      </c>
      <c r="C6512" s="444" t="s">
        <v>690</v>
      </c>
      <c r="D6512" s="394" t="s">
        <v>1336</v>
      </c>
      <c r="E6512" s="394" t="s">
        <v>202</v>
      </c>
      <c r="F6512" s="542" t="s">
        <v>384</v>
      </c>
      <c r="G6512" s="542"/>
      <c r="H6512" s="395" t="s">
        <v>340</v>
      </c>
      <c r="I6512" s="445">
        <v>0.1047</v>
      </c>
      <c r="J6512" s="445">
        <v>0</v>
      </c>
      <c r="K6512" s="446">
        <v>20.37</v>
      </c>
      <c r="L6512" s="446">
        <v>2.1327389999999999</v>
      </c>
    </row>
    <row r="6513" spans="2:12" ht="38.25" customHeight="1" x14ac:dyDescent="0.25">
      <c r="B6513" s="394" t="s">
        <v>383</v>
      </c>
      <c r="C6513" s="444" t="s">
        <v>443</v>
      </c>
      <c r="D6513" s="394" t="s">
        <v>1336</v>
      </c>
      <c r="E6513" s="394" t="s">
        <v>444</v>
      </c>
      <c r="F6513" s="542" t="s">
        <v>390</v>
      </c>
      <c r="G6513" s="542"/>
      <c r="H6513" s="395" t="s">
        <v>136</v>
      </c>
      <c r="I6513" s="445">
        <v>1.4E-2</v>
      </c>
      <c r="J6513" s="445">
        <v>0</v>
      </c>
      <c r="K6513" s="446">
        <v>50.62</v>
      </c>
      <c r="L6513" s="446">
        <v>0.70867999999999998</v>
      </c>
    </row>
    <row r="6514" spans="2:12" ht="25.5" x14ac:dyDescent="0.25">
      <c r="B6514" s="394" t="s">
        <v>383</v>
      </c>
      <c r="C6514" s="444" t="s">
        <v>5379</v>
      </c>
      <c r="D6514" s="394" t="s">
        <v>160</v>
      </c>
      <c r="E6514" s="394" t="s">
        <v>5380</v>
      </c>
      <c r="F6514" s="542" t="s">
        <v>390</v>
      </c>
      <c r="G6514" s="542"/>
      <c r="H6514" s="395" t="s">
        <v>159</v>
      </c>
      <c r="I6514" s="445">
        <v>1.4E-2</v>
      </c>
      <c r="J6514" s="445">
        <v>0</v>
      </c>
      <c r="K6514" s="446">
        <v>60.15</v>
      </c>
      <c r="L6514" s="446">
        <v>0.84209999999999996</v>
      </c>
    </row>
    <row r="6515" spans="2:12" ht="12.75" customHeight="1" x14ac:dyDescent="0.25">
      <c r="B6515" s="394" t="s">
        <v>383</v>
      </c>
      <c r="C6515" s="444" t="s">
        <v>1190</v>
      </c>
      <c r="D6515" s="394" t="s">
        <v>160</v>
      </c>
      <c r="E6515" s="394" t="s">
        <v>4298</v>
      </c>
      <c r="F6515" s="542" t="s">
        <v>390</v>
      </c>
      <c r="G6515" s="542"/>
      <c r="H6515" s="395" t="s">
        <v>159</v>
      </c>
      <c r="I6515" s="445">
        <v>1.5699999999999999E-2</v>
      </c>
      <c r="J6515" s="445">
        <v>0</v>
      </c>
      <c r="K6515" s="446">
        <v>2.06</v>
      </c>
      <c r="L6515" s="446">
        <v>3.2342000000000003E-2</v>
      </c>
    </row>
    <row r="6516" spans="2:12" ht="12.75" customHeight="1" x14ac:dyDescent="0.25">
      <c r="B6516" s="394" t="s">
        <v>383</v>
      </c>
      <c r="C6516" s="444" t="s">
        <v>5377</v>
      </c>
      <c r="D6516" s="394" t="s">
        <v>160</v>
      </c>
      <c r="E6516" s="394" t="s">
        <v>5378</v>
      </c>
      <c r="F6516" s="542" t="s">
        <v>390</v>
      </c>
      <c r="G6516" s="542"/>
      <c r="H6516" s="395" t="s">
        <v>159</v>
      </c>
      <c r="I6516" s="445">
        <v>1</v>
      </c>
      <c r="J6516" s="445">
        <v>0</v>
      </c>
      <c r="K6516" s="446">
        <v>9.41</v>
      </c>
      <c r="L6516" s="446">
        <v>9.41</v>
      </c>
    </row>
    <row r="6517" spans="2:12" ht="25.5" x14ac:dyDescent="0.25">
      <c r="B6517" s="399"/>
      <c r="C6517" s="399"/>
      <c r="D6517" s="399"/>
      <c r="E6517" s="399"/>
      <c r="F6517" s="399"/>
      <c r="G6517" s="399" t="s">
        <v>386</v>
      </c>
      <c r="H6517" s="447">
        <v>5.24</v>
      </c>
      <c r="I6517" s="399" t="s">
        <v>387</v>
      </c>
      <c r="J6517" s="447">
        <v>0</v>
      </c>
      <c r="K6517" s="399" t="s">
        <v>388</v>
      </c>
      <c r="L6517" s="447">
        <v>5.24</v>
      </c>
    </row>
    <row r="6518" spans="2:12" ht="26.25" thickBot="1" x14ac:dyDescent="0.3">
      <c r="B6518" s="399"/>
      <c r="C6518" s="399"/>
      <c r="D6518" s="399"/>
      <c r="E6518" s="399"/>
      <c r="F6518" s="399"/>
      <c r="G6518" s="399" t="s">
        <v>389</v>
      </c>
      <c r="H6518" s="447">
        <v>0</v>
      </c>
      <c r="I6518" s="543"/>
      <c r="J6518" s="543" t="s">
        <v>474</v>
      </c>
      <c r="K6518" s="399"/>
      <c r="L6518" s="447">
        <v>26.38</v>
      </c>
    </row>
    <row r="6519" spans="2:12" ht="13.5" thickTop="1" x14ac:dyDescent="0.25">
      <c r="B6519" s="396"/>
      <c r="C6519" s="396"/>
      <c r="D6519" s="396"/>
      <c r="E6519" s="396"/>
      <c r="F6519" s="396"/>
      <c r="G6519" s="396"/>
      <c r="H6519" s="396"/>
      <c r="I6519" s="396"/>
      <c r="J6519" s="396"/>
      <c r="K6519" s="396"/>
      <c r="L6519" s="396"/>
    </row>
    <row r="6520" spans="2:12" ht="15" x14ac:dyDescent="0.25">
      <c r="B6520" s="388" t="s">
        <v>3489</v>
      </c>
      <c r="C6520" s="440" t="s">
        <v>15</v>
      </c>
      <c r="D6520" s="388" t="s">
        <v>33</v>
      </c>
      <c r="E6520" s="388" t="s">
        <v>30</v>
      </c>
      <c r="F6520" s="544" t="s">
        <v>199</v>
      </c>
      <c r="G6520" s="544"/>
      <c r="H6520" s="389" t="s">
        <v>24</v>
      </c>
      <c r="I6520" s="440" t="s">
        <v>26</v>
      </c>
      <c r="J6520" s="440" t="s">
        <v>585</v>
      </c>
      <c r="K6520" s="440" t="s">
        <v>54</v>
      </c>
      <c r="L6520" s="440" t="s">
        <v>25</v>
      </c>
    </row>
    <row r="6521" spans="2:12" ht="38.25" x14ac:dyDescent="0.25">
      <c r="B6521" s="390" t="s">
        <v>382</v>
      </c>
      <c r="C6521" s="391" t="s">
        <v>3490</v>
      </c>
      <c r="D6521" s="390" t="s">
        <v>160</v>
      </c>
      <c r="E6521" s="390" t="s">
        <v>5381</v>
      </c>
      <c r="F6521" s="541" t="s">
        <v>641</v>
      </c>
      <c r="G6521" s="541"/>
      <c r="H6521" s="392" t="s">
        <v>159</v>
      </c>
      <c r="I6521" s="443">
        <v>1</v>
      </c>
      <c r="J6521" s="393"/>
      <c r="K6521" s="393">
        <v>42.23</v>
      </c>
      <c r="L6521" s="393">
        <v>42.23</v>
      </c>
    </row>
    <row r="6522" spans="2:12" x14ac:dyDescent="0.25">
      <c r="B6522" s="394" t="s">
        <v>383</v>
      </c>
      <c r="C6522" s="444" t="s">
        <v>688</v>
      </c>
      <c r="D6522" s="394" t="s">
        <v>1336</v>
      </c>
      <c r="E6522" s="394" t="s">
        <v>243</v>
      </c>
      <c r="F6522" s="542" t="s">
        <v>384</v>
      </c>
      <c r="G6522" s="542"/>
      <c r="H6522" s="395" t="s">
        <v>340</v>
      </c>
      <c r="I6522" s="445">
        <v>0.15060000000000001</v>
      </c>
      <c r="J6522" s="445">
        <v>0</v>
      </c>
      <c r="K6522" s="446">
        <v>29.78</v>
      </c>
      <c r="L6522" s="446">
        <v>4.4848679999999996</v>
      </c>
    </row>
    <row r="6523" spans="2:12" x14ac:dyDescent="0.25">
      <c r="B6523" s="394" t="s">
        <v>383</v>
      </c>
      <c r="C6523" s="444" t="s">
        <v>452</v>
      </c>
      <c r="D6523" s="394" t="s">
        <v>1336</v>
      </c>
      <c r="E6523" s="394" t="s">
        <v>453</v>
      </c>
      <c r="F6523" s="542" t="s">
        <v>390</v>
      </c>
      <c r="G6523" s="542"/>
      <c r="H6523" s="395" t="s">
        <v>136</v>
      </c>
      <c r="I6523" s="445">
        <v>2.12E-2</v>
      </c>
      <c r="J6523" s="445">
        <v>0</v>
      </c>
      <c r="K6523" s="446">
        <v>64.17</v>
      </c>
      <c r="L6523" s="446">
        <v>1.3604039999999999</v>
      </c>
    </row>
    <row r="6524" spans="2:12" ht="25.5" x14ac:dyDescent="0.25">
      <c r="B6524" s="394" t="s">
        <v>383</v>
      </c>
      <c r="C6524" s="444" t="s">
        <v>1190</v>
      </c>
      <c r="D6524" s="394" t="s">
        <v>160</v>
      </c>
      <c r="E6524" s="394" t="s">
        <v>4298</v>
      </c>
      <c r="F6524" s="542" t="s">
        <v>390</v>
      </c>
      <c r="G6524" s="542"/>
      <c r="H6524" s="395" t="s">
        <v>159</v>
      </c>
      <c r="I6524" s="445">
        <v>2.2200000000000001E-2</v>
      </c>
      <c r="J6524" s="445">
        <v>0</v>
      </c>
      <c r="K6524" s="446">
        <v>2.06</v>
      </c>
      <c r="L6524" s="446">
        <v>4.5732000000000002E-2</v>
      </c>
    </row>
    <row r="6525" spans="2:12" ht="12.75" customHeight="1" x14ac:dyDescent="0.25">
      <c r="B6525" s="394" t="s">
        <v>383</v>
      </c>
      <c r="C6525" s="444" t="s">
        <v>5382</v>
      </c>
      <c r="D6525" s="394" t="s">
        <v>160</v>
      </c>
      <c r="E6525" s="394" t="s">
        <v>5383</v>
      </c>
      <c r="F6525" s="542" t="s">
        <v>390</v>
      </c>
      <c r="G6525" s="542"/>
      <c r="H6525" s="395" t="s">
        <v>159</v>
      </c>
      <c r="I6525" s="445">
        <v>1</v>
      </c>
      <c r="J6525" s="445">
        <v>0</v>
      </c>
      <c r="K6525" s="446">
        <v>31.45</v>
      </c>
      <c r="L6525" s="446">
        <v>31.45</v>
      </c>
    </row>
    <row r="6526" spans="2:12" ht="12.75" customHeight="1" x14ac:dyDescent="0.25">
      <c r="B6526" s="394" t="s">
        <v>383</v>
      </c>
      <c r="C6526" s="444" t="s">
        <v>443</v>
      </c>
      <c r="D6526" s="394" t="s">
        <v>1336</v>
      </c>
      <c r="E6526" s="394" t="s">
        <v>444</v>
      </c>
      <c r="F6526" s="542" t="s">
        <v>390</v>
      </c>
      <c r="G6526" s="542"/>
      <c r="H6526" s="395" t="s">
        <v>136</v>
      </c>
      <c r="I6526" s="445">
        <v>0.03</v>
      </c>
      <c r="J6526" s="445">
        <v>0</v>
      </c>
      <c r="K6526" s="446">
        <v>50.62</v>
      </c>
      <c r="L6526" s="446">
        <v>1.5185999999999999</v>
      </c>
    </row>
    <row r="6527" spans="2:12" ht="25.5" x14ac:dyDescent="0.25">
      <c r="B6527" s="394" t="s">
        <v>383</v>
      </c>
      <c r="C6527" s="444" t="s">
        <v>1190</v>
      </c>
      <c r="D6527" s="394" t="s">
        <v>160</v>
      </c>
      <c r="E6527" s="394" t="s">
        <v>4298</v>
      </c>
      <c r="F6527" s="542" t="s">
        <v>390</v>
      </c>
      <c r="G6527" s="542"/>
      <c r="H6527" s="395" t="s">
        <v>159</v>
      </c>
      <c r="I6527" s="445">
        <v>2.2200000000000001E-2</v>
      </c>
      <c r="J6527" s="445">
        <v>0</v>
      </c>
      <c r="K6527" s="446">
        <v>2.06</v>
      </c>
      <c r="L6527" s="446">
        <v>4.5732000000000002E-2</v>
      </c>
    </row>
    <row r="6528" spans="2:12" x14ac:dyDescent="0.25">
      <c r="B6528" s="394" t="s">
        <v>383</v>
      </c>
      <c r="C6528" s="444" t="s">
        <v>674</v>
      </c>
      <c r="D6528" s="394" t="s">
        <v>1336</v>
      </c>
      <c r="E6528" s="394" t="s">
        <v>237</v>
      </c>
      <c r="F6528" s="542" t="s">
        <v>384</v>
      </c>
      <c r="G6528" s="542"/>
      <c r="H6528" s="395" t="s">
        <v>340</v>
      </c>
      <c r="I6528" s="445">
        <v>0.15060000000000001</v>
      </c>
      <c r="J6528" s="445">
        <v>0</v>
      </c>
      <c r="K6528" s="446">
        <v>22.31</v>
      </c>
      <c r="L6528" s="446">
        <v>3.3598859999999999</v>
      </c>
    </row>
    <row r="6529" spans="2:12" ht="25.5" x14ac:dyDescent="0.25">
      <c r="B6529" s="399"/>
      <c r="C6529" s="399"/>
      <c r="D6529" s="399"/>
      <c r="E6529" s="399"/>
      <c r="F6529" s="399"/>
      <c r="G6529" s="399" t="s">
        <v>386</v>
      </c>
      <c r="H6529" s="447">
        <v>7.83</v>
      </c>
      <c r="I6529" s="399" t="s">
        <v>387</v>
      </c>
      <c r="J6529" s="447">
        <v>0</v>
      </c>
      <c r="K6529" s="399" t="s">
        <v>388</v>
      </c>
      <c r="L6529" s="447">
        <v>7.83</v>
      </c>
    </row>
    <row r="6530" spans="2:12" ht="26.25" thickBot="1" x14ac:dyDescent="0.3">
      <c r="B6530" s="399"/>
      <c r="C6530" s="399"/>
      <c r="D6530" s="399"/>
      <c r="E6530" s="399"/>
      <c r="F6530" s="399"/>
      <c r="G6530" s="399" t="s">
        <v>389</v>
      </c>
      <c r="H6530" s="447">
        <v>0</v>
      </c>
      <c r="I6530" s="543"/>
      <c r="J6530" s="543" t="s">
        <v>474</v>
      </c>
      <c r="K6530" s="399"/>
      <c r="L6530" s="447">
        <v>42.23</v>
      </c>
    </row>
    <row r="6531" spans="2:12" ht="13.5" thickTop="1" x14ac:dyDescent="0.25">
      <c r="B6531" s="396"/>
      <c r="C6531" s="396"/>
      <c r="D6531" s="396"/>
      <c r="E6531" s="396"/>
      <c r="F6531" s="396"/>
      <c r="G6531" s="396"/>
      <c r="H6531" s="396"/>
      <c r="I6531" s="396"/>
      <c r="J6531" s="396"/>
      <c r="K6531" s="396"/>
      <c r="L6531" s="396"/>
    </row>
    <row r="6532" spans="2:12" ht="15" x14ac:dyDescent="0.25">
      <c r="B6532" s="388" t="s">
        <v>3492</v>
      </c>
      <c r="C6532" s="440" t="s">
        <v>15</v>
      </c>
      <c r="D6532" s="388" t="s">
        <v>33</v>
      </c>
      <c r="E6532" s="388" t="s">
        <v>30</v>
      </c>
      <c r="F6532" s="544" t="s">
        <v>199</v>
      </c>
      <c r="G6532" s="544"/>
      <c r="H6532" s="389" t="s">
        <v>24</v>
      </c>
      <c r="I6532" s="440" t="s">
        <v>26</v>
      </c>
      <c r="J6532" s="440" t="s">
        <v>585</v>
      </c>
      <c r="K6532" s="440" t="s">
        <v>54</v>
      </c>
      <c r="L6532" s="440" t="s">
        <v>25</v>
      </c>
    </row>
    <row r="6533" spans="2:12" ht="12.75" customHeight="1" x14ac:dyDescent="0.25">
      <c r="B6533" s="390" t="s">
        <v>382</v>
      </c>
      <c r="C6533" s="391" t="s">
        <v>3493</v>
      </c>
      <c r="D6533" s="390" t="s">
        <v>1336</v>
      </c>
      <c r="E6533" s="390" t="s">
        <v>3494</v>
      </c>
      <c r="F6533" s="541">
        <v>815</v>
      </c>
      <c r="G6533" s="541"/>
      <c r="H6533" s="392" t="s">
        <v>137</v>
      </c>
      <c r="I6533" s="443">
        <v>1</v>
      </c>
      <c r="J6533" s="393"/>
      <c r="K6533" s="393">
        <v>13.82</v>
      </c>
      <c r="L6533" s="393">
        <v>13.82</v>
      </c>
    </row>
    <row r="6534" spans="2:12" ht="12.75" customHeight="1" x14ac:dyDescent="0.25">
      <c r="B6534" s="394" t="s">
        <v>383</v>
      </c>
      <c r="C6534" s="444" t="s">
        <v>674</v>
      </c>
      <c r="D6534" s="394" t="s">
        <v>1336</v>
      </c>
      <c r="E6534" s="394" t="s">
        <v>237</v>
      </c>
      <c r="F6534" s="542" t="s">
        <v>384</v>
      </c>
      <c r="G6534" s="542"/>
      <c r="H6534" s="395" t="s">
        <v>340</v>
      </c>
      <c r="I6534" s="445">
        <v>0.18</v>
      </c>
      <c r="J6534" s="445">
        <v>0</v>
      </c>
      <c r="K6534" s="446">
        <v>22.31</v>
      </c>
      <c r="L6534" s="446">
        <v>4.0157999999999996</v>
      </c>
    </row>
    <row r="6535" spans="2:12" x14ac:dyDescent="0.25">
      <c r="B6535" s="394" t="s">
        <v>383</v>
      </c>
      <c r="C6535" s="444" t="s">
        <v>5384</v>
      </c>
      <c r="D6535" s="394" t="s">
        <v>1336</v>
      </c>
      <c r="E6535" s="394" t="s">
        <v>3494</v>
      </c>
      <c r="F6535" s="542" t="s">
        <v>390</v>
      </c>
      <c r="G6535" s="542"/>
      <c r="H6535" s="395" t="s">
        <v>136</v>
      </c>
      <c r="I6535" s="445">
        <v>1</v>
      </c>
      <c r="J6535" s="445">
        <v>0</v>
      </c>
      <c r="K6535" s="446">
        <v>4.45</v>
      </c>
      <c r="L6535" s="446">
        <v>4.45</v>
      </c>
    </row>
    <row r="6536" spans="2:12" x14ac:dyDescent="0.25">
      <c r="B6536" s="394" t="s">
        <v>383</v>
      </c>
      <c r="C6536" s="444" t="s">
        <v>688</v>
      </c>
      <c r="D6536" s="394" t="s">
        <v>1336</v>
      </c>
      <c r="E6536" s="394" t="s">
        <v>243</v>
      </c>
      <c r="F6536" s="542" t="s">
        <v>384</v>
      </c>
      <c r="G6536" s="542"/>
      <c r="H6536" s="395" t="s">
        <v>340</v>
      </c>
      <c r="I6536" s="445">
        <v>0.18</v>
      </c>
      <c r="J6536" s="445">
        <v>0</v>
      </c>
      <c r="K6536" s="446">
        <v>29.78</v>
      </c>
      <c r="L6536" s="446">
        <v>5.3604000000000003</v>
      </c>
    </row>
    <row r="6537" spans="2:12" ht="25.5" x14ac:dyDescent="0.25">
      <c r="B6537" s="399"/>
      <c r="C6537" s="399"/>
      <c r="D6537" s="399"/>
      <c r="E6537" s="399"/>
      <c r="F6537" s="399"/>
      <c r="G6537" s="399" t="s">
        <v>386</v>
      </c>
      <c r="H6537" s="447">
        <v>9.3699999999999992</v>
      </c>
      <c r="I6537" s="399" t="s">
        <v>387</v>
      </c>
      <c r="J6537" s="447">
        <v>0</v>
      </c>
      <c r="K6537" s="399" t="s">
        <v>388</v>
      </c>
      <c r="L6537" s="447">
        <v>9.3699999999999992</v>
      </c>
    </row>
    <row r="6538" spans="2:12" ht="26.25" thickBot="1" x14ac:dyDescent="0.3">
      <c r="B6538" s="399"/>
      <c r="C6538" s="399"/>
      <c r="D6538" s="399"/>
      <c r="E6538" s="399"/>
      <c r="F6538" s="399"/>
      <c r="G6538" s="399" t="s">
        <v>389</v>
      </c>
      <c r="H6538" s="447">
        <v>0</v>
      </c>
      <c r="I6538" s="543"/>
      <c r="J6538" s="543" t="s">
        <v>474</v>
      </c>
      <c r="K6538" s="399"/>
      <c r="L6538" s="447">
        <v>13.82</v>
      </c>
    </row>
    <row r="6539" spans="2:12" ht="13.5" thickTop="1" x14ac:dyDescent="0.25">
      <c r="B6539" s="396"/>
      <c r="C6539" s="396"/>
      <c r="D6539" s="396"/>
      <c r="E6539" s="396"/>
      <c r="F6539" s="396"/>
      <c r="G6539" s="396"/>
      <c r="H6539" s="396"/>
      <c r="I6539" s="396"/>
      <c r="J6539" s="396"/>
      <c r="K6539" s="396"/>
      <c r="L6539" s="396"/>
    </row>
    <row r="6540" spans="2:12" ht="15" x14ac:dyDescent="0.25">
      <c r="B6540" s="388" t="s">
        <v>3499</v>
      </c>
      <c r="C6540" s="440" t="s">
        <v>15</v>
      </c>
      <c r="D6540" s="388" t="s">
        <v>33</v>
      </c>
      <c r="E6540" s="388" t="s">
        <v>30</v>
      </c>
      <c r="F6540" s="544" t="s">
        <v>199</v>
      </c>
      <c r="G6540" s="544"/>
      <c r="H6540" s="389" t="s">
        <v>24</v>
      </c>
      <c r="I6540" s="440" t="s">
        <v>26</v>
      </c>
      <c r="J6540" s="440" t="s">
        <v>585</v>
      </c>
      <c r="K6540" s="440" t="s">
        <v>54</v>
      </c>
      <c r="L6540" s="440" t="s">
        <v>25</v>
      </c>
    </row>
    <row r="6541" spans="2:12" x14ac:dyDescent="0.25">
      <c r="B6541" s="390" t="s">
        <v>382</v>
      </c>
      <c r="C6541" s="391" t="s">
        <v>3500</v>
      </c>
      <c r="D6541" s="390" t="s">
        <v>1336</v>
      </c>
      <c r="E6541" s="390" t="s">
        <v>3501</v>
      </c>
      <c r="F6541" s="541">
        <v>805</v>
      </c>
      <c r="G6541" s="541"/>
      <c r="H6541" s="392" t="s">
        <v>137</v>
      </c>
      <c r="I6541" s="443">
        <v>1</v>
      </c>
      <c r="J6541" s="393"/>
      <c r="K6541" s="393">
        <v>52.97</v>
      </c>
      <c r="L6541" s="393">
        <v>52.97</v>
      </c>
    </row>
    <row r="6542" spans="2:12" x14ac:dyDescent="0.25">
      <c r="B6542" s="394" t="s">
        <v>383</v>
      </c>
      <c r="C6542" s="444" t="s">
        <v>688</v>
      </c>
      <c r="D6542" s="394" t="s">
        <v>1336</v>
      </c>
      <c r="E6542" s="394" t="s">
        <v>243</v>
      </c>
      <c r="F6542" s="542" t="s">
        <v>384</v>
      </c>
      <c r="G6542" s="542"/>
      <c r="H6542" s="395" t="s">
        <v>340</v>
      </c>
      <c r="I6542" s="445">
        <v>0.25</v>
      </c>
      <c r="J6542" s="445">
        <v>0</v>
      </c>
      <c r="K6542" s="446">
        <v>29.78</v>
      </c>
      <c r="L6542" s="446">
        <v>7.4450000000000003</v>
      </c>
    </row>
    <row r="6543" spans="2:12" ht="12.75" customHeight="1" x14ac:dyDescent="0.25">
      <c r="B6543" s="394" t="s">
        <v>383</v>
      </c>
      <c r="C6543" s="444" t="s">
        <v>441</v>
      </c>
      <c r="D6543" s="394" t="s">
        <v>1336</v>
      </c>
      <c r="E6543" s="394" t="s">
        <v>442</v>
      </c>
      <c r="F6543" s="542" t="s">
        <v>390</v>
      </c>
      <c r="G6543" s="542"/>
      <c r="H6543" s="395" t="s">
        <v>141</v>
      </c>
      <c r="I6543" s="445">
        <v>0.28000000000000003</v>
      </c>
      <c r="J6543" s="445">
        <v>0</v>
      </c>
      <c r="K6543" s="446">
        <v>0.38</v>
      </c>
      <c r="L6543" s="446">
        <v>0.10639999999999999</v>
      </c>
    </row>
    <row r="6544" spans="2:12" ht="12.75" customHeight="1" x14ac:dyDescent="0.25">
      <c r="B6544" s="394" t="s">
        <v>383</v>
      </c>
      <c r="C6544" s="444" t="s">
        <v>674</v>
      </c>
      <c r="D6544" s="394" t="s">
        <v>1336</v>
      </c>
      <c r="E6544" s="394" t="s">
        <v>237</v>
      </c>
      <c r="F6544" s="542" t="s">
        <v>384</v>
      </c>
      <c r="G6544" s="542"/>
      <c r="H6544" s="395" t="s">
        <v>340</v>
      </c>
      <c r="I6544" s="445">
        <v>0.25</v>
      </c>
      <c r="J6544" s="445">
        <v>0</v>
      </c>
      <c r="K6544" s="446">
        <v>22.31</v>
      </c>
      <c r="L6544" s="446">
        <v>5.5774999999999997</v>
      </c>
    </row>
    <row r="6545" spans="2:12" x14ac:dyDescent="0.25">
      <c r="B6545" s="394" t="s">
        <v>383</v>
      </c>
      <c r="C6545" s="444" t="s">
        <v>4737</v>
      </c>
      <c r="D6545" s="394" t="s">
        <v>1336</v>
      </c>
      <c r="E6545" s="394" t="s">
        <v>4738</v>
      </c>
      <c r="F6545" s="542" t="s">
        <v>390</v>
      </c>
      <c r="G6545" s="542"/>
      <c r="H6545" s="395" t="s">
        <v>136</v>
      </c>
      <c r="I6545" s="445">
        <v>1</v>
      </c>
      <c r="J6545" s="445">
        <v>0</v>
      </c>
      <c r="K6545" s="446">
        <v>39.86</v>
      </c>
      <c r="L6545" s="446">
        <v>39.86</v>
      </c>
    </row>
    <row r="6546" spans="2:12" ht="25.5" x14ac:dyDescent="0.25">
      <c r="B6546" s="399"/>
      <c r="C6546" s="399"/>
      <c r="D6546" s="399"/>
      <c r="E6546" s="399"/>
      <c r="F6546" s="399"/>
      <c r="G6546" s="399" t="s">
        <v>386</v>
      </c>
      <c r="H6546" s="447">
        <v>13.01</v>
      </c>
      <c r="I6546" s="399" t="s">
        <v>387</v>
      </c>
      <c r="J6546" s="447">
        <v>0</v>
      </c>
      <c r="K6546" s="399" t="s">
        <v>388</v>
      </c>
      <c r="L6546" s="447">
        <v>13.01</v>
      </c>
    </row>
    <row r="6547" spans="2:12" ht="26.25" thickBot="1" x14ac:dyDescent="0.3">
      <c r="B6547" s="399"/>
      <c r="C6547" s="399"/>
      <c r="D6547" s="399"/>
      <c r="E6547" s="399"/>
      <c r="F6547" s="399"/>
      <c r="G6547" s="399" t="s">
        <v>389</v>
      </c>
      <c r="H6547" s="447">
        <v>0</v>
      </c>
      <c r="I6547" s="543"/>
      <c r="J6547" s="543" t="s">
        <v>474</v>
      </c>
      <c r="K6547" s="399"/>
      <c r="L6547" s="447">
        <v>52.97</v>
      </c>
    </row>
    <row r="6548" spans="2:12" ht="13.5" thickTop="1" x14ac:dyDescent="0.25">
      <c r="B6548" s="396"/>
      <c r="C6548" s="396"/>
      <c r="D6548" s="396"/>
      <c r="E6548" s="396"/>
      <c r="F6548" s="396"/>
      <c r="G6548" s="396"/>
      <c r="H6548" s="396"/>
      <c r="I6548" s="396"/>
      <c r="J6548" s="396"/>
      <c r="K6548" s="396"/>
      <c r="L6548" s="396"/>
    </row>
    <row r="6549" spans="2:12" ht="15" x14ac:dyDescent="0.25">
      <c r="B6549" s="388" t="s">
        <v>3502</v>
      </c>
      <c r="C6549" s="440" t="s">
        <v>15</v>
      </c>
      <c r="D6549" s="388" t="s">
        <v>33</v>
      </c>
      <c r="E6549" s="388" t="s">
        <v>30</v>
      </c>
      <c r="F6549" s="544" t="s">
        <v>199</v>
      </c>
      <c r="G6549" s="544"/>
      <c r="H6549" s="389" t="s">
        <v>24</v>
      </c>
      <c r="I6549" s="440" t="s">
        <v>26</v>
      </c>
      <c r="J6549" s="440" t="s">
        <v>585</v>
      </c>
      <c r="K6549" s="440" t="s">
        <v>54</v>
      </c>
      <c r="L6549" s="440" t="s">
        <v>25</v>
      </c>
    </row>
    <row r="6550" spans="2:12" x14ac:dyDescent="0.25">
      <c r="B6550" s="390" t="s">
        <v>382</v>
      </c>
      <c r="C6550" s="391" t="s">
        <v>1007</v>
      </c>
      <c r="D6550" s="390" t="s">
        <v>1336</v>
      </c>
      <c r="E6550" s="390" t="s">
        <v>3503</v>
      </c>
      <c r="F6550" s="541">
        <v>811</v>
      </c>
      <c r="G6550" s="541"/>
      <c r="H6550" s="392" t="s">
        <v>137</v>
      </c>
      <c r="I6550" s="443">
        <v>1</v>
      </c>
      <c r="J6550" s="393"/>
      <c r="K6550" s="393">
        <v>11.78</v>
      </c>
      <c r="L6550" s="393">
        <v>11.78</v>
      </c>
    </row>
    <row r="6551" spans="2:12" x14ac:dyDescent="0.25">
      <c r="B6551" s="394" t="s">
        <v>383</v>
      </c>
      <c r="C6551" s="444" t="s">
        <v>1196</v>
      </c>
      <c r="D6551" s="394" t="s">
        <v>1336</v>
      </c>
      <c r="E6551" s="394" t="s">
        <v>1197</v>
      </c>
      <c r="F6551" s="542" t="s">
        <v>390</v>
      </c>
      <c r="G6551" s="542"/>
      <c r="H6551" s="395" t="s">
        <v>136</v>
      </c>
      <c r="I6551" s="445">
        <v>1</v>
      </c>
      <c r="J6551" s="445">
        <v>0</v>
      </c>
      <c r="K6551" s="446">
        <v>4.5</v>
      </c>
      <c r="L6551" s="446">
        <v>4.5</v>
      </c>
    </row>
    <row r="6552" spans="2:12" x14ac:dyDescent="0.25">
      <c r="B6552" s="394" t="s">
        <v>383</v>
      </c>
      <c r="C6552" s="444" t="s">
        <v>688</v>
      </c>
      <c r="D6552" s="394" t="s">
        <v>1336</v>
      </c>
      <c r="E6552" s="394" t="s">
        <v>243</v>
      </c>
      <c r="F6552" s="542" t="s">
        <v>384</v>
      </c>
      <c r="G6552" s="542"/>
      <c r="H6552" s="395" t="s">
        <v>340</v>
      </c>
      <c r="I6552" s="445">
        <v>0.14000000000000001</v>
      </c>
      <c r="J6552" s="445">
        <v>0</v>
      </c>
      <c r="K6552" s="446">
        <v>29.78</v>
      </c>
      <c r="L6552" s="446">
        <v>4.1692</v>
      </c>
    </row>
    <row r="6553" spans="2:12" x14ac:dyDescent="0.25">
      <c r="B6553" s="394" t="s">
        <v>383</v>
      </c>
      <c r="C6553" s="444" t="s">
        <v>674</v>
      </c>
      <c r="D6553" s="394" t="s">
        <v>1336</v>
      </c>
      <c r="E6553" s="394" t="s">
        <v>237</v>
      </c>
      <c r="F6553" s="542" t="s">
        <v>384</v>
      </c>
      <c r="G6553" s="542"/>
      <c r="H6553" s="395" t="s">
        <v>340</v>
      </c>
      <c r="I6553" s="445">
        <v>0.14000000000000001</v>
      </c>
      <c r="J6553" s="445">
        <v>0</v>
      </c>
      <c r="K6553" s="446">
        <v>22.31</v>
      </c>
      <c r="L6553" s="446">
        <v>3.1234000000000002</v>
      </c>
    </row>
    <row r="6554" spans="2:12" ht="15" customHeight="1" x14ac:dyDescent="0.25">
      <c r="B6554" s="399"/>
      <c r="C6554" s="399"/>
      <c r="D6554" s="399"/>
      <c r="E6554" s="399"/>
      <c r="F6554" s="399"/>
      <c r="G6554" s="399" t="s">
        <v>386</v>
      </c>
      <c r="H6554" s="447">
        <v>7.28</v>
      </c>
      <c r="I6554" s="399" t="s">
        <v>387</v>
      </c>
      <c r="J6554" s="447">
        <v>0</v>
      </c>
      <c r="K6554" s="399" t="s">
        <v>388</v>
      </c>
      <c r="L6554" s="447">
        <v>7.28</v>
      </c>
    </row>
    <row r="6555" spans="2:12" ht="15" customHeight="1" thickBot="1" x14ac:dyDescent="0.3">
      <c r="B6555" s="399"/>
      <c r="C6555" s="399"/>
      <c r="D6555" s="399"/>
      <c r="E6555" s="399"/>
      <c r="F6555" s="399"/>
      <c r="G6555" s="399" t="s">
        <v>389</v>
      </c>
      <c r="H6555" s="447">
        <v>0</v>
      </c>
      <c r="I6555" s="543"/>
      <c r="J6555" s="543" t="s">
        <v>474</v>
      </c>
      <c r="K6555" s="399"/>
      <c r="L6555" s="447">
        <v>11.78</v>
      </c>
    </row>
    <row r="6556" spans="2:12" ht="15" customHeight="1" thickTop="1" x14ac:dyDescent="0.25">
      <c r="B6556" s="396"/>
      <c r="C6556" s="396"/>
      <c r="D6556" s="396"/>
      <c r="E6556" s="396"/>
      <c r="F6556" s="396"/>
      <c r="G6556" s="396"/>
      <c r="H6556" s="396"/>
      <c r="I6556" s="396"/>
      <c r="J6556" s="396"/>
      <c r="K6556" s="396"/>
      <c r="L6556" s="396"/>
    </row>
    <row r="6557" spans="2:12" ht="15" customHeight="1" x14ac:dyDescent="0.25">
      <c r="B6557" s="388" t="s">
        <v>3504</v>
      </c>
      <c r="C6557" s="440" t="s">
        <v>15</v>
      </c>
      <c r="D6557" s="388" t="s">
        <v>33</v>
      </c>
      <c r="E6557" s="388" t="s">
        <v>30</v>
      </c>
      <c r="F6557" s="544" t="s">
        <v>199</v>
      </c>
      <c r="G6557" s="544"/>
      <c r="H6557" s="389" t="s">
        <v>24</v>
      </c>
      <c r="I6557" s="440" t="s">
        <v>26</v>
      </c>
      <c r="J6557" s="440" t="s">
        <v>585</v>
      </c>
      <c r="K6557" s="440" t="s">
        <v>54</v>
      </c>
      <c r="L6557" s="440" t="s">
        <v>25</v>
      </c>
    </row>
    <row r="6558" spans="2:12" ht="15" customHeight="1" x14ac:dyDescent="0.25">
      <c r="B6558" s="390" t="s">
        <v>382</v>
      </c>
      <c r="C6558" s="391" t="s">
        <v>1038</v>
      </c>
      <c r="D6558" s="390" t="s">
        <v>1336</v>
      </c>
      <c r="E6558" s="390" t="s">
        <v>1039</v>
      </c>
      <c r="F6558" s="541">
        <v>811</v>
      </c>
      <c r="G6558" s="541"/>
      <c r="H6558" s="392" t="s">
        <v>137</v>
      </c>
      <c r="I6558" s="443">
        <v>1</v>
      </c>
      <c r="J6558" s="393"/>
      <c r="K6558" s="393">
        <v>13.03</v>
      </c>
      <c r="L6558" s="393">
        <v>13.03</v>
      </c>
    </row>
    <row r="6559" spans="2:12" x14ac:dyDescent="0.25">
      <c r="B6559" s="394" t="s">
        <v>383</v>
      </c>
      <c r="C6559" s="444" t="s">
        <v>1223</v>
      </c>
      <c r="D6559" s="394" t="s">
        <v>1336</v>
      </c>
      <c r="E6559" s="394" t="s">
        <v>1224</v>
      </c>
      <c r="F6559" s="542" t="s">
        <v>390</v>
      </c>
      <c r="G6559" s="542"/>
      <c r="H6559" s="395" t="s">
        <v>136</v>
      </c>
      <c r="I6559" s="445">
        <v>1</v>
      </c>
      <c r="J6559" s="445">
        <v>0</v>
      </c>
      <c r="K6559" s="446">
        <v>5.75</v>
      </c>
      <c r="L6559" s="446">
        <v>5.75</v>
      </c>
    </row>
    <row r="6560" spans="2:12" x14ac:dyDescent="0.25">
      <c r="B6560" s="394" t="s">
        <v>383</v>
      </c>
      <c r="C6560" s="444" t="s">
        <v>674</v>
      </c>
      <c r="D6560" s="394" t="s">
        <v>1336</v>
      </c>
      <c r="E6560" s="394" t="s">
        <v>237</v>
      </c>
      <c r="F6560" s="542" t="s">
        <v>384</v>
      </c>
      <c r="G6560" s="542"/>
      <c r="H6560" s="395" t="s">
        <v>340</v>
      </c>
      <c r="I6560" s="445">
        <v>0.14000000000000001</v>
      </c>
      <c r="J6560" s="445">
        <v>0</v>
      </c>
      <c r="K6560" s="446">
        <v>22.31</v>
      </c>
      <c r="L6560" s="446">
        <v>3.1234000000000002</v>
      </c>
    </row>
    <row r="6561" spans="2:12" ht="15" customHeight="1" x14ac:dyDescent="0.25">
      <c r="B6561" s="394" t="s">
        <v>383</v>
      </c>
      <c r="C6561" s="444" t="s">
        <v>688</v>
      </c>
      <c r="D6561" s="394" t="s">
        <v>1336</v>
      </c>
      <c r="E6561" s="394" t="s">
        <v>243</v>
      </c>
      <c r="F6561" s="542" t="s">
        <v>384</v>
      </c>
      <c r="G6561" s="542"/>
      <c r="H6561" s="395" t="s">
        <v>340</v>
      </c>
      <c r="I6561" s="445">
        <v>0.14000000000000001</v>
      </c>
      <c r="J6561" s="445">
        <v>0</v>
      </c>
      <c r="K6561" s="446">
        <v>29.78</v>
      </c>
      <c r="L6561" s="446">
        <v>4.1692</v>
      </c>
    </row>
    <row r="6562" spans="2:12" ht="25.5" x14ac:dyDescent="0.25">
      <c r="B6562" s="399"/>
      <c r="C6562" s="399"/>
      <c r="D6562" s="399"/>
      <c r="E6562" s="399"/>
      <c r="F6562" s="399"/>
      <c r="G6562" s="399" t="s">
        <v>386</v>
      </c>
      <c r="H6562" s="447">
        <v>7.28</v>
      </c>
      <c r="I6562" s="399" t="s">
        <v>387</v>
      </c>
      <c r="J6562" s="447">
        <v>0</v>
      </c>
      <c r="K6562" s="399" t="s">
        <v>388</v>
      </c>
      <c r="L6562" s="447">
        <v>7.28</v>
      </c>
    </row>
    <row r="6563" spans="2:12" ht="26.25" thickBot="1" x14ac:dyDescent="0.3">
      <c r="B6563" s="399"/>
      <c r="C6563" s="399"/>
      <c r="D6563" s="399"/>
      <c r="E6563" s="399"/>
      <c r="F6563" s="399"/>
      <c r="G6563" s="399" t="s">
        <v>389</v>
      </c>
      <c r="H6563" s="447">
        <v>0</v>
      </c>
      <c r="I6563" s="543"/>
      <c r="J6563" s="543" t="s">
        <v>474</v>
      </c>
      <c r="K6563" s="399"/>
      <c r="L6563" s="447">
        <v>13.03</v>
      </c>
    </row>
    <row r="6564" spans="2:12" ht="13.5" thickTop="1" x14ac:dyDescent="0.25">
      <c r="B6564" s="396"/>
      <c r="C6564" s="396"/>
      <c r="D6564" s="396"/>
      <c r="E6564" s="396"/>
      <c r="F6564" s="396"/>
      <c r="G6564" s="396"/>
      <c r="H6564" s="396"/>
      <c r="I6564" s="396"/>
      <c r="J6564" s="396"/>
      <c r="K6564" s="396"/>
      <c r="L6564" s="396"/>
    </row>
    <row r="6565" spans="2:12" ht="15" x14ac:dyDescent="0.25">
      <c r="B6565" s="388" t="s">
        <v>3505</v>
      </c>
      <c r="C6565" s="440" t="s">
        <v>15</v>
      </c>
      <c r="D6565" s="388" t="s">
        <v>33</v>
      </c>
      <c r="E6565" s="388" t="s">
        <v>30</v>
      </c>
      <c r="F6565" s="544" t="s">
        <v>199</v>
      </c>
      <c r="G6565" s="544"/>
      <c r="H6565" s="389" t="s">
        <v>24</v>
      </c>
      <c r="I6565" s="440" t="s">
        <v>26</v>
      </c>
      <c r="J6565" s="440" t="s">
        <v>585</v>
      </c>
      <c r="K6565" s="440" t="s">
        <v>54</v>
      </c>
      <c r="L6565" s="440" t="s">
        <v>25</v>
      </c>
    </row>
    <row r="6566" spans="2:12" x14ac:dyDescent="0.25">
      <c r="B6566" s="390" t="s">
        <v>382</v>
      </c>
      <c r="C6566" s="391" t="s">
        <v>3506</v>
      </c>
      <c r="D6566" s="390" t="s">
        <v>1336</v>
      </c>
      <c r="E6566" s="390" t="s">
        <v>3507</v>
      </c>
      <c r="F6566" s="541">
        <v>811</v>
      </c>
      <c r="G6566" s="541"/>
      <c r="H6566" s="392" t="s">
        <v>137</v>
      </c>
      <c r="I6566" s="443">
        <v>1</v>
      </c>
      <c r="J6566" s="393"/>
      <c r="K6566" s="393">
        <v>9.43</v>
      </c>
      <c r="L6566" s="393">
        <v>9.43</v>
      </c>
    </row>
    <row r="6567" spans="2:12" ht="51" customHeight="1" x14ac:dyDescent="0.25">
      <c r="B6567" s="394" t="s">
        <v>383</v>
      </c>
      <c r="C6567" s="444" t="s">
        <v>5385</v>
      </c>
      <c r="D6567" s="394" t="s">
        <v>1336</v>
      </c>
      <c r="E6567" s="394" t="s">
        <v>5386</v>
      </c>
      <c r="F6567" s="542" t="s">
        <v>390</v>
      </c>
      <c r="G6567" s="542"/>
      <c r="H6567" s="395" t="s">
        <v>136</v>
      </c>
      <c r="I6567" s="445">
        <v>1</v>
      </c>
      <c r="J6567" s="445">
        <v>0</v>
      </c>
      <c r="K6567" s="446">
        <v>2.15</v>
      </c>
      <c r="L6567" s="446">
        <v>2.15</v>
      </c>
    </row>
    <row r="6568" spans="2:12" x14ac:dyDescent="0.25">
      <c r="B6568" s="394" t="s">
        <v>383</v>
      </c>
      <c r="C6568" s="444" t="s">
        <v>674</v>
      </c>
      <c r="D6568" s="394" t="s">
        <v>1336</v>
      </c>
      <c r="E6568" s="394" t="s">
        <v>237</v>
      </c>
      <c r="F6568" s="542" t="s">
        <v>384</v>
      </c>
      <c r="G6568" s="542"/>
      <c r="H6568" s="395" t="s">
        <v>340</v>
      </c>
      <c r="I6568" s="445">
        <v>0.14000000000000001</v>
      </c>
      <c r="J6568" s="445">
        <v>0</v>
      </c>
      <c r="K6568" s="446">
        <v>22.31</v>
      </c>
      <c r="L6568" s="446">
        <v>3.1234000000000002</v>
      </c>
    </row>
    <row r="6569" spans="2:12" ht="12.75" customHeight="1" x14ac:dyDescent="0.25">
      <c r="B6569" s="394" t="s">
        <v>383</v>
      </c>
      <c r="C6569" s="444" t="s">
        <v>688</v>
      </c>
      <c r="D6569" s="394" t="s">
        <v>1336</v>
      </c>
      <c r="E6569" s="394" t="s">
        <v>243</v>
      </c>
      <c r="F6569" s="542" t="s">
        <v>384</v>
      </c>
      <c r="G6569" s="542"/>
      <c r="H6569" s="395" t="s">
        <v>340</v>
      </c>
      <c r="I6569" s="445">
        <v>0.14000000000000001</v>
      </c>
      <c r="J6569" s="445">
        <v>0</v>
      </c>
      <c r="K6569" s="446">
        <v>29.78</v>
      </c>
      <c r="L6569" s="446">
        <v>4.1692</v>
      </c>
    </row>
    <row r="6570" spans="2:12" ht="12.75" customHeight="1" x14ac:dyDescent="0.25">
      <c r="B6570" s="399"/>
      <c r="C6570" s="399"/>
      <c r="D6570" s="399"/>
      <c r="E6570" s="399"/>
      <c r="F6570" s="399"/>
      <c r="G6570" s="399" t="s">
        <v>386</v>
      </c>
      <c r="H6570" s="447">
        <v>7.28</v>
      </c>
      <c r="I6570" s="399" t="s">
        <v>387</v>
      </c>
      <c r="J6570" s="447">
        <v>0</v>
      </c>
      <c r="K6570" s="399" t="s">
        <v>388</v>
      </c>
      <c r="L6570" s="447">
        <v>7.28</v>
      </c>
    </row>
    <row r="6571" spans="2:12" ht="26.25" thickBot="1" x14ac:dyDescent="0.3">
      <c r="B6571" s="399"/>
      <c r="C6571" s="399"/>
      <c r="D6571" s="399"/>
      <c r="E6571" s="399"/>
      <c r="F6571" s="399"/>
      <c r="G6571" s="399" t="s">
        <v>389</v>
      </c>
      <c r="H6571" s="447">
        <v>0</v>
      </c>
      <c r="I6571" s="543"/>
      <c r="J6571" s="543" t="s">
        <v>474</v>
      </c>
      <c r="K6571" s="399"/>
      <c r="L6571" s="447">
        <v>9.43</v>
      </c>
    </row>
    <row r="6572" spans="2:12" ht="13.5" thickTop="1" x14ac:dyDescent="0.25">
      <c r="B6572" s="396"/>
      <c r="C6572" s="396"/>
      <c r="D6572" s="396"/>
      <c r="E6572" s="396"/>
      <c r="F6572" s="396"/>
      <c r="G6572" s="396"/>
      <c r="H6572" s="396"/>
      <c r="I6572" s="396"/>
      <c r="J6572" s="396"/>
      <c r="K6572" s="396"/>
      <c r="L6572" s="396"/>
    </row>
    <row r="6573" spans="2:12" ht="15" x14ac:dyDescent="0.25">
      <c r="B6573" s="388" t="s">
        <v>3508</v>
      </c>
      <c r="C6573" s="440" t="s">
        <v>15</v>
      </c>
      <c r="D6573" s="388" t="s">
        <v>33</v>
      </c>
      <c r="E6573" s="388" t="s">
        <v>30</v>
      </c>
      <c r="F6573" s="544" t="s">
        <v>199</v>
      </c>
      <c r="G6573" s="544"/>
      <c r="H6573" s="389" t="s">
        <v>24</v>
      </c>
      <c r="I6573" s="440" t="s">
        <v>26</v>
      </c>
      <c r="J6573" s="440" t="s">
        <v>585</v>
      </c>
      <c r="K6573" s="440" t="s">
        <v>54</v>
      </c>
      <c r="L6573" s="440" t="s">
        <v>25</v>
      </c>
    </row>
    <row r="6574" spans="2:12" x14ac:dyDescent="0.25">
      <c r="B6574" s="390" t="s">
        <v>382</v>
      </c>
      <c r="C6574" s="391" t="s">
        <v>1005</v>
      </c>
      <c r="D6574" s="390" t="s">
        <v>1336</v>
      </c>
      <c r="E6574" s="390" t="s">
        <v>1006</v>
      </c>
      <c r="F6574" s="541">
        <v>811</v>
      </c>
      <c r="G6574" s="541"/>
      <c r="H6574" s="392" t="s">
        <v>137</v>
      </c>
      <c r="I6574" s="443">
        <v>1</v>
      </c>
      <c r="J6574" s="393"/>
      <c r="K6574" s="393">
        <v>15.64</v>
      </c>
      <c r="L6574" s="393">
        <v>15.64</v>
      </c>
    </row>
    <row r="6575" spans="2:12" x14ac:dyDescent="0.25">
      <c r="B6575" s="394" t="s">
        <v>383</v>
      </c>
      <c r="C6575" s="444" t="s">
        <v>688</v>
      </c>
      <c r="D6575" s="394" t="s">
        <v>1336</v>
      </c>
      <c r="E6575" s="394" t="s">
        <v>243</v>
      </c>
      <c r="F6575" s="542" t="s">
        <v>384</v>
      </c>
      <c r="G6575" s="542"/>
      <c r="H6575" s="395" t="s">
        <v>340</v>
      </c>
      <c r="I6575" s="445">
        <v>0.18</v>
      </c>
      <c r="J6575" s="445">
        <v>0</v>
      </c>
      <c r="K6575" s="446">
        <v>29.78</v>
      </c>
      <c r="L6575" s="446">
        <v>5.3604000000000003</v>
      </c>
    </row>
    <row r="6576" spans="2:12" x14ac:dyDescent="0.25">
      <c r="B6576" s="394" t="s">
        <v>383</v>
      </c>
      <c r="C6576" s="444" t="s">
        <v>674</v>
      </c>
      <c r="D6576" s="394" t="s">
        <v>1336</v>
      </c>
      <c r="E6576" s="394" t="s">
        <v>237</v>
      </c>
      <c r="F6576" s="542" t="s">
        <v>384</v>
      </c>
      <c r="G6576" s="542"/>
      <c r="H6576" s="395" t="s">
        <v>340</v>
      </c>
      <c r="I6576" s="445">
        <v>0.18</v>
      </c>
      <c r="J6576" s="445">
        <v>0</v>
      </c>
      <c r="K6576" s="446">
        <v>22.31</v>
      </c>
      <c r="L6576" s="446">
        <v>4.0157999999999996</v>
      </c>
    </row>
    <row r="6577" spans="2:12" x14ac:dyDescent="0.25">
      <c r="B6577" s="394" t="s">
        <v>383</v>
      </c>
      <c r="C6577" s="444" t="s">
        <v>1194</v>
      </c>
      <c r="D6577" s="394" t="s">
        <v>1336</v>
      </c>
      <c r="E6577" s="394" t="s">
        <v>1195</v>
      </c>
      <c r="F6577" s="542" t="s">
        <v>390</v>
      </c>
      <c r="G6577" s="542"/>
      <c r="H6577" s="395" t="s">
        <v>136</v>
      </c>
      <c r="I6577" s="445">
        <v>1</v>
      </c>
      <c r="J6577" s="445">
        <v>0</v>
      </c>
      <c r="K6577" s="446">
        <v>6.27</v>
      </c>
      <c r="L6577" s="446">
        <v>6.27</v>
      </c>
    </row>
    <row r="6578" spans="2:12" ht="51" customHeight="1" x14ac:dyDescent="0.25">
      <c r="B6578" s="399"/>
      <c r="C6578" s="399"/>
      <c r="D6578" s="399"/>
      <c r="E6578" s="399"/>
      <c r="F6578" s="399"/>
      <c r="G6578" s="399" t="s">
        <v>386</v>
      </c>
      <c r="H6578" s="447">
        <v>9.3699999999999992</v>
      </c>
      <c r="I6578" s="399" t="s">
        <v>387</v>
      </c>
      <c r="J6578" s="447">
        <v>0</v>
      </c>
      <c r="K6578" s="399" t="s">
        <v>388</v>
      </c>
      <c r="L6578" s="447">
        <v>9.3699999999999992</v>
      </c>
    </row>
    <row r="6579" spans="2:12" ht="26.25" thickBot="1" x14ac:dyDescent="0.3">
      <c r="B6579" s="399"/>
      <c r="C6579" s="399"/>
      <c r="D6579" s="399"/>
      <c r="E6579" s="399"/>
      <c r="F6579" s="399"/>
      <c r="G6579" s="399" t="s">
        <v>389</v>
      </c>
      <c r="H6579" s="447">
        <v>0</v>
      </c>
      <c r="I6579" s="543"/>
      <c r="J6579" s="543" t="s">
        <v>474</v>
      </c>
      <c r="K6579" s="399"/>
      <c r="L6579" s="447">
        <v>15.64</v>
      </c>
    </row>
    <row r="6580" spans="2:12" ht="12.75" customHeight="1" thickTop="1" x14ac:dyDescent="0.25">
      <c r="B6580" s="396"/>
      <c r="C6580" s="396"/>
      <c r="D6580" s="396"/>
      <c r="E6580" s="396"/>
      <c r="F6580" s="396"/>
      <c r="G6580" s="396"/>
      <c r="H6580" s="396"/>
      <c r="I6580" s="396"/>
      <c r="J6580" s="396"/>
      <c r="K6580" s="396"/>
      <c r="L6580" s="396"/>
    </row>
    <row r="6581" spans="2:12" ht="15" x14ac:dyDescent="0.25">
      <c r="B6581" s="388" t="s">
        <v>3511</v>
      </c>
      <c r="C6581" s="440" t="s">
        <v>15</v>
      </c>
      <c r="D6581" s="388" t="s">
        <v>33</v>
      </c>
      <c r="E6581" s="388" t="s">
        <v>30</v>
      </c>
      <c r="F6581" s="544" t="s">
        <v>199</v>
      </c>
      <c r="G6581" s="544"/>
      <c r="H6581" s="389" t="s">
        <v>24</v>
      </c>
      <c r="I6581" s="440" t="s">
        <v>26</v>
      </c>
      <c r="J6581" s="440" t="s">
        <v>585</v>
      </c>
      <c r="K6581" s="440" t="s">
        <v>54</v>
      </c>
      <c r="L6581" s="440" t="s">
        <v>25</v>
      </c>
    </row>
    <row r="6582" spans="2:12" x14ac:dyDescent="0.25">
      <c r="B6582" s="390" t="s">
        <v>382</v>
      </c>
      <c r="C6582" s="391" t="s">
        <v>3512</v>
      </c>
      <c r="D6582" s="390" t="s">
        <v>1336</v>
      </c>
      <c r="E6582" s="390" t="s">
        <v>3513</v>
      </c>
      <c r="F6582" s="541">
        <v>813</v>
      </c>
      <c r="G6582" s="541"/>
      <c r="H6582" s="392" t="s">
        <v>137</v>
      </c>
      <c r="I6582" s="443">
        <v>1</v>
      </c>
      <c r="J6582" s="393"/>
      <c r="K6582" s="393">
        <v>13.08</v>
      </c>
      <c r="L6582" s="393">
        <v>13.08</v>
      </c>
    </row>
    <row r="6583" spans="2:12" ht="12.75" customHeight="1" x14ac:dyDescent="0.25">
      <c r="B6583" s="394" t="s">
        <v>383</v>
      </c>
      <c r="C6583" s="444" t="s">
        <v>5387</v>
      </c>
      <c r="D6583" s="394" t="s">
        <v>1336</v>
      </c>
      <c r="E6583" s="394" t="s">
        <v>5388</v>
      </c>
      <c r="F6583" s="542" t="s">
        <v>390</v>
      </c>
      <c r="G6583" s="542"/>
      <c r="H6583" s="395" t="s">
        <v>136</v>
      </c>
      <c r="I6583" s="445">
        <v>1</v>
      </c>
      <c r="J6583" s="445">
        <v>0</v>
      </c>
      <c r="K6583" s="446">
        <v>7.01</v>
      </c>
      <c r="L6583" s="446">
        <v>7.01</v>
      </c>
    </row>
    <row r="6584" spans="2:12" x14ac:dyDescent="0.25">
      <c r="B6584" s="394" t="s">
        <v>383</v>
      </c>
      <c r="C6584" s="444" t="s">
        <v>441</v>
      </c>
      <c r="D6584" s="394" t="s">
        <v>1336</v>
      </c>
      <c r="E6584" s="394" t="s">
        <v>442</v>
      </c>
      <c r="F6584" s="542" t="s">
        <v>390</v>
      </c>
      <c r="G6584" s="542"/>
      <c r="H6584" s="395" t="s">
        <v>141</v>
      </c>
      <c r="I6584" s="445">
        <v>0.39</v>
      </c>
      <c r="J6584" s="445">
        <v>0</v>
      </c>
      <c r="K6584" s="446">
        <v>0.38</v>
      </c>
      <c r="L6584" s="446">
        <v>0.1482</v>
      </c>
    </row>
    <row r="6585" spans="2:12" x14ac:dyDescent="0.25">
      <c r="B6585" s="394" t="s">
        <v>383</v>
      </c>
      <c r="C6585" s="444" t="s">
        <v>688</v>
      </c>
      <c r="D6585" s="394" t="s">
        <v>1336</v>
      </c>
      <c r="E6585" s="394" t="s">
        <v>243</v>
      </c>
      <c r="F6585" s="542" t="s">
        <v>384</v>
      </c>
      <c r="G6585" s="542"/>
      <c r="H6585" s="395" t="s">
        <v>340</v>
      </c>
      <c r="I6585" s="445">
        <v>0.114</v>
      </c>
      <c r="J6585" s="445">
        <v>0</v>
      </c>
      <c r="K6585" s="446">
        <v>29.78</v>
      </c>
      <c r="L6585" s="446">
        <v>3.3949199999999999</v>
      </c>
    </row>
    <row r="6586" spans="2:12" x14ac:dyDescent="0.25">
      <c r="B6586" s="394" t="s">
        <v>383</v>
      </c>
      <c r="C6586" s="444" t="s">
        <v>674</v>
      </c>
      <c r="D6586" s="394" t="s">
        <v>1336</v>
      </c>
      <c r="E6586" s="394" t="s">
        <v>237</v>
      </c>
      <c r="F6586" s="542" t="s">
        <v>384</v>
      </c>
      <c r="G6586" s="542"/>
      <c r="H6586" s="395" t="s">
        <v>340</v>
      </c>
      <c r="I6586" s="445">
        <v>0.114</v>
      </c>
      <c r="J6586" s="445">
        <v>0</v>
      </c>
      <c r="K6586" s="446">
        <v>22.31</v>
      </c>
      <c r="L6586" s="446">
        <v>2.5433400000000002</v>
      </c>
    </row>
    <row r="6587" spans="2:12" ht="25.5" x14ac:dyDescent="0.25">
      <c r="B6587" s="399"/>
      <c r="C6587" s="399"/>
      <c r="D6587" s="399"/>
      <c r="E6587" s="399"/>
      <c r="F6587" s="399"/>
      <c r="G6587" s="399" t="s">
        <v>386</v>
      </c>
      <c r="H6587" s="447">
        <v>5.93</v>
      </c>
      <c r="I6587" s="399" t="s">
        <v>387</v>
      </c>
      <c r="J6587" s="447">
        <v>0</v>
      </c>
      <c r="K6587" s="399" t="s">
        <v>388</v>
      </c>
      <c r="L6587" s="447">
        <v>5.93</v>
      </c>
    </row>
    <row r="6588" spans="2:12" ht="26.25" thickBot="1" x14ac:dyDescent="0.3">
      <c r="B6588" s="399"/>
      <c r="C6588" s="399"/>
      <c r="D6588" s="399"/>
      <c r="E6588" s="399"/>
      <c r="F6588" s="399"/>
      <c r="G6588" s="399" t="s">
        <v>389</v>
      </c>
      <c r="H6588" s="447">
        <v>0</v>
      </c>
      <c r="I6588" s="543"/>
      <c r="J6588" s="543" t="s">
        <v>474</v>
      </c>
      <c r="K6588" s="399"/>
      <c r="L6588" s="447">
        <v>13.08</v>
      </c>
    </row>
    <row r="6589" spans="2:12" ht="51" customHeight="1" thickTop="1" x14ac:dyDescent="0.25">
      <c r="B6589" s="396"/>
      <c r="C6589" s="396"/>
      <c r="D6589" s="396"/>
      <c r="E6589" s="396"/>
      <c r="F6589" s="396"/>
      <c r="G6589" s="396"/>
      <c r="H6589" s="396"/>
      <c r="I6589" s="396"/>
      <c r="J6589" s="396"/>
      <c r="K6589" s="396"/>
      <c r="L6589" s="396"/>
    </row>
    <row r="6590" spans="2:12" ht="15" x14ac:dyDescent="0.25">
      <c r="B6590" s="388" t="s">
        <v>3514</v>
      </c>
      <c r="C6590" s="440" t="s">
        <v>15</v>
      </c>
      <c r="D6590" s="388" t="s">
        <v>33</v>
      </c>
      <c r="E6590" s="388" t="s">
        <v>30</v>
      </c>
      <c r="F6590" s="544" t="s">
        <v>199</v>
      </c>
      <c r="G6590" s="544"/>
      <c r="H6590" s="389" t="s">
        <v>24</v>
      </c>
      <c r="I6590" s="440" t="s">
        <v>26</v>
      </c>
      <c r="J6590" s="440" t="s">
        <v>585</v>
      </c>
      <c r="K6590" s="440" t="s">
        <v>54</v>
      </c>
      <c r="L6590" s="440" t="s">
        <v>25</v>
      </c>
    </row>
    <row r="6591" spans="2:12" ht="12.75" customHeight="1" x14ac:dyDescent="0.25">
      <c r="B6591" s="390" t="s">
        <v>382</v>
      </c>
      <c r="C6591" s="391" t="s">
        <v>1025</v>
      </c>
      <c r="D6591" s="390" t="s">
        <v>1336</v>
      </c>
      <c r="E6591" s="390" t="s">
        <v>1026</v>
      </c>
      <c r="F6591" s="541">
        <v>813</v>
      </c>
      <c r="G6591" s="541"/>
      <c r="H6591" s="392" t="s">
        <v>137</v>
      </c>
      <c r="I6591" s="443">
        <v>1</v>
      </c>
      <c r="J6591" s="393"/>
      <c r="K6591" s="393">
        <v>12.1</v>
      </c>
      <c r="L6591" s="393">
        <v>12.1</v>
      </c>
    </row>
    <row r="6592" spans="2:12" x14ac:dyDescent="0.25">
      <c r="B6592" s="394" t="s">
        <v>383</v>
      </c>
      <c r="C6592" s="444" t="s">
        <v>441</v>
      </c>
      <c r="D6592" s="394" t="s">
        <v>1336</v>
      </c>
      <c r="E6592" s="394" t="s">
        <v>442</v>
      </c>
      <c r="F6592" s="542" t="s">
        <v>390</v>
      </c>
      <c r="G6592" s="542"/>
      <c r="H6592" s="395" t="s">
        <v>141</v>
      </c>
      <c r="I6592" s="445">
        <v>0.31</v>
      </c>
      <c r="J6592" s="445">
        <v>0</v>
      </c>
      <c r="K6592" s="446">
        <v>0.38</v>
      </c>
      <c r="L6592" s="446">
        <v>0.1178</v>
      </c>
    </row>
    <row r="6593" spans="2:12" x14ac:dyDescent="0.25">
      <c r="B6593" s="394" t="s">
        <v>383</v>
      </c>
      <c r="C6593" s="444" t="s">
        <v>674</v>
      </c>
      <c r="D6593" s="394" t="s">
        <v>1336</v>
      </c>
      <c r="E6593" s="394" t="s">
        <v>237</v>
      </c>
      <c r="F6593" s="542" t="s">
        <v>384</v>
      </c>
      <c r="G6593" s="542"/>
      <c r="H6593" s="395" t="s">
        <v>340</v>
      </c>
      <c r="I6593" s="445">
        <v>0.114</v>
      </c>
      <c r="J6593" s="445">
        <v>0</v>
      </c>
      <c r="K6593" s="446">
        <v>22.31</v>
      </c>
      <c r="L6593" s="446">
        <v>2.5433400000000002</v>
      </c>
    </row>
    <row r="6594" spans="2:12" ht="25.5" x14ac:dyDescent="0.25">
      <c r="B6594" s="394" t="s">
        <v>383</v>
      </c>
      <c r="C6594" s="444" t="s">
        <v>1213</v>
      </c>
      <c r="D6594" s="394" t="s">
        <v>1336</v>
      </c>
      <c r="E6594" s="394" t="s">
        <v>1026</v>
      </c>
      <c r="F6594" s="542" t="s">
        <v>390</v>
      </c>
      <c r="G6594" s="542"/>
      <c r="H6594" s="395" t="s">
        <v>136</v>
      </c>
      <c r="I6594" s="445">
        <v>1</v>
      </c>
      <c r="J6594" s="445">
        <v>0</v>
      </c>
      <c r="K6594" s="446">
        <v>6.06</v>
      </c>
      <c r="L6594" s="446">
        <v>6.06</v>
      </c>
    </row>
    <row r="6595" spans="2:12" ht="12.75" customHeight="1" x14ac:dyDescent="0.25">
      <c r="B6595" s="394" t="s">
        <v>383</v>
      </c>
      <c r="C6595" s="444" t="s">
        <v>688</v>
      </c>
      <c r="D6595" s="394" t="s">
        <v>1336</v>
      </c>
      <c r="E6595" s="394" t="s">
        <v>243</v>
      </c>
      <c r="F6595" s="542" t="s">
        <v>384</v>
      </c>
      <c r="G6595" s="542"/>
      <c r="H6595" s="395" t="s">
        <v>340</v>
      </c>
      <c r="I6595" s="445">
        <v>0.114</v>
      </c>
      <c r="J6595" s="445">
        <v>0</v>
      </c>
      <c r="K6595" s="446">
        <v>29.78</v>
      </c>
      <c r="L6595" s="446">
        <v>3.3949199999999999</v>
      </c>
    </row>
    <row r="6596" spans="2:12" ht="25.5" x14ac:dyDescent="0.25">
      <c r="B6596" s="399"/>
      <c r="C6596" s="399"/>
      <c r="D6596" s="399"/>
      <c r="E6596" s="399"/>
      <c r="F6596" s="399"/>
      <c r="G6596" s="399" t="s">
        <v>386</v>
      </c>
      <c r="H6596" s="447">
        <v>5.93</v>
      </c>
      <c r="I6596" s="399" t="s">
        <v>387</v>
      </c>
      <c r="J6596" s="447">
        <v>0</v>
      </c>
      <c r="K6596" s="399" t="s">
        <v>388</v>
      </c>
      <c r="L6596" s="447">
        <v>5.93</v>
      </c>
    </row>
    <row r="6597" spans="2:12" ht="26.25" thickBot="1" x14ac:dyDescent="0.3">
      <c r="B6597" s="399"/>
      <c r="C6597" s="399"/>
      <c r="D6597" s="399"/>
      <c r="E6597" s="399"/>
      <c r="F6597" s="399"/>
      <c r="G6597" s="399" t="s">
        <v>389</v>
      </c>
      <c r="H6597" s="447">
        <v>0</v>
      </c>
      <c r="I6597" s="543"/>
      <c r="J6597" s="543" t="s">
        <v>474</v>
      </c>
      <c r="K6597" s="399"/>
      <c r="L6597" s="447">
        <v>12.1</v>
      </c>
    </row>
    <row r="6598" spans="2:12" ht="13.5" thickTop="1" x14ac:dyDescent="0.25">
      <c r="B6598" s="396"/>
      <c r="C6598" s="396"/>
      <c r="D6598" s="396"/>
      <c r="E6598" s="396"/>
      <c r="F6598" s="396"/>
      <c r="G6598" s="396"/>
      <c r="H6598" s="396"/>
      <c r="I6598" s="396"/>
      <c r="J6598" s="396"/>
      <c r="K6598" s="396"/>
      <c r="L6598" s="396"/>
    </row>
    <row r="6599" spans="2:12" ht="15" x14ac:dyDescent="0.25">
      <c r="B6599" s="388" t="s">
        <v>3516</v>
      </c>
      <c r="C6599" s="440" t="s">
        <v>15</v>
      </c>
      <c r="D6599" s="388" t="s">
        <v>33</v>
      </c>
      <c r="E6599" s="388" t="s">
        <v>30</v>
      </c>
      <c r="F6599" s="544" t="s">
        <v>199</v>
      </c>
      <c r="G6599" s="544"/>
      <c r="H6599" s="389" t="s">
        <v>24</v>
      </c>
      <c r="I6599" s="440" t="s">
        <v>26</v>
      </c>
      <c r="J6599" s="440" t="s">
        <v>585</v>
      </c>
      <c r="K6599" s="440" t="s">
        <v>54</v>
      </c>
      <c r="L6599" s="440" t="s">
        <v>25</v>
      </c>
    </row>
    <row r="6600" spans="2:12" x14ac:dyDescent="0.25">
      <c r="B6600" s="390" t="s">
        <v>382</v>
      </c>
      <c r="C6600" s="391" t="s">
        <v>1012</v>
      </c>
      <c r="D6600" s="390" t="s">
        <v>1336</v>
      </c>
      <c r="E6600" s="390" t="s">
        <v>3517</v>
      </c>
      <c r="F6600" s="541">
        <v>811</v>
      </c>
      <c r="G6600" s="541"/>
      <c r="H6600" s="392" t="s">
        <v>137</v>
      </c>
      <c r="I6600" s="443">
        <v>1</v>
      </c>
      <c r="J6600" s="393"/>
      <c r="K6600" s="393">
        <v>13.39</v>
      </c>
      <c r="L6600" s="393">
        <v>13.39</v>
      </c>
    </row>
    <row r="6601" spans="2:12" ht="51" customHeight="1" x14ac:dyDescent="0.25">
      <c r="B6601" s="394" t="s">
        <v>383</v>
      </c>
      <c r="C6601" s="444" t="s">
        <v>674</v>
      </c>
      <c r="D6601" s="394" t="s">
        <v>1336</v>
      </c>
      <c r="E6601" s="394" t="s">
        <v>237</v>
      </c>
      <c r="F6601" s="542" t="s">
        <v>384</v>
      </c>
      <c r="G6601" s="542"/>
      <c r="H6601" s="395" t="s">
        <v>340</v>
      </c>
      <c r="I6601" s="445">
        <v>0.14000000000000001</v>
      </c>
      <c r="J6601" s="445">
        <v>0</v>
      </c>
      <c r="K6601" s="446">
        <v>22.31</v>
      </c>
      <c r="L6601" s="446">
        <v>3.1234000000000002</v>
      </c>
    </row>
    <row r="6602" spans="2:12" x14ac:dyDescent="0.25">
      <c r="B6602" s="394" t="s">
        <v>383</v>
      </c>
      <c r="C6602" s="444" t="s">
        <v>688</v>
      </c>
      <c r="D6602" s="394" t="s">
        <v>1336</v>
      </c>
      <c r="E6602" s="394" t="s">
        <v>243</v>
      </c>
      <c r="F6602" s="542" t="s">
        <v>384</v>
      </c>
      <c r="G6602" s="542"/>
      <c r="H6602" s="395" t="s">
        <v>340</v>
      </c>
      <c r="I6602" s="445">
        <v>0.14000000000000001</v>
      </c>
      <c r="J6602" s="445">
        <v>0</v>
      </c>
      <c r="K6602" s="446">
        <v>29.78</v>
      </c>
      <c r="L6602" s="446">
        <v>4.1692</v>
      </c>
    </row>
    <row r="6603" spans="2:12" x14ac:dyDescent="0.25">
      <c r="B6603" s="394" t="s">
        <v>383</v>
      </c>
      <c r="C6603" s="444" t="s">
        <v>1202</v>
      </c>
      <c r="D6603" s="394" t="s">
        <v>1336</v>
      </c>
      <c r="E6603" s="394" t="s">
        <v>1203</v>
      </c>
      <c r="F6603" s="542" t="s">
        <v>390</v>
      </c>
      <c r="G6603" s="542"/>
      <c r="H6603" s="395" t="s">
        <v>136</v>
      </c>
      <c r="I6603" s="445">
        <v>1</v>
      </c>
      <c r="J6603" s="445">
        <v>0</v>
      </c>
      <c r="K6603" s="446">
        <v>6.11</v>
      </c>
      <c r="L6603" s="446">
        <v>6.11</v>
      </c>
    </row>
    <row r="6604" spans="2:12" ht="12.75" customHeight="1" x14ac:dyDescent="0.25">
      <c r="B6604" s="399"/>
      <c r="C6604" s="399"/>
      <c r="D6604" s="399"/>
      <c r="E6604" s="399"/>
      <c r="F6604" s="399"/>
      <c r="G6604" s="399" t="s">
        <v>386</v>
      </c>
      <c r="H6604" s="447">
        <v>7.28</v>
      </c>
      <c r="I6604" s="399" t="s">
        <v>387</v>
      </c>
      <c r="J6604" s="447">
        <v>0</v>
      </c>
      <c r="K6604" s="399" t="s">
        <v>388</v>
      </c>
      <c r="L6604" s="447">
        <v>7.28</v>
      </c>
    </row>
    <row r="6605" spans="2:12" ht="26.25" thickBot="1" x14ac:dyDescent="0.3">
      <c r="B6605" s="399"/>
      <c r="C6605" s="399"/>
      <c r="D6605" s="399"/>
      <c r="E6605" s="399"/>
      <c r="F6605" s="399"/>
      <c r="G6605" s="399" t="s">
        <v>389</v>
      </c>
      <c r="H6605" s="447">
        <v>0</v>
      </c>
      <c r="I6605" s="543"/>
      <c r="J6605" s="543" t="s">
        <v>474</v>
      </c>
      <c r="K6605" s="399"/>
      <c r="L6605" s="447">
        <v>13.39</v>
      </c>
    </row>
    <row r="6606" spans="2:12" ht="12.75" customHeight="1" thickTop="1" x14ac:dyDescent="0.25">
      <c r="B6606" s="396"/>
      <c r="C6606" s="396"/>
      <c r="D6606" s="396"/>
      <c r="E6606" s="396"/>
      <c r="F6606" s="396"/>
      <c r="G6606" s="396"/>
      <c r="H6606" s="396"/>
      <c r="I6606" s="396"/>
      <c r="J6606" s="396"/>
      <c r="K6606" s="396"/>
      <c r="L6606" s="396"/>
    </row>
    <row r="6607" spans="2:12" ht="15" x14ac:dyDescent="0.25">
      <c r="B6607" s="388" t="s">
        <v>3521</v>
      </c>
      <c r="C6607" s="440" t="s">
        <v>15</v>
      </c>
      <c r="D6607" s="388" t="s">
        <v>33</v>
      </c>
      <c r="E6607" s="388" t="s">
        <v>30</v>
      </c>
      <c r="F6607" s="544" t="s">
        <v>199</v>
      </c>
      <c r="G6607" s="544"/>
      <c r="H6607" s="389" t="s">
        <v>24</v>
      </c>
      <c r="I6607" s="440" t="s">
        <v>26</v>
      </c>
      <c r="J6607" s="440" t="s">
        <v>585</v>
      </c>
      <c r="K6607" s="440" t="s">
        <v>54</v>
      </c>
      <c r="L6607" s="440" t="s">
        <v>25</v>
      </c>
    </row>
    <row r="6608" spans="2:12" x14ac:dyDescent="0.25">
      <c r="B6608" s="390" t="s">
        <v>382</v>
      </c>
      <c r="C6608" s="391" t="s">
        <v>3522</v>
      </c>
      <c r="D6608" s="390" t="s">
        <v>1336</v>
      </c>
      <c r="E6608" s="390" t="s">
        <v>3523</v>
      </c>
      <c r="F6608" s="541">
        <v>811</v>
      </c>
      <c r="G6608" s="541"/>
      <c r="H6608" s="392" t="s">
        <v>137</v>
      </c>
      <c r="I6608" s="443">
        <v>1</v>
      </c>
      <c r="J6608" s="393"/>
      <c r="K6608" s="393">
        <v>9.93</v>
      </c>
      <c r="L6608" s="393">
        <v>9.93</v>
      </c>
    </row>
    <row r="6609" spans="2:12" x14ac:dyDescent="0.25">
      <c r="B6609" s="394" t="s">
        <v>383</v>
      </c>
      <c r="C6609" s="444" t="s">
        <v>5389</v>
      </c>
      <c r="D6609" s="394" t="s">
        <v>1336</v>
      </c>
      <c r="E6609" s="394" t="s">
        <v>5390</v>
      </c>
      <c r="F6609" s="542" t="s">
        <v>390</v>
      </c>
      <c r="G6609" s="542"/>
      <c r="H6609" s="395" t="s">
        <v>136</v>
      </c>
      <c r="I6609" s="445">
        <v>1</v>
      </c>
      <c r="J6609" s="445">
        <v>0</v>
      </c>
      <c r="K6609" s="446">
        <v>1.99</v>
      </c>
      <c r="L6609" s="446">
        <v>1.99</v>
      </c>
    </row>
    <row r="6610" spans="2:12" x14ac:dyDescent="0.25">
      <c r="B6610" s="394" t="s">
        <v>383</v>
      </c>
      <c r="C6610" s="444" t="s">
        <v>674</v>
      </c>
      <c r="D6610" s="394" t="s">
        <v>1336</v>
      </c>
      <c r="E6610" s="394" t="s">
        <v>237</v>
      </c>
      <c r="F6610" s="542" t="s">
        <v>384</v>
      </c>
      <c r="G6610" s="542"/>
      <c r="H6610" s="395" t="s">
        <v>340</v>
      </c>
      <c r="I6610" s="445">
        <v>0.15</v>
      </c>
      <c r="J6610" s="445">
        <v>0</v>
      </c>
      <c r="K6610" s="446">
        <v>22.31</v>
      </c>
      <c r="L6610" s="446">
        <v>3.3464999999999998</v>
      </c>
    </row>
    <row r="6611" spans="2:12" x14ac:dyDescent="0.25">
      <c r="B6611" s="394" t="s">
        <v>383</v>
      </c>
      <c r="C6611" s="444" t="s">
        <v>441</v>
      </c>
      <c r="D6611" s="394" t="s">
        <v>1336</v>
      </c>
      <c r="E6611" s="394" t="s">
        <v>442</v>
      </c>
      <c r="F6611" s="542" t="s">
        <v>390</v>
      </c>
      <c r="G6611" s="542"/>
      <c r="H6611" s="395" t="s">
        <v>141</v>
      </c>
      <c r="I6611" s="445">
        <v>0.39</v>
      </c>
      <c r="J6611" s="445">
        <v>0</v>
      </c>
      <c r="K6611" s="446">
        <v>0.38</v>
      </c>
      <c r="L6611" s="446">
        <v>0.1482</v>
      </c>
    </row>
    <row r="6612" spans="2:12" x14ac:dyDescent="0.25">
      <c r="B6612" s="394" t="s">
        <v>383</v>
      </c>
      <c r="C6612" s="444" t="s">
        <v>688</v>
      </c>
      <c r="D6612" s="394" t="s">
        <v>1336</v>
      </c>
      <c r="E6612" s="394" t="s">
        <v>243</v>
      </c>
      <c r="F6612" s="542" t="s">
        <v>384</v>
      </c>
      <c r="G6612" s="542"/>
      <c r="H6612" s="395" t="s">
        <v>340</v>
      </c>
      <c r="I6612" s="445">
        <v>0.15</v>
      </c>
      <c r="J6612" s="445">
        <v>0</v>
      </c>
      <c r="K6612" s="446">
        <v>29.78</v>
      </c>
      <c r="L6612" s="446">
        <v>4.4669999999999996</v>
      </c>
    </row>
    <row r="6613" spans="2:12" ht="25.5" x14ac:dyDescent="0.25">
      <c r="B6613" s="399"/>
      <c r="C6613" s="399"/>
      <c r="D6613" s="399"/>
      <c r="E6613" s="399"/>
      <c r="F6613" s="399"/>
      <c r="G6613" s="399" t="s">
        <v>386</v>
      </c>
      <c r="H6613" s="447">
        <v>7.8</v>
      </c>
      <c r="I6613" s="399" t="s">
        <v>387</v>
      </c>
      <c r="J6613" s="447">
        <v>0</v>
      </c>
      <c r="K6613" s="399" t="s">
        <v>388</v>
      </c>
      <c r="L6613" s="447">
        <v>7.8</v>
      </c>
    </row>
    <row r="6614" spans="2:12" ht="26.25" thickBot="1" x14ac:dyDescent="0.3">
      <c r="B6614" s="399"/>
      <c r="C6614" s="399"/>
      <c r="D6614" s="399"/>
      <c r="E6614" s="399"/>
      <c r="F6614" s="399"/>
      <c r="G6614" s="399" t="s">
        <v>389</v>
      </c>
      <c r="H6614" s="447">
        <v>0</v>
      </c>
      <c r="I6614" s="543"/>
      <c r="J6614" s="543" t="s">
        <v>474</v>
      </c>
      <c r="K6614" s="399"/>
      <c r="L6614" s="447">
        <v>9.93</v>
      </c>
    </row>
    <row r="6615" spans="2:12" ht="51" customHeight="1" thickTop="1" x14ac:dyDescent="0.25">
      <c r="B6615" s="396"/>
      <c r="C6615" s="396"/>
      <c r="D6615" s="396"/>
      <c r="E6615" s="396"/>
      <c r="F6615" s="396"/>
      <c r="G6615" s="396"/>
      <c r="H6615" s="396"/>
      <c r="I6615" s="396"/>
      <c r="J6615" s="396"/>
      <c r="K6615" s="396"/>
      <c r="L6615" s="396"/>
    </row>
    <row r="6616" spans="2:12" ht="12.75" customHeight="1" x14ac:dyDescent="0.25">
      <c r="B6616" s="388" t="s">
        <v>3525</v>
      </c>
      <c r="C6616" s="440" t="s">
        <v>15</v>
      </c>
      <c r="D6616" s="388" t="s">
        <v>33</v>
      </c>
      <c r="E6616" s="388" t="s">
        <v>30</v>
      </c>
      <c r="F6616" s="544" t="s">
        <v>199</v>
      </c>
      <c r="G6616" s="544"/>
      <c r="H6616" s="389" t="s">
        <v>24</v>
      </c>
      <c r="I6616" s="440" t="s">
        <v>26</v>
      </c>
      <c r="J6616" s="440" t="s">
        <v>585</v>
      </c>
      <c r="K6616" s="440" t="s">
        <v>54</v>
      </c>
      <c r="L6616" s="440" t="s">
        <v>25</v>
      </c>
    </row>
    <row r="6617" spans="2:12" x14ac:dyDescent="0.25">
      <c r="B6617" s="390" t="s">
        <v>382</v>
      </c>
      <c r="C6617" s="391" t="s">
        <v>1019</v>
      </c>
      <c r="D6617" s="390" t="s">
        <v>1336</v>
      </c>
      <c r="E6617" s="390" t="s">
        <v>1020</v>
      </c>
      <c r="F6617" s="541">
        <v>814</v>
      </c>
      <c r="G6617" s="541"/>
      <c r="H6617" s="392" t="s">
        <v>137</v>
      </c>
      <c r="I6617" s="443">
        <v>1</v>
      </c>
      <c r="J6617" s="393"/>
      <c r="K6617" s="393">
        <v>27.44</v>
      </c>
      <c r="L6617" s="393">
        <v>27.44</v>
      </c>
    </row>
    <row r="6618" spans="2:12" x14ac:dyDescent="0.25">
      <c r="B6618" s="394" t="s">
        <v>383</v>
      </c>
      <c r="C6618" s="444" t="s">
        <v>1208</v>
      </c>
      <c r="D6618" s="394" t="s">
        <v>1336</v>
      </c>
      <c r="E6618" s="394" t="s">
        <v>1020</v>
      </c>
      <c r="F6618" s="542" t="s">
        <v>390</v>
      </c>
      <c r="G6618" s="542"/>
      <c r="H6618" s="395" t="s">
        <v>136</v>
      </c>
      <c r="I6618" s="445">
        <v>1</v>
      </c>
      <c r="J6618" s="445">
        <v>0</v>
      </c>
      <c r="K6618" s="446">
        <v>11.82</v>
      </c>
      <c r="L6618" s="446">
        <v>11.82</v>
      </c>
    </row>
    <row r="6619" spans="2:12" x14ac:dyDescent="0.25">
      <c r="B6619" s="394" t="s">
        <v>383</v>
      </c>
      <c r="C6619" s="444" t="s">
        <v>688</v>
      </c>
      <c r="D6619" s="394" t="s">
        <v>1336</v>
      </c>
      <c r="E6619" s="394" t="s">
        <v>243</v>
      </c>
      <c r="F6619" s="542" t="s">
        <v>384</v>
      </c>
      <c r="G6619" s="542"/>
      <c r="H6619" s="395" t="s">
        <v>340</v>
      </c>
      <c r="I6619" s="445">
        <v>0.3</v>
      </c>
      <c r="J6619" s="445">
        <v>0</v>
      </c>
      <c r="K6619" s="446">
        <v>29.78</v>
      </c>
      <c r="L6619" s="446">
        <v>8.9339999999999993</v>
      </c>
    </row>
    <row r="6620" spans="2:12" x14ac:dyDescent="0.25">
      <c r="B6620" s="394" t="s">
        <v>383</v>
      </c>
      <c r="C6620" s="444" t="s">
        <v>674</v>
      </c>
      <c r="D6620" s="394" t="s">
        <v>1336</v>
      </c>
      <c r="E6620" s="394" t="s">
        <v>237</v>
      </c>
      <c r="F6620" s="542" t="s">
        <v>384</v>
      </c>
      <c r="G6620" s="542"/>
      <c r="H6620" s="395" t="s">
        <v>340</v>
      </c>
      <c r="I6620" s="445">
        <v>0.3</v>
      </c>
      <c r="J6620" s="445">
        <v>0</v>
      </c>
      <c r="K6620" s="446">
        <v>22.31</v>
      </c>
      <c r="L6620" s="446">
        <v>6.6929999999999996</v>
      </c>
    </row>
    <row r="6621" spans="2:12" ht="25.5" x14ac:dyDescent="0.25">
      <c r="B6621" s="399"/>
      <c r="C6621" s="399"/>
      <c r="D6621" s="399"/>
      <c r="E6621" s="399"/>
      <c r="F6621" s="399"/>
      <c r="G6621" s="399" t="s">
        <v>386</v>
      </c>
      <c r="H6621" s="447">
        <v>15.62</v>
      </c>
      <c r="I6621" s="399" t="s">
        <v>387</v>
      </c>
      <c r="J6621" s="447">
        <v>0</v>
      </c>
      <c r="K6621" s="399" t="s">
        <v>388</v>
      </c>
      <c r="L6621" s="447">
        <v>15.62</v>
      </c>
    </row>
    <row r="6622" spans="2:12" ht="12.75" customHeight="1" thickBot="1" x14ac:dyDescent="0.3">
      <c r="B6622" s="399"/>
      <c r="C6622" s="399"/>
      <c r="D6622" s="399"/>
      <c r="E6622" s="399"/>
      <c r="F6622" s="399"/>
      <c r="G6622" s="399" t="s">
        <v>389</v>
      </c>
      <c r="H6622" s="447">
        <v>0</v>
      </c>
      <c r="I6622" s="543"/>
      <c r="J6622" s="543" t="s">
        <v>474</v>
      </c>
      <c r="K6622" s="399"/>
      <c r="L6622" s="447">
        <v>27.44</v>
      </c>
    </row>
    <row r="6623" spans="2:12" ht="13.5" thickTop="1" x14ac:dyDescent="0.25">
      <c r="B6623" s="396"/>
      <c r="C6623" s="396"/>
      <c r="D6623" s="396"/>
      <c r="E6623" s="396"/>
      <c r="F6623" s="396"/>
      <c r="G6623" s="396"/>
      <c r="H6623" s="396"/>
      <c r="I6623" s="396"/>
      <c r="J6623" s="396"/>
      <c r="K6623" s="396"/>
      <c r="L6623" s="396"/>
    </row>
    <row r="6624" spans="2:12" ht="15" x14ac:dyDescent="0.25">
      <c r="B6624" s="388" t="s">
        <v>3527</v>
      </c>
      <c r="C6624" s="440" t="s">
        <v>15</v>
      </c>
      <c r="D6624" s="388" t="s">
        <v>33</v>
      </c>
      <c r="E6624" s="388" t="s">
        <v>30</v>
      </c>
      <c r="F6624" s="544" t="s">
        <v>199</v>
      </c>
      <c r="G6624" s="544"/>
      <c r="H6624" s="389" t="s">
        <v>24</v>
      </c>
      <c r="I6624" s="440" t="s">
        <v>26</v>
      </c>
      <c r="J6624" s="440" t="s">
        <v>585</v>
      </c>
      <c r="K6624" s="440" t="s">
        <v>54</v>
      </c>
      <c r="L6624" s="440" t="s">
        <v>25</v>
      </c>
    </row>
    <row r="6625" spans="2:12" x14ac:dyDescent="0.25">
      <c r="B6625" s="390" t="s">
        <v>382</v>
      </c>
      <c r="C6625" s="391" t="s">
        <v>3528</v>
      </c>
      <c r="D6625" s="390" t="s">
        <v>1336</v>
      </c>
      <c r="E6625" s="390" t="s">
        <v>3529</v>
      </c>
      <c r="F6625" s="541">
        <v>814</v>
      </c>
      <c r="G6625" s="541"/>
      <c r="H6625" s="392" t="s">
        <v>137</v>
      </c>
      <c r="I6625" s="443">
        <v>1</v>
      </c>
      <c r="J6625" s="393"/>
      <c r="K6625" s="393">
        <v>25.48</v>
      </c>
      <c r="L6625" s="393">
        <v>25.48</v>
      </c>
    </row>
    <row r="6626" spans="2:12" x14ac:dyDescent="0.25">
      <c r="B6626" s="394" t="s">
        <v>383</v>
      </c>
      <c r="C6626" s="444" t="s">
        <v>5391</v>
      </c>
      <c r="D6626" s="394" t="s">
        <v>1336</v>
      </c>
      <c r="E6626" s="394" t="s">
        <v>5392</v>
      </c>
      <c r="F6626" s="542" t="s">
        <v>390</v>
      </c>
      <c r="G6626" s="542"/>
      <c r="H6626" s="395" t="s">
        <v>136</v>
      </c>
      <c r="I6626" s="445">
        <v>1</v>
      </c>
      <c r="J6626" s="445">
        <v>0</v>
      </c>
      <c r="K6626" s="446">
        <v>9.86</v>
      </c>
      <c r="L6626" s="446">
        <v>9.86</v>
      </c>
    </row>
    <row r="6627" spans="2:12" x14ac:dyDescent="0.25">
      <c r="B6627" s="394" t="s">
        <v>383</v>
      </c>
      <c r="C6627" s="444" t="s">
        <v>674</v>
      </c>
      <c r="D6627" s="394" t="s">
        <v>1336</v>
      </c>
      <c r="E6627" s="394" t="s">
        <v>237</v>
      </c>
      <c r="F6627" s="542" t="s">
        <v>384</v>
      </c>
      <c r="G6627" s="542"/>
      <c r="H6627" s="395" t="s">
        <v>340</v>
      </c>
      <c r="I6627" s="445">
        <v>0.3</v>
      </c>
      <c r="J6627" s="445">
        <v>0</v>
      </c>
      <c r="K6627" s="446">
        <v>22.31</v>
      </c>
      <c r="L6627" s="446">
        <v>6.6929999999999996</v>
      </c>
    </row>
    <row r="6628" spans="2:12" ht="38.25" customHeight="1" x14ac:dyDescent="0.25">
      <c r="B6628" s="394" t="s">
        <v>383</v>
      </c>
      <c r="C6628" s="444" t="s">
        <v>688</v>
      </c>
      <c r="D6628" s="394" t="s">
        <v>1336</v>
      </c>
      <c r="E6628" s="394" t="s">
        <v>243</v>
      </c>
      <c r="F6628" s="542" t="s">
        <v>384</v>
      </c>
      <c r="G6628" s="542"/>
      <c r="H6628" s="395" t="s">
        <v>340</v>
      </c>
      <c r="I6628" s="445">
        <v>0.3</v>
      </c>
      <c r="J6628" s="445">
        <v>0</v>
      </c>
      <c r="K6628" s="446">
        <v>29.78</v>
      </c>
      <c r="L6628" s="446">
        <v>8.9339999999999993</v>
      </c>
    </row>
    <row r="6629" spans="2:12" ht="25.5" x14ac:dyDescent="0.25">
      <c r="B6629" s="399"/>
      <c r="C6629" s="399"/>
      <c r="D6629" s="399"/>
      <c r="E6629" s="399"/>
      <c r="F6629" s="399"/>
      <c r="G6629" s="399" t="s">
        <v>386</v>
      </c>
      <c r="H6629" s="447">
        <v>15.62</v>
      </c>
      <c r="I6629" s="399" t="s">
        <v>387</v>
      </c>
      <c r="J6629" s="447">
        <v>0</v>
      </c>
      <c r="K6629" s="399" t="s">
        <v>388</v>
      </c>
      <c r="L6629" s="447">
        <v>15.62</v>
      </c>
    </row>
    <row r="6630" spans="2:12" ht="26.25" thickBot="1" x14ac:dyDescent="0.3">
      <c r="B6630" s="399"/>
      <c r="C6630" s="399"/>
      <c r="D6630" s="399"/>
      <c r="E6630" s="399"/>
      <c r="F6630" s="399"/>
      <c r="G6630" s="399" t="s">
        <v>389</v>
      </c>
      <c r="H6630" s="447">
        <v>0</v>
      </c>
      <c r="I6630" s="543"/>
      <c r="J6630" s="543" t="s">
        <v>474</v>
      </c>
      <c r="K6630" s="399"/>
      <c r="L6630" s="447">
        <v>25.48</v>
      </c>
    </row>
    <row r="6631" spans="2:12" ht="12.75" customHeight="1" thickTop="1" x14ac:dyDescent="0.25">
      <c r="B6631" s="396"/>
      <c r="C6631" s="396"/>
      <c r="D6631" s="396"/>
      <c r="E6631" s="396"/>
      <c r="F6631" s="396"/>
      <c r="G6631" s="396"/>
      <c r="H6631" s="396"/>
      <c r="I6631" s="396"/>
      <c r="J6631" s="396"/>
      <c r="K6631" s="396"/>
      <c r="L6631" s="396"/>
    </row>
    <row r="6632" spans="2:12" ht="12.75" customHeight="1" x14ac:dyDescent="0.25">
      <c r="B6632" s="388" t="s">
        <v>3530</v>
      </c>
      <c r="C6632" s="440" t="s">
        <v>15</v>
      </c>
      <c r="D6632" s="388" t="s">
        <v>33</v>
      </c>
      <c r="E6632" s="388" t="s">
        <v>30</v>
      </c>
      <c r="F6632" s="544" t="s">
        <v>199</v>
      </c>
      <c r="G6632" s="544"/>
      <c r="H6632" s="389" t="s">
        <v>24</v>
      </c>
      <c r="I6632" s="440" t="s">
        <v>26</v>
      </c>
      <c r="J6632" s="440" t="s">
        <v>585</v>
      </c>
      <c r="K6632" s="440" t="s">
        <v>54</v>
      </c>
      <c r="L6632" s="440" t="s">
        <v>25</v>
      </c>
    </row>
    <row r="6633" spans="2:12" x14ac:dyDescent="0.25">
      <c r="B6633" s="390" t="s">
        <v>382</v>
      </c>
      <c r="C6633" s="391" t="s">
        <v>1023</v>
      </c>
      <c r="D6633" s="390" t="s">
        <v>1336</v>
      </c>
      <c r="E6633" s="390" t="s">
        <v>1024</v>
      </c>
      <c r="F6633" s="541">
        <v>814</v>
      </c>
      <c r="G6633" s="541"/>
      <c r="H6633" s="392" t="s">
        <v>137</v>
      </c>
      <c r="I6633" s="443">
        <v>1</v>
      </c>
      <c r="J6633" s="393"/>
      <c r="K6633" s="393">
        <v>31.07</v>
      </c>
      <c r="L6633" s="393">
        <v>31.07</v>
      </c>
    </row>
    <row r="6634" spans="2:12" x14ac:dyDescent="0.25">
      <c r="B6634" s="394" t="s">
        <v>383</v>
      </c>
      <c r="C6634" s="444" t="s">
        <v>688</v>
      </c>
      <c r="D6634" s="394" t="s">
        <v>1336</v>
      </c>
      <c r="E6634" s="394" t="s">
        <v>243</v>
      </c>
      <c r="F6634" s="542" t="s">
        <v>384</v>
      </c>
      <c r="G6634" s="542"/>
      <c r="H6634" s="395" t="s">
        <v>340</v>
      </c>
      <c r="I6634" s="445">
        <v>0.3</v>
      </c>
      <c r="J6634" s="445">
        <v>0</v>
      </c>
      <c r="K6634" s="446">
        <v>29.78</v>
      </c>
      <c r="L6634" s="446">
        <v>8.9339999999999993</v>
      </c>
    </row>
    <row r="6635" spans="2:12" x14ac:dyDescent="0.25">
      <c r="B6635" s="394" t="s">
        <v>383</v>
      </c>
      <c r="C6635" s="444" t="s">
        <v>1211</v>
      </c>
      <c r="D6635" s="394" t="s">
        <v>1336</v>
      </c>
      <c r="E6635" s="394" t="s">
        <v>1212</v>
      </c>
      <c r="F6635" s="542" t="s">
        <v>390</v>
      </c>
      <c r="G6635" s="542"/>
      <c r="H6635" s="395" t="s">
        <v>136</v>
      </c>
      <c r="I6635" s="445">
        <v>1</v>
      </c>
      <c r="J6635" s="445">
        <v>0</v>
      </c>
      <c r="K6635" s="446">
        <v>15.45</v>
      </c>
      <c r="L6635" s="446">
        <v>15.45</v>
      </c>
    </row>
    <row r="6636" spans="2:12" x14ac:dyDescent="0.25">
      <c r="B6636" s="394" t="s">
        <v>383</v>
      </c>
      <c r="C6636" s="444" t="s">
        <v>674</v>
      </c>
      <c r="D6636" s="394" t="s">
        <v>1336</v>
      </c>
      <c r="E6636" s="394" t="s">
        <v>237</v>
      </c>
      <c r="F6636" s="542" t="s">
        <v>384</v>
      </c>
      <c r="G6636" s="542"/>
      <c r="H6636" s="395" t="s">
        <v>340</v>
      </c>
      <c r="I6636" s="445">
        <v>0.3</v>
      </c>
      <c r="J6636" s="445">
        <v>0</v>
      </c>
      <c r="K6636" s="446">
        <v>22.31</v>
      </c>
      <c r="L6636" s="446">
        <v>6.6929999999999996</v>
      </c>
    </row>
    <row r="6637" spans="2:12" ht="25.5" x14ac:dyDescent="0.25">
      <c r="B6637" s="399"/>
      <c r="C6637" s="399"/>
      <c r="D6637" s="399"/>
      <c r="E6637" s="399"/>
      <c r="F6637" s="399"/>
      <c r="G6637" s="399" t="s">
        <v>386</v>
      </c>
      <c r="H6637" s="447">
        <v>15.62</v>
      </c>
      <c r="I6637" s="399" t="s">
        <v>387</v>
      </c>
      <c r="J6637" s="447">
        <v>0</v>
      </c>
      <c r="K6637" s="399" t="s">
        <v>388</v>
      </c>
      <c r="L6637" s="447">
        <v>15.62</v>
      </c>
    </row>
    <row r="6638" spans="2:12" ht="38.25" customHeight="1" thickBot="1" x14ac:dyDescent="0.3">
      <c r="B6638" s="399"/>
      <c r="C6638" s="399"/>
      <c r="D6638" s="399"/>
      <c r="E6638" s="399"/>
      <c r="F6638" s="399"/>
      <c r="G6638" s="399" t="s">
        <v>389</v>
      </c>
      <c r="H6638" s="447">
        <v>0</v>
      </c>
      <c r="I6638" s="543"/>
      <c r="J6638" s="543" t="s">
        <v>474</v>
      </c>
      <c r="K6638" s="399"/>
      <c r="L6638" s="447">
        <v>31.07</v>
      </c>
    </row>
    <row r="6639" spans="2:12" ht="13.5" thickTop="1" x14ac:dyDescent="0.25">
      <c r="B6639" s="396"/>
      <c r="C6639" s="396"/>
      <c r="D6639" s="396"/>
      <c r="E6639" s="396"/>
      <c r="F6639" s="396"/>
      <c r="G6639" s="396"/>
      <c r="H6639" s="396"/>
      <c r="I6639" s="396"/>
      <c r="J6639" s="396"/>
      <c r="K6639" s="396"/>
      <c r="L6639" s="396"/>
    </row>
    <row r="6640" spans="2:12" ht="15" x14ac:dyDescent="0.25">
      <c r="B6640" s="388" t="s">
        <v>3531</v>
      </c>
      <c r="C6640" s="440" t="s">
        <v>15</v>
      </c>
      <c r="D6640" s="388" t="s">
        <v>33</v>
      </c>
      <c r="E6640" s="388" t="s">
        <v>30</v>
      </c>
      <c r="F6640" s="544" t="s">
        <v>199</v>
      </c>
      <c r="G6640" s="544"/>
      <c r="H6640" s="389" t="s">
        <v>24</v>
      </c>
      <c r="I6640" s="440" t="s">
        <v>26</v>
      </c>
      <c r="J6640" s="440" t="s">
        <v>585</v>
      </c>
      <c r="K6640" s="440" t="s">
        <v>54</v>
      </c>
      <c r="L6640" s="440" t="s">
        <v>25</v>
      </c>
    </row>
    <row r="6641" spans="2:12" ht="12.75" customHeight="1" x14ac:dyDescent="0.25">
      <c r="B6641" s="390" t="s">
        <v>382</v>
      </c>
      <c r="C6641" s="391" t="s">
        <v>1027</v>
      </c>
      <c r="D6641" s="390" t="s">
        <v>1336</v>
      </c>
      <c r="E6641" s="390" t="s">
        <v>1028</v>
      </c>
      <c r="F6641" s="541">
        <v>814</v>
      </c>
      <c r="G6641" s="541"/>
      <c r="H6641" s="392" t="s">
        <v>137</v>
      </c>
      <c r="I6641" s="443">
        <v>1</v>
      </c>
      <c r="J6641" s="393"/>
      <c r="K6641" s="393">
        <v>18.29</v>
      </c>
      <c r="L6641" s="393">
        <v>18.29</v>
      </c>
    </row>
    <row r="6642" spans="2:12" ht="12.75" customHeight="1" x14ac:dyDescent="0.25">
      <c r="B6642" s="394" t="s">
        <v>383</v>
      </c>
      <c r="C6642" s="444" t="s">
        <v>674</v>
      </c>
      <c r="D6642" s="394" t="s">
        <v>1336</v>
      </c>
      <c r="E6642" s="394" t="s">
        <v>237</v>
      </c>
      <c r="F6642" s="542" t="s">
        <v>384</v>
      </c>
      <c r="G6642" s="542"/>
      <c r="H6642" s="395" t="s">
        <v>340</v>
      </c>
      <c r="I6642" s="445">
        <v>0.19</v>
      </c>
      <c r="J6642" s="445">
        <v>0</v>
      </c>
      <c r="K6642" s="446">
        <v>22.31</v>
      </c>
      <c r="L6642" s="446">
        <v>4.2389000000000001</v>
      </c>
    </row>
    <row r="6643" spans="2:12" x14ac:dyDescent="0.25">
      <c r="B6643" s="394" t="s">
        <v>383</v>
      </c>
      <c r="C6643" s="444" t="s">
        <v>441</v>
      </c>
      <c r="D6643" s="394" t="s">
        <v>1336</v>
      </c>
      <c r="E6643" s="394" t="s">
        <v>442</v>
      </c>
      <c r="F6643" s="542" t="s">
        <v>390</v>
      </c>
      <c r="G6643" s="542"/>
      <c r="H6643" s="395" t="s">
        <v>141</v>
      </c>
      <c r="I6643" s="445">
        <v>0.31</v>
      </c>
      <c r="J6643" s="445">
        <v>0</v>
      </c>
      <c r="K6643" s="446">
        <v>0.38</v>
      </c>
      <c r="L6643" s="446">
        <v>0.1178</v>
      </c>
    </row>
    <row r="6644" spans="2:12" x14ac:dyDescent="0.25">
      <c r="B6644" s="394" t="s">
        <v>383</v>
      </c>
      <c r="C6644" s="444" t="s">
        <v>688</v>
      </c>
      <c r="D6644" s="394" t="s">
        <v>1336</v>
      </c>
      <c r="E6644" s="394" t="s">
        <v>243</v>
      </c>
      <c r="F6644" s="542" t="s">
        <v>384</v>
      </c>
      <c r="G6644" s="542"/>
      <c r="H6644" s="395" t="s">
        <v>340</v>
      </c>
      <c r="I6644" s="445">
        <v>0.19</v>
      </c>
      <c r="J6644" s="445">
        <v>0</v>
      </c>
      <c r="K6644" s="446">
        <v>29.78</v>
      </c>
      <c r="L6644" s="446">
        <v>5.6581999999999999</v>
      </c>
    </row>
    <row r="6645" spans="2:12" ht="25.5" x14ac:dyDescent="0.25">
      <c r="B6645" s="394" t="s">
        <v>383</v>
      </c>
      <c r="C6645" s="444" t="s">
        <v>1214</v>
      </c>
      <c r="D6645" s="394" t="s">
        <v>1336</v>
      </c>
      <c r="E6645" s="394" t="s">
        <v>1028</v>
      </c>
      <c r="F6645" s="542" t="s">
        <v>390</v>
      </c>
      <c r="G6645" s="542"/>
      <c r="H6645" s="395" t="s">
        <v>136</v>
      </c>
      <c r="I6645" s="445">
        <v>1</v>
      </c>
      <c r="J6645" s="445">
        <v>0</v>
      </c>
      <c r="K6645" s="446">
        <v>8.3000000000000007</v>
      </c>
      <c r="L6645" s="446">
        <v>8.3000000000000007</v>
      </c>
    </row>
    <row r="6646" spans="2:12" ht="25.5" x14ac:dyDescent="0.25">
      <c r="B6646" s="399"/>
      <c r="C6646" s="399"/>
      <c r="D6646" s="399"/>
      <c r="E6646" s="399"/>
      <c r="F6646" s="399"/>
      <c r="G6646" s="399" t="s">
        <v>386</v>
      </c>
      <c r="H6646" s="447">
        <v>9.8800000000000008</v>
      </c>
      <c r="I6646" s="399" t="s">
        <v>387</v>
      </c>
      <c r="J6646" s="447">
        <v>0</v>
      </c>
      <c r="K6646" s="399" t="s">
        <v>388</v>
      </c>
      <c r="L6646" s="447">
        <v>9.8800000000000008</v>
      </c>
    </row>
    <row r="6647" spans="2:12" ht="26.25" thickBot="1" x14ac:dyDescent="0.3">
      <c r="B6647" s="399"/>
      <c r="C6647" s="399"/>
      <c r="D6647" s="399"/>
      <c r="E6647" s="399"/>
      <c r="F6647" s="399"/>
      <c r="G6647" s="399" t="s">
        <v>389</v>
      </c>
      <c r="H6647" s="447">
        <v>0</v>
      </c>
      <c r="I6647" s="543"/>
      <c r="J6647" s="543" t="s">
        <v>474</v>
      </c>
      <c r="K6647" s="399"/>
      <c r="L6647" s="447">
        <v>18.29</v>
      </c>
    </row>
    <row r="6648" spans="2:12" ht="38.25" customHeight="1" thickTop="1" x14ac:dyDescent="0.25">
      <c r="B6648" s="396"/>
      <c r="C6648" s="396"/>
      <c r="D6648" s="396"/>
      <c r="E6648" s="396"/>
      <c r="F6648" s="396"/>
      <c r="G6648" s="396"/>
      <c r="H6648" s="396"/>
      <c r="I6648" s="396"/>
      <c r="J6648" s="396"/>
      <c r="K6648" s="396"/>
      <c r="L6648" s="396"/>
    </row>
    <row r="6649" spans="2:12" ht="12.75" customHeight="1" x14ac:dyDescent="0.25">
      <c r="B6649" s="388" t="s">
        <v>3533</v>
      </c>
      <c r="C6649" s="440" t="s">
        <v>15</v>
      </c>
      <c r="D6649" s="388" t="s">
        <v>33</v>
      </c>
      <c r="E6649" s="388" t="s">
        <v>30</v>
      </c>
      <c r="F6649" s="544" t="s">
        <v>199</v>
      </c>
      <c r="G6649" s="544"/>
      <c r="H6649" s="389" t="s">
        <v>24</v>
      </c>
      <c r="I6649" s="440" t="s">
        <v>26</v>
      </c>
      <c r="J6649" s="440" t="s">
        <v>585</v>
      </c>
      <c r="K6649" s="440" t="s">
        <v>54</v>
      </c>
      <c r="L6649" s="440" t="s">
        <v>25</v>
      </c>
    </row>
    <row r="6650" spans="2:12" ht="12.75" customHeight="1" x14ac:dyDescent="0.25">
      <c r="B6650" s="390" t="s">
        <v>382</v>
      </c>
      <c r="C6650" s="391" t="s">
        <v>997</v>
      </c>
      <c r="D6650" s="390" t="s">
        <v>1336</v>
      </c>
      <c r="E6650" s="390" t="s">
        <v>998</v>
      </c>
      <c r="F6650" s="541">
        <v>809</v>
      </c>
      <c r="G6650" s="541"/>
      <c r="H6650" s="392" t="s">
        <v>137</v>
      </c>
      <c r="I6650" s="443">
        <v>1</v>
      </c>
      <c r="J6650" s="393"/>
      <c r="K6650" s="393">
        <v>269.83</v>
      </c>
      <c r="L6650" s="393">
        <v>269.83</v>
      </c>
    </row>
    <row r="6651" spans="2:12" x14ac:dyDescent="0.25">
      <c r="B6651" s="394" t="s">
        <v>383</v>
      </c>
      <c r="C6651" s="444" t="s">
        <v>674</v>
      </c>
      <c r="D6651" s="394" t="s">
        <v>1336</v>
      </c>
      <c r="E6651" s="394" t="s">
        <v>237</v>
      </c>
      <c r="F6651" s="542" t="s">
        <v>384</v>
      </c>
      <c r="G6651" s="542"/>
      <c r="H6651" s="395" t="s">
        <v>340</v>
      </c>
      <c r="I6651" s="445">
        <v>0.95</v>
      </c>
      <c r="J6651" s="445">
        <v>0</v>
      </c>
      <c r="K6651" s="446">
        <v>22.31</v>
      </c>
      <c r="L6651" s="446">
        <v>21.194500000000001</v>
      </c>
    </row>
    <row r="6652" spans="2:12" x14ac:dyDescent="0.25">
      <c r="B6652" s="394" t="s">
        <v>383</v>
      </c>
      <c r="C6652" s="444" t="s">
        <v>688</v>
      </c>
      <c r="D6652" s="394" t="s">
        <v>1336</v>
      </c>
      <c r="E6652" s="394" t="s">
        <v>243</v>
      </c>
      <c r="F6652" s="542" t="s">
        <v>384</v>
      </c>
      <c r="G6652" s="542"/>
      <c r="H6652" s="395" t="s">
        <v>340</v>
      </c>
      <c r="I6652" s="445">
        <v>0.95</v>
      </c>
      <c r="J6652" s="445">
        <v>0</v>
      </c>
      <c r="K6652" s="446">
        <v>29.78</v>
      </c>
      <c r="L6652" s="446">
        <v>28.291</v>
      </c>
    </row>
    <row r="6653" spans="2:12" x14ac:dyDescent="0.25">
      <c r="B6653" s="394" t="s">
        <v>383</v>
      </c>
      <c r="C6653" s="444" t="s">
        <v>1188</v>
      </c>
      <c r="D6653" s="394" t="s">
        <v>1336</v>
      </c>
      <c r="E6653" s="394" t="s">
        <v>1189</v>
      </c>
      <c r="F6653" s="542" t="s">
        <v>390</v>
      </c>
      <c r="G6653" s="542"/>
      <c r="H6653" s="395" t="s">
        <v>136</v>
      </c>
      <c r="I6653" s="445">
        <v>1</v>
      </c>
      <c r="J6653" s="445">
        <v>0</v>
      </c>
      <c r="K6653" s="446">
        <v>219.64</v>
      </c>
      <c r="L6653" s="446">
        <v>219.64</v>
      </c>
    </row>
    <row r="6654" spans="2:12" x14ac:dyDescent="0.25">
      <c r="B6654" s="394" t="s">
        <v>383</v>
      </c>
      <c r="C6654" s="444" t="s">
        <v>441</v>
      </c>
      <c r="D6654" s="394" t="s">
        <v>1336</v>
      </c>
      <c r="E6654" s="394" t="s">
        <v>442</v>
      </c>
      <c r="F6654" s="542" t="s">
        <v>390</v>
      </c>
      <c r="G6654" s="542"/>
      <c r="H6654" s="395" t="s">
        <v>141</v>
      </c>
      <c r="I6654" s="445">
        <v>1.88</v>
      </c>
      <c r="J6654" s="445">
        <v>0</v>
      </c>
      <c r="K6654" s="446">
        <v>0.38</v>
      </c>
      <c r="L6654" s="446">
        <v>0.71440000000000003</v>
      </c>
    </row>
    <row r="6655" spans="2:12" ht="25.5" x14ac:dyDescent="0.25">
      <c r="B6655" s="399"/>
      <c r="C6655" s="399"/>
      <c r="D6655" s="399"/>
      <c r="E6655" s="399"/>
      <c r="F6655" s="399"/>
      <c r="G6655" s="399" t="s">
        <v>386</v>
      </c>
      <c r="H6655" s="447">
        <v>49.48</v>
      </c>
      <c r="I6655" s="399" t="s">
        <v>387</v>
      </c>
      <c r="J6655" s="447">
        <v>0</v>
      </c>
      <c r="K6655" s="399" t="s">
        <v>388</v>
      </c>
      <c r="L6655" s="447">
        <v>49.48</v>
      </c>
    </row>
    <row r="6656" spans="2:12" ht="26.25" thickBot="1" x14ac:dyDescent="0.3">
      <c r="B6656" s="399"/>
      <c r="C6656" s="399"/>
      <c r="D6656" s="399"/>
      <c r="E6656" s="399"/>
      <c r="F6656" s="399"/>
      <c r="G6656" s="399" t="s">
        <v>389</v>
      </c>
      <c r="H6656" s="447">
        <v>0</v>
      </c>
      <c r="I6656" s="543"/>
      <c r="J6656" s="543" t="s">
        <v>474</v>
      </c>
      <c r="K6656" s="399"/>
      <c r="L6656" s="447">
        <v>269.83</v>
      </c>
    </row>
    <row r="6657" spans="2:12" ht="13.5" thickTop="1" x14ac:dyDescent="0.25">
      <c r="B6657" s="396"/>
      <c r="C6657" s="396"/>
      <c r="D6657" s="396"/>
      <c r="E6657" s="396"/>
      <c r="F6657" s="396"/>
      <c r="G6657" s="396"/>
      <c r="H6657" s="396"/>
      <c r="I6657" s="396"/>
      <c r="J6657" s="396"/>
      <c r="K6657" s="396"/>
      <c r="L6657" s="396"/>
    </row>
    <row r="6658" spans="2:12" ht="15" x14ac:dyDescent="0.25">
      <c r="B6658" s="388" t="s">
        <v>3534</v>
      </c>
      <c r="C6658" s="440" t="s">
        <v>15</v>
      </c>
      <c r="D6658" s="388" t="s">
        <v>33</v>
      </c>
      <c r="E6658" s="388" t="s">
        <v>30</v>
      </c>
      <c r="F6658" s="544" t="s">
        <v>199</v>
      </c>
      <c r="G6658" s="544"/>
      <c r="H6658" s="389" t="s">
        <v>24</v>
      </c>
      <c r="I6658" s="440" t="s">
        <v>26</v>
      </c>
      <c r="J6658" s="440" t="s">
        <v>585</v>
      </c>
      <c r="K6658" s="440" t="s">
        <v>54</v>
      </c>
      <c r="L6658" s="440" t="s">
        <v>25</v>
      </c>
    </row>
    <row r="6659" spans="2:12" x14ac:dyDescent="0.25">
      <c r="B6659" s="390" t="s">
        <v>382</v>
      </c>
      <c r="C6659" s="391" t="s">
        <v>3535</v>
      </c>
      <c r="D6659" s="390" t="s">
        <v>1336</v>
      </c>
      <c r="E6659" s="390" t="s">
        <v>3536</v>
      </c>
      <c r="F6659" s="541">
        <v>809</v>
      </c>
      <c r="G6659" s="541"/>
      <c r="H6659" s="392" t="s">
        <v>137</v>
      </c>
      <c r="I6659" s="443">
        <v>1</v>
      </c>
      <c r="J6659" s="393"/>
      <c r="K6659" s="393">
        <v>161.81</v>
      </c>
      <c r="L6659" s="393">
        <v>161.81</v>
      </c>
    </row>
    <row r="6660" spans="2:12" x14ac:dyDescent="0.25">
      <c r="B6660" s="394" t="s">
        <v>383</v>
      </c>
      <c r="C6660" s="444" t="s">
        <v>5393</v>
      </c>
      <c r="D6660" s="394" t="s">
        <v>1336</v>
      </c>
      <c r="E6660" s="394" t="s">
        <v>5394</v>
      </c>
      <c r="F6660" s="542" t="s">
        <v>390</v>
      </c>
      <c r="G6660" s="542"/>
      <c r="H6660" s="395" t="s">
        <v>136</v>
      </c>
      <c r="I6660" s="445">
        <v>1</v>
      </c>
      <c r="J6660" s="445">
        <v>0</v>
      </c>
      <c r="K6660" s="446">
        <v>116.97</v>
      </c>
      <c r="L6660" s="446">
        <v>116.97</v>
      </c>
    </row>
    <row r="6661" spans="2:12" x14ac:dyDescent="0.25">
      <c r="B6661" s="394" t="s">
        <v>383</v>
      </c>
      <c r="C6661" s="444" t="s">
        <v>674</v>
      </c>
      <c r="D6661" s="394" t="s">
        <v>1336</v>
      </c>
      <c r="E6661" s="394" t="s">
        <v>237</v>
      </c>
      <c r="F6661" s="542" t="s">
        <v>384</v>
      </c>
      <c r="G6661" s="542"/>
      <c r="H6661" s="395" t="s">
        <v>340</v>
      </c>
      <c r="I6661" s="445">
        <v>0.85</v>
      </c>
      <c r="J6661" s="445">
        <v>0</v>
      </c>
      <c r="K6661" s="446">
        <v>22.31</v>
      </c>
      <c r="L6661" s="446">
        <v>18.9635</v>
      </c>
    </row>
    <row r="6662" spans="2:12" x14ac:dyDescent="0.25">
      <c r="B6662" s="394" t="s">
        <v>383</v>
      </c>
      <c r="C6662" s="444" t="s">
        <v>688</v>
      </c>
      <c r="D6662" s="394" t="s">
        <v>1336</v>
      </c>
      <c r="E6662" s="394" t="s">
        <v>243</v>
      </c>
      <c r="F6662" s="542" t="s">
        <v>384</v>
      </c>
      <c r="G6662" s="542"/>
      <c r="H6662" s="395" t="s">
        <v>340</v>
      </c>
      <c r="I6662" s="445">
        <v>0.85</v>
      </c>
      <c r="J6662" s="445">
        <v>0</v>
      </c>
      <c r="K6662" s="446">
        <v>29.78</v>
      </c>
      <c r="L6662" s="446">
        <v>25.312999999999999</v>
      </c>
    </row>
    <row r="6663" spans="2:12" x14ac:dyDescent="0.25">
      <c r="B6663" s="394" t="s">
        <v>383</v>
      </c>
      <c r="C6663" s="444" t="s">
        <v>441</v>
      </c>
      <c r="D6663" s="394" t="s">
        <v>1336</v>
      </c>
      <c r="E6663" s="394" t="s">
        <v>442</v>
      </c>
      <c r="F6663" s="542" t="s">
        <v>390</v>
      </c>
      <c r="G6663" s="542"/>
      <c r="H6663" s="395" t="s">
        <v>141</v>
      </c>
      <c r="I6663" s="445">
        <v>1.5</v>
      </c>
      <c r="J6663" s="445">
        <v>0</v>
      </c>
      <c r="K6663" s="446">
        <v>0.38</v>
      </c>
      <c r="L6663" s="446">
        <v>0.56999999999999995</v>
      </c>
    </row>
    <row r="6664" spans="2:12" ht="25.5" x14ac:dyDescent="0.25">
      <c r="B6664" s="399"/>
      <c r="C6664" s="399"/>
      <c r="D6664" s="399"/>
      <c r="E6664" s="399"/>
      <c r="F6664" s="399"/>
      <c r="G6664" s="399" t="s">
        <v>386</v>
      </c>
      <c r="H6664" s="447">
        <v>44.27</v>
      </c>
      <c r="I6664" s="399" t="s">
        <v>387</v>
      </c>
      <c r="J6664" s="447">
        <v>0</v>
      </c>
      <c r="K6664" s="399" t="s">
        <v>388</v>
      </c>
      <c r="L6664" s="447">
        <v>44.27</v>
      </c>
    </row>
    <row r="6665" spans="2:12" ht="12.75" customHeight="1" thickBot="1" x14ac:dyDescent="0.3">
      <c r="B6665" s="399"/>
      <c r="C6665" s="399"/>
      <c r="D6665" s="399"/>
      <c r="E6665" s="399"/>
      <c r="F6665" s="399"/>
      <c r="G6665" s="399" t="s">
        <v>389</v>
      </c>
      <c r="H6665" s="447">
        <v>0</v>
      </c>
      <c r="I6665" s="543"/>
      <c r="J6665" s="543" t="s">
        <v>474</v>
      </c>
      <c r="K6665" s="399"/>
      <c r="L6665" s="447">
        <v>161.81</v>
      </c>
    </row>
    <row r="6666" spans="2:12" ht="12.75" customHeight="1" thickTop="1" x14ac:dyDescent="0.25">
      <c r="B6666" s="396"/>
      <c r="C6666" s="396"/>
      <c r="D6666" s="396"/>
      <c r="E6666" s="396"/>
      <c r="F6666" s="396"/>
      <c r="G6666" s="396"/>
      <c r="H6666" s="396"/>
      <c r="I6666" s="396"/>
      <c r="J6666" s="396"/>
      <c r="K6666" s="396"/>
      <c r="L6666" s="396"/>
    </row>
    <row r="6667" spans="2:12" ht="15" x14ac:dyDescent="0.25">
      <c r="B6667" s="388" t="s">
        <v>3538</v>
      </c>
      <c r="C6667" s="440" t="s">
        <v>15</v>
      </c>
      <c r="D6667" s="388" t="s">
        <v>33</v>
      </c>
      <c r="E6667" s="388" t="s">
        <v>30</v>
      </c>
      <c r="F6667" s="544" t="s">
        <v>199</v>
      </c>
      <c r="G6667" s="544"/>
      <c r="H6667" s="389" t="s">
        <v>24</v>
      </c>
      <c r="I6667" s="440" t="s">
        <v>26</v>
      </c>
      <c r="J6667" s="440" t="s">
        <v>585</v>
      </c>
      <c r="K6667" s="440" t="s">
        <v>54</v>
      </c>
      <c r="L6667" s="440" t="s">
        <v>25</v>
      </c>
    </row>
    <row r="6668" spans="2:12" x14ac:dyDescent="0.25">
      <c r="B6668" s="390" t="s">
        <v>382</v>
      </c>
      <c r="C6668" s="391" t="s">
        <v>3539</v>
      </c>
      <c r="D6668" s="390" t="s">
        <v>1336</v>
      </c>
      <c r="E6668" s="390" t="s">
        <v>3540</v>
      </c>
      <c r="F6668" s="541">
        <v>809</v>
      </c>
      <c r="G6668" s="541"/>
      <c r="H6668" s="392" t="s">
        <v>137</v>
      </c>
      <c r="I6668" s="443">
        <v>1</v>
      </c>
      <c r="J6668" s="393"/>
      <c r="K6668" s="393">
        <v>564.58000000000004</v>
      </c>
      <c r="L6668" s="393">
        <v>564.58000000000004</v>
      </c>
    </row>
    <row r="6669" spans="2:12" x14ac:dyDescent="0.25">
      <c r="B6669" s="394" t="s">
        <v>383</v>
      </c>
      <c r="C6669" s="444" t="s">
        <v>688</v>
      </c>
      <c r="D6669" s="394" t="s">
        <v>1336</v>
      </c>
      <c r="E6669" s="394" t="s">
        <v>243</v>
      </c>
      <c r="F6669" s="542" t="s">
        <v>384</v>
      </c>
      <c r="G6669" s="542"/>
      <c r="H6669" s="395" t="s">
        <v>340</v>
      </c>
      <c r="I6669" s="445">
        <v>1.1499999999999999</v>
      </c>
      <c r="J6669" s="445">
        <v>0</v>
      </c>
      <c r="K6669" s="446">
        <v>29.78</v>
      </c>
      <c r="L6669" s="446">
        <v>34.247</v>
      </c>
    </row>
    <row r="6670" spans="2:12" x14ac:dyDescent="0.25">
      <c r="B6670" s="394" t="s">
        <v>383</v>
      </c>
      <c r="C6670" s="444" t="s">
        <v>441</v>
      </c>
      <c r="D6670" s="394" t="s">
        <v>1336</v>
      </c>
      <c r="E6670" s="394" t="s">
        <v>442</v>
      </c>
      <c r="F6670" s="542" t="s">
        <v>390</v>
      </c>
      <c r="G6670" s="542"/>
      <c r="H6670" s="395" t="s">
        <v>141</v>
      </c>
      <c r="I6670" s="445">
        <v>2.82</v>
      </c>
      <c r="J6670" s="445">
        <v>0</v>
      </c>
      <c r="K6670" s="446">
        <v>0.38</v>
      </c>
      <c r="L6670" s="446">
        <v>1.0716000000000001</v>
      </c>
    </row>
    <row r="6671" spans="2:12" x14ac:dyDescent="0.25">
      <c r="B6671" s="394" t="s">
        <v>383</v>
      </c>
      <c r="C6671" s="444" t="s">
        <v>5395</v>
      </c>
      <c r="D6671" s="394" t="s">
        <v>1336</v>
      </c>
      <c r="E6671" s="394" t="s">
        <v>5396</v>
      </c>
      <c r="F6671" s="542" t="s">
        <v>390</v>
      </c>
      <c r="G6671" s="542"/>
      <c r="H6671" s="395" t="s">
        <v>136</v>
      </c>
      <c r="I6671" s="445">
        <v>1</v>
      </c>
      <c r="J6671" s="445">
        <v>0</v>
      </c>
      <c r="K6671" s="446">
        <v>503.62</v>
      </c>
      <c r="L6671" s="446">
        <v>503.62</v>
      </c>
    </row>
    <row r="6672" spans="2:12" x14ac:dyDescent="0.25">
      <c r="B6672" s="394" t="s">
        <v>383</v>
      </c>
      <c r="C6672" s="444" t="s">
        <v>674</v>
      </c>
      <c r="D6672" s="394" t="s">
        <v>1336</v>
      </c>
      <c r="E6672" s="394" t="s">
        <v>237</v>
      </c>
      <c r="F6672" s="542" t="s">
        <v>384</v>
      </c>
      <c r="G6672" s="542"/>
      <c r="H6672" s="395" t="s">
        <v>340</v>
      </c>
      <c r="I6672" s="445">
        <v>1.1499999999999999</v>
      </c>
      <c r="J6672" s="445">
        <v>0</v>
      </c>
      <c r="K6672" s="446">
        <v>22.31</v>
      </c>
      <c r="L6672" s="446">
        <v>25.656500000000001</v>
      </c>
    </row>
    <row r="6673" spans="2:12" ht="25.5" x14ac:dyDescent="0.25">
      <c r="B6673" s="399"/>
      <c r="C6673" s="399"/>
      <c r="D6673" s="399"/>
      <c r="E6673" s="399"/>
      <c r="F6673" s="399"/>
      <c r="G6673" s="399" t="s">
        <v>386</v>
      </c>
      <c r="H6673" s="447">
        <v>59.89</v>
      </c>
      <c r="I6673" s="399" t="s">
        <v>387</v>
      </c>
      <c r="J6673" s="447">
        <v>0</v>
      </c>
      <c r="K6673" s="399" t="s">
        <v>388</v>
      </c>
      <c r="L6673" s="447">
        <v>59.89</v>
      </c>
    </row>
    <row r="6674" spans="2:12" ht="26.25" thickBot="1" x14ac:dyDescent="0.3">
      <c r="B6674" s="399"/>
      <c r="C6674" s="399"/>
      <c r="D6674" s="399"/>
      <c r="E6674" s="399"/>
      <c r="F6674" s="399"/>
      <c r="G6674" s="399" t="s">
        <v>389</v>
      </c>
      <c r="H6674" s="447">
        <v>0</v>
      </c>
      <c r="I6674" s="543"/>
      <c r="J6674" s="543" t="s">
        <v>474</v>
      </c>
      <c r="K6674" s="399"/>
      <c r="L6674" s="447">
        <v>564.58000000000004</v>
      </c>
    </row>
    <row r="6675" spans="2:12" ht="13.5" thickTop="1" x14ac:dyDescent="0.25">
      <c r="B6675" s="396"/>
      <c r="C6675" s="396"/>
      <c r="D6675" s="396"/>
      <c r="E6675" s="396"/>
      <c r="F6675" s="396"/>
      <c r="G6675" s="396"/>
      <c r="H6675" s="396"/>
      <c r="I6675" s="396"/>
      <c r="J6675" s="396"/>
      <c r="K6675" s="396"/>
      <c r="L6675" s="396"/>
    </row>
    <row r="6676" spans="2:12" ht="12.75" customHeight="1" x14ac:dyDescent="0.25">
      <c r="B6676" s="388" t="s">
        <v>3547</v>
      </c>
      <c r="C6676" s="440" t="s">
        <v>15</v>
      </c>
      <c r="D6676" s="388" t="s">
        <v>33</v>
      </c>
      <c r="E6676" s="388" t="s">
        <v>30</v>
      </c>
      <c r="F6676" s="544" t="s">
        <v>199</v>
      </c>
      <c r="G6676" s="544"/>
      <c r="H6676" s="389" t="s">
        <v>24</v>
      </c>
      <c r="I6676" s="440" t="s">
        <v>26</v>
      </c>
      <c r="J6676" s="440" t="s">
        <v>585</v>
      </c>
      <c r="K6676" s="440" t="s">
        <v>54</v>
      </c>
      <c r="L6676" s="440" t="s">
        <v>25</v>
      </c>
    </row>
    <row r="6677" spans="2:12" ht="12.75" customHeight="1" x14ac:dyDescent="0.25">
      <c r="B6677" s="390" t="s">
        <v>382</v>
      </c>
      <c r="C6677" s="391" t="s">
        <v>3548</v>
      </c>
      <c r="D6677" s="390" t="s">
        <v>1336</v>
      </c>
      <c r="E6677" s="390" t="s">
        <v>3549</v>
      </c>
      <c r="F6677" s="541">
        <v>815</v>
      </c>
      <c r="G6677" s="541"/>
      <c r="H6677" s="392" t="s">
        <v>137</v>
      </c>
      <c r="I6677" s="443">
        <v>1</v>
      </c>
      <c r="J6677" s="393"/>
      <c r="K6677" s="393">
        <v>27.83</v>
      </c>
      <c r="L6677" s="393">
        <v>27.83</v>
      </c>
    </row>
    <row r="6678" spans="2:12" x14ac:dyDescent="0.25">
      <c r="B6678" s="394" t="s">
        <v>383</v>
      </c>
      <c r="C6678" s="444" t="s">
        <v>688</v>
      </c>
      <c r="D6678" s="394" t="s">
        <v>1336</v>
      </c>
      <c r="E6678" s="394" t="s">
        <v>243</v>
      </c>
      <c r="F6678" s="542" t="s">
        <v>384</v>
      </c>
      <c r="G6678" s="542"/>
      <c r="H6678" s="395" t="s">
        <v>340</v>
      </c>
      <c r="I6678" s="445">
        <v>0.26</v>
      </c>
      <c r="J6678" s="445">
        <v>0</v>
      </c>
      <c r="K6678" s="446">
        <v>29.78</v>
      </c>
      <c r="L6678" s="446">
        <v>7.7427999999999999</v>
      </c>
    </row>
    <row r="6679" spans="2:12" x14ac:dyDescent="0.25">
      <c r="B6679" s="394" t="s">
        <v>383</v>
      </c>
      <c r="C6679" s="444" t="s">
        <v>674</v>
      </c>
      <c r="D6679" s="394" t="s">
        <v>1336</v>
      </c>
      <c r="E6679" s="394" t="s">
        <v>237</v>
      </c>
      <c r="F6679" s="542" t="s">
        <v>384</v>
      </c>
      <c r="G6679" s="542"/>
      <c r="H6679" s="395" t="s">
        <v>340</v>
      </c>
      <c r="I6679" s="445">
        <v>0.26</v>
      </c>
      <c r="J6679" s="445">
        <v>0</v>
      </c>
      <c r="K6679" s="446">
        <v>22.31</v>
      </c>
      <c r="L6679" s="446">
        <v>5.8006000000000002</v>
      </c>
    </row>
    <row r="6680" spans="2:12" x14ac:dyDescent="0.25">
      <c r="B6680" s="394" t="s">
        <v>383</v>
      </c>
      <c r="C6680" s="444" t="s">
        <v>5397</v>
      </c>
      <c r="D6680" s="394" t="s">
        <v>1336</v>
      </c>
      <c r="E6680" s="394" t="s">
        <v>5398</v>
      </c>
      <c r="F6680" s="542" t="s">
        <v>390</v>
      </c>
      <c r="G6680" s="542"/>
      <c r="H6680" s="395" t="s">
        <v>136</v>
      </c>
      <c r="I6680" s="445">
        <v>1</v>
      </c>
      <c r="J6680" s="445">
        <v>0</v>
      </c>
      <c r="K6680" s="446">
        <v>14.29</v>
      </c>
      <c r="L6680" s="446">
        <v>14.29</v>
      </c>
    </row>
    <row r="6681" spans="2:12" ht="25.5" x14ac:dyDescent="0.25">
      <c r="B6681" s="399"/>
      <c r="C6681" s="399"/>
      <c r="D6681" s="399"/>
      <c r="E6681" s="399"/>
      <c r="F6681" s="399"/>
      <c r="G6681" s="399" t="s">
        <v>386</v>
      </c>
      <c r="H6681" s="447">
        <v>13.54</v>
      </c>
      <c r="I6681" s="399" t="s">
        <v>387</v>
      </c>
      <c r="J6681" s="447">
        <v>0</v>
      </c>
      <c r="K6681" s="399" t="s">
        <v>388</v>
      </c>
      <c r="L6681" s="447">
        <v>13.54</v>
      </c>
    </row>
    <row r="6682" spans="2:12" ht="26.25" thickBot="1" x14ac:dyDescent="0.3">
      <c r="B6682" s="399"/>
      <c r="C6682" s="399"/>
      <c r="D6682" s="399"/>
      <c r="E6682" s="399"/>
      <c r="F6682" s="399"/>
      <c r="G6682" s="399" t="s">
        <v>389</v>
      </c>
      <c r="H6682" s="447">
        <v>0</v>
      </c>
      <c r="I6682" s="543"/>
      <c r="J6682" s="543" t="s">
        <v>474</v>
      </c>
      <c r="K6682" s="399"/>
      <c r="L6682" s="447">
        <v>27.83</v>
      </c>
    </row>
    <row r="6683" spans="2:12" ht="13.5" thickTop="1" x14ac:dyDescent="0.25">
      <c r="B6683" s="396"/>
      <c r="C6683" s="396"/>
      <c r="D6683" s="396"/>
      <c r="E6683" s="396"/>
      <c r="F6683" s="396"/>
      <c r="G6683" s="396"/>
      <c r="H6683" s="396"/>
      <c r="I6683" s="396"/>
      <c r="J6683" s="396"/>
      <c r="K6683" s="396"/>
      <c r="L6683" s="396"/>
    </row>
    <row r="6684" spans="2:12" ht="15" x14ac:dyDescent="0.25">
      <c r="B6684" s="388" t="s">
        <v>3558</v>
      </c>
      <c r="C6684" s="440" t="s">
        <v>15</v>
      </c>
      <c r="D6684" s="388" t="s">
        <v>33</v>
      </c>
      <c r="E6684" s="388" t="s">
        <v>30</v>
      </c>
      <c r="F6684" s="544" t="s">
        <v>199</v>
      </c>
      <c r="G6684" s="544"/>
      <c r="H6684" s="389" t="s">
        <v>24</v>
      </c>
      <c r="I6684" s="440" t="s">
        <v>26</v>
      </c>
      <c r="J6684" s="440" t="s">
        <v>585</v>
      </c>
      <c r="K6684" s="440" t="s">
        <v>54</v>
      </c>
      <c r="L6684" s="440" t="s">
        <v>25</v>
      </c>
    </row>
    <row r="6685" spans="2:12" x14ac:dyDescent="0.25">
      <c r="B6685" s="390" t="s">
        <v>382</v>
      </c>
      <c r="C6685" s="391" t="s">
        <v>988</v>
      </c>
      <c r="D6685" s="390" t="s">
        <v>1336</v>
      </c>
      <c r="E6685" s="390" t="s">
        <v>989</v>
      </c>
      <c r="F6685" s="541">
        <v>819</v>
      </c>
      <c r="G6685" s="541"/>
      <c r="H6685" s="392" t="s">
        <v>137</v>
      </c>
      <c r="I6685" s="443">
        <v>1</v>
      </c>
      <c r="J6685" s="393"/>
      <c r="K6685" s="393">
        <v>32.21</v>
      </c>
      <c r="L6685" s="393">
        <v>32.21</v>
      </c>
    </row>
    <row r="6686" spans="2:12" x14ac:dyDescent="0.25">
      <c r="B6686" s="394" t="s">
        <v>383</v>
      </c>
      <c r="C6686" s="444" t="s">
        <v>1181</v>
      </c>
      <c r="D6686" s="394" t="s">
        <v>1336</v>
      </c>
      <c r="E6686" s="394" t="s">
        <v>1182</v>
      </c>
      <c r="F6686" s="542" t="s">
        <v>390</v>
      </c>
      <c r="G6686" s="542"/>
      <c r="H6686" s="395" t="s">
        <v>136</v>
      </c>
      <c r="I6686" s="445">
        <v>1</v>
      </c>
      <c r="J6686" s="445">
        <v>0</v>
      </c>
      <c r="K6686" s="446">
        <v>12.95</v>
      </c>
      <c r="L6686" s="446">
        <v>12.95</v>
      </c>
    </row>
    <row r="6687" spans="2:12" ht="12.75" customHeight="1" x14ac:dyDescent="0.25">
      <c r="B6687" s="394" t="s">
        <v>383</v>
      </c>
      <c r="C6687" s="444" t="s">
        <v>688</v>
      </c>
      <c r="D6687" s="394" t="s">
        <v>1336</v>
      </c>
      <c r="E6687" s="394" t="s">
        <v>243</v>
      </c>
      <c r="F6687" s="542" t="s">
        <v>384</v>
      </c>
      <c r="G6687" s="542"/>
      <c r="H6687" s="395" t="s">
        <v>340</v>
      </c>
      <c r="I6687" s="445">
        <v>0.37</v>
      </c>
      <c r="J6687" s="445">
        <v>0</v>
      </c>
      <c r="K6687" s="446">
        <v>29.78</v>
      </c>
      <c r="L6687" s="446">
        <v>11.018599999999999</v>
      </c>
    </row>
    <row r="6688" spans="2:12" x14ac:dyDescent="0.25">
      <c r="B6688" s="394" t="s">
        <v>383</v>
      </c>
      <c r="C6688" s="444" t="s">
        <v>674</v>
      </c>
      <c r="D6688" s="394" t="s">
        <v>1336</v>
      </c>
      <c r="E6688" s="394" t="s">
        <v>237</v>
      </c>
      <c r="F6688" s="542" t="s">
        <v>384</v>
      </c>
      <c r="G6688" s="542"/>
      <c r="H6688" s="395" t="s">
        <v>340</v>
      </c>
      <c r="I6688" s="445">
        <v>0.37</v>
      </c>
      <c r="J6688" s="445">
        <v>0</v>
      </c>
      <c r="K6688" s="446">
        <v>22.31</v>
      </c>
      <c r="L6688" s="446">
        <v>8.2546999999999997</v>
      </c>
    </row>
    <row r="6689" spans="2:12" ht="38.25" customHeight="1" x14ac:dyDescent="0.25">
      <c r="B6689" s="399"/>
      <c r="C6689" s="399"/>
      <c r="D6689" s="399"/>
      <c r="E6689" s="399"/>
      <c r="F6689" s="399"/>
      <c r="G6689" s="399" t="s">
        <v>386</v>
      </c>
      <c r="H6689" s="447">
        <v>19.260000000000002</v>
      </c>
      <c r="I6689" s="399" t="s">
        <v>387</v>
      </c>
      <c r="J6689" s="447">
        <v>0</v>
      </c>
      <c r="K6689" s="399" t="s">
        <v>388</v>
      </c>
      <c r="L6689" s="447">
        <v>19.260000000000002</v>
      </c>
    </row>
    <row r="6690" spans="2:12" ht="12.75" customHeight="1" thickBot="1" x14ac:dyDescent="0.3">
      <c r="B6690" s="399"/>
      <c r="C6690" s="399"/>
      <c r="D6690" s="399"/>
      <c r="E6690" s="399"/>
      <c r="F6690" s="399"/>
      <c r="G6690" s="399" t="s">
        <v>389</v>
      </c>
      <c r="H6690" s="447">
        <v>0</v>
      </c>
      <c r="I6690" s="543"/>
      <c r="J6690" s="543" t="s">
        <v>474</v>
      </c>
      <c r="K6690" s="399"/>
      <c r="L6690" s="447">
        <v>32.21</v>
      </c>
    </row>
    <row r="6691" spans="2:12" ht="13.5" thickTop="1" x14ac:dyDescent="0.25">
      <c r="B6691" s="396"/>
      <c r="C6691" s="396"/>
      <c r="D6691" s="396"/>
      <c r="E6691" s="396"/>
      <c r="F6691" s="396"/>
      <c r="G6691" s="396"/>
      <c r="H6691" s="396"/>
      <c r="I6691" s="396"/>
      <c r="J6691" s="396"/>
      <c r="K6691" s="396"/>
      <c r="L6691" s="396"/>
    </row>
    <row r="6692" spans="2:12" ht="15" x14ac:dyDescent="0.25">
      <c r="B6692" s="388" t="s">
        <v>3559</v>
      </c>
      <c r="C6692" s="440" t="s">
        <v>15</v>
      </c>
      <c r="D6692" s="388" t="s">
        <v>33</v>
      </c>
      <c r="E6692" s="388" t="s">
        <v>30</v>
      </c>
      <c r="F6692" s="544" t="s">
        <v>199</v>
      </c>
      <c r="G6692" s="544"/>
      <c r="H6692" s="389" t="s">
        <v>24</v>
      </c>
      <c r="I6692" s="440" t="s">
        <v>26</v>
      </c>
      <c r="J6692" s="440" t="s">
        <v>585</v>
      </c>
      <c r="K6692" s="440" t="s">
        <v>54</v>
      </c>
      <c r="L6692" s="440" t="s">
        <v>25</v>
      </c>
    </row>
    <row r="6693" spans="2:12" x14ac:dyDescent="0.25">
      <c r="B6693" s="390" t="s">
        <v>382</v>
      </c>
      <c r="C6693" s="391" t="s">
        <v>986</v>
      </c>
      <c r="D6693" s="390" t="s">
        <v>1336</v>
      </c>
      <c r="E6693" s="390" t="s">
        <v>987</v>
      </c>
      <c r="F6693" s="541">
        <v>819</v>
      </c>
      <c r="G6693" s="541"/>
      <c r="H6693" s="392" t="s">
        <v>137</v>
      </c>
      <c r="I6693" s="443">
        <v>1</v>
      </c>
      <c r="J6693" s="393"/>
      <c r="K6693" s="393">
        <v>45.8</v>
      </c>
      <c r="L6693" s="393">
        <v>45.8</v>
      </c>
    </row>
    <row r="6694" spans="2:12" x14ac:dyDescent="0.25">
      <c r="B6694" s="394" t="s">
        <v>383</v>
      </c>
      <c r="C6694" s="444" t="s">
        <v>674</v>
      </c>
      <c r="D6694" s="394" t="s">
        <v>1336</v>
      </c>
      <c r="E6694" s="394" t="s">
        <v>237</v>
      </c>
      <c r="F6694" s="542" t="s">
        <v>384</v>
      </c>
      <c r="G6694" s="542"/>
      <c r="H6694" s="395" t="s">
        <v>340</v>
      </c>
      <c r="I6694" s="445">
        <v>0.46</v>
      </c>
      <c r="J6694" s="445">
        <v>0</v>
      </c>
      <c r="K6694" s="446">
        <v>22.31</v>
      </c>
      <c r="L6694" s="446">
        <v>10.262600000000001</v>
      </c>
    </row>
    <row r="6695" spans="2:12" x14ac:dyDescent="0.25">
      <c r="B6695" s="394" t="s">
        <v>383</v>
      </c>
      <c r="C6695" s="444" t="s">
        <v>1180</v>
      </c>
      <c r="D6695" s="394" t="s">
        <v>1336</v>
      </c>
      <c r="E6695" s="394" t="s">
        <v>987</v>
      </c>
      <c r="F6695" s="542" t="s">
        <v>390</v>
      </c>
      <c r="G6695" s="542"/>
      <c r="H6695" s="395" t="s">
        <v>136</v>
      </c>
      <c r="I6695" s="445">
        <v>1</v>
      </c>
      <c r="J6695" s="445">
        <v>0</v>
      </c>
      <c r="K6695" s="446">
        <v>21.85</v>
      </c>
      <c r="L6695" s="446">
        <v>21.85</v>
      </c>
    </row>
    <row r="6696" spans="2:12" x14ac:dyDescent="0.25">
      <c r="B6696" s="394" t="s">
        <v>383</v>
      </c>
      <c r="C6696" s="444" t="s">
        <v>688</v>
      </c>
      <c r="D6696" s="394" t="s">
        <v>1336</v>
      </c>
      <c r="E6696" s="394" t="s">
        <v>243</v>
      </c>
      <c r="F6696" s="542" t="s">
        <v>384</v>
      </c>
      <c r="G6696" s="542"/>
      <c r="H6696" s="395" t="s">
        <v>340</v>
      </c>
      <c r="I6696" s="445">
        <v>0.46</v>
      </c>
      <c r="J6696" s="445">
        <v>0</v>
      </c>
      <c r="K6696" s="446">
        <v>29.78</v>
      </c>
      <c r="L6696" s="446">
        <v>13.6988</v>
      </c>
    </row>
    <row r="6697" spans="2:12" ht="25.5" x14ac:dyDescent="0.25">
      <c r="B6697" s="399"/>
      <c r="C6697" s="399"/>
      <c r="D6697" s="399"/>
      <c r="E6697" s="399"/>
      <c r="F6697" s="399"/>
      <c r="G6697" s="399" t="s">
        <v>386</v>
      </c>
      <c r="H6697" s="447">
        <v>23.95</v>
      </c>
      <c r="I6697" s="399" t="s">
        <v>387</v>
      </c>
      <c r="J6697" s="447">
        <v>0</v>
      </c>
      <c r="K6697" s="399" t="s">
        <v>388</v>
      </c>
      <c r="L6697" s="447">
        <v>23.95</v>
      </c>
    </row>
    <row r="6698" spans="2:12" ht="12.75" customHeight="1" thickBot="1" x14ac:dyDescent="0.3">
      <c r="B6698" s="399"/>
      <c r="C6698" s="399"/>
      <c r="D6698" s="399"/>
      <c r="E6698" s="399"/>
      <c r="F6698" s="399"/>
      <c r="G6698" s="399" t="s">
        <v>389</v>
      </c>
      <c r="H6698" s="447">
        <v>0</v>
      </c>
      <c r="I6698" s="543"/>
      <c r="J6698" s="543" t="s">
        <v>474</v>
      </c>
      <c r="K6698" s="399"/>
      <c r="L6698" s="447">
        <v>45.8</v>
      </c>
    </row>
    <row r="6699" spans="2:12" ht="13.5" thickTop="1" x14ac:dyDescent="0.25">
      <c r="B6699" s="396"/>
      <c r="C6699" s="396"/>
      <c r="D6699" s="396"/>
      <c r="E6699" s="396"/>
      <c r="F6699" s="396"/>
      <c r="G6699" s="396"/>
      <c r="H6699" s="396"/>
      <c r="I6699" s="396"/>
      <c r="J6699" s="396"/>
      <c r="K6699" s="396"/>
      <c r="L6699" s="396"/>
    </row>
    <row r="6700" spans="2:12" ht="12.75" customHeight="1" x14ac:dyDescent="0.25">
      <c r="B6700" s="388" t="s">
        <v>3563</v>
      </c>
      <c r="C6700" s="440" t="s">
        <v>15</v>
      </c>
      <c r="D6700" s="388" t="s">
        <v>33</v>
      </c>
      <c r="E6700" s="388" t="s">
        <v>30</v>
      </c>
      <c r="F6700" s="544" t="s">
        <v>199</v>
      </c>
      <c r="G6700" s="544"/>
      <c r="H6700" s="389" t="s">
        <v>24</v>
      </c>
      <c r="I6700" s="440" t="s">
        <v>26</v>
      </c>
      <c r="J6700" s="440" t="s">
        <v>585</v>
      </c>
      <c r="K6700" s="440" t="s">
        <v>54</v>
      </c>
      <c r="L6700" s="440" t="s">
        <v>25</v>
      </c>
    </row>
    <row r="6701" spans="2:12" x14ac:dyDescent="0.25">
      <c r="B6701" s="390" t="s">
        <v>382</v>
      </c>
      <c r="C6701" s="391" t="s">
        <v>3564</v>
      </c>
      <c r="D6701" s="390" t="s">
        <v>1336</v>
      </c>
      <c r="E6701" s="390" t="s">
        <v>3565</v>
      </c>
      <c r="F6701" s="541">
        <v>822</v>
      </c>
      <c r="G6701" s="541"/>
      <c r="H6701" s="392" t="s">
        <v>137</v>
      </c>
      <c r="I6701" s="443">
        <v>1</v>
      </c>
      <c r="J6701" s="393"/>
      <c r="K6701" s="393">
        <v>36.1</v>
      </c>
      <c r="L6701" s="393">
        <v>36.1</v>
      </c>
    </row>
    <row r="6702" spans="2:12" x14ac:dyDescent="0.25">
      <c r="B6702" s="394" t="s">
        <v>383</v>
      </c>
      <c r="C6702" s="444" t="s">
        <v>5399</v>
      </c>
      <c r="D6702" s="394" t="s">
        <v>1336</v>
      </c>
      <c r="E6702" s="394" t="s">
        <v>5400</v>
      </c>
      <c r="F6702" s="542" t="s">
        <v>390</v>
      </c>
      <c r="G6702" s="542"/>
      <c r="H6702" s="395" t="s">
        <v>136</v>
      </c>
      <c r="I6702" s="445">
        <v>1</v>
      </c>
      <c r="J6702" s="445">
        <v>0</v>
      </c>
      <c r="K6702" s="446">
        <v>12.15</v>
      </c>
      <c r="L6702" s="446">
        <v>12.15</v>
      </c>
    </row>
    <row r="6703" spans="2:12" x14ac:dyDescent="0.25">
      <c r="B6703" s="394" t="s">
        <v>383</v>
      </c>
      <c r="C6703" s="444" t="s">
        <v>688</v>
      </c>
      <c r="D6703" s="394" t="s">
        <v>1336</v>
      </c>
      <c r="E6703" s="394" t="s">
        <v>243</v>
      </c>
      <c r="F6703" s="542" t="s">
        <v>384</v>
      </c>
      <c r="G6703" s="542"/>
      <c r="H6703" s="395" t="s">
        <v>340</v>
      </c>
      <c r="I6703" s="445">
        <v>0.46</v>
      </c>
      <c r="J6703" s="445">
        <v>0</v>
      </c>
      <c r="K6703" s="446">
        <v>29.78</v>
      </c>
      <c r="L6703" s="446">
        <v>13.6988</v>
      </c>
    </row>
    <row r="6704" spans="2:12" x14ac:dyDescent="0.25">
      <c r="B6704" s="394" t="s">
        <v>383</v>
      </c>
      <c r="C6704" s="444" t="s">
        <v>674</v>
      </c>
      <c r="D6704" s="394" t="s">
        <v>1336</v>
      </c>
      <c r="E6704" s="394" t="s">
        <v>237</v>
      </c>
      <c r="F6704" s="542" t="s">
        <v>384</v>
      </c>
      <c r="G6704" s="542"/>
      <c r="H6704" s="395" t="s">
        <v>340</v>
      </c>
      <c r="I6704" s="445">
        <v>0.46</v>
      </c>
      <c r="J6704" s="445">
        <v>0</v>
      </c>
      <c r="K6704" s="446">
        <v>22.31</v>
      </c>
      <c r="L6704" s="446">
        <v>10.262600000000001</v>
      </c>
    </row>
    <row r="6705" spans="2:12" ht="25.5" x14ac:dyDescent="0.25">
      <c r="B6705" s="399"/>
      <c r="C6705" s="399"/>
      <c r="D6705" s="399"/>
      <c r="E6705" s="399"/>
      <c r="F6705" s="399"/>
      <c r="G6705" s="399" t="s">
        <v>386</v>
      </c>
      <c r="H6705" s="447">
        <v>23.95</v>
      </c>
      <c r="I6705" s="399" t="s">
        <v>387</v>
      </c>
      <c r="J6705" s="447">
        <v>0</v>
      </c>
      <c r="K6705" s="399" t="s">
        <v>388</v>
      </c>
      <c r="L6705" s="447">
        <v>23.95</v>
      </c>
    </row>
    <row r="6706" spans="2:12" ht="26.25" thickBot="1" x14ac:dyDescent="0.3">
      <c r="B6706" s="399"/>
      <c r="C6706" s="399"/>
      <c r="D6706" s="399"/>
      <c r="E6706" s="399"/>
      <c r="F6706" s="399"/>
      <c r="G6706" s="399" t="s">
        <v>389</v>
      </c>
      <c r="H6706" s="447">
        <v>0</v>
      </c>
      <c r="I6706" s="543"/>
      <c r="J6706" s="543" t="s">
        <v>474</v>
      </c>
      <c r="K6706" s="399"/>
      <c r="L6706" s="447">
        <v>36.1</v>
      </c>
    </row>
    <row r="6707" spans="2:12" ht="12.75" customHeight="1" thickTop="1" x14ac:dyDescent="0.25">
      <c r="B6707" s="396"/>
      <c r="C6707" s="396"/>
      <c r="D6707" s="396"/>
      <c r="E6707" s="396"/>
      <c r="F6707" s="396"/>
      <c r="G6707" s="396"/>
      <c r="H6707" s="396"/>
      <c r="I6707" s="396"/>
      <c r="J6707" s="396"/>
      <c r="K6707" s="396"/>
      <c r="L6707" s="396"/>
    </row>
    <row r="6708" spans="2:12" ht="12.75" customHeight="1" x14ac:dyDescent="0.25">
      <c r="B6708" s="388" t="s">
        <v>3566</v>
      </c>
      <c r="C6708" s="440" t="s">
        <v>15</v>
      </c>
      <c r="D6708" s="388" t="s">
        <v>33</v>
      </c>
      <c r="E6708" s="388" t="s">
        <v>30</v>
      </c>
      <c r="F6708" s="544" t="s">
        <v>199</v>
      </c>
      <c r="G6708" s="544"/>
      <c r="H6708" s="389" t="s">
        <v>24</v>
      </c>
      <c r="I6708" s="440" t="s">
        <v>26</v>
      </c>
      <c r="J6708" s="440" t="s">
        <v>585</v>
      </c>
      <c r="K6708" s="440" t="s">
        <v>54</v>
      </c>
      <c r="L6708" s="440" t="s">
        <v>25</v>
      </c>
    </row>
    <row r="6709" spans="2:12" x14ac:dyDescent="0.25">
      <c r="B6709" s="390" t="s">
        <v>382</v>
      </c>
      <c r="C6709" s="391" t="s">
        <v>980</v>
      </c>
      <c r="D6709" s="390" t="s">
        <v>1336</v>
      </c>
      <c r="E6709" s="390" t="s">
        <v>981</v>
      </c>
      <c r="F6709" s="541">
        <v>816</v>
      </c>
      <c r="G6709" s="541"/>
      <c r="H6709" s="392" t="s">
        <v>137</v>
      </c>
      <c r="I6709" s="443">
        <v>1</v>
      </c>
      <c r="J6709" s="393"/>
      <c r="K6709" s="393">
        <v>24.16</v>
      </c>
      <c r="L6709" s="393">
        <v>24.16</v>
      </c>
    </row>
    <row r="6710" spans="2:12" x14ac:dyDescent="0.25">
      <c r="B6710" s="394" t="s">
        <v>383</v>
      </c>
      <c r="C6710" s="444" t="s">
        <v>674</v>
      </c>
      <c r="D6710" s="394" t="s">
        <v>1336</v>
      </c>
      <c r="E6710" s="394" t="s">
        <v>237</v>
      </c>
      <c r="F6710" s="542" t="s">
        <v>384</v>
      </c>
      <c r="G6710" s="542"/>
      <c r="H6710" s="395" t="s">
        <v>340</v>
      </c>
      <c r="I6710" s="445">
        <v>0.22</v>
      </c>
      <c r="J6710" s="445">
        <v>0</v>
      </c>
      <c r="K6710" s="446">
        <v>22.31</v>
      </c>
      <c r="L6710" s="446">
        <v>4.9081999999999999</v>
      </c>
    </row>
    <row r="6711" spans="2:12" ht="12.75" customHeight="1" x14ac:dyDescent="0.25">
      <c r="B6711" s="394" t="s">
        <v>383</v>
      </c>
      <c r="C6711" s="444" t="s">
        <v>688</v>
      </c>
      <c r="D6711" s="394" t="s">
        <v>1336</v>
      </c>
      <c r="E6711" s="394" t="s">
        <v>243</v>
      </c>
      <c r="F6711" s="542" t="s">
        <v>384</v>
      </c>
      <c r="G6711" s="542"/>
      <c r="H6711" s="395" t="s">
        <v>340</v>
      </c>
      <c r="I6711" s="445">
        <v>0.22</v>
      </c>
      <c r="J6711" s="445">
        <v>0</v>
      </c>
      <c r="K6711" s="446">
        <v>29.78</v>
      </c>
      <c r="L6711" s="446">
        <v>6.5515999999999996</v>
      </c>
    </row>
    <row r="6712" spans="2:12" x14ac:dyDescent="0.25">
      <c r="B6712" s="394" t="s">
        <v>383</v>
      </c>
      <c r="C6712" s="444" t="s">
        <v>1174</v>
      </c>
      <c r="D6712" s="394" t="s">
        <v>1336</v>
      </c>
      <c r="E6712" s="394" t="s">
        <v>1175</v>
      </c>
      <c r="F6712" s="542" t="s">
        <v>390</v>
      </c>
      <c r="G6712" s="542"/>
      <c r="H6712" s="395" t="s">
        <v>136</v>
      </c>
      <c r="I6712" s="445">
        <v>1</v>
      </c>
      <c r="J6712" s="445">
        <v>0</v>
      </c>
      <c r="K6712" s="446">
        <v>12.71</v>
      </c>
      <c r="L6712" s="446">
        <v>12.71</v>
      </c>
    </row>
    <row r="6713" spans="2:12" ht="25.5" x14ac:dyDescent="0.25">
      <c r="B6713" s="399"/>
      <c r="C6713" s="399"/>
      <c r="D6713" s="399"/>
      <c r="E6713" s="399"/>
      <c r="F6713" s="399"/>
      <c r="G6713" s="399" t="s">
        <v>386</v>
      </c>
      <c r="H6713" s="447">
        <v>11.45</v>
      </c>
      <c r="I6713" s="399" t="s">
        <v>387</v>
      </c>
      <c r="J6713" s="447">
        <v>0</v>
      </c>
      <c r="K6713" s="399" t="s">
        <v>388</v>
      </c>
      <c r="L6713" s="447">
        <v>11.45</v>
      </c>
    </row>
    <row r="6714" spans="2:12" ht="26.25" thickBot="1" x14ac:dyDescent="0.3">
      <c r="B6714" s="399"/>
      <c r="C6714" s="399"/>
      <c r="D6714" s="399"/>
      <c r="E6714" s="399"/>
      <c r="F6714" s="399"/>
      <c r="G6714" s="399" t="s">
        <v>389</v>
      </c>
      <c r="H6714" s="447">
        <v>0</v>
      </c>
      <c r="I6714" s="543"/>
      <c r="J6714" s="543" t="s">
        <v>474</v>
      </c>
      <c r="K6714" s="399"/>
      <c r="L6714" s="447">
        <v>24.16</v>
      </c>
    </row>
    <row r="6715" spans="2:12" ht="13.5" thickTop="1" x14ac:dyDescent="0.25">
      <c r="B6715" s="396"/>
      <c r="C6715" s="396"/>
      <c r="D6715" s="396"/>
      <c r="E6715" s="396"/>
      <c r="F6715" s="396"/>
      <c r="G6715" s="396"/>
      <c r="H6715" s="396"/>
      <c r="I6715" s="396"/>
      <c r="J6715" s="396"/>
      <c r="K6715" s="396"/>
      <c r="L6715" s="396"/>
    </row>
    <row r="6716" spans="2:12" ht="15" x14ac:dyDescent="0.25">
      <c r="B6716" s="388" t="s">
        <v>3572</v>
      </c>
      <c r="C6716" s="440" t="s">
        <v>15</v>
      </c>
      <c r="D6716" s="388" t="s">
        <v>33</v>
      </c>
      <c r="E6716" s="388" t="s">
        <v>30</v>
      </c>
      <c r="F6716" s="544" t="s">
        <v>199</v>
      </c>
      <c r="G6716" s="544"/>
      <c r="H6716" s="389" t="s">
        <v>24</v>
      </c>
      <c r="I6716" s="440" t="s">
        <v>26</v>
      </c>
      <c r="J6716" s="440" t="s">
        <v>585</v>
      </c>
      <c r="K6716" s="440" t="s">
        <v>54</v>
      </c>
      <c r="L6716" s="440" t="s">
        <v>25</v>
      </c>
    </row>
    <row r="6717" spans="2:12" ht="25.5" customHeight="1" x14ac:dyDescent="0.25">
      <c r="B6717" s="390" t="s">
        <v>382</v>
      </c>
      <c r="C6717" s="391" t="s">
        <v>3573</v>
      </c>
      <c r="D6717" s="390" t="s">
        <v>1336</v>
      </c>
      <c r="E6717" s="390" t="s">
        <v>3574</v>
      </c>
      <c r="F6717" s="541">
        <v>816</v>
      </c>
      <c r="G6717" s="541"/>
      <c r="H6717" s="392" t="s">
        <v>137</v>
      </c>
      <c r="I6717" s="443">
        <v>1</v>
      </c>
      <c r="J6717" s="393"/>
      <c r="K6717" s="393">
        <v>34.770000000000003</v>
      </c>
      <c r="L6717" s="393">
        <v>34.770000000000003</v>
      </c>
    </row>
    <row r="6718" spans="2:12" x14ac:dyDescent="0.25">
      <c r="B6718" s="394" t="s">
        <v>383</v>
      </c>
      <c r="C6718" s="444" t="s">
        <v>674</v>
      </c>
      <c r="D6718" s="394" t="s">
        <v>1336</v>
      </c>
      <c r="E6718" s="394" t="s">
        <v>237</v>
      </c>
      <c r="F6718" s="542" t="s">
        <v>384</v>
      </c>
      <c r="G6718" s="542"/>
      <c r="H6718" s="395" t="s">
        <v>340</v>
      </c>
      <c r="I6718" s="445">
        <v>0.22</v>
      </c>
      <c r="J6718" s="445">
        <v>0</v>
      </c>
      <c r="K6718" s="446">
        <v>22.31</v>
      </c>
      <c r="L6718" s="446">
        <v>4.9081999999999999</v>
      </c>
    </row>
    <row r="6719" spans="2:12" ht="15" customHeight="1" x14ac:dyDescent="0.25">
      <c r="B6719" s="394" t="s">
        <v>383</v>
      </c>
      <c r="C6719" s="444" t="s">
        <v>5401</v>
      </c>
      <c r="D6719" s="394" t="s">
        <v>1336</v>
      </c>
      <c r="E6719" s="394" t="s">
        <v>5402</v>
      </c>
      <c r="F6719" s="542" t="s">
        <v>390</v>
      </c>
      <c r="G6719" s="542"/>
      <c r="H6719" s="395" t="s">
        <v>136</v>
      </c>
      <c r="I6719" s="445">
        <v>1</v>
      </c>
      <c r="J6719" s="445">
        <v>0</v>
      </c>
      <c r="K6719" s="446">
        <v>23.32</v>
      </c>
      <c r="L6719" s="446">
        <v>23.32</v>
      </c>
    </row>
    <row r="6720" spans="2:12" ht="15" customHeight="1" x14ac:dyDescent="0.25">
      <c r="B6720" s="394" t="s">
        <v>383</v>
      </c>
      <c r="C6720" s="444" t="s">
        <v>688</v>
      </c>
      <c r="D6720" s="394" t="s">
        <v>1336</v>
      </c>
      <c r="E6720" s="394" t="s">
        <v>243</v>
      </c>
      <c r="F6720" s="542" t="s">
        <v>384</v>
      </c>
      <c r="G6720" s="542"/>
      <c r="H6720" s="395" t="s">
        <v>340</v>
      </c>
      <c r="I6720" s="445">
        <v>0.22</v>
      </c>
      <c r="J6720" s="445">
        <v>0</v>
      </c>
      <c r="K6720" s="446">
        <v>29.78</v>
      </c>
      <c r="L6720" s="446">
        <v>6.5515999999999996</v>
      </c>
    </row>
    <row r="6721" spans="2:12" ht="25.5" x14ac:dyDescent="0.25">
      <c r="B6721" s="399"/>
      <c r="C6721" s="399"/>
      <c r="D6721" s="399"/>
      <c r="E6721" s="399"/>
      <c r="F6721" s="399"/>
      <c r="G6721" s="399" t="s">
        <v>386</v>
      </c>
      <c r="H6721" s="447">
        <v>11.45</v>
      </c>
      <c r="I6721" s="399" t="s">
        <v>387</v>
      </c>
      <c r="J6721" s="447">
        <v>0</v>
      </c>
      <c r="K6721" s="399" t="s">
        <v>388</v>
      </c>
      <c r="L6721" s="447">
        <v>11.45</v>
      </c>
    </row>
    <row r="6722" spans="2:12" ht="15" customHeight="1" thickBot="1" x14ac:dyDescent="0.3">
      <c r="B6722" s="399"/>
      <c r="C6722" s="399"/>
      <c r="D6722" s="399"/>
      <c r="E6722" s="399"/>
      <c r="F6722" s="399"/>
      <c r="G6722" s="399" t="s">
        <v>389</v>
      </c>
      <c r="H6722" s="447">
        <v>0</v>
      </c>
      <c r="I6722" s="543"/>
      <c r="J6722" s="543" t="s">
        <v>474</v>
      </c>
      <c r="K6722" s="399"/>
      <c r="L6722" s="447">
        <v>34.770000000000003</v>
      </c>
    </row>
    <row r="6723" spans="2:12" ht="13.5" thickTop="1" x14ac:dyDescent="0.25">
      <c r="B6723" s="396"/>
      <c r="C6723" s="396"/>
      <c r="D6723" s="396"/>
      <c r="E6723" s="396"/>
      <c r="F6723" s="396"/>
      <c r="G6723" s="396"/>
      <c r="H6723" s="396"/>
      <c r="I6723" s="396"/>
      <c r="J6723" s="396"/>
      <c r="K6723" s="396"/>
      <c r="L6723" s="396"/>
    </row>
    <row r="6724" spans="2:12" ht="15" customHeight="1" x14ac:dyDescent="0.25">
      <c r="B6724" s="388" t="s">
        <v>3576</v>
      </c>
      <c r="C6724" s="440" t="s">
        <v>15</v>
      </c>
      <c r="D6724" s="388" t="s">
        <v>33</v>
      </c>
      <c r="E6724" s="388" t="s">
        <v>30</v>
      </c>
      <c r="F6724" s="544" t="s">
        <v>199</v>
      </c>
      <c r="G6724" s="544"/>
      <c r="H6724" s="389" t="s">
        <v>24</v>
      </c>
      <c r="I6724" s="440" t="s">
        <v>26</v>
      </c>
      <c r="J6724" s="440" t="s">
        <v>585</v>
      </c>
      <c r="K6724" s="440" t="s">
        <v>54</v>
      </c>
      <c r="L6724" s="440" t="s">
        <v>25</v>
      </c>
    </row>
    <row r="6725" spans="2:12" ht="15" customHeight="1" x14ac:dyDescent="0.25">
      <c r="B6725" s="390" t="s">
        <v>382</v>
      </c>
      <c r="C6725" s="391" t="s">
        <v>978</v>
      </c>
      <c r="D6725" s="390" t="s">
        <v>1336</v>
      </c>
      <c r="E6725" s="390" t="s">
        <v>979</v>
      </c>
      <c r="F6725" s="541">
        <v>816</v>
      </c>
      <c r="G6725" s="541"/>
      <c r="H6725" s="392" t="s">
        <v>137</v>
      </c>
      <c r="I6725" s="443">
        <v>1</v>
      </c>
      <c r="J6725" s="393"/>
      <c r="K6725" s="393">
        <v>49.95</v>
      </c>
      <c r="L6725" s="393">
        <v>49.95</v>
      </c>
    </row>
    <row r="6726" spans="2:12" x14ac:dyDescent="0.25">
      <c r="B6726" s="394" t="s">
        <v>383</v>
      </c>
      <c r="C6726" s="444" t="s">
        <v>688</v>
      </c>
      <c r="D6726" s="394" t="s">
        <v>1336</v>
      </c>
      <c r="E6726" s="394" t="s">
        <v>243</v>
      </c>
      <c r="F6726" s="542" t="s">
        <v>384</v>
      </c>
      <c r="G6726" s="542"/>
      <c r="H6726" s="395" t="s">
        <v>340</v>
      </c>
      <c r="I6726" s="445">
        <v>0.22</v>
      </c>
      <c r="J6726" s="445">
        <v>0</v>
      </c>
      <c r="K6726" s="446">
        <v>29.78</v>
      </c>
      <c r="L6726" s="446">
        <v>6.5515999999999996</v>
      </c>
    </row>
    <row r="6727" spans="2:12" x14ac:dyDescent="0.25">
      <c r="B6727" s="394" t="s">
        <v>383</v>
      </c>
      <c r="C6727" s="444" t="s">
        <v>1172</v>
      </c>
      <c r="D6727" s="394" t="s">
        <v>1336</v>
      </c>
      <c r="E6727" s="394" t="s">
        <v>1173</v>
      </c>
      <c r="F6727" s="542" t="s">
        <v>390</v>
      </c>
      <c r="G6727" s="542"/>
      <c r="H6727" s="395" t="s">
        <v>136</v>
      </c>
      <c r="I6727" s="445">
        <v>1</v>
      </c>
      <c r="J6727" s="445">
        <v>0</v>
      </c>
      <c r="K6727" s="446">
        <v>38.5</v>
      </c>
      <c r="L6727" s="446">
        <v>38.5</v>
      </c>
    </row>
    <row r="6728" spans="2:12" x14ac:dyDescent="0.25">
      <c r="B6728" s="394" t="s">
        <v>383</v>
      </c>
      <c r="C6728" s="444" t="s">
        <v>674</v>
      </c>
      <c r="D6728" s="394" t="s">
        <v>1336</v>
      </c>
      <c r="E6728" s="394" t="s">
        <v>237</v>
      </c>
      <c r="F6728" s="542" t="s">
        <v>384</v>
      </c>
      <c r="G6728" s="542"/>
      <c r="H6728" s="395" t="s">
        <v>340</v>
      </c>
      <c r="I6728" s="445">
        <v>0.22</v>
      </c>
      <c r="J6728" s="445">
        <v>0</v>
      </c>
      <c r="K6728" s="446">
        <v>22.31</v>
      </c>
      <c r="L6728" s="446">
        <v>4.9081999999999999</v>
      </c>
    </row>
    <row r="6729" spans="2:12" ht="25.5" x14ac:dyDescent="0.25">
      <c r="B6729" s="399"/>
      <c r="C6729" s="399"/>
      <c r="D6729" s="399"/>
      <c r="E6729" s="399"/>
      <c r="F6729" s="399"/>
      <c r="G6729" s="399" t="s">
        <v>386</v>
      </c>
      <c r="H6729" s="447">
        <v>11.45</v>
      </c>
      <c r="I6729" s="399" t="s">
        <v>387</v>
      </c>
      <c r="J6729" s="447">
        <v>0</v>
      </c>
      <c r="K6729" s="399" t="s">
        <v>388</v>
      </c>
      <c r="L6729" s="447">
        <v>11.45</v>
      </c>
    </row>
    <row r="6730" spans="2:12" ht="26.25" thickBot="1" x14ac:dyDescent="0.3">
      <c r="B6730" s="399"/>
      <c r="C6730" s="399"/>
      <c r="D6730" s="399"/>
      <c r="E6730" s="399"/>
      <c r="F6730" s="399"/>
      <c r="G6730" s="399" t="s">
        <v>389</v>
      </c>
      <c r="H6730" s="447">
        <v>0</v>
      </c>
      <c r="I6730" s="543"/>
      <c r="J6730" s="543" t="s">
        <v>474</v>
      </c>
      <c r="K6730" s="399"/>
      <c r="L6730" s="447">
        <v>49.95</v>
      </c>
    </row>
    <row r="6731" spans="2:12" ht="13.5" thickTop="1" x14ac:dyDescent="0.25">
      <c r="B6731" s="396"/>
      <c r="C6731" s="396"/>
      <c r="D6731" s="396"/>
      <c r="E6731" s="396"/>
      <c r="F6731" s="396"/>
      <c r="G6731" s="396"/>
      <c r="H6731" s="396"/>
      <c r="I6731" s="396"/>
      <c r="J6731" s="396"/>
      <c r="K6731" s="396"/>
      <c r="L6731" s="396"/>
    </row>
    <row r="6732" spans="2:12" ht="15" x14ac:dyDescent="0.25">
      <c r="B6732" s="388" t="s">
        <v>3581</v>
      </c>
      <c r="C6732" s="440" t="s">
        <v>15</v>
      </c>
      <c r="D6732" s="388" t="s">
        <v>33</v>
      </c>
      <c r="E6732" s="388" t="s">
        <v>30</v>
      </c>
      <c r="F6732" s="544" t="s">
        <v>199</v>
      </c>
      <c r="G6732" s="544"/>
      <c r="H6732" s="389" t="s">
        <v>24</v>
      </c>
      <c r="I6732" s="440" t="s">
        <v>26</v>
      </c>
      <c r="J6732" s="440" t="s">
        <v>585</v>
      </c>
      <c r="K6732" s="440" t="s">
        <v>54</v>
      </c>
      <c r="L6732" s="440" t="s">
        <v>25</v>
      </c>
    </row>
    <row r="6733" spans="2:12" ht="12.75" customHeight="1" x14ac:dyDescent="0.25">
      <c r="B6733" s="390" t="s">
        <v>382</v>
      </c>
      <c r="C6733" s="391" t="s">
        <v>1075</v>
      </c>
      <c r="D6733" s="390" t="s">
        <v>1336</v>
      </c>
      <c r="E6733" s="390" t="s">
        <v>1076</v>
      </c>
      <c r="F6733" s="541">
        <v>815</v>
      </c>
      <c r="G6733" s="541"/>
      <c r="H6733" s="392" t="s">
        <v>137</v>
      </c>
      <c r="I6733" s="443">
        <v>1</v>
      </c>
      <c r="J6733" s="393"/>
      <c r="K6733" s="393">
        <v>60.17</v>
      </c>
      <c r="L6733" s="393">
        <v>60.17</v>
      </c>
    </row>
    <row r="6734" spans="2:12" x14ac:dyDescent="0.25">
      <c r="B6734" s="394" t="s">
        <v>383</v>
      </c>
      <c r="C6734" s="444" t="s">
        <v>1269</v>
      </c>
      <c r="D6734" s="394" t="s">
        <v>1336</v>
      </c>
      <c r="E6734" s="394" t="s">
        <v>1270</v>
      </c>
      <c r="F6734" s="542" t="s">
        <v>390</v>
      </c>
      <c r="G6734" s="542"/>
      <c r="H6734" s="395" t="s">
        <v>136</v>
      </c>
      <c r="I6734" s="445">
        <v>1</v>
      </c>
      <c r="J6734" s="445">
        <v>0</v>
      </c>
      <c r="K6734" s="446">
        <v>40.909999999999997</v>
      </c>
      <c r="L6734" s="446">
        <v>40.909999999999997</v>
      </c>
    </row>
    <row r="6735" spans="2:12" ht="12.75" customHeight="1" x14ac:dyDescent="0.25">
      <c r="B6735" s="394" t="s">
        <v>383</v>
      </c>
      <c r="C6735" s="444" t="s">
        <v>674</v>
      </c>
      <c r="D6735" s="394" t="s">
        <v>1336</v>
      </c>
      <c r="E6735" s="394" t="s">
        <v>237</v>
      </c>
      <c r="F6735" s="542" t="s">
        <v>384</v>
      </c>
      <c r="G6735" s="542"/>
      <c r="H6735" s="395" t="s">
        <v>340</v>
      </c>
      <c r="I6735" s="445">
        <v>0.37</v>
      </c>
      <c r="J6735" s="445">
        <v>0</v>
      </c>
      <c r="K6735" s="446">
        <v>22.31</v>
      </c>
      <c r="L6735" s="446">
        <v>8.2546999999999997</v>
      </c>
    </row>
    <row r="6736" spans="2:12" x14ac:dyDescent="0.25">
      <c r="B6736" s="394" t="s">
        <v>383</v>
      </c>
      <c r="C6736" s="444" t="s">
        <v>688</v>
      </c>
      <c r="D6736" s="394" t="s">
        <v>1336</v>
      </c>
      <c r="E6736" s="394" t="s">
        <v>243</v>
      </c>
      <c r="F6736" s="542" t="s">
        <v>384</v>
      </c>
      <c r="G6736" s="542"/>
      <c r="H6736" s="395" t="s">
        <v>340</v>
      </c>
      <c r="I6736" s="445">
        <v>0.37</v>
      </c>
      <c r="J6736" s="445">
        <v>0</v>
      </c>
      <c r="K6736" s="446">
        <v>29.78</v>
      </c>
      <c r="L6736" s="446">
        <v>11.018599999999999</v>
      </c>
    </row>
    <row r="6737" spans="2:12" ht="25.5" x14ac:dyDescent="0.25">
      <c r="B6737" s="399"/>
      <c r="C6737" s="399"/>
      <c r="D6737" s="399"/>
      <c r="E6737" s="399"/>
      <c r="F6737" s="399"/>
      <c r="G6737" s="399" t="s">
        <v>386</v>
      </c>
      <c r="H6737" s="447">
        <v>19.260000000000002</v>
      </c>
      <c r="I6737" s="399" t="s">
        <v>387</v>
      </c>
      <c r="J6737" s="447">
        <v>0</v>
      </c>
      <c r="K6737" s="399" t="s">
        <v>388</v>
      </c>
      <c r="L6737" s="447">
        <v>19.260000000000002</v>
      </c>
    </row>
    <row r="6738" spans="2:12" ht="26.25" thickBot="1" x14ac:dyDescent="0.3">
      <c r="B6738" s="399"/>
      <c r="C6738" s="399"/>
      <c r="D6738" s="399"/>
      <c r="E6738" s="399"/>
      <c r="F6738" s="399"/>
      <c r="G6738" s="399" t="s">
        <v>389</v>
      </c>
      <c r="H6738" s="447">
        <v>0</v>
      </c>
      <c r="I6738" s="543"/>
      <c r="J6738" s="543" t="s">
        <v>474</v>
      </c>
      <c r="K6738" s="399"/>
      <c r="L6738" s="447">
        <v>60.17</v>
      </c>
    </row>
    <row r="6739" spans="2:12" ht="13.5" thickTop="1" x14ac:dyDescent="0.25">
      <c r="B6739" s="396"/>
      <c r="C6739" s="396"/>
      <c r="D6739" s="396"/>
      <c r="E6739" s="396"/>
      <c r="F6739" s="396"/>
      <c r="G6739" s="396"/>
      <c r="H6739" s="396"/>
      <c r="I6739" s="396"/>
      <c r="J6739" s="396"/>
      <c r="K6739" s="396"/>
      <c r="L6739" s="396"/>
    </row>
    <row r="6740" spans="2:12" ht="15" x14ac:dyDescent="0.25">
      <c r="B6740" s="388" t="s">
        <v>3589</v>
      </c>
      <c r="C6740" s="440" t="s">
        <v>15</v>
      </c>
      <c r="D6740" s="388" t="s">
        <v>33</v>
      </c>
      <c r="E6740" s="388" t="s">
        <v>30</v>
      </c>
      <c r="F6740" s="544" t="s">
        <v>199</v>
      </c>
      <c r="G6740" s="544"/>
      <c r="H6740" s="389" t="s">
        <v>24</v>
      </c>
      <c r="I6740" s="440" t="s">
        <v>26</v>
      </c>
      <c r="J6740" s="440" t="s">
        <v>585</v>
      </c>
      <c r="K6740" s="440" t="s">
        <v>54</v>
      </c>
      <c r="L6740" s="440" t="s">
        <v>25</v>
      </c>
    </row>
    <row r="6741" spans="2:12" x14ac:dyDescent="0.25">
      <c r="B6741" s="390" t="s">
        <v>382</v>
      </c>
      <c r="C6741" s="391" t="s">
        <v>3590</v>
      </c>
      <c r="D6741" s="390" t="s">
        <v>1336</v>
      </c>
      <c r="E6741" s="390" t="s">
        <v>3591</v>
      </c>
      <c r="F6741" s="541">
        <v>817</v>
      </c>
      <c r="G6741" s="541"/>
      <c r="H6741" s="392" t="s">
        <v>137</v>
      </c>
      <c r="I6741" s="443">
        <v>1</v>
      </c>
      <c r="J6741" s="393"/>
      <c r="K6741" s="393">
        <v>19.87</v>
      </c>
      <c r="L6741" s="393">
        <v>19.87</v>
      </c>
    </row>
    <row r="6742" spans="2:12" ht="12.75" customHeight="1" x14ac:dyDescent="0.25">
      <c r="B6742" s="394" t="s">
        <v>383</v>
      </c>
      <c r="C6742" s="444" t="s">
        <v>688</v>
      </c>
      <c r="D6742" s="394" t="s">
        <v>1336</v>
      </c>
      <c r="E6742" s="394" t="s">
        <v>243</v>
      </c>
      <c r="F6742" s="542" t="s">
        <v>384</v>
      </c>
      <c r="G6742" s="542"/>
      <c r="H6742" s="395" t="s">
        <v>340</v>
      </c>
      <c r="I6742" s="445">
        <v>0.28000000000000003</v>
      </c>
      <c r="J6742" s="445">
        <v>0</v>
      </c>
      <c r="K6742" s="446">
        <v>29.78</v>
      </c>
      <c r="L6742" s="446">
        <v>8.3384</v>
      </c>
    </row>
    <row r="6743" spans="2:12" x14ac:dyDescent="0.25">
      <c r="B6743" s="394" t="s">
        <v>383</v>
      </c>
      <c r="C6743" s="444" t="s">
        <v>674</v>
      </c>
      <c r="D6743" s="394" t="s">
        <v>1336</v>
      </c>
      <c r="E6743" s="394" t="s">
        <v>237</v>
      </c>
      <c r="F6743" s="542" t="s">
        <v>384</v>
      </c>
      <c r="G6743" s="542"/>
      <c r="H6743" s="395" t="s">
        <v>340</v>
      </c>
      <c r="I6743" s="445">
        <v>0.28000000000000003</v>
      </c>
      <c r="J6743" s="445">
        <v>0</v>
      </c>
      <c r="K6743" s="446">
        <v>22.31</v>
      </c>
      <c r="L6743" s="446">
        <v>6.2468000000000004</v>
      </c>
    </row>
    <row r="6744" spans="2:12" ht="12.75" customHeight="1" x14ac:dyDescent="0.25">
      <c r="B6744" s="394" t="s">
        <v>383</v>
      </c>
      <c r="C6744" s="444" t="s">
        <v>5403</v>
      </c>
      <c r="D6744" s="394" t="s">
        <v>1336</v>
      </c>
      <c r="E6744" s="394" t="s">
        <v>5404</v>
      </c>
      <c r="F6744" s="542" t="s">
        <v>390</v>
      </c>
      <c r="G6744" s="542"/>
      <c r="H6744" s="395" t="s">
        <v>136</v>
      </c>
      <c r="I6744" s="445">
        <v>1</v>
      </c>
      <c r="J6744" s="445">
        <v>0</v>
      </c>
      <c r="K6744" s="446">
        <v>5.3</v>
      </c>
      <c r="L6744" s="446">
        <v>5.3</v>
      </c>
    </row>
    <row r="6745" spans="2:12" ht="25.5" x14ac:dyDescent="0.25">
      <c r="B6745" s="399"/>
      <c r="C6745" s="399"/>
      <c r="D6745" s="399"/>
      <c r="E6745" s="399"/>
      <c r="F6745" s="399"/>
      <c r="G6745" s="399" t="s">
        <v>386</v>
      </c>
      <c r="H6745" s="447">
        <v>14.57</v>
      </c>
      <c r="I6745" s="399" t="s">
        <v>387</v>
      </c>
      <c r="J6745" s="447">
        <v>0</v>
      </c>
      <c r="K6745" s="399" t="s">
        <v>388</v>
      </c>
      <c r="L6745" s="447">
        <v>14.57</v>
      </c>
    </row>
    <row r="6746" spans="2:12" ht="26.25" thickBot="1" x14ac:dyDescent="0.3">
      <c r="B6746" s="399"/>
      <c r="C6746" s="399"/>
      <c r="D6746" s="399"/>
      <c r="E6746" s="399"/>
      <c r="F6746" s="399"/>
      <c r="G6746" s="399" t="s">
        <v>389</v>
      </c>
      <c r="H6746" s="447">
        <v>0</v>
      </c>
      <c r="I6746" s="543"/>
      <c r="J6746" s="543" t="s">
        <v>474</v>
      </c>
      <c r="K6746" s="399"/>
      <c r="L6746" s="447">
        <v>19.87</v>
      </c>
    </row>
    <row r="6747" spans="2:12" ht="13.5" thickTop="1" x14ac:dyDescent="0.25">
      <c r="B6747" s="396"/>
      <c r="C6747" s="396"/>
      <c r="D6747" s="396"/>
      <c r="E6747" s="396"/>
      <c r="F6747" s="396"/>
      <c r="G6747" s="396"/>
      <c r="H6747" s="396"/>
      <c r="I6747" s="396"/>
      <c r="J6747" s="396"/>
      <c r="K6747" s="396"/>
      <c r="L6747" s="396"/>
    </row>
    <row r="6748" spans="2:12" ht="15" x14ac:dyDescent="0.25">
      <c r="B6748" s="388" t="s">
        <v>3592</v>
      </c>
      <c r="C6748" s="440" t="s">
        <v>15</v>
      </c>
      <c r="D6748" s="388" t="s">
        <v>33</v>
      </c>
      <c r="E6748" s="388" t="s">
        <v>30</v>
      </c>
      <c r="F6748" s="544" t="s">
        <v>199</v>
      </c>
      <c r="G6748" s="544"/>
      <c r="H6748" s="389" t="s">
        <v>24</v>
      </c>
      <c r="I6748" s="440" t="s">
        <v>26</v>
      </c>
      <c r="J6748" s="440" t="s">
        <v>585</v>
      </c>
      <c r="K6748" s="440" t="s">
        <v>54</v>
      </c>
      <c r="L6748" s="440" t="s">
        <v>25</v>
      </c>
    </row>
    <row r="6749" spans="2:12" x14ac:dyDescent="0.25">
      <c r="B6749" s="390" t="s">
        <v>382</v>
      </c>
      <c r="C6749" s="391" t="s">
        <v>3593</v>
      </c>
      <c r="D6749" s="390" t="s">
        <v>1336</v>
      </c>
      <c r="E6749" s="390" t="s">
        <v>3594</v>
      </c>
      <c r="F6749" s="541">
        <v>817</v>
      </c>
      <c r="G6749" s="541"/>
      <c r="H6749" s="392" t="s">
        <v>137</v>
      </c>
      <c r="I6749" s="443">
        <v>1</v>
      </c>
      <c r="J6749" s="393"/>
      <c r="K6749" s="393">
        <v>47.89</v>
      </c>
      <c r="L6749" s="393">
        <v>47.89</v>
      </c>
    </row>
    <row r="6750" spans="2:12" x14ac:dyDescent="0.25">
      <c r="B6750" s="394" t="s">
        <v>383</v>
      </c>
      <c r="C6750" s="444" t="s">
        <v>674</v>
      </c>
      <c r="D6750" s="394" t="s">
        <v>1336</v>
      </c>
      <c r="E6750" s="394" t="s">
        <v>237</v>
      </c>
      <c r="F6750" s="542" t="s">
        <v>384</v>
      </c>
      <c r="G6750" s="542"/>
      <c r="H6750" s="395" t="s">
        <v>340</v>
      </c>
      <c r="I6750" s="445">
        <v>0.36</v>
      </c>
      <c r="J6750" s="445">
        <v>0</v>
      </c>
      <c r="K6750" s="446">
        <v>22.31</v>
      </c>
      <c r="L6750" s="446">
        <v>8.0315999999999992</v>
      </c>
    </row>
    <row r="6751" spans="2:12" ht="12.75" customHeight="1" x14ac:dyDescent="0.25">
      <c r="B6751" s="394" t="s">
        <v>383</v>
      </c>
      <c r="C6751" s="444" t="s">
        <v>5405</v>
      </c>
      <c r="D6751" s="394" t="s">
        <v>1336</v>
      </c>
      <c r="E6751" s="394" t="s">
        <v>5406</v>
      </c>
      <c r="F6751" s="542" t="s">
        <v>390</v>
      </c>
      <c r="G6751" s="542"/>
      <c r="H6751" s="395" t="s">
        <v>136</v>
      </c>
      <c r="I6751" s="445">
        <v>1</v>
      </c>
      <c r="J6751" s="445">
        <v>0</v>
      </c>
      <c r="K6751" s="446">
        <v>29.14</v>
      </c>
      <c r="L6751" s="446">
        <v>29.14</v>
      </c>
    </row>
    <row r="6752" spans="2:12" x14ac:dyDescent="0.25">
      <c r="B6752" s="394" t="s">
        <v>383</v>
      </c>
      <c r="C6752" s="444" t="s">
        <v>688</v>
      </c>
      <c r="D6752" s="394" t="s">
        <v>1336</v>
      </c>
      <c r="E6752" s="394" t="s">
        <v>243</v>
      </c>
      <c r="F6752" s="542" t="s">
        <v>384</v>
      </c>
      <c r="G6752" s="542"/>
      <c r="H6752" s="395" t="s">
        <v>340</v>
      </c>
      <c r="I6752" s="445">
        <v>0.36</v>
      </c>
      <c r="J6752" s="445">
        <v>0</v>
      </c>
      <c r="K6752" s="446">
        <v>29.78</v>
      </c>
      <c r="L6752" s="446">
        <v>10.720800000000001</v>
      </c>
    </row>
    <row r="6753" spans="2:12" ht="12.75" customHeight="1" x14ac:dyDescent="0.25">
      <c r="B6753" s="399"/>
      <c r="C6753" s="399"/>
      <c r="D6753" s="399"/>
      <c r="E6753" s="399"/>
      <c r="F6753" s="399"/>
      <c r="G6753" s="399" t="s">
        <v>386</v>
      </c>
      <c r="H6753" s="447">
        <v>18.75</v>
      </c>
      <c r="I6753" s="399" t="s">
        <v>387</v>
      </c>
      <c r="J6753" s="447">
        <v>0</v>
      </c>
      <c r="K6753" s="399" t="s">
        <v>388</v>
      </c>
      <c r="L6753" s="447">
        <v>18.75</v>
      </c>
    </row>
    <row r="6754" spans="2:12" ht="26.25" thickBot="1" x14ac:dyDescent="0.3">
      <c r="B6754" s="399"/>
      <c r="C6754" s="399"/>
      <c r="D6754" s="399"/>
      <c r="E6754" s="399"/>
      <c r="F6754" s="399"/>
      <c r="G6754" s="399" t="s">
        <v>389</v>
      </c>
      <c r="H6754" s="447">
        <v>0</v>
      </c>
      <c r="I6754" s="543"/>
      <c r="J6754" s="543" t="s">
        <v>474</v>
      </c>
      <c r="K6754" s="399"/>
      <c r="L6754" s="447">
        <v>47.89</v>
      </c>
    </row>
    <row r="6755" spans="2:12" ht="13.5" thickTop="1" x14ac:dyDescent="0.25">
      <c r="B6755" s="396"/>
      <c r="C6755" s="396"/>
      <c r="D6755" s="396"/>
      <c r="E6755" s="396"/>
      <c r="F6755" s="396"/>
      <c r="G6755" s="396"/>
      <c r="H6755" s="396"/>
      <c r="I6755" s="396"/>
      <c r="J6755" s="396"/>
      <c r="K6755" s="396"/>
      <c r="L6755" s="396"/>
    </row>
    <row r="6756" spans="2:12" ht="15" x14ac:dyDescent="0.25">
      <c r="B6756" s="388" t="s">
        <v>3602</v>
      </c>
      <c r="C6756" s="440" t="s">
        <v>15</v>
      </c>
      <c r="D6756" s="388" t="s">
        <v>33</v>
      </c>
      <c r="E6756" s="388" t="s">
        <v>30</v>
      </c>
      <c r="F6756" s="544" t="s">
        <v>199</v>
      </c>
      <c r="G6756" s="544"/>
      <c r="H6756" s="389" t="s">
        <v>24</v>
      </c>
      <c r="I6756" s="440" t="s">
        <v>26</v>
      </c>
      <c r="J6756" s="440" t="s">
        <v>585</v>
      </c>
      <c r="K6756" s="440" t="s">
        <v>54</v>
      </c>
      <c r="L6756" s="440" t="s">
        <v>25</v>
      </c>
    </row>
    <row r="6757" spans="2:12" ht="51" x14ac:dyDescent="0.25">
      <c r="B6757" s="390" t="s">
        <v>382</v>
      </c>
      <c r="C6757" s="391" t="s">
        <v>3603</v>
      </c>
      <c r="D6757" s="390" t="s">
        <v>160</v>
      </c>
      <c r="E6757" s="390" t="s">
        <v>3604</v>
      </c>
      <c r="F6757" s="541" t="s">
        <v>5407</v>
      </c>
      <c r="G6757" s="541"/>
      <c r="H6757" s="392" t="s">
        <v>159</v>
      </c>
      <c r="I6757" s="443">
        <v>1</v>
      </c>
      <c r="J6757" s="393"/>
      <c r="K6757" s="393">
        <v>79.650000000000006</v>
      </c>
      <c r="L6757" s="393">
        <v>79.650000000000006</v>
      </c>
    </row>
    <row r="6758" spans="2:12" ht="25.5" x14ac:dyDescent="0.25">
      <c r="B6758" s="394" t="s">
        <v>383</v>
      </c>
      <c r="C6758" s="444" t="s">
        <v>5408</v>
      </c>
      <c r="D6758" s="394" t="s">
        <v>160</v>
      </c>
      <c r="E6758" s="394" t="s">
        <v>5409</v>
      </c>
      <c r="F6758" s="542" t="s">
        <v>390</v>
      </c>
      <c r="G6758" s="542"/>
      <c r="H6758" s="395" t="s">
        <v>159</v>
      </c>
      <c r="I6758" s="445">
        <v>1</v>
      </c>
      <c r="J6758" s="445">
        <v>0</v>
      </c>
      <c r="K6758" s="446">
        <v>42.69</v>
      </c>
      <c r="L6758" s="446">
        <v>42.69</v>
      </c>
    </row>
    <row r="6759" spans="2:12" x14ac:dyDescent="0.25">
      <c r="B6759" s="394" t="s">
        <v>383</v>
      </c>
      <c r="C6759" s="444" t="s">
        <v>674</v>
      </c>
      <c r="D6759" s="394" t="s">
        <v>1336</v>
      </c>
      <c r="E6759" s="394" t="s">
        <v>237</v>
      </c>
      <c r="F6759" s="542" t="s">
        <v>384</v>
      </c>
      <c r="G6759" s="542"/>
      <c r="H6759" s="395" t="s">
        <v>340</v>
      </c>
      <c r="I6759" s="445">
        <v>1.1466000000000001</v>
      </c>
      <c r="J6759" s="445">
        <v>0</v>
      </c>
      <c r="K6759" s="446">
        <v>22.31</v>
      </c>
      <c r="L6759" s="446">
        <v>25.580646000000002</v>
      </c>
    </row>
    <row r="6760" spans="2:12" x14ac:dyDescent="0.25">
      <c r="B6760" s="394" t="s">
        <v>383</v>
      </c>
      <c r="C6760" s="444" t="s">
        <v>688</v>
      </c>
      <c r="D6760" s="394" t="s">
        <v>1336</v>
      </c>
      <c r="E6760" s="394" t="s">
        <v>243</v>
      </c>
      <c r="F6760" s="542" t="s">
        <v>384</v>
      </c>
      <c r="G6760" s="542"/>
      <c r="H6760" s="395" t="s">
        <v>340</v>
      </c>
      <c r="I6760" s="445">
        <v>0.38219999999999998</v>
      </c>
      <c r="J6760" s="445">
        <v>0</v>
      </c>
      <c r="K6760" s="446">
        <v>29.78</v>
      </c>
      <c r="L6760" s="446">
        <v>11.381916</v>
      </c>
    </row>
    <row r="6761" spans="2:12" ht="25.5" x14ac:dyDescent="0.25">
      <c r="B6761" s="399"/>
      <c r="C6761" s="399"/>
      <c r="D6761" s="399"/>
      <c r="E6761" s="399"/>
      <c r="F6761" s="399"/>
      <c r="G6761" s="399" t="s">
        <v>386</v>
      </c>
      <c r="H6761" s="447">
        <v>36.96</v>
      </c>
      <c r="I6761" s="399" t="s">
        <v>387</v>
      </c>
      <c r="J6761" s="447">
        <v>0</v>
      </c>
      <c r="K6761" s="399" t="s">
        <v>388</v>
      </c>
      <c r="L6761" s="447">
        <v>36.96</v>
      </c>
    </row>
    <row r="6762" spans="2:12" ht="12.75" customHeight="1" thickBot="1" x14ac:dyDescent="0.3">
      <c r="B6762" s="399"/>
      <c r="C6762" s="399"/>
      <c r="D6762" s="399"/>
      <c r="E6762" s="399"/>
      <c r="F6762" s="399"/>
      <c r="G6762" s="399" t="s">
        <v>389</v>
      </c>
      <c r="H6762" s="447">
        <v>0</v>
      </c>
      <c r="I6762" s="543"/>
      <c r="J6762" s="543" t="s">
        <v>474</v>
      </c>
      <c r="K6762" s="399"/>
      <c r="L6762" s="447">
        <v>79.650000000000006</v>
      </c>
    </row>
    <row r="6763" spans="2:12" ht="13.5" thickTop="1" x14ac:dyDescent="0.25">
      <c r="B6763" s="396"/>
      <c r="C6763" s="396"/>
      <c r="D6763" s="396"/>
      <c r="E6763" s="396"/>
      <c r="F6763" s="396"/>
      <c r="G6763" s="396"/>
      <c r="H6763" s="396"/>
      <c r="I6763" s="396"/>
      <c r="J6763" s="396"/>
      <c r="K6763" s="396"/>
      <c r="L6763" s="396"/>
    </row>
    <row r="6764" spans="2:12" ht="12.75" customHeight="1" x14ac:dyDescent="0.25">
      <c r="B6764" s="388" t="s">
        <v>3610</v>
      </c>
      <c r="C6764" s="440" t="s">
        <v>15</v>
      </c>
      <c r="D6764" s="388" t="s">
        <v>33</v>
      </c>
      <c r="E6764" s="388" t="s">
        <v>30</v>
      </c>
      <c r="F6764" s="544" t="s">
        <v>199</v>
      </c>
      <c r="G6764" s="544"/>
      <c r="H6764" s="389" t="s">
        <v>24</v>
      </c>
      <c r="I6764" s="440" t="s">
        <v>26</v>
      </c>
      <c r="J6764" s="440" t="s">
        <v>585</v>
      </c>
      <c r="K6764" s="440" t="s">
        <v>54</v>
      </c>
      <c r="L6764" s="440" t="s">
        <v>25</v>
      </c>
    </row>
    <row r="6765" spans="2:12" x14ac:dyDescent="0.25">
      <c r="B6765" s="390" t="s">
        <v>382</v>
      </c>
      <c r="C6765" s="391" t="s">
        <v>1034</v>
      </c>
      <c r="D6765" s="390" t="s">
        <v>1336</v>
      </c>
      <c r="E6765" s="390" t="s">
        <v>1035</v>
      </c>
      <c r="F6765" s="541">
        <v>821</v>
      </c>
      <c r="G6765" s="541"/>
      <c r="H6765" s="392" t="s">
        <v>137</v>
      </c>
      <c r="I6765" s="443">
        <v>1</v>
      </c>
      <c r="J6765" s="393"/>
      <c r="K6765" s="393">
        <v>32.06</v>
      </c>
      <c r="L6765" s="393">
        <v>32.06</v>
      </c>
    </row>
    <row r="6766" spans="2:12" x14ac:dyDescent="0.25">
      <c r="B6766" s="394" t="s">
        <v>383</v>
      </c>
      <c r="C6766" s="444" t="s">
        <v>1219</v>
      </c>
      <c r="D6766" s="394" t="s">
        <v>1336</v>
      </c>
      <c r="E6766" s="394" t="s">
        <v>1220</v>
      </c>
      <c r="F6766" s="542" t="s">
        <v>390</v>
      </c>
      <c r="G6766" s="542"/>
      <c r="H6766" s="395" t="s">
        <v>136</v>
      </c>
      <c r="I6766" s="445">
        <v>1</v>
      </c>
      <c r="J6766" s="445">
        <v>0</v>
      </c>
      <c r="K6766" s="446">
        <v>8.6300000000000008</v>
      </c>
      <c r="L6766" s="446">
        <v>8.6300000000000008</v>
      </c>
    </row>
    <row r="6767" spans="2:12" x14ac:dyDescent="0.25">
      <c r="B6767" s="394" t="s">
        <v>383</v>
      </c>
      <c r="C6767" s="444" t="s">
        <v>688</v>
      </c>
      <c r="D6767" s="394" t="s">
        <v>1336</v>
      </c>
      <c r="E6767" s="394" t="s">
        <v>243</v>
      </c>
      <c r="F6767" s="542" t="s">
        <v>384</v>
      </c>
      <c r="G6767" s="542"/>
      <c r="H6767" s="395" t="s">
        <v>340</v>
      </c>
      <c r="I6767" s="445">
        <v>0.45</v>
      </c>
      <c r="J6767" s="445">
        <v>0</v>
      </c>
      <c r="K6767" s="446">
        <v>29.78</v>
      </c>
      <c r="L6767" s="446">
        <v>13.401</v>
      </c>
    </row>
    <row r="6768" spans="2:12" x14ac:dyDescent="0.25">
      <c r="B6768" s="394" t="s">
        <v>383</v>
      </c>
      <c r="C6768" s="444" t="s">
        <v>674</v>
      </c>
      <c r="D6768" s="394" t="s">
        <v>1336</v>
      </c>
      <c r="E6768" s="394" t="s">
        <v>237</v>
      </c>
      <c r="F6768" s="542" t="s">
        <v>384</v>
      </c>
      <c r="G6768" s="542"/>
      <c r="H6768" s="395" t="s">
        <v>340</v>
      </c>
      <c r="I6768" s="445">
        <v>0.45</v>
      </c>
      <c r="J6768" s="445">
        <v>0</v>
      </c>
      <c r="K6768" s="446">
        <v>22.31</v>
      </c>
      <c r="L6768" s="446">
        <v>10.0395</v>
      </c>
    </row>
    <row r="6769" spans="2:12" ht="25.5" x14ac:dyDescent="0.25">
      <c r="B6769" s="399"/>
      <c r="C6769" s="399"/>
      <c r="D6769" s="399"/>
      <c r="E6769" s="399"/>
      <c r="F6769" s="399"/>
      <c r="G6769" s="399" t="s">
        <v>386</v>
      </c>
      <c r="H6769" s="447">
        <v>23.43</v>
      </c>
      <c r="I6769" s="399" t="s">
        <v>387</v>
      </c>
      <c r="J6769" s="447">
        <v>0</v>
      </c>
      <c r="K6769" s="399" t="s">
        <v>388</v>
      </c>
      <c r="L6769" s="447">
        <v>23.43</v>
      </c>
    </row>
    <row r="6770" spans="2:12" ht="38.25" customHeight="1" thickBot="1" x14ac:dyDescent="0.3">
      <c r="B6770" s="399"/>
      <c r="C6770" s="399"/>
      <c r="D6770" s="399"/>
      <c r="E6770" s="399"/>
      <c r="F6770" s="399"/>
      <c r="G6770" s="399" t="s">
        <v>389</v>
      </c>
      <c r="H6770" s="447">
        <v>0</v>
      </c>
      <c r="I6770" s="543"/>
      <c r="J6770" s="543" t="s">
        <v>474</v>
      </c>
      <c r="K6770" s="399"/>
      <c r="L6770" s="447">
        <v>32.06</v>
      </c>
    </row>
    <row r="6771" spans="2:12" ht="13.5" thickTop="1" x14ac:dyDescent="0.25">
      <c r="B6771" s="396"/>
      <c r="C6771" s="396"/>
      <c r="D6771" s="396"/>
      <c r="E6771" s="396"/>
      <c r="F6771" s="396"/>
      <c r="G6771" s="396"/>
      <c r="H6771" s="396"/>
      <c r="I6771" s="396"/>
      <c r="J6771" s="396"/>
      <c r="K6771" s="396"/>
      <c r="L6771" s="396"/>
    </row>
    <row r="6772" spans="2:12" ht="15" customHeight="1" x14ac:dyDescent="0.25">
      <c r="B6772" s="388" t="s">
        <v>3617</v>
      </c>
      <c r="C6772" s="440" t="s">
        <v>15</v>
      </c>
      <c r="D6772" s="388" t="s">
        <v>33</v>
      </c>
      <c r="E6772" s="388" t="s">
        <v>30</v>
      </c>
      <c r="F6772" s="544" t="s">
        <v>199</v>
      </c>
      <c r="G6772" s="544"/>
      <c r="H6772" s="389" t="s">
        <v>24</v>
      </c>
      <c r="I6772" s="440" t="s">
        <v>26</v>
      </c>
      <c r="J6772" s="440" t="s">
        <v>585</v>
      </c>
      <c r="K6772" s="440" t="s">
        <v>54</v>
      </c>
      <c r="L6772" s="440" t="s">
        <v>25</v>
      </c>
    </row>
    <row r="6773" spans="2:12" x14ac:dyDescent="0.25">
      <c r="B6773" s="390" t="s">
        <v>382</v>
      </c>
      <c r="C6773" s="391" t="s">
        <v>3618</v>
      </c>
      <c r="D6773" s="390" t="s">
        <v>1336</v>
      </c>
      <c r="E6773" s="390" t="s">
        <v>3619</v>
      </c>
      <c r="F6773" s="541">
        <v>822</v>
      </c>
      <c r="G6773" s="541"/>
      <c r="H6773" s="392" t="s">
        <v>137</v>
      </c>
      <c r="I6773" s="443">
        <v>1</v>
      </c>
      <c r="J6773" s="393"/>
      <c r="K6773" s="393">
        <v>18.8</v>
      </c>
      <c r="L6773" s="393">
        <v>18.8</v>
      </c>
    </row>
    <row r="6774" spans="2:12" ht="15" customHeight="1" x14ac:dyDescent="0.25">
      <c r="B6774" s="394" t="s">
        <v>383</v>
      </c>
      <c r="C6774" s="444" t="s">
        <v>5410</v>
      </c>
      <c r="D6774" s="394" t="s">
        <v>1336</v>
      </c>
      <c r="E6774" s="394" t="s">
        <v>5411</v>
      </c>
      <c r="F6774" s="542" t="s">
        <v>390</v>
      </c>
      <c r="G6774" s="542"/>
      <c r="H6774" s="395" t="s">
        <v>136</v>
      </c>
      <c r="I6774" s="445">
        <v>1</v>
      </c>
      <c r="J6774" s="445">
        <v>0</v>
      </c>
      <c r="K6774" s="446">
        <v>3.71</v>
      </c>
      <c r="L6774" s="446">
        <v>3.71</v>
      </c>
    </row>
    <row r="6775" spans="2:12" ht="15" customHeight="1" x14ac:dyDescent="0.25">
      <c r="B6775" s="394" t="s">
        <v>383</v>
      </c>
      <c r="C6775" s="444" t="s">
        <v>688</v>
      </c>
      <c r="D6775" s="394" t="s">
        <v>1336</v>
      </c>
      <c r="E6775" s="394" t="s">
        <v>243</v>
      </c>
      <c r="F6775" s="542" t="s">
        <v>384</v>
      </c>
      <c r="G6775" s="542"/>
      <c r="H6775" s="395" t="s">
        <v>340</v>
      </c>
      <c r="I6775" s="445">
        <v>0.28999999999999998</v>
      </c>
      <c r="J6775" s="445">
        <v>0</v>
      </c>
      <c r="K6775" s="446">
        <v>29.78</v>
      </c>
      <c r="L6775" s="446">
        <v>8.6362000000000005</v>
      </c>
    </row>
    <row r="6776" spans="2:12" x14ac:dyDescent="0.25">
      <c r="B6776" s="394" t="s">
        <v>383</v>
      </c>
      <c r="C6776" s="444" t="s">
        <v>674</v>
      </c>
      <c r="D6776" s="394" t="s">
        <v>1336</v>
      </c>
      <c r="E6776" s="394" t="s">
        <v>237</v>
      </c>
      <c r="F6776" s="542" t="s">
        <v>384</v>
      </c>
      <c r="G6776" s="542"/>
      <c r="H6776" s="395" t="s">
        <v>340</v>
      </c>
      <c r="I6776" s="445">
        <v>0.28999999999999998</v>
      </c>
      <c r="J6776" s="445">
        <v>0</v>
      </c>
      <c r="K6776" s="446">
        <v>22.31</v>
      </c>
      <c r="L6776" s="446">
        <v>6.4699</v>
      </c>
    </row>
    <row r="6777" spans="2:12" ht="15" customHeight="1" x14ac:dyDescent="0.25">
      <c r="B6777" s="399"/>
      <c r="C6777" s="399"/>
      <c r="D6777" s="399"/>
      <c r="E6777" s="399"/>
      <c r="F6777" s="399"/>
      <c r="G6777" s="399" t="s">
        <v>386</v>
      </c>
      <c r="H6777" s="447">
        <v>15.09</v>
      </c>
      <c r="I6777" s="399" t="s">
        <v>387</v>
      </c>
      <c r="J6777" s="447">
        <v>0</v>
      </c>
      <c r="K6777" s="399" t="s">
        <v>388</v>
      </c>
      <c r="L6777" s="447">
        <v>15.09</v>
      </c>
    </row>
    <row r="6778" spans="2:12" ht="26.25" thickBot="1" x14ac:dyDescent="0.3">
      <c r="B6778" s="399"/>
      <c r="C6778" s="399"/>
      <c r="D6778" s="399"/>
      <c r="E6778" s="399"/>
      <c r="F6778" s="399"/>
      <c r="G6778" s="399" t="s">
        <v>389</v>
      </c>
      <c r="H6778" s="447">
        <v>0</v>
      </c>
      <c r="I6778" s="543"/>
      <c r="J6778" s="543" t="s">
        <v>474</v>
      </c>
      <c r="K6778" s="399"/>
      <c r="L6778" s="447">
        <v>18.8</v>
      </c>
    </row>
    <row r="6779" spans="2:12" ht="15" customHeight="1" thickTop="1" x14ac:dyDescent="0.25">
      <c r="B6779" s="396"/>
      <c r="C6779" s="396"/>
      <c r="D6779" s="396"/>
      <c r="E6779" s="396"/>
      <c r="F6779" s="396"/>
      <c r="G6779" s="396"/>
      <c r="H6779" s="396"/>
      <c r="I6779" s="396"/>
      <c r="J6779" s="396"/>
      <c r="K6779" s="396"/>
      <c r="L6779" s="396"/>
    </row>
    <row r="6780" spans="2:12" ht="15" x14ac:dyDescent="0.25">
      <c r="B6780" s="388" t="s">
        <v>3641</v>
      </c>
      <c r="C6780" s="440" t="s">
        <v>15</v>
      </c>
      <c r="D6780" s="388" t="s">
        <v>33</v>
      </c>
      <c r="E6780" s="388" t="s">
        <v>30</v>
      </c>
      <c r="F6780" s="544" t="s">
        <v>199</v>
      </c>
      <c r="G6780" s="544"/>
      <c r="H6780" s="389" t="s">
        <v>24</v>
      </c>
      <c r="I6780" s="440" t="s">
        <v>26</v>
      </c>
      <c r="J6780" s="440" t="s">
        <v>585</v>
      </c>
      <c r="K6780" s="440" t="s">
        <v>54</v>
      </c>
      <c r="L6780" s="440" t="s">
        <v>25</v>
      </c>
    </row>
    <row r="6781" spans="2:12" ht="63.75" x14ac:dyDescent="0.25">
      <c r="B6781" s="390" t="s">
        <v>382</v>
      </c>
      <c r="C6781" s="391" t="s">
        <v>3642</v>
      </c>
      <c r="D6781" s="390" t="s">
        <v>160</v>
      </c>
      <c r="E6781" s="390" t="s">
        <v>3643</v>
      </c>
      <c r="F6781" s="541" t="s">
        <v>488</v>
      </c>
      <c r="G6781" s="541"/>
      <c r="H6781" s="392" t="s">
        <v>159</v>
      </c>
      <c r="I6781" s="443">
        <v>1</v>
      </c>
      <c r="J6781" s="393"/>
      <c r="K6781" s="393">
        <v>55.38</v>
      </c>
      <c r="L6781" s="393">
        <v>55.38</v>
      </c>
    </row>
    <row r="6782" spans="2:12" ht="38.25" x14ac:dyDescent="0.25">
      <c r="B6782" s="394" t="s">
        <v>383</v>
      </c>
      <c r="C6782" s="444" t="s">
        <v>746</v>
      </c>
      <c r="D6782" s="394" t="s">
        <v>160</v>
      </c>
      <c r="E6782" s="394" t="s">
        <v>489</v>
      </c>
      <c r="F6782" s="542" t="s">
        <v>390</v>
      </c>
      <c r="G6782" s="542"/>
      <c r="H6782" s="395" t="s">
        <v>159</v>
      </c>
      <c r="I6782" s="445">
        <v>7.4999999999999997E-2</v>
      </c>
      <c r="J6782" s="445">
        <v>0</v>
      </c>
      <c r="K6782" s="446">
        <v>21.91</v>
      </c>
      <c r="L6782" s="446">
        <v>1.6432500000000001</v>
      </c>
    </row>
    <row r="6783" spans="2:12" ht="25.5" x14ac:dyDescent="0.25">
      <c r="B6783" s="394" t="s">
        <v>383</v>
      </c>
      <c r="C6783" s="444" t="s">
        <v>861</v>
      </c>
      <c r="D6783" s="394" t="s">
        <v>160</v>
      </c>
      <c r="E6783" s="394" t="s">
        <v>535</v>
      </c>
      <c r="F6783" s="542" t="s">
        <v>390</v>
      </c>
      <c r="G6783" s="542"/>
      <c r="H6783" s="395" t="s">
        <v>159</v>
      </c>
      <c r="I6783" s="445">
        <v>2</v>
      </c>
      <c r="J6783" s="445">
        <v>0</v>
      </c>
      <c r="K6783" s="446">
        <v>2.72</v>
      </c>
      <c r="L6783" s="446">
        <v>5.44</v>
      </c>
    </row>
    <row r="6784" spans="2:12" x14ac:dyDescent="0.25">
      <c r="B6784" s="394" t="s">
        <v>383</v>
      </c>
      <c r="C6784" s="444" t="s">
        <v>688</v>
      </c>
      <c r="D6784" s="394" t="s">
        <v>1336</v>
      </c>
      <c r="E6784" s="394" t="s">
        <v>243</v>
      </c>
      <c r="F6784" s="542" t="s">
        <v>384</v>
      </c>
      <c r="G6784" s="542"/>
      <c r="H6784" s="395" t="s">
        <v>340</v>
      </c>
      <c r="I6784" s="445">
        <v>0.16520000000000001</v>
      </c>
      <c r="J6784" s="445">
        <v>0</v>
      </c>
      <c r="K6784" s="446">
        <v>29.78</v>
      </c>
      <c r="L6784" s="446">
        <v>4.9196559999999998</v>
      </c>
    </row>
    <row r="6785" spans="2:12" ht="38.25" customHeight="1" x14ac:dyDescent="0.25">
      <c r="B6785" s="394" t="s">
        <v>383</v>
      </c>
      <c r="C6785" s="444" t="s">
        <v>690</v>
      </c>
      <c r="D6785" s="394" t="s">
        <v>1336</v>
      </c>
      <c r="E6785" s="394" t="s">
        <v>202</v>
      </c>
      <c r="F6785" s="542" t="s">
        <v>384</v>
      </c>
      <c r="G6785" s="542"/>
      <c r="H6785" s="395" t="s">
        <v>340</v>
      </c>
      <c r="I6785" s="445">
        <v>0.16520000000000001</v>
      </c>
      <c r="J6785" s="445">
        <v>0</v>
      </c>
      <c r="K6785" s="446">
        <v>20.37</v>
      </c>
      <c r="L6785" s="446">
        <v>3.3651239999999998</v>
      </c>
    </row>
    <row r="6786" spans="2:12" ht="25.5" x14ac:dyDescent="0.25">
      <c r="B6786" s="394" t="s">
        <v>383</v>
      </c>
      <c r="C6786" s="444" t="s">
        <v>5412</v>
      </c>
      <c r="D6786" s="394" t="s">
        <v>160</v>
      </c>
      <c r="E6786" s="394" t="s">
        <v>5413</v>
      </c>
      <c r="F6786" s="542" t="s">
        <v>390</v>
      </c>
      <c r="G6786" s="542"/>
      <c r="H6786" s="395" t="s">
        <v>159</v>
      </c>
      <c r="I6786" s="445">
        <v>1</v>
      </c>
      <c r="J6786" s="445">
        <v>0</v>
      </c>
      <c r="K6786" s="446">
        <v>40.03</v>
      </c>
      <c r="L6786" s="446">
        <v>40.03</v>
      </c>
    </row>
    <row r="6787" spans="2:12" ht="25.5" x14ac:dyDescent="0.25">
      <c r="B6787" s="399"/>
      <c r="C6787" s="399"/>
      <c r="D6787" s="399"/>
      <c r="E6787" s="399"/>
      <c r="F6787" s="399"/>
      <c r="G6787" s="399" t="s">
        <v>386</v>
      </c>
      <c r="H6787" s="447">
        <v>8.27</v>
      </c>
      <c r="I6787" s="399" t="s">
        <v>387</v>
      </c>
      <c r="J6787" s="447">
        <v>0</v>
      </c>
      <c r="K6787" s="399" t="s">
        <v>388</v>
      </c>
      <c r="L6787" s="447">
        <v>8.27</v>
      </c>
    </row>
    <row r="6788" spans="2:12" ht="15" customHeight="1" thickBot="1" x14ac:dyDescent="0.3">
      <c r="B6788" s="399"/>
      <c r="C6788" s="399"/>
      <c r="D6788" s="399"/>
      <c r="E6788" s="399"/>
      <c r="F6788" s="399"/>
      <c r="G6788" s="399" t="s">
        <v>389</v>
      </c>
      <c r="H6788" s="447">
        <v>0</v>
      </c>
      <c r="I6788" s="543"/>
      <c r="J6788" s="543" t="s">
        <v>474</v>
      </c>
      <c r="K6788" s="399"/>
      <c r="L6788" s="447">
        <v>55.38</v>
      </c>
    </row>
    <row r="6789" spans="2:12" ht="15" customHeight="1" thickTop="1" x14ac:dyDescent="0.25">
      <c r="B6789" s="396"/>
      <c r="C6789" s="396"/>
      <c r="D6789" s="396"/>
      <c r="E6789" s="396"/>
      <c r="F6789" s="396"/>
      <c r="G6789" s="396"/>
      <c r="H6789" s="396"/>
      <c r="I6789" s="396"/>
      <c r="J6789" s="396"/>
      <c r="K6789" s="396"/>
      <c r="L6789" s="396"/>
    </row>
    <row r="6790" spans="2:12" ht="15" customHeight="1" x14ac:dyDescent="0.25">
      <c r="B6790" s="388" t="s">
        <v>3659</v>
      </c>
      <c r="C6790" s="440" t="s">
        <v>15</v>
      </c>
      <c r="D6790" s="388" t="s">
        <v>33</v>
      </c>
      <c r="E6790" s="388" t="s">
        <v>30</v>
      </c>
      <c r="F6790" s="544" t="s">
        <v>199</v>
      </c>
      <c r="G6790" s="544"/>
      <c r="H6790" s="389" t="s">
        <v>24</v>
      </c>
      <c r="I6790" s="440" t="s">
        <v>26</v>
      </c>
      <c r="J6790" s="440" t="s">
        <v>585</v>
      </c>
      <c r="K6790" s="440" t="s">
        <v>54</v>
      </c>
      <c r="L6790" s="440" t="s">
        <v>25</v>
      </c>
    </row>
    <row r="6791" spans="2:12" x14ac:dyDescent="0.25">
      <c r="B6791" s="390" t="s">
        <v>382</v>
      </c>
      <c r="C6791" s="391" t="s">
        <v>3660</v>
      </c>
      <c r="D6791" s="390" t="s">
        <v>1336</v>
      </c>
      <c r="E6791" s="390" t="s">
        <v>3661</v>
      </c>
      <c r="F6791" s="541">
        <v>813</v>
      </c>
      <c r="G6791" s="541"/>
      <c r="H6791" s="392" t="s">
        <v>137</v>
      </c>
      <c r="I6791" s="443">
        <v>1</v>
      </c>
      <c r="J6791" s="393"/>
      <c r="K6791" s="393">
        <v>21.6</v>
      </c>
      <c r="L6791" s="393">
        <v>21.6</v>
      </c>
    </row>
    <row r="6792" spans="2:12" x14ac:dyDescent="0.25">
      <c r="B6792" s="394" t="s">
        <v>383</v>
      </c>
      <c r="C6792" s="444" t="s">
        <v>5414</v>
      </c>
      <c r="D6792" s="394" t="s">
        <v>1336</v>
      </c>
      <c r="E6792" s="394" t="s">
        <v>5415</v>
      </c>
      <c r="F6792" s="542" t="s">
        <v>390</v>
      </c>
      <c r="G6792" s="542"/>
      <c r="H6792" s="395" t="s">
        <v>136</v>
      </c>
      <c r="I6792" s="445">
        <v>1</v>
      </c>
      <c r="J6792" s="445">
        <v>0</v>
      </c>
      <c r="K6792" s="446">
        <v>7.03</v>
      </c>
      <c r="L6792" s="446">
        <v>7.03</v>
      </c>
    </row>
    <row r="6793" spans="2:12" ht="15" customHeight="1" x14ac:dyDescent="0.25">
      <c r="B6793" s="394" t="s">
        <v>383</v>
      </c>
      <c r="C6793" s="444" t="s">
        <v>688</v>
      </c>
      <c r="D6793" s="394" t="s">
        <v>1336</v>
      </c>
      <c r="E6793" s="394" t="s">
        <v>243</v>
      </c>
      <c r="F6793" s="542" t="s">
        <v>384</v>
      </c>
      <c r="G6793" s="542"/>
      <c r="H6793" s="395" t="s">
        <v>340</v>
      </c>
      <c r="I6793" s="445">
        <v>0.28000000000000003</v>
      </c>
      <c r="J6793" s="445">
        <v>0</v>
      </c>
      <c r="K6793" s="446">
        <v>29.78</v>
      </c>
      <c r="L6793" s="446">
        <v>8.3384</v>
      </c>
    </row>
    <row r="6794" spans="2:12" ht="15" customHeight="1" x14ac:dyDescent="0.25">
      <c r="B6794" s="394" t="s">
        <v>383</v>
      </c>
      <c r="C6794" s="444" t="s">
        <v>674</v>
      </c>
      <c r="D6794" s="394" t="s">
        <v>1336</v>
      </c>
      <c r="E6794" s="394" t="s">
        <v>237</v>
      </c>
      <c r="F6794" s="542" t="s">
        <v>384</v>
      </c>
      <c r="G6794" s="542"/>
      <c r="H6794" s="395" t="s">
        <v>340</v>
      </c>
      <c r="I6794" s="445">
        <v>0.28000000000000003</v>
      </c>
      <c r="J6794" s="445">
        <v>0</v>
      </c>
      <c r="K6794" s="446">
        <v>22.31</v>
      </c>
      <c r="L6794" s="446">
        <v>6.2468000000000004</v>
      </c>
    </row>
    <row r="6795" spans="2:12" ht="25.5" x14ac:dyDescent="0.25">
      <c r="B6795" s="399"/>
      <c r="C6795" s="399"/>
      <c r="D6795" s="399"/>
      <c r="E6795" s="399"/>
      <c r="F6795" s="399"/>
      <c r="G6795" s="399" t="s">
        <v>386</v>
      </c>
      <c r="H6795" s="447">
        <v>14.57</v>
      </c>
      <c r="I6795" s="399" t="s">
        <v>387</v>
      </c>
      <c r="J6795" s="447">
        <v>0</v>
      </c>
      <c r="K6795" s="399" t="s">
        <v>388</v>
      </c>
      <c r="L6795" s="447">
        <v>14.57</v>
      </c>
    </row>
    <row r="6796" spans="2:12" ht="26.25" thickBot="1" x14ac:dyDescent="0.3">
      <c r="B6796" s="399"/>
      <c r="C6796" s="399"/>
      <c r="D6796" s="399"/>
      <c r="E6796" s="399"/>
      <c r="F6796" s="399"/>
      <c r="G6796" s="399" t="s">
        <v>389</v>
      </c>
      <c r="H6796" s="447">
        <v>0</v>
      </c>
      <c r="I6796" s="543"/>
      <c r="J6796" s="543" t="s">
        <v>474</v>
      </c>
      <c r="K6796" s="399"/>
      <c r="L6796" s="447">
        <v>21.6</v>
      </c>
    </row>
    <row r="6797" spans="2:12" ht="13.5" thickTop="1" x14ac:dyDescent="0.25">
      <c r="B6797" s="396"/>
      <c r="C6797" s="396"/>
      <c r="D6797" s="396"/>
      <c r="E6797" s="396"/>
      <c r="F6797" s="396"/>
      <c r="G6797" s="396"/>
      <c r="H6797" s="396"/>
      <c r="I6797" s="396"/>
      <c r="J6797" s="396"/>
      <c r="K6797" s="396"/>
      <c r="L6797" s="396"/>
    </row>
    <row r="6798" spans="2:12" ht="15" x14ac:dyDescent="0.25">
      <c r="B6798" s="388" t="s">
        <v>3662</v>
      </c>
      <c r="C6798" s="440" t="s">
        <v>15</v>
      </c>
      <c r="D6798" s="388" t="s">
        <v>33</v>
      </c>
      <c r="E6798" s="388" t="s">
        <v>30</v>
      </c>
      <c r="F6798" s="544" t="s">
        <v>199</v>
      </c>
      <c r="G6798" s="544"/>
      <c r="H6798" s="389" t="s">
        <v>24</v>
      </c>
      <c r="I6798" s="440" t="s">
        <v>26</v>
      </c>
      <c r="J6798" s="440" t="s">
        <v>585</v>
      </c>
      <c r="K6798" s="440" t="s">
        <v>54</v>
      </c>
      <c r="L6798" s="440" t="s">
        <v>25</v>
      </c>
    </row>
    <row r="6799" spans="2:12" x14ac:dyDescent="0.25">
      <c r="B6799" s="390" t="s">
        <v>382</v>
      </c>
      <c r="C6799" s="391" t="s">
        <v>991</v>
      </c>
      <c r="D6799" s="390" t="s">
        <v>1336</v>
      </c>
      <c r="E6799" s="390" t="s">
        <v>992</v>
      </c>
      <c r="F6799" s="541">
        <v>813</v>
      </c>
      <c r="G6799" s="541"/>
      <c r="H6799" s="392" t="s">
        <v>137</v>
      </c>
      <c r="I6799" s="443">
        <v>1</v>
      </c>
      <c r="J6799" s="393"/>
      <c r="K6799" s="393">
        <v>23.33</v>
      </c>
      <c r="L6799" s="393">
        <v>23.33</v>
      </c>
    </row>
    <row r="6800" spans="2:12" x14ac:dyDescent="0.25">
      <c r="B6800" s="394" t="s">
        <v>383</v>
      </c>
      <c r="C6800" s="444" t="s">
        <v>688</v>
      </c>
      <c r="D6800" s="394" t="s">
        <v>1336</v>
      </c>
      <c r="E6800" s="394" t="s">
        <v>243</v>
      </c>
      <c r="F6800" s="542" t="s">
        <v>384</v>
      </c>
      <c r="G6800" s="542"/>
      <c r="H6800" s="395" t="s">
        <v>340</v>
      </c>
      <c r="I6800" s="445">
        <v>0.28000000000000003</v>
      </c>
      <c r="J6800" s="445">
        <v>0</v>
      </c>
      <c r="K6800" s="446">
        <v>29.78</v>
      </c>
      <c r="L6800" s="446">
        <v>8.3384</v>
      </c>
    </row>
    <row r="6801" spans="2:12" ht="12.75" customHeight="1" x14ac:dyDescent="0.25">
      <c r="B6801" s="394" t="s">
        <v>383</v>
      </c>
      <c r="C6801" s="444" t="s">
        <v>674</v>
      </c>
      <c r="D6801" s="394" t="s">
        <v>1336</v>
      </c>
      <c r="E6801" s="394" t="s">
        <v>237</v>
      </c>
      <c r="F6801" s="542" t="s">
        <v>384</v>
      </c>
      <c r="G6801" s="542"/>
      <c r="H6801" s="395" t="s">
        <v>340</v>
      </c>
      <c r="I6801" s="445">
        <v>0.28000000000000003</v>
      </c>
      <c r="J6801" s="445">
        <v>0</v>
      </c>
      <c r="K6801" s="446">
        <v>22.31</v>
      </c>
      <c r="L6801" s="446">
        <v>6.2468000000000004</v>
      </c>
    </row>
    <row r="6802" spans="2:12" x14ac:dyDescent="0.25">
      <c r="B6802" s="394" t="s">
        <v>383</v>
      </c>
      <c r="C6802" s="444" t="s">
        <v>1183</v>
      </c>
      <c r="D6802" s="394" t="s">
        <v>1336</v>
      </c>
      <c r="E6802" s="394" t="s">
        <v>1184</v>
      </c>
      <c r="F6802" s="542" t="s">
        <v>390</v>
      </c>
      <c r="G6802" s="542"/>
      <c r="H6802" s="395" t="s">
        <v>136</v>
      </c>
      <c r="I6802" s="445">
        <v>1</v>
      </c>
      <c r="J6802" s="445">
        <v>0</v>
      </c>
      <c r="K6802" s="446">
        <v>8.76</v>
      </c>
      <c r="L6802" s="446">
        <v>8.76</v>
      </c>
    </row>
    <row r="6803" spans="2:12" ht="12.75" customHeight="1" x14ac:dyDescent="0.25">
      <c r="B6803" s="399"/>
      <c r="C6803" s="399"/>
      <c r="D6803" s="399"/>
      <c r="E6803" s="399"/>
      <c r="F6803" s="399"/>
      <c r="G6803" s="399" t="s">
        <v>386</v>
      </c>
      <c r="H6803" s="447">
        <v>14.57</v>
      </c>
      <c r="I6803" s="399" t="s">
        <v>387</v>
      </c>
      <c r="J6803" s="447">
        <v>0</v>
      </c>
      <c r="K6803" s="399" t="s">
        <v>388</v>
      </c>
      <c r="L6803" s="447">
        <v>14.57</v>
      </c>
    </row>
    <row r="6804" spans="2:12" ht="26.25" thickBot="1" x14ac:dyDescent="0.3">
      <c r="B6804" s="399"/>
      <c r="C6804" s="399"/>
      <c r="D6804" s="399"/>
      <c r="E6804" s="399"/>
      <c r="F6804" s="399"/>
      <c r="G6804" s="399" t="s">
        <v>389</v>
      </c>
      <c r="H6804" s="447">
        <v>0</v>
      </c>
      <c r="I6804" s="543"/>
      <c r="J6804" s="543" t="s">
        <v>474</v>
      </c>
      <c r="K6804" s="399"/>
      <c r="L6804" s="447">
        <v>23.33</v>
      </c>
    </row>
    <row r="6805" spans="2:12" ht="13.5" thickTop="1" x14ac:dyDescent="0.25">
      <c r="B6805" s="396"/>
      <c r="C6805" s="396"/>
      <c r="D6805" s="396"/>
      <c r="E6805" s="396"/>
      <c r="F6805" s="396"/>
      <c r="G6805" s="396"/>
      <c r="H6805" s="396"/>
      <c r="I6805" s="396"/>
      <c r="J6805" s="396"/>
      <c r="K6805" s="396"/>
      <c r="L6805" s="396"/>
    </row>
    <row r="6806" spans="2:12" ht="15" x14ac:dyDescent="0.25">
      <c r="B6806" s="388" t="s">
        <v>3676</v>
      </c>
      <c r="C6806" s="440" t="s">
        <v>15</v>
      </c>
      <c r="D6806" s="388" t="s">
        <v>33</v>
      </c>
      <c r="E6806" s="388" t="s">
        <v>30</v>
      </c>
      <c r="F6806" s="544" t="s">
        <v>199</v>
      </c>
      <c r="G6806" s="544"/>
      <c r="H6806" s="389" t="s">
        <v>24</v>
      </c>
      <c r="I6806" s="440" t="s">
        <v>26</v>
      </c>
      <c r="J6806" s="440" t="s">
        <v>585</v>
      </c>
      <c r="K6806" s="440" t="s">
        <v>54</v>
      </c>
      <c r="L6806" s="440" t="s">
        <v>25</v>
      </c>
    </row>
    <row r="6807" spans="2:12" ht="51" x14ac:dyDescent="0.25">
      <c r="B6807" s="390" t="s">
        <v>382</v>
      </c>
      <c r="C6807" s="391" t="s">
        <v>3677</v>
      </c>
      <c r="D6807" s="390" t="s">
        <v>160</v>
      </c>
      <c r="E6807" s="390" t="s">
        <v>3678</v>
      </c>
      <c r="F6807" s="541" t="s">
        <v>488</v>
      </c>
      <c r="G6807" s="541"/>
      <c r="H6807" s="392" t="s">
        <v>159</v>
      </c>
      <c r="I6807" s="443">
        <v>1</v>
      </c>
      <c r="J6807" s="393"/>
      <c r="K6807" s="393">
        <v>12.16</v>
      </c>
      <c r="L6807" s="393">
        <v>12.16</v>
      </c>
    </row>
    <row r="6808" spans="2:12" ht="25.5" x14ac:dyDescent="0.25">
      <c r="B6808" s="394" t="s">
        <v>383</v>
      </c>
      <c r="C6808" s="444" t="s">
        <v>1190</v>
      </c>
      <c r="D6808" s="394" t="s">
        <v>160</v>
      </c>
      <c r="E6808" s="394" t="s">
        <v>4298</v>
      </c>
      <c r="F6808" s="542" t="s">
        <v>390</v>
      </c>
      <c r="G6808" s="542"/>
      <c r="H6808" s="395" t="s">
        <v>159</v>
      </c>
      <c r="I6808" s="445">
        <v>1.49E-2</v>
      </c>
      <c r="J6808" s="445">
        <v>0</v>
      </c>
      <c r="K6808" s="446">
        <v>2.06</v>
      </c>
      <c r="L6808" s="446">
        <v>3.0693999999999999E-2</v>
      </c>
    </row>
    <row r="6809" spans="2:12" ht="25.5" x14ac:dyDescent="0.25">
      <c r="B6809" s="394" t="s">
        <v>383</v>
      </c>
      <c r="C6809" s="444" t="s">
        <v>5416</v>
      </c>
      <c r="D6809" s="394" t="s">
        <v>160</v>
      </c>
      <c r="E6809" s="394" t="s">
        <v>5417</v>
      </c>
      <c r="F6809" s="542" t="s">
        <v>390</v>
      </c>
      <c r="G6809" s="542"/>
      <c r="H6809" s="395" t="s">
        <v>159</v>
      </c>
      <c r="I6809" s="445">
        <v>1</v>
      </c>
      <c r="J6809" s="445">
        <v>0</v>
      </c>
      <c r="K6809" s="446">
        <v>7.2</v>
      </c>
      <c r="L6809" s="446">
        <v>7.2</v>
      </c>
    </row>
    <row r="6810" spans="2:12" ht="12.75" customHeight="1" x14ac:dyDescent="0.25">
      <c r="B6810" s="394" t="s">
        <v>383</v>
      </c>
      <c r="C6810" s="444" t="s">
        <v>452</v>
      </c>
      <c r="D6810" s="394" t="s">
        <v>1336</v>
      </c>
      <c r="E6810" s="394" t="s">
        <v>453</v>
      </c>
      <c r="F6810" s="542" t="s">
        <v>390</v>
      </c>
      <c r="G6810" s="542"/>
      <c r="H6810" s="395" t="s">
        <v>136</v>
      </c>
      <c r="I6810" s="445">
        <v>1.18E-2</v>
      </c>
      <c r="J6810" s="445">
        <v>0</v>
      </c>
      <c r="K6810" s="446">
        <v>64.17</v>
      </c>
      <c r="L6810" s="446">
        <v>0.75720600000000005</v>
      </c>
    </row>
    <row r="6811" spans="2:12" ht="12.75" customHeight="1" x14ac:dyDescent="0.25">
      <c r="B6811" s="394" t="s">
        <v>383</v>
      </c>
      <c r="C6811" s="444" t="s">
        <v>674</v>
      </c>
      <c r="D6811" s="394" t="s">
        <v>1336</v>
      </c>
      <c r="E6811" s="394" t="s">
        <v>237</v>
      </c>
      <c r="F6811" s="542" t="s">
        <v>384</v>
      </c>
      <c r="G6811" s="542"/>
      <c r="H6811" s="395" t="s">
        <v>340</v>
      </c>
      <c r="I6811" s="445">
        <v>6.59E-2</v>
      </c>
      <c r="J6811" s="445">
        <v>0</v>
      </c>
      <c r="K6811" s="446">
        <v>22.31</v>
      </c>
      <c r="L6811" s="446">
        <v>1.470229</v>
      </c>
    </row>
    <row r="6812" spans="2:12" x14ac:dyDescent="0.25">
      <c r="B6812" s="394" t="s">
        <v>383</v>
      </c>
      <c r="C6812" s="444" t="s">
        <v>443</v>
      </c>
      <c r="D6812" s="394" t="s">
        <v>1336</v>
      </c>
      <c r="E6812" s="394" t="s">
        <v>444</v>
      </c>
      <c r="F6812" s="542" t="s">
        <v>390</v>
      </c>
      <c r="G6812" s="542"/>
      <c r="H6812" s="395" t="s">
        <v>136</v>
      </c>
      <c r="I6812" s="445">
        <v>1.4999999999999999E-2</v>
      </c>
      <c r="J6812" s="445">
        <v>0</v>
      </c>
      <c r="K6812" s="446">
        <v>50.62</v>
      </c>
      <c r="L6812" s="446">
        <v>0.75929999999999997</v>
      </c>
    </row>
    <row r="6813" spans="2:12" x14ac:dyDescent="0.25">
      <c r="B6813" s="394" t="s">
        <v>383</v>
      </c>
      <c r="C6813" s="444" t="s">
        <v>688</v>
      </c>
      <c r="D6813" s="394" t="s">
        <v>1336</v>
      </c>
      <c r="E6813" s="394" t="s">
        <v>243</v>
      </c>
      <c r="F6813" s="542" t="s">
        <v>384</v>
      </c>
      <c r="G6813" s="542"/>
      <c r="H6813" s="395" t="s">
        <v>340</v>
      </c>
      <c r="I6813" s="445">
        <v>6.59E-2</v>
      </c>
      <c r="J6813" s="445">
        <v>0</v>
      </c>
      <c r="K6813" s="446">
        <v>29.78</v>
      </c>
      <c r="L6813" s="446">
        <v>1.962502</v>
      </c>
    </row>
    <row r="6814" spans="2:12" ht="25.5" x14ac:dyDescent="0.25">
      <c r="B6814" s="399"/>
      <c r="C6814" s="399"/>
      <c r="D6814" s="399"/>
      <c r="E6814" s="399"/>
      <c r="F6814" s="399"/>
      <c r="G6814" s="399" t="s">
        <v>386</v>
      </c>
      <c r="H6814" s="447">
        <v>3.43</v>
      </c>
      <c r="I6814" s="399" t="s">
        <v>387</v>
      </c>
      <c r="J6814" s="447">
        <v>0</v>
      </c>
      <c r="K6814" s="399" t="s">
        <v>388</v>
      </c>
      <c r="L6814" s="447">
        <v>3.43</v>
      </c>
    </row>
    <row r="6815" spans="2:12" ht="26.25" thickBot="1" x14ac:dyDescent="0.3">
      <c r="B6815" s="399"/>
      <c r="C6815" s="399"/>
      <c r="D6815" s="399"/>
      <c r="E6815" s="399"/>
      <c r="F6815" s="399"/>
      <c r="G6815" s="399" t="s">
        <v>389</v>
      </c>
      <c r="H6815" s="447">
        <v>0</v>
      </c>
      <c r="I6815" s="543"/>
      <c r="J6815" s="543" t="s">
        <v>474</v>
      </c>
      <c r="K6815" s="399"/>
      <c r="L6815" s="447">
        <v>12.16</v>
      </c>
    </row>
    <row r="6816" spans="2:12" ht="13.5" thickTop="1" x14ac:dyDescent="0.25">
      <c r="B6816" s="396"/>
      <c r="C6816" s="396"/>
      <c r="D6816" s="396"/>
      <c r="E6816" s="396"/>
      <c r="F6816" s="396"/>
      <c r="G6816" s="396"/>
      <c r="H6816" s="396"/>
      <c r="I6816" s="396"/>
      <c r="J6816" s="396"/>
      <c r="K6816" s="396"/>
      <c r="L6816" s="396"/>
    </row>
    <row r="6817" spans="2:12" ht="15" x14ac:dyDescent="0.25">
      <c r="B6817" s="388" t="s">
        <v>3689</v>
      </c>
      <c r="C6817" s="440" t="s">
        <v>15</v>
      </c>
      <c r="D6817" s="388" t="s">
        <v>33</v>
      </c>
      <c r="E6817" s="388" t="s">
        <v>30</v>
      </c>
      <c r="F6817" s="544" t="s">
        <v>199</v>
      </c>
      <c r="G6817" s="544"/>
      <c r="H6817" s="389" t="s">
        <v>24</v>
      </c>
      <c r="I6817" s="440" t="s">
        <v>26</v>
      </c>
      <c r="J6817" s="440" t="s">
        <v>585</v>
      </c>
      <c r="K6817" s="440" t="s">
        <v>54</v>
      </c>
      <c r="L6817" s="440" t="s">
        <v>25</v>
      </c>
    </row>
    <row r="6818" spans="2:12" x14ac:dyDescent="0.25">
      <c r="B6818" s="390" t="s">
        <v>382</v>
      </c>
      <c r="C6818" s="391" t="s">
        <v>3690</v>
      </c>
      <c r="D6818" s="390" t="s">
        <v>130</v>
      </c>
      <c r="E6818" s="390" t="s">
        <v>3691</v>
      </c>
      <c r="F6818" s="541">
        <v>850</v>
      </c>
      <c r="G6818" s="541"/>
      <c r="H6818" s="392" t="s">
        <v>137</v>
      </c>
      <c r="I6818" s="443">
        <v>1</v>
      </c>
      <c r="J6818" s="393"/>
      <c r="K6818" s="393">
        <v>217.86</v>
      </c>
      <c r="L6818" s="393">
        <v>217.86</v>
      </c>
    </row>
    <row r="6819" spans="2:12" x14ac:dyDescent="0.25">
      <c r="B6819" s="394" t="s">
        <v>383</v>
      </c>
      <c r="C6819" s="444" t="s">
        <v>674</v>
      </c>
      <c r="D6819" s="394" t="s">
        <v>1336</v>
      </c>
      <c r="E6819" s="394" t="s">
        <v>237</v>
      </c>
      <c r="F6819" s="542" t="s">
        <v>384</v>
      </c>
      <c r="G6819" s="542"/>
      <c r="H6819" s="395" t="s">
        <v>340</v>
      </c>
      <c r="I6819" s="445">
        <v>0.15</v>
      </c>
      <c r="J6819" s="445">
        <v>0</v>
      </c>
      <c r="K6819" s="446">
        <v>22.31</v>
      </c>
      <c r="L6819" s="446">
        <v>3.3464999999999998</v>
      </c>
    </row>
    <row r="6820" spans="2:12" x14ac:dyDescent="0.25">
      <c r="B6820" s="394" t="s">
        <v>383</v>
      </c>
      <c r="C6820" s="444" t="s">
        <v>688</v>
      </c>
      <c r="D6820" s="394" t="s">
        <v>1336</v>
      </c>
      <c r="E6820" s="394" t="s">
        <v>243</v>
      </c>
      <c r="F6820" s="542" t="s">
        <v>384</v>
      </c>
      <c r="G6820" s="542"/>
      <c r="H6820" s="395" t="s">
        <v>340</v>
      </c>
      <c r="I6820" s="445">
        <v>0.15</v>
      </c>
      <c r="J6820" s="445">
        <v>0</v>
      </c>
      <c r="K6820" s="446">
        <v>29.78</v>
      </c>
      <c r="L6820" s="446">
        <v>4.4669999999999996</v>
      </c>
    </row>
    <row r="6821" spans="2:12" ht="12.75" customHeight="1" x14ac:dyDescent="0.25">
      <c r="B6821" s="394" t="s">
        <v>383</v>
      </c>
      <c r="C6821" s="444" t="s">
        <v>5418</v>
      </c>
      <c r="D6821" s="394" t="s">
        <v>160</v>
      </c>
      <c r="E6821" s="394" t="s">
        <v>5419</v>
      </c>
      <c r="F6821" s="542" t="s">
        <v>390</v>
      </c>
      <c r="G6821" s="542"/>
      <c r="H6821" s="395" t="s">
        <v>159</v>
      </c>
      <c r="I6821" s="445">
        <v>1</v>
      </c>
      <c r="J6821" s="445">
        <v>0</v>
      </c>
      <c r="K6821" s="446">
        <v>210.06</v>
      </c>
      <c r="L6821" s="446">
        <v>210.06</v>
      </c>
    </row>
    <row r="6822" spans="2:12" ht="25.5" x14ac:dyDescent="0.25">
      <c r="B6822" s="399"/>
      <c r="C6822" s="399"/>
      <c r="D6822" s="399"/>
      <c r="E6822" s="399"/>
      <c r="F6822" s="399"/>
      <c r="G6822" s="399" t="s">
        <v>386</v>
      </c>
      <c r="H6822" s="447">
        <v>7.8</v>
      </c>
      <c r="I6822" s="399" t="s">
        <v>387</v>
      </c>
      <c r="J6822" s="447">
        <v>0</v>
      </c>
      <c r="K6822" s="399" t="s">
        <v>388</v>
      </c>
      <c r="L6822" s="447">
        <v>7.8</v>
      </c>
    </row>
    <row r="6823" spans="2:12" ht="26.25" thickBot="1" x14ac:dyDescent="0.3">
      <c r="B6823" s="399"/>
      <c r="C6823" s="399"/>
      <c r="D6823" s="399"/>
      <c r="E6823" s="399"/>
      <c r="F6823" s="399"/>
      <c r="G6823" s="399" t="s">
        <v>389</v>
      </c>
      <c r="H6823" s="447">
        <v>0</v>
      </c>
      <c r="I6823" s="543"/>
      <c r="J6823" s="543" t="s">
        <v>474</v>
      </c>
      <c r="K6823" s="399"/>
      <c r="L6823" s="447">
        <v>217.86</v>
      </c>
    </row>
    <row r="6824" spans="2:12" ht="13.5" thickTop="1" x14ac:dyDescent="0.25">
      <c r="B6824" s="396"/>
      <c r="C6824" s="396"/>
      <c r="D6824" s="396"/>
      <c r="E6824" s="396"/>
      <c r="F6824" s="396"/>
      <c r="G6824" s="396"/>
      <c r="H6824" s="396"/>
      <c r="I6824" s="396"/>
      <c r="J6824" s="396"/>
      <c r="K6824" s="396"/>
      <c r="L6824" s="396"/>
    </row>
    <row r="6825" spans="2:12" ht="12.75" customHeight="1" x14ac:dyDescent="0.25">
      <c r="B6825" s="388" t="s">
        <v>3700</v>
      </c>
      <c r="C6825" s="440" t="s">
        <v>15</v>
      </c>
      <c r="D6825" s="388" t="s">
        <v>33</v>
      </c>
      <c r="E6825" s="388" t="s">
        <v>30</v>
      </c>
      <c r="F6825" s="544" t="s">
        <v>199</v>
      </c>
      <c r="G6825" s="544"/>
      <c r="H6825" s="389" t="s">
        <v>24</v>
      </c>
      <c r="I6825" s="440" t="s">
        <v>26</v>
      </c>
      <c r="J6825" s="440" t="s">
        <v>585</v>
      </c>
      <c r="K6825" s="440" t="s">
        <v>54</v>
      </c>
      <c r="L6825" s="440" t="s">
        <v>25</v>
      </c>
    </row>
    <row r="6826" spans="2:12" x14ac:dyDescent="0.25">
      <c r="B6826" s="390" t="s">
        <v>382</v>
      </c>
      <c r="C6826" s="391" t="s">
        <v>3701</v>
      </c>
      <c r="D6826" s="390" t="s">
        <v>1336</v>
      </c>
      <c r="E6826" s="390" t="s">
        <v>3702</v>
      </c>
      <c r="F6826" s="541">
        <v>850</v>
      </c>
      <c r="G6826" s="541"/>
      <c r="H6826" s="392" t="s">
        <v>137</v>
      </c>
      <c r="I6826" s="443">
        <v>1</v>
      </c>
      <c r="J6826" s="393"/>
      <c r="K6826" s="393">
        <v>637.21</v>
      </c>
      <c r="L6826" s="393">
        <v>637.21</v>
      </c>
    </row>
    <row r="6827" spans="2:12" x14ac:dyDescent="0.25">
      <c r="B6827" s="394" t="s">
        <v>383</v>
      </c>
      <c r="C6827" s="444" t="s">
        <v>880</v>
      </c>
      <c r="D6827" s="394" t="s">
        <v>1336</v>
      </c>
      <c r="E6827" s="394" t="s">
        <v>577</v>
      </c>
      <c r="F6827" s="542" t="s">
        <v>390</v>
      </c>
      <c r="G6827" s="542"/>
      <c r="H6827" s="395" t="s">
        <v>136</v>
      </c>
      <c r="I6827" s="445">
        <v>2</v>
      </c>
      <c r="J6827" s="445">
        <v>0</v>
      </c>
      <c r="K6827" s="446">
        <v>0.89</v>
      </c>
      <c r="L6827" s="446">
        <v>1.78</v>
      </c>
    </row>
    <row r="6828" spans="2:12" x14ac:dyDescent="0.25">
      <c r="B6828" s="394" t="s">
        <v>383</v>
      </c>
      <c r="C6828" s="444" t="s">
        <v>685</v>
      </c>
      <c r="D6828" s="394" t="s">
        <v>1336</v>
      </c>
      <c r="E6828" s="394" t="s">
        <v>236</v>
      </c>
      <c r="F6828" s="542" t="s">
        <v>384</v>
      </c>
      <c r="G6828" s="542"/>
      <c r="H6828" s="395" t="s">
        <v>340</v>
      </c>
      <c r="I6828" s="445">
        <v>0.45</v>
      </c>
      <c r="J6828" s="445">
        <v>0</v>
      </c>
      <c r="K6828" s="446">
        <v>29.12</v>
      </c>
      <c r="L6828" s="446">
        <v>13.103999999999999</v>
      </c>
    </row>
    <row r="6829" spans="2:12" ht="12.75" customHeight="1" x14ac:dyDescent="0.25">
      <c r="B6829" s="394" t="s">
        <v>383</v>
      </c>
      <c r="C6829" s="444" t="s">
        <v>690</v>
      </c>
      <c r="D6829" s="394" t="s">
        <v>1336</v>
      </c>
      <c r="E6829" s="394" t="s">
        <v>202</v>
      </c>
      <c r="F6829" s="542" t="s">
        <v>384</v>
      </c>
      <c r="G6829" s="542"/>
      <c r="H6829" s="395" t="s">
        <v>340</v>
      </c>
      <c r="I6829" s="445">
        <v>0.45</v>
      </c>
      <c r="J6829" s="445">
        <v>0</v>
      </c>
      <c r="K6829" s="446">
        <v>20.37</v>
      </c>
      <c r="L6829" s="446">
        <v>9.1664999999999992</v>
      </c>
    </row>
    <row r="6830" spans="2:12" ht="25.5" x14ac:dyDescent="0.25">
      <c r="B6830" s="394" t="s">
        <v>383</v>
      </c>
      <c r="C6830" s="444" t="s">
        <v>5420</v>
      </c>
      <c r="D6830" s="394" t="s">
        <v>1336</v>
      </c>
      <c r="E6830" s="394" t="s">
        <v>5421</v>
      </c>
      <c r="F6830" s="542" t="s">
        <v>390</v>
      </c>
      <c r="G6830" s="542"/>
      <c r="H6830" s="395" t="s">
        <v>136</v>
      </c>
      <c r="I6830" s="445">
        <v>1</v>
      </c>
      <c r="J6830" s="445">
        <v>0</v>
      </c>
      <c r="K6830" s="446">
        <v>613.16999999999996</v>
      </c>
      <c r="L6830" s="446">
        <v>613.16999999999996</v>
      </c>
    </row>
    <row r="6831" spans="2:12" ht="25.5" x14ac:dyDescent="0.25">
      <c r="B6831" s="399"/>
      <c r="C6831" s="399"/>
      <c r="D6831" s="399"/>
      <c r="E6831" s="399"/>
      <c r="F6831" s="399"/>
      <c r="G6831" s="399" t="s">
        <v>386</v>
      </c>
      <c r="H6831" s="447">
        <v>22.26</v>
      </c>
      <c r="I6831" s="399" t="s">
        <v>387</v>
      </c>
      <c r="J6831" s="447">
        <v>0</v>
      </c>
      <c r="K6831" s="399" t="s">
        <v>388</v>
      </c>
      <c r="L6831" s="447">
        <v>22.26</v>
      </c>
    </row>
    <row r="6832" spans="2:12" ht="26.25" thickBot="1" x14ac:dyDescent="0.3">
      <c r="B6832" s="399"/>
      <c r="C6832" s="399"/>
      <c r="D6832" s="399"/>
      <c r="E6832" s="399"/>
      <c r="F6832" s="399"/>
      <c r="G6832" s="399" t="s">
        <v>389</v>
      </c>
      <c r="H6832" s="447">
        <v>0</v>
      </c>
      <c r="I6832" s="543"/>
      <c r="J6832" s="543" t="s">
        <v>474</v>
      </c>
      <c r="K6832" s="399"/>
      <c r="L6832" s="447">
        <v>637.21</v>
      </c>
    </row>
    <row r="6833" spans="2:12" ht="13.5" thickTop="1" x14ac:dyDescent="0.25">
      <c r="B6833" s="396"/>
      <c r="C6833" s="396"/>
      <c r="D6833" s="396"/>
      <c r="E6833" s="396"/>
      <c r="F6833" s="396"/>
      <c r="G6833" s="396"/>
      <c r="H6833" s="396"/>
      <c r="I6833" s="396"/>
      <c r="J6833" s="396"/>
      <c r="K6833" s="396"/>
      <c r="L6833" s="396"/>
    </row>
    <row r="6834" spans="2:12" ht="12.75" customHeight="1" x14ac:dyDescent="0.25">
      <c r="B6834" s="388" t="s">
        <v>3703</v>
      </c>
      <c r="C6834" s="440" t="s">
        <v>15</v>
      </c>
      <c r="D6834" s="388" t="s">
        <v>33</v>
      </c>
      <c r="E6834" s="388" t="s">
        <v>30</v>
      </c>
      <c r="F6834" s="544" t="s">
        <v>199</v>
      </c>
      <c r="G6834" s="544"/>
      <c r="H6834" s="389" t="s">
        <v>24</v>
      </c>
      <c r="I6834" s="440" t="s">
        <v>26</v>
      </c>
      <c r="J6834" s="440" t="s">
        <v>585</v>
      </c>
      <c r="K6834" s="440" t="s">
        <v>54</v>
      </c>
      <c r="L6834" s="440" t="s">
        <v>25</v>
      </c>
    </row>
    <row r="6835" spans="2:12" ht="12.75" customHeight="1" x14ac:dyDescent="0.25">
      <c r="B6835" s="390" t="s">
        <v>382</v>
      </c>
      <c r="C6835" s="391" t="s">
        <v>3704</v>
      </c>
      <c r="D6835" s="390" t="s">
        <v>160</v>
      </c>
      <c r="E6835" s="390" t="s">
        <v>3705</v>
      </c>
      <c r="F6835" s="541" t="s">
        <v>1227</v>
      </c>
      <c r="G6835" s="541"/>
      <c r="H6835" s="392" t="s">
        <v>159</v>
      </c>
      <c r="I6835" s="443">
        <v>1</v>
      </c>
      <c r="J6835" s="393"/>
      <c r="K6835" s="393">
        <v>211.75</v>
      </c>
      <c r="L6835" s="393">
        <v>211.75</v>
      </c>
    </row>
    <row r="6836" spans="2:12" x14ac:dyDescent="0.25">
      <c r="B6836" s="394" t="s">
        <v>383</v>
      </c>
      <c r="C6836" s="444" t="s">
        <v>880</v>
      </c>
      <c r="D6836" s="394" t="s">
        <v>1336</v>
      </c>
      <c r="E6836" s="394" t="s">
        <v>577</v>
      </c>
      <c r="F6836" s="542" t="s">
        <v>390</v>
      </c>
      <c r="G6836" s="542"/>
      <c r="H6836" s="395" t="s">
        <v>136</v>
      </c>
      <c r="I6836" s="445">
        <v>2</v>
      </c>
      <c r="J6836" s="445">
        <v>0</v>
      </c>
      <c r="K6836" s="446">
        <v>0.89</v>
      </c>
      <c r="L6836" s="446">
        <v>1.78</v>
      </c>
    </row>
    <row r="6837" spans="2:12" x14ac:dyDescent="0.25">
      <c r="B6837" s="394" t="s">
        <v>383</v>
      </c>
      <c r="C6837" s="444" t="s">
        <v>688</v>
      </c>
      <c r="D6837" s="394" t="s">
        <v>1336</v>
      </c>
      <c r="E6837" s="394" t="s">
        <v>243</v>
      </c>
      <c r="F6837" s="542" t="s">
        <v>384</v>
      </c>
      <c r="G6837" s="542"/>
      <c r="H6837" s="395" t="s">
        <v>340</v>
      </c>
      <c r="I6837" s="445">
        <v>0.45739999999999997</v>
      </c>
      <c r="J6837" s="445">
        <v>0</v>
      </c>
      <c r="K6837" s="446">
        <v>29.78</v>
      </c>
      <c r="L6837" s="446">
        <v>13.621371999999999</v>
      </c>
    </row>
    <row r="6838" spans="2:12" ht="25.5" x14ac:dyDescent="0.25">
      <c r="B6838" s="394" t="s">
        <v>383</v>
      </c>
      <c r="C6838" s="444" t="s">
        <v>5422</v>
      </c>
      <c r="D6838" s="394" t="s">
        <v>160</v>
      </c>
      <c r="E6838" s="394" t="s">
        <v>5423</v>
      </c>
      <c r="F6838" s="542" t="s">
        <v>390</v>
      </c>
      <c r="G6838" s="542"/>
      <c r="H6838" s="395" t="s">
        <v>159</v>
      </c>
      <c r="I6838" s="445">
        <v>1</v>
      </c>
      <c r="J6838" s="445">
        <v>0</v>
      </c>
      <c r="K6838" s="446">
        <v>186.15</v>
      </c>
      <c r="L6838" s="446">
        <v>186.15</v>
      </c>
    </row>
    <row r="6839" spans="2:12" x14ac:dyDescent="0.25">
      <c r="B6839" s="394" t="s">
        <v>383</v>
      </c>
      <c r="C6839" s="444" t="s">
        <v>674</v>
      </c>
      <c r="D6839" s="394" t="s">
        <v>1336</v>
      </c>
      <c r="E6839" s="394" t="s">
        <v>237</v>
      </c>
      <c r="F6839" s="542" t="s">
        <v>384</v>
      </c>
      <c r="G6839" s="542"/>
      <c r="H6839" s="395" t="s">
        <v>340</v>
      </c>
      <c r="I6839" s="445">
        <v>0.45739999999999997</v>
      </c>
      <c r="J6839" s="445">
        <v>0</v>
      </c>
      <c r="K6839" s="446">
        <v>22.31</v>
      </c>
      <c r="L6839" s="446">
        <v>10.204594</v>
      </c>
    </row>
    <row r="6840" spans="2:12" ht="25.5" x14ac:dyDescent="0.25">
      <c r="B6840" s="399"/>
      <c r="C6840" s="399"/>
      <c r="D6840" s="399"/>
      <c r="E6840" s="399"/>
      <c r="F6840" s="399"/>
      <c r="G6840" s="399" t="s">
        <v>386</v>
      </c>
      <c r="H6840" s="447">
        <v>23.82</v>
      </c>
      <c r="I6840" s="399" t="s">
        <v>387</v>
      </c>
      <c r="J6840" s="447">
        <v>0</v>
      </c>
      <c r="K6840" s="399" t="s">
        <v>388</v>
      </c>
      <c r="L6840" s="447">
        <v>23.82</v>
      </c>
    </row>
    <row r="6841" spans="2:12" ht="26.25" thickBot="1" x14ac:dyDescent="0.3">
      <c r="B6841" s="399"/>
      <c r="C6841" s="399"/>
      <c r="D6841" s="399"/>
      <c r="E6841" s="399"/>
      <c r="F6841" s="399"/>
      <c r="G6841" s="399" t="s">
        <v>389</v>
      </c>
      <c r="H6841" s="447">
        <v>0</v>
      </c>
      <c r="I6841" s="543"/>
      <c r="J6841" s="543" t="s">
        <v>474</v>
      </c>
      <c r="K6841" s="399"/>
      <c r="L6841" s="447">
        <v>211.75</v>
      </c>
    </row>
    <row r="6842" spans="2:12" ht="13.5" thickTop="1" x14ac:dyDescent="0.25">
      <c r="B6842" s="396"/>
      <c r="C6842" s="396"/>
      <c r="D6842" s="396"/>
      <c r="E6842" s="396"/>
      <c r="F6842" s="396"/>
      <c r="G6842" s="396"/>
      <c r="H6842" s="396"/>
      <c r="I6842" s="396"/>
      <c r="J6842" s="396"/>
      <c r="K6842" s="396"/>
      <c r="L6842" s="396"/>
    </row>
    <row r="6843" spans="2:12" ht="15" x14ac:dyDescent="0.25">
      <c r="B6843" s="388" t="s">
        <v>3706</v>
      </c>
      <c r="C6843" s="440" t="s">
        <v>15</v>
      </c>
      <c r="D6843" s="388" t="s">
        <v>33</v>
      </c>
      <c r="E6843" s="388" t="s">
        <v>30</v>
      </c>
      <c r="F6843" s="544" t="s">
        <v>199</v>
      </c>
      <c r="G6843" s="544"/>
      <c r="H6843" s="389" t="s">
        <v>24</v>
      </c>
      <c r="I6843" s="440" t="s">
        <v>26</v>
      </c>
      <c r="J6843" s="440" t="s">
        <v>54</v>
      </c>
      <c r="K6843" s="440" t="s">
        <v>25</v>
      </c>
      <c r="L6843"/>
    </row>
    <row r="6844" spans="2:12" ht="38.25" x14ac:dyDescent="0.25">
      <c r="B6844" s="390" t="s">
        <v>382</v>
      </c>
      <c r="C6844" s="391" t="s">
        <v>3707</v>
      </c>
      <c r="D6844" s="390" t="s">
        <v>164</v>
      </c>
      <c r="E6844" s="390" t="s">
        <v>3708</v>
      </c>
      <c r="F6844" s="541" t="s">
        <v>4727</v>
      </c>
      <c r="G6844" s="541"/>
      <c r="H6844" s="392" t="s">
        <v>136</v>
      </c>
      <c r="I6844" s="443">
        <v>1</v>
      </c>
      <c r="J6844" s="393">
        <v>2432.91</v>
      </c>
      <c r="K6844" s="393">
        <v>2432.91</v>
      </c>
      <c r="L6844"/>
    </row>
    <row r="6845" spans="2:12" ht="15" x14ac:dyDescent="0.25">
      <c r="B6845" s="388" t="s">
        <v>23</v>
      </c>
      <c r="C6845" s="440" t="s">
        <v>15</v>
      </c>
      <c r="D6845" s="388" t="s">
        <v>33</v>
      </c>
      <c r="E6845" s="388" t="s">
        <v>30</v>
      </c>
      <c r="F6845" s="544" t="s">
        <v>199</v>
      </c>
      <c r="G6845" s="546"/>
      <c r="H6845" s="389" t="s">
        <v>24</v>
      </c>
      <c r="I6845" s="440" t="s">
        <v>26</v>
      </c>
      <c r="J6845" s="440" t="s">
        <v>54</v>
      </c>
      <c r="K6845" s="440" t="s">
        <v>25</v>
      </c>
      <c r="L6845"/>
    </row>
    <row r="6846" spans="2:12" ht="12.75" customHeight="1" x14ac:dyDescent="0.25">
      <c r="B6846" s="394" t="s">
        <v>383</v>
      </c>
      <c r="C6846" s="444" t="s">
        <v>5424</v>
      </c>
      <c r="D6846" s="394" t="s">
        <v>164</v>
      </c>
      <c r="E6846" s="394" t="s">
        <v>5425</v>
      </c>
      <c r="F6846" s="542" t="s">
        <v>390</v>
      </c>
      <c r="G6846" s="542"/>
      <c r="H6846" s="395" t="s">
        <v>136</v>
      </c>
      <c r="I6846" s="445">
        <v>1</v>
      </c>
      <c r="J6846" s="446">
        <v>2432.91</v>
      </c>
      <c r="K6846" s="451" t="s">
        <v>5426</v>
      </c>
      <c r="L6846"/>
    </row>
    <row r="6847" spans="2:12" ht="12.75" customHeight="1" x14ac:dyDescent="0.25">
      <c r="B6847" s="549" t="s">
        <v>497</v>
      </c>
      <c r="C6847" s="546"/>
      <c r="D6847" s="546"/>
      <c r="E6847" s="546"/>
      <c r="F6847" s="546"/>
      <c r="G6847" s="546"/>
      <c r="H6847" s="546"/>
      <c r="I6847" s="546"/>
      <c r="J6847" s="546"/>
      <c r="K6847" s="546"/>
      <c r="L6847"/>
    </row>
    <row r="6848" spans="2:12" ht="15" x14ac:dyDescent="0.25">
      <c r="B6848" s="388" t="s">
        <v>23</v>
      </c>
      <c r="C6848" s="440" t="s">
        <v>15</v>
      </c>
      <c r="D6848" s="388" t="s">
        <v>33</v>
      </c>
      <c r="E6848" s="388" t="s">
        <v>30</v>
      </c>
      <c r="F6848" s="544" t="s">
        <v>199</v>
      </c>
      <c r="G6848" s="546"/>
      <c r="H6848" s="389" t="s">
        <v>24</v>
      </c>
      <c r="I6848" s="440" t="s">
        <v>26</v>
      </c>
      <c r="J6848" s="440" t="s">
        <v>54</v>
      </c>
      <c r="K6848" s="440" t="s">
        <v>25</v>
      </c>
      <c r="L6848"/>
    </row>
    <row r="6849" spans="2:12" ht="15" x14ac:dyDescent="0.25">
      <c r="B6849" s="394" t="s">
        <v>383</v>
      </c>
      <c r="C6849" s="444" t="s">
        <v>5424</v>
      </c>
      <c r="D6849" s="394" t="s">
        <v>164</v>
      </c>
      <c r="E6849" s="394" t="s">
        <v>5425</v>
      </c>
      <c r="F6849" s="542" t="s">
        <v>390</v>
      </c>
      <c r="G6849" s="542"/>
      <c r="H6849" s="395" t="s">
        <v>136</v>
      </c>
      <c r="I6849" s="445">
        <v>1</v>
      </c>
      <c r="J6849" s="446">
        <v>2432.91</v>
      </c>
      <c r="K6849" s="451" t="s">
        <v>5426</v>
      </c>
      <c r="L6849"/>
    </row>
    <row r="6850" spans="2:12" ht="25.5" x14ac:dyDescent="0.25">
      <c r="B6850" s="399"/>
      <c r="C6850" s="399"/>
      <c r="D6850" s="399"/>
      <c r="E6850" s="399"/>
      <c r="F6850" s="399" t="s">
        <v>386</v>
      </c>
      <c r="G6850" s="447">
        <v>0</v>
      </c>
      <c r="H6850" s="399" t="s">
        <v>387</v>
      </c>
      <c r="I6850" s="447">
        <v>0</v>
      </c>
      <c r="J6850" s="399" t="s">
        <v>388</v>
      </c>
      <c r="K6850" s="447">
        <v>0</v>
      </c>
      <c r="L6850"/>
    </row>
    <row r="6851" spans="2:12" ht="26.25" thickBot="1" x14ac:dyDescent="0.3">
      <c r="B6851" s="399"/>
      <c r="C6851" s="399"/>
      <c r="D6851" s="399"/>
      <c r="E6851" s="399"/>
      <c r="F6851" s="399" t="s">
        <v>389</v>
      </c>
      <c r="G6851" s="447">
        <v>0</v>
      </c>
      <c r="H6851" s="399"/>
      <c r="I6851" s="543" t="s">
        <v>474</v>
      </c>
      <c r="J6851" s="543"/>
      <c r="K6851" s="447">
        <v>2432.91</v>
      </c>
      <c r="L6851"/>
    </row>
    <row r="6852" spans="2:12" ht="13.5" thickTop="1" x14ac:dyDescent="0.25">
      <c r="B6852" s="396"/>
      <c r="C6852" s="396"/>
      <c r="D6852" s="396"/>
      <c r="E6852" s="396"/>
      <c r="F6852" s="396"/>
      <c r="G6852" s="396"/>
      <c r="H6852" s="396"/>
      <c r="I6852" s="396"/>
      <c r="J6852" s="396"/>
      <c r="K6852" s="396"/>
      <c r="L6852" s="396"/>
    </row>
    <row r="6853" spans="2:12" ht="15" x14ac:dyDescent="0.25">
      <c r="B6853" s="388" t="s">
        <v>3709</v>
      </c>
      <c r="C6853" s="440" t="s">
        <v>15</v>
      </c>
      <c r="D6853" s="388" t="s">
        <v>33</v>
      </c>
      <c r="E6853" s="388" t="s">
        <v>30</v>
      </c>
      <c r="F6853" s="544" t="s">
        <v>199</v>
      </c>
      <c r="G6853" s="544"/>
      <c r="H6853" s="389" t="s">
        <v>24</v>
      </c>
      <c r="I6853" s="440" t="s">
        <v>26</v>
      </c>
      <c r="J6853" s="440" t="s">
        <v>54</v>
      </c>
      <c r="K6853" s="440" t="s">
        <v>25</v>
      </c>
      <c r="L6853"/>
    </row>
    <row r="6854" spans="2:12" ht="25.5" x14ac:dyDescent="0.25">
      <c r="B6854" s="390" t="s">
        <v>382</v>
      </c>
      <c r="C6854" s="391" t="s">
        <v>3710</v>
      </c>
      <c r="D6854" s="390" t="s">
        <v>3117</v>
      </c>
      <c r="E6854" s="390" t="s">
        <v>3711</v>
      </c>
      <c r="F6854" s="541" t="s">
        <v>73</v>
      </c>
      <c r="G6854" s="541"/>
      <c r="H6854" s="392" t="s">
        <v>136</v>
      </c>
      <c r="I6854" s="443">
        <v>1</v>
      </c>
      <c r="J6854" s="393">
        <v>551.80999999999995</v>
      </c>
      <c r="K6854" s="393">
        <v>551.80999999999995</v>
      </c>
      <c r="L6854"/>
    </row>
    <row r="6855" spans="2:12" ht="30" x14ac:dyDescent="0.25">
      <c r="B6855" s="388" t="s">
        <v>604</v>
      </c>
      <c r="C6855" s="440" t="s">
        <v>15</v>
      </c>
      <c r="D6855" s="388" t="s">
        <v>33</v>
      </c>
      <c r="E6855" s="388" t="s">
        <v>384</v>
      </c>
      <c r="F6855" s="440" t="s">
        <v>201</v>
      </c>
      <c r="G6855" s="546" t="s">
        <v>605</v>
      </c>
      <c r="H6855" s="546"/>
      <c r="I6855" s="546"/>
      <c r="J6855" s="546"/>
      <c r="K6855" s="440" t="s">
        <v>606</v>
      </c>
      <c r="L6855"/>
    </row>
    <row r="6856" spans="2:12" ht="12.75" customHeight="1" x14ac:dyDescent="0.25">
      <c r="B6856" s="394" t="s">
        <v>383</v>
      </c>
      <c r="C6856" s="444" t="s">
        <v>688</v>
      </c>
      <c r="D6856" s="394" t="s">
        <v>1336</v>
      </c>
      <c r="E6856" s="394" t="s">
        <v>243</v>
      </c>
      <c r="F6856" s="445">
        <v>0.4</v>
      </c>
      <c r="G6856" s="394"/>
      <c r="H6856" s="394"/>
      <c r="I6856" s="394"/>
      <c r="J6856" s="451" t="s">
        <v>4356</v>
      </c>
      <c r="K6856" s="451" t="s">
        <v>4383</v>
      </c>
      <c r="L6856"/>
    </row>
    <row r="6857" spans="2:12" ht="15" x14ac:dyDescent="0.25">
      <c r="B6857" s="394" t="s">
        <v>383</v>
      </c>
      <c r="C6857" s="444" t="s">
        <v>674</v>
      </c>
      <c r="D6857" s="394" t="s">
        <v>1336</v>
      </c>
      <c r="E6857" s="394" t="s">
        <v>237</v>
      </c>
      <c r="F6857" s="445">
        <v>0.4</v>
      </c>
      <c r="G6857" s="394"/>
      <c r="H6857" s="394"/>
      <c r="I6857" s="394"/>
      <c r="J6857" s="451" t="s">
        <v>1287</v>
      </c>
      <c r="K6857" s="451" t="s">
        <v>1304</v>
      </c>
      <c r="L6857"/>
    </row>
    <row r="6858" spans="2:12" ht="15" x14ac:dyDescent="0.25">
      <c r="B6858" s="547"/>
      <c r="C6858" s="547"/>
      <c r="D6858" s="547"/>
      <c r="E6858" s="547"/>
      <c r="F6858" s="547"/>
      <c r="G6858" s="547" t="s">
        <v>5173</v>
      </c>
      <c r="H6858" s="547"/>
      <c r="I6858" s="547"/>
      <c r="J6858" s="547"/>
      <c r="K6858" s="400">
        <v>0</v>
      </c>
      <c r="L6858"/>
    </row>
    <row r="6859" spans="2:12" ht="12.75" customHeight="1" x14ac:dyDescent="0.25">
      <c r="B6859" s="547"/>
      <c r="C6859" s="547"/>
      <c r="D6859" s="547"/>
      <c r="E6859" s="547"/>
      <c r="F6859" s="547"/>
      <c r="G6859" s="547" t="s">
        <v>609</v>
      </c>
      <c r="H6859" s="547"/>
      <c r="I6859" s="547"/>
      <c r="J6859" s="547"/>
      <c r="K6859" s="400">
        <v>20.835999999999999</v>
      </c>
      <c r="L6859"/>
    </row>
    <row r="6860" spans="2:12" ht="15" x14ac:dyDescent="0.25">
      <c r="B6860" s="547"/>
      <c r="C6860" s="547"/>
      <c r="D6860" s="547"/>
      <c r="E6860" s="547"/>
      <c r="F6860" s="547"/>
      <c r="G6860" s="547" t="s">
        <v>5174</v>
      </c>
      <c r="H6860" s="547"/>
      <c r="I6860" s="547"/>
      <c r="J6860" s="547"/>
      <c r="K6860" s="400">
        <v>20.835999999999999</v>
      </c>
      <c r="L6860"/>
    </row>
    <row r="6861" spans="2:12" ht="15" x14ac:dyDescent="0.25">
      <c r="B6861" s="547"/>
      <c r="C6861" s="547"/>
      <c r="D6861" s="547"/>
      <c r="E6861" s="547"/>
      <c r="F6861" s="547"/>
      <c r="G6861" s="547" t="s">
        <v>5175</v>
      </c>
      <c r="H6861" s="547"/>
      <c r="I6861" s="547"/>
      <c r="J6861" s="547"/>
      <c r="K6861" s="400">
        <v>1</v>
      </c>
      <c r="L6861"/>
    </row>
    <row r="6862" spans="2:12" ht="15" x14ac:dyDescent="0.25">
      <c r="B6862" s="547"/>
      <c r="C6862" s="547"/>
      <c r="D6862" s="547"/>
      <c r="E6862" s="547"/>
      <c r="F6862" s="547"/>
      <c r="G6862" s="547" t="s">
        <v>5176</v>
      </c>
      <c r="H6862" s="547"/>
      <c r="I6862" s="547"/>
      <c r="J6862" s="547"/>
      <c r="K6862" s="400">
        <v>20.835999999999999</v>
      </c>
      <c r="L6862"/>
    </row>
    <row r="6863" spans="2:12" ht="15" x14ac:dyDescent="0.25">
      <c r="B6863" s="547"/>
      <c r="C6863" s="547"/>
      <c r="D6863" s="547"/>
      <c r="E6863" s="547"/>
      <c r="F6863" s="547"/>
      <c r="G6863" s="547" t="s">
        <v>5177</v>
      </c>
      <c r="H6863" s="547"/>
      <c r="I6863" s="547"/>
      <c r="J6863" s="547"/>
      <c r="K6863" s="400">
        <v>0</v>
      </c>
      <c r="L6863"/>
    </row>
    <row r="6864" spans="2:12" ht="30" x14ac:dyDescent="0.25">
      <c r="B6864" s="388" t="s">
        <v>1310</v>
      </c>
      <c r="C6864" s="440" t="s">
        <v>15</v>
      </c>
      <c r="D6864" s="388" t="s">
        <v>33</v>
      </c>
      <c r="E6864" s="388" t="s">
        <v>647</v>
      </c>
      <c r="F6864" s="440" t="s">
        <v>201</v>
      </c>
      <c r="G6864" s="440" t="s">
        <v>200</v>
      </c>
      <c r="H6864" s="440" t="s">
        <v>648</v>
      </c>
      <c r="I6864" s="440"/>
      <c r="J6864" s="440"/>
      <c r="K6864" s="440" t="s">
        <v>605</v>
      </c>
      <c r="L6864"/>
    </row>
    <row r="6865" spans="2:12" ht="15" x14ac:dyDescent="0.25">
      <c r="B6865" s="394" t="s">
        <v>383</v>
      </c>
      <c r="C6865" s="444" t="s">
        <v>880</v>
      </c>
      <c r="D6865" s="394" t="s">
        <v>1336</v>
      </c>
      <c r="E6865" s="394" t="s">
        <v>577</v>
      </c>
      <c r="F6865" s="445">
        <v>1</v>
      </c>
      <c r="G6865" s="395" t="s">
        <v>136</v>
      </c>
      <c r="H6865" s="550" t="s">
        <v>881</v>
      </c>
      <c r="I6865" s="550"/>
      <c r="J6865" s="542"/>
      <c r="K6865" s="451" t="s">
        <v>881</v>
      </c>
      <c r="L6865"/>
    </row>
    <row r="6866" spans="2:12" ht="12.75" customHeight="1" x14ac:dyDescent="0.25">
      <c r="B6866" s="394" t="s">
        <v>383</v>
      </c>
      <c r="C6866" s="444" t="s">
        <v>5427</v>
      </c>
      <c r="D6866" s="394" t="s">
        <v>3117</v>
      </c>
      <c r="E6866" s="394" t="s">
        <v>5428</v>
      </c>
      <c r="F6866" s="445">
        <v>1</v>
      </c>
      <c r="G6866" s="395" t="s">
        <v>136</v>
      </c>
      <c r="H6866" s="550" t="s">
        <v>5429</v>
      </c>
      <c r="I6866" s="550"/>
      <c r="J6866" s="542"/>
      <c r="K6866" s="451" t="s">
        <v>5429</v>
      </c>
      <c r="L6866"/>
    </row>
    <row r="6867" spans="2:12" ht="15" x14ac:dyDescent="0.25">
      <c r="B6867" s="547"/>
      <c r="C6867" s="547"/>
      <c r="D6867" s="547"/>
      <c r="E6867" s="547"/>
      <c r="F6867" s="547"/>
      <c r="G6867" s="547" t="s">
        <v>649</v>
      </c>
      <c r="H6867" s="547"/>
      <c r="I6867" s="547"/>
      <c r="J6867" s="547"/>
      <c r="K6867" s="400">
        <v>530.97619999999995</v>
      </c>
      <c r="L6867"/>
    </row>
    <row r="6868" spans="2:12" ht="12.75" customHeight="1" x14ac:dyDescent="0.25">
      <c r="B6868" s="388" t="s">
        <v>646</v>
      </c>
      <c r="C6868" s="440" t="s">
        <v>5193</v>
      </c>
      <c r="D6868" s="388" t="s">
        <v>33</v>
      </c>
      <c r="E6868" s="388" t="s">
        <v>30</v>
      </c>
      <c r="F6868" s="440" t="s">
        <v>201</v>
      </c>
      <c r="G6868" s="546" t="s">
        <v>5194</v>
      </c>
      <c r="H6868" s="548"/>
      <c r="I6868" s="546"/>
      <c r="J6868" s="546"/>
      <c r="K6868" s="440" t="s">
        <v>605</v>
      </c>
      <c r="L6868"/>
    </row>
    <row r="6869" spans="2:12" ht="15" x14ac:dyDescent="0.25">
      <c r="B6869" s="389"/>
      <c r="C6869" s="389"/>
      <c r="D6869" s="389"/>
      <c r="E6869" s="389"/>
      <c r="F6869" s="389"/>
      <c r="G6869" s="389" t="s">
        <v>5195</v>
      </c>
      <c r="H6869" s="389" t="s">
        <v>5196</v>
      </c>
      <c r="I6869" s="389" t="s">
        <v>5197</v>
      </c>
      <c r="J6869" s="389" t="s">
        <v>5198</v>
      </c>
      <c r="K6869" s="389"/>
      <c r="L6869"/>
    </row>
    <row r="6870" spans="2:12" ht="15" x14ac:dyDescent="0.25">
      <c r="B6870" s="547"/>
      <c r="C6870" s="547"/>
      <c r="D6870" s="547"/>
      <c r="E6870" s="547"/>
      <c r="F6870" s="547"/>
      <c r="G6870" s="547" t="s">
        <v>5203</v>
      </c>
      <c r="H6870" s="547"/>
      <c r="I6870" s="547"/>
      <c r="J6870" s="547"/>
      <c r="K6870" s="400">
        <v>0</v>
      </c>
      <c r="L6870"/>
    </row>
    <row r="6871" spans="2:12" ht="15" x14ac:dyDescent="0.25">
      <c r="B6871" s="547"/>
      <c r="C6871" s="547"/>
      <c r="D6871" s="547"/>
      <c r="E6871" s="547"/>
      <c r="F6871" s="547"/>
      <c r="G6871" s="547" t="s">
        <v>5204</v>
      </c>
      <c r="H6871" s="547"/>
      <c r="I6871" s="547"/>
      <c r="J6871" s="547"/>
      <c r="K6871" s="400">
        <v>0</v>
      </c>
      <c r="L6871"/>
    </row>
    <row r="6872" spans="2:12" ht="25.5" x14ac:dyDescent="0.25">
      <c r="B6872" s="399"/>
      <c r="C6872" s="399"/>
      <c r="D6872" s="399"/>
      <c r="E6872" s="399"/>
      <c r="F6872" s="399" t="s">
        <v>386</v>
      </c>
      <c r="G6872" s="447">
        <v>20.83</v>
      </c>
      <c r="H6872" s="399" t="s">
        <v>387</v>
      </c>
      <c r="I6872" s="447">
        <v>0.01</v>
      </c>
      <c r="J6872" s="399" t="s">
        <v>388</v>
      </c>
      <c r="K6872" s="447">
        <v>20.835999999999999</v>
      </c>
      <c r="L6872"/>
    </row>
    <row r="6873" spans="2:12" ht="26.25" thickBot="1" x14ac:dyDescent="0.3">
      <c r="B6873" s="399"/>
      <c r="C6873" s="399"/>
      <c r="D6873" s="399"/>
      <c r="E6873" s="399"/>
      <c r="F6873" s="399" t="s">
        <v>389</v>
      </c>
      <c r="G6873" s="447">
        <v>0</v>
      </c>
      <c r="H6873" s="399"/>
      <c r="I6873" s="543" t="s">
        <v>474</v>
      </c>
      <c r="J6873" s="543"/>
      <c r="K6873" s="447">
        <v>551.80999999999995</v>
      </c>
      <c r="L6873"/>
    </row>
    <row r="6874" spans="2:12" ht="13.5" thickTop="1" x14ac:dyDescent="0.25">
      <c r="B6874" s="396"/>
      <c r="C6874" s="396"/>
      <c r="D6874" s="396"/>
      <c r="E6874" s="396"/>
      <c r="F6874" s="396"/>
      <c r="G6874" s="396"/>
      <c r="H6874" s="396"/>
      <c r="I6874" s="396"/>
      <c r="J6874" s="396"/>
      <c r="K6874" s="396"/>
      <c r="L6874" s="396"/>
    </row>
    <row r="6875" spans="2:12" ht="15" x14ac:dyDescent="0.25">
      <c r="B6875" s="388" t="s">
        <v>223</v>
      </c>
      <c r="C6875" s="440" t="s">
        <v>15</v>
      </c>
      <c r="D6875" s="388" t="s">
        <v>33</v>
      </c>
      <c r="E6875" s="388" t="s">
        <v>30</v>
      </c>
      <c r="F6875" s="544" t="s">
        <v>199</v>
      </c>
      <c r="G6875" s="544"/>
      <c r="H6875" s="389" t="s">
        <v>24</v>
      </c>
      <c r="I6875" s="440" t="s">
        <v>26</v>
      </c>
      <c r="J6875" s="440" t="s">
        <v>585</v>
      </c>
      <c r="K6875" s="440" t="s">
        <v>54</v>
      </c>
      <c r="L6875" s="440" t="s">
        <v>25</v>
      </c>
    </row>
    <row r="6876" spans="2:12" ht="51" x14ac:dyDescent="0.25">
      <c r="B6876" s="390" t="s">
        <v>382</v>
      </c>
      <c r="C6876" s="391" t="s">
        <v>3713</v>
      </c>
      <c r="D6876" s="390" t="s">
        <v>160</v>
      </c>
      <c r="E6876" s="390" t="s">
        <v>3714</v>
      </c>
      <c r="F6876" s="541" t="s">
        <v>4891</v>
      </c>
      <c r="G6876" s="541"/>
      <c r="H6876" s="392" t="s">
        <v>188</v>
      </c>
      <c r="I6876" s="443">
        <v>1</v>
      </c>
      <c r="J6876" s="393"/>
      <c r="K6876" s="393">
        <v>58.7</v>
      </c>
      <c r="L6876" s="393">
        <v>58.7</v>
      </c>
    </row>
    <row r="6877" spans="2:12" ht="12.75" customHeight="1" x14ac:dyDescent="0.25">
      <c r="B6877" s="394" t="s">
        <v>383</v>
      </c>
      <c r="C6877" s="444" t="s">
        <v>5430</v>
      </c>
      <c r="D6877" s="394" t="s">
        <v>160</v>
      </c>
      <c r="E6877" s="394" t="s">
        <v>5431</v>
      </c>
      <c r="F6877" s="542" t="s">
        <v>390</v>
      </c>
      <c r="G6877" s="542"/>
      <c r="H6877" s="395" t="s">
        <v>188</v>
      </c>
      <c r="I6877" s="445">
        <v>1.0227269999999999</v>
      </c>
      <c r="J6877" s="445">
        <v>0</v>
      </c>
      <c r="K6877" s="446">
        <v>10.09</v>
      </c>
      <c r="L6877" s="446">
        <v>10.319315400000001</v>
      </c>
    </row>
    <row r="6878" spans="2:12" ht="12.75" customHeight="1" x14ac:dyDescent="0.25">
      <c r="B6878" s="394" t="s">
        <v>383</v>
      </c>
      <c r="C6878" s="444" t="s">
        <v>5432</v>
      </c>
      <c r="D6878" s="394" t="s">
        <v>160</v>
      </c>
      <c r="E6878" s="394" t="s">
        <v>5433</v>
      </c>
      <c r="F6878" s="542" t="s">
        <v>390</v>
      </c>
      <c r="G6878" s="542"/>
      <c r="H6878" s="395" t="s">
        <v>188</v>
      </c>
      <c r="I6878" s="445">
        <v>1.0227269999999999</v>
      </c>
      <c r="J6878" s="445">
        <v>0</v>
      </c>
      <c r="K6878" s="446">
        <v>44.18</v>
      </c>
      <c r="L6878" s="446">
        <v>45.184078900000003</v>
      </c>
    </row>
    <row r="6879" spans="2:12" x14ac:dyDescent="0.25">
      <c r="B6879" s="394" t="s">
        <v>383</v>
      </c>
      <c r="C6879" s="444" t="s">
        <v>674</v>
      </c>
      <c r="D6879" s="394" t="s">
        <v>1336</v>
      </c>
      <c r="E6879" s="394" t="s">
        <v>237</v>
      </c>
      <c r="F6879" s="542" t="s">
        <v>384</v>
      </c>
      <c r="G6879" s="542"/>
      <c r="H6879" s="395" t="s">
        <v>340</v>
      </c>
      <c r="I6879" s="445">
        <v>6.2728000000000006E-2</v>
      </c>
      <c r="J6879" s="445">
        <v>0</v>
      </c>
      <c r="K6879" s="446">
        <v>22.31</v>
      </c>
      <c r="L6879" s="446">
        <v>1.3994617</v>
      </c>
    </row>
    <row r="6880" spans="2:12" x14ac:dyDescent="0.25">
      <c r="B6880" s="394" t="s">
        <v>383</v>
      </c>
      <c r="C6880" s="444" t="s">
        <v>673</v>
      </c>
      <c r="D6880" s="394" t="s">
        <v>1336</v>
      </c>
      <c r="E6880" s="394" t="s">
        <v>247</v>
      </c>
      <c r="F6880" s="542" t="s">
        <v>384</v>
      </c>
      <c r="G6880" s="542"/>
      <c r="H6880" s="395" t="s">
        <v>340</v>
      </c>
      <c r="I6880" s="445">
        <v>6.2728000000000006E-2</v>
      </c>
      <c r="J6880" s="445">
        <v>0</v>
      </c>
      <c r="K6880" s="446">
        <v>29.12</v>
      </c>
      <c r="L6880" s="446">
        <v>1.8266393999999999</v>
      </c>
    </row>
    <row r="6881" spans="2:12" ht="25.5" x14ac:dyDescent="0.25">
      <c r="B6881" s="399"/>
      <c r="C6881" s="399"/>
      <c r="D6881" s="399"/>
      <c r="E6881" s="399"/>
      <c r="F6881" s="399"/>
      <c r="G6881" s="399" t="s">
        <v>386</v>
      </c>
      <c r="H6881" s="447">
        <v>3.21</v>
      </c>
      <c r="I6881" s="399" t="s">
        <v>387</v>
      </c>
      <c r="J6881" s="447">
        <v>0</v>
      </c>
      <c r="K6881" s="399" t="s">
        <v>388</v>
      </c>
      <c r="L6881" s="447">
        <v>3.21</v>
      </c>
    </row>
    <row r="6882" spans="2:12" ht="26.25" thickBot="1" x14ac:dyDescent="0.3">
      <c r="B6882" s="399"/>
      <c r="C6882" s="399"/>
      <c r="D6882" s="399"/>
      <c r="E6882" s="399"/>
      <c r="F6882" s="399"/>
      <c r="G6882" s="399" t="s">
        <v>389</v>
      </c>
      <c r="H6882" s="447">
        <v>0</v>
      </c>
      <c r="I6882" s="543"/>
      <c r="J6882" s="543" t="s">
        <v>474</v>
      </c>
      <c r="K6882" s="399"/>
      <c r="L6882" s="447">
        <v>58.7</v>
      </c>
    </row>
    <row r="6883" spans="2:12" ht="13.5" thickTop="1" x14ac:dyDescent="0.25">
      <c r="B6883" s="396"/>
      <c r="C6883" s="396"/>
      <c r="D6883" s="396"/>
      <c r="E6883" s="396"/>
      <c r="F6883" s="396"/>
      <c r="G6883" s="396"/>
      <c r="H6883" s="396"/>
      <c r="I6883" s="396"/>
      <c r="J6883" s="396"/>
      <c r="K6883" s="396"/>
      <c r="L6883" s="396"/>
    </row>
    <row r="6884" spans="2:12" ht="15" x14ac:dyDescent="0.25">
      <c r="B6884" s="388" t="s">
        <v>3717</v>
      </c>
      <c r="C6884" s="440" t="s">
        <v>15</v>
      </c>
      <c r="D6884" s="388" t="s">
        <v>33</v>
      </c>
      <c r="E6884" s="388" t="s">
        <v>30</v>
      </c>
      <c r="F6884" s="544" t="s">
        <v>199</v>
      </c>
      <c r="G6884" s="544"/>
      <c r="H6884" s="389" t="s">
        <v>24</v>
      </c>
      <c r="I6884" s="440" t="s">
        <v>26</v>
      </c>
      <c r="J6884" s="440" t="s">
        <v>585</v>
      </c>
      <c r="K6884" s="440" t="s">
        <v>54</v>
      </c>
      <c r="L6884" s="440" t="s">
        <v>25</v>
      </c>
    </row>
    <row r="6885" spans="2:12" ht="25.5" x14ac:dyDescent="0.25">
      <c r="B6885" s="390" t="s">
        <v>382</v>
      </c>
      <c r="C6885" s="391" t="s">
        <v>3718</v>
      </c>
      <c r="D6885" s="390" t="s">
        <v>130</v>
      </c>
      <c r="E6885" s="390" t="s">
        <v>3719</v>
      </c>
      <c r="F6885" s="541" t="s">
        <v>1227</v>
      </c>
      <c r="G6885" s="541"/>
      <c r="H6885" s="392" t="s">
        <v>136</v>
      </c>
      <c r="I6885" s="443">
        <v>1</v>
      </c>
      <c r="J6885" s="393"/>
      <c r="K6885" s="393">
        <v>1520.12</v>
      </c>
      <c r="L6885" s="393">
        <v>1520.12</v>
      </c>
    </row>
    <row r="6886" spans="2:12" ht="12.75" customHeight="1" x14ac:dyDescent="0.25">
      <c r="B6886" s="394" t="s">
        <v>383</v>
      </c>
      <c r="C6886" s="444" t="s">
        <v>5434</v>
      </c>
      <c r="D6886" s="394" t="s">
        <v>164</v>
      </c>
      <c r="E6886" s="394" t="s">
        <v>5435</v>
      </c>
      <c r="F6886" s="542" t="s">
        <v>390</v>
      </c>
      <c r="G6886" s="542"/>
      <c r="H6886" s="395" t="s">
        <v>136</v>
      </c>
      <c r="I6886" s="445">
        <v>1</v>
      </c>
      <c r="J6886" s="445">
        <v>0</v>
      </c>
      <c r="K6886" s="446">
        <v>1476.44</v>
      </c>
      <c r="L6886" s="446">
        <v>1476.44</v>
      </c>
    </row>
    <row r="6887" spans="2:12" x14ac:dyDescent="0.25">
      <c r="B6887" s="394" t="s">
        <v>383</v>
      </c>
      <c r="C6887" s="444" t="s">
        <v>673</v>
      </c>
      <c r="D6887" s="394" t="s">
        <v>1336</v>
      </c>
      <c r="E6887" s="394" t="s">
        <v>247</v>
      </c>
      <c r="F6887" s="542" t="s">
        <v>384</v>
      </c>
      <c r="G6887" s="542"/>
      <c r="H6887" s="395" t="s">
        <v>340</v>
      </c>
      <c r="I6887" s="445">
        <v>1.5</v>
      </c>
      <c r="J6887" s="445">
        <v>0</v>
      </c>
      <c r="K6887" s="446">
        <v>29.12</v>
      </c>
      <c r="L6887" s="446">
        <v>43.68</v>
      </c>
    </row>
    <row r="6888" spans="2:12" ht="12.75" customHeight="1" x14ac:dyDescent="0.25">
      <c r="B6888" s="399"/>
      <c r="C6888" s="399"/>
      <c r="D6888" s="399"/>
      <c r="E6888" s="399"/>
      <c r="F6888" s="399"/>
      <c r="G6888" s="399" t="s">
        <v>386</v>
      </c>
      <c r="H6888" s="447">
        <v>43.68</v>
      </c>
      <c r="I6888" s="399" t="s">
        <v>387</v>
      </c>
      <c r="J6888" s="447">
        <v>0</v>
      </c>
      <c r="K6888" s="399" t="s">
        <v>388</v>
      </c>
      <c r="L6888" s="447">
        <v>43.68</v>
      </c>
    </row>
    <row r="6889" spans="2:12" ht="26.25" thickBot="1" x14ac:dyDescent="0.3">
      <c r="B6889" s="399"/>
      <c r="C6889" s="399"/>
      <c r="D6889" s="399"/>
      <c r="E6889" s="399"/>
      <c r="F6889" s="399"/>
      <c r="G6889" s="399" t="s">
        <v>389</v>
      </c>
      <c r="H6889" s="447">
        <v>0</v>
      </c>
      <c r="I6889" s="543"/>
      <c r="J6889" s="543" t="s">
        <v>474</v>
      </c>
      <c r="K6889" s="399"/>
      <c r="L6889" s="447">
        <v>1520.12</v>
      </c>
    </row>
    <row r="6890" spans="2:12" ht="13.5" thickTop="1" x14ac:dyDescent="0.25">
      <c r="B6890" s="396"/>
      <c r="C6890" s="396"/>
      <c r="D6890" s="396"/>
      <c r="E6890" s="396"/>
      <c r="F6890" s="396"/>
      <c r="G6890" s="396"/>
      <c r="H6890" s="396"/>
      <c r="I6890" s="396"/>
      <c r="J6890" s="396"/>
      <c r="K6890" s="396"/>
      <c r="L6890" s="396"/>
    </row>
    <row r="6891" spans="2:12" ht="15" x14ac:dyDescent="0.25">
      <c r="B6891" s="388" t="s">
        <v>3720</v>
      </c>
      <c r="C6891" s="440" t="s">
        <v>15</v>
      </c>
      <c r="D6891" s="388" t="s">
        <v>33</v>
      </c>
      <c r="E6891" s="388" t="s">
        <v>30</v>
      </c>
      <c r="F6891" s="544" t="s">
        <v>199</v>
      </c>
      <c r="G6891" s="544"/>
      <c r="H6891" s="389" t="s">
        <v>24</v>
      </c>
      <c r="I6891" s="440" t="s">
        <v>26</v>
      </c>
      <c r="J6891" s="440" t="s">
        <v>585</v>
      </c>
      <c r="K6891" s="440" t="s">
        <v>54</v>
      </c>
      <c r="L6891" s="440" t="s">
        <v>25</v>
      </c>
    </row>
    <row r="6892" spans="2:12" ht="38.25" x14ac:dyDescent="0.25">
      <c r="B6892" s="390" t="s">
        <v>382</v>
      </c>
      <c r="C6892" s="391" t="s">
        <v>3721</v>
      </c>
      <c r="D6892" s="390" t="s">
        <v>142</v>
      </c>
      <c r="E6892" s="390" t="s">
        <v>3722</v>
      </c>
      <c r="F6892" s="541">
        <v>61.14</v>
      </c>
      <c r="G6892" s="541"/>
      <c r="H6892" s="392" t="s">
        <v>159</v>
      </c>
      <c r="I6892" s="443">
        <v>1</v>
      </c>
      <c r="J6892" s="393"/>
      <c r="K6892" s="393">
        <v>5355</v>
      </c>
      <c r="L6892" s="393">
        <v>5355</v>
      </c>
    </row>
    <row r="6893" spans="2:12" ht="51" x14ac:dyDescent="0.25">
      <c r="B6893" s="394" t="s">
        <v>383</v>
      </c>
      <c r="C6893" s="444" t="s">
        <v>5436</v>
      </c>
      <c r="D6893" s="394" t="s">
        <v>142</v>
      </c>
      <c r="E6893" s="394" t="s">
        <v>5437</v>
      </c>
      <c r="F6893" s="542" t="s">
        <v>390</v>
      </c>
      <c r="G6893" s="542"/>
      <c r="H6893" s="395" t="s">
        <v>159</v>
      </c>
      <c r="I6893" s="445">
        <v>1</v>
      </c>
      <c r="J6893" s="445">
        <v>0</v>
      </c>
      <c r="K6893" s="446">
        <v>5046.42</v>
      </c>
      <c r="L6893" s="446">
        <v>5046.42</v>
      </c>
    </row>
    <row r="6894" spans="2:12" x14ac:dyDescent="0.25">
      <c r="B6894" s="394" t="s">
        <v>383</v>
      </c>
      <c r="C6894" s="444" t="s">
        <v>673</v>
      </c>
      <c r="D6894" s="394" t="s">
        <v>1336</v>
      </c>
      <c r="E6894" s="394" t="s">
        <v>247</v>
      </c>
      <c r="F6894" s="542" t="s">
        <v>384</v>
      </c>
      <c r="G6894" s="542"/>
      <c r="H6894" s="395" t="s">
        <v>340</v>
      </c>
      <c r="I6894" s="445">
        <v>6</v>
      </c>
      <c r="J6894" s="445">
        <v>0</v>
      </c>
      <c r="K6894" s="446">
        <v>29.12</v>
      </c>
      <c r="L6894" s="446">
        <v>174.72</v>
      </c>
    </row>
    <row r="6895" spans="2:12" x14ac:dyDescent="0.25">
      <c r="B6895" s="394" t="s">
        <v>383</v>
      </c>
      <c r="C6895" s="444" t="s">
        <v>674</v>
      </c>
      <c r="D6895" s="394" t="s">
        <v>1336</v>
      </c>
      <c r="E6895" s="394" t="s">
        <v>237</v>
      </c>
      <c r="F6895" s="542" t="s">
        <v>384</v>
      </c>
      <c r="G6895" s="542"/>
      <c r="H6895" s="395" t="s">
        <v>340</v>
      </c>
      <c r="I6895" s="445">
        <v>6</v>
      </c>
      <c r="J6895" s="445">
        <v>0</v>
      </c>
      <c r="K6895" s="446">
        <v>22.31</v>
      </c>
      <c r="L6895" s="446">
        <v>133.86000000000001</v>
      </c>
    </row>
    <row r="6896" spans="2:12" ht="25.5" x14ac:dyDescent="0.25">
      <c r="B6896" s="399"/>
      <c r="C6896" s="399"/>
      <c r="D6896" s="399"/>
      <c r="E6896" s="399"/>
      <c r="F6896" s="399"/>
      <c r="G6896" s="399" t="s">
        <v>386</v>
      </c>
      <c r="H6896" s="447">
        <v>308.58</v>
      </c>
      <c r="I6896" s="399" t="s">
        <v>387</v>
      </c>
      <c r="J6896" s="447">
        <v>0</v>
      </c>
      <c r="K6896" s="399" t="s">
        <v>388</v>
      </c>
      <c r="L6896" s="447">
        <v>308.58</v>
      </c>
    </row>
    <row r="6897" spans="2:12" ht="26.25" thickBot="1" x14ac:dyDescent="0.3">
      <c r="B6897" s="399"/>
      <c r="C6897" s="399"/>
      <c r="D6897" s="399"/>
      <c r="E6897" s="399"/>
      <c r="F6897" s="399"/>
      <c r="G6897" s="399" t="s">
        <v>389</v>
      </c>
      <c r="H6897" s="447">
        <v>0</v>
      </c>
      <c r="I6897" s="543"/>
      <c r="J6897" s="543" t="s">
        <v>474</v>
      </c>
      <c r="K6897" s="399"/>
      <c r="L6897" s="447">
        <v>5355</v>
      </c>
    </row>
    <row r="6898" spans="2:12" ht="12.75" customHeight="1" thickTop="1" x14ac:dyDescent="0.25">
      <c r="B6898" s="396"/>
      <c r="C6898" s="396"/>
      <c r="D6898" s="396"/>
      <c r="E6898" s="396"/>
      <c r="F6898" s="396"/>
      <c r="G6898" s="396"/>
      <c r="H6898" s="396"/>
      <c r="I6898" s="396"/>
      <c r="J6898" s="396"/>
      <c r="K6898" s="396"/>
      <c r="L6898" s="396"/>
    </row>
    <row r="6899" spans="2:12" ht="12.75" customHeight="1" x14ac:dyDescent="0.25">
      <c r="B6899" s="388" t="s">
        <v>3723</v>
      </c>
      <c r="C6899" s="440" t="s">
        <v>15</v>
      </c>
      <c r="D6899" s="388" t="s">
        <v>33</v>
      </c>
      <c r="E6899" s="388" t="s">
        <v>30</v>
      </c>
      <c r="F6899" s="544" t="s">
        <v>199</v>
      </c>
      <c r="G6899" s="544"/>
      <c r="H6899" s="389" t="s">
        <v>24</v>
      </c>
      <c r="I6899" s="440" t="s">
        <v>26</v>
      </c>
      <c r="J6899" s="440" t="s">
        <v>54</v>
      </c>
      <c r="K6899" s="440" t="s">
        <v>25</v>
      </c>
      <c r="L6899"/>
    </row>
    <row r="6900" spans="2:12" ht="38.25" x14ac:dyDescent="0.25">
      <c r="B6900" s="390" t="s">
        <v>382</v>
      </c>
      <c r="C6900" s="391" t="s">
        <v>3724</v>
      </c>
      <c r="D6900" s="390" t="s">
        <v>164</v>
      </c>
      <c r="E6900" s="390" t="s">
        <v>3725</v>
      </c>
      <c r="F6900" s="541" t="s">
        <v>4153</v>
      </c>
      <c r="G6900" s="541"/>
      <c r="H6900" s="392" t="s">
        <v>136</v>
      </c>
      <c r="I6900" s="443">
        <v>1</v>
      </c>
      <c r="J6900" s="393">
        <v>474.61</v>
      </c>
      <c r="K6900" s="393">
        <v>474.61</v>
      </c>
      <c r="L6900"/>
    </row>
    <row r="6901" spans="2:12" ht="15" x14ac:dyDescent="0.25">
      <c r="B6901" s="388" t="s">
        <v>23</v>
      </c>
      <c r="C6901" s="440" t="s">
        <v>15</v>
      </c>
      <c r="D6901" s="388" t="s">
        <v>33</v>
      </c>
      <c r="E6901" s="388" t="s">
        <v>30</v>
      </c>
      <c r="F6901" s="544" t="s">
        <v>199</v>
      </c>
      <c r="G6901" s="546"/>
      <c r="H6901" s="389" t="s">
        <v>24</v>
      </c>
      <c r="I6901" s="440" t="s">
        <v>26</v>
      </c>
      <c r="J6901" s="440" t="s">
        <v>54</v>
      </c>
      <c r="K6901" s="440" t="s">
        <v>25</v>
      </c>
      <c r="L6901"/>
    </row>
    <row r="6902" spans="2:12" ht="15" x14ac:dyDescent="0.25">
      <c r="B6902" s="394" t="s">
        <v>383</v>
      </c>
      <c r="C6902" s="444" t="s">
        <v>5438</v>
      </c>
      <c r="D6902" s="394" t="s">
        <v>164</v>
      </c>
      <c r="E6902" s="394" t="s">
        <v>5439</v>
      </c>
      <c r="F6902" s="542" t="s">
        <v>390</v>
      </c>
      <c r="G6902" s="542"/>
      <c r="H6902" s="395" t="s">
        <v>136</v>
      </c>
      <c r="I6902" s="445">
        <v>1</v>
      </c>
      <c r="J6902" s="446">
        <v>424.76</v>
      </c>
      <c r="K6902" s="451" t="s">
        <v>5440</v>
      </c>
      <c r="L6902"/>
    </row>
    <row r="6903" spans="2:12" ht="15" x14ac:dyDescent="0.25">
      <c r="B6903" s="394" t="s">
        <v>383</v>
      </c>
      <c r="C6903" s="444" t="s">
        <v>690</v>
      </c>
      <c r="D6903" s="394" t="s">
        <v>1336</v>
      </c>
      <c r="E6903" s="394" t="s">
        <v>202</v>
      </c>
      <c r="F6903" s="542" t="s">
        <v>384</v>
      </c>
      <c r="G6903" s="542"/>
      <c r="H6903" s="395" t="s">
        <v>340</v>
      </c>
      <c r="I6903" s="445">
        <v>1</v>
      </c>
      <c r="J6903" s="446">
        <v>20.37</v>
      </c>
      <c r="K6903" s="451" t="s">
        <v>1131</v>
      </c>
      <c r="L6903"/>
    </row>
    <row r="6904" spans="2:12" ht="15" x14ac:dyDescent="0.25">
      <c r="B6904" s="394" t="s">
        <v>383</v>
      </c>
      <c r="C6904" s="444" t="s">
        <v>682</v>
      </c>
      <c r="D6904" s="394" t="s">
        <v>1336</v>
      </c>
      <c r="E6904" s="394" t="s">
        <v>244</v>
      </c>
      <c r="F6904" s="542" t="s">
        <v>384</v>
      </c>
      <c r="G6904" s="542"/>
      <c r="H6904" s="395" t="s">
        <v>340</v>
      </c>
      <c r="I6904" s="445">
        <v>1</v>
      </c>
      <c r="J6904" s="446">
        <v>29.48</v>
      </c>
      <c r="K6904" s="451" t="s">
        <v>1277</v>
      </c>
      <c r="L6904"/>
    </row>
    <row r="6905" spans="2:12" ht="15" x14ac:dyDescent="0.25">
      <c r="B6905" s="549" t="s">
        <v>497</v>
      </c>
      <c r="C6905" s="546"/>
      <c r="D6905" s="546"/>
      <c r="E6905" s="546"/>
      <c r="F6905" s="546"/>
      <c r="G6905" s="546"/>
      <c r="H6905" s="546"/>
      <c r="I6905" s="546"/>
      <c r="J6905" s="546"/>
      <c r="K6905" s="546"/>
      <c r="L6905"/>
    </row>
    <row r="6906" spans="2:12" ht="12.75" customHeight="1" x14ac:dyDescent="0.25">
      <c r="B6906" s="388" t="s">
        <v>23</v>
      </c>
      <c r="C6906" s="440" t="s">
        <v>15</v>
      </c>
      <c r="D6906" s="388" t="s">
        <v>33</v>
      </c>
      <c r="E6906" s="388" t="s">
        <v>30</v>
      </c>
      <c r="F6906" s="544" t="s">
        <v>199</v>
      </c>
      <c r="G6906" s="546"/>
      <c r="H6906" s="389" t="s">
        <v>24</v>
      </c>
      <c r="I6906" s="440" t="s">
        <v>26</v>
      </c>
      <c r="J6906" s="440" t="s">
        <v>54</v>
      </c>
      <c r="K6906" s="440" t="s">
        <v>25</v>
      </c>
      <c r="L6906"/>
    </row>
    <row r="6907" spans="2:12" ht="15" x14ac:dyDescent="0.25">
      <c r="B6907" s="394" t="s">
        <v>383</v>
      </c>
      <c r="C6907" s="444" t="s">
        <v>5438</v>
      </c>
      <c r="D6907" s="394" t="s">
        <v>164</v>
      </c>
      <c r="E6907" s="394" t="s">
        <v>5439</v>
      </c>
      <c r="F6907" s="542" t="s">
        <v>390</v>
      </c>
      <c r="G6907" s="542"/>
      <c r="H6907" s="395" t="s">
        <v>136</v>
      </c>
      <c r="I6907" s="445">
        <v>1</v>
      </c>
      <c r="J6907" s="446">
        <v>424.76</v>
      </c>
      <c r="K6907" s="451" t="s">
        <v>5440</v>
      </c>
      <c r="L6907"/>
    </row>
    <row r="6908" spans="2:12" ht="12.75" customHeight="1" x14ac:dyDescent="0.25">
      <c r="B6908" s="394" t="s">
        <v>383</v>
      </c>
      <c r="C6908" s="444" t="s">
        <v>690</v>
      </c>
      <c r="D6908" s="394" t="s">
        <v>1336</v>
      </c>
      <c r="E6908" s="394" t="s">
        <v>202</v>
      </c>
      <c r="F6908" s="542" t="s">
        <v>384</v>
      </c>
      <c r="G6908" s="542"/>
      <c r="H6908" s="395" t="s">
        <v>340</v>
      </c>
      <c r="I6908" s="445">
        <v>1</v>
      </c>
      <c r="J6908" s="446">
        <v>20.37</v>
      </c>
      <c r="K6908" s="451" t="s">
        <v>1131</v>
      </c>
      <c r="L6908"/>
    </row>
    <row r="6909" spans="2:12" ht="15" x14ac:dyDescent="0.25">
      <c r="B6909" s="394" t="s">
        <v>383</v>
      </c>
      <c r="C6909" s="444" t="s">
        <v>682</v>
      </c>
      <c r="D6909" s="394" t="s">
        <v>1336</v>
      </c>
      <c r="E6909" s="394" t="s">
        <v>244</v>
      </c>
      <c r="F6909" s="542" t="s">
        <v>384</v>
      </c>
      <c r="G6909" s="542"/>
      <c r="H6909" s="395" t="s">
        <v>340</v>
      </c>
      <c r="I6909" s="445">
        <v>1</v>
      </c>
      <c r="J6909" s="446">
        <v>29.48</v>
      </c>
      <c r="K6909" s="451" t="s">
        <v>1277</v>
      </c>
      <c r="L6909"/>
    </row>
    <row r="6910" spans="2:12" ht="25.5" x14ac:dyDescent="0.25">
      <c r="B6910" s="399"/>
      <c r="C6910" s="399"/>
      <c r="D6910" s="399"/>
      <c r="E6910" s="399"/>
      <c r="F6910" s="399" t="s">
        <v>386</v>
      </c>
      <c r="G6910" s="447">
        <v>49.85</v>
      </c>
      <c r="H6910" s="399" t="s">
        <v>387</v>
      </c>
      <c r="I6910" s="447">
        <v>0</v>
      </c>
      <c r="J6910" s="399" t="s">
        <v>388</v>
      </c>
      <c r="K6910" s="447">
        <v>49.85</v>
      </c>
      <c r="L6910"/>
    </row>
    <row r="6911" spans="2:12" ht="26.25" thickBot="1" x14ac:dyDescent="0.3">
      <c r="B6911" s="399"/>
      <c r="C6911" s="399"/>
      <c r="D6911" s="399"/>
      <c r="E6911" s="399"/>
      <c r="F6911" s="399" t="s">
        <v>389</v>
      </c>
      <c r="G6911" s="447">
        <v>0</v>
      </c>
      <c r="H6911" s="399"/>
      <c r="I6911" s="543" t="s">
        <v>474</v>
      </c>
      <c r="J6911" s="543"/>
      <c r="K6911" s="447">
        <v>474.61</v>
      </c>
      <c r="L6911"/>
    </row>
    <row r="6912" spans="2:12" ht="13.5" thickTop="1" x14ac:dyDescent="0.25">
      <c r="B6912" s="396"/>
      <c r="C6912" s="396"/>
      <c r="D6912" s="396"/>
      <c r="E6912" s="396"/>
      <c r="F6912" s="396"/>
      <c r="G6912" s="396"/>
      <c r="H6912" s="396"/>
      <c r="I6912" s="396"/>
      <c r="J6912" s="396"/>
      <c r="K6912" s="396"/>
      <c r="L6912" s="396"/>
    </row>
    <row r="6913" spans="2:12" ht="15" x14ac:dyDescent="0.25">
      <c r="B6913" s="388" t="s">
        <v>3727</v>
      </c>
      <c r="C6913" s="440" t="s">
        <v>15</v>
      </c>
      <c r="D6913" s="388" t="s">
        <v>33</v>
      </c>
      <c r="E6913" s="388" t="s">
        <v>30</v>
      </c>
      <c r="F6913" s="544" t="s">
        <v>199</v>
      </c>
      <c r="G6913" s="544"/>
      <c r="H6913" s="389" t="s">
        <v>24</v>
      </c>
      <c r="I6913" s="440" t="s">
        <v>26</v>
      </c>
      <c r="J6913" s="440" t="s">
        <v>585</v>
      </c>
      <c r="K6913" s="440" t="s">
        <v>54</v>
      </c>
      <c r="L6913" s="440" t="s">
        <v>25</v>
      </c>
    </row>
    <row r="6914" spans="2:12" ht="38.25" x14ac:dyDescent="0.25">
      <c r="B6914" s="390" t="s">
        <v>382</v>
      </c>
      <c r="C6914" s="391" t="s">
        <v>3728</v>
      </c>
      <c r="D6914" s="390" t="s">
        <v>974</v>
      </c>
      <c r="E6914" s="390" t="s">
        <v>3729</v>
      </c>
      <c r="F6914" s="541">
        <v>0</v>
      </c>
      <c r="G6914" s="541"/>
      <c r="H6914" s="392" t="s">
        <v>188</v>
      </c>
      <c r="I6914" s="443">
        <v>1</v>
      </c>
      <c r="J6914" s="393"/>
      <c r="K6914" s="393">
        <v>91.88</v>
      </c>
      <c r="L6914" s="393">
        <v>91.88</v>
      </c>
    </row>
    <row r="6915" spans="2:12" ht="51" customHeight="1" x14ac:dyDescent="0.25">
      <c r="B6915" s="394" t="s">
        <v>383</v>
      </c>
      <c r="C6915" s="444" t="s">
        <v>5441</v>
      </c>
      <c r="D6915" s="394" t="s">
        <v>974</v>
      </c>
      <c r="E6915" s="394" t="s">
        <v>5442</v>
      </c>
      <c r="F6915" s="542" t="s">
        <v>390</v>
      </c>
      <c r="G6915" s="542"/>
      <c r="H6915" s="395" t="s">
        <v>188</v>
      </c>
      <c r="I6915" s="445">
        <v>1.1000000000000001</v>
      </c>
      <c r="J6915" s="445">
        <v>0</v>
      </c>
      <c r="K6915" s="446">
        <v>56.11</v>
      </c>
      <c r="L6915" s="446">
        <v>61.720999999999997</v>
      </c>
    </row>
    <row r="6916" spans="2:12" x14ac:dyDescent="0.25">
      <c r="B6916" s="394" t="s">
        <v>383</v>
      </c>
      <c r="C6916" s="444" t="s">
        <v>4912</v>
      </c>
      <c r="D6916" s="394" t="s">
        <v>974</v>
      </c>
      <c r="E6916" s="394" t="s">
        <v>4913</v>
      </c>
      <c r="F6916" s="542" t="s">
        <v>390</v>
      </c>
      <c r="G6916" s="542"/>
      <c r="H6916" s="395" t="s">
        <v>2175</v>
      </c>
      <c r="I6916" s="445">
        <v>6.3E-3</v>
      </c>
      <c r="J6916" s="445">
        <v>0</v>
      </c>
      <c r="K6916" s="446">
        <v>147.13</v>
      </c>
      <c r="L6916" s="446">
        <v>0.92691900000000005</v>
      </c>
    </row>
    <row r="6917" spans="2:12" ht="15" customHeight="1" x14ac:dyDescent="0.25">
      <c r="B6917" s="394" t="s">
        <v>383</v>
      </c>
      <c r="C6917" s="444" t="s">
        <v>4904</v>
      </c>
      <c r="D6917" s="394" t="s">
        <v>974</v>
      </c>
      <c r="E6917" s="394" t="s">
        <v>4905</v>
      </c>
      <c r="F6917" s="542" t="s">
        <v>390</v>
      </c>
      <c r="G6917" s="542"/>
      <c r="H6917" s="395" t="s">
        <v>131</v>
      </c>
      <c r="I6917" s="445">
        <v>6.5799999999999997E-2</v>
      </c>
      <c r="J6917" s="445">
        <v>0</v>
      </c>
      <c r="K6917" s="446">
        <v>71.650000000000006</v>
      </c>
      <c r="L6917" s="446">
        <v>4.7145700000000001</v>
      </c>
    </row>
    <row r="6918" spans="2:12" ht="15" customHeight="1" x14ac:dyDescent="0.25">
      <c r="B6918" s="394" t="s">
        <v>383</v>
      </c>
      <c r="C6918" s="444" t="s">
        <v>688</v>
      </c>
      <c r="D6918" s="394" t="s">
        <v>1336</v>
      </c>
      <c r="E6918" s="394" t="s">
        <v>243</v>
      </c>
      <c r="F6918" s="542" t="s">
        <v>384</v>
      </c>
      <c r="G6918" s="542"/>
      <c r="H6918" s="395" t="s">
        <v>340</v>
      </c>
      <c r="I6918" s="445">
        <v>0.36</v>
      </c>
      <c r="J6918" s="445">
        <v>0</v>
      </c>
      <c r="K6918" s="446">
        <v>29.78</v>
      </c>
      <c r="L6918" s="446">
        <v>10.720800000000001</v>
      </c>
    </row>
    <row r="6919" spans="2:12" x14ac:dyDescent="0.25">
      <c r="B6919" s="394" t="s">
        <v>383</v>
      </c>
      <c r="C6919" s="444" t="s">
        <v>674</v>
      </c>
      <c r="D6919" s="394" t="s">
        <v>1336</v>
      </c>
      <c r="E6919" s="394" t="s">
        <v>237</v>
      </c>
      <c r="F6919" s="542" t="s">
        <v>384</v>
      </c>
      <c r="G6919" s="542"/>
      <c r="H6919" s="395" t="s">
        <v>340</v>
      </c>
      <c r="I6919" s="445">
        <v>0.36</v>
      </c>
      <c r="J6919" s="445">
        <v>0</v>
      </c>
      <c r="K6919" s="446">
        <v>22.31</v>
      </c>
      <c r="L6919" s="446">
        <v>8.0315999999999992</v>
      </c>
    </row>
    <row r="6920" spans="2:12" ht="15" customHeight="1" x14ac:dyDescent="0.25">
      <c r="B6920" s="394" t="s">
        <v>383</v>
      </c>
      <c r="C6920" s="444" t="s">
        <v>4910</v>
      </c>
      <c r="D6920" s="394" t="s">
        <v>974</v>
      </c>
      <c r="E6920" s="394" t="s">
        <v>4911</v>
      </c>
      <c r="F6920" s="542" t="s">
        <v>390</v>
      </c>
      <c r="G6920" s="542"/>
      <c r="H6920" s="395" t="s">
        <v>159</v>
      </c>
      <c r="I6920" s="445">
        <v>8.9999999999999998E-4</v>
      </c>
      <c r="J6920" s="445">
        <v>0</v>
      </c>
      <c r="K6920" s="446">
        <v>49.9</v>
      </c>
      <c r="L6920" s="446">
        <v>4.4909999999999999E-2</v>
      </c>
    </row>
    <row r="6921" spans="2:12" x14ac:dyDescent="0.25">
      <c r="B6921" s="394" t="s">
        <v>383</v>
      </c>
      <c r="C6921" s="444" t="s">
        <v>4908</v>
      </c>
      <c r="D6921" s="394" t="s">
        <v>974</v>
      </c>
      <c r="E6921" s="394" t="s">
        <v>4909</v>
      </c>
      <c r="F6921" s="542" t="s">
        <v>390</v>
      </c>
      <c r="G6921" s="542"/>
      <c r="H6921" s="395" t="s">
        <v>188</v>
      </c>
      <c r="I6921" s="445">
        <v>1.5</v>
      </c>
      <c r="J6921" s="445">
        <v>0</v>
      </c>
      <c r="K6921" s="446">
        <v>3.83</v>
      </c>
      <c r="L6921" s="446">
        <v>5.7450000000000001</v>
      </c>
    </row>
    <row r="6922" spans="2:12" ht="15" customHeight="1" x14ac:dyDescent="0.25">
      <c r="B6922" s="399"/>
      <c r="C6922" s="399"/>
      <c r="D6922" s="399"/>
      <c r="E6922" s="399"/>
      <c r="F6922" s="399"/>
      <c r="G6922" s="399" t="s">
        <v>386</v>
      </c>
      <c r="H6922" s="447">
        <v>18.75</v>
      </c>
      <c r="I6922" s="399" t="s">
        <v>387</v>
      </c>
      <c r="J6922" s="447">
        <v>0</v>
      </c>
      <c r="K6922" s="399" t="s">
        <v>388</v>
      </c>
      <c r="L6922" s="447">
        <v>18.75</v>
      </c>
    </row>
    <row r="6923" spans="2:12" ht="15" customHeight="1" thickBot="1" x14ac:dyDescent="0.3">
      <c r="B6923" s="399"/>
      <c r="C6923" s="399"/>
      <c r="D6923" s="399"/>
      <c r="E6923" s="399"/>
      <c r="F6923" s="399"/>
      <c r="G6923" s="399" t="s">
        <v>389</v>
      </c>
      <c r="H6923" s="447">
        <v>0</v>
      </c>
      <c r="I6923" s="543"/>
      <c r="J6923" s="543" t="s">
        <v>474</v>
      </c>
      <c r="K6923" s="399"/>
      <c r="L6923" s="447">
        <v>91.88</v>
      </c>
    </row>
    <row r="6924" spans="2:12" ht="13.5" thickTop="1" x14ac:dyDescent="0.25">
      <c r="B6924" s="396"/>
      <c r="C6924" s="396"/>
      <c r="D6924" s="396"/>
      <c r="E6924" s="396"/>
      <c r="F6924" s="396"/>
      <c r="G6924" s="396"/>
      <c r="H6924" s="396"/>
      <c r="I6924" s="396"/>
      <c r="J6924" s="396"/>
      <c r="K6924" s="396"/>
      <c r="L6924" s="396"/>
    </row>
    <row r="6925" spans="2:12" ht="15" x14ac:dyDescent="0.25">
      <c r="B6925" s="388" t="s">
        <v>3730</v>
      </c>
      <c r="C6925" s="440" t="s">
        <v>15</v>
      </c>
      <c r="D6925" s="388" t="s">
        <v>33</v>
      </c>
      <c r="E6925" s="388" t="s">
        <v>30</v>
      </c>
      <c r="F6925" s="544" t="s">
        <v>199</v>
      </c>
      <c r="G6925" s="544"/>
      <c r="H6925" s="389" t="s">
        <v>24</v>
      </c>
      <c r="I6925" s="440" t="s">
        <v>26</v>
      </c>
      <c r="J6925" s="440" t="s">
        <v>585</v>
      </c>
      <c r="K6925" s="440" t="s">
        <v>54</v>
      </c>
      <c r="L6925" s="440" t="s">
        <v>25</v>
      </c>
    </row>
    <row r="6926" spans="2:12" ht="38.25" x14ac:dyDescent="0.25">
      <c r="B6926" s="390" t="s">
        <v>382</v>
      </c>
      <c r="C6926" s="391" t="s">
        <v>3731</v>
      </c>
      <c r="D6926" s="390" t="s">
        <v>160</v>
      </c>
      <c r="E6926" s="390" t="s">
        <v>3732</v>
      </c>
      <c r="F6926" s="541" t="s">
        <v>1227</v>
      </c>
      <c r="G6926" s="541"/>
      <c r="H6926" s="392" t="s">
        <v>159</v>
      </c>
      <c r="I6926" s="443">
        <v>1</v>
      </c>
      <c r="J6926" s="393"/>
      <c r="K6926" s="393">
        <v>9839.82</v>
      </c>
      <c r="L6926" s="393">
        <v>9839.82</v>
      </c>
    </row>
    <row r="6927" spans="2:12" x14ac:dyDescent="0.25">
      <c r="B6927" s="394" t="s">
        <v>383</v>
      </c>
      <c r="C6927" s="444" t="s">
        <v>5443</v>
      </c>
      <c r="D6927" s="394" t="s">
        <v>1336</v>
      </c>
      <c r="E6927" s="394" t="s">
        <v>5444</v>
      </c>
      <c r="F6927" s="542" t="s">
        <v>390</v>
      </c>
      <c r="G6927" s="542"/>
      <c r="H6927" s="395" t="s">
        <v>136</v>
      </c>
      <c r="I6927" s="445">
        <v>6</v>
      </c>
      <c r="J6927" s="445">
        <v>0</v>
      </c>
      <c r="K6927" s="446">
        <v>0.56999999999999995</v>
      </c>
      <c r="L6927" s="446">
        <v>3.42</v>
      </c>
    </row>
    <row r="6928" spans="2:12" ht="38.25" x14ac:dyDescent="0.25">
      <c r="B6928" s="394" t="s">
        <v>383</v>
      </c>
      <c r="C6928" s="444" t="s">
        <v>4877</v>
      </c>
      <c r="D6928" s="394" t="s">
        <v>160</v>
      </c>
      <c r="E6928" s="394" t="s">
        <v>4878</v>
      </c>
      <c r="F6928" s="542" t="s">
        <v>390</v>
      </c>
      <c r="G6928" s="542"/>
      <c r="H6928" s="395" t="s">
        <v>159</v>
      </c>
      <c r="I6928" s="445">
        <v>8</v>
      </c>
      <c r="J6928" s="445">
        <v>0</v>
      </c>
      <c r="K6928" s="446">
        <v>0.43</v>
      </c>
      <c r="L6928" s="446">
        <v>3.44</v>
      </c>
    </row>
    <row r="6929" spans="2:12" x14ac:dyDescent="0.25">
      <c r="B6929" s="394" t="s">
        <v>383</v>
      </c>
      <c r="C6929" s="444" t="s">
        <v>4922</v>
      </c>
      <c r="D6929" s="394" t="s">
        <v>1336</v>
      </c>
      <c r="E6929" s="394" t="s">
        <v>4923</v>
      </c>
      <c r="F6929" s="542" t="s">
        <v>390</v>
      </c>
      <c r="G6929" s="542"/>
      <c r="H6929" s="395" t="s">
        <v>136</v>
      </c>
      <c r="I6929" s="445">
        <v>10</v>
      </c>
      <c r="J6929" s="445">
        <v>0</v>
      </c>
      <c r="K6929" s="446">
        <v>0.57999999999999996</v>
      </c>
      <c r="L6929" s="446">
        <v>5.8</v>
      </c>
    </row>
    <row r="6930" spans="2:12" ht="25.5" x14ac:dyDescent="0.25">
      <c r="B6930" s="394" t="s">
        <v>383</v>
      </c>
      <c r="C6930" s="444" t="s">
        <v>4881</v>
      </c>
      <c r="D6930" s="394" t="s">
        <v>160</v>
      </c>
      <c r="E6930" s="394" t="s">
        <v>4882</v>
      </c>
      <c r="F6930" s="542" t="s">
        <v>390</v>
      </c>
      <c r="G6930" s="542"/>
      <c r="H6930" s="395" t="s">
        <v>159</v>
      </c>
      <c r="I6930" s="445">
        <v>6</v>
      </c>
      <c r="J6930" s="445">
        <v>0</v>
      </c>
      <c r="K6930" s="446">
        <v>1.1599999999999999</v>
      </c>
      <c r="L6930" s="446">
        <v>6.96</v>
      </c>
    </row>
    <row r="6931" spans="2:12" ht="12.75" customHeight="1" x14ac:dyDescent="0.25">
      <c r="B6931" s="394" t="s">
        <v>383</v>
      </c>
      <c r="C6931" s="444" t="s">
        <v>5445</v>
      </c>
      <c r="D6931" s="394" t="s">
        <v>160</v>
      </c>
      <c r="E6931" s="394" t="s">
        <v>5446</v>
      </c>
      <c r="F6931" s="542" t="s">
        <v>491</v>
      </c>
      <c r="G6931" s="542"/>
      <c r="H6931" s="395" t="s">
        <v>159</v>
      </c>
      <c r="I6931" s="445">
        <v>1</v>
      </c>
      <c r="J6931" s="445">
        <v>0</v>
      </c>
      <c r="K6931" s="446">
        <v>9563.9500000000007</v>
      </c>
      <c r="L6931" s="446">
        <v>9563.9500000000007</v>
      </c>
    </row>
    <row r="6932" spans="2:12" x14ac:dyDescent="0.25">
      <c r="B6932" s="394" t="s">
        <v>383</v>
      </c>
      <c r="C6932" s="444" t="s">
        <v>673</v>
      </c>
      <c r="D6932" s="394" t="s">
        <v>1336</v>
      </c>
      <c r="E6932" s="394" t="s">
        <v>247</v>
      </c>
      <c r="F6932" s="542" t="s">
        <v>384</v>
      </c>
      <c r="G6932" s="542"/>
      <c r="H6932" s="395" t="s">
        <v>340</v>
      </c>
      <c r="I6932" s="445">
        <v>3.9727999999999999</v>
      </c>
      <c r="J6932" s="445">
        <v>0</v>
      </c>
      <c r="K6932" s="446">
        <v>29.12</v>
      </c>
      <c r="L6932" s="446">
        <v>115.68793599999999</v>
      </c>
    </row>
    <row r="6933" spans="2:12" ht="25.5" x14ac:dyDescent="0.25">
      <c r="B6933" s="394" t="s">
        <v>383</v>
      </c>
      <c r="C6933" s="444" t="s">
        <v>4887</v>
      </c>
      <c r="D6933" s="394" t="s">
        <v>160</v>
      </c>
      <c r="E6933" s="394" t="s">
        <v>4888</v>
      </c>
      <c r="F6933" s="542" t="s">
        <v>390</v>
      </c>
      <c r="G6933" s="542"/>
      <c r="H6933" s="395" t="s">
        <v>159</v>
      </c>
      <c r="I6933" s="445">
        <v>2</v>
      </c>
      <c r="J6933" s="445">
        <v>0</v>
      </c>
      <c r="K6933" s="446">
        <v>20.27</v>
      </c>
      <c r="L6933" s="446">
        <v>40.54</v>
      </c>
    </row>
    <row r="6934" spans="2:12" ht="12.75" customHeight="1" x14ac:dyDescent="0.25">
      <c r="B6934" s="394" t="s">
        <v>383</v>
      </c>
      <c r="C6934" s="444" t="s">
        <v>4926</v>
      </c>
      <c r="D6934" s="394" t="s">
        <v>160</v>
      </c>
      <c r="E6934" s="394" t="s">
        <v>4927</v>
      </c>
      <c r="F6934" s="542" t="s">
        <v>390</v>
      </c>
      <c r="G6934" s="542"/>
      <c r="H6934" s="395" t="s">
        <v>159</v>
      </c>
      <c r="I6934" s="445">
        <v>6</v>
      </c>
      <c r="J6934" s="445">
        <v>0</v>
      </c>
      <c r="K6934" s="446">
        <v>1.47</v>
      </c>
      <c r="L6934" s="446">
        <v>8.82</v>
      </c>
    </row>
    <row r="6935" spans="2:12" x14ac:dyDescent="0.25">
      <c r="B6935" s="394" t="s">
        <v>383</v>
      </c>
      <c r="C6935" s="444" t="s">
        <v>4930</v>
      </c>
      <c r="D6935" s="394" t="s">
        <v>1336</v>
      </c>
      <c r="E6935" s="394" t="s">
        <v>4931</v>
      </c>
      <c r="F6935" s="542" t="s">
        <v>390</v>
      </c>
      <c r="G6935" s="542"/>
      <c r="H6935" s="395" t="s">
        <v>136</v>
      </c>
      <c r="I6935" s="445">
        <v>6</v>
      </c>
      <c r="J6935" s="445">
        <v>0</v>
      </c>
      <c r="K6935" s="446">
        <v>0.43</v>
      </c>
      <c r="L6935" s="446">
        <v>2.58</v>
      </c>
    </row>
    <row r="6936" spans="2:12" x14ac:dyDescent="0.25">
      <c r="B6936" s="394" t="s">
        <v>383</v>
      </c>
      <c r="C6936" s="444" t="s">
        <v>674</v>
      </c>
      <c r="D6936" s="394" t="s">
        <v>1336</v>
      </c>
      <c r="E6936" s="394" t="s">
        <v>237</v>
      </c>
      <c r="F6936" s="542" t="s">
        <v>384</v>
      </c>
      <c r="G6936" s="542"/>
      <c r="H6936" s="395" t="s">
        <v>340</v>
      </c>
      <c r="I6936" s="445">
        <v>3.9727999999999999</v>
      </c>
      <c r="J6936" s="445">
        <v>0</v>
      </c>
      <c r="K6936" s="446">
        <v>22.31</v>
      </c>
      <c r="L6936" s="446">
        <v>88.633167999999998</v>
      </c>
    </row>
    <row r="6937" spans="2:12" ht="25.5" x14ac:dyDescent="0.25">
      <c r="B6937" s="399"/>
      <c r="C6937" s="399"/>
      <c r="D6937" s="399"/>
      <c r="E6937" s="399"/>
      <c r="F6937" s="399"/>
      <c r="G6937" s="399" t="s">
        <v>386</v>
      </c>
      <c r="H6937" s="447">
        <v>204.31</v>
      </c>
      <c r="I6937" s="399" t="s">
        <v>387</v>
      </c>
      <c r="J6937" s="447">
        <v>0</v>
      </c>
      <c r="K6937" s="399" t="s">
        <v>388</v>
      </c>
      <c r="L6937" s="447">
        <v>204.31</v>
      </c>
    </row>
    <row r="6938" spans="2:12" ht="26.25" thickBot="1" x14ac:dyDescent="0.3">
      <c r="B6938" s="399"/>
      <c r="C6938" s="399"/>
      <c r="D6938" s="399"/>
      <c r="E6938" s="399"/>
      <c r="F6938" s="399"/>
      <c r="G6938" s="399" t="s">
        <v>389</v>
      </c>
      <c r="H6938" s="447">
        <v>0</v>
      </c>
      <c r="I6938" s="543"/>
      <c r="J6938" s="543" t="s">
        <v>474</v>
      </c>
      <c r="K6938" s="399"/>
      <c r="L6938" s="447">
        <v>9839.82</v>
      </c>
    </row>
    <row r="6939" spans="2:12" ht="13.5" thickTop="1" x14ac:dyDescent="0.25">
      <c r="B6939" s="396"/>
      <c r="C6939" s="396"/>
      <c r="D6939" s="396"/>
      <c r="E6939" s="396"/>
      <c r="F6939" s="396"/>
      <c r="G6939" s="396"/>
      <c r="H6939" s="396"/>
      <c r="I6939" s="396"/>
      <c r="J6939" s="396"/>
      <c r="K6939" s="396"/>
      <c r="L6939" s="396"/>
    </row>
    <row r="6940" spans="2:12" ht="15" x14ac:dyDescent="0.25">
      <c r="B6940" s="388" t="s">
        <v>3736</v>
      </c>
      <c r="C6940" s="440" t="s">
        <v>15</v>
      </c>
      <c r="D6940" s="388" t="s">
        <v>33</v>
      </c>
      <c r="E6940" s="388" t="s">
        <v>30</v>
      </c>
      <c r="F6940" s="544" t="s">
        <v>199</v>
      </c>
      <c r="G6940" s="544"/>
      <c r="H6940" s="389" t="s">
        <v>24</v>
      </c>
      <c r="I6940" s="440" t="s">
        <v>26</v>
      </c>
      <c r="J6940" s="440" t="s">
        <v>585</v>
      </c>
      <c r="K6940" s="440" t="s">
        <v>54</v>
      </c>
      <c r="L6940" s="440" t="s">
        <v>25</v>
      </c>
    </row>
    <row r="6941" spans="2:12" ht="12.75" customHeight="1" x14ac:dyDescent="0.25">
      <c r="B6941" s="390" t="s">
        <v>382</v>
      </c>
      <c r="C6941" s="391" t="s">
        <v>3737</v>
      </c>
      <c r="D6941" s="390" t="s">
        <v>160</v>
      </c>
      <c r="E6941" s="390" t="s">
        <v>3738</v>
      </c>
      <c r="F6941" s="541" t="s">
        <v>1227</v>
      </c>
      <c r="G6941" s="541"/>
      <c r="H6941" s="392" t="s">
        <v>159</v>
      </c>
      <c r="I6941" s="443">
        <v>1</v>
      </c>
      <c r="J6941" s="393"/>
      <c r="K6941" s="393">
        <v>3483.26</v>
      </c>
      <c r="L6941" s="393">
        <v>3483.26</v>
      </c>
    </row>
    <row r="6942" spans="2:12" ht="12.75" customHeight="1" x14ac:dyDescent="0.25">
      <c r="B6942" s="394" t="s">
        <v>383</v>
      </c>
      <c r="C6942" s="444" t="s">
        <v>4877</v>
      </c>
      <c r="D6942" s="394" t="s">
        <v>160</v>
      </c>
      <c r="E6942" s="394" t="s">
        <v>4878</v>
      </c>
      <c r="F6942" s="542" t="s">
        <v>390</v>
      </c>
      <c r="G6942" s="542"/>
      <c r="H6942" s="395" t="s">
        <v>159</v>
      </c>
      <c r="I6942" s="445">
        <v>4</v>
      </c>
      <c r="J6942" s="445">
        <v>0</v>
      </c>
      <c r="K6942" s="446">
        <v>0.43</v>
      </c>
      <c r="L6942" s="446">
        <v>1.72</v>
      </c>
    </row>
    <row r="6943" spans="2:12" x14ac:dyDescent="0.25">
      <c r="B6943" s="394" t="s">
        <v>383</v>
      </c>
      <c r="C6943" s="444" t="s">
        <v>5443</v>
      </c>
      <c r="D6943" s="394" t="s">
        <v>1336</v>
      </c>
      <c r="E6943" s="394" t="s">
        <v>5444</v>
      </c>
      <c r="F6943" s="542" t="s">
        <v>390</v>
      </c>
      <c r="G6943" s="542"/>
      <c r="H6943" s="395" t="s">
        <v>136</v>
      </c>
      <c r="I6943" s="445">
        <v>9</v>
      </c>
      <c r="J6943" s="445">
        <v>0</v>
      </c>
      <c r="K6943" s="446">
        <v>0.56999999999999995</v>
      </c>
      <c r="L6943" s="446">
        <v>5.13</v>
      </c>
    </row>
    <row r="6944" spans="2:12" x14ac:dyDescent="0.25">
      <c r="B6944" s="394" t="s">
        <v>383</v>
      </c>
      <c r="C6944" s="444" t="s">
        <v>4930</v>
      </c>
      <c r="D6944" s="394" t="s">
        <v>1336</v>
      </c>
      <c r="E6944" s="394" t="s">
        <v>4931</v>
      </c>
      <c r="F6944" s="542" t="s">
        <v>390</v>
      </c>
      <c r="G6944" s="542"/>
      <c r="H6944" s="395" t="s">
        <v>136</v>
      </c>
      <c r="I6944" s="445">
        <v>9</v>
      </c>
      <c r="J6944" s="445">
        <v>0</v>
      </c>
      <c r="K6944" s="446">
        <v>0.43</v>
      </c>
      <c r="L6944" s="446">
        <v>3.87</v>
      </c>
    </row>
    <row r="6945" spans="2:12" x14ac:dyDescent="0.25">
      <c r="B6945" s="394" t="s">
        <v>383</v>
      </c>
      <c r="C6945" s="444" t="s">
        <v>673</v>
      </c>
      <c r="D6945" s="394" t="s">
        <v>1336</v>
      </c>
      <c r="E6945" s="394" t="s">
        <v>247</v>
      </c>
      <c r="F6945" s="542" t="s">
        <v>384</v>
      </c>
      <c r="G6945" s="542"/>
      <c r="H6945" s="395" t="s">
        <v>340</v>
      </c>
      <c r="I6945" s="445">
        <v>2.5230000000000001</v>
      </c>
      <c r="J6945" s="445">
        <v>0</v>
      </c>
      <c r="K6945" s="446">
        <v>29.12</v>
      </c>
      <c r="L6945" s="446">
        <v>73.469759999999994</v>
      </c>
    </row>
    <row r="6946" spans="2:12" x14ac:dyDescent="0.25">
      <c r="B6946" s="394" t="s">
        <v>383</v>
      </c>
      <c r="C6946" s="444" t="s">
        <v>674</v>
      </c>
      <c r="D6946" s="394" t="s">
        <v>1336</v>
      </c>
      <c r="E6946" s="394" t="s">
        <v>237</v>
      </c>
      <c r="F6946" s="542" t="s">
        <v>384</v>
      </c>
      <c r="G6946" s="542"/>
      <c r="H6946" s="395" t="s">
        <v>340</v>
      </c>
      <c r="I6946" s="445">
        <v>2.5230000000000001</v>
      </c>
      <c r="J6946" s="445">
        <v>0</v>
      </c>
      <c r="K6946" s="446">
        <v>22.31</v>
      </c>
      <c r="L6946" s="446">
        <v>56.288130000000002</v>
      </c>
    </row>
    <row r="6947" spans="2:12" x14ac:dyDescent="0.25">
      <c r="B6947" s="394" t="s">
        <v>383</v>
      </c>
      <c r="C6947" s="444" t="s">
        <v>4922</v>
      </c>
      <c r="D6947" s="394" t="s">
        <v>1336</v>
      </c>
      <c r="E6947" s="394" t="s">
        <v>4923</v>
      </c>
      <c r="F6947" s="542" t="s">
        <v>390</v>
      </c>
      <c r="G6947" s="542"/>
      <c r="H6947" s="395" t="s">
        <v>136</v>
      </c>
      <c r="I6947" s="445">
        <v>10</v>
      </c>
      <c r="J6947" s="445">
        <v>0</v>
      </c>
      <c r="K6947" s="446">
        <v>0.57999999999999996</v>
      </c>
      <c r="L6947" s="446">
        <v>5.8</v>
      </c>
    </row>
    <row r="6948" spans="2:12" ht="25.5" x14ac:dyDescent="0.25">
      <c r="B6948" s="394" t="s">
        <v>383</v>
      </c>
      <c r="C6948" s="444" t="s">
        <v>4887</v>
      </c>
      <c r="D6948" s="394" t="s">
        <v>160</v>
      </c>
      <c r="E6948" s="394" t="s">
        <v>4888</v>
      </c>
      <c r="F6948" s="542" t="s">
        <v>390</v>
      </c>
      <c r="G6948" s="542"/>
      <c r="H6948" s="395" t="s">
        <v>159</v>
      </c>
      <c r="I6948" s="445">
        <v>2</v>
      </c>
      <c r="J6948" s="445">
        <v>0</v>
      </c>
      <c r="K6948" s="446">
        <v>20.27</v>
      </c>
      <c r="L6948" s="446">
        <v>40.54</v>
      </c>
    </row>
    <row r="6949" spans="2:12" ht="38.25" x14ac:dyDescent="0.25">
      <c r="B6949" s="394" t="s">
        <v>383</v>
      </c>
      <c r="C6949" s="444" t="s">
        <v>5447</v>
      </c>
      <c r="D6949" s="394" t="s">
        <v>160</v>
      </c>
      <c r="E6949" s="394" t="s">
        <v>5448</v>
      </c>
      <c r="F6949" s="542" t="s">
        <v>491</v>
      </c>
      <c r="G6949" s="542"/>
      <c r="H6949" s="395" t="s">
        <v>159</v>
      </c>
      <c r="I6949" s="445">
        <v>1</v>
      </c>
      <c r="J6949" s="445">
        <v>0</v>
      </c>
      <c r="K6949" s="446">
        <v>3289.5</v>
      </c>
      <c r="L6949" s="446">
        <v>3289.5</v>
      </c>
    </row>
    <row r="6950" spans="2:12" ht="25.5" x14ac:dyDescent="0.25">
      <c r="B6950" s="394" t="s">
        <v>383</v>
      </c>
      <c r="C6950" s="444" t="s">
        <v>4881</v>
      </c>
      <c r="D6950" s="394" t="s">
        <v>160</v>
      </c>
      <c r="E6950" s="394" t="s">
        <v>4882</v>
      </c>
      <c r="F6950" s="542" t="s">
        <v>390</v>
      </c>
      <c r="G6950" s="542"/>
      <c r="H6950" s="395" t="s">
        <v>159</v>
      </c>
      <c r="I6950" s="445">
        <v>6</v>
      </c>
      <c r="J6950" s="445">
        <v>0</v>
      </c>
      <c r="K6950" s="446">
        <v>1.1599999999999999</v>
      </c>
      <c r="L6950" s="446">
        <v>6.96</v>
      </c>
    </row>
    <row r="6951" spans="2:12" ht="25.5" x14ac:dyDescent="0.25">
      <c r="B6951" s="399"/>
      <c r="C6951" s="399"/>
      <c r="D6951" s="399"/>
      <c r="E6951" s="399"/>
      <c r="F6951" s="399"/>
      <c r="G6951" s="399" t="s">
        <v>386</v>
      </c>
      <c r="H6951" s="447">
        <v>129.74</v>
      </c>
      <c r="I6951" s="399" t="s">
        <v>387</v>
      </c>
      <c r="J6951" s="447">
        <v>0</v>
      </c>
      <c r="K6951" s="399" t="s">
        <v>388</v>
      </c>
      <c r="L6951" s="447">
        <v>129.74</v>
      </c>
    </row>
    <row r="6952" spans="2:12" ht="26.25" thickBot="1" x14ac:dyDescent="0.3">
      <c r="B6952" s="399"/>
      <c r="C6952" s="399"/>
      <c r="D6952" s="399"/>
      <c r="E6952" s="399"/>
      <c r="F6952" s="399"/>
      <c r="G6952" s="399" t="s">
        <v>389</v>
      </c>
      <c r="H6952" s="447">
        <v>0</v>
      </c>
      <c r="I6952" s="543"/>
      <c r="J6952" s="543" t="s">
        <v>474</v>
      </c>
      <c r="K6952" s="399"/>
      <c r="L6952" s="447">
        <v>3483.26</v>
      </c>
    </row>
    <row r="6953" spans="2:12" ht="12.75" customHeight="1" thickTop="1" x14ac:dyDescent="0.25">
      <c r="B6953" s="396"/>
      <c r="C6953" s="396"/>
      <c r="D6953" s="396"/>
      <c r="E6953" s="396"/>
      <c r="F6953" s="396"/>
      <c r="G6953" s="396"/>
      <c r="H6953" s="396"/>
      <c r="I6953" s="396"/>
      <c r="J6953" s="396"/>
      <c r="K6953" s="396"/>
      <c r="L6953" s="396"/>
    </row>
    <row r="6954" spans="2:12" ht="12.75" customHeight="1" x14ac:dyDescent="0.25">
      <c r="B6954" s="388" t="s">
        <v>3739</v>
      </c>
      <c r="C6954" s="440" t="s">
        <v>15</v>
      </c>
      <c r="D6954" s="388" t="s">
        <v>33</v>
      </c>
      <c r="E6954" s="388" t="s">
        <v>30</v>
      </c>
      <c r="F6954" s="544" t="s">
        <v>199</v>
      </c>
      <c r="G6954" s="544"/>
      <c r="H6954" s="389" t="s">
        <v>24</v>
      </c>
      <c r="I6954" s="440" t="s">
        <v>26</v>
      </c>
      <c r="J6954" s="440" t="s">
        <v>585</v>
      </c>
      <c r="K6954" s="440" t="s">
        <v>54</v>
      </c>
      <c r="L6954" s="440" t="s">
        <v>25</v>
      </c>
    </row>
    <row r="6955" spans="2:12" ht="51" x14ac:dyDescent="0.25">
      <c r="B6955" s="390" t="s">
        <v>382</v>
      </c>
      <c r="C6955" s="391" t="s">
        <v>3740</v>
      </c>
      <c r="D6955" s="390" t="s">
        <v>160</v>
      </c>
      <c r="E6955" s="390" t="s">
        <v>3741</v>
      </c>
      <c r="F6955" s="541" t="s">
        <v>1227</v>
      </c>
      <c r="G6955" s="541"/>
      <c r="H6955" s="392" t="s">
        <v>159</v>
      </c>
      <c r="I6955" s="443">
        <v>1</v>
      </c>
      <c r="J6955" s="393"/>
      <c r="K6955" s="393">
        <v>4745.8500000000004</v>
      </c>
      <c r="L6955" s="393">
        <v>4745.8500000000004</v>
      </c>
    </row>
    <row r="6956" spans="2:12" ht="38.25" x14ac:dyDescent="0.25">
      <c r="B6956" s="394" t="s">
        <v>383</v>
      </c>
      <c r="C6956" s="444" t="s">
        <v>5449</v>
      </c>
      <c r="D6956" s="394" t="s">
        <v>160</v>
      </c>
      <c r="E6956" s="394" t="s">
        <v>5450</v>
      </c>
      <c r="F6956" s="542" t="s">
        <v>491</v>
      </c>
      <c r="G6956" s="542"/>
      <c r="H6956" s="395" t="s">
        <v>159</v>
      </c>
      <c r="I6956" s="445">
        <v>1</v>
      </c>
      <c r="J6956" s="445">
        <v>0</v>
      </c>
      <c r="K6956" s="446">
        <v>4546.3999999999996</v>
      </c>
      <c r="L6956" s="446">
        <v>4546.3999999999996</v>
      </c>
    </row>
    <row r="6957" spans="2:12" ht="25.5" x14ac:dyDescent="0.25">
      <c r="B6957" s="394" t="s">
        <v>383</v>
      </c>
      <c r="C6957" s="444" t="s">
        <v>4881</v>
      </c>
      <c r="D6957" s="394" t="s">
        <v>160</v>
      </c>
      <c r="E6957" s="394" t="s">
        <v>4882</v>
      </c>
      <c r="F6957" s="542" t="s">
        <v>390</v>
      </c>
      <c r="G6957" s="542"/>
      <c r="H6957" s="395" t="s">
        <v>159</v>
      </c>
      <c r="I6957" s="445">
        <v>6</v>
      </c>
      <c r="J6957" s="445">
        <v>0</v>
      </c>
      <c r="K6957" s="446">
        <v>1.1599999999999999</v>
      </c>
      <c r="L6957" s="446">
        <v>6.96</v>
      </c>
    </row>
    <row r="6958" spans="2:12" ht="38.25" x14ac:dyDescent="0.25">
      <c r="B6958" s="394" t="s">
        <v>383</v>
      </c>
      <c r="C6958" s="444" t="s">
        <v>4877</v>
      </c>
      <c r="D6958" s="394" t="s">
        <v>160</v>
      </c>
      <c r="E6958" s="394" t="s">
        <v>4878</v>
      </c>
      <c r="F6958" s="542" t="s">
        <v>390</v>
      </c>
      <c r="G6958" s="542"/>
      <c r="H6958" s="395" t="s">
        <v>159</v>
      </c>
      <c r="I6958" s="445">
        <v>4</v>
      </c>
      <c r="J6958" s="445">
        <v>0</v>
      </c>
      <c r="K6958" s="446">
        <v>0.43</v>
      </c>
      <c r="L6958" s="446">
        <v>1.72</v>
      </c>
    </row>
    <row r="6959" spans="2:12" x14ac:dyDescent="0.25">
      <c r="B6959" s="394" t="s">
        <v>383</v>
      </c>
      <c r="C6959" s="444" t="s">
        <v>674</v>
      </c>
      <c r="D6959" s="394" t="s">
        <v>1336</v>
      </c>
      <c r="E6959" s="394" t="s">
        <v>237</v>
      </c>
      <c r="F6959" s="542" t="s">
        <v>384</v>
      </c>
      <c r="G6959" s="542"/>
      <c r="H6959" s="395" t="s">
        <v>340</v>
      </c>
      <c r="I6959" s="445">
        <v>2.6335000000000002</v>
      </c>
      <c r="J6959" s="445">
        <v>0</v>
      </c>
      <c r="K6959" s="446">
        <v>22.31</v>
      </c>
      <c r="L6959" s="446">
        <v>58.753385000000002</v>
      </c>
    </row>
    <row r="6960" spans="2:12" x14ac:dyDescent="0.25">
      <c r="B6960" s="394" t="s">
        <v>383</v>
      </c>
      <c r="C6960" s="444" t="s">
        <v>5443</v>
      </c>
      <c r="D6960" s="394" t="s">
        <v>1336</v>
      </c>
      <c r="E6960" s="394" t="s">
        <v>5444</v>
      </c>
      <c r="F6960" s="542" t="s">
        <v>390</v>
      </c>
      <c r="G6960" s="542"/>
      <c r="H6960" s="395" t="s">
        <v>136</v>
      </c>
      <c r="I6960" s="445">
        <v>9</v>
      </c>
      <c r="J6960" s="445">
        <v>0</v>
      </c>
      <c r="K6960" s="446">
        <v>0.56999999999999995</v>
      </c>
      <c r="L6960" s="446">
        <v>5.13</v>
      </c>
    </row>
    <row r="6961" spans="2:12" ht="12.75" customHeight="1" x14ac:dyDescent="0.25">
      <c r="B6961" s="394" t="s">
        <v>383</v>
      </c>
      <c r="C6961" s="444" t="s">
        <v>673</v>
      </c>
      <c r="D6961" s="394" t="s">
        <v>1336</v>
      </c>
      <c r="E6961" s="394" t="s">
        <v>247</v>
      </c>
      <c r="F6961" s="542" t="s">
        <v>384</v>
      </c>
      <c r="G6961" s="542"/>
      <c r="H6961" s="395" t="s">
        <v>340</v>
      </c>
      <c r="I6961" s="445">
        <v>2.6335000000000002</v>
      </c>
      <c r="J6961" s="445">
        <v>0</v>
      </c>
      <c r="K6961" s="446">
        <v>29.12</v>
      </c>
      <c r="L6961" s="446">
        <v>76.687520000000006</v>
      </c>
    </row>
    <row r="6962" spans="2:12" ht="25.5" x14ac:dyDescent="0.25">
      <c r="B6962" s="394" t="s">
        <v>383</v>
      </c>
      <c r="C6962" s="444" t="s">
        <v>4887</v>
      </c>
      <c r="D6962" s="394" t="s">
        <v>160</v>
      </c>
      <c r="E6962" s="394" t="s">
        <v>4888</v>
      </c>
      <c r="F6962" s="542" t="s">
        <v>390</v>
      </c>
      <c r="G6962" s="542"/>
      <c r="H6962" s="395" t="s">
        <v>159</v>
      </c>
      <c r="I6962" s="445">
        <v>2</v>
      </c>
      <c r="J6962" s="445">
        <v>0</v>
      </c>
      <c r="K6962" s="446">
        <v>20.27</v>
      </c>
      <c r="L6962" s="446">
        <v>40.54</v>
      </c>
    </row>
    <row r="6963" spans="2:12" ht="12.75" customHeight="1" x14ac:dyDescent="0.25">
      <c r="B6963" s="394" t="s">
        <v>383</v>
      </c>
      <c r="C6963" s="444" t="s">
        <v>4930</v>
      </c>
      <c r="D6963" s="394" t="s">
        <v>1336</v>
      </c>
      <c r="E6963" s="394" t="s">
        <v>4931</v>
      </c>
      <c r="F6963" s="542" t="s">
        <v>390</v>
      </c>
      <c r="G6963" s="542"/>
      <c r="H6963" s="395" t="s">
        <v>136</v>
      </c>
      <c r="I6963" s="445">
        <v>9</v>
      </c>
      <c r="J6963" s="445">
        <v>0</v>
      </c>
      <c r="K6963" s="446">
        <v>0.43</v>
      </c>
      <c r="L6963" s="446">
        <v>3.87</v>
      </c>
    </row>
    <row r="6964" spans="2:12" x14ac:dyDescent="0.25">
      <c r="B6964" s="394" t="s">
        <v>383</v>
      </c>
      <c r="C6964" s="444" t="s">
        <v>4922</v>
      </c>
      <c r="D6964" s="394" t="s">
        <v>1336</v>
      </c>
      <c r="E6964" s="394" t="s">
        <v>4923</v>
      </c>
      <c r="F6964" s="542" t="s">
        <v>390</v>
      </c>
      <c r="G6964" s="542"/>
      <c r="H6964" s="395" t="s">
        <v>136</v>
      </c>
      <c r="I6964" s="445">
        <v>10</v>
      </c>
      <c r="J6964" s="445">
        <v>0</v>
      </c>
      <c r="K6964" s="446">
        <v>0.57999999999999996</v>
      </c>
      <c r="L6964" s="446">
        <v>5.8</v>
      </c>
    </row>
    <row r="6965" spans="2:12" ht="25.5" x14ac:dyDescent="0.25">
      <c r="B6965" s="399"/>
      <c r="C6965" s="399"/>
      <c r="D6965" s="399"/>
      <c r="E6965" s="399"/>
      <c r="F6965" s="399"/>
      <c r="G6965" s="399" t="s">
        <v>386</v>
      </c>
      <c r="H6965" s="447">
        <v>135.43</v>
      </c>
      <c r="I6965" s="399" t="s">
        <v>387</v>
      </c>
      <c r="J6965" s="447">
        <v>0</v>
      </c>
      <c r="K6965" s="399" t="s">
        <v>388</v>
      </c>
      <c r="L6965" s="447">
        <v>135.43</v>
      </c>
    </row>
    <row r="6966" spans="2:12" ht="26.25" thickBot="1" x14ac:dyDescent="0.3">
      <c r="B6966" s="399"/>
      <c r="C6966" s="399"/>
      <c r="D6966" s="399"/>
      <c r="E6966" s="399"/>
      <c r="F6966" s="399"/>
      <c r="G6966" s="399" t="s">
        <v>389</v>
      </c>
      <c r="H6966" s="447">
        <v>0</v>
      </c>
      <c r="I6966" s="543"/>
      <c r="J6966" s="543" t="s">
        <v>474</v>
      </c>
      <c r="K6966" s="399"/>
      <c r="L6966" s="447">
        <v>4745.8500000000004</v>
      </c>
    </row>
    <row r="6967" spans="2:12" ht="13.5" thickTop="1" x14ac:dyDescent="0.25">
      <c r="B6967" s="396"/>
      <c r="C6967" s="396"/>
      <c r="D6967" s="396"/>
      <c r="E6967" s="396"/>
      <c r="F6967" s="396"/>
      <c r="G6967" s="396"/>
      <c r="H6967" s="396"/>
      <c r="I6967" s="396"/>
      <c r="J6967" s="396"/>
      <c r="K6967" s="396"/>
      <c r="L6967" s="396"/>
    </row>
    <row r="6968" spans="2:12" ht="15" x14ac:dyDescent="0.25">
      <c r="B6968" s="388" t="s">
        <v>3744</v>
      </c>
      <c r="C6968" s="440" t="s">
        <v>15</v>
      </c>
      <c r="D6968" s="388" t="s">
        <v>33</v>
      </c>
      <c r="E6968" s="388" t="s">
        <v>30</v>
      </c>
      <c r="F6968" s="544" t="s">
        <v>199</v>
      </c>
      <c r="G6968" s="544"/>
      <c r="H6968" s="389" t="s">
        <v>24</v>
      </c>
      <c r="I6968" s="440" t="s">
        <v>26</v>
      </c>
      <c r="J6968" s="440" t="s">
        <v>54</v>
      </c>
      <c r="K6968" s="440" t="s">
        <v>25</v>
      </c>
      <c r="L6968"/>
    </row>
    <row r="6969" spans="2:12" ht="38.25" customHeight="1" x14ac:dyDescent="0.25">
      <c r="B6969" s="390" t="s">
        <v>382</v>
      </c>
      <c r="C6969" s="391" t="s">
        <v>3745</v>
      </c>
      <c r="D6969" s="390" t="s">
        <v>164</v>
      </c>
      <c r="E6969" s="390" t="s">
        <v>3746</v>
      </c>
      <c r="F6969" s="541" t="s">
        <v>4944</v>
      </c>
      <c r="G6969" s="541"/>
      <c r="H6969" s="392" t="s">
        <v>2829</v>
      </c>
      <c r="I6969" s="443">
        <v>1</v>
      </c>
      <c r="J6969" s="393">
        <v>162.63999999999999</v>
      </c>
      <c r="K6969" s="393">
        <v>162.63999999999999</v>
      </c>
      <c r="L6969"/>
    </row>
    <row r="6970" spans="2:12" ht="15" x14ac:dyDescent="0.25">
      <c r="B6970" s="388" t="s">
        <v>23</v>
      </c>
      <c r="C6970" s="440" t="s">
        <v>15</v>
      </c>
      <c r="D6970" s="388" t="s">
        <v>33</v>
      </c>
      <c r="E6970" s="388" t="s">
        <v>30</v>
      </c>
      <c r="F6970" s="544" t="s">
        <v>199</v>
      </c>
      <c r="G6970" s="546"/>
      <c r="H6970" s="389" t="s">
        <v>24</v>
      </c>
      <c r="I6970" s="440" t="s">
        <v>26</v>
      </c>
      <c r="J6970" s="440" t="s">
        <v>54</v>
      </c>
      <c r="K6970" s="440" t="s">
        <v>25</v>
      </c>
      <c r="L6970"/>
    </row>
    <row r="6971" spans="2:12" ht="15" customHeight="1" x14ac:dyDescent="0.25">
      <c r="B6971" s="394" t="s">
        <v>383</v>
      </c>
      <c r="C6971" s="444" t="s">
        <v>4949</v>
      </c>
      <c r="D6971" s="394" t="s">
        <v>164</v>
      </c>
      <c r="E6971" s="394" t="s">
        <v>4950</v>
      </c>
      <c r="F6971" s="542" t="s">
        <v>390</v>
      </c>
      <c r="G6971" s="542"/>
      <c r="H6971" s="395" t="s">
        <v>136</v>
      </c>
      <c r="I6971" s="445">
        <v>1</v>
      </c>
      <c r="J6971" s="446">
        <v>20.63</v>
      </c>
      <c r="K6971" s="451" t="s">
        <v>4662</v>
      </c>
      <c r="L6971"/>
    </row>
    <row r="6972" spans="2:12" ht="25.5" x14ac:dyDescent="0.25">
      <c r="B6972" s="394" t="s">
        <v>383</v>
      </c>
      <c r="C6972" s="444" t="s">
        <v>5451</v>
      </c>
      <c r="D6972" s="394" t="s">
        <v>160</v>
      </c>
      <c r="E6972" s="394" t="s">
        <v>5452</v>
      </c>
      <c r="F6972" s="542" t="s">
        <v>390</v>
      </c>
      <c r="G6972" s="542"/>
      <c r="H6972" s="395" t="s">
        <v>2175</v>
      </c>
      <c r="I6972" s="445">
        <v>6.4</v>
      </c>
      <c r="J6972" s="446">
        <v>14.45</v>
      </c>
      <c r="K6972" s="451" t="s">
        <v>5453</v>
      </c>
      <c r="L6972"/>
    </row>
    <row r="6973" spans="2:12" ht="38.25" customHeight="1" x14ac:dyDescent="0.25">
      <c r="B6973" s="394" t="s">
        <v>383</v>
      </c>
      <c r="C6973" s="444" t="s">
        <v>690</v>
      </c>
      <c r="D6973" s="394" t="s">
        <v>1336</v>
      </c>
      <c r="E6973" s="394" t="s">
        <v>202</v>
      </c>
      <c r="F6973" s="542" t="s">
        <v>384</v>
      </c>
      <c r="G6973" s="542"/>
      <c r="H6973" s="395" t="s">
        <v>340</v>
      </c>
      <c r="I6973" s="445">
        <v>1</v>
      </c>
      <c r="J6973" s="446">
        <v>20.37</v>
      </c>
      <c r="K6973" s="451" t="s">
        <v>1131</v>
      </c>
      <c r="L6973"/>
    </row>
    <row r="6974" spans="2:12" ht="15" customHeight="1" x14ac:dyDescent="0.25">
      <c r="B6974" s="394" t="s">
        <v>383</v>
      </c>
      <c r="C6974" s="444" t="s">
        <v>1147</v>
      </c>
      <c r="D6974" s="394" t="s">
        <v>1336</v>
      </c>
      <c r="E6974" s="394" t="s">
        <v>276</v>
      </c>
      <c r="F6974" s="542" t="s">
        <v>384</v>
      </c>
      <c r="G6974" s="542"/>
      <c r="H6974" s="395" t="s">
        <v>340</v>
      </c>
      <c r="I6974" s="445">
        <v>1</v>
      </c>
      <c r="J6974" s="446">
        <v>29.16</v>
      </c>
      <c r="K6974" s="451" t="s">
        <v>4945</v>
      </c>
      <c r="L6974"/>
    </row>
    <row r="6975" spans="2:12" ht="15" customHeight="1" x14ac:dyDescent="0.25">
      <c r="B6975" s="549" t="s">
        <v>497</v>
      </c>
      <c r="C6975" s="546"/>
      <c r="D6975" s="546"/>
      <c r="E6975" s="546"/>
      <c r="F6975" s="546"/>
      <c r="G6975" s="546"/>
      <c r="H6975" s="546"/>
      <c r="I6975" s="546"/>
      <c r="J6975" s="546"/>
      <c r="K6975" s="546"/>
      <c r="L6975"/>
    </row>
    <row r="6976" spans="2:12" ht="15" x14ac:dyDescent="0.25">
      <c r="B6976" s="388" t="s">
        <v>23</v>
      </c>
      <c r="C6976" s="440" t="s">
        <v>15</v>
      </c>
      <c r="D6976" s="388" t="s">
        <v>33</v>
      </c>
      <c r="E6976" s="388" t="s">
        <v>30</v>
      </c>
      <c r="F6976" s="544" t="s">
        <v>199</v>
      </c>
      <c r="G6976" s="546"/>
      <c r="H6976" s="389" t="s">
        <v>24</v>
      </c>
      <c r="I6976" s="440" t="s">
        <v>26</v>
      </c>
      <c r="J6976" s="440" t="s">
        <v>54</v>
      </c>
      <c r="K6976" s="440" t="s">
        <v>25</v>
      </c>
      <c r="L6976"/>
    </row>
    <row r="6977" spans="2:12" ht="15" customHeight="1" x14ac:dyDescent="0.25">
      <c r="B6977" s="394" t="s">
        <v>383</v>
      </c>
      <c r="C6977" s="444" t="s">
        <v>4949</v>
      </c>
      <c r="D6977" s="394" t="s">
        <v>164</v>
      </c>
      <c r="E6977" s="394" t="s">
        <v>4950</v>
      </c>
      <c r="F6977" s="542" t="s">
        <v>390</v>
      </c>
      <c r="G6977" s="542"/>
      <c r="H6977" s="395" t="s">
        <v>136</v>
      </c>
      <c r="I6977" s="445">
        <v>1</v>
      </c>
      <c r="J6977" s="446">
        <v>20.63</v>
      </c>
      <c r="K6977" s="451" t="s">
        <v>4662</v>
      </c>
      <c r="L6977"/>
    </row>
    <row r="6978" spans="2:12" ht="25.5" x14ac:dyDescent="0.25">
      <c r="B6978" s="394" t="s">
        <v>383</v>
      </c>
      <c r="C6978" s="444" t="s">
        <v>5451</v>
      </c>
      <c r="D6978" s="394" t="s">
        <v>160</v>
      </c>
      <c r="E6978" s="394" t="s">
        <v>5452</v>
      </c>
      <c r="F6978" s="542" t="s">
        <v>390</v>
      </c>
      <c r="G6978" s="542"/>
      <c r="H6978" s="395" t="s">
        <v>2175</v>
      </c>
      <c r="I6978" s="445">
        <v>6.4</v>
      </c>
      <c r="J6978" s="446">
        <v>14.45</v>
      </c>
      <c r="K6978" s="451" t="s">
        <v>5453</v>
      </c>
      <c r="L6978"/>
    </row>
    <row r="6979" spans="2:12" ht="38.25" customHeight="1" x14ac:dyDescent="0.25">
      <c r="B6979" s="394" t="s">
        <v>383</v>
      </c>
      <c r="C6979" s="444" t="s">
        <v>690</v>
      </c>
      <c r="D6979" s="394" t="s">
        <v>1336</v>
      </c>
      <c r="E6979" s="394" t="s">
        <v>202</v>
      </c>
      <c r="F6979" s="542" t="s">
        <v>384</v>
      </c>
      <c r="G6979" s="542"/>
      <c r="H6979" s="395" t="s">
        <v>340</v>
      </c>
      <c r="I6979" s="445">
        <v>1</v>
      </c>
      <c r="J6979" s="446">
        <v>20.37</v>
      </c>
      <c r="K6979" s="451" t="s">
        <v>1131</v>
      </c>
      <c r="L6979"/>
    </row>
    <row r="6980" spans="2:12" ht="15" customHeight="1" x14ac:dyDescent="0.25">
      <c r="B6980" s="394" t="s">
        <v>383</v>
      </c>
      <c r="C6980" s="444" t="s">
        <v>1147</v>
      </c>
      <c r="D6980" s="394" t="s">
        <v>1336</v>
      </c>
      <c r="E6980" s="394" t="s">
        <v>276</v>
      </c>
      <c r="F6980" s="542" t="s">
        <v>384</v>
      </c>
      <c r="G6980" s="542"/>
      <c r="H6980" s="395" t="s">
        <v>340</v>
      </c>
      <c r="I6980" s="445">
        <v>1</v>
      </c>
      <c r="J6980" s="446">
        <v>29.16</v>
      </c>
      <c r="K6980" s="451" t="s">
        <v>4945</v>
      </c>
      <c r="L6980"/>
    </row>
    <row r="6981" spans="2:12" ht="25.5" x14ac:dyDescent="0.25">
      <c r="B6981" s="399"/>
      <c r="C6981" s="399"/>
      <c r="D6981" s="399"/>
      <c r="E6981" s="399"/>
      <c r="F6981" s="399" t="s">
        <v>386</v>
      </c>
      <c r="G6981" s="447">
        <v>49.53</v>
      </c>
      <c r="H6981" s="399" t="s">
        <v>387</v>
      </c>
      <c r="I6981" s="447">
        <v>0</v>
      </c>
      <c r="J6981" s="399" t="s">
        <v>388</v>
      </c>
      <c r="K6981" s="447">
        <v>49.53</v>
      </c>
      <c r="L6981"/>
    </row>
    <row r="6982" spans="2:12" ht="26.25" thickBot="1" x14ac:dyDescent="0.3">
      <c r="B6982" s="399"/>
      <c r="C6982" s="399"/>
      <c r="D6982" s="399"/>
      <c r="E6982" s="399"/>
      <c r="F6982" s="399" t="s">
        <v>389</v>
      </c>
      <c r="G6982" s="447">
        <v>0</v>
      </c>
      <c r="H6982" s="399"/>
      <c r="I6982" s="543" t="s">
        <v>474</v>
      </c>
      <c r="J6982" s="543"/>
      <c r="K6982" s="447">
        <v>162.63999999999999</v>
      </c>
      <c r="L6982"/>
    </row>
    <row r="6983" spans="2:12" ht="13.5" thickTop="1" x14ac:dyDescent="0.25">
      <c r="B6983" s="396"/>
      <c r="C6983" s="396"/>
      <c r="D6983" s="396"/>
      <c r="E6983" s="396"/>
      <c r="F6983" s="396"/>
      <c r="G6983" s="396"/>
      <c r="H6983" s="396"/>
      <c r="I6983" s="396"/>
      <c r="J6983" s="396"/>
      <c r="K6983" s="396"/>
      <c r="L6983" s="396"/>
    </row>
    <row r="6984" spans="2:12" ht="15" x14ac:dyDescent="0.25">
      <c r="B6984" s="388" t="s">
        <v>3749</v>
      </c>
      <c r="C6984" s="440" t="s">
        <v>15</v>
      </c>
      <c r="D6984" s="388" t="s">
        <v>33</v>
      </c>
      <c r="E6984" s="388" t="s">
        <v>30</v>
      </c>
      <c r="F6984" s="544" t="s">
        <v>199</v>
      </c>
      <c r="G6984" s="544"/>
      <c r="H6984" s="389" t="s">
        <v>24</v>
      </c>
      <c r="I6984" s="440" t="s">
        <v>26</v>
      </c>
      <c r="J6984" s="440" t="s">
        <v>585</v>
      </c>
      <c r="K6984" s="440" t="s">
        <v>54</v>
      </c>
      <c r="L6984" s="440" t="s">
        <v>25</v>
      </c>
    </row>
    <row r="6985" spans="2:12" ht="25.5" x14ac:dyDescent="0.25">
      <c r="B6985" s="390" t="s">
        <v>382</v>
      </c>
      <c r="C6985" s="391" t="s">
        <v>3750</v>
      </c>
      <c r="D6985" s="390" t="s">
        <v>142</v>
      </c>
      <c r="E6985" s="390" t="s">
        <v>3751</v>
      </c>
      <c r="F6985" s="541">
        <v>61.1</v>
      </c>
      <c r="G6985" s="541"/>
      <c r="H6985" s="392" t="s">
        <v>131</v>
      </c>
      <c r="I6985" s="443">
        <v>1</v>
      </c>
      <c r="J6985" s="393"/>
      <c r="K6985" s="393">
        <v>1889.65</v>
      </c>
      <c r="L6985" s="393">
        <v>1889.65</v>
      </c>
    </row>
    <row r="6986" spans="2:12" x14ac:dyDescent="0.25">
      <c r="B6986" s="394" t="s">
        <v>383</v>
      </c>
      <c r="C6986" s="444" t="s">
        <v>673</v>
      </c>
      <c r="D6986" s="394" t="s">
        <v>1336</v>
      </c>
      <c r="E6986" s="394" t="s">
        <v>247</v>
      </c>
      <c r="F6986" s="542" t="s">
        <v>384</v>
      </c>
      <c r="G6986" s="542"/>
      <c r="H6986" s="395" t="s">
        <v>340</v>
      </c>
      <c r="I6986" s="445">
        <v>1.7</v>
      </c>
      <c r="J6986" s="445">
        <v>0</v>
      </c>
      <c r="K6986" s="446">
        <v>29.12</v>
      </c>
      <c r="L6986" s="446">
        <v>49.503999999999998</v>
      </c>
    </row>
    <row r="6987" spans="2:12" ht="12.75" customHeight="1" x14ac:dyDescent="0.25">
      <c r="B6987" s="394" t="s">
        <v>383</v>
      </c>
      <c r="C6987" s="444" t="s">
        <v>5454</v>
      </c>
      <c r="D6987" s="394" t="s">
        <v>142</v>
      </c>
      <c r="E6987" s="394" t="s">
        <v>5455</v>
      </c>
      <c r="F6987" s="542" t="s">
        <v>390</v>
      </c>
      <c r="G6987" s="542"/>
      <c r="H6987" s="395" t="s">
        <v>131</v>
      </c>
      <c r="I6987" s="445">
        <v>1</v>
      </c>
      <c r="J6987" s="445">
        <v>0</v>
      </c>
      <c r="K6987" s="446">
        <v>1802.23</v>
      </c>
      <c r="L6987" s="446">
        <v>1802.23</v>
      </c>
    </row>
    <row r="6988" spans="2:12" x14ac:dyDescent="0.25">
      <c r="B6988" s="394" t="s">
        <v>383</v>
      </c>
      <c r="C6988" s="444" t="s">
        <v>674</v>
      </c>
      <c r="D6988" s="394" t="s">
        <v>1336</v>
      </c>
      <c r="E6988" s="394" t="s">
        <v>237</v>
      </c>
      <c r="F6988" s="542" t="s">
        <v>384</v>
      </c>
      <c r="G6988" s="542"/>
      <c r="H6988" s="395" t="s">
        <v>340</v>
      </c>
      <c r="I6988" s="445">
        <v>1.7</v>
      </c>
      <c r="J6988" s="445">
        <v>0</v>
      </c>
      <c r="K6988" s="446">
        <v>22.31</v>
      </c>
      <c r="L6988" s="446">
        <v>37.927</v>
      </c>
    </row>
    <row r="6989" spans="2:12" ht="12.75" customHeight="1" x14ac:dyDescent="0.25">
      <c r="B6989" s="399"/>
      <c r="C6989" s="399"/>
      <c r="D6989" s="399"/>
      <c r="E6989" s="399"/>
      <c r="F6989" s="399"/>
      <c r="G6989" s="399" t="s">
        <v>386</v>
      </c>
      <c r="H6989" s="447">
        <v>87.42</v>
      </c>
      <c r="I6989" s="399" t="s">
        <v>387</v>
      </c>
      <c r="J6989" s="447">
        <v>0</v>
      </c>
      <c r="K6989" s="399" t="s">
        <v>388</v>
      </c>
      <c r="L6989" s="447">
        <v>87.42</v>
      </c>
    </row>
    <row r="6990" spans="2:12" ht="26.25" thickBot="1" x14ac:dyDescent="0.3">
      <c r="B6990" s="399"/>
      <c r="C6990" s="399"/>
      <c r="D6990" s="399"/>
      <c r="E6990" s="399"/>
      <c r="F6990" s="399"/>
      <c r="G6990" s="399" t="s">
        <v>389</v>
      </c>
      <c r="H6990" s="447">
        <v>0</v>
      </c>
      <c r="I6990" s="543"/>
      <c r="J6990" s="543" t="s">
        <v>474</v>
      </c>
      <c r="K6990" s="399"/>
      <c r="L6990" s="447">
        <v>1889.65</v>
      </c>
    </row>
    <row r="6991" spans="2:12" ht="13.5" thickTop="1" x14ac:dyDescent="0.25">
      <c r="B6991" s="396"/>
      <c r="C6991" s="396"/>
      <c r="D6991" s="396"/>
      <c r="E6991" s="396"/>
      <c r="F6991" s="396"/>
      <c r="G6991" s="396"/>
      <c r="H6991" s="396"/>
      <c r="I6991" s="396"/>
      <c r="J6991" s="396"/>
      <c r="K6991" s="396"/>
      <c r="L6991" s="396"/>
    </row>
    <row r="6992" spans="2:12" ht="15" x14ac:dyDescent="0.25">
      <c r="B6992" s="388" t="s">
        <v>3752</v>
      </c>
      <c r="C6992" s="440" t="s">
        <v>15</v>
      </c>
      <c r="D6992" s="388" t="s">
        <v>33</v>
      </c>
      <c r="E6992" s="388" t="s">
        <v>30</v>
      </c>
      <c r="F6992" s="544" t="s">
        <v>199</v>
      </c>
      <c r="G6992" s="544"/>
      <c r="H6992" s="389" t="s">
        <v>24</v>
      </c>
      <c r="I6992" s="440" t="s">
        <v>26</v>
      </c>
      <c r="J6992" s="440" t="s">
        <v>585</v>
      </c>
      <c r="K6992" s="440" t="s">
        <v>54</v>
      </c>
      <c r="L6992" s="440" t="s">
        <v>25</v>
      </c>
    </row>
    <row r="6993" spans="2:12" ht="25.5" x14ac:dyDescent="0.25">
      <c r="B6993" s="390" t="s">
        <v>382</v>
      </c>
      <c r="C6993" s="391" t="s">
        <v>3753</v>
      </c>
      <c r="D6993" s="390" t="s">
        <v>142</v>
      </c>
      <c r="E6993" s="390" t="s">
        <v>3754</v>
      </c>
      <c r="F6993" s="541">
        <v>61.1</v>
      </c>
      <c r="G6993" s="541"/>
      <c r="H6993" s="392" t="s">
        <v>136</v>
      </c>
      <c r="I6993" s="443">
        <v>1</v>
      </c>
      <c r="J6993" s="393"/>
      <c r="K6993" s="393">
        <v>104.78</v>
      </c>
      <c r="L6993" s="393">
        <v>104.78</v>
      </c>
    </row>
    <row r="6994" spans="2:12" ht="38.25" x14ac:dyDescent="0.25">
      <c r="B6994" s="394" t="s">
        <v>383</v>
      </c>
      <c r="C6994" s="444" t="s">
        <v>5456</v>
      </c>
      <c r="D6994" s="394" t="s">
        <v>142</v>
      </c>
      <c r="E6994" s="394" t="s">
        <v>5457</v>
      </c>
      <c r="F6994" s="542" t="s">
        <v>390</v>
      </c>
      <c r="G6994" s="542"/>
      <c r="H6994" s="395" t="s">
        <v>136</v>
      </c>
      <c r="I6994" s="445">
        <v>1</v>
      </c>
      <c r="J6994" s="445">
        <v>0</v>
      </c>
      <c r="K6994" s="446">
        <v>81.489999999999995</v>
      </c>
      <c r="L6994" s="446">
        <v>81.489999999999995</v>
      </c>
    </row>
    <row r="6995" spans="2:12" x14ac:dyDescent="0.25">
      <c r="B6995" s="394" t="s">
        <v>383</v>
      </c>
      <c r="C6995" s="444" t="s">
        <v>674</v>
      </c>
      <c r="D6995" s="394" t="s">
        <v>1336</v>
      </c>
      <c r="E6995" s="394" t="s">
        <v>237</v>
      </c>
      <c r="F6995" s="542" t="s">
        <v>384</v>
      </c>
      <c r="G6995" s="542"/>
      <c r="H6995" s="395" t="s">
        <v>340</v>
      </c>
      <c r="I6995" s="445">
        <v>0</v>
      </c>
      <c r="J6995" s="445">
        <v>0</v>
      </c>
      <c r="K6995" s="446">
        <v>22.31</v>
      </c>
      <c r="L6995" s="446">
        <v>0</v>
      </c>
    </row>
    <row r="6996" spans="2:12" x14ac:dyDescent="0.25">
      <c r="B6996" s="394" t="s">
        <v>383</v>
      </c>
      <c r="C6996" s="444" t="s">
        <v>673</v>
      </c>
      <c r="D6996" s="394" t="s">
        <v>1336</v>
      </c>
      <c r="E6996" s="394" t="s">
        <v>247</v>
      </c>
      <c r="F6996" s="542" t="s">
        <v>384</v>
      </c>
      <c r="G6996" s="542"/>
      <c r="H6996" s="395" t="s">
        <v>340</v>
      </c>
      <c r="I6996" s="445">
        <v>0.8</v>
      </c>
      <c r="J6996" s="445">
        <v>0</v>
      </c>
      <c r="K6996" s="446">
        <v>29.12</v>
      </c>
      <c r="L6996" s="446">
        <v>23.295999999999999</v>
      </c>
    </row>
    <row r="6997" spans="2:12" ht="12.75" customHeight="1" x14ac:dyDescent="0.25">
      <c r="B6997" s="399"/>
      <c r="C6997" s="399"/>
      <c r="D6997" s="399"/>
      <c r="E6997" s="399"/>
      <c r="F6997" s="399"/>
      <c r="G6997" s="399" t="s">
        <v>386</v>
      </c>
      <c r="H6997" s="447">
        <v>23.29</v>
      </c>
      <c r="I6997" s="399" t="s">
        <v>387</v>
      </c>
      <c r="J6997" s="447">
        <v>0</v>
      </c>
      <c r="K6997" s="399" t="s">
        <v>388</v>
      </c>
      <c r="L6997" s="447">
        <v>23.29</v>
      </c>
    </row>
    <row r="6998" spans="2:12" ht="12.75" customHeight="1" thickBot="1" x14ac:dyDescent="0.3">
      <c r="B6998" s="399"/>
      <c r="C6998" s="399"/>
      <c r="D6998" s="399"/>
      <c r="E6998" s="399"/>
      <c r="F6998" s="399"/>
      <c r="G6998" s="399" t="s">
        <v>389</v>
      </c>
      <c r="H6998" s="447">
        <v>0</v>
      </c>
      <c r="I6998" s="543"/>
      <c r="J6998" s="543" t="s">
        <v>474</v>
      </c>
      <c r="K6998" s="399"/>
      <c r="L6998" s="447">
        <v>104.78</v>
      </c>
    </row>
    <row r="6999" spans="2:12" ht="13.5" thickTop="1" x14ac:dyDescent="0.25">
      <c r="B6999" s="396"/>
      <c r="C6999" s="396"/>
      <c r="D6999" s="396"/>
      <c r="E6999" s="396"/>
      <c r="F6999" s="396"/>
      <c r="G6999" s="396"/>
      <c r="H6999" s="396"/>
      <c r="I6999" s="396"/>
      <c r="J6999" s="396"/>
      <c r="K6999" s="396"/>
      <c r="L6999" s="396"/>
    </row>
    <row r="7000" spans="2:12" ht="15" x14ac:dyDescent="0.25">
      <c r="B7000" s="388" t="s">
        <v>3757</v>
      </c>
      <c r="C7000" s="440" t="s">
        <v>15</v>
      </c>
      <c r="D7000" s="388" t="s">
        <v>33</v>
      </c>
      <c r="E7000" s="388" t="s">
        <v>30</v>
      </c>
      <c r="F7000" s="544" t="s">
        <v>199</v>
      </c>
      <c r="G7000" s="544"/>
      <c r="H7000" s="389" t="s">
        <v>24</v>
      </c>
      <c r="I7000" s="440" t="s">
        <v>26</v>
      </c>
      <c r="J7000" s="440" t="s">
        <v>585</v>
      </c>
      <c r="K7000" s="440" t="s">
        <v>54</v>
      </c>
      <c r="L7000" s="440" t="s">
        <v>25</v>
      </c>
    </row>
    <row r="7001" spans="2:12" ht="25.5" x14ac:dyDescent="0.25">
      <c r="B7001" s="390" t="s">
        <v>382</v>
      </c>
      <c r="C7001" s="391" t="s">
        <v>3758</v>
      </c>
      <c r="D7001" s="390" t="s">
        <v>130</v>
      </c>
      <c r="E7001" s="390" t="s">
        <v>3759</v>
      </c>
      <c r="F7001" s="541">
        <v>8</v>
      </c>
      <c r="G7001" s="541"/>
      <c r="H7001" s="392" t="s">
        <v>188</v>
      </c>
      <c r="I7001" s="443">
        <v>1</v>
      </c>
      <c r="J7001" s="393"/>
      <c r="K7001" s="393">
        <v>86.46</v>
      </c>
      <c r="L7001" s="393">
        <v>86.46</v>
      </c>
    </row>
    <row r="7002" spans="2:12" x14ac:dyDescent="0.25">
      <c r="B7002" s="394" t="s">
        <v>383</v>
      </c>
      <c r="C7002" s="444" t="s">
        <v>5458</v>
      </c>
      <c r="D7002" s="394" t="s">
        <v>974</v>
      </c>
      <c r="E7002" s="394" t="s">
        <v>5459</v>
      </c>
      <c r="F7002" s="542" t="s">
        <v>390</v>
      </c>
      <c r="G7002" s="542"/>
      <c r="H7002" s="395" t="s">
        <v>188</v>
      </c>
      <c r="I7002" s="445">
        <v>1.01</v>
      </c>
      <c r="J7002" s="445">
        <v>0</v>
      </c>
      <c r="K7002" s="446">
        <v>61.38</v>
      </c>
      <c r="L7002" s="446">
        <v>61.9938</v>
      </c>
    </row>
    <row r="7003" spans="2:12" x14ac:dyDescent="0.25">
      <c r="B7003" s="394" t="s">
        <v>383</v>
      </c>
      <c r="C7003" s="444" t="s">
        <v>674</v>
      </c>
      <c r="D7003" s="394" t="s">
        <v>1336</v>
      </c>
      <c r="E7003" s="394" t="s">
        <v>237</v>
      </c>
      <c r="F7003" s="542" t="s">
        <v>384</v>
      </c>
      <c r="G7003" s="542"/>
      <c r="H7003" s="395" t="s">
        <v>340</v>
      </c>
      <c r="I7003" s="445">
        <v>0.47</v>
      </c>
      <c r="J7003" s="445">
        <v>0</v>
      </c>
      <c r="K7003" s="446">
        <v>22.31</v>
      </c>
      <c r="L7003" s="446">
        <v>10.4857</v>
      </c>
    </row>
    <row r="7004" spans="2:12" x14ac:dyDescent="0.25">
      <c r="B7004" s="394" t="s">
        <v>383</v>
      </c>
      <c r="C7004" s="444" t="s">
        <v>688</v>
      </c>
      <c r="D7004" s="394" t="s">
        <v>1336</v>
      </c>
      <c r="E7004" s="394" t="s">
        <v>243</v>
      </c>
      <c r="F7004" s="542" t="s">
        <v>384</v>
      </c>
      <c r="G7004" s="542"/>
      <c r="H7004" s="395" t="s">
        <v>340</v>
      </c>
      <c r="I7004" s="445">
        <v>0.47</v>
      </c>
      <c r="J7004" s="445">
        <v>0</v>
      </c>
      <c r="K7004" s="446">
        <v>29.78</v>
      </c>
      <c r="L7004" s="446">
        <v>13.996600000000001</v>
      </c>
    </row>
    <row r="7005" spans="2:12" ht="12.75" customHeight="1" x14ac:dyDescent="0.25">
      <c r="B7005" s="399"/>
      <c r="C7005" s="399"/>
      <c r="D7005" s="399"/>
      <c r="E7005" s="399"/>
      <c r="F7005" s="399"/>
      <c r="G7005" s="399" t="s">
        <v>386</v>
      </c>
      <c r="H7005" s="447">
        <v>24.47</v>
      </c>
      <c r="I7005" s="399" t="s">
        <v>387</v>
      </c>
      <c r="J7005" s="447">
        <v>0</v>
      </c>
      <c r="K7005" s="399" t="s">
        <v>388</v>
      </c>
      <c r="L7005" s="447">
        <v>24.47</v>
      </c>
    </row>
    <row r="7006" spans="2:12" ht="12.75" customHeight="1" thickBot="1" x14ac:dyDescent="0.3">
      <c r="B7006" s="399"/>
      <c r="C7006" s="399"/>
      <c r="D7006" s="399"/>
      <c r="E7006" s="399"/>
      <c r="F7006" s="399"/>
      <c r="G7006" s="399" t="s">
        <v>389</v>
      </c>
      <c r="H7006" s="447">
        <v>0</v>
      </c>
      <c r="I7006" s="543"/>
      <c r="J7006" s="543" t="s">
        <v>474</v>
      </c>
      <c r="K7006" s="399"/>
      <c r="L7006" s="447">
        <v>86.46</v>
      </c>
    </row>
    <row r="7007" spans="2:12" ht="13.5" thickTop="1" x14ac:dyDescent="0.25">
      <c r="B7007" s="396"/>
      <c r="C7007" s="396"/>
      <c r="D7007" s="396"/>
      <c r="E7007" s="396"/>
      <c r="F7007" s="396"/>
      <c r="G7007" s="396"/>
      <c r="H7007" s="396"/>
      <c r="I7007" s="396"/>
      <c r="J7007" s="396"/>
      <c r="K7007" s="396"/>
      <c r="L7007" s="396"/>
    </row>
    <row r="7008" spans="2:12" ht="15" x14ac:dyDescent="0.25">
      <c r="B7008" s="388" t="s">
        <v>3760</v>
      </c>
      <c r="C7008" s="440" t="s">
        <v>15</v>
      </c>
      <c r="D7008" s="388" t="s">
        <v>33</v>
      </c>
      <c r="E7008" s="388" t="s">
        <v>30</v>
      </c>
      <c r="F7008" s="544" t="s">
        <v>199</v>
      </c>
      <c r="G7008" s="544"/>
      <c r="H7008" s="389" t="s">
        <v>24</v>
      </c>
      <c r="I7008" s="440" t="s">
        <v>26</v>
      </c>
      <c r="J7008" s="440" t="s">
        <v>585</v>
      </c>
      <c r="K7008" s="440" t="s">
        <v>54</v>
      </c>
      <c r="L7008" s="440" t="s">
        <v>25</v>
      </c>
    </row>
    <row r="7009" spans="2:12" x14ac:dyDescent="0.25">
      <c r="B7009" s="390" t="s">
        <v>382</v>
      </c>
      <c r="C7009" s="391" t="s">
        <v>3761</v>
      </c>
      <c r="D7009" s="390" t="s">
        <v>1336</v>
      </c>
      <c r="E7009" s="390" t="s">
        <v>3762</v>
      </c>
      <c r="F7009" s="541">
        <v>823</v>
      </c>
      <c r="G7009" s="541"/>
      <c r="H7009" s="392" t="s">
        <v>188</v>
      </c>
      <c r="I7009" s="443">
        <v>1</v>
      </c>
      <c r="J7009" s="393"/>
      <c r="K7009" s="393">
        <v>119.11</v>
      </c>
      <c r="L7009" s="393">
        <v>119.11</v>
      </c>
    </row>
    <row r="7010" spans="2:12" x14ac:dyDescent="0.25">
      <c r="B7010" s="394" t="s">
        <v>383</v>
      </c>
      <c r="C7010" s="444" t="s">
        <v>674</v>
      </c>
      <c r="D7010" s="394" t="s">
        <v>1336</v>
      </c>
      <c r="E7010" s="394" t="s">
        <v>237</v>
      </c>
      <c r="F7010" s="542" t="s">
        <v>384</v>
      </c>
      <c r="G7010" s="542"/>
      <c r="H7010" s="395" t="s">
        <v>340</v>
      </c>
      <c r="I7010" s="445">
        <v>0.6</v>
      </c>
      <c r="J7010" s="445">
        <v>0</v>
      </c>
      <c r="K7010" s="446">
        <v>22.31</v>
      </c>
      <c r="L7010" s="446">
        <v>13.385999999999999</v>
      </c>
    </row>
    <row r="7011" spans="2:12" x14ac:dyDescent="0.25">
      <c r="B7011" s="394" t="s">
        <v>383</v>
      </c>
      <c r="C7011" s="444" t="s">
        <v>1246</v>
      </c>
      <c r="D7011" s="394" t="s">
        <v>1336</v>
      </c>
      <c r="E7011" s="394" t="s">
        <v>1247</v>
      </c>
      <c r="F7011" s="542" t="s">
        <v>390</v>
      </c>
      <c r="G7011" s="542"/>
      <c r="H7011" s="395" t="s">
        <v>141</v>
      </c>
      <c r="I7011" s="445">
        <v>1.01</v>
      </c>
      <c r="J7011" s="445">
        <v>0</v>
      </c>
      <c r="K7011" s="446">
        <v>87</v>
      </c>
      <c r="L7011" s="446">
        <v>87.87</v>
      </c>
    </row>
    <row r="7012" spans="2:12" x14ac:dyDescent="0.25">
      <c r="B7012" s="394" t="s">
        <v>383</v>
      </c>
      <c r="C7012" s="444" t="s">
        <v>688</v>
      </c>
      <c r="D7012" s="394" t="s">
        <v>1336</v>
      </c>
      <c r="E7012" s="394" t="s">
        <v>243</v>
      </c>
      <c r="F7012" s="542" t="s">
        <v>384</v>
      </c>
      <c r="G7012" s="542"/>
      <c r="H7012" s="395" t="s">
        <v>340</v>
      </c>
      <c r="I7012" s="445">
        <v>0.6</v>
      </c>
      <c r="J7012" s="445">
        <v>0</v>
      </c>
      <c r="K7012" s="446">
        <v>29.78</v>
      </c>
      <c r="L7012" s="446">
        <v>17.867999999999999</v>
      </c>
    </row>
    <row r="7013" spans="2:12" ht="25.5" x14ac:dyDescent="0.25">
      <c r="B7013" s="399"/>
      <c r="C7013" s="399"/>
      <c r="D7013" s="399"/>
      <c r="E7013" s="399"/>
      <c r="F7013" s="399"/>
      <c r="G7013" s="399" t="s">
        <v>386</v>
      </c>
      <c r="H7013" s="447">
        <v>31.24</v>
      </c>
      <c r="I7013" s="399" t="s">
        <v>387</v>
      </c>
      <c r="J7013" s="447">
        <v>0</v>
      </c>
      <c r="K7013" s="399" t="s">
        <v>388</v>
      </c>
      <c r="L7013" s="447">
        <v>31.24</v>
      </c>
    </row>
    <row r="7014" spans="2:12" ht="12.75" customHeight="1" thickBot="1" x14ac:dyDescent="0.3">
      <c r="B7014" s="399"/>
      <c r="C7014" s="399"/>
      <c r="D7014" s="399"/>
      <c r="E7014" s="399"/>
      <c r="F7014" s="399"/>
      <c r="G7014" s="399" t="s">
        <v>389</v>
      </c>
      <c r="H7014" s="447">
        <v>0</v>
      </c>
      <c r="I7014" s="543"/>
      <c r="J7014" s="543" t="s">
        <v>474</v>
      </c>
      <c r="K7014" s="399"/>
      <c r="L7014" s="447">
        <v>119.11</v>
      </c>
    </row>
    <row r="7015" spans="2:12" ht="13.5" thickTop="1" x14ac:dyDescent="0.25">
      <c r="B7015" s="396"/>
      <c r="C7015" s="396"/>
      <c r="D7015" s="396"/>
      <c r="E7015" s="396"/>
      <c r="F7015" s="396"/>
      <c r="G7015" s="396"/>
      <c r="H7015" s="396"/>
      <c r="I7015" s="396"/>
      <c r="J7015" s="396"/>
      <c r="K7015" s="396"/>
      <c r="L7015" s="396"/>
    </row>
    <row r="7016" spans="2:12" ht="12.75" customHeight="1" x14ac:dyDescent="0.25">
      <c r="B7016" s="388" t="s">
        <v>3763</v>
      </c>
      <c r="C7016" s="440" t="s">
        <v>15</v>
      </c>
      <c r="D7016" s="388" t="s">
        <v>33</v>
      </c>
      <c r="E7016" s="388" t="s">
        <v>30</v>
      </c>
      <c r="F7016" s="544" t="s">
        <v>199</v>
      </c>
      <c r="G7016" s="544"/>
      <c r="H7016" s="389" t="s">
        <v>24</v>
      </c>
      <c r="I7016" s="440" t="s">
        <v>26</v>
      </c>
      <c r="J7016" s="440" t="s">
        <v>585</v>
      </c>
      <c r="K7016" s="440" t="s">
        <v>54</v>
      </c>
      <c r="L7016" s="440" t="s">
        <v>25</v>
      </c>
    </row>
    <row r="7017" spans="2:12" ht="51" x14ac:dyDescent="0.25">
      <c r="B7017" s="390" t="s">
        <v>382</v>
      </c>
      <c r="C7017" s="391" t="s">
        <v>3764</v>
      </c>
      <c r="D7017" s="390" t="s">
        <v>160</v>
      </c>
      <c r="E7017" s="390" t="s">
        <v>3765</v>
      </c>
      <c r="F7017" s="541" t="s">
        <v>488</v>
      </c>
      <c r="G7017" s="541"/>
      <c r="H7017" s="392" t="s">
        <v>159</v>
      </c>
      <c r="I7017" s="443">
        <v>1</v>
      </c>
      <c r="J7017" s="393"/>
      <c r="K7017" s="393">
        <v>107.21</v>
      </c>
      <c r="L7017" s="393">
        <v>107.21</v>
      </c>
    </row>
    <row r="7018" spans="2:12" ht="25.5" x14ac:dyDescent="0.25">
      <c r="B7018" s="394" t="s">
        <v>383</v>
      </c>
      <c r="C7018" s="444" t="s">
        <v>5460</v>
      </c>
      <c r="D7018" s="394" t="s">
        <v>160</v>
      </c>
      <c r="E7018" s="394" t="s">
        <v>5461</v>
      </c>
      <c r="F7018" s="542" t="s">
        <v>390</v>
      </c>
      <c r="G7018" s="542"/>
      <c r="H7018" s="395" t="s">
        <v>159</v>
      </c>
      <c r="I7018" s="445">
        <v>1</v>
      </c>
      <c r="J7018" s="445">
        <v>0</v>
      </c>
      <c r="K7018" s="446">
        <v>42.14</v>
      </c>
      <c r="L7018" s="446">
        <v>42.14</v>
      </c>
    </row>
    <row r="7019" spans="2:12" x14ac:dyDescent="0.25">
      <c r="B7019" s="394" t="s">
        <v>383</v>
      </c>
      <c r="C7019" s="444" t="s">
        <v>674</v>
      </c>
      <c r="D7019" s="394" t="s">
        <v>1336</v>
      </c>
      <c r="E7019" s="394" t="s">
        <v>237</v>
      </c>
      <c r="F7019" s="542" t="s">
        <v>384</v>
      </c>
      <c r="G7019" s="542"/>
      <c r="H7019" s="395" t="s">
        <v>340</v>
      </c>
      <c r="I7019" s="445">
        <v>0.48060000000000003</v>
      </c>
      <c r="J7019" s="445">
        <v>0</v>
      </c>
      <c r="K7019" s="446">
        <v>22.31</v>
      </c>
      <c r="L7019" s="446">
        <v>10.722186000000001</v>
      </c>
    </row>
    <row r="7020" spans="2:12" x14ac:dyDescent="0.25">
      <c r="B7020" s="394" t="s">
        <v>383</v>
      </c>
      <c r="C7020" s="444" t="s">
        <v>688</v>
      </c>
      <c r="D7020" s="394" t="s">
        <v>1336</v>
      </c>
      <c r="E7020" s="394" t="s">
        <v>243</v>
      </c>
      <c r="F7020" s="542" t="s">
        <v>384</v>
      </c>
      <c r="G7020" s="542"/>
      <c r="H7020" s="395" t="s">
        <v>340</v>
      </c>
      <c r="I7020" s="445">
        <v>0.48060000000000003</v>
      </c>
      <c r="J7020" s="445">
        <v>0</v>
      </c>
      <c r="K7020" s="446">
        <v>29.78</v>
      </c>
      <c r="L7020" s="446">
        <v>14.312268</v>
      </c>
    </row>
    <row r="7021" spans="2:12" ht="25.5" x14ac:dyDescent="0.25">
      <c r="B7021" s="394" t="s">
        <v>383</v>
      </c>
      <c r="C7021" s="444" t="s">
        <v>4319</v>
      </c>
      <c r="D7021" s="394" t="s">
        <v>160</v>
      </c>
      <c r="E7021" s="394" t="s">
        <v>4320</v>
      </c>
      <c r="F7021" s="542" t="s">
        <v>390</v>
      </c>
      <c r="G7021" s="542"/>
      <c r="H7021" s="395" t="s">
        <v>159</v>
      </c>
      <c r="I7021" s="445">
        <v>3</v>
      </c>
      <c r="J7021" s="445">
        <v>0</v>
      </c>
      <c r="K7021" s="446">
        <v>11.43</v>
      </c>
      <c r="L7021" s="446">
        <v>34.29</v>
      </c>
    </row>
    <row r="7022" spans="2:12" ht="38.25" x14ac:dyDescent="0.25">
      <c r="B7022" s="394" t="s">
        <v>383</v>
      </c>
      <c r="C7022" s="444" t="s">
        <v>746</v>
      </c>
      <c r="D7022" s="394" t="s">
        <v>160</v>
      </c>
      <c r="E7022" s="394" t="s">
        <v>489</v>
      </c>
      <c r="F7022" s="542" t="s">
        <v>390</v>
      </c>
      <c r="G7022" s="542"/>
      <c r="H7022" s="395" t="s">
        <v>159</v>
      </c>
      <c r="I7022" s="445">
        <v>0.26250000000000001</v>
      </c>
      <c r="J7022" s="445">
        <v>0</v>
      </c>
      <c r="K7022" s="446">
        <v>21.91</v>
      </c>
      <c r="L7022" s="446">
        <v>5.7513750000000003</v>
      </c>
    </row>
    <row r="7023" spans="2:12" ht="25.5" x14ac:dyDescent="0.25">
      <c r="B7023" s="399"/>
      <c r="C7023" s="399"/>
      <c r="D7023" s="399"/>
      <c r="E7023" s="399"/>
      <c r="F7023" s="399"/>
      <c r="G7023" s="399" t="s">
        <v>386</v>
      </c>
      <c r="H7023" s="447">
        <v>25.03</v>
      </c>
      <c r="I7023" s="399" t="s">
        <v>387</v>
      </c>
      <c r="J7023" s="447">
        <v>0</v>
      </c>
      <c r="K7023" s="399" t="s">
        <v>388</v>
      </c>
      <c r="L7023" s="447">
        <v>25.03</v>
      </c>
    </row>
    <row r="7024" spans="2:12" ht="12.75" customHeight="1" thickBot="1" x14ac:dyDescent="0.3">
      <c r="B7024" s="399"/>
      <c r="C7024" s="399"/>
      <c r="D7024" s="399"/>
      <c r="E7024" s="399"/>
      <c r="F7024" s="399"/>
      <c r="G7024" s="399" t="s">
        <v>389</v>
      </c>
      <c r="H7024" s="447">
        <v>0</v>
      </c>
      <c r="I7024" s="543"/>
      <c r="J7024" s="543" t="s">
        <v>474</v>
      </c>
      <c r="K7024" s="399"/>
      <c r="L7024" s="447">
        <v>107.21</v>
      </c>
    </row>
    <row r="7025" spans="2:12" ht="12.75" customHeight="1" thickTop="1" x14ac:dyDescent="0.25">
      <c r="B7025" s="396"/>
      <c r="C7025" s="396"/>
      <c r="D7025" s="396"/>
      <c r="E7025" s="396"/>
      <c r="F7025" s="396"/>
      <c r="G7025" s="396"/>
      <c r="H7025" s="396"/>
      <c r="I7025" s="396"/>
      <c r="J7025" s="396"/>
      <c r="K7025" s="396"/>
      <c r="L7025" s="396"/>
    </row>
    <row r="7026" spans="2:12" ht="15" x14ac:dyDescent="0.25">
      <c r="B7026" s="388" t="s">
        <v>3767</v>
      </c>
      <c r="C7026" s="440" t="s">
        <v>15</v>
      </c>
      <c r="D7026" s="388" t="s">
        <v>33</v>
      </c>
      <c r="E7026" s="388" t="s">
        <v>30</v>
      </c>
      <c r="F7026" s="544" t="s">
        <v>199</v>
      </c>
      <c r="G7026" s="544"/>
      <c r="H7026" s="389" t="s">
        <v>24</v>
      </c>
      <c r="I7026" s="440" t="s">
        <v>26</v>
      </c>
      <c r="J7026" s="440" t="s">
        <v>585</v>
      </c>
      <c r="K7026" s="440" t="s">
        <v>54</v>
      </c>
      <c r="L7026" s="440" t="s">
        <v>25</v>
      </c>
    </row>
    <row r="7027" spans="2:12" ht="25.5" x14ac:dyDescent="0.25">
      <c r="B7027" s="390" t="s">
        <v>382</v>
      </c>
      <c r="C7027" s="391" t="s">
        <v>3768</v>
      </c>
      <c r="D7027" s="390" t="s">
        <v>142</v>
      </c>
      <c r="E7027" s="390" t="s">
        <v>3769</v>
      </c>
      <c r="F7027" s="541">
        <v>61.1</v>
      </c>
      <c r="G7027" s="541"/>
      <c r="H7027" s="392" t="s">
        <v>141</v>
      </c>
      <c r="I7027" s="443">
        <v>1</v>
      </c>
      <c r="J7027" s="393"/>
      <c r="K7027" s="393">
        <v>30.74</v>
      </c>
      <c r="L7027" s="393">
        <v>30.74</v>
      </c>
    </row>
    <row r="7028" spans="2:12" x14ac:dyDescent="0.25">
      <c r="B7028" s="394" t="s">
        <v>383</v>
      </c>
      <c r="C7028" s="444" t="s">
        <v>673</v>
      </c>
      <c r="D7028" s="394" t="s">
        <v>1336</v>
      </c>
      <c r="E7028" s="394" t="s">
        <v>247</v>
      </c>
      <c r="F7028" s="542" t="s">
        <v>384</v>
      </c>
      <c r="G7028" s="542"/>
      <c r="H7028" s="395" t="s">
        <v>340</v>
      </c>
      <c r="I7028" s="445">
        <v>0.2</v>
      </c>
      <c r="J7028" s="445">
        <v>0</v>
      </c>
      <c r="K7028" s="446">
        <v>29.12</v>
      </c>
      <c r="L7028" s="446">
        <v>5.8239999999999998</v>
      </c>
    </row>
    <row r="7029" spans="2:12" x14ac:dyDescent="0.25">
      <c r="B7029" s="394" t="s">
        <v>383</v>
      </c>
      <c r="C7029" s="444" t="s">
        <v>674</v>
      </c>
      <c r="D7029" s="394" t="s">
        <v>1336</v>
      </c>
      <c r="E7029" s="394" t="s">
        <v>237</v>
      </c>
      <c r="F7029" s="542" t="s">
        <v>384</v>
      </c>
      <c r="G7029" s="542"/>
      <c r="H7029" s="395" t="s">
        <v>340</v>
      </c>
      <c r="I7029" s="445">
        <v>0.3</v>
      </c>
      <c r="J7029" s="445">
        <v>0</v>
      </c>
      <c r="K7029" s="446">
        <v>22.31</v>
      </c>
      <c r="L7029" s="446">
        <v>6.6929999999999996</v>
      </c>
    </row>
    <row r="7030" spans="2:12" ht="38.25" x14ac:dyDescent="0.25">
      <c r="B7030" s="394" t="s">
        <v>383</v>
      </c>
      <c r="C7030" s="444" t="s">
        <v>5462</v>
      </c>
      <c r="D7030" s="394" t="s">
        <v>142</v>
      </c>
      <c r="E7030" s="394" t="s">
        <v>5463</v>
      </c>
      <c r="F7030" s="542" t="s">
        <v>390</v>
      </c>
      <c r="G7030" s="542"/>
      <c r="H7030" s="395" t="s">
        <v>141</v>
      </c>
      <c r="I7030" s="445">
        <v>1</v>
      </c>
      <c r="J7030" s="445">
        <v>0</v>
      </c>
      <c r="K7030" s="446">
        <v>18.23</v>
      </c>
      <c r="L7030" s="446">
        <v>18.23</v>
      </c>
    </row>
    <row r="7031" spans="2:12" ht="25.5" x14ac:dyDescent="0.25">
      <c r="B7031" s="399"/>
      <c r="C7031" s="399"/>
      <c r="D7031" s="399"/>
      <c r="E7031" s="399"/>
      <c r="F7031" s="399"/>
      <c r="G7031" s="399" t="s">
        <v>386</v>
      </c>
      <c r="H7031" s="447">
        <v>12.51</v>
      </c>
      <c r="I7031" s="399" t="s">
        <v>387</v>
      </c>
      <c r="J7031" s="447">
        <v>0</v>
      </c>
      <c r="K7031" s="399" t="s">
        <v>388</v>
      </c>
      <c r="L7031" s="447">
        <v>12.51</v>
      </c>
    </row>
    <row r="7032" spans="2:12" ht="12.75" customHeight="1" thickBot="1" x14ac:dyDescent="0.3">
      <c r="B7032" s="399"/>
      <c r="C7032" s="399"/>
      <c r="D7032" s="399"/>
      <c r="E7032" s="399"/>
      <c r="F7032" s="399"/>
      <c r="G7032" s="399" t="s">
        <v>389</v>
      </c>
      <c r="H7032" s="447">
        <v>0</v>
      </c>
      <c r="I7032" s="543"/>
      <c r="J7032" s="543" t="s">
        <v>474</v>
      </c>
      <c r="K7032" s="399"/>
      <c r="L7032" s="447">
        <v>30.74</v>
      </c>
    </row>
    <row r="7033" spans="2:12" ht="13.5" thickTop="1" x14ac:dyDescent="0.25">
      <c r="B7033" s="396"/>
      <c r="C7033" s="396"/>
      <c r="D7033" s="396"/>
      <c r="E7033" s="396"/>
      <c r="F7033" s="396"/>
      <c r="G7033" s="396"/>
      <c r="H7033" s="396"/>
      <c r="I7033" s="396"/>
      <c r="J7033" s="396"/>
      <c r="K7033" s="396"/>
      <c r="L7033" s="396"/>
    </row>
    <row r="7034" spans="2:12" ht="12.75" customHeight="1" x14ac:dyDescent="0.25">
      <c r="B7034" s="388" t="s">
        <v>3770</v>
      </c>
      <c r="C7034" s="440" t="s">
        <v>15</v>
      </c>
      <c r="D7034" s="388" t="s">
        <v>33</v>
      </c>
      <c r="E7034" s="388" t="s">
        <v>30</v>
      </c>
      <c r="F7034" s="544" t="s">
        <v>199</v>
      </c>
      <c r="G7034" s="544"/>
      <c r="H7034" s="389" t="s">
        <v>24</v>
      </c>
      <c r="I7034" s="440" t="s">
        <v>26</v>
      </c>
      <c r="J7034" s="440" t="s">
        <v>585</v>
      </c>
      <c r="K7034" s="440" t="s">
        <v>54</v>
      </c>
      <c r="L7034" s="440" t="s">
        <v>25</v>
      </c>
    </row>
    <row r="7035" spans="2:12" ht="25.5" x14ac:dyDescent="0.25">
      <c r="B7035" s="390" t="s">
        <v>382</v>
      </c>
      <c r="C7035" s="391" t="s">
        <v>3771</v>
      </c>
      <c r="D7035" s="390" t="s">
        <v>142</v>
      </c>
      <c r="E7035" s="390" t="s">
        <v>3772</v>
      </c>
      <c r="F7035" s="541">
        <v>61.1</v>
      </c>
      <c r="G7035" s="541"/>
      <c r="H7035" s="392" t="s">
        <v>141</v>
      </c>
      <c r="I7035" s="443">
        <v>1</v>
      </c>
      <c r="J7035" s="393"/>
      <c r="K7035" s="393">
        <v>25.2</v>
      </c>
      <c r="L7035" s="393">
        <v>25.2</v>
      </c>
    </row>
    <row r="7036" spans="2:12" ht="38.25" x14ac:dyDescent="0.25">
      <c r="B7036" s="394" t="s">
        <v>383</v>
      </c>
      <c r="C7036" s="444" t="s">
        <v>5464</v>
      </c>
      <c r="D7036" s="394" t="s">
        <v>142</v>
      </c>
      <c r="E7036" s="394" t="s">
        <v>5465</v>
      </c>
      <c r="F7036" s="542" t="s">
        <v>390</v>
      </c>
      <c r="G7036" s="542"/>
      <c r="H7036" s="395" t="s">
        <v>141</v>
      </c>
      <c r="I7036" s="445">
        <v>1</v>
      </c>
      <c r="J7036" s="445">
        <v>0</v>
      </c>
      <c r="K7036" s="446">
        <v>12.69</v>
      </c>
      <c r="L7036" s="446">
        <v>12.69</v>
      </c>
    </row>
    <row r="7037" spans="2:12" x14ac:dyDescent="0.25">
      <c r="B7037" s="394" t="s">
        <v>383</v>
      </c>
      <c r="C7037" s="444" t="s">
        <v>673</v>
      </c>
      <c r="D7037" s="394" t="s">
        <v>1336</v>
      </c>
      <c r="E7037" s="394" t="s">
        <v>247</v>
      </c>
      <c r="F7037" s="542" t="s">
        <v>384</v>
      </c>
      <c r="G7037" s="542"/>
      <c r="H7037" s="395" t="s">
        <v>340</v>
      </c>
      <c r="I7037" s="445">
        <v>0.2</v>
      </c>
      <c r="J7037" s="445">
        <v>0</v>
      </c>
      <c r="K7037" s="446">
        <v>29.12</v>
      </c>
      <c r="L7037" s="446">
        <v>5.8239999999999998</v>
      </c>
    </row>
    <row r="7038" spans="2:12" x14ac:dyDescent="0.25">
      <c r="B7038" s="394" t="s">
        <v>383</v>
      </c>
      <c r="C7038" s="444" t="s">
        <v>674</v>
      </c>
      <c r="D7038" s="394" t="s">
        <v>1336</v>
      </c>
      <c r="E7038" s="394" t="s">
        <v>237</v>
      </c>
      <c r="F7038" s="542" t="s">
        <v>384</v>
      </c>
      <c r="G7038" s="542"/>
      <c r="H7038" s="395" t="s">
        <v>340</v>
      </c>
      <c r="I7038" s="445">
        <v>0.3</v>
      </c>
      <c r="J7038" s="445">
        <v>0</v>
      </c>
      <c r="K7038" s="446">
        <v>22.31</v>
      </c>
      <c r="L7038" s="446">
        <v>6.6929999999999996</v>
      </c>
    </row>
    <row r="7039" spans="2:12" ht="25.5" x14ac:dyDescent="0.25">
      <c r="B7039" s="399"/>
      <c r="C7039" s="399"/>
      <c r="D7039" s="399"/>
      <c r="E7039" s="399"/>
      <c r="F7039" s="399"/>
      <c r="G7039" s="399" t="s">
        <v>386</v>
      </c>
      <c r="H7039" s="447">
        <v>12.51</v>
      </c>
      <c r="I7039" s="399" t="s">
        <v>387</v>
      </c>
      <c r="J7039" s="447">
        <v>0</v>
      </c>
      <c r="K7039" s="399" t="s">
        <v>388</v>
      </c>
      <c r="L7039" s="447">
        <v>12.51</v>
      </c>
    </row>
    <row r="7040" spans="2:12" ht="26.25" thickBot="1" x14ac:dyDescent="0.3">
      <c r="B7040" s="399"/>
      <c r="C7040" s="399"/>
      <c r="D7040" s="399"/>
      <c r="E7040" s="399"/>
      <c r="F7040" s="399"/>
      <c r="G7040" s="399" t="s">
        <v>389</v>
      </c>
      <c r="H7040" s="447">
        <v>0</v>
      </c>
      <c r="I7040" s="543"/>
      <c r="J7040" s="543" t="s">
        <v>474</v>
      </c>
      <c r="K7040" s="399"/>
      <c r="L7040" s="447">
        <v>25.2</v>
      </c>
    </row>
    <row r="7041" spans="2:12" ht="12.75" customHeight="1" thickTop="1" x14ac:dyDescent="0.25">
      <c r="B7041" s="396"/>
      <c r="C7041" s="396"/>
      <c r="D7041" s="396"/>
      <c r="E7041" s="396"/>
      <c r="F7041" s="396"/>
      <c r="G7041" s="396"/>
      <c r="H7041" s="396"/>
      <c r="I7041" s="396"/>
      <c r="J7041" s="396"/>
      <c r="K7041" s="396"/>
      <c r="L7041" s="396"/>
    </row>
    <row r="7042" spans="2:12" ht="12.75" customHeight="1" x14ac:dyDescent="0.25">
      <c r="B7042" s="388" t="s">
        <v>3773</v>
      </c>
      <c r="C7042" s="440" t="s">
        <v>15</v>
      </c>
      <c r="D7042" s="388" t="s">
        <v>33</v>
      </c>
      <c r="E7042" s="388" t="s">
        <v>30</v>
      </c>
      <c r="F7042" s="544" t="s">
        <v>199</v>
      </c>
      <c r="G7042" s="544"/>
      <c r="H7042" s="389" t="s">
        <v>24</v>
      </c>
      <c r="I7042" s="440" t="s">
        <v>26</v>
      </c>
      <c r="J7042" s="440" t="s">
        <v>585</v>
      </c>
      <c r="K7042" s="440" t="s">
        <v>54</v>
      </c>
      <c r="L7042" s="440" t="s">
        <v>25</v>
      </c>
    </row>
    <row r="7043" spans="2:12" ht="38.25" x14ac:dyDescent="0.25">
      <c r="B7043" s="390" t="s">
        <v>382</v>
      </c>
      <c r="C7043" s="391" t="s">
        <v>3774</v>
      </c>
      <c r="D7043" s="390" t="s">
        <v>130</v>
      </c>
      <c r="E7043" s="390" t="s">
        <v>3775</v>
      </c>
      <c r="F7043" s="541">
        <v>61.1</v>
      </c>
      <c r="G7043" s="541"/>
      <c r="H7043" s="392" t="s">
        <v>188</v>
      </c>
      <c r="I7043" s="443">
        <v>1</v>
      </c>
      <c r="J7043" s="393"/>
      <c r="K7043" s="393">
        <v>30.33</v>
      </c>
      <c r="L7043" s="393">
        <v>30.33</v>
      </c>
    </row>
    <row r="7044" spans="2:12" x14ac:dyDescent="0.25">
      <c r="B7044" s="394" t="s">
        <v>383</v>
      </c>
      <c r="C7044" s="444" t="s">
        <v>673</v>
      </c>
      <c r="D7044" s="394" t="s">
        <v>1336</v>
      </c>
      <c r="E7044" s="394" t="s">
        <v>247</v>
      </c>
      <c r="F7044" s="542" t="s">
        <v>384</v>
      </c>
      <c r="G7044" s="542"/>
      <c r="H7044" s="395" t="s">
        <v>340</v>
      </c>
      <c r="I7044" s="445">
        <v>0.25</v>
      </c>
      <c r="J7044" s="445">
        <v>0</v>
      </c>
      <c r="K7044" s="446">
        <v>29.12</v>
      </c>
      <c r="L7044" s="446">
        <v>7.28</v>
      </c>
    </row>
    <row r="7045" spans="2:12" ht="51" x14ac:dyDescent="0.25">
      <c r="B7045" s="394" t="s">
        <v>383</v>
      </c>
      <c r="C7045" s="444" t="s">
        <v>5466</v>
      </c>
      <c r="D7045" s="394" t="s">
        <v>1097</v>
      </c>
      <c r="E7045" s="394" t="s">
        <v>5467</v>
      </c>
      <c r="F7045" s="542" t="s">
        <v>390</v>
      </c>
      <c r="G7045" s="542"/>
      <c r="H7045" s="395" t="s">
        <v>141</v>
      </c>
      <c r="I7045" s="445">
        <v>1</v>
      </c>
      <c r="J7045" s="445">
        <v>0</v>
      </c>
      <c r="K7045" s="446">
        <v>14.69</v>
      </c>
      <c r="L7045" s="446">
        <v>14.69</v>
      </c>
    </row>
    <row r="7046" spans="2:12" x14ac:dyDescent="0.25">
      <c r="B7046" s="394" t="s">
        <v>383</v>
      </c>
      <c r="C7046" s="444" t="s">
        <v>674</v>
      </c>
      <c r="D7046" s="394" t="s">
        <v>1336</v>
      </c>
      <c r="E7046" s="394" t="s">
        <v>237</v>
      </c>
      <c r="F7046" s="542" t="s">
        <v>384</v>
      </c>
      <c r="G7046" s="542"/>
      <c r="H7046" s="395" t="s">
        <v>340</v>
      </c>
      <c r="I7046" s="445">
        <v>0.375</v>
      </c>
      <c r="J7046" s="445">
        <v>0</v>
      </c>
      <c r="K7046" s="446">
        <v>22.31</v>
      </c>
      <c r="L7046" s="446">
        <v>8.3662500000000009</v>
      </c>
    </row>
    <row r="7047" spans="2:12" ht="25.5" x14ac:dyDescent="0.25">
      <c r="B7047" s="399"/>
      <c r="C7047" s="399"/>
      <c r="D7047" s="399"/>
      <c r="E7047" s="399"/>
      <c r="F7047" s="399"/>
      <c r="G7047" s="399" t="s">
        <v>386</v>
      </c>
      <c r="H7047" s="447">
        <v>15.64</v>
      </c>
      <c r="I7047" s="399" t="s">
        <v>387</v>
      </c>
      <c r="J7047" s="447">
        <v>0</v>
      </c>
      <c r="K7047" s="399" t="s">
        <v>388</v>
      </c>
      <c r="L7047" s="447">
        <v>15.64</v>
      </c>
    </row>
    <row r="7048" spans="2:12" ht="26.25" thickBot="1" x14ac:dyDescent="0.3">
      <c r="B7048" s="399"/>
      <c r="C7048" s="399"/>
      <c r="D7048" s="399"/>
      <c r="E7048" s="399"/>
      <c r="F7048" s="399"/>
      <c r="G7048" s="399" t="s">
        <v>389</v>
      </c>
      <c r="H7048" s="447">
        <v>0</v>
      </c>
      <c r="I7048" s="543"/>
      <c r="J7048" s="543" t="s">
        <v>474</v>
      </c>
      <c r="K7048" s="399"/>
      <c r="L7048" s="447">
        <v>30.33</v>
      </c>
    </row>
    <row r="7049" spans="2:12" ht="13.5" thickTop="1" x14ac:dyDescent="0.25">
      <c r="B7049" s="396"/>
      <c r="C7049" s="396"/>
      <c r="D7049" s="396"/>
      <c r="E7049" s="396"/>
      <c r="F7049" s="396"/>
      <c r="G7049" s="396"/>
      <c r="H7049" s="396"/>
      <c r="I7049" s="396"/>
      <c r="J7049" s="396"/>
      <c r="K7049" s="396"/>
      <c r="L7049" s="396"/>
    </row>
    <row r="7050" spans="2:12" ht="12.75" customHeight="1" x14ac:dyDescent="0.25">
      <c r="B7050" s="388" t="s">
        <v>3777</v>
      </c>
      <c r="C7050" s="440" t="s">
        <v>15</v>
      </c>
      <c r="D7050" s="388" t="s">
        <v>33</v>
      </c>
      <c r="E7050" s="388" t="s">
        <v>30</v>
      </c>
      <c r="F7050" s="544" t="s">
        <v>199</v>
      </c>
      <c r="G7050" s="544"/>
      <c r="H7050" s="389" t="s">
        <v>24</v>
      </c>
      <c r="I7050" s="440" t="s">
        <v>26</v>
      </c>
      <c r="J7050" s="440" t="s">
        <v>585</v>
      </c>
      <c r="K7050" s="440" t="s">
        <v>54</v>
      </c>
      <c r="L7050" s="440" t="s">
        <v>25</v>
      </c>
    </row>
    <row r="7051" spans="2:12" ht="38.25" x14ac:dyDescent="0.25">
      <c r="B7051" s="390" t="s">
        <v>382</v>
      </c>
      <c r="C7051" s="391" t="s">
        <v>3778</v>
      </c>
      <c r="D7051" s="390" t="s">
        <v>142</v>
      </c>
      <c r="E7051" s="390" t="s">
        <v>3779</v>
      </c>
      <c r="F7051" s="541">
        <v>61.14</v>
      </c>
      <c r="G7051" s="541"/>
      <c r="H7051" s="392" t="s">
        <v>136</v>
      </c>
      <c r="I7051" s="443">
        <v>1</v>
      </c>
      <c r="J7051" s="393"/>
      <c r="K7051" s="393">
        <v>17121.349999999999</v>
      </c>
      <c r="L7051" s="393">
        <v>17121.349999999999</v>
      </c>
    </row>
    <row r="7052" spans="2:12" ht="12.75" customHeight="1" x14ac:dyDescent="0.25">
      <c r="B7052" s="394" t="s">
        <v>383</v>
      </c>
      <c r="C7052" s="444" t="s">
        <v>674</v>
      </c>
      <c r="D7052" s="394" t="s">
        <v>1336</v>
      </c>
      <c r="E7052" s="394" t="s">
        <v>237</v>
      </c>
      <c r="F7052" s="542" t="s">
        <v>384</v>
      </c>
      <c r="G7052" s="542"/>
      <c r="H7052" s="395" t="s">
        <v>340</v>
      </c>
      <c r="I7052" s="445">
        <v>20</v>
      </c>
      <c r="J7052" s="445">
        <v>0</v>
      </c>
      <c r="K7052" s="446">
        <v>22.31</v>
      </c>
      <c r="L7052" s="446">
        <v>446.2</v>
      </c>
    </row>
    <row r="7053" spans="2:12" ht="38.25" x14ac:dyDescent="0.25">
      <c r="B7053" s="394" t="s">
        <v>383</v>
      </c>
      <c r="C7053" s="444" t="s">
        <v>5468</v>
      </c>
      <c r="D7053" s="394" t="s">
        <v>142</v>
      </c>
      <c r="E7053" s="394" t="s">
        <v>5469</v>
      </c>
      <c r="F7053" s="542" t="s">
        <v>390</v>
      </c>
      <c r="G7053" s="542"/>
      <c r="H7053" s="395" t="s">
        <v>239</v>
      </c>
      <c r="I7053" s="445">
        <v>1</v>
      </c>
      <c r="J7053" s="445">
        <v>0</v>
      </c>
      <c r="K7053" s="446">
        <v>273.56</v>
      </c>
      <c r="L7053" s="446">
        <v>273.56</v>
      </c>
    </row>
    <row r="7054" spans="2:12" x14ac:dyDescent="0.25">
      <c r="B7054" s="394" t="s">
        <v>383</v>
      </c>
      <c r="C7054" s="444" t="s">
        <v>682</v>
      </c>
      <c r="D7054" s="394" t="s">
        <v>1336</v>
      </c>
      <c r="E7054" s="394" t="s">
        <v>244</v>
      </c>
      <c r="F7054" s="542" t="s">
        <v>384</v>
      </c>
      <c r="G7054" s="542"/>
      <c r="H7054" s="395" t="s">
        <v>340</v>
      </c>
      <c r="I7054" s="445">
        <v>10</v>
      </c>
      <c r="J7054" s="445">
        <v>0</v>
      </c>
      <c r="K7054" s="446">
        <v>29.48</v>
      </c>
      <c r="L7054" s="446">
        <v>294.8</v>
      </c>
    </row>
    <row r="7055" spans="2:12" ht="38.25" x14ac:dyDescent="0.25">
      <c r="B7055" s="394" t="s">
        <v>383</v>
      </c>
      <c r="C7055" s="444" t="s">
        <v>5470</v>
      </c>
      <c r="D7055" s="394" t="s">
        <v>142</v>
      </c>
      <c r="E7055" s="394" t="s">
        <v>5471</v>
      </c>
      <c r="F7055" s="542" t="s">
        <v>390</v>
      </c>
      <c r="G7055" s="542"/>
      <c r="H7055" s="395" t="s">
        <v>136</v>
      </c>
      <c r="I7055" s="445">
        <v>1</v>
      </c>
      <c r="J7055" s="445">
        <v>0</v>
      </c>
      <c r="K7055" s="446">
        <v>16106.79</v>
      </c>
      <c r="L7055" s="446">
        <v>16106.79</v>
      </c>
    </row>
    <row r="7056" spans="2:12" ht="25.5" x14ac:dyDescent="0.25">
      <c r="B7056" s="399"/>
      <c r="C7056" s="399"/>
      <c r="D7056" s="399"/>
      <c r="E7056" s="399"/>
      <c r="F7056" s="399"/>
      <c r="G7056" s="399" t="s">
        <v>386</v>
      </c>
      <c r="H7056" s="447">
        <v>741</v>
      </c>
      <c r="I7056" s="399" t="s">
        <v>387</v>
      </c>
      <c r="J7056" s="447">
        <v>0</v>
      </c>
      <c r="K7056" s="399" t="s">
        <v>388</v>
      </c>
      <c r="L7056" s="447">
        <v>741</v>
      </c>
    </row>
    <row r="7057" spans="2:12" ht="26.25" thickBot="1" x14ac:dyDescent="0.3">
      <c r="B7057" s="399"/>
      <c r="C7057" s="399"/>
      <c r="D7057" s="399"/>
      <c r="E7057" s="399"/>
      <c r="F7057" s="399"/>
      <c r="G7057" s="399" t="s">
        <v>389</v>
      </c>
      <c r="H7057" s="447">
        <v>0</v>
      </c>
      <c r="I7057" s="543"/>
      <c r="J7057" s="543" t="s">
        <v>474</v>
      </c>
      <c r="K7057" s="399"/>
      <c r="L7057" s="447">
        <v>17121.349999999999</v>
      </c>
    </row>
    <row r="7058" spans="2:12" ht="13.5" thickTop="1" x14ac:dyDescent="0.25">
      <c r="B7058" s="396"/>
      <c r="C7058" s="396"/>
      <c r="D7058" s="396"/>
      <c r="E7058" s="396"/>
      <c r="F7058" s="396"/>
      <c r="G7058" s="396"/>
      <c r="H7058" s="396"/>
      <c r="I7058" s="396"/>
      <c r="J7058" s="396"/>
      <c r="K7058" s="396"/>
      <c r="L7058" s="396"/>
    </row>
    <row r="7059" spans="2:12" ht="15" x14ac:dyDescent="0.25">
      <c r="B7059" s="388" t="s">
        <v>3780</v>
      </c>
      <c r="C7059" s="440" t="s">
        <v>15</v>
      </c>
      <c r="D7059" s="388" t="s">
        <v>33</v>
      </c>
      <c r="E7059" s="388" t="s">
        <v>30</v>
      </c>
      <c r="F7059" s="544" t="s">
        <v>199</v>
      </c>
      <c r="G7059" s="544"/>
      <c r="H7059" s="389" t="s">
        <v>24</v>
      </c>
      <c r="I7059" s="440" t="s">
        <v>26</v>
      </c>
      <c r="J7059" s="440" t="s">
        <v>585</v>
      </c>
      <c r="K7059" s="440" t="s">
        <v>54</v>
      </c>
      <c r="L7059" s="440" t="s">
        <v>25</v>
      </c>
    </row>
    <row r="7060" spans="2:12" ht="12.75" customHeight="1" x14ac:dyDescent="0.25">
      <c r="B7060" s="390" t="s">
        <v>382</v>
      </c>
      <c r="C7060" s="391" t="s">
        <v>3781</v>
      </c>
      <c r="D7060" s="390" t="s">
        <v>142</v>
      </c>
      <c r="E7060" s="390" t="s">
        <v>3782</v>
      </c>
      <c r="F7060" s="541">
        <v>61.1</v>
      </c>
      <c r="G7060" s="541"/>
      <c r="H7060" s="392" t="s">
        <v>136</v>
      </c>
      <c r="I7060" s="443">
        <v>1</v>
      </c>
      <c r="J7060" s="393"/>
      <c r="K7060" s="393">
        <v>148.69999999999999</v>
      </c>
      <c r="L7060" s="393">
        <v>148.69999999999999</v>
      </c>
    </row>
    <row r="7061" spans="2:12" ht="38.25" x14ac:dyDescent="0.25">
      <c r="B7061" s="394" t="s">
        <v>383</v>
      </c>
      <c r="C7061" s="444" t="s">
        <v>5472</v>
      </c>
      <c r="D7061" s="394" t="s">
        <v>142</v>
      </c>
      <c r="E7061" s="394" t="s">
        <v>5473</v>
      </c>
      <c r="F7061" s="542" t="s">
        <v>390</v>
      </c>
      <c r="G7061" s="542"/>
      <c r="H7061" s="395" t="s">
        <v>136</v>
      </c>
      <c r="I7061" s="445">
        <v>1</v>
      </c>
      <c r="J7061" s="445">
        <v>0</v>
      </c>
      <c r="K7061" s="446">
        <v>107.57</v>
      </c>
      <c r="L7061" s="446">
        <v>107.57</v>
      </c>
    </row>
    <row r="7062" spans="2:12" x14ac:dyDescent="0.25">
      <c r="B7062" s="394" t="s">
        <v>383</v>
      </c>
      <c r="C7062" s="444" t="s">
        <v>673</v>
      </c>
      <c r="D7062" s="394" t="s">
        <v>1336</v>
      </c>
      <c r="E7062" s="394" t="s">
        <v>247</v>
      </c>
      <c r="F7062" s="542" t="s">
        <v>384</v>
      </c>
      <c r="G7062" s="542"/>
      <c r="H7062" s="395" t="s">
        <v>340</v>
      </c>
      <c r="I7062" s="445">
        <v>0.8</v>
      </c>
      <c r="J7062" s="445">
        <v>0</v>
      </c>
      <c r="K7062" s="446">
        <v>29.12</v>
      </c>
      <c r="L7062" s="446">
        <v>23.295999999999999</v>
      </c>
    </row>
    <row r="7063" spans="2:12" ht="12.75" customHeight="1" x14ac:dyDescent="0.25">
      <c r="B7063" s="394" t="s">
        <v>383</v>
      </c>
      <c r="C7063" s="444" t="s">
        <v>674</v>
      </c>
      <c r="D7063" s="394" t="s">
        <v>1336</v>
      </c>
      <c r="E7063" s="394" t="s">
        <v>237</v>
      </c>
      <c r="F7063" s="542" t="s">
        <v>384</v>
      </c>
      <c r="G7063" s="542"/>
      <c r="H7063" s="395" t="s">
        <v>340</v>
      </c>
      <c r="I7063" s="445">
        <v>0.8</v>
      </c>
      <c r="J7063" s="445">
        <v>0</v>
      </c>
      <c r="K7063" s="446">
        <v>22.31</v>
      </c>
      <c r="L7063" s="446">
        <v>17.847999999999999</v>
      </c>
    </row>
    <row r="7064" spans="2:12" ht="25.5" x14ac:dyDescent="0.25">
      <c r="B7064" s="399"/>
      <c r="C7064" s="399"/>
      <c r="D7064" s="399"/>
      <c r="E7064" s="399"/>
      <c r="F7064" s="399"/>
      <c r="G7064" s="399" t="s">
        <v>386</v>
      </c>
      <c r="H7064" s="447">
        <v>41.13</v>
      </c>
      <c r="I7064" s="399" t="s">
        <v>387</v>
      </c>
      <c r="J7064" s="447">
        <v>0</v>
      </c>
      <c r="K7064" s="399" t="s">
        <v>388</v>
      </c>
      <c r="L7064" s="447">
        <v>41.13</v>
      </c>
    </row>
    <row r="7065" spans="2:12" ht="26.25" thickBot="1" x14ac:dyDescent="0.3">
      <c r="B7065" s="399"/>
      <c r="C7065" s="399"/>
      <c r="D7065" s="399"/>
      <c r="E7065" s="399"/>
      <c r="F7065" s="399"/>
      <c r="G7065" s="399" t="s">
        <v>389</v>
      </c>
      <c r="H7065" s="447">
        <v>0</v>
      </c>
      <c r="I7065" s="543"/>
      <c r="J7065" s="543" t="s">
        <v>474</v>
      </c>
      <c r="K7065" s="399"/>
      <c r="L7065" s="447">
        <v>148.69999999999999</v>
      </c>
    </row>
    <row r="7066" spans="2:12" ht="13.5" thickTop="1" x14ac:dyDescent="0.25">
      <c r="B7066" s="396"/>
      <c r="C7066" s="396"/>
      <c r="D7066" s="396"/>
      <c r="E7066" s="396"/>
      <c r="F7066" s="396"/>
      <c r="G7066" s="396"/>
      <c r="H7066" s="396"/>
      <c r="I7066" s="396"/>
      <c r="J7066" s="396"/>
      <c r="K7066" s="396"/>
      <c r="L7066" s="396"/>
    </row>
    <row r="7067" spans="2:12" ht="15" x14ac:dyDescent="0.25">
      <c r="B7067" s="388" t="s">
        <v>3783</v>
      </c>
      <c r="C7067" s="440" t="s">
        <v>15</v>
      </c>
      <c r="D7067" s="388" t="s">
        <v>33</v>
      </c>
      <c r="E7067" s="388" t="s">
        <v>30</v>
      </c>
      <c r="F7067" s="544" t="s">
        <v>199</v>
      </c>
      <c r="G7067" s="544"/>
      <c r="H7067" s="389" t="s">
        <v>24</v>
      </c>
      <c r="I7067" s="440" t="s">
        <v>26</v>
      </c>
      <c r="J7067" s="440" t="s">
        <v>585</v>
      </c>
      <c r="K7067" s="440" t="s">
        <v>54</v>
      </c>
      <c r="L7067" s="440" t="s">
        <v>25</v>
      </c>
    </row>
    <row r="7068" spans="2:12" ht="38.25" x14ac:dyDescent="0.25">
      <c r="B7068" s="390" t="s">
        <v>382</v>
      </c>
      <c r="C7068" s="391" t="s">
        <v>3784</v>
      </c>
      <c r="D7068" s="390" t="s">
        <v>130</v>
      </c>
      <c r="E7068" s="390" t="s">
        <v>3785</v>
      </c>
      <c r="F7068" s="541">
        <v>151</v>
      </c>
      <c r="G7068" s="541"/>
      <c r="H7068" s="392" t="s">
        <v>136</v>
      </c>
      <c r="I7068" s="443">
        <v>1</v>
      </c>
      <c r="J7068" s="393"/>
      <c r="K7068" s="393">
        <v>2374.9699999999998</v>
      </c>
      <c r="L7068" s="393">
        <v>2374.9699999999998</v>
      </c>
    </row>
    <row r="7069" spans="2:12" ht="25.5" x14ac:dyDescent="0.25">
      <c r="B7069" s="394" t="s">
        <v>383</v>
      </c>
      <c r="C7069" s="444" t="s">
        <v>5474</v>
      </c>
      <c r="D7069" s="394" t="s">
        <v>164</v>
      </c>
      <c r="E7069" s="394" t="s">
        <v>5475</v>
      </c>
      <c r="F7069" s="542" t="s">
        <v>1292</v>
      </c>
      <c r="G7069" s="542"/>
      <c r="H7069" s="395" t="s">
        <v>136</v>
      </c>
      <c r="I7069" s="445">
        <v>1</v>
      </c>
      <c r="J7069" s="445">
        <v>0</v>
      </c>
      <c r="K7069" s="446">
        <v>2331.29</v>
      </c>
      <c r="L7069" s="446">
        <v>2331.29</v>
      </c>
    </row>
    <row r="7070" spans="2:12" x14ac:dyDescent="0.25">
      <c r="B7070" s="394" t="s">
        <v>383</v>
      </c>
      <c r="C7070" s="444" t="s">
        <v>673</v>
      </c>
      <c r="D7070" s="394" t="s">
        <v>1336</v>
      </c>
      <c r="E7070" s="394" t="s">
        <v>247</v>
      </c>
      <c r="F7070" s="542" t="s">
        <v>384</v>
      </c>
      <c r="G7070" s="542"/>
      <c r="H7070" s="395" t="s">
        <v>340</v>
      </c>
      <c r="I7070" s="445">
        <v>1.5</v>
      </c>
      <c r="J7070" s="445">
        <v>0</v>
      </c>
      <c r="K7070" s="446">
        <v>29.12</v>
      </c>
      <c r="L7070" s="446">
        <v>43.68</v>
      </c>
    </row>
    <row r="7071" spans="2:12" ht="25.5" x14ac:dyDescent="0.25">
      <c r="B7071" s="399"/>
      <c r="C7071" s="399"/>
      <c r="D7071" s="399"/>
      <c r="E7071" s="399"/>
      <c r="F7071" s="399"/>
      <c r="G7071" s="399" t="s">
        <v>386</v>
      </c>
      <c r="H7071" s="447">
        <v>43.68</v>
      </c>
      <c r="I7071" s="399" t="s">
        <v>387</v>
      </c>
      <c r="J7071" s="447">
        <v>0</v>
      </c>
      <c r="K7071" s="399" t="s">
        <v>388</v>
      </c>
      <c r="L7071" s="447">
        <v>43.68</v>
      </c>
    </row>
    <row r="7072" spans="2:12" ht="12.75" customHeight="1" thickBot="1" x14ac:dyDescent="0.3">
      <c r="B7072" s="399"/>
      <c r="C7072" s="399"/>
      <c r="D7072" s="399"/>
      <c r="E7072" s="399"/>
      <c r="F7072" s="399"/>
      <c r="G7072" s="399" t="s">
        <v>389</v>
      </c>
      <c r="H7072" s="447">
        <v>0</v>
      </c>
      <c r="I7072" s="543"/>
      <c r="J7072" s="543" t="s">
        <v>474</v>
      </c>
      <c r="K7072" s="399"/>
      <c r="L7072" s="447">
        <v>2374.9699999999998</v>
      </c>
    </row>
    <row r="7073" spans="2:12" ht="12.75" customHeight="1" thickTop="1" x14ac:dyDescent="0.25">
      <c r="B7073" s="396"/>
      <c r="C7073" s="396"/>
      <c r="D7073" s="396"/>
      <c r="E7073" s="396"/>
      <c r="F7073" s="396"/>
      <c r="G7073" s="396"/>
      <c r="H7073" s="396"/>
      <c r="I7073" s="396"/>
      <c r="J7073" s="396"/>
      <c r="K7073" s="396"/>
      <c r="L7073" s="396"/>
    </row>
    <row r="7074" spans="2:12" ht="15" x14ac:dyDescent="0.25">
      <c r="B7074" s="388" t="s">
        <v>347</v>
      </c>
      <c r="C7074" s="440" t="s">
        <v>15</v>
      </c>
      <c r="D7074" s="388" t="s">
        <v>33</v>
      </c>
      <c r="E7074" s="388" t="s">
        <v>30</v>
      </c>
      <c r="F7074" s="544" t="s">
        <v>199</v>
      </c>
      <c r="G7074" s="544"/>
      <c r="H7074" s="389" t="s">
        <v>24</v>
      </c>
      <c r="I7074" s="440" t="s">
        <v>26</v>
      </c>
      <c r="J7074" s="440" t="s">
        <v>585</v>
      </c>
      <c r="K7074" s="440" t="s">
        <v>54</v>
      </c>
      <c r="L7074" s="440" t="s">
        <v>25</v>
      </c>
    </row>
    <row r="7075" spans="2:12" ht="25.5" x14ac:dyDescent="0.25">
      <c r="B7075" s="390" t="s">
        <v>382</v>
      </c>
      <c r="C7075" s="391" t="s">
        <v>3786</v>
      </c>
      <c r="D7075" s="390" t="s">
        <v>3787</v>
      </c>
      <c r="E7075" s="390" t="s">
        <v>3788</v>
      </c>
      <c r="F7075" s="541" t="s">
        <v>4519</v>
      </c>
      <c r="G7075" s="541"/>
      <c r="H7075" s="392" t="s">
        <v>159</v>
      </c>
      <c r="I7075" s="443">
        <v>1</v>
      </c>
      <c r="J7075" s="393"/>
      <c r="K7075" s="393">
        <v>186081.45</v>
      </c>
      <c r="L7075" s="393">
        <v>186081.45</v>
      </c>
    </row>
    <row r="7076" spans="2:12" ht="38.25" x14ac:dyDescent="0.25">
      <c r="B7076" s="394" t="s">
        <v>383</v>
      </c>
      <c r="C7076" s="444" t="s">
        <v>5476</v>
      </c>
      <c r="D7076" s="394" t="s">
        <v>3787</v>
      </c>
      <c r="E7076" s="394" t="s">
        <v>5477</v>
      </c>
      <c r="F7076" s="542" t="s">
        <v>390</v>
      </c>
      <c r="G7076" s="542"/>
      <c r="H7076" s="395" t="s">
        <v>137</v>
      </c>
      <c r="I7076" s="445">
        <v>1</v>
      </c>
      <c r="J7076" s="445">
        <v>0</v>
      </c>
      <c r="K7076" s="446">
        <v>186081.45</v>
      </c>
      <c r="L7076" s="446">
        <v>186081.45</v>
      </c>
    </row>
    <row r="7077" spans="2:12" ht="25.5" x14ac:dyDescent="0.25">
      <c r="B7077" s="399"/>
      <c r="C7077" s="399"/>
      <c r="D7077" s="399"/>
      <c r="E7077" s="399"/>
      <c r="F7077" s="399"/>
      <c r="G7077" s="399" t="s">
        <v>386</v>
      </c>
      <c r="H7077" s="447">
        <v>0</v>
      </c>
      <c r="I7077" s="399" t="s">
        <v>387</v>
      </c>
      <c r="J7077" s="447">
        <v>0</v>
      </c>
      <c r="K7077" s="399" t="s">
        <v>388</v>
      </c>
      <c r="L7077" s="447">
        <v>0</v>
      </c>
    </row>
    <row r="7078" spans="2:12" ht="26.25" thickBot="1" x14ac:dyDescent="0.3">
      <c r="B7078" s="399"/>
      <c r="C7078" s="399"/>
      <c r="D7078" s="399"/>
      <c r="E7078" s="399"/>
      <c r="F7078" s="399"/>
      <c r="G7078" s="399" t="s">
        <v>389</v>
      </c>
      <c r="H7078" s="447">
        <v>0</v>
      </c>
      <c r="I7078" s="543"/>
      <c r="J7078" s="543" t="s">
        <v>474</v>
      </c>
      <c r="K7078" s="399"/>
      <c r="L7078" s="447">
        <v>186081.45</v>
      </c>
    </row>
    <row r="7079" spans="2:12" ht="13.5" thickTop="1" x14ac:dyDescent="0.25">
      <c r="B7079" s="396"/>
      <c r="C7079" s="396"/>
      <c r="D7079" s="396"/>
      <c r="E7079" s="396"/>
      <c r="F7079" s="396"/>
      <c r="G7079" s="396"/>
      <c r="H7079" s="396"/>
      <c r="I7079" s="396"/>
      <c r="J7079" s="396"/>
      <c r="K7079" s="396"/>
      <c r="L7079" s="396"/>
    </row>
    <row r="7080" spans="2:12" ht="38.25" customHeight="1" x14ac:dyDescent="0.25">
      <c r="B7080" s="388" t="s">
        <v>3791</v>
      </c>
      <c r="C7080" s="440" t="s">
        <v>15</v>
      </c>
      <c r="D7080" s="388" t="s">
        <v>33</v>
      </c>
      <c r="E7080" s="388" t="s">
        <v>30</v>
      </c>
      <c r="F7080" s="544" t="s">
        <v>199</v>
      </c>
      <c r="G7080" s="544"/>
      <c r="H7080" s="389" t="s">
        <v>24</v>
      </c>
      <c r="I7080" s="440" t="s">
        <v>26</v>
      </c>
      <c r="J7080" s="440" t="s">
        <v>585</v>
      </c>
      <c r="K7080" s="440" t="s">
        <v>54</v>
      </c>
      <c r="L7080" s="440" t="s">
        <v>25</v>
      </c>
    </row>
    <row r="7081" spans="2:12" ht="63.75" x14ac:dyDescent="0.25">
      <c r="B7081" s="390" t="s">
        <v>382</v>
      </c>
      <c r="C7081" s="391" t="s">
        <v>3792</v>
      </c>
      <c r="D7081" s="390" t="s">
        <v>160</v>
      </c>
      <c r="E7081" s="390" t="s">
        <v>3793</v>
      </c>
      <c r="F7081" s="541" t="s">
        <v>500</v>
      </c>
      <c r="G7081" s="541"/>
      <c r="H7081" s="392" t="s">
        <v>131</v>
      </c>
      <c r="I7081" s="443">
        <v>1</v>
      </c>
      <c r="J7081" s="393"/>
      <c r="K7081" s="393">
        <v>104.54</v>
      </c>
      <c r="L7081" s="393">
        <v>104.54</v>
      </c>
    </row>
    <row r="7082" spans="2:12" ht="15" customHeight="1" x14ac:dyDescent="0.25">
      <c r="B7082" s="397" t="s">
        <v>471</v>
      </c>
      <c r="C7082" s="448" t="s">
        <v>5478</v>
      </c>
      <c r="D7082" s="397" t="s">
        <v>160</v>
      </c>
      <c r="E7082" s="397" t="s">
        <v>5479</v>
      </c>
      <c r="F7082" s="545" t="s">
        <v>1252</v>
      </c>
      <c r="G7082" s="545"/>
      <c r="H7082" s="398" t="s">
        <v>138</v>
      </c>
      <c r="I7082" s="449">
        <v>1.6400000000000001E-2</v>
      </c>
      <c r="J7082" s="449">
        <v>0</v>
      </c>
      <c r="K7082" s="450">
        <v>546.04999999999995</v>
      </c>
      <c r="L7082" s="450">
        <v>8.9499999999999993</v>
      </c>
    </row>
    <row r="7083" spans="2:12" ht="15" customHeight="1" x14ac:dyDescent="0.25">
      <c r="B7083" s="394" t="s">
        <v>383</v>
      </c>
      <c r="C7083" s="444" t="s">
        <v>1230</v>
      </c>
      <c r="D7083" s="394" t="s">
        <v>160</v>
      </c>
      <c r="E7083" s="394" t="s">
        <v>1231</v>
      </c>
      <c r="F7083" s="542" t="s">
        <v>390</v>
      </c>
      <c r="G7083" s="542"/>
      <c r="H7083" s="395" t="s">
        <v>188</v>
      </c>
      <c r="I7083" s="445">
        <v>0.39500000000000002</v>
      </c>
      <c r="J7083" s="445">
        <v>0</v>
      </c>
      <c r="K7083" s="446">
        <v>3.06</v>
      </c>
      <c r="L7083" s="446">
        <v>1.2087000000000001</v>
      </c>
    </row>
    <row r="7084" spans="2:12" x14ac:dyDescent="0.25">
      <c r="B7084" s="394" t="s">
        <v>383</v>
      </c>
      <c r="C7084" s="444" t="s">
        <v>690</v>
      </c>
      <c r="D7084" s="394" t="s">
        <v>1336</v>
      </c>
      <c r="E7084" s="394" t="s">
        <v>202</v>
      </c>
      <c r="F7084" s="542" t="s">
        <v>384</v>
      </c>
      <c r="G7084" s="542"/>
      <c r="H7084" s="395" t="s">
        <v>340</v>
      </c>
      <c r="I7084" s="445">
        <v>0.56999999999999995</v>
      </c>
      <c r="J7084" s="445">
        <v>0</v>
      </c>
      <c r="K7084" s="446">
        <v>20.37</v>
      </c>
      <c r="L7084" s="446">
        <v>11.610900000000001</v>
      </c>
    </row>
    <row r="7085" spans="2:12" x14ac:dyDescent="0.25">
      <c r="B7085" s="394" t="s">
        <v>383</v>
      </c>
      <c r="C7085" s="444" t="s">
        <v>685</v>
      </c>
      <c r="D7085" s="394" t="s">
        <v>1336</v>
      </c>
      <c r="E7085" s="394" t="s">
        <v>236</v>
      </c>
      <c r="F7085" s="542" t="s">
        <v>384</v>
      </c>
      <c r="G7085" s="542"/>
      <c r="H7085" s="395" t="s">
        <v>340</v>
      </c>
      <c r="I7085" s="445">
        <v>0.76</v>
      </c>
      <c r="J7085" s="445">
        <v>0</v>
      </c>
      <c r="K7085" s="446">
        <v>29.12</v>
      </c>
      <c r="L7085" s="446">
        <v>22.1312</v>
      </c>
    </row>
    <row r="7086" spans="2:12" ht="25.5" x14ac:dyDescent="0.25">
      <c r="B7086" s="394" t="s">
        <v>383</v>
      </c>
      <c r="C7086" s="444" t="s">
        <v>5480</v>
      </c>
      <c r="D7086" s="394" t="s">
        <v>160</v>
      </c>
      <c r="E7086" s="394" t="s">
        <v>5481</v>
      </c>
      <c r="F7086" s="542" t="s">
        <v>390</v>
      </c>
      <c r="G7086" s="542"/>
      <c r="H7086" s="395" t="s">
        <v>159</v>
      </c>
      <c r="I7086" s="445">
        <v>0.82</v>
      </c>
      <c r="J7086" s="445">
        <v>0</v>
      </c>
      <c r="K7086" s="446">
        <v>2.88</v>
      </c>
      <c r="L7086" s="446">
        <v>2.3616000000000001</v>
      </c>
    </row>
    <row r="7087" spans="2:12" ht="15" customHeight="1" x14ac:dyDescent="0.25">
      <c r="B7087" s="394" t="s">
        <v>383</v>
      </c>
      <c r="C7087" s="444" t="s">
        <v>5482</v>
      </c>
      <c r="D7087" s="394" t="s">
        <v>1336</v>
      </c>
      <c r="E7087" s="394" t="s">
        <v>5483</v>
      </c>
      <c r="F7087" s="542" t="s">
        <v>390</v>
      </c>
      <c r="G7087" s="542"/>
      <c r="H7087" s="395" t="s">
        <v>136</v>
      </c>
      <c r="I7087" s="445">
        <v>12.84</v>
      </c>
      <c r="J7087" s="445">
        <v>0</v>
      </c>
      <c r="K7087" s="446">
        <v>4.54</v>
      </c>
      <c r="L7087" s="446">
        <v>58.293599999999998</v>
      </c>
    </row>
    <row r="7088" spans="2:12" ht="25.5" x14ac:dyDescent="0.25">
      <c r="B7088" s="399"/>
      <c r="C7088" s="399"/>
      <c r="D7088" s="399"/>
      <c r="E7088" s="399"/>
      <c r="F7088" s="399"/>
      <c r="G7088" s="399" t="s">
        <v>386</v>
      </c>
      <c r="H7088" s="447">
        <v>35.369999999999997</v>
      </c>
      <c r="I7088" s="399" t="s">
        <v>387</v>
      </c>
      <c r="J7088" s="447">
        <v>0</v>
      </c>
      <c r="K7088" s="399" t="s">
        <v>388</v>
      </c>
      <c r="L7088" s="447">
        <v>35.369999999999997</v>
      </c>
    </row>
    <row r="7089" spans="2:12" ht="15" customHeight="1" thickBot="1" x14ac:dyDescent="0.3">
      <c r="B7089" s="399"/>
      <c r="C7089" s="399"/>
      <c r="D7089" s="399"/>
      <c r="E7089" s="399"/>
      <c r="F7089" s="399"/>
      <c r="G7089" s="399" t="s">
        <v>389</v>
      </c>
      <c r="H7089" s="447">
        <v>0</v>
      </c>
      <c r="I7089" s="543"/>
      <c r="J7089" s="543" t="s">
        <v>474</v>
      </c>
      <c r="K7089" s="399"/>
      <c r="L7089" s="447">
        <v>104.54</v>
      </c>
    </row>
    <row r="7090" spans="2:12" ht="15" customHeight="1" thickTop="1" x14ac:dyDescent="0.25">
      <c r="B7090" s="396"/>
      <c r="C7090" s="396"/>
      <c r="D7090" s="396"/>
      <c r="E7090" s="396"/>
      <c r="F7090" s="396"/>
      <c r="G7090" s="396"/>
      <c r="H7090" s="396"/>
      <c r="I7090" s="396"/>
      <c r="J7090" s="396"/>
      <c r="K7090" s="396"/>
      <c r="L7090" s="396"/>
    </row>
    <row r="7091" spans="2:12" ht="15" x14ac:dyDescent="0.25">
      <c r="B7091" s="388" t="s">
        <v>3797</v>
      </c>
      <c r="C7091" s="440" t="s">
        <v>15</v>
      </c>
      <c r="D7091" s="388" t="s">
        <v>33</v>
      </c>
      <c r="E7091" s="388" t="s">
        <v>30</v>
      </c>
      <c r="F7091" s="544" t="s">
        <v>199</v>
      </c>
      <c r="G7091" s="544"/>
      <c r="H7091" s="389" t="s">
        <v>24</v>
      </c>
      <c r="I7091" s="440" t="s">
        <v>26</v>
      </c>
      <c r="J7091" s="440" t="s">
        <v>585</v>
      </c>
      <c r="K7091" s="440" t="s">
        <v>54</v>
      </c>
      <c r="L7091" s="440" t="s">
        <v>25</v>
      </c>
    </row>
    <row r="7092" spans="2:12" x14ac:dyDescent="0.25">
      <c r="B7092" s="390" t="s">
        <v>382</v>
      </c>
      <c r="C7092" s="391" t="s">
        <v>799</v>
      </c>
      <c r="D7092" s="390" t="s">
        <v>1336</v>
      </c>
      <c r="E7092" s="390" t="s">
        <v>594</v>
      </c>
      <c r="F7092" s="541">
        <v>1202</v>
      </c>
      <c r="G7092" s="541"/>
      <c r="H7092" s="392" t="s">
        <v>131</v>
      </c>
      <c r="I7092" s="443">
        <v>1</v>
      </c>
      <c r="J7092" s="393"/>
      <c r="K7092" s="393">
        <v>42.75</v>
      </c>
      <c r="L7092" s="393">
        <v>42.75</v>
      </c>
    </row>
    <row r="7093" spans="2:12" x14ac:dyDescent="0.25">
      <c r="B7093" s="394" t="s">
        <v>383</v>
      </c>
      <c r="C7093" s="444" t="s">
        <v>673</v>
      </c>
      <c r="D7093" s="394" t="s">
        <v>1336</v>
      </c>
      <c r="E7093" s="394" t="s">
        <v>247</v>
      </c>
      <c r="F7093" s="542" t="s">
        <v>384</v>
      </c>
      <c r="G7093" s="542"/>
      <c r="H7093" s="395" t="s">
        <v>340</v>
      </c>
      <c r="I7093" s="445">
        <v>0.53200000000000003</v>
      </c>
      <c r="J7093" s="445">
        <v>0</v>
      </c>
      <c r="K7093" s="446">
        <v>29.12</v>
      </c>
      <c r="L7093" s="446">
        <v>15.49184</v>
      </c>
    </row>
    <row r="7094" spans="2:12" x14ac:dyDescent="0.25">
      <c r="B7094" s="394" t="s">
        <v>383</v>
      </c>
      <c r="C7094" s="444" t="s">
        <v>674</v>
      </c>
      <c r="D7094" s="394" t="s">
        <v>1336</v>
      </c>
      <c r="E7094" s="394" t="s">
        <v>237</v>
      </c>
      <c r="F7094" s="542" t="s">
        <v>384</v>
      </c>
      <c r="G7094" s="542"/>
      <c r="H7094" s="395" t="s">
        <v>340</v>
      </c>
      <c r="I7094" s="445">
        <v>0.108</v>
      </c>
      <c r="J7094" s="445">
        <v>0</v>
      </c>
      <c r="K7094" s="446">
        <v>22.31</v>
      </c>
      <c r="L7094" s="446">
        <v>2.4094799999999998</v>
      </c>
    </row>
    <row r="7095" spans="2:12" ht="25.5" x14ac:dyDescent="0.25">
      <c r="B7095" s="394" t="s">
        <v>383</v>
      </c>
      <c r="C7095" s="444" t="s">
        <v>800</v>
      </c>
      <c r="D7095" s="394" t="s">
        <v>1336</v>
      </c>
      <c r="E7095" s="394" t="s">
        <v>627</v>
      </c>
      <c r="F7095" s="542" t="s">
        <v>390</v>
      </c>
      <c r="G7095" s="542"/>
      <c r="H7095" s="395" t="s">
        <v>156</v>
      </c>
      <c r="I7095" s="445">
        <v>3.2</v>
      </c>
      <c r="J7095" s="445">
        <v>0</v>
      </c>
      <c r="K7095" s="446">
        <v>7.77</v>
      </c>
      <c r="L7095" s="446">
        <v>24.864000000000001</v>
      </c>
    </row>
    <row r="7096" spans="2:12" ht="25.5" x14ac:dyDescent="0.25">
      <c r="B7096" s="399"/>
      <c r="C7096" s="399"/>
      <c r="D7096" s="399"/>
      <c r="E7096" s="399"/>
      <c r="F7096" s="399"/>
      <c r="G7096" s="399" t="s">
        <v>386</v>
      </c>
      <c r="H7096" s="447">
        <v>17.89</v>
      </c>
      <c r="I7096" s="399" t="s">
        <v>387</v>
      </c>
      <c r="J7096" s="447">
        <v>0</v>
      </c>
      <c r="K7096" s="399" t="s">
        <v>388</v>
      </c>
      <c r="L7096" s="447">
        <v>17.89</v>
      </c>
    </row>
    <row r="7097" spans="2:12" ht="26.25" thickBot="1" x14ac:dyDescent="0.3">
      <c r="B7097" s="399"/>
      <c r="C7097" s="399"/>
      <c r="D7097" s="399"/>
      <c r="E7097" s="399"/>
      <c r="F7097" s="399"/>
      <c r="G7097" s="399" t="s">
        <v>389</v>
      </c>
      <c r="H7097" s="447">
        <v>0</v>
      </c>
      <c r="I7097" s="543"/>
      <c r="J7097" s="543" t="s">
        <v>474</v>
      </c>
      <c r="K7097" s="399"/>
      <c r="L7097" s="447">
        <v>42.75</v>
      </c>
    </row>
    <row r="7098" spans="2:12" ht="13.5" thickTop="1" x14ac:dyDescent="0.25">
      <c r="B7098" s="396"/>
      <c r="C7098" s="396"/>
      <c r="D7098" s="396"/>
      <c r="E7098" s="396"/>
      <c r="F7098" s="396"/>
      <c r="G7098" s="396"/>
      <c r="H7098" s="396"/>
      <c r="I7098" s="396"/>
      <c r="J7098" s="396"/>
      <c r="K7098" s="396"/>
      <c r="L7098" s="396"/>
    </row>
    <row r="7099" spans="2:12" ht="15" x14ac:dyDescent="0.25">
      <c r="B7099" s="388" t="s">
        <v>362</v>
      </c>
      <c r="C7099" s="440" t="s">
        <v>15</v>
      </c>
      <c r="D7099" s="388" t="s">
        <v>33</v>
      </c>
      <c r="E7099" s="388" t="s">
        <v>30</v>
      </c>
      <c r="F7099" s="544" t="s">
        <v>199</v>
      </c>
      <c r="G7099" s="544"/>
      <c r="H7099" s="389" t="s">
        <v>24</v>
      </c>
      <c r="I7099" s="440" t="s">
        <v>26</v>
      </c>
      <c r="J7099" s="440" t="s">
        <v>585</v>
      </c>
      <c r="K7099" s="440" t="s">
        <v>54</v>
      </c>
      <c r="L7099" s="440" t="s">
        <v>25</v>
      </c>
    </row>
    <row r="7100" spans="2:12" ht="12.75" customHeight="1" x14ac:dyDescent="0.25">
      <c r="B7100" s="390" t="s">
        <v>382</v>
      </c>
      <c r="C7100" s="391" t="s">
        <v>3799</v>
      </c>
      <c r="D7100" s="390" t="s">
        <v>142</v>
      </c>
      <c r="E7100" s="390" t="s">
        <v>5484</v>
      </c>
      <c r="F7100" s="541">
        <v>32.06</v>
      </c>
      <c r="G7100" s="541"/>
      <c r="H7100" s="392" t="s">
        <v>131</v>
      </c>
      <c r="I7100" s="443">
        <v>1</v>
      </c>
      <c r="J7100" s="393"/>
      <c r="K7100" s="393">
        <v>704.91</v>
      </c>
      <c r="L7100" s="393">
        <v>704.91</v>
      </c>
    </row>
    <row r="7101" spans="2:12" ht="38.25" x14ac:dyDescent="0.25">
      <c r="B7101" s="394" t="s">
        <v>383</v>
      </c>
      <c r="C7101" s="444" t="s">
        <v>5485</v>
      </c>
      <c r="D7101" s="394" t="s">
        <v>142</v>
      </c>
      <c r="E7101" s="394" t="s">
        <v>5486</v>
      </c>
      <c r="F7101" s="542" t="s">
        <v>390</v>
      </c>
      <c r="G7101" s="542"/>
      <c r="H7101" s="395" t="s">
        <v>131</v>
      </c>
      <c r="I7101" s="445">
        <v>1</v>
      </c>
      <c r="J7101" s="445">
        <v>0</v>
      </c>
      <c r="K7101" s="446">
        <v>704.91</v>
      </c>
      <c r="L7101" s="446">
        <v>704.91</v>
      </c>
    </row>
    <row r="7102" spans="2:12" ht="12.75" customHeight="1" x14ac:dyDescent="0.25">
      <c r="B7102" s="399"/>
      <c r="C7102" s="399"/>
      <c r="D7102" s="399"/>
      <c r="E7102" s="399"/>
      <c r="F7102" s="399"/>
      <c r="G7102" s="399" t="s">
        <v>386</v>
      </c>
      <c r="H7102" s="447">
        <v>0</v>
      </c>
      <c r="I7102" s="399" t="s">
        <v>387</v>
      </c>
      <c r="J7102" s="447">
        <v>0</v>
      </c>
      <c r="K7102" s="399" t="s">
        <v>388</v>
      </c>
      <c r="L7102" s="447">
        <v>0</v>
      </c>
    </row>
    <row r="7103" spans="2:12" ht="26.25" thickBot="1" x14ac:dyDescent="0.3">
      <c r="B7103" s="399"/>
      <c r="C7103" s="399"/>
      <c r="D7103" s="399"/>
      <c r="E7103" s="399"/>
      <c r="F7103" s="399"/>
      <c r="G7103" s="399" t="s">
        <v>389</v>
      </c>
      <c r="H7103" s="447">
        <v>0</v>
      </c>
      <c r="I7103" s="543"/>
      <c r="J7103" s="543" t="s">
        <v>474</v>
      </c>
      <c r="K7103" s="399"/>
      <c r="L7103" s="447">
        <v>704.91</v>
      </c>
    </row>
    <row r="7104" spans="2:12" ht="13.5" thickTop="1" x14ac:dyDescent="0.25">
      <c r="B7104" s="396"/>
      <c r="C7104" s="396"/>
      <c r="D7104" s="396"/>
      <c r="E7104" s="396"/>
      <c r="F7104" s="396"/>
      <c r="G7104" s="396"/>
      <c r="H7104" s="396"/>
      <c r="I7104" s="396"/>
      <c r="J7104" s="396"/>
      <c r="K7104" s="396"/>
      <c r="L7104" s="396"/>
    </row>
    <row r="7105" spans="2:12" ht="15" x14ac:dyDescent="0.25">
      <c r="B7105" s="388" t="s">
        <v>5487</v>
      </c>
      <c r="C7105" s="440" t="s">
        <v>15</v>
      </c>
      <c r="D7105" s="388" t="s">
        <v>33</v>
      </c>
      <c r="E7105" s="388" t="s">
        <v>30</v>
      </c>
      <c r="F7105" s="544" t="s">
        <v>199</v>
      </c>
      <c r="G7105" s="544"/>
      <c r="H7105" s="389" t="s">
        <v>24</v>
      </c>
      <c r="I7105" s="440" t="s">
        <v>26</v>
      </c>
      <c r="J7105" s="440" t="s">
        <v>585</v>
      </c>
      <c r="K7105" s="440" t="s">
        <v>54</v>
      </c>
      <c r="L7105" s="440" t="s">
        <v>25</v>
      </c>
    </row>
    <row r="7106" spans="2:12" ht="25.5" x14ac:dyDescent="0.25">
      <c r="B7106" s="390" t="s">
        <v>382</v>
      </c>
      <c r="C7106" s="391" t="s">
        <v>5488</v>
      </c>
      <c r="D7106" s="390" t="s">
        <v>130</v>
      </c>
      <c r="E7106" s="390" t="s">
        <v>3939</v>
      </c>
      <c r="F7106" s="541" t="s">
        <v>4970</v>
      </c>
      <c r="G7106" s="541"/>
      <c r="H7106" s="392" t="s">
        <v>131</v>
      </c>
      <c r="I7106" s="443">
        <v>1</v>
      </c>
      <c r="J7106" s="393"/>
      <c r="K7106" s="393">
        <v>22.47</v>
      </c>
      <c r="L7106" s="393">
        <v>22.47</v>
      </c>
    </row>
    <row r="7107" spans="2:12" x14ac:dyDescent="0.25">
      <c r="B7107" s="394" t="s">
        <v>383</v>
      </c>
      <c r="C7107" s="444" t="s">
        <v>685</v>
      </c>
      <c r="D7107" s="394" t="s">
        <v>1336</v>
      </c>
      <c r="E7107" s="394" t="s">
        <v>236</v>
      </c>
      <c r="F7107" s="542" t="s">
        <v>384</v>
      </c>
      <c r="G7107" s="542"/>
      <c r="H7107" s="395" t="s">
        <v>340</v>
      </c>
      <c r="I7107" s="445">
        <v>7.4999999999999997E-2</v>
      </c>
      <c r="J7107" s="445">
        <v>0</v>
      </c>
      <c r="K7107" s="446">
        <v>29.12</v>
      </c>
      <c r="L7107" s="446">
        <v>2.1840000000000002</v>
      </c>
    </row>
    <row r="7108" spans="2:12" ht="25.5" x14ac:dyDescent="0.25">
      <c r="B7108" s="394" t="s">
        <v>383</v>
      </c>
      <c r="C7108" s="444" t="s">
        <v>5489</v>
      </c>
      <c r="D7108" s="394" t="s">
        <v>160</v>
      </c>
      <c r="E7108" s="394" t="s">
        <v>5490</v>
      </c>
      <c r="F7108" s="542" t="s">
        <v>390</v>
      </c>
      <c r="G7108" s="542"/>
      <c r="H7108" s="395" t="s">
        <v>131</v>
      </c>
      <c r="I7108" s="445">
        <v>1</v>
      </c>
      <c r="J7108" s="445">
        <v>0</v>
      </c>
      <c r="K7108" s="446">
        <v>19.79</v>
      </c>
      <c r="L7108" s="446">
        <v>19.79</v>
      </c>
    </row>
    <row r="7109" spans="2:12" ht="12.75" customHeight="1" x14ac:dyDescent="0.25">
      <c r="B7109" s="394" t="s">
        <v>383</v>
      </c>
      <c r="C7109" s="444" t="s">
        <v>690</v>
      </c>
      <c r="D7109" s="394" t="s">
        <v>1336</v>
      </c>
      <c r="E7109" s="394" t="s">
        <v>202</v>
      </c>
      <c r="F7109" s="542" t="s">
        <v>384</v>
      </c>
      <c r="G7109" s="542"/>
      <c r="H7109" s="395" t="s">
        <v>340</v>
      </c>
      <c r="I7109" s="445">
        <v>2.5000000000000001E-2</v>
      </c>
      <c r="J7109" s="445">
        <v>0</v>
      </c>
      <c r="K7109" s="446">
        <v>20.37</v>
      </c>
      <c r="L7109" s="446">
        <v>0.50924999999999998</v>
      </c>
    </row>
    <row r="7110" spans="2:12" ht="25.5" x14ac:dyDescent="0.25">
      <c r="B7110" s="399"/>
      <c r="C7110" s="399"/>
      <c r="D7110" s="399"/>
      <c r="E7110" s="399"/>
      <c r="F7110" s="399"/>
      <c r="G7110" s="399" t="s">
        <v>386</v>
      </c>
      <c r="H7110" s="447">
        <v>2.68</v>
      </c>
      <c r="I7110" s="399" t="s">
        <v>387</v>
      </c>
      <c r="J7110" s="447">
        <v>0</v>
      </c>
      <c r="K7110" s="399" t="s">
        <v>388</v>
      </c>
      <c r="L7110" s="447">
        <v>2.68</v>
      </c>
    </row>
    <row r="7111" spans="2:12" ht="26.25" thickBot="1" x14ac:dyDescent="0.3">
      <c r="B7111" s="399"/>
      <c r="C7111" s="399"/>
      <c r="D7111" s="399"/>
      <c r="E7111" s="399"/>
      <c r="F7111" s="399"/>
      <c r="G7111" s="399" t="s">
        <v>389</v>
      </c>
      <c r="H7111" s="447">
        <v>0</v>
      </c>
      <c r="I7111" s="543"/>
      <c r="J7111" s="543" t="s">
        <v>474</v>
      </c>
      <c r="K7111" s="399"/>
      <c r="L7111" s="447">
        <v>22.47</v>
      </c>
    </row>
    <row r="7112" spans="2:12" ht="12.75" customHeight="1" thickTop="1" x14ac:dyDescent="0.25">
      <c r="B7112" s="396"/>
      <c r="C7112" s="396"/>
      <c r="D7112" s="396"/>
      <c r="E7112" s="396"/>
      <c r="F7112" s="396"/>
      <c r="G7112" s="396"/>
      <c r="H7112" s="396"/>
      <c r="I7112" s="396"/>
      <c r="J7112" s="396"/>
      <c r="K7112" s="396"/>
      <c r="L7112" s="396"/>
    </row>
    <row r="7113" spans="2:12" ht="15" x14ac:dyDescent="0.25">
      <c r="B7113" s="388" t="s">
        <v>990</v>
      </c>
      <c r="C7113" s="440" t="s">
        <v>15</v>
      </c>
      <c r="D7113" s="388" t="s">
        <v>33</v>
      </c>
      <c r="E7113" s="388" t="s">
        <v>30</v>
      </c>
      <c r="F7113" s="544" t="s">
        <v>199</v>
      </c>
      <c r="G7113" s="544"/>
      <c r="H7113" s="389" t="s">
        <v>24</v>
      </c>
      <c r="I7113" s="440" t="s">
        <v>26</v>
      </c>
      <c r="J7113" s="440" t="s">
        <v>585</v>
      </c>
      <c r="K7113" s="440" t="s">
        <v>54</v>
      </c>
      <c r="L7113" s="440" t="s">
        <v>25</v>
      </c>
    </row>
    <row r="7114" spans="2:12" x14ac:dyDescent="0.25">
      <c r="B7114" s="390" t="s">
        <v>382</v>
      </c>
      <c r="C7114" s="391" t="s">
        <v>3801</v>
      </c>
      <c r="D7114" s="390" t="s">
        <v>1336</v>
      </c>
      <c r="E7114" s="390" t="s">
        <v>3802</v>
      </c>
      <c r="F7114" s="541">
        <v>1609</v>
      </c>
      <c r="G7114" s="541"/>
      <c r="H7114" s="392" t="s">
        <v>141</v>
      </c>
      <c r="I7114" s="443">
        <v>1</v>
      </c>
      <c r="J7114" s="393"/>
      <c r="K7114" s="393">
        <v>54.92</v>
      </c>
      <c r="L7114" s="393">
        <v>54.92</v>
      </c>
    </row>
    <row r="7115" spans="2:12" x14ac:dyDescent="0.25">
      <c r="B7115" s="394" t="s">
        <v>383</v>
      </c>
      <c r="C7115" s="444" t="s">
        <v>673</v>
      </c>
      <c r="D7115" s="394" t="s">
        <v>1336</v>
      </c>
      <c r="E7115" s="394" t="s">
        <v>247</v>
      </c>
      <c r="F7115" s="542" t="s">
        <v>384</v>
      </c>
      <c r="G7115" s="542"/>
      <c r="H7115" s="395" t="s">
        <v>340</v>
      </c>
      <c r="I7115" s="445">
        <v>0.08</v>
      </c>
      <c r="J7115" s="445">
        <v>0</v>
      </c>
      <c r="K7115" s="446">
        <v>29.12</v>
      </c>
      <c r="L7115" s="446">
        <v>2.3296000000000001</v>
      </c>
    </row>
    <row r="7116" spans="2:12" x14ac:dyDescent="0.25">
      <c r="B7116" s="394" t="s">
        <v>383</v>
      </c>
      <c r="C7116" s="444" t="s">
        <v>674</v>
      </c>
      <c r="D7116" s="394" t="s">
        <v>1336</v>
      </c>
      <c r="E7116" s="394" t="s">
        <v>237</v>
      </c>
      <c r="F7116" s="542" t="s">
        <v>384</v>
      </c>
      <c r="G7116" s="542"/>
      <c r="H7116" s="395" t="s">
        <v>340</v>
      </c>
      <c r="I7116" s="445">
        <v>0.08</v>
      </c>
      <c r="J7116" s="445">
        <v>0</v>
      </c>
      <c r="K7116" s="446">
        <v>22.31</v>
      </c>
      <c r="L7116" s="446">
        <v>1.7847999999999999</v>
      </c>
    </row>
    <row r="7117" spans="2:12" x14ac:dyDescent="0.25">
      <c r="B7117" s="394" t="s">
        <v>383</v>
      </c>
      <c r="C7117" s="444" t="s">
        <v>5491</v>
      </c>
      <c r="D7117" s="394" t="s">
        <v>1336</v>
      </c>
      <c r="E7117" s="394" t="s">
        <v>5492</v>
      </c>
      <c r="F7117" s="542" t="s">
        <v>390</v>
      </c>
      <c r="G7117" s="542"/>
      <c r="H7117" s="395" t="s">
        <v>141</v>
      </c>
      <c r="I7117" s="445">
        <v>1.08</v>
      </c>
      <c r="J7117" s="445">
        <v>0</v>
      </c>
      <c r="K7117" s="446">
        <v>47.06</v>
      </c>
      <c r="L7117" s="446">
        <v>50.824800000000003</v>
      </c>
    </row>
    <row r="7118" spans="2:12" ht="25.5" x14ac:dyDescent="0.25">
      <c r="B7118" s="399"/>
      <c r="C7118" s="399"/>
      <c r="D7118" s="399"/>
      <c r="E7118" s="399"/>
      <c r="F7118" s="399"/>
      <c r="G7118" s="399" t="s">
        <v>386</v>
      </c>
      <c r="H7118" s="447">
        <v>4.0999999999999996</v>
      </c>
      <c r="I7118" s="399" t="s">
        <v>387</v>
      </c>
      <c r="J7118" s="447">
        <v>0</v>
      </c>
      <c r="K7118" s="399" t="s">
        <v>388</v>
      </c>
      <c r="L7118" s="447">
        <v>4.0999999999999996</v>
      </c>
    </row>
    <row r="7119" spans="2:12" ht="26.25" thickBot="1" x14ac:dyDescent="0.3">
      <c r="B7119" s="399"/>
      <c r="C7119" s="399"/>
      <c r="D7119" s="399"/>
      <c r="E7119" s="399"/>
      <c r="F7119" s="399"/>
      <c r="G7119" s="399" t="s">
        <v>389</v>
      </c>
      <c r="H7119" s="447">
        <v>0</v>
      </c>
      <c r="I7119" s="543"/>
      <c r="J7119" s="543" t="s">
        <v>474</v>
      </c>
      <c r="K7119" s="399"/>
      <c r="L7119" s="447">
        <v>54.92</v>
      </c>
    </row>
    <row r="7120" spans="2:12" ht="12.75" customHeight="1" thickTop="1" x14ac:dyDescent="0.25">
      <c r="B7120" s="396"/>
      <c r="C7120" s="396"/>
      <c r="D7120" s="396"/>
      <c r="E7120" s="396"/>
      <c r="F7120" s="396"/>
      <c r="G7120" s="396"/>
      <c r="H7120" s="396"/>
      <c r="I7120" s="396"/>
      <c r="J7120" s="396"/>
      <c r="K7120" s="396"/>
      <c r="L7120" s="396"/>
    </row>
    <row r="7121" spans="2:12" ht="12.75" customHeight="1" x14ac:dyDescent="0.25">
      <c r="B7121" s="388" t="s">
        <v>372</v>
      </c>
      <c r="C7121" s="440" t="s">
        <v>15</v>
      </c>
      <c r="D7121" s="388" t="s">
        <v>33</v>
      </c>
      <c r="E7121" s="388" t="s">
        <v>30</v>
      </c>
      <c r="F7121" s="544" t="s">
        <v>199</v>
      </c>
      <c r="G7121" s="544"/>
      <c r="H7121" s="389" t="s">
        <v>24</v>
      </c>
      <c r="I7121" s="440" t="s">
        <v>26</v>
      </c>
      <c r="J7121" s="440" t="s">
        <v>585</v>
      </c>
      <c r="K7121" s="440" t="s">
        <v>54</v>
      </c>
      <c r="L7121" s="440" t="s">
        <v>25</v>
      </c>
    </row>
    <row r="7122" spans="2:12" ht="25.5" x14ac:dyDescent="0.25">
      <c r="B7122" s="390" t="s">
        <v>382</v>
      </c>
      <c r="C7122" s="391" t="s">
        <v>3803</v>
      </c>
      <c r="D7122" s="390" t="s">
        <v>130</v>
      </c>
      <c r="E7122" s="390" t="s">
        <v>3804</v>
      </c>
      <c r="F7122" s="541" t="s">
        <v>4457</v>
      </c>
      <c r="G7122" s="541"/>
      <c r="H7122" s="392" t="s">
        <v>159</v>
      </c>
      <c r="I7122" s="443">
        <v>1</v>
      </c>
      <c r="J7122" s="393"/>
      <c r="K7122" s="393">
        <v>3155.88</v>
      </c>
      <c r="L7122" s="393">
        <v>3155.88</v>
      </c>
    </row>
    <row r="7123" spans="2:12" ht="38.25" x14ac:dyDescent="0.25">
      <c r="B7123" s="397" t="s">
        <v>471</v>
      </c>
      <c r="C7123" s="448" t="s">
        <v>4989</v>
      </c>
      <c r="D7123" s="397" t="s">
        <v>164</v>
      </c>
      <c r="E7123" s="397" t="s">
        <v>5000</v>
      </c>
      <c r="F7123" s="545" t="s">
        <v>5001</v>
      </c>
      <c r="G7123" s="545"/>
      <c r="H7123" s="398" t="s">
        <v>131</v>
      </c>
      <c r="I7123" s="449">
        <v>1.68</v>
      </c>
      <c r="J7123" s="449">
        <v>0</v>
      </c>
      <c r="K7123" s="450">
        <v>1878.5</v>
      </c>
      <c r="L7123" s="450">
        <v>3155.88</v>
      </c>
    </row>
    <row r="7124" spans="2:12" ht="25.5" x14ac:dyDescent="0.25">
      <c r="B7124" s="399"/>
      <c r="C7124" s="399"/>
      <c r="D7124" s="399"/>
      <c r="E7124" s="399"/>
      <c r="F7124" s="399"/>
      <c r="G7124" s="399" t="s">
        <v>386</v>
      </c>
      <c r="H7124" s="447">
        <v>314.63</v>
      </c>
      <c r="I7124" s="399" t="s">
        <v>387</v>
      </c>
      <c r="J7124" s="447">
        <v>0</v>
      </c>
      <c r="K7124" s="399" t="s">
        <v>388</v>
      </c>
      <c r="L7124" s="447">
        <v>314.63</v>
      </c>
    </row>
    <row r="7125" spans="2:12" ht="26.25" thickBot="1" x14ac:dyDescent="0.3">
      <c r="B7125" s="399"/>
      <c r="C7125" s="399"/>
      <c r="D7125" s="399"/>
      <c r="E7125" s="399"/>
      <c r="F7125" s="399"/>
      <c r="G7125" s="399" t="s">
        <v>389</v>
      </c>
      <c r="H7125" s="447">
        <v>0</v>
      </c>
      <c r="I7125" s="543"/>
      <c r="J7125" s="543" t="s">
        <v>474</v>
      </c>
      <c r="K7125" s="399"/>
      <c r="L7125" s="447">
        <v>3155.88</v>
      </c>
    </row>
    <row r="7126" spans="2:12" ht="13.5" thickTop="1" x14ac:dyDescent="0.25">
      <c r="B7126" s="396"/>
      <c r="C7126" s="396"/>
      <c r="D7126" s="396"/>
      <c r="E7126" s="396"/>
      <c r="F7126" s="396"/>
      <c r="G7126" s="396"/>
      <c r="H7126" s="396"/>
      <c r="I7126" s="396"/>
      <c r="J7126" s="396"/>
      <c r="K7126" s="396"/>
      <c r="L7126" s="396"/>
    </row>
    <row r="7127" spans="2:12" ht="15" x14ac:dyDescent="0.25">
      <c r="B7127" s="388" t="s">
        <v>373</v>
      </c>
      <c r="C7127" s="440" t="s">
        <v>15</v>
      </c>
      <c r="D7127" s="388" t="s">
        <v>33</v>
      </c>
      <c r="E7127" s="388" t="s">
        <v>30</v>
      </c>
      <c r="F7127" s="544" t="s">
        <v>199</v>
      </c>
      <c r="G7127" s="544"/>
      <c r="H7127" s="389" t="s">
        <v>24</v>
      </c>
      <c r="I7127" s="440" t="s">
        <v>26</v>
      </c>
      <c r="J7127" s="440" t="s">
        <v>585</v>
      </c>
      <c r="K7127" s="440" t="s">
        <v>54</v>
      </c>
      <c r="L7127" s="440" t="s">
        <v>25</v>
      </c>
    </row>
    <row r="7128" spans="2:12" ht="12.75" customHeight="1" x14ac:dyDescent="0.25">
      <c r="B7128" s="390" t="s">
        <v>382</v>
      </c>
      <c r="C7128" s="391" t="s">
        <v>3805</v>
      </c>
      <c r="D7128" s="390" t="s">
        <v>1336</v>
      </c>
      <c r="E7128" s="390" t="s">
        <v>3806</v>
      </c>
      <c r="F7128" s="541">
        <v>1701</v>
      </c>
      <c r="G7128" s="541"/>
      <c r="H7128" s="392" t="s">
        <v>137</v>
      </c>
      <c r="I7128" s="443">
        <v>1</v>
      </c>
      <c r="J7128" s="393"/>
      <c r="K7128" s="393">
        <v>876.33</v>
      </c>
      <c r="L7128" s="393">
        <v>876.33</v>
      </c>
    </row>
    <row r="7129" spans="2:12" ht="12.75" customHeight="1" x14ac:dyDescent="0.25">
      <c r="B7129" s="394" t="s">
        <v>383</v>
      </c>
      <c r="C7129" s="444" t="s">
        <v>1141</v>
      </c>
      <c r="D7129" s="394" t="s">
        <v>1336</v>
      </c>
      <c r="E7129" s="394" t="s">
        <v>1142</v>
      </c>
      <c r="F7129" s="542" t="s">
        <v>390</v>
      </c>
      <c r="G7129" s="542"/>
      <c r="H7129" s="395" t="s">
        <v>136</v>
      </c>
      <c r="I7129" s="445">
        <v>1</v>
      </c>
      <c r="J7129" s="445">
        <v>0</v>
      </c>
      <c r="K7129" s="446">
        <v>334.1</v>
      </c>
      <c r="L7129" s="446">
        <v>334.1</v>
      </c>
    </row>
    <row r="7130" spans="2:12" x14ac:dyDescent="0.25">
      <c r="B7130" s="394" t="s">
        <v>383</v>
      </c>
      <c r="C7130" s="444" t="s">
        <v>1137</v>
      </c>
      <c r="D7130" s="394" t="s">
        <v>1336</v>
      </c>
      <c r="E7130" s="394" t="s">
        <v>1138</v>
      </c>
      <c r="F7130" s="542" t="s">
        <v>390</v>
      </c>
      <c r="G7130" s="542"/>
      <c r="H7130" s="395" t="s">
        <v>156</v>
      </c>
      <c r="I7130" s="445">
        <v>0.2</v>
      </c>
      <c r="J7130" s="445">
        <v>0</v>
      </c>
      <c r="K7130" s="446">
        <v>21.53</v>
      </c>
      <c r="L7130" s="446">
        <v>4.306</v>
      </c>
    </row>
    <row r="7131" spans="2:12" x14ac:dyDescent="0.25">
      <c r="B7131" s="394" t="s">
        <v>383</v>
      </c>
      <c r="C7131" s="444" t="s">
        <v>685</v>
      </c>
      <c r="D7131" s="394" t="s">
        <v>1336</v>
      </c>
      <c r="E7131" s="394" t="s">
        <v>236</v>
      </c>
      <c r="F7131" s="542" t="s">
        <v>384</v>
      </c>
      <c r="G7131" s="542"/>
      <c r="H7131" s="395" t="s">
        <v>340</v>
      </c>
      <c r="I7131" s="445">
        <v>1.2950999999999999</v>
      </c>
      <c r="J7131" s="445">
        <v>0</v>
      </c>
      <c r="K7131" s="446">
        <v>29.12</v>
      </c>
      <c r="L7131" s="446">
        <v>37.713312000000002</v>
      </c>
    </row>
    <row r="7132" spans="2:12" x14ac:dyDescent="0.25">
      <c r="B7132" s="394" t="s">
        <v>383</v>
      </c>
      <c r="C7132" s="444" t="s">
        <v>695</v>
      </c>
      <c r="D7132" s="394" t="s">
        <v>1336</v>
      </c>
      <c r="E7132" s="394" t="s">
        <v>437</v>
      </c>
      <c r="F7132" s="542" t="s">
        <v>390</v>
      </c>
      <c r="G7132" s="542"/>
      <c r="H7132" s="395" t="s">
        <v>138</v>
      </c>
      <c r="I7132" s="445">
        <v>1.06E-2</v>
      </c>
      <c r="J7132" s="445">
        <v>0</v>
      </c>
      <c r="K7132" s="446">
        <v>168.09</v>
      </c>
      <c r="L7132" s="446">
        <v>1.7817540000000001</v>
      </c>
    </row>
    <row r="7133" spans="2:12" x14ac:dyDescent="0.25">
      <c r="B7133" s="394" t="s">
        <v>383</v>
      </c>
      <c r="C7133" s="444" t="s">
        <v>708</v>
      </c>
      <c r="D7133" s="394" t="s">
        <v>1336</v>
      </c>
      <c r="E7133" s="394" t="s">
        <v>457</v>
      </c>
      <c r="F7133" s="542" t="s">
        <v>390</v>
      </c>
      <c r="G7133" s="542"/>
      <c r="H7133" s="395" t="s">
        <v>156</v>
      </c>
      <c r="I7133" s="445">
        <v>1.72</v>
      </c>
      <c r="J7133" s="445">
        <v>0</v>
      </c>
      <c r="K7133" s="446">
        <v>0.81</v>
      </c>
      <c r="L7133" s="446">
        <v>1.3932</v>
      </c>
    </row>
    <row r="7134" spans="2:12" x14ac:dyDescent="0.25">
      <c r="B7134" s="394" t="s">
        <v>383</v>
      </c>
      <c r="C7134" s="444" t="s">
        <v>1135</v>
      </c>
      <c r="D7134" s="394" t="s">
        <v>1336</v>
      </c>
      <c r="E7134" s="394" t="s">
        <v>1136</v>
      </c>
      <c r="F7134" s="542" t="s">
        <v>390</v>
      </c>
      <c r="G7134" s="542"/>
      <c r="H7134" s="395" t="s">
        <v>924</v>
      </c>
      <c r="I7134" s="445">
        <v>1</v>
      </c>
      <c r="J7134" s="445">
        <v>0</v>
      </c>
      <c r="K7134" s="446">
        <v>222.14</v>
      </c>
      <c r="L7134" s="446">
        <v>222.14</v>
      </c>
    </row>
    <row r="7135" spans="2:12" x14ac:dyDescent="0.25">
      <c r="B7135" s="394" t="s">
        <v>383</v>
      </c>
      <c r="C7135" s="444" t="s">
        <v>670</v>
      </c>
      <c r="D7135" s="394" t="s">
        <v>1336</v>
      </c>
      <c r="E7135" s="394" t="s">
        <v>415</v>
      </c>
      <c r="F7135" s="542" t="s">
        <v>390</v>
      </c>
      <c r="G7135" s="542"/>
      <c r="H7135" s="395" t="s">
        <v>156</v>
      </c>
      <c r="I7135" s="445">
        <v>1.72</v>
      </c>
      <c r="J7135" s="445">
        <v>0</v>
      </c>
      <c r="K7135" s="446">
        <v>0.64</v>
      </c>
      <c r="L7135" s="446">
        <v>1.1008</v>
      </c>
    </row>
    <row r="7136" spans="2:12" x14ac:dyDescent="0.25">
      <c r="B7136" s="394" t="s">
        <v>383</v>
      </c>
      <c r="C7136" s="444" t="s">
        <v>690</v>
      </c>
      <c r="D7136" s="394" t="s">
        <v>1336</v>
      </c>
      <c r="E7136" s="394" t="s">
        <v>202</v>
      </c>
      <c r="F7136" s="542" t="s">
        <v>384</v>
      </c>
      <c r="G7136" s="542"/>
      <c r="H7136" s="395" t="s">
        <v>340</v>
      </c>
      <c r="I7136" s="445">
        <v>3.2231000000000001</v>
      </c>
      <c r="J7136" s="445">
        <v>0</v>
      </c>
      <c r="K7136" s="446">
        <v>20.37</v>
      </c>
      <c r="L7136" s="446">
        <v>65.654546999999994</v>
      </c>
    </row>
    <row r="7137" spans="2:12" ht="12.75" customHeight="1" x14ac:dyDescent="0.25">
      <c r="B7137" s="394" t="s">
        <v>383</v>
      </c>
      <c r="C7137" s="444" t="s">
        <v>662</v>
      </c>
      <c r="D7137" s="394" t="s">
        <v>1336</v>
      </c>
      <c r="E7137" s="394" t="s">
        <v>240</v>
      </c>
      <c r="F7137" s="542" t="s">
        <v>384</v>
      </c>
      <c r="G7137" s="542"/>
      <c r="H7137" s="395" t="s">
        <v>340</v>
      </c>
      <c r="I7137" s="445">
        <v>3.6122999999999998</v>
      </c>
      <c r="J7137" s="445">
        <v>0</v>
      </c>
      <c r="K7137" s="446">
        <v>29.14</v>
      </c>
      <c r="L7137" s="446">
        <v>105.262422</v>
      </c>
    </row>
    <row r="7138" spans="2:12" ht="12.75" customHeight="1" x14ac:dyDescent="0.25">
      <c r="B7138" s="394" t="s">
        <v>383</v>
      </c>
      <c r="C7138" s="444" t="s">
        <v>1143</v>
      </c>
      <c r="D7138" s="394" t="s">
        <v>1336</v>
      </c>
      <c r="E7138" s="394" t="s">
        <v>1144</v>
      </c>
      <c r="F7138" s="542" t="s">
        <v>390</v>
      </c>
      <c r="G7138" s="542"/>
      <c r="H7138" s="395" t="s">
        <v>141</v>
      </c>
      <c r="I7138" s="445">
        <v>10</v>
      </c>
      <c r="J7138" s="445">
        <v>0</v>
      </c>
      <c r="K7138" s="446">
        <v>10.29</v>
      </c>
      <c r="L7138" s="446">
        <v>102.9</v>
      </c>
    </row>
    <row r="7139" spans="2:12" ht="25.5" x14ac:dyDescent="0.25">
      <c r="B7139" s="399"/>
      <c r="C7139" s="399"/>
      <c r="D7139" s="399"/>
      <c r="E7139" s="399"/>
      <c r="F7139" s="399"/>
      <c r="G7139" s="399" t="s">
        <v>386</v>
      </c>
      <c r="H7139" s="447">
        <v>208.62</v>
      </c>
      <c r="I7139" s="399" t="s">
        <v>387</v>
      </c>
      <c r="J7139" s="447">
        <v>0</v>
      </c>
      <c r="K7139" s="399" t="s">
        <v>388</v>
      </c>
      <c r="L7139" s="447">
        <v>208.62</v>
      </c>
    </row>
    <row r="7140" spans="2:12" ht="26.25" thickBot="1" x14ac:dyDescent="0.3">
      <c r="B7140" s="399"/>
      <c r="C7140" s="399"/>
      <c r="D7140" s="399"/>
      <c r="E7140" s="399"/>
      <c r="F7140" s="399"/>
      <c r="G7140" s="399" t="s">
        <v>389</v>
      </c>
      <c r="H7140" s="447">
        <v>0</v>
      </c>
      <c r="I7140" s="543"/>
      <c r="J7140" s="543" t="s">
        <v>474</v>
      </c>
      <c r="K7140" s="399"/>
      <c r="L7140" s="447">
        <v>876.33</v>
      </c>
    </row>
    <row r="7141" spans="2:12" ht="13.5" thickTop="1" x14ac:dyDescent="0.25">
      <c r="B7141" s="396"/>
      <c r="C7141" s="396"/>
      <c r="D7141" s="396"/>
      <c r="E7141" s="396"/>
      <c r="F7141" s="396"/>
      <c r="G7141" s="396"/>
      <c r="H7141" s="396"/>
      <c r="I7141" s="396"/>
      <c r="J7141" s="396"/>
      <c r="K7141" s="396"/>
      <c r="L7141" s="396"/>
    </row>
    <row r="7142" spans="2:12" ht="15" x14ac:dyDescent="0.25">
      <c r="B7142" s="388" t="s">
        <v>1349</v>
      </c>
      <c r="C7142" s="440" t="s">
        <v>15</v>
      </c>
      <c r="D7142" s="388" t="s">
        <v>33</v>
      </c>
      <c r="E7142" s="388" t="s">
        <v>30</v>
      </c>
      <c r="F7142" s="544" t="s">
        <v>199</v>
      </c>
      <c r="G7142" s="544"/>
      <c r="H7142" s="389" t="s">
        <v>24</v>
      </c>
      <c r="I7142" s="440" t="s">
        <v>26</v>
      </c>
      <c r="J7142" s="440" t="s">
        <v>585</v>
      </c>
      <c r="K7142" s="440" t="s">
        <v>54</v>
      </c>
      <c r="L7142" s="440" t="s">
        <v>25</v>
      </c>
    </row>
    <row r="7143" spans="2:12" ht="25.5" x14ac:dyDescent="0.25">
      <c r="B7143" s="390" t="s">
        <v>382</v>
      </c>
      <c r="C7143" s="391" t="s">
        <v>3807</v>
      </c>
      <c r="D7143" s="390" t="s">
        <v>130</v>
      </c>
      <c r="E7143" s="390" t="s">
        <v>5493</v>
      </c>
      <c r="F7143" s="541" t="s">
        <v>4457</v>
      </c>
      <c r="G7143" s="541"/>
      <c r="H7143" s="392" t="s">
        <v>159</v>
      </c>
      <c r="I7143" s="443">
        <v>1</v>
      </c>
      <c r="J7143" s="393"/>
      <c r="K7143" s="393">
        <v>3944.85</v>
      </c>
      <c r="L7143" s="393">
        <v>3944.85</v>
      </c>
    </row>
    <row r="7144" spans="2:12" ht="38.25" x14ac:dyDescent="0.25">
      <c r="B7144" s="397" t="s">
        <v>471</v>
      </c>
      <c r="C7144" s="448" t="s">
        <v>4989</v>
      </c>
      <c r="D7144" s="397" t="s">
        <v>164</v>
      </c>
      <c r="E7144" s="397" t="s">
        <v>5000</v>
      </c>
      <c r="F7144" s="545" t="s">
        <v>5001</v>
      </c>
      <c r="G7144" s="545"/>
      <c r="H7144" s="398" t="s">
        <v>131</v>
      </c>
      <c r="I7144" s="449">
        <v>2.1</v>
      </c>
      <c r="J7144" s="449">
        <v>0</v>
      </c>
      <c r="K7144" s="450">
        <v>1878.5</v>
      </c>
      <c r="L7144" s="450">
        <v>3944.85</v>
      </c>
    </row>
    <row r="7145" spans="2:12" ht="25.5" x14ac:dyDescent="0.25">
      <c r="B7145" s="399"/>
      <c r="C7145" s="399"/>
      <c r="D7145" s="399"/>
      <c r="E7145" s="399"/>
      <c r="F7145" s="399"/>
      <c r="G7145" s="399" t="s">
        <v>386</v>
      </c>
      <c r="H7145" s="447">
        <v>393.28</v>
      </c>
      <c r="I7145" s="399" t="s">
        <v>387</v>
      </c>
      <c r="J7145" s="447">
        <v>0</v>
      </c>
      <c r="K7145" s="399" t="s">
        <v>388</v>
      </c>
      <c r="L7145" s="447">
        <v>393.28</v>
      </c>
    </row>
    <row r="7146" spans="2:12" ht="12.75" customHeight="1" thickBot="1" x14ac:dyDescent="0.3">
      <c r="B7146" s="399"/>
      <c r="C7146" s="399"/>
      <c r="D7146" s="399"/>
      <c r="E7146" s="399"/>
      <c r="F7146" s="399"/>
      <c r="G7146" s="399" t="s">
        <v>389</v>
      </c>
      <c r="H7146" s="447">
        <v>0</v>
      </c>
      <c r="I7146" s="543"/>
      <c r="J7146" s="543" t="s">
        <v>474</v>
      </c>
      <c r="K7146" s="399"/>
      <c r="L7146" s="447">
        <v>3944.85</v>
      </c>
    </row>
    <row r="7147" spans="2:12" ht="13.5" thickTop="1" x14ac:dyDescent="0.25">
      <c r="B7147" s="396"/>
      <c r="C7147" s="396"/>
      <c r="D7147" s="396"/>
      <c r="E7147" s="396"/>
      <c r="F7147" s="396"/>
      <c r="G7147" s="396"/>
      <c r="H7147" s="396"/>
      <c r="I7147" s="396"/>
      <c r="J7147" s="396"/>
      <c r="K7147" s="396"/>
      <c r="L7147" s="396"/>
    </row>
    <row r="7148" spans="2:12" ht="12.75" customHeight="1" x14ac:dyDescent="0.25">
      <c r="B7148" s="388" t="s">
        <v>3812</v>
      </c>
      <c r="C7148" s="440" t="s">
        <v>15</v>
      </c>
      <c r="D7148" s="388" t="s">
        <v>33</v>
      </c>
      <c r="E7148" s="388" t="s">
        <v>30</v>
      </c>
      <c r="F7148" s="544" t="s">
        <v>199</v>
      </c>
      <c r="G7148" s="544"/>
      <c r="H7148" s="389" t="s">
        <v>24</v>
      </c>
      <c r="I7148" s="440" t="s">
        <v>26</v>
      </c>
      <c r="J7148" s="440" t="s">
        <v>585</v>
      </c>
      <c r="K7148" s="440" t="s">
        <v>54</v>
      </c>
      <c r="L7148" s="440" t="s">
        <v>25</v>
      </c>
    </row>
    <row r="7149" spans="2:12" ht="38.25" x14ac:dyDescent="0.25">
      <c r="B7149" s="390" t="s">
        <v>382</v>
      </c>
      <c r="C7149" s="391" t="s">
        <v>3813</v>
      </c>
      <c r="D7149" s="390" t="s">
        <v>130</v>
      </c>
      <c r="E7149" s="390" t="s">
        <v>3814</v>
      </c>
      <c r="F7149" s="541" t="s">
        <v>4457</v>
      </c>
      <c r="G7149" s="541"/>
      <c r="H7149" s="392" t="s">
        <v>159</v>
      </c>
      <c r="I7149" s="443">
        <v>1</v>
      </c>
      <c r="J7149" s="393"/>
      <c r="K7149" s="393">
        <v>4521.83</v>
      </c>
      <c r="L7149" s="393">
        <v>4521.83</v>
      </c>
    </row>
    <row r="7150" spans="2:12" ht="38.25" x14ac:dyDescent="0.25">
      <c r="B7150" s="397" t="s">
        <v>471</v>
      </c>
      <c r="C7150" s="448" t="s">
        <v>4989</v>
      </c>
      <c r="D7150" s="397" t="s">
        <v>164</v>
      </c>
      <c r="E7150" s="397" t="s">
        <v>5000</v>
      </c>
      <c r="F7150" s="545" t="s">
        <v>5001</v>
      </c>
      <c r="G7150" s="545"/>
      <c r="H7150" s="398" t="s">
        <v>131</v>
      </c>
      <c r="I7150" s="449">
        <v>2.1</v>
      </c>
      <c r="J7150" s="449">
        <v>0</v>
      </c>
      <c r="K7150" s="450">
        <v>1878.5</v>
      </c>
      <c r="L7150" s="450">
        <v>3944.85</v>
      </c>
    </row>
    <row r="7151" spans="2:12" ht="38.25" x14ac:dyDescent="0.25">
      <c r="B7151" s="397" t="s">
        <v>471</v>
      </c>
      <c r="C7151" s="448" t="s">
        <v>5494</v>
      </c>
      <c r="D7151" s="397" t="s">
        <v>164</v>
      </c>
      <c r="E7151" s="397" t="s">
        <v>5495</v>
      </c>
      <c r="F7151" s="545" t="s">
        <v>5496</v>
      </c>
      <c r="G7151" s="545"/>
      <c r="H7151" s="398" t="s">
        <v>5497</v>
      </c>
      <c r="I7151" s="449">
        <v>1</v>
      </c>
      <c r="J7151" s="449">
        <v>0</v>
      </c>
      <c r="K7151" s="450">
        <v>576.98</v>
      </c>
      <c r="L7151" s="450">
        <v>576.98</v>
      </c>
    </row>
    <row r="7152" spans="2:12" ht="25.5" x14ac:dyDescent="0.25">
      <c r="B7152" s="399"/>
      <c r="C7152" s="399"/>
      <c r="D7152" s="399"/>
      <c r="E7152" s="399"/>
      <c r="F7152" s="399"/>
      <c r="G7152" s="399" t="s">
        <v>386</v>
      </c>
      <c r="H7152" s="447">
        <v>541.80999999999995</v>
      </c>
      <c r="I7152" s="399" t="s">
        <v>387</v>
      </c>
      <c r="J7152" s="447">
        <v>0</v>
      </c>
      <c r="K7152" s="399" t="s">
        <v>388</v>
      </c>
      <c r="L7152" s="447">
        <v>541.80999999999995</v>
      </c>
    </row>
    <row r="7153" spans="2:12" ht="26.25" thickBot="1" x14ac:dyDescent="0.3">
      <c r="B7153" s="399"/>
      <c r="C7153" s="399"/>
      <c r="D7153" s="399"/>
      <c r="E7153" s="399"/>
      <c r="F7153" s="399"/>
      <c r="G7153" s="399" t="s">
        <v>389</v>
      </c>
      <c r="H7153" s="447">
        <v>0</v>
      </c>
      <c r="I7153" s="543"/>
      <c r="J7153" s="543" t="s">
        <v>474</v>
      </c>
      <c r="K7153" s="399"/>
      <c r="L7153" s="447">
        <v>4521.83</v>
      </c>
    </row>
    <row r="7154" spans="2:12" ht="13.5" thickTop="1" x14ac:dyDescent="0.25">
      <c r="B7154" s="396"/>
      <c r="C7154" s="396"/>
      <c r="D7154" s="396"/>
      <c r="E7154" s="396"/>
      <c r="F7154" s="396"/>
      <c r="G7154" s="396"/>
      <c r="H7154" s="396"/>
      <c r="I7154" s="396"/>
      <c r="J7154" s="396"/>
      <c r="K7154" s="396"/>
      <c r="L7154" s="396"/>
    </row>
    <row r="7155" spans="2:12" ht="12.75" customHeight="1" x14ac:dyDescent="0.25">
      <c r="B7155" s="388" t="s">
        <v>3825</v>
      </c>
      <c r="C7155" s="440" t="s">
        <v>15</v>
      </c>
      <c r="D7155" s="388" t="s">
        <v>33</v>
      </c>
      <c r="E7155" s="388" t="s">
        <v>30</v>
      </c>
      <c r="F7155" s="544" t="s">
        <v>199</v>
      </c>
      <c r="G7155" s="544"/>
      <c r="H7155" s="389" t="s">
        <v>24</v>
      </c>
      <c r="I7155" s="440" t="s">
        <v>26</v>
      </c>
      <c r="J7155" s="440" t="s">
        <v>585</v>
      </c>
      <c r="K7155" s="440" t="s">
        <v>54</v>
      </c>
      <c r="L7155" s="440" t="s">
        <v>25</v>
      </c>
    </row>
    <row r="7156" spans="2:12" ht="12.75" customHeight="1" x14ac:dyDescent="0.25">
      <c r="B7156" s="390" t="s">
        <v>382</v>
      </c>
      <c r="C7156" s="391" t="s">
        <v>3826</v>
      </c>
      <c r="D7156" s="390" t="s">
        <v>130</v>
      </c>
      <c r="E7156" s="390" t="s">
        <v>3827</v>
      </c>
      <c r="F7156" s="541" t="s">
        <v>4457</v>
      </c>
      <c r="G7156" s="541"/>
      <c r="H7156" s="392" t="s">
        <v>159</v>
      </c>
      <c r="I7156" s="443">
        <v>1</v>
      </c>
      <c r="J7156" s="393"/>
      <c r="K7156" s="393">
        <v>6957.7</v>
      </c>
      <c r="L7156" s="393">
        <v>6957.7</v>
      </c>
    </row>
    <row r="7157" spans="2:12" ht="38.25" x14ac:dyDescent="0.25">
      <c r="B7157" s="397" t="s">
        <v>471</v>
      </c>
      <c r="C7157" s="448" t="s">
        <v>1338</v>
      </c>
      <c r="D7157" s="397" t="s">
        <v>164</v>
      </c>
      <c r="E7157" s="397" t="s">
        <v>5498</v>
      </c>
      <c r="F7157" s="545" t="s">
        <v>475</v>
      </c>
      <c r="G7157" s="545"/>
      <c r="H7157" s="398" t="s">
        <v>138</v>
      </c>
      <c r="I7157" s="449">
        <v>0.02</v>
      </c>
      <c r="J7157" s="449">
        <v>0</v>
      </c>
      <c r="K7157" s="450">
        <v>552.41</v>
      </c>
      <c r="L7157" s="450">
        <v>11.04</v>
      </c>
    </row>
    <row r="7158" spans="2:12" x14ac:dyDescent="0.25">
      <c r="B7158" s="394" t="s">
        <v>383</v>
      </c>
      <c r="C7158" s="444" t="s">
        <v>662</v>
      </c>
      <c r="D7158" s="394" t="s">
        <v>1336</v>
      </c>
      <c r="E7158" s="394" t="s">
        <v>240</v>
      </c>
      <c r="F7158" s="542" t="s">
        <v>384</v>
      </c>
      <c r="G7158" s="542"/>
      <c r="H7158" s="395" t="s">
        <v>340</v>
      </c>
      <c r="I7158" s="445">
        <v>3.75</v>
      </c>
      <c r="J7158" s="445">
        <v>0</v>
      </c>
      <c r="K7158" s="446">
        <v>29.14</v>
      </c>
      <c r="L7158" s="446">
        <v>109.27500000000001</v>
      </c>
    </row>
    <row r="7159" spans="2:12" x14ac:dyDescent="0.25">
      <c r="B7159" s="394" t="s">
        <v>383</v>
      </c>
      <c r="C7159" s="444" t="s">
        <v>3956</v>
      </c>
      <c r="D7159" s="394" t="s">
        <v>1336</v>
      </c>
      <c r="E7159" s="394" t="s">
        <v>250</v>
      </c>
      <c r="F7159" s="542" t="s">
        <v>384</v>
      </c>
      <c r="G7159" s="542"/>
      <c r="H7159" s="395" t="s">
        <v>340</v>
      </c>
      <c r="I7159" s="445">
        <v>3.75</v>
      </c>
      <c r="J7159" s="445">
        <v>0</v>
      </c>
      <c r="K7159" s="446">
        <v>22.31</v>
      </c>
      <c r="L7159" s="446">
        <v>83.662499999999994</v>
      </c>
    </row>
    <row r="7160" spans="2:12" ht="38.25" x14ac:dyDescent="0.25">
      <c r="B7160" s="394" t="s">
        <v>383</v>
      </c>
      <c r="C7160" s="444" t="s">
        <v>5499</v>
      </c>
      <c r="D7160" s="394" t="s">
        <v>142</v>
      </c>
      <c r="E7160" s="394" t="s">
        <v>5500</v>
      </c>
      <c r="F7160" s="542" t="s">
        <v>390</v>
      </c>
      <c r="G7160" s="542"/>
      <c r="H7160" s="395" t="s">
        <v>131</v>
      </c>
      <c r="I7160" s="445">
        <v>1</v>
      </c>
      <c r="J7160" s="445">
        <v>0</v>
      </c>
      <c r="K7160" s="446">
        <v>6753.73</v>
      </c>
      <c r="L7160" s="446">
        <v>6753.73</v>
      </c>
    </row>
    <row r="7161" spans="2:12" ht="25.5" x14ac:dyDescent="0.25">
      <c r="B7161" s="399"/>
      <c r="C7161" s="399"/>
      <c r="D7161" s="399"/>
      <c r="E7161" s="399"/>
      <c r="F7161" s="399"/>
      <c r="G7161" s="399" t="s">
        <v>386</v>
      </c>
      <c r="H7161" s="447">
        <v>194.55</v>
      </c>
      <c r="I7161" s="399" t="s">
        <v>387</v>
      </c>
      <c r="J7161" s="447">
        <v>0</v>
      </c>
      <c r="K7161" s="399" t="s">
        <v>388</v>
      </c>
      <c r="L7161" s="447">
        <v>194.55</v>
      </c>
    </row>
    <row r="7162" spans="2:12" ht="26.25" thickBot="1" x14ac:dyDescent="0.3">
      <c r="B7162" s="399"/>
      <c r="C7162" s="399"/>
      <c r="D7162" s="399"/>
      <c r="E7162" s="399"/>
      <c r="F7162" s="399"/>
      <c r="G7162" s="399" t="s">
        <v>389</v>
      </c>
      <c r="H7162" s="447">
        <v>0</v>
      </c>
      <c r="I7162" s="543"/>
      <c r="J7162" s="543" t="s">
        <v>474</v>
      </c>
      <c r="K7162" s="399"/>
      <c r="L7162" s="447">
        <v>6957.7</v>
      </c>
    </row>
    <row r="7163" spans="2:12" ht="13.5" thickTop="1" x14ac:dyDescent="0.25">
      <c r="B7163" s="396"/>
      <c r="C7163" s="396"/>
      <c r="D7163" s="396"/>
      <c r="E7163" s="396"/>
      <c r="F7163" s="396"/>
      <c r="G7163" s="396"/>
      <c r="H7163" s="396"/>
      <c r="I7163" s="396"/>
      <c r="J7163" s="396"/>
      <c r="K7163" s="396"/>
      <c r="L7163" s="396"/>
    </row>
    <row r="7164" spans="2:12" ht="12.75" customHeight="1" x14ac:dyDescent="0.25">
      <c r="B7164" s="388" t="s">
        <v>5501</v>
      </c>
      <c r="C7164" s="440" t="s">
        <v>15</v>
      </c>
      <c r="D7164" s="388" t="s">
        <v>33</v>
      </c>
      <c r="E7164" s="388" t="s">
        <v>30</v>
      </c>
      <c r="F7164" s="544" t="s">
        <v>199</v>
      </c>
      <c r="G7164" s="544"/>
      <c r="H7164" s="389" t="s">
        <v>24</v>
      </c>
      <c r="I7164" s="440" t="s">
        <v>26</v>
      </c>
      <c r="J7164" s="440" t="s">
        <v>54</v>
      </c>
      <c r="K7164" s="440" t="s">
        <v>25</v>
      </c>
      <c r="L7164"/>
    </row>
    <row r="7165" spans="2:12" ht="51" x14ac:dyDescent="0.25">
      <c r="B7165" s="390" t="s">
        <v>382</v>
      </c>
      <c r="C7165" s="391" t="s">
        <v>5502</v>
      </c>
      <c r="D7165" s="390" t="s">
        <v>164</v>
      </c>
      <c r="E7165" s="390" t="s">
        <v>5503</v>
      </c>
      <c r="F7165" s="541" t="s">
        <v>5504</v>
      </c>
      <c r="G7165" s="541"/>
      <c r="H7165" s="392" t="s">
        <v>131</v>
      </c>
      <c r="I7165" s="443">
        <v>1</v>
      </c>
      <c r="J7165" s="393">
        <v>695.38</v>
      </c>
      <c r="K7165" s="393">
        <v>695.38</v>
      </c>
      <c r="L7165"/>
    </row>
    <row r="7166" spans="2:12" ht="12.75" customHeight="1" x14ac:dyDescent="0.25">
      <c r="B7166" s="388" t="s">
        <v>23</v>
      </c>
      <c r="C7166" s="440" t="s">
        <v>15</v>
      </c>
      <c r="D7166" s="388" t="s">
        <v>33</v>
      </c>
      <c r="E7166" s="388" t="s">
        <v>30</v>
      </c>
      <c r="F7166" s="544" t="s">
        <v>199</v>
      </c>
      <c r="G7166" s="546"/>
      <c r="H7166" s="389" t="s">
        <v>24</v>
      </c>
      <c r="I7166" s="440" t="s">
        <v>26</v>
      </c>
      <c r="J7166" s="440" t="s">
        <v>54</v>
      </c>
      <c r="K7166" s="440" t="s">
        <v>25</v>
      </c>
      <c r="L7166"/>
    </row>
    <row r="7167" spans="2:12" ht="25.5" customHeight="1" x14ac:dyDescent="0.25">
      <c r="B7167" s="394" t="s">
        <v>383</v>
      </c>
      <c r="C7167" s="444" t="s">
        <v>5505</v>
      </c>
      <c r="D7167" s="394" t="s">
        <v>164</v>
      </c>
      <c r="E7167" s="394" t="s">
        <v>5506</v>
      </c>
      <c r="F7167" s="542" t="s">
        <v>1292</v>
      </c>
      <c r="G7167" s="542"/>
      <c r="H7167" s="395" t="s">
        <v>131</v>
      </c>
      <c r="I7167" s="445">
        <v>1</v>
      </c>
      <c r="J7167" s="446">
        <v>695.38</v>
      </c>
      <c r="K7167" s="451" t="s">
        <v>5507</v>
      </c>
      <c r="L7167"/>
    </row>
    <row r="7168" spans="2:12" ht="15" x14ac:dyDescent="0.25">
      <c r="B7168" s="549" t="s">
        <v>497</v>
      </c>
      <c r="C7168" s="546"/>
      <c r="D7168" s="546"/>
      <c r="E7168" s="546"/>
      <c r="F7168" s="546"/>
      <c r="G7168" s="546"/>
      <c r="H7168" s="546"/>
      <c r="I7168" s="546"/>
      <c r="J7168" s="546"/>
      <c r="K7168" s="546"/>
      <c r="L7168"/>
    </row>
    <row r="7169" spans="2:12" ht="15" x14ac:dyDescent="0.25">
      <c r="B7169" s="388" t="s">
        <v>23</v>
      </c>
      <c r="C7169" s="440" t="s">
        <v>15</v>
      </c>
      <c r="D7169" s="388" t="s">
        <v>33</v>
      </c>
      <c r="E7169" s="388" t="s">
        <v>30</v>
      </c>
      <c r="F7169" s="544" t="s">
        <v>199</v>
      </c>
      <c r="G7169" s="546"/>
      <c r="H7169" s="389" t="s">
        <v>24</v>
      </c>
      <c r="I7169" s="440" t="s">
        <v>26</v>
      </c>
      <c r="J7169" s="440" t="s">
        <v>54</v>
      </c>
      <c r="K7169" s="440" t="s">
        <v>25</v>
      </c>
      <c r="L7169"/>
    </row>
    <row r="7170" spans="2:12" ht="25.5" x14ac:dyDescent="0.25">
      <c r="B7170" s="394" t="s">
        <v>383</v>
      </c>
      <c r="C7170" s="444" t="s">
        <v>5505</v>
      </c>
      <c r="D7170" s="394" t="s">
        <v>164</v>
      </c>
      <c r="E7170" s="394" t="s">
        <v>5506</v>
      </c>
      <c r="F7170" s="542" t="s">
        <v>1292</v>
      </c>
      <c r="G7170" s="542"/>
      <c r="H7170" s="395" t="s">
        <v>131</v>
      </c>
      <c r="I7170" s="445">
        <v>1</v>
      </c>
      <c r="J7170" s="446">
        <v>695.38</v>
      </c>
      <c r="K7170" s="451" t="s">
        <v>5507</v>
      </c>
      <c r="L7170"/>
    </row>
    <row r="7171" spans="2:12" ht="25.5" x14ac:dyDescent="0.25">
      <c r="B7171" s="399"/>
      <c r="C7171" s="399"/>
      <c r="D7171" s="399"/>
      <c r="E7171" s="399"/>
      <c r="F7171" s="399" t="s">
        <v>386</v>
      </c>
      <c r="G7171" s="447">
        <v>0</v>
      </c>
      <c r="H7171" s="399" t="s">
        <v>387</v>
      </c>
      <c r="I7171" s="447">
        <v>0</v>
      </c>
      <c r="J7171" s="399" t="s">
        <v>388</v>
      </c>
      <c r="K7171" s="447">
        <v>0</v>
      </c>
      <c r="L7171"/>
    </row>
    <row r="7172" spans="2:12" ht="26.25" thickBot="1" x14ac:dyDescent="0.3">
      <c r="B7172" s="399"/>
      <c r="C7172" s="399"/>
      <c r="D7172" s="399"/>
      <c r="E7172" s="399"/>
      <c r="F7172" s="399" t="s">
        <v>389</v>
      </c>
      <c r="G7172" s="447">
        <v>0</v>
      </c>
      <c r="H7172" s="399"/>
      <c r="I7172" s="543" t="s">
        <v>474</v>
      </c>
      <c r="J7172" s="543"/>
      <c r="K7172" s="447">
        <v>695.38</v>
      </c>
      <c r="L7172"/>
    </row>
    <row r="7173" spans="2:12" ht="13.5" thickTop="1" x14ac:dyDescent="0.25">
      <c r="B7173" s="396"/>
      <c r="C7173" s="396"/>
      <c r="D7173" s="396"/>
      <c r="E7173" s="396"/>
      <c r="F7173" s="396"/>
      <c r="G7173" s="396"/>
      <c r="H7173" s="396"/>
      <c r="I7173" s="396"/>
      <c r="J7173" s="396"/>
      <c r="K7173" s="396"/>
      <c r="L7173" s="396"/>
    </row>
    <row r="7174" spans="2:12" ht="12.75" customHeight="1" x14ac:dyDescent="0.25">
      <c r="B7174" s="388" t="s">
        <v>3836</v>
      </c>
      <c r="C7174" s="440" t="s">
        <v>15</v>
      </c>
      <c r="D7174" s="388" t="s">
        <v>33</v>
      </c>
      <c r="E7174" s="388" t="s">
        <v>30</v>
      </c>
      <c r="F7174" s="544" t="s">
        <v>199</v>
      </c>
      <c r="G7174" s="544"/>
      <c r="H7174" s="389" t="s">
        <v>24</v>
      </c>
      <c r="I7174" s="440" t="s">
        <v>26</v>
      </c>
      <c r="J7174" s="440" t="s">
        <v>585</v>
      </c>
      <c r="K7174" s="440" t="s">
        <v>54</v>
      </c>
      <c r="L7174" s="440" t="s">
        <v>25</v>
      </c>
    </row>
    <row r="7175" spans="2:12" x14ac:dyDescent="0.25">
      <c r="B7175" s="390" t="s">
        <v>382</v>
      </c>
      <c r="C7175" s="391" t="s">
        <v>809</v>
      </c>
      <c r="D7175" s="390" t="s">
        <v>1336</v>
      </c>
      <c r="E7175" s="390" t="s">
        <v>344</v>
      </c>
      <c r="F7175" s="541">
        <v>2013</v>
      </c>
      <c r="G7175" s="541"/>
      <c r="H7175" s="392" t="s">
        <v>131</v>
      </c>
      <c r="I7175" s="443">
        <v>1</v>
      </c>
      <c r="J7175" s="393"/>
      <c r="K7175" s="393">
        <v>81.849999999999994</v>
      </c>
      <c r="L7175" s="393">
        <v>81.849999999999994</v>
      </c>
    </row>
    <row r="7176" spans="2:12" ht="12.75" customHeight="1" x14ac:dyDescent="0.25">
      <c r="B7176" s="394" t="s">
        <v>383</v>
      </c>
      <c r="C7176" s="444" t="s">
        <v>780</v>
      </c>
      <c r="D7176" s="394" t="s">
        <v>1336</v>
      </c>
      <c r="E7176" s="394" t="s">
        <v>502</v>
      </c>
      <c r="F7176" s="542" t="s">
        <v>390</v>
      </c>
      <c r="G7176" s="542"/>
      <c r="H7176" s="395" t="s">
        <v>156</v>
      </c>
      <c r="I7176" s="445">
        <v>7.5</v>
      </c>
      <c r="J7176" s="445">
        <v>0</v>
      </c>
      <c r="K7176" s="446">
        <v>1.27</v>
      </c>
      <c r="L7176" s="446">
        <v>9.5250000000000004</v>
      </c>
    </row>
    <row r="7177" spans="2:12" ht="25.5" x14ac:dyDescent="0.25">
      <c r="B7177" s="394" t="s">
        <v>383</v>
      </c>
      <c r="C7177" s="444" t="s">
        <v>811</v>
      </c>
      <c r="D7177" s="394" t="s">
        <v>1336</v>
      </c>
      <c r="E7177" s="394" t="s">
        <v>514</v>
      </c>
      <c r="F7177" s="542" t="s">
        <v>390</v>
      </c>
      <c r="G7177" s="542"/>
      <c r="H7177" s="395" t="s">
        <v>131</v>
      </c>
      <c r="I7177" s="445">
        <v>1.05</v>
      </c>
      <c r="J7177" s="445">
        <v>0</v>
      </c>
      <c r="K7177" s="446">
        <v>33.270000000000003</v>
      </c>
      <c r="L7177" s="446">
        <v>34.933500000000002</v>
      </c>
    </row>
    <row r="7178" spans="2:12" x14ac:dyDescent="0.25">
      <c r="B7178" s="394" t="s">
        <v>383</v>
      </c>
      <c r="C7178" s="444" t="s">
        <v>690</v>
      </c>
      <c r="D7178" s="394" t="s">
        <v>1336</v>
      </c>
      <c r="E7178" s="394" t="s">
        <v>202</v>
      </c>
      <c r="F7178" s="542" t="s">
        <v>384</v>
      </c>
      <c r="G7178" s="542"/>
      <c r="H7178" s="395" t="s">
        <v>340</v>
      </c>
      <c r="I7178" s="445">
        <v>0.94940000000000002</v>
      </c>
      <c r="J7178" s="445">
        <v>0</v>
      </c>
      <c r="K7178" s="446">
        <v>20.37</v>
      </c>
      <c r="L7178" s="446">
        <v>19.339278</v>
      </c>
    </row>
    <row r="7179" spans="2:12" x14ac:dyDescent="0.25">
      <c r="B7179" s="394" t="s">
        <v>383</v>
      </c>
      <c r="C7179" s="444" t="s">
        <v>810</v>
      </c>
      <c r="D7179" s="394" t="s">
        <v>1336</v>
      </c>
      <c r="E7179" s="394" t="s">
        <v>246</v>
      </c>
      <c r="F7179" s="542" t="s">
        <v>384</v>
      </c>
      <c r="G7179" s="542"/>
      <c r="H7179" s="395" t="s">
        <v>340</v>
      </c>
      <c r="I7179" s="445">
        <v>0.58069999999999999</v>
      </c>
      <c r="J7179" s="445">
        <v>0</v>
      </c>
      <c r="K7179" s="446">
        <v>29.13</v>
      </c>
      <c r="L7179" s="446">
        <v>16.915790999999999</v>
      </c>
    </row>
    <row r="7180" spans="2:12" x14ac:dyDescent="0.25">
      <c r="B7180" s="394" t="s">
        <v>383</v>
      </c>
      <c r="C7180" s="444" t="s">
        <v>812</v>
      </c>
      <c r="D7180" s="394" t="s">
        <v>1336</v>
      </c>
      <c r="E7180" s="394" t="s">
        <v>515</v>
      </c>
      <c r="F7180" s="542" t="s">
        <v>390</v>
      </c>
      <c r="G7180" s="542"/>
      <c r="H7180" s="395" t="s">
        <v>156</v>
      </c>
      <c r="I7180" s="445">
        <v>0.1464</v>
      </c>
      <c r="J7180" s="445">
        <v>0</v>
      </c>
      <c r="K7180" s="446">
        <v>7.98</v>
      </c>
      <c r="L7180" s="446">
        <v>1.168272</v>
      </c>
    </row>
    <row r="7181" spans="2:12" ht="25.5" x14ac:dyDescent="0.25">
      <c r="B7181" s="399"/>
      <c r="C7181" s="399"/>
      <c r="D7181" s="399"/>
      <c r="E7181" s="399"/>
      <c r="F7181" s="399"/>
      <c r="G7181" s="399" t="s">
        <v>386</v>
      </c>
      <c r="H7181" s="447">
        <v>36.24</v>
      </c>
      <c r="I7181" s="399" t="s">
        <v>387</v>
      </c>
      <c r="J7181" s="447">
        <v>0</v>
      </c>
      <c r="K7181" s="399" t="s">
        <v>388</v>
      </c>
      <c r="L7181" s="447">
        <v>36.24</v>
      </c>
    </row>
    <row r="7182" spans="2:12" ht="26.25" thickBot="1" x14ac:dyDescent="0.3">
      <c r="B7182" s="399"/>
      <c r="C7182" s="399"/>
      <c r="D7182" s="399"/>
      <c r="E7182" s="399"/>
      <c r="F7182" s="399"/>
      <c r="G7182" s="399" t="s">
        <v>389</v>
      </c>
      <c r="H7182" s="447">
        <v>0</v>
      </c>
      <c r="I7182" s="543"/>
      <c r="J7182" s="543" t="s">
        <v>474</v>
      </c>
      <c r="K7182" s="399"/>
      <c r="L7182" s="447">
        <v>81.849999999999994</v>
      </c>
    </row>
    <row r="7183" spans="2:12" ht="12.75" customHeight="1" thickTop="1" x14ac:dyDescent="0.25">
      <c r="B7183" s="396"/>
      <c r="C7183" s="396"/>
      <c r="D7183" s="396"/>
      <c r="E7183" s="396"/>
      <c r="F7183" s="396"/>
      <c r="G7183" s="396"/>
      <c r="H7183" s="396"/>
      <c r="I7183" s="396"/>
      <c r="J7183" s="396"/>
      <c r="K7183" s="396"/>
      <c r="L7183" s="396"/>
    </row>
    <row r="7184" spans="2:12" ht="15" x14ac:dyDescent="0.25">
      <c r="B7184" s="388" t="s">
        <v>3837</v>
      </c>
      <c r="C7184" s="440" t="s">
        <v>15</v>
      </c>
      <c r="D7184" s="388" t="s">
        <v>33</v>
      </c>
      <c r="E7184" s="388" t="s">
        <v>30</v>
      </c>
      <c r="F7184" s="544" t="s">
        <v>199</v>
      </c>
      <c r="G7184" s="544"/>
      <c r="H7184" s="389" t="s">
        <v>24</v>
      </c>
      <c r="I7184" s="440" t="s">
        <v>26</v>
      </c>
      <c r="J7184" s="440" t="s">
        <v>585</v>
      </c>
      <c r="K7184" s="440" t="s">
        <v>54</v>
      </c>
      <c r="L7184" s="440" t="s">
        <v>25</v>
      </c>
    </row>
    <row r="7185" spans="2:12" ht="12.75" customHeight="1" x14ac:dyDescent="0.25">
      <c r="B7185" s="390" t="s">
        <v>382</v>
      </c>
      <c r="C7185" s="391" t="s">
        <v>3838</v>
      </c>
      <c r="D7185" s="390" t="s">
        <v>160</v>
      </c>
      <c r="E7185" s="390" t="s">
        <v>3839</v>
      </c>
      <c r="F7185" s="541" t="s">
        <v>5508</v>
      </c>
      <c r="G7185" s="541"/>
      <c r="H7185" s="392" t="s">
        <v>131</v>
      </c>
      <c r="I7185" s="443">
        <v>1</v>
      </c>
      <c r="J7185" s="393"/>
      <c r="K7185" s="393">
        <v>19.45</v>
      </c>
      <c r="L7185" s="393">
        <v>19.45</v>
      </c>
    </row>
    <row r="7186" spans="2:12" x14ac:dyDescent="0.25">
      <c r="B7186" s="394" t="s">
        <v>383</v>
      </c>
      <c r="C7186" s="444" t="s">
        <v>690</v>
      </c>
      <c r="D7186" s="394" t="s">
        <v>1336</v>
      </c>
      <c r="E7186" s="394" t="s">
        <v>202</v>
      </c>
      <c r="F7186" s="542" t="s">
        <v>384</v>
      </c>
      <c r="G7186" s="542"/>
      <c r="H7186" s="395" t="s">
        <v>340</v>
      </c>
      <c r="I7186" s="445">
        <v>0.10443</v>
      </c>
      <c r="J7186" s="445">
        <v>0</v>
      </c>
      <c r="K7186" s="446">
        <v>20.37</v>
      </c>
      <c r="L7186" s="446">
        <v>2.1272391000000002</v>
      </c>
    </row>
    <row r="7187" spans="2:12" x14ac:dyDescent="0.25">
      <c r="B7187" s="394" t="s">
        <v>383</v>
      </c>
      <c r="C7187" s="444" t="s">
        <v>673</v>
      </c>
      <c r="D7187" s="394" t="s">
        <v>1336</v>
      </c>
      <c r="E7187" s="394" t="s">
        <v>247</v>
      </c>
      <c r="F7187" s="542" t="s">
        <v>384</v>
      </c>
      <c r="G7187" s="542"/>
      <c r="H7187" s="395" t="s">
        <v>340</v>
      </c>
      <c r="I7187" s="445">
        <v>0.32979000000000003</v>
      </c>
      <c r="J7187" s="445">
        <v>0</v>
      </c>
      <c r="K7187" s="446">
        <v>29.12</v>
      </c>
      <c r="L7187" s="446">
        <v>9.6034848000000004</v>
      </c>
    </row>
    <row r="7188" spans="2:12" ht="25.5" x14ac:dyDescent="0.25">
      <c r="B7188" s="394" t="s">
        <v>383</v>
      </c>
      <c r="C7188" s="444" t="s">
        <v>5509</v>
      </c>
      <c r="D7188" s="394" t="s">
        <v>160</v>
      </c>
      <c r="E7188" s="394" t="s">
        <v>5510</v>
      </c>
      <c r="F7188" s="542" t="s">
        <v>390</v>
      </c>
      <c r="G7188" s="542"/>
      <c r="H7188" s="395" t="s">
        <v>2175</v>
      </c>
      <c r="I7188" s="445">
        <v>9.6632099999999994</v>
      </c>
      <c r="J7188" s="445">
        <v>0</v>
      </c>
      <c r="K7188" s="446">
        <v>0.8</v>
      </c>
      <c r="L7188" s="446">
        <v>7.7305679999999999</v>
      </c>
    </row>
    <row r="7189" spans="2:12" ht="25.5" x14ac:dyDescent="0.25">
      <c r="B7189" s="399"/>
      <c r="C7189" s="399"/>
      <c r="D7189" s="399"/>
      <c r="E7189" s="399"/>
      <c r="F7189" s="399"/>
      <c r="G7189" s="399" t="s">
        <v>386</v>
      </c>
      <c r="H7189" s="447">
        <v>11.72</v>
      </c>
      <c r="I7189" s="399" t="s">
        <v>387</v>
      </c>
      <c r="J7189" s="447">
        <v>0</v>
      </c>
      <c r="K7189" s="399" t="s">
        <v>388</v>
      </c>
      <c r="L7189" s="447">
        <v>11.72</v>
      </c>
    </row>
    <row r="7190" spans="2:12" ht="26.25" thickBot="1" x14ac:dyDescent="0.3">
      <c r="B7190" s="399"/>
      <c r="C7190" s="399"/>
      <c r="D7190" s="399"/>
      <c r="E7190" s="399"/>
      <c r="F7190" s="399"/>
      <c r="G7190" s="399" t="s">
        <v>389</v>
      </c>
      <c r="H7190" s="447">
        <v>0</v>
      </c>
      <c r="I7190" s="543"/>
      <c r="J7190" s="543" t="s">
        <v>474</v>
      </c>
      <c r="K7190" s="399"/>
      <c r="L7190" s="447">
        <v>19.45</v>
      </c>
    </row>
    <row r="7191" spans="2:12" ht="13.5" thickTop="1" x14ac:dyDescent="0.25">
      <c r="B7191" s="396"/>
      <c r="C7191" s="396"/>
      <c r="D7191" s="396"/>
      <c r="E7191" s="396"/>
      <c r="F7191" s="396"/>
      <c r="G7191" s="396"/>
      <c r="H7191" s="396"/>
      <c r="I7191" s="396"/>
      <c r="J7191" s="396"/>
      <c r="K7191" s="396"/>
      <c r="L7191" s="396"/>
    </row>
    <row r="7192" spans="2:12" ht="15" x14ac:dyDescent="0.25">
      <c r="B7192" s="388" t="s">
        <v>3841</v>
      </c>
      <c r="C7192" s="440" t="s">
        <v>15</v>
      </c>
      <c r="D7192" s="388" t="s">
        <v>33</v>
      </c>
      <c r="E7192" s="388" t="s">
        <v>30</v>
      </c>
      <c r="F7192" s="544" t="s">
        <v>199</v>
      </c>
      <c r="G7192" s="544"/>
      <c r="H7192" s="389" t="s">
        <v>24</v>
      </c>
      <c r="I7192" s="440" t="s">
        <v>26</v>
      </c>
      <c r="J7192" s="440" t="s">
        <v>585</v>
      </c>
      <c r="K7192" s="440" t="s">
        <v>54</v>
      </c>
      <c r="L7192" s="440" t="s">
        <v>25</v>
      </c>
    </row>
    <row r="7193" spans="2:12" ht="12.75" customHeight="1" x14ac:dyDescent="0.25">
      <c r="B7193" s="390" t="s">
        <v>382</v>
      </c>
      <c r="C7193" s="391" t="s">
        <v>3842</v>
      </c>
      <c r="D7193" s="390" t="s">
        <v>160</v>
      </c>
      <c r="E7193" s="390" t="s">
        <v>3843</v>
      </c>
      <c r="F7193" s="541" t="s">
        <v>5511</v>
      </c>
      <c r="G7193" s="541"/>
      <c r="H7193" s="392" t="s">
        <v>188</v>
      </c>
      <c r="I7193" s="443">
        <v>1</v>
      </c>
      <c r="J7193" s="393"/>
      <c r="K7193" s="393">
        <v>121.35</v>
      </c>
      <c r="L7193" s="393">
        <v>121.35</v>
      </c>
    </row>
    <row r="7194" spans="2:12" ht="12.75" customHeight="1" x14ac:dyDescent="0.25">
      <c r="B7194" s="397" t="s">
        <v>471</v>
      </c>
      <c r="C7194" s="448" t="s">
        <v>5512</v>
      </c>
      <c r="D7194" s="397" t="s">
        <v>160</v>
      </c>
      <c r="E7194" s="397" t="s">
        <v>5513</v>
      </c>
      <c r="F7194" s="545" t="s">
        <v>4013</v>
      </c>
      <c r="G7194" s="545"/>
      <c r="H7194" s="398" t="s">
        <v>504</v>
      </c>
      <c r="I7194" s="449">
        <v>0.39800000000000002</v>
      </c>
      <c r="J7194" s="449">
        <v>0</v>
      </c>
      <c r="K7194" s="450">
        <v>29.2</v>
      </c>
      <c r="L7194" s="450">
        <v>11.62</v>
      </c>
    </row>
    <row r="7195" spans="2:12" ht="51" x14ac:dyDescent="0.25">
      <c r="B7195" s="397" t="s">
        <v>471</v>
      </c>
      <c r="C7195" s="448" t="s">
        <v>5514</v>
      </c>
      <c r="D7195" s="397" t="s">
        <v>160</v>
      </c>
      <c r="E7195" s="397" t="s">
        <v>5515</v>
      </c>
      <c r="F7195" s="545" t="s">
        <v>4013</v>
      </c>
      <c r="G7195" s="545"/>
      <c r="H7195" s="398" t="s">
        <v>505</v>
      </c>
      <c r="I7195" s="449">
        <v>2.1000000000000001E-2</v>
      </c>
      <c r="J7195" s="449">
        <v>0</v>
      </c>
      <c r="K7195" s="450">
        <v>30.67</v>
      </c>
      <c r="L7195" s="450">
        <v>0.64</v>
      </c>
    </row>
    <row r="7196" spans="2:12" ht="76.5" x14ac:dyDescent="0.25">
      <c r="B7196" s="397" t="s">
        <v>471</v>
      </c>
      <c r="C7196" s="448" t="s">
        <v>5516</v>
      </c>
      <c r="D7196" s="397" t="s">
        <v>160</v>
      </c>
      <c r="E7196" s="397" t="s">
        <v>5517</v>
      </c>
      <c r="F7196" s="545" t="s">
        <v>1252</v>
      </c>
      <c r="G7196" s="545"/>
      <c r="H7196" s="398" t="s">
        <v>138</v>
      </c>
      <c r="I7196" s="449">
        <v>6.0000000000000001E-3</v>
      </c>
      <c r="J7196" s="449">
        <v>0</v>
      </c>
      <c r="K7196" s="450">
        <v>502.71</v>
      </c>
      <c r="L7196" s="450">
        <v>3.01</v>
      </c>
    </row>
    <row r="7197" spans="2:12" x14ac:dyDescent="0.25">
      <c r="B7197" s="394" t="s">
        <v>383</v>
      </c>
      <c r="C7197" s="444" t="s">
        <v>685</v>
      </c>
      <c r="D7197" s="394" t="s">
        <v>1336</v>
      </c>
      <c r="E7197" s="394" t="s">
        <v>236</v>
      </c>
      <c r="F7197" s="542" t="s">
        <v>384</v>
      </c>
      <c r="G7197" s="542"/>
      <c r="H7197" s="395" t="s">
        <v>340</v>
      </c>
      <c r="I7197" s="445">
        <v>0.41899999999999998</v>
      </c>
      <c r="J7197" s="445">
        <v>0</v>
      </c>
      <c r="K7197" s="446">
        <v>29.12</v>
      </c>
      <c r="L7197" s="446">
        <v>12.201280000000001</v>
      </c>
    </row>
    <row r="7198" spans="2:12" x14ac:dyDescent="0.25">
      <c r="B7198" s="394" t="s">
        <v>383</v>
      </c>
      <c r="C7198" s="444" t="s">
        <v>690</v>
      </c>
      <c r="D7198" s="394" t="s">
        <v>1336</v>
      </c>
      <c r="E7198" s="394" t="s">
        <v>202</v>
      </c>
      <c r="F7198" s="542" t="s">
        <v>384</v>
      </c>
      <c r="G7198" s="542"/>
      <c r="H7198" s="395" t="s">
        <v>340</v>
      </c>
      <c r="I7198" s="445">
        <v>0.20899999999999999</v>
      </c>
      <c r="J7198" s="445">
        <v>0</v>
      </c>
      <c r="K7198" s="446">
        <v>20.37</v>
      </c>
      <c r="L7198" s="446">
        <v>4.2573299999999996</v>
      </c>
    </row>
    <row r="7199" spans="2:12" ht="25.5" x14ac:dyDescent="0.25">
      <c r="B7199" s="394" t="s">
        <v>383</v>
      </c>
      <c r="C7199" s="444" t="s">
        <v>5518</v>
      </c>
      <c r="D7199" s="394" t="s">
        <v>160</v>
      </c>
      <c r="E7199" s="394" t="s">
        <v>5519</v>
      </c>
      <c r="F7199" s="542" t="s">
        <v>390</v>
      </c>
      <c r="G7199" s="542"/>
      <c r="H7199" s="395" t="s">
        <v>188</v>
      </c>
      <c r="I7199" s="445">
        <v>1.04</v>
      </c>
      <c r="J7199" s="445">
        <v>0</v>
      </c>
      <c r="K7199" s="446">
        <v>86.19</v>
      </c>
      <c r="L7199" s="446">
        <v>89.637600000000006</v>
      </c>
    </row>
    <row r="7200" spans="2:12" ht="25.5" x14ac:dyDescent="0.25">
      <c r="B7200" s="399"/>
      <c r="C7200" s="399"/>
      <c r="D7200" s="399"/>
      <c r="E7200" s="399"/>
      <c r="F7200" s="399"/>
      <c r="G7200" s="399" t="s">
        <v>386</v>
      </c>
      <c r="H7200" s="447">
        <v>29.24</v>
      </c>
      <c r="I7200" s="399" t="s">
        <v>387</v>
      </c>
      <c r="J7200" s="447">
        <v>0</v>
      </c>
      <c r="K7200" s="399" t="s">
        <v>388</v>
      </c>
      <c r="L7200" s="447">
        <v>29.24</v>
      </c>
    </row>
    <row r="7201" spans="2:12" ht="26.25" thickBot="1" x14ac:dyDescent="0.3">
      <c r="B7201" s="399"/>
      <c r="C7201" s="399"/>
      <c r="D7201" s="399"/>
      <c r="E7201" s="399"/>
      <c r="F7201" s="399"/>
      <c r="G7201" s="399" t="s">
        <v>389</v>
      </c>
      <c r="H7201" s="447">
        <v>0</v>
      </c>
      <c r="I7201" s="543"/>
      <c r="J7201" s="543" t="s">
        <v>474</v>
      </c>
      <c r="K7201" s="399"/>
      <c r="L7201" s="447">
        <v>121.35</v>
      </c>
    </row>
    <row r="7202" spans="2:12" ht="13.5" thickTop="1" x14ac:dyDescent="0.25">
      <c r="B7202" s="396"/>
      <c r="C7202" s="396"/>
      <c r="D7202" s="396"/>
      <c r="E7202" s="396"/>
      <c r="F7202" s="396"/>
      <c r="G7202" s="396"/>
      <c r="H7202" s="396"/>
      <c r="I7202" s="396"/>
      <c r="J7202" s="396"/>
      <c r="K7202" s="396"/>
      <c r="L7202" s="396"/>
    </row>
    <row r="7203" spans="2:12" ht="12.75" customHeight="1" x14ac:dyDescent="0.25">
      <c r="B7203" s="388" t="s">
        <v>3844</v>
      </c>
      <c r="C7203" s="440" t="s">
        <v>15</v>
      </c>
      <c r="D7203" s="388" t="s">
        <v>33</v>
      </c>
      <c r="E7203" s="388" t="s">
        <v>30</v>
      </c>
      <c r="F7203" s="544" t="s">
        <v>199</v>
      </c>
      <c r="G7203" s="544"/>
      <c r="H7203" s="389" t="s">
        <v>24</v>
      </c>
      <c r="I7203" s="440" t="s">
        <v>26</v>
      </c>
      <c r="J7203" s="440" t="s">
        <v>585</v>
      </c>
      <c r="K7203" s="440" t="s">
        <v>54</v>
      </c>
      <c r="L7203" s="440" t="s">
        <v>25</v>
      </c>
    </row>
    <row r="7204" spans="2:12" x14ac:dyDescent="0.25">
      <c r="B7204" s="390" t="s">
        <v>382</v>
      </c>
      <c r="C7204" s="391" t="s">
        <v>3845</v>
      </c>
      <c r="D7204" s="390" t="s">
        <v>1336</v>
      </c>
      <c r="E7204" s="390" t="s">
        <v>3846</v>
      </c>
      <c r="F7204" s="541">
        <v>2101</v>
      </c>
      <c r="G7204" s="541"/>
      <c r="H7204" s="392" t="s">
        <v>131</v>
      </c>
      <c r="I7204" s="443">
        <v>1</v>
      </c>
      <c r="J7204" s="393"/>
      <c r="K7204" s="393">
        <v>5.68</v>
      </c>
      <c r="L7204" s="393">
        <v>5.68</v>
      </c>
    </row>
    <row r="7205" spans="2:12" ht="12.75" customHeight="1" x14ac:dyDescent="0.25">
      <c r="B7205" s="394" t="s">
        <v>383</v>
      </c>
      <c r="C7205" s="444" t="s">
        <v>681</v>
      </c>
      <c r="D7205" s="394" t="s">
        <v>1336</v>
      </c>
      <c r="E7205" s="394" t="s">
        <v>242</v>
      </c>
      <c r="F7205" s="542" t="s">
        <v>384</v>
      </c>
      <c r="G7205" s="542"/>
      <c r="H7205" s="395" t="s">
        <v>340</v>
      </c>
      <c r="I7205" s="445">
        <v>5.5399999999999998E-2</v>
      </c>
      <c r="J7205" s="445">
        <v>0</v>
      </c>
      <c r="K7205" s="446">
        <v>29.16</v>
      </c>
      <c r="L7205" s="446">
        <v>1.615464</v>
      </c>
    </row>
    <row r="7206" spans="2:12" x14ac:dyDescent="0.25">
      <c r="B7206" s="394" t="s">
        <v>383</v>
      </c>
      <c r="C7206" s="444" t="s">
        <v>670</v>
      </c>
      <c r="D7206" s="394" t="s">
        <v>1336</v>
      </c>
      <c r="E7206" s="394" t="s">
        <v>415</v>
      </c>
      <c r="F7206" s="542" t="s">
        <v>390</v>
      </c>
      <c r="G7206" s="542"/>
      <c r="H7206" s="395" t="s">
        <v>156</v>
      </c>
      <c r="I7206" s="445">
        <v>1.2166999999999999</v>
      </c>
      <c r="J7206" s="445">
        <v>0</v>
      </c>
      <c r="K7206" s="446">
        <v>0.64</v>
      </c>
      <c r="L7206" s="446">
        <v>0.77868800000000005</v>
      </c>
    </row>
    <row r="7207" spans="2:12" x14ac:dyDescent="0.25">
      <c r="B7207" s="394" t="s">
        <v>383</v>
      </c>
      <c r="C7207" s="444" t="s">
        <v>695</v>
      </c>
      <c r="D7207" s="394" t="s">
        <v>1336</v>
      </c>
      <c r="E7207" s="394" t="s">
        <v>437</v>
      </c>
      <c r="F7207" s="542" t="s">
        <v>390</v>
      </c>
      <c r="G7207" s="542"/>
      <c r="H7207" s="395" t="s">
        <v>138</v>
      </c>
      <c r="I7207" s="445">
        <v>3.0000000000000001E-3</v>
      </c>
      <c r="J7207" s="445">
        <v>0</v>
      </c>
      <c r="K7207" s="446">
        <v>168.09</v>
      </c>
      <c r="L7207" s="446">
        <v>0.50427</v>
      </c>
    </row>
    <row r="7208" spans="2:12" x14ac:dyDescent="0.25">
      <c r="B7208" s="394" t="s">
        <v>383</v>
      </c>
      <c r="C7208" s="444" t="s">
        <v>5520</v>
      </c>
      <c r="D7208" s="394" t="s">
        <v>1336</v>
      </c>
      <c r="E7208" s="394" t="s">
        <v>5521</v>
      </c>
      <c r="F7208" s="542" t="s">
        <v>390</v>
      </c>
      <c r="G7208" s="542"/>
      <c r="H7208" s="395" t="s">
        <v>156</v>
      </c>
      <c r="I7208" s="445">
        <v>8.5999999999999993E-2</v>
      </c>
      <c r="J7208" s="445">
        <v>0</v>
      </c>
      <c r="K7208" s="446">
        <v>32.659999999999997</v>
      </c>
      <c r="L7208" s="446">
        <v>2.8087599999999999</v>
      </c>
    </row>
    <row r="7209" spans="2:12" ht="25.5" x14ac:dyDescent="0.25">
      <c r="B7209" s="399"/>
      <c r="C7209" s="399"/>
      <c r="D7209" s="399"/>
      <c r="E7209" s="399"/>
      <c r="F7209" s="399"/>
      <c r="G7209" s="399" t="s">
        <v>386</v>
      </c>
      <c r="H7209" s="447">
        <v>1.61</v>
      </c>
      <c r="I7209" s="399" t="s">
        <v>387</v>
      </c>
      <c r="J7209" s="447">
        <v>0</v>
      </c>
      <c r="K7209" s="399" t="s">
        <v>388</v>
      </c>
      <c r="L7209" s="447">
        <v>1.61</v>
      </c>
    </row>
    <row r="7210" spans="2:12" ht="26.25" thickBot="1" x14ac:dyDescent="0.3">
      <c r="B7210" s="399"/>
      <c r="C7210" s="399"/>
      <c r="D7210" s="399"/>
      <c r="E7210" s="399"/>
      <c r="F7210" s="399"/>
      <c r="G7210" s="399" t="s">
        <v>389</v>
      </c>
      <c r="H7210" s="447">
        <v>0</v>
      </c>
      <c r="I7210" s="543"/>
      <c r="J7210" s="543" t="s">
        <v>474</v>
      </c>
      <c r="K7210" s="399"/>
      <c r="L7210" s="447">
        <v>5.68</v>
      </c>
    </row>
    <row r="7211" spans="2:12" ht="13.5" thickTop="1" x14ac:dyDescent="0.25">
      <c r="B7211" s="396"/>
      <c r="C7211" s="396"/>
      <c r="D7211" s="396"/>
      <c r="E7211" s="396"/>
      <c r="F7211" s="396"/>
      <c r="G7211" s="396"/>
      <c r="H7211" s="396"/>
      <c r="I7211" s="396"/>
      <c r="J7211" s="396"/>
      <c r="K7211" s="396"/>
      <c r="L7211" s="396"/>
    </row>
    <row r="7212" spans="2:12" ht="15" x14ac:dyDescent="0.25">
      <c r="B7212" s="388" t="s">
        <v>3847</v>
      </c>
      <c r="C7212" s="440" t="s">
        <v>15</v>
      </c>
      <c r="D7212" s="388" t="s">
        <v>33</v>
      </c>
      <c r="E7212" s="388" t="s">
        <v>30</v>
      </c>
      <c r="F7212" s="544" t="s">
        <v>199</v>
      </c>
      <c r="G7212" s="544"/>
      <c r="H7212" s="389" t="s">
        <v>24</v>
      </c>
      <c r="I7212" s="440" t="s">
        <v>26</v>
      </c>
      <c r="J7212" s="440" t="s">
        <v>585</v>
      </c>
      <c r="K7212" s="440" t="s">
        <v>54</v>
      </c>
      <c r="L7212" s="440" t="s">
        <v>25</v>
      </c>
    </row>
    <row r="7213" spans="2:12" x14ac:dyDescent="0.25">
      <c r="B7213" s="390" t="s">
        <v>382</v>
      </c>
      <c r="C7213" s="391" t="s">
        <v>3848</v>
      </c>
      <c r="D7213" s="390" t="s">
        <v>1336</v>
      </c>
      <c r="E7213" s="390" t="s">
        <v>3849</v>
      </c>
      <c r="F7213" s="541">
        <v>2005</v>
      </c>
      <c r="G7213" s="541"/>
      <c r="H7213" s="392" t="s">
        <v>131</v>
      </c>
      <c r="I7213" s="443">
        <v>1</v>
      </c>
      <c r="J7213" s="393"/>
      <c r="K7213" s="393">
        <v>38.42</v>
      </c>
      <c r="L7213" s="393">
        <v>38.42</v>
      </c>
    </row>
    <row r="7214" spans="2:12" ht="12.75" customHeight="1" x14ac:dyDescent="0.25">
      <c r="B7214" s="394" t="s">
        <v>383</v>
      </c>
      <c r="C7214" s="444" t="s">
        <v>695</v>
      </c>
      <c r="D7214" s="394" t="s">
        <v>1336</v>
      </c>
      <c r="E7214" s="394" t="s">
        <v>437</v>
      </c>
      <c r="F7214" s="542" t="s">
        <v>390</v>
      </c>
      <c r="G7214" s="542"/>
      <c r="H7214" s="395" t="s">
        <v>138</v>
      </c>
      <c r="I7214" s="445">
        <v>2.5499999999999998E-2</v>
      </c>
      <c r="J7214" s="445">
        <v>0</v>
      </c>
      <c r="K7214" s="446">
        <v>168.09</v>
      </c>
      <c r="L7214" s="446">
        <v>4.286295</v>
      </c>
    </row>
    <row r="7215" spans="2:12" x14ac:dyDescent="0.25">
      <c r="B7215" s="394" t="s">
        <v>383</v>
      </c>
      <c r="C7215" s="444" t="s">
        <v>670</v>
      </c>
      <c r="D7215" s="394" t="s">
        <v>1336</v>
      </c>
      <c r="E7215" s="394" t="s">
        <v>415</v>
      </c>
      <c r="F7215" s="542" t="s">
        <v>390</v>
      </c>
      <c r="G7215" s="542"/>
      <c r="H7215" s="395" t="s">
        <v>156</v>
      </c>
      <c r="I7215" s="445">
        <v>2.1</v>
      </c>
      <c r="J7215" s="445">
        <v>0</v>
      </c>
      <c r="K7215" s="446">
        <v>0.64</v>
      </c>
      <c r="L7215" s="446">
        <v>1.3440000000000001</v>
      </c>
    </row>
    <row r="7216" spans="2:12" x14ac:dyDescent="0.25">
      <c r="B7216" s="394" t="s">
        <v>383</v>
      </c>
      <c r="C7216" s="444" t="s">
        <v>708</v>
      </c>
      <c r="D7216" s="394" t="s">
        <v>1336</v>
      </c>
      <c r="E7216" s="394" t="s">
        <v>457</v>
      </c>
      <c r="F7216" s="542" t="s">
        <v>390</v>
      </c>
      <c r="G7216" s="542"/>
      <c r="H7216" s="395" t="s">
        <v>156</v>
      </c>
      <c r="I7216" s="445">
        <v>3.8220000000000001</v>
      </c>
      <c r="J7216" s="445">
        <v>0</v>
      </c>
      <c r="K7216" s="446">
        <v>0.81</v>
      </c>
      <c r="L7216" s="446">
        <v>3.0958199999999998</v>
      </c>
    </row>
    <row r="7217" spans="2:12" ht="12.75" customHeight="1" x14ac:dyDescent="0.25">
      <c r="B7217" s="394" t="s">
        <v>383</v>
      </c>
      <c r="C7217" s="444" t="s">
        <v>690</v>
      </c>
      <c r="D7217" s="394" t="s">
        <v>1336</v>
      </c>
      <c r="E7217" s="394" t="s">
        <v>202</v>
      </c>
      <c r="F7217" s="542" t="s">
        <v>384</v>
      </c>
      <c r="G7217" s="542"/>
      <c r="H7217" s="395" t="s">
        <v>340</v>
      </c>
      <c r="I7217" s="445">
        <v>0.56299999999999994</v>
      </c>
      <c r="J7217" s="445">
        <v>0</v>
      </c>
      <c r="K7217" s="446">
        <v>20.37</v>
      </c>
      <c r="L7217" s="446">
        <v>11.468310000000001</v>
      </c>
    </row>
    <row r="7218" spans="2:12" ht="38.25" x14ac:dyDescent="0.25">
      <c r="B7218" s="394" t="s">
        <v>383</v>
      </c>
      <c r="C7218" s="444" t="s">
        <v>709</v>
      </c>
      <c r="D7218" s="394" t="s">
        <v>1336</v>
      </c>
      <c r="E7218" s="394" t="s">
        <v>460</v>
      </c>
      <c r="F7218" s="542" t="s">
        <v>390</v>
      </c>
      <c r="G7218" s="542"/>
      <c r="H7218" s="395" t="s">
        <v>156</v>
      </c>
      <c r="I7218" s="445">
        <v>0.38329999999999997</v>
      </c>
      <c r="J7218" s="445">
        <v>0</v>
      </c>
      <c r="K7218" s="446">
        <v>7.75</v>
      </c>
      <c r="L7218" s="446">
        <v>2.9705750000000002</v>
      </c>
    </row>
    <row r="7219" spans="2:12" x14ac:dyDescent="0.25">
      <c r="B7219" s="394" t="s">
        <v>383</v>
      </c>
      <c r="C7219" s="444" t="s">
        <v>685</v>
      </c>
      <c r="D7219" s="394" t="s">
        <v>1336</v>
      </c>
      <c r="E7219" s="394" t="s">
        <v>236</v>
      </c>
      <c r="F7219" s="542" t="s">
        <v>384</v>
      </c>
      <c r="G7219" s="542"/>
      <c r="H7219" s="395" t="s">
        <v>340</v>
      </c>
      <c r="I7219" s="445">
        <v>0.52500000000000002</v>
      </c>
      <c r="J7219" s="445">
        <v>0</v>
      </c>
      <c r="K7219" s="446">
        <v>29.12</v>
      </c>
      <c r="L7219" s="446">
        <v>15.288</v>
      </c>
    </row>
    <row r="7220" spans="2:12" ht="25.5" x14ac:dyDescent="0.25">
      <c r="B7220" s="399"/>
      <c r="C7220" s="399"/>
      <c r="D7220" s="399"/>
      <c r="E7220" s="399"/>
      <c r="F7220" s="399"/>
      <c r="G7220" s="399" t="s">
        <v>386</v>
      </c>
      <c r="H7220" s="447">
        <v>26.74</v>
      </c>
      <c r="I7220" s="399" t="s">
        <v>387</v>
      </c>
      <c r="J7220" s="447">
        <v>0</v>
      </c>
      <c r="K7220" s="399" t="s">
        <v>388</v>
      </c>
      <c r="L7220" s="447">
        <v>26.74</v>
      </c>
    </row>
    <row r="7221" spans="2:12" ht="26.25" thickBot="1" x14ac:dyDescent="0.3">
      <c r="B7221" s="399"/>
      <c r="C7221" s="399"/>
      <c r="D7221" s="399"/>
      <c r="E7221" s="399"/>
      <c r="F7221" s="399"/>
      <c r="G7221" s="399" t="s">
        <v>389</v>
      </c>
      <c r="H7221" s="447">
        <v>0</v>
      </c>
      <c r="I7221" s="543"/>
      <c r="J7221" s="543" t="s">
        <v>474</v>
      </c>
      <c r="K7221" s="399"/>
      <c r="L7221" s="447">
        <v>38.42</v>
      </c>
    </row>
    <row r="7222" spans="2:12" ht="13.5" thickTop="1" x14ac:dyDescent="0.25">
      <c r="B7222" s="396"/>
      <c r="C7222" s="396"/>
      <c r="D7222" s="396"/>
      <c r="E7222" s="396"/>
      <c r="F7222" s="396"/>
      <c r="G7222" s="396"/>
      <c r="H7222" s="396"/>
      <c r="I7222" s="396"/>
      <c r="J7222" s="396"/>
      <c r="K7222" s="396"/>
      <c r="L7222" s="396"/>
    </row>
    <row r="7223" spans="2:12" ht="15" x14ac:dyDescent="0.25">
      <c r="B7223" s="388" t="s">
        <v>3850</v>
      </c>
      <c r="C7223" s="440" t="s">
        <v>15</v>
      </c>
      <c r="D7223" s="388" t="s">
        <v>33</v>
      </c>
      <c r="E7223" s="388" t="s">
        <v>30</v>
      </c>
      <c r="F7223" s="544" t="s">
        <v>199</v>
      </c>
      <c r="G7223" s="544"/>
      <c r="H7223" s="389" t="s">
        <v>24</v>
      </c>
      <c r="I7223" s="440" t="s">
        <v>26</v>
      </c>
      <c r="J7223" s="440" t="s">
        <v>585</v>
      </c>
      <c r="K7223" s="440" t="s">
        <v>54</v>
      </c>
      <c r="L7223" s="440" t="s">
        <v>25</v>
      </c>
    </row>
    <row r="7224" spans="2:12" ht="25.5" x14ac:dyDescent="0.25">
      <c r="B7224" s="390" t="s">
        <v>382</v>
      </c>
      <c r="C7224" s="391" t="s">
        <v>3851</v>
      </c>
      <c r="D7224" s="390" t="s">
        <v>160</v>
      </c>
      <c r="E7224" s="390" t="s">
        <v>3852</v>
      </c>
      <c r="F7224" s="541" t="s">
        <v>5511</v>
      </c>
      <c r="G7224" s="541"/>
      <c r="H7224" s="392" t="s">
        <v>188</v>
      </c>
      <c r="I7224" s="443">
        <v>1</v>
      </c>
      <c r="J7224" s="393"/>
      <c r="K7224" s="393">
        <v>28.07</v>
      </c>
      <c r="L7224" s="393">
        <v>28.07</v>
      </c>
    </row>
    <row r="7225" spans="2:12" x14ac:dyDescent="0.25">
      <c r="B7225" s="394" t="s">
        <v>383</v>
      </c>
      <c r="C7225" s="444" t="s">
        <v>5522</v>
      </c>
      <c r="D7225" s="394" t="s">
        <v>1336</v>
      </c>
      <c r="E7225" s="394" t="s">
        <v>5523</v>
      </c>
      <c r="F7225" s="542" t="s">
        <v>390</v>
      </c>
      <c r="G7225" s="542"/>
      <c r="H7225" s="395" t="s">
        <v>156</v>
      </c>
      <c r="I7225" s="445">
        <v>1.32</v>
      </c>
      <c r="J7225" s="445">
        <v>0</v>
      </c>
      <c r="K7225" s="446">
        <v>12.94</v>
      </c>
      <c r="L7225" s="446">
        <v>17.0808</v>
      </c>
    </row>
    <row r="7226" spans="2:12" x14ac:dyDescent="0.25">
      <c r="B7226" s="394" t="s">
        <v>383</v>
      </c>
      <c r="C7226" s="444" t="s">
        <v>1279</v>
      </c>
      <c r="D7226" s="394" t="s">
        <v>1336</v>
      </c>
      <c r="E7226" s="394" t="s">
        <v>1084</v>
      </c>
      <c r="F7226" s="542" t="s">
        <v>390</v>
      </c>
      <c r="G7226" s="542"/>
      <c r="H7226" s="395" t="s">
        <v>136</v>
      </c>
      <c r="I7226" s="445">
        <v>1.33</v>
      </c>
      <c r="J7226" s="445">
        <v>0</v>
      </c>
      <c r="K7226" s="446">
        <v>0.24</v>
      </c>
      <c r="L7226" s="446">
        <v>0.31919999999999998</v>
      </c>
    </row>
    <row r="7227" spans="2:12" x14ac:dyDescent="0.25">
      <c r="B7227" s="394" t="s">
        <v>383</v>
      </c>
      <c r="C7227" s="444" t="s">
        <v>1278</v>
      </c>
      <c r="D7227" s="394" t="s">
        <v>1336</v>
      </c>
      <c r="E7227" s="394" t="s">
        <v>1083</v>
      </c>
      <c r="F7227" s="542" t="s">
        <v>390</v>
      </c>
      <c r="G7227" s="542"/>
      <c r="H7227" s="395" t="s">
        <v>136</v>
      </c>
      <c r="I7227" s="445">
        <v>1.33</v>
      </c>
      <c r="J7227" s="445">
        <v>0</v>
      </c>
      <c r="K7227" s="446">
        <v>0.16</v>
      </c>
      <c r="L7227" s="446">
        <v>0.21279999999999999</v>
      </c>
    </row>
    <row r="7228" spans="2:12" ht="25.5" x14ac:dyDescent="0.25">
      <c r="B7228" s="394" t="s">
        <v>383</v>
      </c>
      <c r="C7228" s="444" t="s">
        <v>5524</v>
      </c>
      <c r="D7228" s="394" t="s">
        <v>160</v>
      </c>
      <c r="E7228" s="394" t="s">
        <v>5525</v>
      </c>
      <c r="F7228" s="542" t="s">
        <v>390</v>
      </c>
      <c r="G7228" s="542"/>
      <c r="H7228" s="395" t="s">
        <v>5526</v>
      </c>
      <c r="I7228" s="445">
        <v>9.1999999999999998E-2</v>
      </c>
      <c r="J7228" s="445">
        <v>0</v>
      </c>
      <c r="K7228" s="446">
        <v>37.31</v>
      </c>
      <c r="L7228" s="446">
        <v>3.4325199999999998</v>
      </c>
    </row>
    <row r="7229" spans="2:12" x14ac:dyDescent="0.25">
      <c r="B7229" s="394" t="s">
        <v>383</v>
      </c>
      <c r="C7229" s="444" t="s">
        <v>685</v>
      </c>
      <c r="D7229" s="394" t="s">
        <v>1336</v>
      </c>
      <c r="E7229" s="394" t="s">
        <v>236</v>
      </c>
      <c r="F7229" s="542" t="s">
        <v>384</v>
      </c>
      <c r="G7229" s="542"/>
      <c r="H7229" s="395" t="s">
        <v>340</v>
      </c>
      <c r="I7229" s="445">
        <v>0.17899999999999999</v>
      </c>
      <c r="J7229" s="445">
        <v>0</v>
      </c>
      <c r="K7229" s="446">
        <v>29.12</v>
      </c>
      <c r="L7229" s="446">
        <v>5.2124800000000002</v>
      </c>
    </row>
    <row r="7230" spans="2:12" x14ac:dyDescent="0.25">
      <c r="B7230" s="394" t="s">
        <v>383</v>
      </c>
      <c r="C7230" s="444" t="s">
        <v>690</v>
      </c>
      <c r="D7230" s="394" t="s">
        <v>1336</v>
      </c>
      <c r="E7230" s="394" t="s">
        <v>202</v>
      </c>
      <c r="F7230" s="542" t="s">
        <v>384</v>
      </c>
      <c r="G7230" s="542"/>
      <c r="H7230" s="395" t="s">
        <v>340</v>
      </c>
      <c r="I7230" s="445">
        <v>0.09</v>
      </c>
      <c r="J7230" s="445">
        <v>0</v>
      </c>
      <c r="K7230" s="446">
        <v>20.37</v>
      </c>
      <c r="L7230" s="446">
        <v>1.8332999999999999</v>
      </c>
    </row>
    <row r="7231" spans="2:12" ht="25.5" x14ac:dyDescent="0.25">
      <c r="B7231" s="399"/>
      <c r="C7231" s="399"/>
      <c r="D7231" s="399"/>
      <c r="E7231" s="399"/>
      <c r="F7231" s="399"/>
      <c r="G7231" s="399" t="s">
        <v>386</v>
      </c>
      <c r="H7231" s="447">
        <v>7.04</v>
      </c>
      <c r="I7231" s="399" t="s">
        <v>387</v>
      </c>
      <c r="J7231" s="447">
        <v>0</v>
      </c>
      <c r="K7231" s="399" t="s">
        <v>388</v>
      </c>
      <c r="L7231" s="447">
        <v>7.04</v>
      </c>
    </row>
    <row r="7232" spans="2:12" ht="26.25" thickBot="1" x14ac:dyDescent="0.3">
      <c r="B7232" s="399"/>
      <c r="C7232" s="399"/>
      <c r="D7232" s="399"/>
      <c r="E7232" s="399"/>
      <c r="F7232" s="399"/>
      <c r="G7232" s="399" t="s">
        <v>389</v>
      </c>
      <c r="H7232" s="447">
        <v>0</v>
      </c>
      <c r="I7232" s="543"/>
      <c r="J7232" s="543" t="s">
        <v>474</v>
      </c>
      <c r="K7232" s="399"/>
      <c r="L7232" s="447">
        <v>28.07</v>
      </c>
    </row>
    <row r="7233" spans="2:12" ht="13.5" thickTop="1" x14ac:dyDescent="0.25">
      <c r="B7233" s="396"/>
      <c r="C7233" s="396"/>
      <c r="D7233" s="396"/>
      <c r="E7233" s="396"/>
      <c r="F7233" s="396"/>
      <c r="G7233" s="396"/>
      <c r="H7233" s="396"/>
      <c r="I7233" s="396"/>
      <c r="J7233" s="396"/>
      <c r="K7233" s="396"/>
      <c r="L7233" s="396"/>
    </row>
    <row r="7234" spans="2:12" ht="12.75" customHeight="1" x14ac:dyDescent="0.25">
      <c r="B7234" s="388" t="s">
        <v>3861</v>
      </c>
      <c r="C7234" s="440" t="s">
        <v>15</v>
      </c>
      <c r="D7234" s="388" t="s">
        <v>33</v>
      </c>
      <c r="E7234" s="388" t="s">
        <v>30</v>
      </c>
      <c r="F7234" s="544" t="s">
        <v>199</v>
      </c>
      <c r="G7234" s="544"/>
      <c r="H7234" s="389" t="s">
        <v>24</v>
      </c>
      <c r="I7234" s="440" t="s">
        <v>26</v>
      </c>
      <c r="J7234" s="440" t="s">
        <v>585</v>
      </c>
      <c r="K7234" s="440" t="s">
        <v>54</v>
      </c>
      <c r="L7234" s="440" t="s">
        <v>25</v>
      </c>
    </row>
    <row r="7235" spans="2:12" ht="12.75" customHeight="1" x14ac:dyDescent="0.25">
      <c r="B7235" s="390" t="s">
        <v>382</v>
      </c>
      <c r="C7235" s="391" t="s">
        <v>911</v>
      </c>
      <c r="D7235" s="390" t="s">
        <v>1336</v>
      </c>
      <c r="E7235" s="390" t="s">
        <v>912</v>
      </c>
      <c r="F7235" s="541">
        <v>2200</v>
      </c>
      <c r="G7235" s="541"/>
      <c r="H7235" s="392" t="s">
        <v>131</v>
      </c>
      <c r="I7235" s="443">
        <v>1</v>
      </c>
      <c r="J7235" s="393"/>
      <c r="K7235" s="393">
        <v>34.47</v>
      </c>
      <c r="L7235" s="393">
        <v>34.47</v>
      </c>
    </row>
    <row r="7236" spans="2:12" x14ac:dyDescent="0.25">
      <c r="B7236" s="394" t="s">
        <v>383</v>
      </c>
      <c r="C7236" s="444" t="s">
        <v>660</v>
      </c>
      <c r="D7236" s="394" t="s">
        <v>1336</v>
      </c>
      <c r="E7236" s="394" t="s">
        <v>396</v>
      </c>
      <c r="F7236" s="542" t="s">
        <v>390</v>
      </c>
      <c r="G7236" s="542"/>
      <c r="H7236" s="395" t="s">
        <v>138</v>
      </c>
      <c r="I7236" s="445">
        <v>2.1999999999999999E-2</v>
      </c>
      <c r="J7236" s="445">
        <v>0</v>
      </c>
      <c r="K7236" s="446">
        <v>167.91</v>
      </c>
      <c r="L7236" s="446">
        <v>3.6940200000000001</v>
      </c>
    </row>
    <row r="7237" spans="2:12" x14ac:dyDescent="0.25">
      <c r="B7237" s="394" t="s">
        <v>383</v>
      </c>
      <c r="C7237" s="444" t="s">
        <v>670</v>
      </c>
      <c r="D7237" s="394" t="s">
        <v>1336</v>
      </c>
      <c r="E7237" s="394" t="s">
        <v>415</v>
      </c>
      <c r="F7237" s="542" t="s">
        <v>390</v>
      </c>
      <c r="G7237" s="542"/>
      <c r="H7237" s="395" t="s">
        <v>156</v>
      </c>
      <c r="I7237" s="445">
        <v>11</v>
      </c>
      <c r="J7237" s="445">
        <v>0</v>
      </c>
      <c r="K7237" s="446">
        <v>0.64</v>
      </c>
      <c r="L7237" s="446">
        <v>7.04</v>
      </c>
    </row>
    <row r="7238" spans="2:12" x14ac:dyDescent="0.25">
      <c r="B7238" s="394" t="s">
        <v>383</v>
      </c>
      <c r="C7238" s="444" t="s">
        <v>680</v>
      </c>
      <c r="D7238" s="394" t="s">
        <v>1336</v>
      </c>
      <c r="E7238" s="394" t="s">
        <v>424</v>
      </c>
      <c r="F7238" s="542" t="s">
        <v>390</v>
      </c>
      <c r="G7238" s="542"/>
      <c r="H7238" s="395" t="s">
        <v>138</v>
      </c>
      <c r="I7238" s="445">
        <v>3.5000000000000003E-2</v>
      </c>
      <c r="J7238" s="445">
        <v>0</v>
      </c>
      <c r="K7238" s="446">
        <v>153.34</v>
      </c>
      <c r="L7238" s="446">
        <v>5.3669000000000002</v>
      </c>
    </row>
    <row r="7239" spans="2:12" x14ac:dyDescent="0.25">
      <c r="B7239" s="394" t="s">
        <v>383</v>
      </c>
      <c r="C7239" s="444" t="s">
        <v>677</v>
      </c>
      <c r="D7239" s="394" t="s">
        <v>1336</v>
      </c>
      <c r="E7239" s="394" t="s">
        <v>421</v>
      </c>
      <c r="F7239" s="542" t="s">
        <v>390</v>
      </c>
      <c r="G7239" s="542"/>
      <c r="H7239" s="395" t="s">
        <v>138</v>
      </c>
      <c r="I7239" s="445">
        <v>2.1999999999999999E-2</v>
      </c>
      <c r="J7239" s="445">
        <v>0</v>
      </c>
      <c r="K7239" s="446">
        <v>168.38</v>
      </c>
      <c r="L7239" s="446">
        <v>3.7043599999999999</v>
      </c>
    </row>
    <row r="7240" spans="2:12" x14ac:dyDescent="0.25">
      <c r="B7240" s="394" t="s">
        <v>383</v>
      </c>
      <c r="C7240" s="444" t="s">
        <v>685</v>
      </c>
      <c r="D7240" s="394" t="s">
        <v>1336</v>
      </c>
      <c r="E7240" s="394" t="s">
        <v>236</v>
      </c>
      <c r="F7240" s="542" t="s">
        <v>384</v>
      </c>
      <c r="G7240" s="542"/>
      <c r="H7240" s="395" t="s">
        <v>340</v>
      </c>
      <c r="I7240" s="445">
        <v>0.1565</v>
      </c>
      <c r="J7240" s="445">
        <v>0</v>
      </c>
      <c r="K7240" s="446">
        <v>29.12</v>
      </c>
      <c r="L7240" s="446">
        <v>4.5572800000000004</v>
      </c>
    </row>
    <row r="7241" spans="2:12" ht="51" customHeight="1" x14ac:dyDescent="0.25">
      <c r="B7241" s="394" t="s">
        <v>383</v>
      </c>
      <c r="C7241" s="444" t="s">
        <v>678</v>
      </c>
      <c r="D7241" s="394" t="s">
        <v>1336</v>
      </c>
      <c r="E7241" s="394" t="s">
        <v>249</v>
      </c>
      <c r="F7241" s="542" t="s">
        <v>384</v>
      </c>
      <c r="G7241" s="542"/>
      <c r="H7241" s="395" t="s">
        <v>340</v>
      </c>
      <c r="I7241" s="445">
        <v>0.1109</v>
      </c>
      <c r="J7241" s="445">
        <v>0</v>
      </c>
      <c r="K7241" s="446">
        <v>23.34</v>
      </c>
      <c r="L7241" s="446">
        <v>2.588406</v>
      </c>
    </row>
    <row r="7242" spans="2:12" x14ac:dyDescent="0.25">
      <c r="B7242" s="394" t="s">
        <v>383</v>
      </c>
      <c r="C7242" s="444" t="s">
        <v>690</v>
      </c>
      <c r="D7242" s="394" t="s">
        <v>1336</v>
      </c>
      <c r="E7242" s="394" t="s">
        <v>202</v>
      </c>
      <c r="F7242" s="542" t="s">
        <v>384</v>
      </c>
      <c r="G7242" s="542"/>
      <c r="H7242" s="395" t="s">
        <v>340</v>
      </c>
      <c r="I7242" s="445">
        <v>0.37080000000000002</v>
      </c>
      <c r="J7242" s="445">
        <v>0</v>
      </c>
      <c r="K7242" s="446">
        <v>20.37</v>
      </c>
      <c r="L7242" s="446">
        <v>7.5531959999999998</v>
      </c>
    </row>
    <row r="7243" spans="2:12" ht="12.75" customHeight="1" x14ac:dyDescent="0.25">
      <c r="B7243" s="399"/>
      <c r="C7243" s="399"/>
      <c r="D7243" s="399"/>
      <c r="E7243" s="399"/>
      <c r="F7243" s="399"/>
      <c r="G7243" s="399" t="s">
        <v>386</v>
      </c>
      <c r="H7243" s="447">
        <v>14.68</v>
      </c>
      <c r="I7243" s="399" t="s">
        <v>387</v>
      </c>
      <c r="J7243" s="447">
        <v>0</v>
      </c>
      <c r="K7243" s="399" t="s">
        <v>388</v>
      </c>
      <c r="L7243" s="447">
        <v>14.68</v>
      </c>
    </row>
    <row r="7244" spans="2:12" ht="26.25" thickBot="1" x14ac:dyDescent="0.3">
      <c r="B7244" s="399"/>
      <c r="C7244" s="399"/>
      <c r="D7244" s="399"/>
      <c r="E7244" s="399"/>
      <c r="F7244" s="399"/>
      <c r="G7244" s="399" t="s">
        <v>389</v>
      </c>
      <c r="H7244" s="447">
        <v>0</v>
      </c>
      <c r="I7244" s="543"/>
      <c r="J7244" s="543" t="s">
        <v>474</v>
      </c>
      <c r="K7244" s="399"/>
      <c r="L7244" s="447">
        <v>34.47</v>
      </c>
    </row>
    <row r="7245" spans="2:12" ht="12.75" customHeight="1" thickTop="1" x14ac:dyDescent="0.25">
      <c r="B7245" s="396"/>
      <c r="C7245" s="396"/>
      <c r="D7245" s="396"/>
      <c r="E7245" s="396"/>
      <c r="F7245" s="396"/>
      <c r="G7245" s="396"/>
      <c r="H7245" s="396"/>
      <c r="I7245" s="396"/>
      <c r="J7245" s="396"/>
      <c r="K7245" s="396"/>
      <c r="L7245" s="396"/>
    </row>
    <row r="7246" spans="2:12" ht="15" x14ac:dyDescent="0.25">
      <c r="B7246" s="388" t="s">
        <v>3862</v>
      </c>
      <c r="C7246" s="440" t="s">
        <v>15</v>
      </c>
      <c r="D7246" s="388" t="s">
        <v>33</v>
      </c>
      <c r="E7246" s="388" t="s">
        <v>30</v>
      </c>
      <c r="F7246" s="544" t="s">
        <v>199</v>
      </c>
      <c r="G7246" s="544"/>
      <c r="H7246" s="389" t="s">
        <v>24</v>
      </c>
      <c r="I7246" s="440" t="s">
        <v>26</v>
      </c>
      <c r="J7246" s="440" t="s">
        <v>585</v>
      </c>
      <c r="K7246" s="440" t="s">
        <v>54</v>
      </c>
      <c r="L7246" s="440" t="s">
        <v>25</v>
      </c>
    </row>
    <row r="7247" spans="2:12" x14ac:dyDescent="0.25">
      <c r="B7247" s="390" t="s">
        <v>382</v>
      </c>
      <c r="C7247" s="391" t="s">
        <v>3863</v>
      </c>
      <c r="D7247" s="390" t="s">
        <v>1336</v>
      </c>
      <c r="E7247" s="390" t="s">
        <v>3864</v>
      </c>
      <c r="F7247" s="541">
        <v>2200</v>
      </c>
      <c r="G7247" s="541"/>
      <c r="H7247" s="392" t="s">
        <v>131</v>
      </c>
      <c r="I7247" s="443">
        <v>1</v>
      </c>
      <c r="J7247" s="393"/>
      <c r="K7247" s="393">
        <v>26</v>
      </c>
      <c r="L7247" s="393">
        <v>26</v>
      </c>
    </row>
    <row r="7248" spans="2:12" x14ac:dyDescent="0.25">
      <c r="B7248" s="394" t="s">
        <v>383</v>
      </c>
      <c r="C7248" s="444" t="s">
        <v>670</v>
      </c>
      <c r="D7248" s="394" t="s">
        <v>1336</v>
      </c>
      <c r="E7248" s="394" t="s">
        <v>415</v>
      </c>
      <c r="F7248" s="542" t="s">
        <v>390</v>
      </c>
      <c r="G7248" s="542"/>
      <c r="H7248" s="395" t="s">
        <v>156</v>
      </c>
      <c r="I7248" s="445">
        <v>11.879300000000001</v>
      </c>
      <c r="J7248" s="445">
        <v>0</v>
      </c>
      <c r="K7248" s="446">
        <v>0.64</v>
      </c>
      <c r="L7248" s="446">
        <v>7.6027519999999997</v>
      </c>
    </row>
    <row r="7249" spans="2:12" x14ac:dyDescent="0.25">
      <c r="B7249" s="394" t="s">
        <v>383</v>
      </c>
      <c r="C7249" s="444" t="s">
        <v>695</v>
      </c>
      <c r="D7249" s="394" t="s">
        <v>1336</v>
      </c>
      <c r="E7249" s="394" t="s">
        <v>437</v>
      </c>
      <c r="F7249" s="542" t="s">
        <v>390</v>
      </c>
      <c r="G7249" s="542"/>
      <c r="H7249" s="395" t="s">
        <v>138</v>
      </c>
      <c r="I7249" s="445">
        <v>2.52E-2</v>
      </c>
      <c r="J7249" s="445">
        <v>0</v>
      </c>
      <c r="K7249" s="446">
        <v>168.09</v>
      </c>
      <c r="L7249" s="446">
        <v>4.235868</v>
      </c>
    </row>
    <row r="7250" spans="2:12" x14ac:dyDescent="0.25">
      <c r="B7250" s="394" t="s">
        <v>383</v>
      </c>
      <c r="C7250" s="444" t="s">
        <v>685</v>
      </c>
      <c r="D7250" s="394" t="s">
        <v>1336</v>
      </c>
      <c r="E7250" s="394" t="s">
        <v>236</v>
      </c>
      <c r="F7250" s="542" t="s">
        <v>384</v>
      </c>
      <c r="G7250" s="542"/>
      <c r="H7250" s="395" t="s">
        <v>340</v>
      </c>
      <c r="I7250" s="445">
        <v>0.22620000000000001</v>
      </c>
      <c r="J7250" s="445">
        <v>0</v>
      </c>
      <c r="K7250" s="446">
        <v>29.12</v>
      </c>
      <c r="L7250" s="446">
        <v>6.5869439999999999</v>
      </c>
    </row>
    <row r="7251" spans="2:12" x14ac:dyDescent="0.25">
      <c r="B7251" s="394" t="s">
        <v>383</v>
      </c>
      <c r="C7251" s="444" t="s">
        <v>690</v>
      </c>
      <c r="D7251" s="394" t="s">
        <v>1336</v>
      </c>
      <c r="E7251" s="394" t="s">
        <v>202</v>
      </c>
      <c r="F7251" s="542" t="s">
        <v>384</v>
      </c>
      <c r="G7251" s="542"/>
      <c r="H7251" s="395" t="s">
        <v>340</v>
      </c>
      <c r="I7251" s="445">
        <v>0.373</v>
      </c>
      <c r="J7251" s="445">
        <v>0</v>
      </c>
      <c r="K7251" s="446">
        <v>20.37</v>
      </c>
      <c r="L7251" s="446">
        <v>7.5980100000000004</v>
      </c>
    </row>
    <row r="7252" spans="2:12" ht="25.5" x14ac:dyDescent="0.25">
      <c r="B7252" s="399"/>
      <c r="C7252" s="399"/>
      <c r="D7252" s="399"/>
      <c r="E7252" s="399"/>
      <c r="F7252" s="399"/>
      <c r="G7252" s="399" t="s">
        <v>386</v>
      </c>
      <c r="H7252" s="447">
        <v>14.17</v>
      </c>
      <c r="I7252" s="399" t="s">
        <v>387</v>
      </c>
      <c r="J7252" s="447">
        <v>0</v>
      </c>
      <c r="K7252" s="399" t="s">
        <v>388</v>
      </c>
      <c r="L7252" s="447">
        <v>14.17</v>
      </c>
    </row>
    <row r="7253" spans="2:12" ht="12.75" customHeight="1" thickBot="1" x14ac:dyDescent="0.3">
      <c r="B7253" s="399"/>
      <c r="C7253" s="399"/>
      <c r="D7253" s="399"/>
      <c r="E7253" s="399"/>
      <c r="F7253" s="399"/>
      <c r="G7253" s="399" t="s">
        <v>389</v>
      </c>
      <c r="H7253" s="447">
        <v>0</v>
      </c>
      <c r="I7253" s="543"/>
      <c r="J7253" s="543" t="s">
        <v>474</v>
      </c>
      <c r="K7253" s="399"/>
      <c r="L7253" s="447">
        <v>26</v>
      </c>
    </row>
    <row r="7254" spans="2:12" ht="12.75" customHeight="1" thickTop="1" x14ac:dyDescent="0.25">
      <c r="B7254" s="396"/>
      <c r="C7254" s="396"/>
      <c r="D7254" s="396"/>
      <c r="E7254" s="396"/>
      <c r="F7254" s="396"/>
      <c r="G7254" s="396"/>
      <c r="H7254" s="396"/>
      <c r="I7254" s="396"/>
      <c r="J7254" s="396"/>
      <c r="K7254" s="396"/>
      <c r="L7254" s="396"/>
    </row>
    <row r="7255" spans="2:12" ht="15" x14ac:dyDescent="0.25">
      <c r="B7255" s="388" t="s">
        <v>3868</v>
      </c>
      <c r="C7255" s="440" t="s">
        <v>15</v>
      </c>
      <c r="D7255" s="388" t="s">
        <v>33</v>
      </c>
      <c r="E7255" s="388" t="s">
        <v>30</v>
      </c>
      <c r="F7255" s="544" t="s">
        <v>199</v>
      </c>
      <c r="G7255" s="544"/>
      <c r="H7255" s="389" t="s">
        <v>24</v>
      </c>
      <c r="I7255" s="440" t="s">
        <v>26</v>
      </c>
      <c r="J7255" s="440" t="s">
        <v>585</v>
      </c>
      <c r="K7255" s="440" t="s">
        <v>54</v>
      </c>
      <c r="L7255" s="440" t="s">
        <v>25</v>
      </c>
    </row>
    <row r="7256" spans="2:12" ht="51" x14ac:dyDescent="0.25">
      <c r="B7256" s="390" t="s">
        <v>382</v>
      </c>
      <c r="C7256" s="391" t="s">
        <v>3869</v>
      </c>
      <c r="D7256" s="390" t="s">
        <v>160</v>
      </c>
      <c r="E7256" s="390" t="s">
        <v>3870</v>
      </c>
      <c r="F7256" s="541" t="s">
        <v>5527</v>
      </c>
      <c r="G7256" s="541"/>
      <c r="H7256" s="392" t="s">
        <v>131</v>
      </c>
      <c r="I7256" s="443">
        <v>1</v>
      </c>
      <c r="J7256" s="393"/>
      <c r="K7256" s="393">
        <v>47.16</v>
      </c>
      <c r="L7256" s="393">
        <v>47.16</v>
      </c>
    </row>
    <row r="7257" spans="2:12" ht="51" x14ac:dyDescent="0.25">
      <c r="B7257" s="397" t="s">
        <v>471</v>
      </c>
      <c r="C7257" s="448" t="s">
        <v>5528</v>
      </c>
      <c r="D7257" s="397" t="s">
        <v>160</v>
      </c>
      <c r="E7257" s="397" t="s">
        <v>5529</v>
      </c>
      <c r="F7257" s="545" t="s">
        <v>475</v>
      </c>
      <c r="G7257" s="545"/>
      <c r="H7257" s="398" t="s">
        <v>138</v>
      </c>
      <c r="I7257" s="449">
        <v>5.2999999999999999E-2</v>
      </c>
      <c r="J7257" s="449">
        <v>0</v>
      </c>
      <c r="K7257" s="450">
        <v>640</v>
      </c>
      <c r="L7257" s="450">
        <v>33.92</v>
      </c>
    </row>
    <row r="7258" spans="2:12" x14ac:dyDescent="0.25">
      <c r="B7258" s="394" t="s">
        <v>383</v>
      </c>
      <c r="C7258" s="444" t="s">
        <v>670</v>
      </c>
      <c r="D7258" s="394" t="s">
        <v>1336</v>
      </c>
      <c r="E7258" s="394" t="s">
        <v>415</v>
      </c>
      <c r="F7258" s="542" t="s">
        <v>390</v>
      </c>
      <c r="G7258" s="542"/>
      <c r="H7258" s="395" t="s">
        <v>156</v>
      </c>
      <c r="I7258" s="445">
        <v>0.5</v>
      </c>
      <c r="J7258" s="445">
        <v>0</v>
      </c>
      <c r="K7258" s="446">
        <v>0.64</v>
      </c>
      <c r="L7258" s="446">
        <v>0.32</v>
      </c>
    </row>
    <row r="7259" spans="2:12" x14ac:dyDescent="0.25">
      <c r="B7259" s="394" t="s">
        <v>383</v>
      </c>
      <c r="C7259" s="444" t="s">
        <v>685</v>
      </c>
      <c r="D7259" s="394" t="s">
        <v>1336</v>
      </c>
      <c r="E7259" s="394" t="s">
        <v>236</v>
      </c>
      <c r="F7259" s="542" t="s">
        <v>384</v>
      </c>
      <c r="G7259" s="542"/>
      <c r="H7259" s="395" t="s">
        <v>340</v>
      </c>
      <c r="I7259" s="445">
        <v>0.27100000000000002</v>
      </c>
      <c r="J7259" s="445">
        <v>0</v>
      </c>
      <c r="K7259" s="446">
        <v>29.12</v>
      </c>
      <c r="L7259" s="446">
        <v>7.8915199999999999</v>
      </c>
    </row>
    <row r="7260" spans="2:12" ht="25.5" x14ac:dyDescent="0.25">
      <c r="B7260" s="394" t="s">
        <v>383</v>
      </c>
      <c r="C7260" s="444" t="s">
        <v>5530</v>
      </c>
      <c r="D7260" s="394" t="s">
        <v>160</v>
      </c>
      <c r="E7260" s="394" t="s">
        <v>5531</v>
      </c>
      <c r="F7260" s="542" t="s">
        <v>390</v>
      </c>
      <c r="G7260" s="542"/>
      <c r="H7260" s="395" t="s">
        <v>583</v>
      </c>
      <c r="I7260" s="445">
        <v>0.21</v>
      </c>
      <c r="J7260" s="445">
        <v>0</v>
      </c>
      <c r="K7260" s="446">
        <v>10.79</v>
      </c>
      <c r="L7260" s="446">
        <v>2.2658999999999998</v>
      </c>
    </row>
    <row r="7261" spans="2:12" ht="12.75" customHeight="1" x14ac:dyDescent="0.25">
      <c r="B7261" s="394" t="s">
        <v>383</v>
      </c>
      <c r="C7261" s="444" t="s">
        <v>690</v>
      </c>
      <c r="D7261" s="394" t="s">
        <v>1336</v>
      </c>
      <c r="E7261" s="394" t="s">
        <v>202</v>
      </c>
      <c r="F7261" s="542" t="s">
        <v>384</v>
      </c>
      <c r="G7261" s="542"/>
      <c r="H7261" s="395" t="s">
        <v>340</v>
      </c>
      <c r="I7261" s="445">
        <v>0.13600000000000001</v>
      </c>
      <c r="J7261" s="445">
        <v>0</v>
      </c>
      <c r="K7261" s="446">
        <v>20.37</v>
      </c>
      <c r="L7261" s="446">
        <v>2.7703199999999999</v>
      </c>
    </row>
    <row r="7262" spans="2:12" ht="25.5" x14ac:dyDescent="0.25">
      <c r="B7262" s="399"/>
      <c r="C7262" s="399"/>
      <c r="D7262" s="399"/>
      <c r="E7262" s="399"/>
      <c r="F7262" s="399"/>
      <c r="G7262" s="399" t="s">
        <v>386</v>
      </c>
      <c r="H7262" s="447">
        <v>16.649999999999999</v>
      </c>
      <c r="I7262" s="399" t="s">
        <v>387</v>
      </c>
      <c r="J7262" s="447">
        <v>0</v>
      </c>
      <c r="K7262" s="399" t="s">
        <v>388</v>
      </c>
      <c r="L7262" s="447">
        <v>16.649999999999999</v>
      </c>
    </row>
    <row r="7263" spans="2:12" ht="12.75" customHeight="1" thickBot="1" x14ac:dyDescent="0.3">
      <c r="B7263" s="399"/>
      <c r="C7263" s="399"/>
      <c r="D7263" s="399"/>
      <c r="E7263" s="399"/>
      <c r="F7263" s="399"/>
      <c r="G7263" s="399" t="s">
        <v>389</v>
      </c>
      <c r="H7263" s="447">
        <v>0</v>
      </c>
      <c r="I7263" s="543"/>
      <c r="J7263" s="543" t="s">
        <v>474</v>
      </c>
      <c r="K7263" s="399"/>
      <c r="L7263" s="447">
        <v>47.16</v>
      </c>
    </row>
    <row r="7264" spans="2:12" ht="13.5" thickTop="1" x14ac:dyDescent="0.25">
      <c r="B7264" s="396"/>
      <c r="C7264" s="396"/>
      <c r="D7264" s="396"/>
      <c r="E7264" s="396"/>
      <c r="F7264" s="396"/>
      <c r="G7264" s="396"/>
      <c r="H7264" s="396"/>
      <c r="I7264" s="396"/>
      <c r="J7264" s="396"/>
      <c r="K7264" s="396"/>
      <c r="L7264" s="396"/>
    </row>
    <row r="7265" spans="2:12" ht="15" x14ac:dyDescent="0.25">
      <c r="B7265" s="388" t="s">
        <v>3873</v>
      </c>
      <c r="C7265" s="440" t="s">
        <v>15</v>
      </c>
      <c r="D7265" s="388" t="s">
        <v>33</v>
      </c>
      <c r="E7265" s="388" t="s">
        <v>30</v>
      </c>
      <c r="F7265" s="544" t="s">
        <v>199</v>
      </c>
      <c r="G7265" s="544"/>
      <c r="H7265" s="389" t="s">
        <v>24</v>
      </c>
      <c r="I7265" s="440" t="s">
        <v>26</v>
      </c>
      <c r="J7265" s="440" t="s">
        <v>585</v>
      </c>
      <c r="K7265" s="440" t="s">
        <v>54</v>
      </c>
      <c r="L7265" s="440" t="s">
        <v>25</v>
      </c>
    </row>
    <row r="7266" spans="2:12" ht="25.5" x14ac:dyDescent="0.25">
      <c r="B7266" s="390" t="s">
        <v>382</v>
      </c>
      <c r="C7266" s="391" t="s">
        <v>3874</v>
      </c>
      <c r="D7266" s="390" t="s">
        <v>1336</v>
      </c>
      <c r="E7266" s="390" t="s">
        <v>3875</v>
      </c>
      <c r="F7266" s="541">
        <v>2203</v>
      </c>
      <c r="G7266" s="541"/>
      <c r="H7266" s="392" t="s">
        <v>131</v>
      </c>
      <c r="I7266" s="443">
        <v>1</v>
      </c>
      <c r="J7266" s="393"/>
      <c r="K7266" s="393">
        <v>88.37</v>
      </c>
      <c r="L7266" s="393">
        <v>88.37</v>
      </c>
    </row>
    <row r="7267" spans="2:12" ht="25.5" x14ac:dyDescent="0.25">
      <c r="B7267" s="394" t="s">
        <v>383</v>
      </c>
      <c r="C7267" s="444" t="s">
        <v>5532</v>
      </c>
      <c r="D7267" s="394" t="s">
        <v>1336</v>
      </c>
      <c r="E7267" s="394" t="s">
        <v>5533</v>
      </c>
      <c r="F7267" s="542" t="s">
        <v>390</v>
      </c>
      <c r="G7267" s="542"/>
      <c r="H7267" s="395" t="s">
        <v>131</v>
      </c>
      <c r="I7267" s="445">
        <v>1.05</v>
      </c>
      <c r="J7267" s="445">
        <v>0</v>
      </c>
      <c r="K7267" s="446">
        <v>25.76</v>
      </c>
      <c r="L7267" s="446">
        <v>27.047999999999998</v>
      </c>
    </row>
    <row r="7268" spans="2:12" x14ac:dyDescent="0.25">
      <c r="B7268" s="394" t="s">
        <v>383</v>
      </c>
      <c r="C7268" s="444" t="s">
        <v>780</v>
      </c>
      <c r="D7268" s="394" t="s">
        <v>1336</v>
      </c>
      <c r="E7268" s="394" t="s">
        <v>502</v>
      </c>
      <c r="F7268" s="542" t="s">
        <v>390</v>
      </c>
      <c r="G7268" s="542"/>
      <c r="H7268" s="395" t="s">
        <v>156</v>
      </c>
      <c r="I7268" s="445">
        <v>7.5</v>
      </c>
      <c r="J7268" s="445">
        <v>0</v>
      </c>
      <c r="K7268" s="446">
        <v>1.27</v>
      </c>
      <c r="L7268" s="446">
        <v>9.5250000000000004</v>
      </c>
    </row>
    <row r="7269" spans="2:12" x14ac:dyDescent="0.25">
      <c r="B7269" s="394" t="s">
        <v>383</v>
      </c>
      <c r="C7269" s="444" t="s">
        <v>695</v>
      </c>
      <c r="D7269" s="394" t="s">
        <v>1336</v>
      </c>
      <c r="E7269" s="394" t="s">
        <v>437</v>
      </c>
      <c r="F7269" s="542" t="s">
        <v>390</v>
      </c>
      <c r="G7269" s="542"/>
      <c r="H7269" s="395" t="s">
        <v>138</v>
      </c>
      <c r="I7269" s="445">
        <v>2.4299999999999999E-2</v>
      </c>
      <c r="J7269" s="445">
        <v>0</v>
      </c>
      <c r="K7269" s="446">
        <v>168.09</v>
      </c>
      <c r="L7269" s="446">
        <v>4.084587</v>
      </c>
    </row>
    <row r="7270" spans="2:12" x14ac:dyDescent="0.25">
      <c r="B7270" s="394" t="s">
        <v>383</v>
      </c>
      <c r="C7270" s="444" t="s">
        <v>812</v>
      </c>
      <c r="D7270" s="394" t="s">
        <v>1336</v>
      </c>
      <c r="E7270" s="394" t="s">
        <v>515</v>
      </c>
      <c r="F7270" s="542" t="s">
        <v>390</v>
      </c>
      <c r="G7270" s="542"/>
      <c r="H7270" s="395" t="s">
        <v>156</v>
      </c>
      <c r="I7270" s="445">
        <v>0.2409</v>
      </c>
      <c r="J7270" s="445">
        <v>0</v>
      </c>
      <c r="K7270" s="446">
        <v>7.98</v>
      </c>
      <c r="L7270" s="446">
        <v>1.922382</v>
      </c>
    </row>
    <row r="7271" spans="2:12" ht="12.75" customHeight="1" x14ac:dyDescent="0.25">
      <c r="B7271" s="394" t="s">
        <v>383</v>
      </c>
      <c r="C7271" s="444" t="s">
        <v>810</v>
      </c>
      <c r="D7271" s="394" t="s">
        <v>1336</v>
      </c>
      <c r="E7271" s="394" t="s">
        <v>246</v>
      </c>
      <c r="F7271" s="542" t="s">
        <v>384</v>
      </c>
      <c r="G7271" s="542"/>
      <c r="H7271" s="395" t="s">
        <v>340</v>
      </c>
      <c r="I7271" s="445">
        <v>0.67110000000000003</v>
      </c>
      <c r="J7271" s="445">
        <v>0</v>
      </c>
      <c r="K7271" s="446">
        <v>29.13</v>
      </c>
      <c r="L7271" s="446">
        <v>19.549143000000001</v>
      </c>
    </row>
    <row r="7272" spans="2:12" ht="12.75" customHeight="1" x14ac:dyDescent="0.25">
      <c r="B7272" s="394" t="s">
        <v>383</v>
      </c>
      <c r="C7272" s="444" t="s">
        <v>690</v>
      </c>
      <c r="D7272" s="394" t="s">
        <v>1336</v>
      </c>
      <c r="E7272" s="394" t="s">
        <v>202</v>
      </c>
      <c r="F7272" s="542" t="s">
        <v>384</v>
      </c>
      <c r="G7272" s="542"/>
      <c r="H7272" s="395" t="s">
        <v>340</v>
      </c>
      <c r="I7272" s="445">
        <v>0.98460000000000003</v>
      </c>
      <c r="J7272" s="445">
        <v>0</v>
      </c>
      <c r="K7272" s="446">
        <v>20.37</v>
      </c>
      <c r="L7272" s="446">
        <v>20.056301999999999</v>
      </c>
    </row>
    <row r="7273" spans="2:12" x14ac:dyDescent="0.25">
      <c r="B7273" s="394" t="s">
        <v>383</v>
      </c>
      <c r="C7273" s="444" t="s">
        <v>670</v>
      </c>
      <c r="D7273" s="394" t="s">
        <v>1336</v>
      </c>
      <c r="E7273" s="394" t="s">
        <v>415</v>
      </c>
      <c r="F7273" s="542" t="s">
        <v>390</v>
      </c>
      <c r="G7273" s="542"/>
      <c r="H7273" s="395" t="s">
        <v>156</v>
      </c>
      <c r="I7273" s="445">
        <v>9.7200000000000006</v>
      </c>
      <c r="J7273" s="445">
        <v>0</v>
      </c>
      <c r="K7273" s="446">
        <v>0.64</v>
      </c>
      <c r="L7273" s="446">
        <v>6.2207999999999997</v>
      </c>
    </row>
    <row r="7274" spans="2:12" ht="25.5" x14ac:dyDescent="0.25">
      <c r="B7274" s="399"/>
      <c r="C7274" s="399"/>
      <c r="D7274" s="399"/>
      <c r="E7274" s="399"/>
      <c r="F7274" s="399"/>
      <c r="G7274" s="399" t="s">
        <v>386</v>
      </c>
      <c r="H7274" s="447">
        <v>39.590000000000003</v>
      </c>
      <c r="I7274" s="399" t="s">
        <v>387</v>
      </c>
      <c r="J7274" s="447">
        <v>0</v>
      </c>
      <c r="K7274" s="399" t="s">
        <v>388</v>
      </c>
      <c r="L7274" s="447">
        <v>39.590000000000003</v>
      </c>
    </row>
    <row r="7275" spans="2:12" ht="26.25" thickBot="1" x14ac:dyDescent="0.3">
      <c r="B7275" s="399"/>
      <c r="C7275" s="399"/>
      <c r="D7275" s="399"/>
      <c r="E7275" s="399"/>
      <c r="F7275" s="399"/>
      <c r="G7275" s="399" t="s">
        <v>389</v>
      </c>
      <c r="H7275" s="447">
        <v>0</v>
      </c>
      <c r="I7275" s="543"/>
      <c r="J7275" s="543" t="s">
        <v>474</v>
      </c>
      <c r="K7275" s="399"/>
      <c r="L7275" s="447">
        <v>88.37</v>
      </c>
    </row>
    <row r="7276" spans="2:12" ht="13.5" thickTop="1" x14ac:dyDescent="0.25">
      <c r="B7276" s="396"/>
      <c r="C7276" s="396"/>
      <c r="D7276" s="396"/>
      <c r="E7276" s="396"/>
      <c r="F7276" s="396"/>
      <c r="G7276" s="396"/>
      <c r="H7276" s="396"/>
      <c r="I7276" s="396"/>
      <c r="J7276" s="396"/>
      <c r="K7276" s="396"/>
      <c r="L7276" s="396"/>
    </row>
    <row r="7277" spans="2:12" ht="15" x14ac:dyDescent="0.25">
      <c r="B7277" s="388" t="s">
        <v>3878</v>
      </c>
      <c r="C7277" s="440" t="s">
        <v>15</v>
      </c>
      <c r="D7277" s="388" t="s">
        <v>33</v>
      </c>
      <c r="E7277" s="388" t="s">
        <v>30</v>
      </c>
      <c r="F7277" s="544" t="s">
        <v>199</v>
      </c>
      <c r="G7277" s="544"/>
      <c r="H7277" s="389" t="s">
        <v>24</v>
      </c>
      <c r="I7277" s="440" t="s">
        <v>26</v>
      </c>
      <c r="J7277" s="440" t="s">
        <v>585</v>
      </c>
      <c r="K7277" s="440" t="s">
        <v>54</v>
      </c>
      <c r="L7277" s="440" t="s">
        <v>25</v>
      </c>
    </row>
    <row r="7278" spans="2:12" x14ac:dyDescent="0.25">
      <c r="B7278" s="390" t="s">
        <v>382</v>
      </c>
      <c r="C7278" s="391" t="s">
        <v>961</v>
      </c>
      <c r="D7278" s="390" t="s">
        <v>1336</v>
      </c>
      <c r="E7278" s="390" t="s">
        <v>3879</v>
      </c>
      <c r="F7278" s="541">
        <v>2211</v>
      </c>
      <c r="G7278" s="541"/>
      <c r="H7278" s="392" t="s">
        <v>131</v>
      </c>
      <c r="I7278" s="443">
        <v>1</v>
      </c>
      <c r="J7278" s="393"/>
      <c r="K7278" s="393">
        <v>121.4</v>
      </c>
      <c r="L7278" s="393">
        <v>121.4</v>
      </c>
    </row>
    <row r="7279" spans="2:12" ht="12.75" customHeight="1" x14ac:dyDescent="0.25">
      <c r="B7279" s="394" t="s">
        <v>383</v>
      </c>
      <c r="C7279" s="444" t="s">
        <v>690</v>
      </c>
      <c r="D7279" s="394" t="s">
        <v>1336</v>
      </c>
      <c r="E7279" s="394" t="s">
        <v>202</v>
      </c>
      <c r="F7279" s="542" t="s">
        <v>384</v>
      </c>
      <c r="G7279" s="542"/>
      <c r="H7279" s="395" t="s">
        <v>340</v>
      </c>
      <c r="I7279" s="445">
        <v>0.60909999999999997</v>
      </c>
      <c r="J7279" s="445">
        <v>0</v>
      </c>
      <c r="K7279" s="446">
        <v>20.37</v>
      </c>
      <c r="L7279" s="446">
        <v>12.407367000000001</v>
      </c>
    </row>
    <row r="7280" spans="2:12" ht="12.75" customHeight="1" x14ac:dyDescent="0.25">
      <c r="B7280" s="394" t="s">
        <v>383</v>
      </c>
      <c r="C7280" s="444" t="s">
        <v>695</v>
      </c>
      <c r="D7280" s="394" t="s">
        <v>1336</v>
      </c>
      <c r="E7280" s="394" t="s">
        <v>437</v>
      </c>
      <c r="F7280" s="542" t="s">
        <v>390</v>
      </c>
      <c r="G7280" s="542"/>
      <c r="H7280" s="395" t="s">
        <v>138</v>
      </c>
      <c r="I7280" s="445">
        <v>2.4299999999999999E-2</v>
      </c>
      <c r="J7280" s="445">
        <v>0</v>
      </c>
      <c r="K7280" s="446">
        <v>168.09</v>
      </c>
      <c r="L7280" s="446">
        <v>4.084587</v>
      </c>
    </row>
    <row r="7281" spans="2:12" ht="38.25" x14ac:dyDescent="0.25">
      <c r="B7281" s="394" t="s">
        <v>383</v>
      </c>
      <c r="C7281" s="444" t="s">
        <v>1164</v>
      </c>
      <c r="D7281" s="394" t="s">
        <v>1336</v>
      </c>
      <c r="E7281" s="394" t="s">
        <v>1165</v>
      </c>
      <c r="F7281" s="542" t="s">
        <v>390</v>
      </c>
      <c r="G7281" s="542"/>
      <c r="H7281" s="395" t="s">
        <v>131</v>
      </c>
      <c r="I7281" s="445">
        <v>1</v>
      </c>
      <c r="J7281" s="445">
        <v>0</v>
      </c>
      <c r="K7281" s="446">
        <v>80.28</v>
      </c>
      <c r="L7281" s="446">
        <v>80.28</v>
      </c>
    </row>
    <row r="7282" spans="2:12" x14ac:dyDescent="0.25">
      <c r="B7282" s="394" t="s">
        <v>383</v>
      </c>
      <c r="C7282" s="444" t="s">
        <v>685</v>
      </c>
      <c r="D7282" s="394" t="s">
        <v>1336</v>
      </c>
      <c r="E7282" s="394" t="s">
        <v>236</v>
      </c>
      <c r="F7282" s="542" t="s">
        <v>384</v>
      </c>
      <c r="G7282" s="542"/>
      <c r="H7282" s="395" t="s">
        <v>340</v>
      </c>
      <c r="I7282" s="445">
        <v>0.45689999999999997</v>
      </c>
      <c r="J7282" s="445">
        <v>0</v>
      </c>
      <c r="K7282" s="446">
        <v>29.12</v>
      </c>
      <c r="L7282" s="446">
        <v>13.304928</v>
      </c>
    </row>
    <row r="7283" spans="2:12" x14ac:dyDescent="0.25">
      <c r="B7283" s="394" t="s">
        <v>383</v>
      </c>
      <c r="C7283" s="444" t="s">
        <v>670</v>
      </c>
      <c r="D7283" s="394" t="s">
        <v>1336</v>
      </c>
      <c r="E7283" s="394" t="s">
        <v>415</v>
      </c>
      <c r="F7283" s="542" t="s">
        <v>390</v>
      </c>
      <c r="G7283" s="542"/>
      <c r="H7283" s="395" t="s">
        <v>156</v>
      </c>
      <c r="I7283" s="445">
        <v>17.72</v>
      </c>
      <c r="J7283" s="445">
        <v>0</v>
      </c>
      <c r="K7283" s="446">
        <v>0.64</v>
      </c>
      <c r="L7283" s="446">
        <v>11.3408</v>
      </c>
    </row>
    <row r="7284" spans="2:12" ht="25.5" x14ac:dyDescent="0.25">
      <c r="B7284" s="399"/>
      <c r="C7284" s="399"/>
      <c r="D7284" s="399"/>
      <c r="E7284" s="399"/>
      <c r="F7284" s="399"/>
      <c r="G7284" s="399" t="s">
        <v>386</v>
      </c>
      <c r="H7284" s="447">
        <v>25.7</v>
      </c>
      <c r="I7284" s="399" t="s">
        <v>387</v>
      </c>
      <c r="J7284" s="447">
        <v>0</v>
      </c>
      <c r="K7284" s="399" t="s">
        <v>388</v>
      </c>
      <c r="L7284" s="447">
        <v>25.7</v>
      </c>
    </row>
    <row r="7285" spans="2:12" ht="26.25" thickBot="1" x14ac:dyDescent="0.3">
      <c r="B7285" s="399"/>
      <c r="C7285" s="399"/>
      <c r="D7285" s="399"/>
      <c r="E7285" s="399"/>
      <c r="F7285" s="399"/>
      <c r="G7285" s="399" t="s">
        <v>389</v>
      </c>
      <c r="H7285" s="447">
        <v>0</v>
      </c>
      <c r="I7285" s="543"/>
      <c r="J7285" s="543" t="s">
        <v>474</v>
      </c>
      <c r="K7285" s="399"/>
      <c r="L7285" s="447">
        <v>121.4</v>
      </c>
    </row>
    <row r="7286" spans="2:12" ht="13.5" thickTop="1" x14ac:dyDescent="0.25">
      <c r="B7286" s="396"/>
      <c r="C7286" s="396"/>
      <c r="D7286" s="396"/>
      <c r="E7286" s="396"/>
      <c r="F7286" s="396"/>
      <c r="G7286" s="396"/>
      <c r="H7286" s="396"/>
      <c r="I7286" s="396"/>
      <c r="J7286" s="396"/>
      <c r="K7286" s="396"/>
      <c r="L7286" s="396"/>
    </row>
    <row r="7287" spans="2:12" ht="15" x14ac:dyDescent="0.25">
      <c r="B7287" s="388" t="s">
        <v>3881</v>
      </c>
      <c r="C7287" s="440" t="s">
        <v>15</v>
      </c>
      <c r="D7287" s="388" t="s">
        <v>33</v>
      </c>
      <c r="E7287" s="388" t="s">
        <v>30</v>
      </c>
      <c r="F7287" s="544" t="s">
        <v>199</v>
      </c>
      <c r="G7287" s="544"/>
      <c r="H7287" s="389" t="s">
        <v>24</v>
      </c>
      <c r="I7287" s="440" t="s">
        <v>26</v>
      </c>
      <c r="J7287" s="440" t="s">
        <v>585</v>
      </c>
      <c r="K7287" s="440" t="s">
        <v>54</v>
      </c>
      <c r="L7287" s="440" t="s">
        <v>25</v>
      </c>
    </row>
    <row r="7288" spans="2:12" ht="12.75" customHeight="1" x14ac:dyDescent="0.25">
      <c r="B7288" s="390" t="s">
        <v>382</v>
      </c>
      <c r="C7288" s="391" t="s">
        <v>3882</v>
      </c>
      <c r="D7288" s="390" t="s">
        <v>1336</v>
      </c>
      <c r="E7288" s="390" t="s">
        <v>3883</v>
      </c>
      <c r="F7288" s="541">
        <v>2210</v>
      </c>
      <c r="G7288" s="541"/>
      <c r="H7288" s="392" t="s">
        <v>131</v>
      </c>
      <c r="I7288" s="443">
        <v>1</v>
      </c>
      <c r="J7288" s="393"/>
      <c r="K7288" s="393">
        <v>175.6</v>
      </c>
      <c r="L7288" s="393">
        <v>175.6</v>
      </c>
    </row>
    <row r="7289" spans="2:12" ht="12.75" customHeight="1" x14ac:dyDescent="0.25">
      <c r="B7289" s="394" t="s">
        <v>383</v>
      </c>
      <c r="C7289" s="444" t="s">
        <v>5534</v>
      </c>
      <c r="D7289" s="394" t="s">
        <v>1336</v>
      </c>
      <c r="E7289" s="394" t="s">
        <v>5535</v>
      </c>
      <c r="F7289" s="542" t="s">
        <v>390</v>
      </c>
      <c r="G7289" s="542"/>
      <c r="H7289" s="395" t="s">
        <v>131</v>
      </c>
      <c r="I7289" s="445">
        <v>1.1100000000000001</v>
      </c>
      <c r="J7289" s="445">
        <v>0</v>
      </c>
      <c r="K7289" s="446">
        <v>114.52</v>
      </c>
      <c r="L7289" s="446">
        <v>127.1172</v>
      </c>
    </row>
    <row r="7290" spans="2:12" x14ac:dyDescent="0.25">
      <c r="B7290" s="394" t="s">
        <v>383</v>
      </c>
      <c r="C7290" s="444" t="s">
        <v>685</v>
      </c>
      <c r="D7290" s="394" t="s">
        <v>1336</v>
      </c>
      <c r="E7290" s="394" t="s">
        <v>236</v>
      </c>
      <c r="F7290" s="542" t="s">
        <v>384</v>
      </c>
      <c r="G7290" s="542"/>
      <c r="H7290" s="395" t="s">
        <v>340</v>
      </c>
      <c r="I7290" s="445">
        <v>0.62790000000000001</v>
      </c>
      <c r="J7290" s="445">
        <v>0</v>
      </c>
      <c r="K7290" s="446">
        <v>29.12</v>
      </c>
      <c r="L7290" s="446">
        <v>18.284448000000001</v>
      </c>
    </row>
    <row r="7291" spans="2:12" x14ac:dyDescent="0.25">
      <c r="B7291" s="394" t="s">
        <v>383</v>
      </c>
      <c r="C7291" s="444" t="s">
        <v>670</v>
      </c>
      <c r="D7291" s="394" t="s">
        <v>1336</v>
      </c>
      <c r="E7291" s="394" t="s">
        <v>415</v>
      </c>
      <c r="F7291" s="542" t="s">
        <v>390</v>
      </c>
      <c r="G7291" s="542"/>
      <c r="H7291" s="395" t="s">
        <v>156</v>
      </c>
      <c r="I7291" s="445">
        <v>13.16</v>
      </c>
      <c r="J7291" s="445">
        <v>0</v>
      </c>
      <c r="K7291" s="446">
        <v>0.64</v>
      </c>
      <c r="L7291" s="446">
        <v>8.4223999999999997</v>
      </c>
    </row>
    <row r="7292" spans="2:12" x14ac:dyDescent="0.25">
      <c r="B7292" s="394" t="s">
        <v>383</v>
      </c>
      <c r="C7292" s="444" t="s">
        <v>690</v>
      </c>
      <c r="D7292" s="394" t="s">
        <v>1336</v>
      </c>
      <c r="E7292" s="394" t="s">
        <v>202</v>
      </c>
      <c r="F7292" s="542" t="s">
        <v>384</v>
      </c>
      <c r="G7292" s="542"/>
      <c r="H7292" s="395" t="s">
        <v>340</v>
      </c>
      <c r="I7292" s="445">
        <v>0.69410000000000005</v>
      </c>
      <c r="J7292" s="445">
        <v>0</v>
      </c>
      <c r="K7292" s="446">
        <v>20.37</v>
      </c>
      <c r="L7292" s="446">
        <v>14.138817</v>
      </c>
    </row>
    <row r="7293" spans="2:12" x14ac:dyDescent="0.25">
      <c r="B7293" s="394" t="s">
        <v>383</v>
      </c>
      <c r="C7293" s="444" t="s">
        <v>695</v>
      </c>
      <c r="D7293" s="394" t="s">
        <v>1336</v>
      </c>
      <c r="E7293" s="394" t="s">
        <v>437</v>
      </c>
      <c r="F7293" s="542" t="s">
        <v>390</v>
      </c>
      <c r="G7293" s="542"/>
      <c r="H7293" s="395" t="s">
        <v>138</v>
      </c>
      <c r="I7293" s="445">
        <v>2.52E-2</v>
      </c>
      <c r="J7293" s="445">
        <v>0</v>
      </c>
      <c r="K7293" s="446">
        <v>168.09</v>
      </c>
      <c r="L7293" s="446">
        <v>4.235868</v>
      </c>
    </row>
    <row r="7294" spans="2:12" x14ac:dyDescent="0.25">
      <c r="B7294" s="394" t="s">
        <v>383</v>
      </c>
      <c r="C7294" s="444" t="s">
        <v>5536</v>
      </c>
      <c r="D7294" s="394" t="s">
        <v>1336</v>
      </c>
      <c r="E7294" s="394" t="s">
        <v>5537</v>
      </c>
      <c r="F7294" s="542" t="s">
        <v>390</v>
      </c>
      <c r="G7294" s="542"/>
      <c r="H7294" s="395" t="s">
        <v>156</v>
      </c>
      <c r="I7294" s="445">
        <v>9.5000000000000001E-2</v>
      </c>
      <c r="J7294" s="445">
        <v>0</v>
      </c>
      <c r="K7294" s="446">
        <v>36.19</v>
      </c>
      <c r="L7294" s="446">
        <v>3.4380500000000001</v>
      </c>
    </row>
    <row r="7295" spans="2:12" ht="25.5" x14ac:dyDescent="0.25">
      <c r="B7295" s="399"/>
      <c r="C7295" s="399"/>
      <c r="D7295" s="399"/>
      <c r="E7295" s="399"/>
      <c r="F7295" s="399"/>
      <c r="G7295" s="399" t="s">
        <v>386</v>
      </c>
      <c r="H7295" s="447">
        <v>32.409999999999997</v>
      </c>
      <c r="I7295" s="399" t="s">
        <v>387</v>
      </c>
      <c r="J7295" s="447">
        <v>0</v>
      </c>
      <c r="K7295" s="399" t="s">
        <v>388</v>
      </c>
      <c r="L7295" s="447">
        <v>32.409999999999997</v>
      </c>
    </row>
    <row r="7296" spans="2:12" ht="25.5" customHeight="1" thickBot="1" x14ac:dyDescent="0.3">
      <c r="B7296" s="399"/>
      <c r="C7296" s="399"/>
      <c r="D7296" s="399"/>
      <c r="E7296" s="399"/>
      <c r="F7296" s="399"/>
      <c r="G7296" s="399" t="s">
        <v>389</v>
      </c>
      <c r="H7296" s="447">
        <v>0</v>
      </c>
      <c r="I7296" s="543"/>
      <c r="J7296" s="543" t="s">
        <v>474</v>
      </c>
      <c r="K7296" s="399"/>
      <c r="L7296" s="447">
        <v>175.6</v>
      </c>
    </row>
    <row r="7297" spans="2:12" ht="13.5" thickTop="1" x14ac:dyDescent="0.25">
      <c r="B7297" s="396"/>
      <c r="C7297" s="396"/>
      <c r="D7297" s="396"/>
      <c r="E7297" s="396"/>
      <c r="F7297" s="396"/>
      <c r="G7297" s="396"/>
      <c r="H7297" s="396"/>
      <c r="I7297" s="396"/>
      <c r="J7297" s="396"/>
      <c r="K7297" s="396"/>
      <c r="L7297" s="396"/>
    </row>
    <row r="7298" spans="2:12" ht="15" customHeight="1" x14ac:dyDescent="0.25">
      <c r="B7298" s="388" t="s">
        <v>3884</v>
      </c>
      <c r="C7298" s="440" t="s">
        <v>15</v>
      </c>
      <c r="D7298" s="388" t="s">
        <v>33</v>
      </c>
      <c r="E7298" s="388" t="s">
        <v>30</v>
      </c>
      <c r="F7298" s="544" t="s">
        <v>199</v>
      </c>
      <c r="G7298" s="544"/>
      <c r="H7298" s="389" t="s">
        <v>24</v>
      </c>
      <c r="I7298" s="440" t="s">
        <v>26</v>
      </c>
      <c r="J7298" s="440" t="s">
        <v>585</v>
      </c>
      <c r="K7298" s="440" t="s">
        <v>54</v>
      </c>
      <c r="L7298" s="440" t="s">
        <v>25</v>
      </c>
    </row>
    <row r="7299" spans="2:12" ht="15" customHeight="1" x14ac:dyDescent="0.25">
      <c r="B7299" s="390" t="s">
        <v>382</v>
      </c>
      <c r="C7299" s="391" t="s">
        <v>3885</v>
      </c>
      <c r="D7299" s="390" t="s">
        <v>130</v>
      </c>
      <c r="E7299" s="390" t="s">
        <v>3886</v>
      </c>
      <c r="F7299" s="541">
        <v>140</v>
      </c>
      <c r="G7299" s="541"/>
      <c r="H7299" s="392" t="s">
        <v>131</v>
      </c>
      <c r="I7299" s="443">
        <v>1</v>
      </c>
      <c r="J7299" s="393"/>
      <c r="K7299" s="393">
        <v>575.82000000000005</v>
      </c>
      <c r="L7299" s="393">
        <v>575.82000000000005</v>
      </c>
    </row>
    <row r="7300" spans="2:12" x14ac:dyDescent="0.25">
      <c r="B7300" s="394" t="s">
        <v>383</v>
      </c>
      <c r="C7300" s="444" t="s">
        <v>662</v>
      </c>
      <c r="D7300" s="394" t="s">
        <v>1336</v>
      </c>
      <c r="E7300" s="394" t="s">
        <v>240</v>
      </c>
      <c r="F7300" s="542" t="s">
        <v>384</v>
      </c>
      <c r="G7300" s="542"/>
      <c r="H7300" s="395" t="s">
        <v>340</v>
      </c>
      <c r="I7300" s="445">
        <v>1</v>
      </c>
      <c r="J7300" s="445">
        <v>0</v>
      </c>
      <c r="K7300" s="446">
        <v>29.14</v>
      </c>
      <c r="L7300" s="446">
        <v>29.14</v>
      </c>
    </row>
    <row r="7301" spans="2:12" ht="15" customHeight="1" x14ac:dyDescent="0.25">
      <c r="B7301" s="394" t="s">
        <v>383</v>
      </c>
      <c r="C7301" s="444" t="s">
        <v>5538</v>
      </c>
      <c r="D7301" s="394" t="s">
        <v>130</v>
      </c>
      <c r="E7301" s="394" t="s">
        <v>5539</v>
      </c>
      <c r="F7301" s="542" t="s">
        <v>390</v>
      </c>
      <c r="G7301" s="542"/>
      <c r="H7301" s="395" t="s">
        <v>131</v>
      </c>
      <c r="I7301" s="445">
        <v>1.1000000000000001</v>
      </c>
      <c r="J7301" s="445">
        <v>0</v>
      </c>
      <c r="K7301" s="446">
        <v>73.150000000000006</v>
      </c>
      <c r="L7301" s="446">
        <v>80.465000000000003</v>
      </c>
    </row>
    <row r="7302" spans="2:12" x14ac:dyDescent="0.25">
      <c r="B7302" s="394" t="s">
        <v>383</v>
      </c>
      <c r="C7302" s="444" t="s">
        <v>690</v>
      </c>
      <c r="D7302" s="394" t="s">
        <v>1336</v>
      </c>
      <c r="E7302" s="394" t="s">
        <v>202</v>
      </c>
      <c r="F7302" s="542" t="s">
        <v>384</v>
      </c>
      <c r="G7302" s="542"/>
      <c r="H7302" s="395" t="s">
        <v>340</v>
      </c>
      <c r="I7302" s="445">
        <v>1</v>
      </c>
      <c r="J7302" s="445">
        <v>0</v>
      </c>
      <c r="K7302" s="446">
        <v>20.37</v>
      </c>
      <c r="L7302" s="446">
        <v>20.37</v>
      </c>
    </row>
    <row r="7303" spans="2:12" ht="15" customHeight="1" x14ac:dyDescent="0.25">
      <c r="B7303" s="394" t="s">
        <v>383</v>
      </c>
      <c r="C7303" s="444" t="s">
        <v>5540</v>
      </c>
      <c r="D7303" s="394" t="s">
        <v>164</v>
      </c>
      <c r="E7303" s="394" t="s">
        <v>5541</v>
      </c>
      <c r="F7303" s="542" t="s">
        <v>390</v>
      </c>
      <c r="G7303" s="542"/>
      <c r="H7303" s="395" t="s">
        <v>131</v>
      </c>
      <c r="I7303" s="445">
        <v>1</v>
      </c>
      <c r="J7303" s="445">
        <v>0</v>
      </c>
      <c r="K7303" s="446">
        <v>445.85</v>
      </c>
      <c r="L7303" s="446">
        <v>445.85</v>
      </c>
    </row>
    <row r="7304" spans="2:12" ht="15" customHeight="1" x14ac:dyDescent="0.25">
      <c r="B7304" s="399"/>
      <c r="C7304" s="399"/>
      <c r="D7304" s="399"/>
      <c r="E7304" s="399"/>
      <c r="F7304" s="399"/>
      <c r="G7304" s="399" t="s">
        <v>386</v>
      </c>
      <c r="H7304" s="447">
        <v>49.51</v>
      </c>
      <c r="I7304" s="399" t="s">
        <v>387</v>
      </c>
      <c r="J7304" s="447">
        <v>0</v>
      </c>
      <c r="K7304" s="399" t="s">
        <v>388</v>
      </c>
      <c r="L7304" s="447">
        <v>49.51</v>
      </c>
    </row>
    <row r="7305" spans="2:12" ht="26.25" thickBot="1" x14ac:dyDescent="0.3">
      <c r="B7305" s="399"/>
      <c r="C7305" s="399"/>
      <c r="D7305" s="399"/>
      <c r="E7305" s="399"/>
      <c r="F7305" s="399"/>
      <c r="G7305" s="399" t="s">
        <v>389</v>
      </c>
      <c r="H7305" s="447">
        <v>0</v>
      </c>
      <c r="I7305" s="543"/>
      <c r="J7305" s="543" t="s">
        <v>474</v>
      </c>
      <c r="K7305" s="399"/>
      <c r="L7305" s="447">
        <v>575.82000000000005</v>
      </c>
    </row>
    <row r="7306" spans="2:12" ht="13.5" thickTop="1" x14ac:dyDescent="0.25">
      <c r="B7306" s="396"/>
      <c r="C7306" s="396"/>
      <c r="D7306" s="396"/>
      <c r="E7306" s="396"/>
      <c r="F7306" s="396"/>
      <c r="G7306" s="396"/>
      <c r="H7306" s="396"/>
      <c r="I7306" s="396"/>
      <c r="J7306" s="396"/>
      <c r="K7306" s="396"/>
      <c r="L7306" s="396"/>
    </row>
    <row r="7307" spans="2:12" ht="15" x14ac:dyDescent="0.25">
      <c r="B7307" s="388" t="s">
        <v>3888</v>
      </c>
      <c r="C7307" s="440" t="s">
        <v>15</v>
      </c>
      <c r="D7307" s="388" t="s">
        <v>33</v>
      </c>
      <c r="E7307" s="388" t="s">
        <v>30</v>
      </c>
      <c r="F7307" s="544" t="s">
        <v>199</v>
      </c>
      <c r="G7307" s="544"/>
      <c r="H7307" s="389" t="s">
        <v>24</v>
      </c>
      <c r="I7307" s="440" t="s">
        <v>26</v>
      </c>
      <c r="J7307" s="440" t="s">
        <v>585</v>
      </c>
      <c r="K7307" s="440" t="s">
        <v>54</v>
      </c>
      <c r="L7307" s="440" t="s">
        <v>25</v>
      </c>
    </row>
    <row r="7308" spans="2:12" ht="51" x14ac:dyDescent="0.25">
      <c r="B7308" s="390" t="s">
        <v>382</v>
      </c>
      <c r="C7308" s="391" t="s">
        <v>3889</v>
      </c>
      <c r="D7308" s="390" t="s">
        <v>974</v>
      </c>
      <c r="E7308" s="390" t="s">
        <v>3890</v>
      </c>
      <c r="F7308" s="541">
        <v>0</v>
      </c>
      <c r="G7308" s="541"/>
      <c r="H7308" s="392" t="s">
        <v>131</v>
      </c>
      <c r="I7308" s="443">
        <v>1</v>
      </c>
      <c r="J7308" s="393"/>
      <c r="K7308" s="393">
        <v>284.12</v>
      </c>
      <c r="L7308" s="393">
        <v>284.12</v>
      </c>
    </row>
    <row r="7309" spans="2:12" ht="38.25" x14ac:dyDescent="0.25">
      <c r="B7309" s="394" t="s">
        <v>383</v>
      </c>
      <c r="C7309" s="444" t="s">
        <v>5542</v>
      </c>
      <c r="D7309" s="394" t="s">
        <v>974</v>
      </c>
      <c r="E7309" s="394" t="s">
        <v>5543</v>
      </c>
      <c r="F7309" s="542" t="s">
        <v>390</v>
      </c>
      <c r="G7309" s="542"/>
      <c r="H7309" s="395" t="s">
        <v>131</v>
      </c>
      <c r="I7309" s="445">
        <v>1</v>
      </c>
      <c r="J7309" s="445">
        <v>0</v>
      </c>
      <c r="K7309" s="446">
        <v>284.12</v>
      </c>
      <c r="L7309" s="446">
        <v>284.12</v>
      </c>
    </row>
    <row r="7310" spans="2:12" ht="25.5" x14ac:dyDescent="0.25">
      <c r="B7310" s="399"/>
      <c r="C7310" s="399"/>
      <c r="D7310" s="399"/>
      <c r="E7310" s="399"/>
      <c r="F7310" s="399"/>
      <c r="G7310" s="399" t="s">
        <v>386</v>
      </c>
      <c r="H7310" s="447">
        <v>0</v>
      </c>
      <c r="I7310" s="399" t="s">
        <v>387</v>
      </c>
      <c r="J7310" s="447">
        <v>0</v>
      </c>
      <c r="K7310" s="399" t="s">
        <v>388</v>
      </c>
      <c r="L7310" s="447">
        <v>0</v>
      </c>
    </row>
    <row r="7311" spans="2:12" ht="26.25" thickBot="1" x14ac:dyDescent="0.3">
      <c r="B7311" s="399"/>
      <c r="C7311" s="399"/>
      <c r="D7311" s="399"/>
      <c r="E7311" s="399"/>
      <c r="F7311" s="399"/>
      <c r="G7311" s="399" t="s">
        <v>389</v>
      </c>
      <c r="H7311" s="447">
        <v>0</v>
      </c>
      <c r="I7311" s="543"/>
      <c r="J7311" s="543" t="s">
        <v>474</v>
      </c>
      <c r="K7311" s="399"/>
      <c r="L7311" s="447">
        <v>284.12</v>
      </c>
    </row>
    <row r="7312" spans="2:12" ht="12.75" customHeight="1" thickTop="1" x14ac:dyDescent="0.25">
      <c r="B7312" s="396"/>
      <c r="C7312" s="396"/>
      <c r="D7312" s="396"/>
      <c r="E7312" s="396"/>
      <c r="F7312" s="396"/>
      <c r="G7312" s="396"/>
      <c r="H7312" s="396"/>
      <c r="I7312" s="396"/>
      <c r="J7312" s="396"/>
      <c r="K7312" s="396"/>
      <c r="L7312" s="396"/>
    </row>
    <row r="7313" spans="2:12" ht="15" x14ac:dyDescent="0.25">
      <c r="B7313" s="551" t="s">
        <v>5544</v>
      </c>
      <c r="C7313" s="552"/>
      <c r="D7313" s="552"/>
      <c r="E7313" s="552"/>
      <c r="F7313" s="552"/>
      <c r="G7313" s="552"/>
      <c r="H7313" s="552"/>
      <c r="I7313" s="552"/>
      <c r="J7313" s="552"/>
      <c r="K7313" s="552"/>
      <c r="L7313" s="552"/>
    </row>
    <row r="7314" spans="2:12" ht="12.75" customHeight="1" x14ac:dyDescent="0.25">
      <c r="B7314" s="388"/>
      <c r="C7314" s="440" t="s">
        <v>15</v>
      </c>
      <c r="D7314" s="388" t="s">
        <v>33</v>
      </c>
      <c r="E7314" s="388" t="s">
        <v>30</v>
      </c>
      <c r="F7314" s="544" t="s">
        <v>199</v>
      </c>
      <c r="G7314" s="544"/>
      <c r="H7314" s="389" t="s">
        <v>24</v>
      </c>
      <c r="I7314" s="440" t="s">
        <v>26</v>
      </c>
      <c r="J7314" s="440" t="s">
        <v>585</v>
      </c>
      <c r="K7314" s="440" t="s">
        <v>54</v>
      </c>
      <c r="L7314" s="440" t="s">
        <v>25</v>
      </c>
    </row>
    <row r="7315" spans="2:12" x14ac:dyDescent="0.25">
      <c r="B7315" s="390" t="s">
        <v>382</v>
      </c>
      <c r="C7315" s="391" t="s">
        <v>925</v>
      </c>
      <c r="D7315" s="390" t="s">
        <v>1336</v>
      </c>
      <c r="E7315" s="390" t="s">
        <v>926</v>
      </c>
      <c r="F7315" s="541">
        <v>1700</v>
      </c>
      <c r="G7315" s="541"/>
      <c r="H7315" s="392" t="s">
        <v>141</v>
      </c>
      <c r="I7315" s="443">
        <v>1</v>
      </c>
      <c r="J7315" s="393"/>
      <c r="K7315" s="393">
        <v>12.97</v>
      </c>
      <c r="L7315" s="393">
        <v>12.97</v>
      </c>
    </row>
    <row r="7316" spans="2:12" x14ac:dyDescent="0.25">
      <c r="B7316" s="394" t="s">
        <v>383</v>
      </c>
      <c r="C7316" s="444" t="s">
        <v>1145</v>
      </c>
      <c r="D7316" s="394" t="s">
        <v>1336</v>
      </c>
      <c r="E7316" s="394" t="s">
        <v>1146</v>
      </c>
      <c r="F7316" s="542" t="s">
        <v>390</v>
      </c>
      <c r="G7316" s="542"/>
      <c r="H7316" s="395" t="s">
        <v>156</v>
      </c>
      <c r="I7316" s="445">
        <v>2.7199999999999998E-2</v>
      </c>
      <c r="J7316" s="445">
        <v>0</v>
      </c>
      <c r="K7316" s="446">
        <v>15.63</v>
      </c>
      <c r="L7316" s="446">
        <v>0.42513600000000001</v>
      </c>
    </row>
    <row r="7317" spans="2:12" x14ac:dyDescent="0.25">
      <c r="B7317" s="394" t="s">
        <v>383</v>
      </c>
      <c r="C7317" s="444" t="s">
        <v>662</v>
      </c>
      <c r="D7317" s="394" t="s">
        <v>1336</v>
      </c>
      <c r="E7317" s="394" t="s">
        <v>240</v>
      </c>
      <c r="F7317" s="542" t="s">
        <v>384</v>
      </c>
      <c r="G7317" s="542"/>
      <c r="H7317" s="395" t="s">
        <v>340</v>
      </c>
      <c r="I7317" s="445">
        <v>6.1899999999999997E-2</v>
      </c>
      <c r="J7317" s="445">
        <v>0</v>
      </c>
      <c r="K7317" s="446">
        <v>29.14</v>
      </c>
      <c r="L7317" s="446">
        <v>1.803766</v>
      </c>
    </row>
    <row r="7318" spans="2:12" x14ac:dyDescent="0.25">
      <c r="B7318" s="394" t="s">
        <v>383</v>
      </c>
      <c r="C7318" s="444" t="s">
        <v>690</v>
      </c>
      <c r="D7318" s="394" t="s">
        <v>1336</v>
      </c>
      <c r="E7318" s="394" t="s">
        <v>202</v>
      </c>
      <c r="F7318" s="542" t="s">
        <v>384</v>
      </c>
      <c r="G7318" s="542"/>
      <c r="H7318" s="395" t="s">
        <v>340</v>
      </c>
      <c r="I7318" s="445">
        <v>8.3000000000000001E-3</v>
      </c>
      <c r="J7318" s="445">
        <v>0</v>
      </c>
      <c r="K7318" s="446">
        <v>20.37</v>
      </c>
      <c r="L7318" s="446">
        <v>0.169071</v>
      </c>
    </row>
    <row r="7319" spans="2:12" x14ac:dyDescent="0.25">
      <c r="B7319" s="394" t="s">
        <v>383</v>
      </c>
      <c r="C7319" s="444" t="s">
        <v>1143</v>
      </c>
      <c r="D7319" s="394" t="s">
        <v>1336</v>
      </c>
      <c r="E7319" s="394" t="s">
        <v>1144</v>
      </c>
      <c r="F7319" s="542" t="s">
        <v>390</v>
      </c>
      <c r="G7319" s="542"/>
      <c r="H7319" s="395" t="s">
        <v>141</v>
      </c>
      <c r="I7319" s="445">
        <v>1.03</v>
      </c>
      <c r="J7319" s="445">
        <v>0</v>
      </c>
      <c r="K7319" s="446">
        <v>10.29</v>
      </c>
      <c r="L7319" s="446">
        <v>10.598699999999999</v>
      </c>
    </row>
    <row r="7320" spans="2:12" ht="25.5" x14ac:dyDescent="0.25">
      <c r="B7320" s="399"/>
      <c r="C7320" s="399"/>
      <c r="D7320" s="399"/>
      <c r="E7320" s="399"/>
      <c r="F7320" s="399"/>
      <c r="G7320" s="399" t="s">
        <v>386</v>
      </c>
      <c r="H7320" s="447">
        <v>1.96</v>
      </c>
      <c r="I7320" s="399" t="s">
        <v>387</v>
      </c>
      <c r="J7320" s="447">
        <v>0</v>
      </c>
      <c r="K7320" s="399" t="s">
        <v>388</v>
      </c>
      <c r="L7320" s="447">
        <v>1.96</v>
      </c>
    </row>
    <row r="7321" spans="2:12" ht="26.25" thickBot="1" x14ac:dyDescent="0.3">
      <c r="B7321" s="399"/>
      <c r="C7321" s="399"/>
      <c r="D7321" s="399"/>
      <c r="E7321" s="399"/>
      <c r="F7321" s="399"/>
      <c r="G7321" s="399" t="s">
        <v>389</v>
      </c>
      <c r="H7321" s="447">
        <v>0</v>
      </c>
      <c r="I7321" s="543"/>
      <c r="J7321" s="543" t="s">
        <v>474</v>
      </c>
      <c r="K7321" s="399"/>
      <c r="L7321" s="447">
        <v>12.97</v>
      </c>
    </row>
    <row r="7322" spans="2:12" ht="12.75" customHeight="1" thickTop="1" x14ac:dyDescent="0.25">
      <c r="B7322" s="396"/>
      <c r="C7322" s="396"/>
      <c r="D7322" s="396"/>
      <c r="E7322" s="396"/>
      <c r="F7322" s="396"/>
      <c r="G7322" s="396"/>
      <c r="H7322" s="396"/>
      <c r="I7322" s="396"/>
      <c r="J7322" s="396"/>
      <c r="K7322" s="396"/>
      <c r="L7322" s="396"/>
    </row>
    <row r="7323" spans="2:12" ht="12.75" customHeight="1" x14ac:dyDescent="0.25">
      <c r="B7323" s="388"/>
      <c r="C7323" s="440" t="s">
        <v>15</v>
      </c>
      <c r="D7323" s="388" t="s">
        <v>33</v>
      </c>
      <c r="E7323" s="388" t="s">
        <v>30</v>
      </c>
      <c r="F7323" s="544" t="s">
        <v>199</v>
      </c>
      <c r="G7323" s="544"/>
      <c r="H7323" s="389" t="s">
        <v>24</v>
      </c>
      <c r="I7323" s="440" t="s">
        <v>26</v>
      </c>
      <c r="J7323" s="440" t="s">
        <v>585</v>
      </c>
      <c r="K7323" s="440" t="s">
        <v>54</v>
      </c>
      <c r="L7323" s="440" t="s">
        <v>25</v>
      </c>
    </row>
    <row r="7324" spans="2:12" x14ac:dyDescent="0.25">
      <c r="B7324" s="390" t="s">
        <v>382</v>
      </c>
      <c r="C7324" s="391" t="s">
        <v>5035</v>
      </c>
      <c r="D7324" s="390" t="s">
        <v>974</v>
      </c>
      <c r="E7324" s="390" t="s">
        <v>5036</v>
      </c>
      <c r="F7324" s="541">
        <v>0</v>
      </c>
      <c r="G7324" s="541"/>
      <c r="H7324" s="392" t="s">
        <v>138</v>
      </c>
      <c r="I7324" s="443">
        <v>1</v>
      </c>
      <c r="J7324" s="393"/>
      <c r="K7324" s="393">
        <v>1052.27</v>
      </c>
      <c r="L7324" s="393">
        <v>1052.27</v>
      </c>
    </row>
    <row r="7325" spans="2:12" x14ac:dyDescent="0.25">
      <c r="B7325" s="394" t="s">
        <v>383</v>
      </c>
      <c r="C7325" s="444" t="s">
        <v>695</v>
      </c>
      <c r="D7325" s="394" t="s">
        <v>1336</v>
      </c>
      <c r="E7325" s="394" t="s">
        <v>437</v>
      </c>
      <c r="F7325" s="542" t="s">
        <v>390</v>
      </c>
      <c r="G7325" s="542"/>
      <c r="H7325" s="395" t="s">
        <v>138</v>
      </c>
      <c r="I7325" s="445">
        <v>1.216</v>
      </c>
      <c r="J7325" s="445">
        <v>0</v>
      </c>
      <c r="K7325" s="446">
        <v>168.09</v>
      </c>
      <c r="L7325" s="446">
        <v>204.39743999999999</v>
      </c>
    </row>
    <row r="7326" spans="2:12" x14ac:dyDescent="0.25">
      <c r="B7326" s="394" t="s">
        <v>383</v>
      </c>
      <c r="C7326" s="444" t="s">
        <v>670</v>
      </c>
      <c r="D7326" s="394" t="s">
        <v>1336</v>
      </c>
      <c r="E7326" s="394" t="s">
        <v>415</v>
      </c>
      <c r="F7326" s="542" t="s">
        <v>390</v>
      </c>
      <c r="G7326" s="542"/>
      <c r="H7326" s="395" t="s">
        <v>156</v>
      </c>
      <c r="I7326" s="445">
        <v>292</v>
      </c>
      <c r="J7326" s="445">
        <v>0</v>
      </c>
      <c r="K7326" s="446">
        <v>0.64</v>
      </c>
      <c r="L7326" s="446">
        <v>186.88</v>
      </c>
    </row>
    <row r="7327" spans="2:12" x14ac:dyDescent="0.25">
      <c r="B7327" s="394" t="s">
        <v>383</v>
      </c>
      <c r="C7327" s="444" t="s">
        <v>690</v>
      </c>
      <c r="D7327" s="394" t="s">
        <v>1336</v>
      </c>
      <c r="E7327" s="394" t="s">
        <v>202</v>
      </c>
      <c r="F7327" s="542" t="s">
        <v>384</v>
      </c>
      <c r="G7327" s="542"/>
      <c r="H7327" s="395" t="s">
        <v>340</v>
      </c>
      <c r="I7327" s="445">
        <v>32.450000000000003</v>
      </c>
      <c r="J7327" s="445">
        <v>0</v>
      </c>
      <c r="K7327" s="446">
        <v>20.37</v>
      </c>
      <c r="L7327" s="446">
        <v>661.00649999999996</v>
      </c>
    </row>
    <row r="7328" spans="2:12" ht="25.5" x14ac:dyDescent="0.25">
      <c r="B7328" s="399"/>
      <c r="C7328" s="399"/>
      <c r="D7328" s="399"/>
      <c r="E7328" s="399"/>
      <c r="F7328" s="399"/>
      <c r="G7328" s="399" t="s">
        <v>386</v>
      </c>
      <c r="H7328" s="447">
        <v>661</v>
      </c>
      <c r="I7328" s="399" t="s">
        <v>387</v>
      </c>
      <c r="J7328" s="447">
        <v>0</v>
      </c>
      <c r="K7328" s="399" t="s">
        <v>388</v>
      </c>
      <c r="L7328" s="447">
        <v>661</v>
      </c>
    </row>
    <row r="7329" spans="2:12" ht="26.25" thickBot="1" x14ac:dyDescent="0.3">
      <c r="B7329" s="399"/>
      <c r="C7329" s="399"/>
      <c r="D7329" s="399"/>
      <c r="E7329" s="399"/>
      <c r="F7329" s="399"/>
      <c r="G7329" s="399" t="s">
        <v>389</v>
      </c>
      <c r="H7329" s="447">
        <v>0</v>
      </c>
      <c r="I7329" s="543"/>
      <c r="J7329" s="543" t="s">
        <v>474</v>
      </c>
      <c r="K7329" s="399"/>
      <c r="L7329" s="447">
        <v>1052.27</v>
      </c>
    </row>
    <row r="7330" spans="2:12" ht="12.75" customHeight="1" thickTop="1" x14ac:dyDescent="0.25">
      <c r="B7330" s="396"/>
      <c r="C7330" s="396"/>
      <c r="D7330" s="396"/>
      <c r="E7330" s="396"/>
      <c r="F7330" s="396"/>
      <c r="G7330" s="396"/>
      <c r="H7330" s="396"/>
      <c r="I7330" s="396"/>
      <c r="J7330" s="396"/>
      <c r="K7330" s="396"/>
      <c r="L7330" s="396"/>
    </row>
    <row r="7331" spans="2:12" ht="12.75" customHeight="1" x14ac:dyDescent="0.25">
      <c r="B7331" s="388"/>
      <c r="C7331" s="440" t="s">
        <v>15</v>
      </c>
      <c r="D7331" s="388" t="s">
        <v>33</v>
      </c>
      <c r="E7331" s="388" t="s">
        <v>30</v>
      </c>
      <c r="F7331" s="544" t="s">
        <v>199</v>
      </c>
      <c r="G7331" s="544"/>
      <c r="H7331" s="389" t="s">
        <v>24</v>
      </c>
      <c r="I7331" s="440" t="s">
        <v>26</v>
      </c>
      <c r="J7331" s="440" t="s">
        <v>585</v>
      </c>
      <c r="K7331" s="440" t="s">
        <v>54</v>
      </c>
      <c r="L7331" s="440" t="s">
        <v>25</v>
      </c>
    </row>
    <row r="7332" spans="2:12" ht="63.75" x14ac:dyDescent="0.25">
      <c r="B7332" s="390" t="s">
        <v>382</v>
      </c>
      <c r="C7332" s="391" t="s">
        <v>4862</v>
      </c>
      <c r="D7332" s="390" t="s">
        <v>160</v>
      </c>
      <c r="E7332" s="390" t="s">
        <v>4863</v>
      </c>
      <c r="F7332" s="541" t="s">
        <v>1252</v>
      </c>
      <c r="G7332" s="541"/>
      <c r="H7332" s="392" t="s">
        <v>138</v>
      </c>
      <c r="I7332" s="443">
        <v>1</v>
      </c>
      <c r="J7332" s="393"/>
      <c r="K7332" s="393">
        <v>685.61</v>
      </c>
      <c r="L7332" s="393">
        <v>685.61</v>
      </c>
    </row>
    <row r="7333" spans="2:12" x14ac:dyDescent="0.25">
      <c r="B7333" s="394" t="s">
        <v>383</v>
      </c>
      <c r="C7333" s="444" t="s">
        <v>690</v>
      </c>
      <c r="D7333" s="394" t="s">
        <v>1336</v>
      </c>
      <c r="E7333" s="394" t="s">
        <v>202</v>
      </c>
      <c r="F7333" s="542" t="s">
        <v>384</v>
      </c>
      <c r="G7333" s="542"/>
      <c r="H7333" s="395" t="s">
        <v>340</v>
      </c>
      <c r="I7333" s="445">
        <v>11.23</v>
      </c>
      <c r="J7333" s="445">
        <v>0</v>
      </c>
      <c r="K7333" s="446">
        <v>20.37</v>
      </c>
      <c r="L7333" s="446">
        <v>228.7551</v>
      </c>
    </row>
    <row r="7334" spans="2:12" x14ac:dyDescent="0.25">
      <c r="B7334" s="394" t="s">
        <v>383</v>
      </c>
      <c r="C7334" s="444" t="s">
        <v>670</v>
      </c>
      <c r="D7334" s="394" t="s">
        <v>1336</v>
      </c>
      <c r="E7334" s="394" t="s">
        <v>415</v>
      </c>
      <c r="F7334" s="542" t="s">
        <v>390</v>
      </c>
      <c r="G7334" s="542"/>
      <c r="H7334" s="395" t="s">
        <v>156</v>
      </c>
      <c r="I7334" s="445">
        <v>261.89</v>
      </c>
      <c r="J7334" s="445">
        <v>0</v>
      </c>
      <c r="K7334" s="446">
        <v>0.64</v>
      </c>
      <c r="L7334" s="446">
        <v>167.6096</v>
      </c>
    </row>
    <row r="7335" spans="2:12" x14ac:dyDescent="0.25">
      <c r="B7335" s="394" t="s">
        <v>383</v>
      </c>
      <c r="C7335" s="444" t="s">
        <v>708</v>
      </c>
      <c r="D7335" s="394" t="s">
        <v>1336</v>
      </c>
      <c r="E7335" s="394" t="s">
        <v>457</v>
      </c>
      <c r="F7335" s="542" t="s">
        <v>390</v>
      </c>
      <c r="G7335" s="542"/>
      <c r="H7335" s="395" t="s">
        <v>156</v>
      </c>
      <c r="I7335" s="445">
        <v>116.4</v>
      </c>
      <c r="J7335" s="445">
        <v>0</v>
      </c>
      <c r="K7335" s="446">
        <v>0.81</v>
      </c>
      <c r="L7335" s="446">
        <v>94.284000000000006</v>
      </c>
    </row>
    <row r="7336" spans="2:12" x14ac:dyDescent="0.25">
      <c r="B7336" s="394" t="s">
        <v>383</v>
      </c>
      <c r="C7336" s="444" t="s">
        <v>695</v>
      </c>
      <c r="D7336" s="394" t="s">
        <v>1336</v>
      </c>
      <c r="E7336" s="394" t="s">
        <v>437</v>
      </c>
      <c r="F7336" s="542" t="s">
        <v>390</v>
      </c>
      <c r="G7336" s="542"/>
      <c r="H7336" s="395" t="s">
        <v>138</v>
      </c>
      <c r="I7336" s="445">
        <v>1.1599999999999999</v>
      </c>
      <c r="J7336" s="445">
        <v>0</v>
      </c>
      <c r="K7336" s="446">
        <v>168.09</v>
      </c>
      <c r="L7336" s="446">
        <v>194.98439999999999</v>
      </c>
    </row>
    <row r="7337" spans="2:12" ht="25.5" x14ac:dyDescent="0.25">
      <c r="B7337" s="399"/>
      <c r="C7337" s="399"/>
      <c r="D7337" s="399"/>
      <c r="E7337" s="399"/>
      <c r="F7337" s="399"/>
      <c r="G7337" s="399" t="s">
        <v>386</v>
      </c>
      <c r="H7337" s="447">
        <v>228.75</v>
      </c>
      <c r="I7337" s="399" t="s">
        <v>387</v>
      </c>
      <c r="J7337" s="447">
        <v>0</v>
      </c>
      <c r="K7337" s="399" t="s">
        <v>388</v>
      </c>
      <c r="L7337" s="447">
        <v>228.75</v>
      </c>
    </row>
    <row r="7338" spans="2:12" ht="26.25" thickBot="1" x14ac:dyDescent="0.3">
      <c r="B7338" s="399"/>
      <c r="C7338" s="399"/>
      <c r="D7338" s="399"/>
      <c r="E7338" s="399"/>
      <c r="F7338" s="399"/>
      <c r="G7338" s="399" t="s">
        <v>389</v>
      </c>
      <c r="H7338" s="447">
        <v>0</v>
      </c>
      <c r="I7338" s="543"/>
      <c r="J7338" s="543" t="s">
        <v>474</v>
      </c>
      <c r="K7338" s="399"/>
      <c r="L7338" s="447">
        <v>685.61</v>
      </c>
    </row>
    <row r="7339" spans="2:12" ht="12.75" customHeight="1" thickTop="1" x14ac:dyDescent="0.25">
      <c r="B7339" s="396"/>
      <c r="C7339" s="396"/>
      <c r="D7339" s="396"/>
      <c r="E7339" s="396"/>
      <c r="F7339" s="396"/>
      <c r="G7339" s="396"/>
      <c r="H7339" s="396"/>
      <c r="I7339" s="396"/>
      <c r="J7339" s="396"/>
      <c r="K7339" s="396"/>
      <c r="L7339" s="396"/>
    </row>
    <row r="7340" spans="2:12" ht="12.75" customHeight="1" x14ac:dyDescent="0.25">
      <c r="B7340" s="388"/>
      <c r="C7340" s="440" t="s">
        <v>15</v>
      </c>
      <c r="D7340" s="388" t="s">
        <v>33</v>
      </c>
      <c r="E7340" s="388" t="s">
        <v>30</v>
      </c>
      <c r="F7340" s="544" t="s">
        <v>199</v>
      </c>
      <c r="G7340" s="544"/>
      <c r="H7340" s="389" t="s">
        <v>24</v>
      </c>
      <c r="I7340" s="440" t="s">
        <v>26</v>
      </c>
      <c r="J7340" s="440" t="s">
        <v>585</v>
      </c>
      <c r="K7340" s="440" t="s">
        <v>54</v>
      </c>
      <c r="L7340" s="440" t="s">
        <v>25</v>
      </c>
    </row>
    <row r="7341" spans="2:12" ht="63.75" x14ac:dyDescent="0.25">
      <c r="B7341" s="390" t="s">
        <v>382</v>
      </c>
      <c r="C7341" s="391" t="s">
        <v>723</v>
      </c>
      <c r="D7341" s="390" t="s">
        <v>160</v>
      </c>
      <c r="E7341" s="390" t="s">
        <v>4399</v>
      </c>
      <c r="F7341" s="541" t="s">
        <v>475</v>
      </c>
      <c r="G7341" s="541"/>
      <c r="H7341" s="392" t="s">
        <v>138</v>
      </c>
      <c r="I7341" s="443">
        <v>1</v>
      </c>
      <c r="J7341" s="393"/>
      <c r="K7341" s="393">
        <v>570.01</v>
      </c>
      <c r="L7341" s="393">
        <v>570.01</v>
      </c>
    </row>
    <row r="7342" spans="2:12" ht="51" x14ac:dyDescent="0.25">
      <c r="B7342" s="397" t="s">
        <v>471</v>
      </c>
      <c r="C7342" s="448" t="s">
        <v>5545</v>
      </c>
      <c r="D7342" s="397" t="s">
        <v>160</v>
      </c>
      <c r="E7342" s="397" t="s">
        <v>5546</v>
      </c>
      <c r="F7342" s="545" t="s">
        <v>4013</v>
      </c>
      <c r="G7342" s="545"/>
      <c r="H7342" s="398" t="s">
        <v>505</v>
      </c>
      <c r="I7342" s="449">
        <v>1.05</v>
      </c>
      <c r="J7342" s="449">
        <v>0</v>
      </c>
      <c r="K7342" s="450">
        <v>2.12</v>
      </c>
      <c r="L7342" s="450">
        <v>2.2200000000000002</v>
      </c>
    </row>
    <row r="7343" spans="2:12" ht="38.25" x14ac:dyDescent="0.25">
      <c r="B7343" s="397" t="s">
        <v>471</v>
      </c>
      <c r="C7343" s="448" t="s">
        <v>5547</v>
      </c>
      <c r="D7343" s="397" t="s">
        <v>160</v>
      </c>
      <c r="E7343" s="397" t="s">
        <v>5548</v>
      </c>
      <c r="F7343" s="545" t="s">
        <v>4013</v>
      </c>
      <c r="G7343" s="545"/>
      <c r="H7343" s="398" t="s">
        <v>504</v>
      </c>
      <c r="I7343" s="449">
        <v>3.45</v>
      </c>
      <c r="J7343" s="449">
        <v>0</v>
      </c>
      <c r="K7343" s="450">
        <v>0.41</v>
      </c>
      <c r="L7343" s="450">
        <v>1.41</v>
      </c>
    </row>
    <row r="7344" spans="2:12" x14ac:dyDescent="0.25">
      <c r="B7344" s="394" t="s">
        <v>383</v>
      </c>
      <c r="C7344" s="444" t="s">
        <v>670</v>
      </c>
      <c r="D7344" s="394" t="s">
        <v>1336</v>
      </c>
      <c r="E7344" s="394" t="s">
        <v>415</v>
      </c>
      <c r="F7344" s="542" t="s">
        <v>390</v>
      </c>
      <c r="G7344" s="542"/>
      <c r="H7344" s="395" t="s">
        <v>156</v>
      </c>
      <c r="I7344" s="445">
        <v>195.86</v>
      </c>
      <c r="J7344" s="445">
        <v>0</v>
      </c>
      <c r="K7344" s="446">
        <v>0.64</v>
      </c>
      <c r="L7344" s="446">
        <v>125.35039999999999</v>
      </c>
    </row>
    <row r="7345" spans="2:12" x14ac:dyDescent="0.25">
      <c r="B7345" s="394" t="s">
        <v>383</v>
      </c>
      <c r="C7345" s="444" t="s">
        <v>695</v>
      </c>
      <c r="D7345" s="394" t="s">
        <v>1336</v>
      </c>
      <c r="E7345" s="394" t="s">
        <v>437</v>
      </c>
      <c r="F7345" s="542" t="s">
        <v>390</v>
      </c>
      <c r="G7345" s="542"/>
      <c r="H7345" s="395" t="s">
        <v>138</v>
      </c>
      <c r="I7345" s="445">
        <v>1.1599999999999999</v>
      </c>
      <c r="J7345" s="445">
        <v>0</v>
      </c>
      <c r="K7345" s="446">
        <v>168.09</v>
      </c>
      <c r="L7345" s="446">
        <v>194.98439999999999</v>
      </c>
    </row>
    <row r="7346" spans="2:12" x14ac:dyDescent="0.25">
      <c r="B7346" s="394" t="s">
        <v>383</v>
      </c>
      <c r="C7346" s="444" t="s">
        <v>708</v>
      </c>
      <c r="D7346" s="394" t="s">
        <v>1336</v>
      </c>
      <c r="E7346" s="394" t="s">
        <v>457</v>
      </c>
      <c r="F7346" s="542" t="s">
        <v>390</v>
      </c>
      <c r="G7346" s="542"/>
      <c r="H7346" s="395" t="s">
        <v>156</v>
      </c>
      <c r="I7346" s="445">
        <v>174.1</v>
      </c>
      <c r="J7346" s="445">
        <v>0</v>
      </c>
      <c r="K7346" s="446">
        <v>0.81</v>
      </c>
      <c r="L7346" s="446">
        <v>141.02099999999999</v>
      </c>
    </row>
    <row r="7347" spans="2:12" x14ac:dyDescent="0.25">
      <c r="B7347" s="394" t="s">
        <v>383</v>
      </c>
      <c r="C7347" s="444" t="s">
        <v>678</v>
      </c>
      <c r="D7347" s="394" t="s">
        <v>1336</v>
      </c>
      <c r="E7347" s="394" t="s">
        <v>249</v>
      </c>
      <c r="F7347" s="542" t="s">
        <v>384</v>
      </c>
      <c r="G7347" s="542"/>
      <c r="H7347" s="395" t="s">
        <v>340</v>
      </c>
      <c r="I7347" s="445">
        <v>4.5</v>
      </c>
      <c r="J7347" s="445">
        <v>0</v>
      </c>
      <c r="K7347" s="446">
        <v>23.34</v>
      </c>
      <c r="L7347" s="446">
        <v>105.03</v>
      </c>
    </row>
    <row r="7348" spans="2:12" ht="12.75" customHeight="1" x14ac:dyDescent="0.25">
      <c r="B7348" s="399"/>
      <c r="C7348" s="399"/>
      <c r="D7348" s="399"/>
      <c r="E7348" s="399"/>
      <c r="F7348" s="399"/>
      <c r="G7348" s="399" t="s">
        <v>386</v>
      </c>
      <c r="H7348" s="447">
        <v>105.03</v>
      </c>
      <c r="I7348" s="399" t="s">
        <v>387</v>
      </c>
      <c r="J7348" s="447">
        <v>0</v>
      </c>
      <c r="K7348" s="399" t="s">
        <v>388</v>
      </c>
      <c r="L7348" s="447">
        <v>105.03</v>
      </c>
    </row>
    <row r="7349" spans="2:12" ht="26.25" thickBot="1" x14ac:dyDescent="0.3">
      <c r="B7349" s="399"/>
      <c r="C7349" s="399"/>
      <c r="D7349" s="399"/>
      <c r="E7349" s="399"/>
      <c r="F7349" s="399"/>
      <c r="G7349" s="399" t="s">
        <v>389</v>
      </c>
      <c r="H7349" s="447">
        <v>0</v>
      </c>
      <c r="I7349" s="543"/>
      <c r="J7349" s="543" t="s">
        <v>474</v>
      </c>
      <c r="K7349" s="399"/>
      <c r="L7349" s="447">
        <v>570.01</v>
      </c>
    </row>
    <row r="7350" spans="2:12" ht="12.75" customHeight="1" thickTop="1" x14ac:dyDescent="0.25">
      <c r="B7350" s="396"/>
      <c r="C7350" s="396"/>
      <c r="D7350" s="396"/>
      <c r="E7350" s="396"/>
      <c r="F7350" s="396"/>
      <c r="G7350" s="396"/>
      <c r="H7350" s="396"/>
      <c r="I7350" s="396"/>
      <c r="J7350" s="396"/>
      <c r="K7350" s="396"/>
      <c r="L7350" s="396"/>
    </row>
    <row r="7351" spans="2:12" ht="15" x14ac:dyDescent="0.25">
      <c r="B7351" s="388"/>
      <c r="C7351" s="440" t="s">
        <v>15</v>
      </c>
      <c r="D7351" s="388" t="s">
        <v>33</v>
      </c>
      <c r="E7351" s="388" t="s">
        <v>30</v>
      </c>
      <c r="F7351" s="544" t="s">
        <v>199</v>
      </c>
      <c r="G7351" s="544"/>
      <c r="H7351" s="389" t="s">
        <v>24</v>
      </c>
      <c r="I7351" s="440" t="s">
        <v>26</v>
      </c>
      <c r="J7351" s="440" t="s">
        <v>585</v>
      </c>
      <c r="K7351" s="440" t="s">
        <v>54</v>
      </c>
      <c r="L7351" s="440" t="s">
        <v>25</v>
      </c>
    </row>
    <row r="7352" spans="2:12" ht="63.75" x14ac:dyDescent="0.25">
      <c r="B7352" s="390" t="s">
        <v>382</v>
      </c>
      <c r="C7352" s="391" t="s">
        <v>5478</v>
      </c>
      <c r="D7352" s="390" t="s">
        <v>160</v>
      </c>
      <c r="E7352" s="390" t="s">
        <v>5479</v>
      </c>
      <c r="F7352" s="541" t="s">
        <v>1252</v>
      </c>
      <c r="G7352" s="541"/>
      <c r="H7352" s="392" t="s">
        <v>138</v>
      </c>
      <c r="I7352" s="443">
        <v>1</v>
      </c>
      <c r="J7352" s="393"/>
      <c r="K7352" s="393">
        <v>546.04999999999995</v>
      </c>
      <c r="L7352" s="393">
        <v>546.04999999999995</v>
      </c>
    </row>
    <row r="7353" spans="2:12" ht="38.25" x14ac:dyDescent="0.25">
      <c r="B7353" s="397" t="s">
        <v>471</v>
      </c>
      <c r="C7353" s="448" t="s">
        <v>5547</v>
      </c>
      <c r="D7353" s="397" t="s">
        <v>160</v>
      </c>
      <c r="E7353" s="397" t="s">
        <v>5548</v>
      </c>
      <c r="F7353" s="545" t="s">
        <v>4013</v>
      </c>
      <c r="G7353" s="545"/>
      <c r="H7353" s="398" t="s">
        <v>504</v>
      </c>
      <c r="I7353" s="449">
        <v>3.27</v>
      </c>
      <c r="J7353" s="449">
        <v>0</v>
      </c>
      <c r="K7353" s="450">
        <v>0.41</v>
      </c>
      <c r="L7353" s="450">
        <v>1.34</v>
      </c>
    </row>
    <row r="7354" spans="2:12" ht="51" x14ac:dyDescent="0.25">
      <c r="B7354" s="397" t="s">
        <v>471</v>
      </c>
      <c r="C7354" s="448" t="s">
        <v>5545</v>
      </c>
      <c r="D7354" s="397" t="s">
        <v>160</v>
      </c>
      <c r="E7354" s="397" t="s">
        <v>5546</v>
      </c>
      <c r="F7354" s="545" t="s">
        <v>4013</v>
      </c>
      <c r="G7354" s="545"/>
      <c r="H7354" s="398" t="s">
        <v>505</v>
      </c>
      <c r="I7354" s="449">
        <v>0.99</v>
      </c>
      <c r="J7354" s="449">
        <v>0</v>
      </c>
      <c r="K7354" s="450">
        <v>2.12</v>
      </c>
      <c r="L7354" s="450">
        <v>2.09</v>
      </c>
    </row>
    <row r="7355" spans="2:12" x14ac:dyDescent="0.25">
      <c r="B7355" s="394" t="s">
        <v>383</v>
      </c>
      <c r="C7355" s="444" t="s">
        <v>670</v>
      </c>
      <c r="D7355" s="394" t="s">
        <v>1336</v>
      </c>
      <c r="E7355" s="394" t="s">
        <v>415</v>
      </c>
      <c r="F7355" s="542" t="s">
        <v>390</v>
      </c>
      <c r="G7355" s="542"/>
      <c r="H7355" s="395" t="s">
        <v>156</v>
      </c>
      <c r="I7355" s="445">
        <v>178.82</v>
      </c>
      <c r="J7355" s="445">
        <v>0</v>
      </c>
      <c r="K7355" s="446">
        <v>0.64</v>
      </c>
      <c r="L7355" s="446">
        <v>114.4448</v>
      </c>
    </row>
    <row r="7356" spans="2:12" x14ac:dyDescent="0.25">
      <c r="B7356" s="394" t="s">
        <v>383</v>
      </c>
      <c r="C7356" s="444" t="s">
        <v>678</v>
      </c>
      <c r="D7356" s="394" t="s">
        <v>1336</v>
      </c>
      <c r="E7356" s="394" t="s">
        <v>249</v>
      </c>
      <c r="F7356" s="542" t="s">
        <v>384</v>
      </c>
      <c r="G7356" s="542"/>
      <c r="H7356" s="395" t="s">
        <v>340</v>
      </c>
      <c r="I7356" s="445">
        <v>4.26</v>
      </c>
      <c r="J7356" s="445">
        <v>0</v>
      </c>
      <c r="K7356" s="446">
        <v>23.34</v>
      </c>
      <c r="L7356" s="446">
        <v>99.428399999999996</v>
      </c>
    </row>
    <row r="7357" spans="2:12" ht="12.75" customHeight="1" x14ac:dyDescent="0.25">
      <c r="B7357" s="394" t="s">
        <v>383</v>
      </c>
      <c r="C7357" s="444" t="s">
        <v>708</v>
      </c>
      <c r="D7357" s="394" t="s">
        <v>1336</v>
      </c>
      <c r="E7357" s="394" t="s">
        <v>457</v>
      </c>
      <c r="F7357" s="542" t="s">
        <v>390</v>
      </c>
      <c r="G7357" s="542"/>
      <c r="H7357" s="395" t="s">
        <v>156</v>
      </c>
      <c r="I7357" s="445">
        <v>158.94999999999999</v>
      </c>
      <c r="J7357" s="445">
        <v>0</v>
      </c>
      <c r="K7357" s="446">
        <v>0.81</v>
      </c>
      <c r="L7357" s="446">
        <v>128.74950000000001</v>
      </c>
    </row>
    <row r="7358" spans="2:12" x14ac:dyDescent="0.25">
      <c r="B7358" s="394" t="s">
        <v>383</v>
      </c>
      <c r="C7358" s="444" t="s">
        <v>695</v>
      </c>
      <c r="D7358" s="394" t="s">
        <v>1336</v>
      </c>
      <c r="E7358" s="394" t="s">
        <v>437</v>
      </c>
      <c r="F7358" s="542" t="s">
        <v>390</v>
      </c>
      <c r="G7358" s="542"/>
      <c r="H7358" s="395" t="s">
        <v>138</v>
      </c>
      <c r="I7358" s="445">
        <v>1.19</v>
      </c>
      <c r="J7358" s="445">
        <v>0</v>
      </c>
      <c r="K7358" s="446">
        <v>168.09</v>
      </c>
      <c r="L7358" s="446">
        <v>200.02709999999999</v>
      </c>
    </row>
    <row r="7359" spans="2:12" ht="12.75" customHeight="1" x14ac:dyDescent="0.25">
      <c r="B7359" s="399"/>
      <c r="C7359" s="399"/>
      <c r="D7359" s="399"/>
      <c r="E7359" s="399"/>
      <c r="F7359" s="399"/>
      <c r="G7359" s="399" t="s">
        <v>386</v>
      </c>
      <c r="H7359" s="447">
        <v>99.42</v>
      </c>
      <c r="I7359" s="399" t="s">
        <v>387</v>
      </c>
      <c r="J7359" s="447">
        <v>0</v>
      </c>
      <c r="K7359" s="399" t="s">
        <v>388</v>
      </c>
      <c r="L7359" s="447">
        <v>99.42</v>
      </c>
    </row>
    <row r="7360" spans="2:12" ht="26.25" thickBot="1" x14ac:dyDescent="0.3">
      <c r="B7360" s="399"/>
      <c r="C7360" s="399"/>
      <c r="D7360" s="399"/>
      <c r="E7360" s="399"/>
      <c r="F7360" s="399"/>
      <c r="G7360" s="399" t="s">
        <v>389</v>
      </c>
      <c r="H7360" s="447">
        <v>0</v>
      </c>
      <c r="I7360" s="543"/>
      <c r="J7360" s="543" t="s">
        <v>474</v>
      </c>
      <c r="K7360" s="399"/>
      <c r="L7360" s="447">
        <v>546.04999999999995</v>
      </c>
    </row>
    <row r="7361" spans="2:12" ht="13.5" thickTop="1" x14ac:dyDescent="0.25">
      <c r="B7361" s="396"/>
      <c r="C7361" s="396"/>
      <c r="D7361" s="396"/>
      <c r="E7361" s="396"/>
      <c r="F7361" s="396"/>
      <c r="G7361" s="396"/>
      <c r="H7361" s="396"/>
      <c r="I7361" s="396"/>
      <c r="J7361" s="396"/>
      <c r="K7361" s="396"/>
      <c r="L7361" s="396"/>
    </row>
    <row r="7362" spans="2:12" ht="15" x14ac:dyDescent="0.25">
      <c r="B7362" s="388"/>
      <c r="C7362" s="440" t="s">
        <v>15</v>
      </c>
      <c r="D7362" s="388" t="s">
        <v>33</v>
      </c>
      <c r="E7362" s="388" t="s">
        <v>30</v>
      </c>
      <c r="F7362" s="544" t="s">
        <v>199</v>
      </c>
      <c r="G7362" s="544"/>
      <c r="H7362" s="389" t="s">
        <v>24</v>
      </c>
      <c r="I7362" s="440" t="s">
        <v>26</v>
      </c>
      <c r="J7362" s="440" t="s">
        <v>585</v>
      </c>
      <c r="K7362" s="440" t="s">
        <v>54</v>
      </c>
      <c r="L7362" s="440" t="s">
        <v>25</v>
      </c>
    </row>
    <row r="7363" spans="2:12" ht="38.25" x14ac:dyDescent="0.25">
      <c r="B7363" s="390" t="s">
        <v>382</v>
      </c>
      <c r="C7363" s="391" t="s">
        <v>753</v>
      </c>
      <c r="D7363" s="390" t="s">
        <v>160</v>
      </c>
      <c r="E7363" s="390" t="s">
        <v>4010</v>
      </c>
      <c r="F7363" s="541" t="s">
        <v>475</v>
      </c>
      <c r="G7363" s="541"/>
      <c r="H7363" s="392" t="s">
        <v>138</v>
      </c>
      <c r="I7363" s="443">
        <v>1</v>
      </c>
      <c r="J7363" s="393"/>
      <c r="K7363" s="393">
        <v>718.02</v>
      </c>
      <c r="L7363" s="393">
        <v>718.02</v>
      </c>
    </row>
    <row r="7364" spans="2:12" ht="38.25" x14ac:dyDescent="0.25">
      <c r="B7364" s="397" t="s">
        <v>471</v>
      </c>
      <c r="C7364" s="448" t="s">
        <v>5547</v>
      </c>
      <c r="D7364" s="397" t="s">
        <v>160</v>
      </c>
      <c r="E7364" s="397" t="s">
        <v>5548</v>
      </c>
      <c r="F7364" s="545" t="s">
        <v>4013</v>
      </c>
      <c r="G7364" s="545"/>
      <c r="H7364" s="398" t="s">
        <v>504</v>
      </c>
      <c r="I7364" s="449">
        <v>2.88</v>
      </c>
      <c r="J7364" s="449">
        <v>0</v>
      </c>
      <c r="K7364" s="450">
        <v>0.41</v>
      </c>
      <c r="L7364" s="450">
        <v>1.18</v>
      </c>
    </row>
    <row r="7365" spans="2:12" ht="51" x14ac:dyDescent="0.25">
      <c r="B7365" s="397" t="s">
        <v>471</v>
      </c>
      <c r="C7365" s="448" t="s">
        <v>5545</v>
      </c>
      <c r="D7365" s="397" t="s">
        <v>160</v>
      </c>
      <c r="E7365" s="397" t="s">
        <v>5546</v>
      </c>
      <c r="F7365" s="545" t="s">
        <v>4013</v>
      </c>
      <c r="G7365" s="545"/>
      <c r="H7365" s="398" t="s">
        <v>505</v>
      </c>
      <c r="I7365" s="449">
        <v>0.87</v>
      </c>
      <c r="J7365" s="449">
        <v>0</v>
      </c>
      <c r="K7365" s="450">
        <v>2.12</v>
      </c>
      <c r="L7365" s="450">
        <v>1.84</v>
      </c>
    </row>
    <row r="7366" spans="2:12" x14ac:dyDescent="0.25">
      <c r="B7366" s="394" t="s">
        <v>383</v>
      </c>
      <c r="C7366" s="444" t="s">
        <v>695</v>
      </c>
      <c r="D7366" s="394" t="s">
        <v>1336</v>
      </c>
      <c r="E7366" s="394" t="s">
        <v>437</v>
      </c>
      <c r="F7366" s="542" t="s">
        <v>390</v>
      </c>
      <c r="G7366" s="542"/>
      <c r="H7366" s="395" t="s">
        <v>138</v>
      </c>
      <c r="I7366" s="445">
        <v>1.08</v>
      </c>
      <c r="J7366" s="445">
        <v>0</v>
      </c>
      <c r="K7366" s="446">
        <v>168.09</v>
      </c>
      <c r="L7366" s="446">
        <v>181.53720000000001</v>
      </c>
    </row>
    <row r="7367" spans="2:12" ht="12.75" customHeight="1" x14ac:dyDescent="0.25">
      <c r="B7367" s="394" t="s">
        <v>383</v>
      </c>
      <c r="C7367" s="444" t="s">
        <v>670</v>
      </c>
      <c r="D7367" s="394" t="s">
        <v>1336</v>
      </c>
      <c r="E7367" s="394" t="s">
        <v>415</v>
      </c>
      <c r="F7367" s="542" t="s">
        <v>390</v>
      </c>
      <c r="G7367" s="542"/>
      <c r="H7367" s="395" t="s">
        <v>156</v>
      </c>
      <c r="I7367" s="445">
        <v>486</v>
      </c>
      <c r="J7367" s="445">
        <v>0</v>
      </c>
      <c r="K7367" s="446">
        <v>0.64</v>
      </c>
      <c r="L7367" s="446">
        <v>311.04000000000002</v>
      </c>
    </row>
    <row r="7368" spans="2:12" ht="12.75" customHeight="1" x14ac:dyDescent="0.25">
      <c r="B7368" s="394" t="s">
        <v>383</v>
      </c>
      <c r="C7368" s="444" t="s">
        <v>1315</v>
      </c>
      <c r="D7368" s="394" t="s">
        <v>160</v>
      </c>
      <c r="E7368" s="394" t="s">
        <v>584</v>
      </c>
      <c r="F7368" s="542" t="s">
        <v>390</v>
      </c>
      <c r="G7368" s="542"/>
      <c r="H7368" s="395" t="s">
        <v>583</v>
      </c>
      <c r="I7368" s="445">
        <v>19.440000000000001</v>
      </c>
      <c r="J7368" s="445">
        <v>0</v>
      </c>
      <c r="K7368" s="446">
        <v>6.94</v>
      </c>
      <c r="L7368" s="446">
        <v>134.9136</v>
      </c>
    </row>
    <row r="7369" spans="2:12" x14ac:dyDescent="0.25">
      <c r="B7369" s="394" t="s">
        <v>383</v>
      </c>
      <c r="C7369" s="444" t="s">
        <v>678</v>
      </c>
      <c r="D7369" s="394" t="s">
        <v>1336</v>
      </c>
      <c r="E7369" s="394" t="s">
        <v>249</v>
      </c>
      <c r="F7369" s="542" t="s">
        <v>384</v>
      </c>
      <c r="G7369" s="542"/>
      <c r="H7369" s="395" t="s">
        <v>340</v>
      </c>
      <c r="I7369" s="445">
        <v>3.75</v>
      </c>
      <c r="J7369" s="445">
        <v>0</v>
      </c>
      <c r="K7369" s="446">
        <v>23.34</v>
      </c>
      <c r="L7369" s="446">
        <v>87.525000000000006</v>
      </c>
    </row>
    <row r="7370" spans="2:12" ht="25.5" x14ac:dyDescent="0.25">
      <c r="B7370" s="399"/>
      <c r="C7370" s="399"/>
      <c r="D7370" s="399"/>
      <c r="E7370" s="399"/>
      <c r="F7370" s="399"/>
      <c r="G7370" s="399" t="s">
        <v>386</v>
      </c>
      <c r="H7370" s="447">
        <v>87.52</v>
      </c>
      <c r="I7370" s="399" t="s">
        <v>387</v>
      </c>
      <c r="J7370" s="447">
        <v>0</v>
      </c>
      <c r="K7370" s="399" t="s">
        <v>388</v>
      </c>
      <c r="L7370" s="447">
        <v>87.52</v>
      </c>
    </row>
    <row r="7371" spans="2:12" ht="26.25" thickBot="1" x14ac:dyDescent="0.3">
      <c r="B7371" s="399"/>
      <c r="C7371" s="399"/>
      <c r="D7371" s="399"/>
      <c r="E7371" s="399"/>
      <c r="F7371" s="399"/>
      <c r="G7371" s="399" t="s">
        <v>389</v>
      </c>
      <c r="H7371" s="447">
        <v>0</v>
      </c>
      <c r="I7371" s="543"/>
      <c r="J7371" s="543" t="s">
        <v>474</v>
      </c>
      <c r="K7371" s="399"/>
      <c r="L7371" s="447">
        <v>718.02</v>
      </c>
    </row>
    <row r="7372" spans="2:12" ht="13.5" thickTop="1" x14ac:dyDescent="0.25">
      <c r="B7372" s="396"/>
      <c r="C7372" s="396"/>
      <c r="D7372" s="396"/>
      <c r="E7372" s="396"/>
      <c r="F7372" s="396"/>
      <c r="G7372" s="396"/>
      <c r="H7372" s="396"/>
      <c r="I7372" s="396"/>
      <c r="J7372" s="396"/>
      <c r="K7372" s="396"/>
      <c r="L7372" s="396"/>
    </row>
    <row r="7373" spans="2:12" ht="15" x14ac:dyDescent="0.25">
      <c r="B7373" s="388"/>
      <c r="C7373" s="440" t="s">
        <v>15</v>
      </c>
      <c r="D7373" s="388" t="s">
        <v>33</v>
      </c>
      <c r="E7373" s="388" t="s">
        <v>30</v>
      </c>
      <c r="F7373" s="544" t="s">
        <v>199</v>
      </c>
      <c r="G7373" s="544"/>
      <c r="H7373" s="389" t="s">
        <v>24</v>
      </c>
      <c r="I7373" s="440" t="s">
        <v>26</v>
      </c>
      <c r="J7373" s="440" t="s">
        <v>585</v>
      </c>
      <c r="K7373" s="440" t="s">
        <v>54</v>
      </c>
      <c r="L7373" s="440" t="s">
        <v>25</v>
      </c>
    </row>
    <row r="7374" spans="2:12" ht="25.5" x14ac:dyDescent="0.25">
      <c r="B7374" s="390" t="s">
        <v>382</v>
      </c>
      <c r="C7374" s="391" t="s">
        <v>774</v>
      </c>
      <c r="D7374" s="390" t="s">
        <v>160</v>
      </c>
      <c r="E7374" s="390" t="s">
        <v>4587</v>
      </c>
      <c r="F7374" s="541" t="s">
        <v>475</v>
      </c>
      <c r="G7374" s="541"/>
      <c r="H7374" s="392" t="s">
        <v>138</v>
      </c>
      <c r="I7374" s="443">
        <v>1</v>
      </c>
      <c r="J7374" s="393"/>
      <c r="K7374" s="393">
        <v>663.51</v>
      </c>
      <c r="L7374" s="393">
        <v>663.51</v>
      </c>
    </row>
    <row r="7375" spans="2:12" x14ac:dyDescent="0.25">
      <c r="B7375" s="394" t="s">
        <v>383</v>
      </c>
      <c r="C7375" s="444" t="s">
        <v>670</v>
      </c>
      <c r="D7375" s="394" t="s">
        <v>1336</v>
      </c>
      <c r="E7375" s="394" t="s">
        <v>415</v>
      </c>
      <c r="F7375" s="542" t="s">
        <v>390</v>
      </c>
      <c r="G7375" s="542"/>
      <c r="H7375" s="395" t="s">
        <v>156</v>
      </c>
      <c r="I7375" s="445">
        <v>482.96</v>
      </c>
      <c r="J7375" s="445">
        <v>0</v>
      </c>
      <c r="K7375" s="446">
        <v>0.64</v>
      </c>
      <c r="L7375" s="446">
        <v>309.09440000000001</v>
      </c>
    </row>
    <row r="7376" spans="2:12" ht="12.75" customHeight="1" x14ac:dyDescent="0.25">
      <c r="B7376" s="394" t="s">
        <v>383</v>
      </c>
      <c r="C7376" s="444" t="s">
        <v>690</v>
      </c>
      <c r="D7376" s="394" t="s">
        <v>1336</v>
      </c>
      <c r="E7376" s="394" t="s">
        <v>202</v>
      </c>
      <c r="F7376" s="542" t="s">
        <v>384</v>
      </c>
      <c r="G7376" s="542"/>
      <c r="H7376" s="395" t="s">
        <v>340</v>
      </c>
      <c r="I7376" s="445">
        <v>8.57</v>
      </c>
      <c r="J7376" s="445">
        <v>0</v>
      </c>
      <c r="K7376" s="446">
        <v>20.37</v>
      </c>
      <c r="L7376" s="446">
        <v>174.57089999999999</v>
      </c>
    </row>
    <row r="7377" spans="2:12" ht="12.75" customHeight="1" x14ac:dyDescent="0.25">
      <c r="B7377" s="394" t="s">
        <v>383</v>
      </c>
      <c r="C7377" s="444" t="s">
        <v>695</v>
      </c>
      <c r="D7377" s="394" t="s">
        <v>1336</v>
      </c>
      <c r="E7377" s="394" t="s">
        <v>437</v>
      </c>
      <c r="F7377" s="542" t="s">
        <v>390</v>
      </c>
      <c r="G7377" s="542"/>
      <c r="H7377" s="395" t="s">
        <v>138</v>
      </c>
      <c r="I7377" s="445">
        <v>1.07</v>
      </c>
      <c r="J7377" s="445">
        <v>0</v>
      </c>
      <c r="K7377" s="446">
        <v>168.09</v>
      </c>
      <c r="L7377" s="446">
        <v>179.8563</v>
      </c>
    </row>
    <row r="7378" spans="2:12" ht="25.5" x14ac:dyDescent="0.25">
      <c r="B7378" s="399"/>
      <c r="C7378" s="399"/>
      <c r="D7378" s="399"/>
      <c r="E7378" s="399"/>
      <c r="F7378" s="399"/>
      <c r="G7378" s="399" t="s">
        <v>386</v>
      </c>
      <c r="H7378" s="447">
        <v>174.57</v>
      </c>
      <c r="I7378" s="399" t="s">
        <v>387</v>
      </c>
      <c r="J7378" s="447">
        <v>0</v>
      </c>
      <c r="K7378" s="399" t="s">
        <v>388</v>
      </c>
      <c r="L7378" s="447">
        <v>174.57</v>
      </c>
    </row>
    <row r="7379" spans="2:12" ht="26.25" thickBot="1" x14ac:dyDescent="0.3">
      <c r="B7379" s="399"/>
      <c r="C7379" s="399"/>
      <c r="D7379" s="399"/>
      <c r="E7379" s="399"/>
      <c r="F7379" s="399"/>
      <c r="G7379" s="399" t="s">
        <v>389</v>
      </c>
      <c r="H7379" s="447">
        <v>0</v>
      </c>
      <c r="I7379" s="543"/>
      <c r="J7379" s="543" t="s">
        <v>474</v>
      </c>
      <c r="K7379" s="399"/>
      <c r="L7379" s="447">
        <v>663.51</v>
      </c>
    </row>
    <row r="7380" spans="2:12" ht="13.5" thickTop="1" x14ac:dyDescent="0.25">
      <c r="B7380" s="396"/>
      <c r="C7380" s="396"/>
      <c r="D7380" s="396"/>
      <c r="E7380" s="396"/>
      <c r="F7380" s="396"/>
      <c r="G7380" s="396"/>
      <c r="H7380" s="396"/>
      <c r="I7380" s="396"/>
      <c r="J7380" s="396"/>
      <c r="K7380" s="396"/>
      <c r="L7380" s="396"/>
    </row>
    <row r="7381" spans="2:12" ht="15" x14ac:dyDescent="0.25">
      <c r="B7381" s="388"/>
      <c r="C7381" s="440" t="s">
        <v>15</v>
      </c>
      <c r="D7381" s="388" t="s">
        <v>33</v>
      </c>
      <c r="E7381" s="388" t="s">
        <v>30</v>
      </c>
      <c r="F7381" s="544" t="s">
        <v>199</v>
      </c>
      <c r="G7381" s="544"/>
      <c r="H7381" s="389" t="s">
        <v>24</v>
      </c>
      <c r="I7381" s="440" t="s">
        <v>26</v>
      </c>
      <c r="J7381" s="440" t="s">
        <v>585</v>
      </c>
      <c r="K7381" s="440" t="s">
        <v>54</v>
      </c>
      <c r="L7381" s="440" t="s">
        <v>25</v>
      </c>
    </row>
    <row r="7382" spans="2:12" ht="38.25" x14ac:dyDescent="0.25">
      <c r="B7382" s="390" t="s">
        <v>382</v>
      </c>
      <c r="C7382" s="391" t="s">
        <v>4014</v>
      </c>
      <c r="D7382" s="390" t="s">
        <v>160</v>
      </c>
      <c r="E7382" s="390" t="s">
        <v>4015</v>
      </c>
      <c r="F7382" s="541" t="s">
        <v>475</v>
      </c>
      <c r="G7382" s="541"/>
      <c r="H7382" s="392" t="s">
        <v>138</v>
      </c>
      <c r="I7382" s="443">
        <v>1</v>
      </c>
      <c r="J7382" s="393"/>
      <c r="K7382" s="393">
        <v>488.27</v>
      </c>
      <c r="L7382" s="393">
        <v>488.27</v>
      </c>
    </row>
    <row r="7383" spans="2:12" ht="51" customHeight="1" x14ac:dyDescent="0.25">
      <c r="B7383" s="397" t="s">
        <v>471</v>
      </c>
      <c r="C7383" s="448" t="s">
        <v>5545</v>
      </c>
      <c r="D7383" s="397" t="s">
        <v>160</v>
      </c>
      <c r="E7383" s="397" t="s">
        <v>5546</v>
      </c>
      <c r="F7383" s="545" t="s">
        <v>4013</v>
      </c>
      <c r="G7383" s="545"/>
      <c r="H7383" s="398" t="s">
        <v>505</v>
      </c>
      <c r="I7383" s="449">
        <v>1.08</v>
      </c>
      <c r="J7383" s="449">
        <v>0</v>
      </c>
      <c r="K7383" s="450">
        <v>2.12</v>
      </c>
      <c r="L7383" s="450">
        <v>2.2799999999999998</v>
      </c>
    </row>
    <row r="7384" spans="2:12" ht="12.75" customHeight="1" x14ac:dyDescent="0.25">
      <c r="B7384" s="397" t="s">
        <v>471</v>
      </c>
      <c r="C7384" s="448" t="s">
        <v>5547</v>
      </c>
      <c r="D7384" s="397" t="s">
        <v>160</v>
      </c>
      <c r="E7384" s="397" t="s">
        <v>5548</v>
      </c>
      <c r="F7384" s="545" t="s">
        <v>4013</v>
      </c>
      <c r="G7384" s="545"/>
      <c r="H7384" s="398" t="s">
        <v>504</v>
      </c>
      <c r="I7384" s="449">
        <v>3.56</v>
      </c>
      <c r="J7384" s="449">
        <v>0</v>
      </c>
      <c r="K7384" s="450">
        <v>0.41</v>
      </c>
      <c r="L7384" s="450">
        <v>1.45</v>
      </c>
    </row>
    <row r="7385" spans="2:12" ht="12.75" customHeight="1" x14ac:dyDescent="0.25">
      <c r="B7385" s="394" t="s">
        <v>383</v>
      </c>
      <c r="C7385" s="444" t="s">
        <v>670</v>
      </c>
      <c r="D7385" s="394" t="s">
        <v>1336</v>
      </c>
      <c r="E7385" s="394" t="s">
        <v>415</v>
      </c>
      <c r="F7385" s="542" t="s">
        <v>390</v>
      </c>
      <c r="G7385" s="542"/>
      <c r="H7385" s="395" t="s">
        <v>156</v>
      </c>
      <c r="I7385" s="445">
        <v>343.52</v>
      </c>
      <c r="J7385" s="445">
        <v>0</v>
      </c>
      <c r="K7385" s="446">
        <v>0.64</v>
      </c>
      <c r="L7385" s="446">
        <v>219.8528</v>
      </c>
    </row>
    <row r="7386" spans="2:12" x14ac:dyDescent="0.25">
      <c r="B7386" s="394" t="s">
        <v>383</v>
      </c>
      <c r="C7386" s="444" t="s">
        <v>680</v>
      </c>
      <c r="D7386" s="394" t="s">
        <v>1336</v>
      </c>
      <c r="E7386" s="394" t="s">
        <v>424</v>
      </c>
      <c r="F7386" s="542" t="s">
        <v>390</v>
      </c>
      <c r="G7386" s="542"/>
      <c r="H7386" s="395" t="s">
        <v>138</v>
      </c>
      <c r="I7386" s="445">
        <v>1.02</v>
      </c>
      <c r="J7386" s="445">
        <v>0</v>
      </c>
      <c r="K7386" s="446">
        <v>153.34</v>
      </c>
      <c r="L7386" s="446">
        <v>156.4068</v>
      </c>
    </row>
    <row r="7387" spans="2:12" x14ac:dyDescent="0.25">
      <c r="B7387" s="394" t="s">
        <v>383</v>
      </c>
      <c r="C7387" s="444" t="s">
        <v>678</v>
      </c>
      <c r="D7387" s="394" t="s">
        <v>1336</v>
      </c>
      <c r="E7387" s="394" t="s">
        <v>249</v>
      </c>
      <c r="F7387" s="542" t="s">
        <v>384</v>
      </c>
      <c r="G7387" s="542"/>
      <c r="H7387" s="395" t="s">
        <v>340</v>
      </c>
      <c r="I7387" s="445">
        <v>4.6399999999999997</v>
      </c>
      <c r="J7387" s="445">
        <v>0</v>
      </c>
      <c r="K7387" s="446">
        <v>23.34</v>
      </c>
      <c r="L7387" s="446">
        <v>108.2976</v>
      </c>
    </row>
    <row r="7388" spans="2:12" ht="25.5" x14ac:dyDescent="0.25">
      <c r="B7388" s="399"/>
      <c r="C7388" s="399"/>
      <c r="D7388" s="399"/>
      <c r="E7388" s="399"/>
      <c r="F7388" s="399"/>
      <c r="G7388" s="399" t="s">
        <v>386</v>
      </c>
      <c r="H7388" s="447">
        <v>108.29</v>
      </c>
      <c r="I7388" s="399" t="s">
        <v>387</v>
      </c>
      <c r="J7388" s="447">
        <v>0</v>
      </c>
      <c r="K7388" s="399" t="s">
        <v>388</v>
      </c>
      <c r="L7388" s="447">
        <v>108.29</v>
      </c>
    </row>
    <row r="7389" spans="2:12" ht="26.25" thickBot="1" x14ac:dyDescent="0.3">
      <c r="B7389" s="399"/>
      <c r="C7389" s="399"/>
      <c r="D7389" s="399"/>
      <c r="E7389" s="399"/>
      <c r="F7389" s="399"/>
      <c r="G7389" s="399" t="s">
        <v>389</v>
      </c>
      <c r="H7389" s="447">
        <v>0</v>
      </c>
      <c r="I7389" s="543"/>
      <c r="J7389" s="543" t="s">
        <v>474</v>
      </c>
      <c r="K7389" s="399"/>
      <c r="L7389" s="447">
        <v>488.27</v>
      </c>
    </row>
    <row r="7390" spans="2:12" ht="13.5" thickTop="1" x14ac:dyDescent="0.25">
      <c r="B7390" s="396"/>
      <c r="C7390" s="396"/>
      <c r="D7390" s="396"/>
      <c r="E7390" s="396"/>
      <c r="F7390" s="396"/>
      <c r="G7390" s="396"/>
      <c r="H7390" s="396"/>
      <c r="I7390" s="396"/>
      <c r="J7390" s="396"/>
      <c r="K7390" s="396"/>
      <c r="L7390" s="396"/>
    </row>
    <row r="7391" spans="2:12" ht="15" x14ac:dyDescent="0.25">
      <c r="B7391" s="388"/>
      <c r="C7391" s="440" t="s">
        <v>15</v>
      </c>
      <c r="D7391" s="388" t="s">
        <v>33</v>
      </c>
      <c r="E7391" s="388" t="s">
        <v>30</v>
      </c>
      <c r="F7391" s="544" t="s">
        <v>199</v>
      </c>
      <c r="G7391" s="544"/>
      <c r="H7391" s="389" t="s">
        <v>24</v>
      </c>
      <c r="I7391" s="440" t="s">
        <v>26</v>
      </c>
      <c r="J7391" s="440" t="s">
        <v>585</v>
      </c>
      <c r="K7391" s="440" t="s">
        <v>54</v>
      </c>
      <c r="L7391" s="440" t="s">
        <v>25</v>
      </c>
    </row>
    <row r="7392" spans="2:12" ht="51" x14ac:dyDescent="0.25">
      <c r="B7392" s="390" t="s">
        <v>382</v>
      </c>
      <c r="C7392" s="391" t="s">
        <v>5528</v>
      </c>
      <c r="D7392" s="390" t="s">
        <v>160</v>
      </c>
      <c r="E7392" s="390" t="s">
        <v>5529</v>
      </c>
      <c r="F7392" s="541" t="s">
        <v>475</v>
      </c>
      <c r="G7392" s="541"/>
      <c r="H7392" s="392" t="s">
        <v>138</v>
      </c>
      <c r="I7392" s="443">
        <v>1</v>
      </c>
      <c r="J7392" s="393"/>
      <c r="K7392" s="393">
        <v>640</v>
      </c>
      <c r="L7392" s="393">
        <v>640</v>
      </c>
    </row>
    <row r="7393" spans="2:12" ht="51" x14ac:dyDescent="0.25">
      <c r="B7393" s="397" t="s">
        <v>471</v>
      </c>
      <c r="C7393" s="448" t="s">
        <v>5545</v>
      </c>
      <c r="D7393" s="397" t="s">
        <v>160</v>
      </c>
      <c r="E7393" s="397" t="s">
        <v>5546</v>
      </c>
      <c r="F7393" s="545" t="s">
        <v>4013</v>
      </c>
      <c r="G7393" s="545"/>
      <c r="H7393" s="398" t="s">
        <v>505</v>
      </c>
      <c r="I7393" s="449">
        <v>1.1299999999999999</v>
      </c>
      <c r="J7393" s="449">
        <v>0</v>
      </c>
      <c r="K7393" s="450">
        <v>2.12</v>
      </c>
      <c r="L7393" s="450">
        <v>2.39</v>
      </c>
    </row>
    <row r="7394" spans="2:12" ht="38.25" x14ac:dyDescent="0.25">
      <c r="B7394" s="397" t="s">
        <v>471</v>
      </c>
      <c r="C7394" s="448" t="s">
        <v>5547</v>
      </c>
      <c r="D7394" s="397" t="s">
        <v>160</v>
      </c>
      <c r="E7394" s="397" t="s">
        <v>5548</v>
      </c>
      <c r="F7394" s="545" t="s">
        <v>4013</v>
      </c>
      <c r="G7394" s="545"/>
      <c r="H7394" s="398" t="s">
        <v>504</v>
      </c>
      <c r="I7394" s="449">
        <v>3.72</v>
      </c>
      <c r="J7394" s="449">
        <v>0</v>
      </c>
      <c r="K7394" s="450">
        <v>0.41</v>
      </c>
      <c r="L7394" s="450">
        <v>1.52</v>
      </c>
    </row>
    <row r="7395" spans="2:12" ht="12.75" customHeight="1" x14ac:dyDescent="0.25">
      <c r="B7395" s="394" t="s">
        <v>383</v>
      </c>
      <c r="C7395" s="444" t="s">
        <v>678</v>
      </c>
      <c r="D7395" s="394" t="s">
        <v>1336</v>
      </c>
      <c r="E7395" s="394" t="s">
        <v>249</v>
      </c>
      <c r="F7395" s="542" t="s">
        <v>384</v>
      </c>
      <c r="G7395" s="542"/>
      <c r="H7395" s="395" t="s">
        <v>340</v>
      </c>
      <c r="I7395" s="445">
        <v>4.8499999999999996</v>
      </c>
      <c r="J7395" s="445">
        <v>0</v>
      </c>
      <c r="K7395" s="446">
        <v>23.34</v>
      </c>
      <c r="L7395" s="446">
        <v>113.199</v>
      </c>
    </row>
    <row r="7396" spans="2:12" ht="12.75" customHeight="1" x14ac:dyDescent="0.25">
      <c r="B7396" s="394" t="s">
        <v>383</v>
      </c>
      <c r="C7396" s="444" t="s">
        <v>695</v>
      </c>
      <c r="D7396" s="394" t="s">
        <v>1336</v>
      </c>
      <c r="E7396" s="394" t="s">
        <v>437</v>
      </c>
      <c r="F7396" s="542" t="s">
        <v>390</v>
      </c>
      <c r="G7396" s="542"/>
      <c r="H7396" s="395" t="s">
        <v>138</v>
      </c>
      <c r="I7396" s="445">
        <v>1.36</v>
      </c>
      <c r="J7396" s="445">
        <v>0</v>
      </c>
      <c r="K7396" s="446">
        <v>168.09</v>
      </c>
      <c r="L7396" s="446">
        <v>228.60239999999999</v>
      </c>
    </row>
    <row r="7397" spans="2:12" x14ac:dyDescent="0.25">
      <c r="B7397" s="394" t="s">
        <v>383</v>
      </c>
      <c r="C7397" s="444" t="s">
        <v>670</v>
      </c>
      <c r="D7397" s="394" t="s">
        <v>1336</v>
      </c>
      <c r="E7397" s="394" t="s">
        <v>415</v>
      </c>
      <c r="F7397" s="542" t="s">
        <v>390</v>
      </c>
      <c r="G7397" s="542"/>
      <c r="H7397" s="395" t="s">
        <v>156</v>
      </c>
      <c r="I7397" s="445">
        <v>459.85</v>
      </c>
      <c r="J7397" s="445">
        <v>0</v>
      </c>
      <c r="K7397" s="446">
        <v>0.64</v>
      </c>
      <c r="L7397" s="446">
        <v>294.30399999999997</v>
      </c>
    </row>
    <row r="7398" spans="2:12" ht="25.5" x14ac:dyDescent="0.25">
      <c r="B7398" s="399"/>
      <c r="C7398" s="399"/>
      <c r="D7398" s="399"/>
      <c r="E7398" s="399"/>
      <c r="F7398" s="399"/>
      <c r="G7398" s="399" t="s">
        <v>386</v>
      </c>
      <c r="H7398" s="447">
        <v>113.19</v>
      </c>
      <c r="I7398" s="399" t="s">
        <v>387</v>
      </c>
      <c r="J7398" s="447">
        <v>0</v>
      </c>
      <c r="K7398" s="399" t="s">
        <v>388</v>
      </c>
      <c r="L7398" s="447">
        <v>113.19</v>
      </c>
    </row>
    <row r="7399" spans="2:12" ht="26.25" thickBot="1" x14ac:dyDescent="0.3">
      <c r="B7399" s="399"/>
      <c r="C7399" s="399"/>
      <c r="D7399" s="399"/>
      <c r="E7399" s="399"/>
      <c r="F7399" s="399"/>
      <c r="G7399" s="399" t="s">
        <v>389</v>
      </c>
      <c r="H7399" s="447">
        <v>0</v>
      </c>
      <c r="I7399" s="543"/>
      <c r="J7399" s="543" t="s">
        <v>474</v>
      </c>
      <c r="K7399" s="399"/>
      <c r="L7399" s="447">
        <v>640</v>
      </c>
    </row>
    <row r="7400" spans="2:12" ht="13.5" thickTop="1" x14ac:dyDescent="0.25">
      <c r="B7400" s="396"/>
      <c r="C7400" s="396"/>
      <c r="D7400" s="396"/>
      <c r="E7400" s="396"/>
      <c r="F7400" s="396"/>
      <c r="G7400" s="396"/>
      <c r="H7400" s="396"/>
      <c r="I7400" s="396"/>
      <c r="J7400" s="396"/>
      <c r="K7400" s="396"/>
      <c r="L7400" s="396"/>
    </row>
    <row r="7401" spans="2:12" ht="15" x14ac:dyDescent="0.25">
      <c r="B7401" s="388"/>
      <c r="C7401" s="440" t="s">
        <v>15</v>
      </c>
      <c r="D7401" s="388" t="s">
        <v>33</v>
      </c>
      <c r="E7401" s="388" t="s">
        <v>30</v>
      </c>
      <c r="F7401" s="544" t="s">
        <v>199</v>
      </c>
      <c r="G7401" s="544"/>
      <c r="H7401" s="389" t="s">
        <v>24</v>
      </c>
      <c r="I7401" s="440" t="s">
        <v>26</v>
      </c>
      <c r="J7401" s="440" t="s">
        <v>585</v>
      </c>
      <c r="K7401" s="440" t="s">
        <v>54</v>
      </c>
      <c r="L7401" s="440" t="s">
        <v>25</v>
      </c>
    </row>
    <row r="7402" spans="2:12" ht="76.5" x14ac:dyDescent="0.25">
      <c r="B7402" s="390" t="s">
        <v>382</v>
      </c>
      <c r="C7402" s="391" t="s">
        <v>5516</v>
      </c>
      <c r="D7402" s="390" t="s">
        <v>160</v>
      </c>
      <c r="E7402" s="390" t="s">
        <v>5517</v>
      </c>
      <c r="F7402" s="541" t="s">
        <v>1252</v>
      </c>
      <c r="G7402" s="541"/>
      <c r="H7402" s="392" t="s">
        <v>138</v>
      </c>
      <c r="I7402" s="443">
        <v>1</v>
      </c>
      <c r="J7402" s="393"/>
      <c r="K7402" s="393">
        <v>502.71</v>
      </c>
      <c r="L7402" s="393">
        <v>502.71</v>
      </c>
    </row>
    <row r="7403" spans="2:12" ht="38.25" x14ac:dyDescent="0.25">
      <c r="B7403" s="397" t="s">
        <v>471</v>
      </c>
      <c r="C7403" s="448" t="s">
        <v>5547</v>
      </c>
      <c r="D7403" s="397" t="s">
        <v>160</v>
      </c>
      <c r="E7403" s="397" t="s">
        <v>5548</v>
      </c>
      <c r="F7403" s="545" t="s">
        <v>4013</v>
      </c>
      <c r="G7403" s="545"/>
      <c r="H7403" s="398" t="s">
        <v>504</v>
      </c>
      <c r="I7403" s="449">
        <v>1.01</v>
      </c>
      <c r="J7403" s="449">
        <v>0</v>
      </c>
      <c r="K7403" s="450">
        <v>0.41</v>
      </c>
      <c r="L7403" s="450">
        <v>0.41</v>
      </c>
    </row>
    <row r="7404" spans="2:12" ht="12.75" customHeight="1" x14ac:dyDescent="0.25">
      <c r="B7404" s="397" t="s">
        <v>471</v>
      </c>
      <c r="C7404" s="448" t="s">
        <v>5545</v>
      </c>
      <c r="D7404" s="397" t="s">
        <v>160</v>
      </c>
      <c r="E7404" s="397" t="s">
        <v>5546</v>
      </c>
      <c r="F7404" s="545" t="s">
        <v>4013</v>
      </c>
      <c r="G7404" s="545"/>
      <c r="H7404" s="398" t="s">
        <v>505</v>
      </c>
      <c r="I7404" s="449">
        <v>3.3319999999999999</v>
      </c>
      <c r="J7404" s="449">
        <v>0</v>
      </c>
      <c r="K7404" s="450">
        <v>2.12</v>
      </c>
      <c r="L7404" s="450">
        <v>7.06</v>
      </c>
    </row>
    <row r="7405" spans="2:12" ht="12.75" customHeight="1" x14ac:dyDescent="0.25">
      <c r="B7405" s="394" t="s">
        <v>383</v>
      </c>
      <c r="C7405" s="444" t="s">
        <v>678</v>
      </c>
      <c r="D7405" s="394" t="s">
        <v>1336</v>
      </c>
      <c r="E7405" s="394" t="s">
        <v>249</v>
      </c>
      <c r="F7405" s="542" t="s">
        <v>384</v>
      </c>
      <c r="G7405" s="542"/>
      <c r="H7405" s="395" t="s">
        <v>340</v>
      </c>
      <c r="I7405" s="445">
        <v>4.33</v>
      </c>
      <c r="J7405" s="445">
        <v>0</v>
      </c>
      <c r="K7405" s="446">
        <v>23.34</v>
      </c>
      <c r="L7405" s="446">
        <v>101.0622</v>
      </c>
    </row>
    <row r="7406" spans="2:12" x14ac:dyDescent="0.25">
      <c r="B7406" s="394" t="s">
        <v>383</v>
      </c>
      <c r="C7406" s="444" t="s">
        <v>670</v>
      </c>
      <c r="D7406" s="394" t="s">
        <v>1336</v>
      </c>
      <c r="E7406" s="394" t="s">
        <v>415</v>
      </c>
      <c r="F7406" s="542" t="s">
        <v>390</v>
      </c>
      <c r="G7406" s="542"/>
      <c r="H7406" s="395" t="s">
        <v>156</v>
      </c>
      <c r="I7406" s="445">
        <v>281.52999999999997</v>
      </c>
      <c r="J7406" s="445">
        <v>0</v>
      </c>
      <c r="K7406" s="446">
        <v>0.64</v>
      </c>
      <c r="L7406" s="446">
        <v>180.17920000000001</v>
      </c>
    </row>
    <row r="7407" spans="2:12" ht="38.25" x14ac:dyDescent="0.25">
      <c r="B7407" s="394" t="s">
        <v>383</v>
      </c>
      <c r="C7407" s="444" t="s">
        <v>5549</v>
      </c>
      <c r="D7407" s="394" t="s">
        <v>160</v>
      </c>
      <c r="E7407" s="394" t="s">
        <v>5550</v>
      </c>
      <c r="F7407" s="542" t="s">
        <v>390</v>
      </c>
      <c r="G7407" s="542"/>
      <c r="H7407" s="395" t="s">
        <v>583</v>
      </c>
      <c r="I7407" s="445">
        <v>6.3E-2</v>
      </c>
      <c r="J7407" s="445">
        <v>0</v>
      </c>
      <c r="K7407" s="446">
        <v>8.6199999999999992</v>
      </c>
      <c r="L7407" s="446">
        <v>0.54305999999999999</v>
      </c>
    </row>
    <row r="7408" spans="2:12" x14ac:dyDescent="0.25">
      <c r="B7408" s="394" t="s">
        <v>383</v>
      </c>
      <c r="C7408" s="444" t="s">
        <v>695</v>
      </c>
      <c r="D7408" s="394" t="s">
        <v>1336</v>
      </c>
      <c r="E7408" s="394" t="s">
        <v>437</v>
      </c>
      <c r="F7408" s="542" t="s">
        <v>390</v>
      </c>
      <c r="G7408" s="542"/>
      <c r="H7408" s="395" t="s">
        <v>138</v>
      </c>
      <c r="I7408" s="445">
        <v>1.27</v>
      </c>
      <c r="J7408" s="445">
        <v>0</v>
      </c>
      <c r="K7408" s="446">
        <v>168.09</v>
      </c>
      <c r="L7408" s="446">
        <v>213.4743</v>
      </c>
    </row>
    <row r="7409" spans="2:12" ht="25.5" x14ac:dyDescent="0.25">
      <c r="B7409" s="399"/>
      <c r="C7409" s="399"/>
      <c r="D7409" s="399"/>
      <c r="E7409" s="399"/>
      <c r="F7409" s="399"/>
      <c r="G7409" s="399" t="s">
        <v>386</v>
      </c>
      <c r="H7409" s="447">
        <v>101.06</v>
      </c>
      <c r="I7409" s="399" t="s">
        <v>387</v>
      </c>
      <c r="J7409" s="447">
        <v>0</v>
      </c>
      <c r="K7409" s="399" t="s">
        <v>388</v>
      </c>
      <c r="L7409" s="447">
        <v>101.06</v>
      </c>
    </row>
    <row r="7410" spans="2:12" ht="26.25" thickBot="1" x14ac:dyDescent="0.3">
      <c r="B7410" s="399"/>
      <c r="C7410" s="399"/>
      <c r="D7410" s="399"/>
      <c r="E7410" s="399"/>
      <c r="F7410" s="399"/>
      <c r="G7410" s="399" t="s">
        <v>389</v>
      </c>
      <c r="H7410" s="447">
        <v>0</v>
      </c>
      <c r="I7410" s="543"/>
      <c r="J7410" s="543" t="s">
        <v>474</v>
      </c>
      <c r="K7410" s="399"/>
      <c r="L7410" s="447">
        <v>502.71</v>
      </c>
    </row>
    <row r="7411" spans="2:12" ht="13.5" thickTop="1" x14ac:dyDescent="0.25">
      <c r="B7411" s="396"/>
      <c r="C7411" s="396"/>
      <c r="D7411" s="396"/>
      <c r="E7411" s="396"/>
      <c r="F7411" s="396"/>
      <c r="G7411" s="396"/>
      <c r="H7411" s="396"/>
      <c r="I7411" s="396"/>
      <c r="J7411" s="396"/>
      <c r="K7411" s="396"/>
      <c r="L7411" s="396"/>
    </row>
    <row r="7412" spans="2:12" ht="12.75" customHeight="1" x14ac:dyDescent="0.25">
      <c r="B7412" s="388"/>
      <c r="C7412" s="440" t="s">
        <v>15</v>
      </c>
      <c r="D7412" s="388" t="s">
        <v>33</v>
      </c>
      <c r="E7412" s="388" t="s">
        <v>30</v>
      </c>
      <c r="F7412" s="544" t="s">
        <v>199</v>
      </c>
      <c r="G7412" s="544"/>
      <c r="H7412" s="389" t="s">
        <v>24</v>
      </c>
      <c r="I7412" s="440" t="s">
        <v>26</v>
      </c>
      <c r="J7412" s="440" t="s">
        <v>585</v>
      </c>
      <c r="K7412" s="440" t="s">
        <v>54</v>
      </c>
      <c r="L7412" s="440" t="s">
        <v>25</v>
      </c>
    </row>
    <row r="7413" spans="2:12" ht="38.25" x14ac:dyDescent="0.25">
      <c r="B7413" s="390" t="s">
        <v>382</v>
      </c>
      <c r="C7413" s="391" t="s">
        <v>5551</v>
      </c>
      <c r="D7413" s="390" t="s">
        <v>160</v>
      </c>
      <c r="E7413" s="390" t="s">
        <v>5552</v>
      </c>
      <c r="F7413" s="541" t="s">
        <v>5553</v>
      </c>
      <c r="G7413" s="541"/>
      <c r="H7413" s="392" t="s">
        <v>2175</v>
      </c>
      <c r="I7413" s="443">
        <v>1</v>
      </c>
      <c r="J7413" s="393"/>
      <c r="K7413" s="393">
        <v>14.52</v>
      </c>
      <c r="L7413" s="393">
        <v>14.52</v>
      </c>
    </row>
    <row r="7414" spans="2:12" ht="25.5" x14ac:dyDescent="0.25">
      <c r="B7414" s="397" t="s">
        <v>471</v>
      </c>
      <c r="C7414" s="448" t="s">
        <v>5554</v>
      </c>
      <c r="D7414" s="397" t="s">
        <v>160</v>
      </c>
      <c r="E7414" s="397" t="s">
        <v>5555</v>
      </c>
      <c r="F7414" s="545" t="s">
        <v>5553</v>
      </c>
      <c r="G7414" s="545"/>
      <c r="H7414" s="398" t="s">
        <v>2175</v>
      </c>
      <c r="I7414" s="449">
        <v>1</v>
      </c>
      <c r="J7414" s="449">
        <v>0</v>
      </c>
      <c r="K7414" s="450">
        <v>10</v>
      </c>
      <c r="L7414" s="450">
        <v>10</v>
      </c>
    </row>
    <row r="7415" spans="2:12" x14ac:dyDescent="0.25">
      <c r="B7415" s="394" t="s">
        <v>383</v>
      </c>
      <c r="C7415" s="444" t="s">
        <v>705</v>
      </c>
      <c r="D7415" s="394" t="s">
        <v>1336</v>
      </c>
      <c r="E7415" s="394" t="s">
        <v>245</v>
      </c>
      <c r="F7415" s="542" t="s">
        <v>384</v>
      </c>
      <c r="G7415" s="542"/>
      <c r="H7415" s="395" t="s">
        <v>340</v>
      </c>
      <c r="I7415" s="445">
        <v>0.1055</v>
      </c>
      <c r="J7415" s="445">
        <v>0</v>
      </c>
      <c r="K7415" s="446">
        <v>29.18</v>
      </c>
      <c r="L7415" s="446">
        <v>3.0784899999999999</v>
      </c>
    </row>
    <row r="7416" spans="2:12" ht="38.25" x14ac:dyDescent="0.25">
      <c r="B7416" s="394" t="s">
        <v>383</v>
      </c>
      <c r="C7416" s="444" t="s">
        <v>5556</v>
      </c>
      <c r="D7416" s="394" t="s">
        <v>160</v>
      </c>
      <c r="E7416" s="394" t="s">
        <v>5557</v>
      </c>
      <c r="F7416" s="542" t="s">
        <v>390</v>
      </c>
      <c r="G7416" s="542"/>
      <c r="H7416" s="395" t="s">
        <v>159</v>
      </c>
      <c r="I7416" s="445">
        <v>2.8159999999999998</v>
      </c>
      <c r="J7416" s="445">
        <v>0</v>
      </c>
      <c r="K7416" s="446">
        <v>0.22</v>
      </c>
      <c r="L7416" s="446">
        <v>0.61951999999999996</v>
      </c>
    </row>
    <row r="7417" spans="2:12" ht="25.5" x14ac:dyDescent="0.25">
      <c r="B7417" s="394" t="s">
        <v>383</v>
      </c>
      <c r="C7417" s="444" t="s">
        <v>4489</v>
      </c>
      <c r="D7417" s="394" t="s">
        <v>160</v>
      </c>
      <c r="E7417" s="394" t="s">
        <v>4490</v>
      </c>
      <c r="F7417" s="542" t="s">
        <v>390</v>
      </c>
      <c r="G7417" s="542"/>
      <c r="H7417" s="395" t="s">
        <v>2175</v>
      </c>
      <c r="I7417" s="445">
        <v>2.5000000000000001E-2</v>
      </c>
      <c r="J7417" s="445">
        <v>0</v>
      </c>
      <c r="K7417" s="446">
        <v>18.399999999999999</v>
      </c>
      <c r="L7417" s="446">
        <v>0.46</v>
      </c>
    </row>
    <row r="7418" spans="2:12" x14ac:dyDescent="0.25">
      <c r="B7418" s="394" t="s">
        <v>383</v>
      </c>
      <c r="C7418" s="444" t="s">
        <v>674</v>
      </c>
      <c r="D7418" s="394" t="s">
        <v>1336</v>
      </c>
      <c r="E7418" s="394" t="s">
        <v>237</v>
      </c>
      <c r="F7418" s="542" t="s">
        <v>384</v>
      </c>
      <c r="G7418" s="542"/>
      <c r="H7418" s="395" t="s">
        <v>340</v>
      </c>
      <c r="I7418" s="445">
        <v>1.72E-2</v>
      </c>
      <c r="J7418" s="445">
        <v>0</v>
      </c>
      <c r="K7418" s="446">
        <v>22.31</v>
      </c>
      <c r="L7418" s="446">
        <v>0.38373200000000002</v>
      </c>
    </row>
    <row r="7419" spans="2:12" ht="25.5" x14ac:dyDescent="0.25">
      <c r="B7419" s="399"/>
      <c r="C7419" s="399"/>
      <c r="D7419" s="399"/>
      <c r="E7419" s="399"/>
      <c r="F7419" s="399"/>
      <c r="G7419" s="399" t="s">
        <v>386</v>
      </c>
      <c r="H7419" s="447">
        <v>6.5</v>
      </c>
      <c r="I7419" s="399" t="s">
        <v>387</v>
      </c>
      <c r="J7419" s="447">
        <v>0</v>
      </c>
      <c r="K7419" s="399" t="s">
        <v>388</v>
      </c>
      <c r="L7419" s="447">
        <v>6.5</v>
      </c>
    </row>
    <row r="7420" spans="2:12" ht="12.75" customHeight="1" thickBot="1" x14ac:dyDescent="0.3">
      <c r="B7420" s="399"/>
      <c r="C7420" s="399"/>
      <c r="D7420" s="399"/>
      <c r="E7420" s="399"/>
      <c r="F7420" s="399"/>
      <c r="G7420" s="399" t="s">
        <v>389</v>
      </c>
      <c r="H7420" s="447">
        <v>0</v>
      </c>
      <c r="I7420" s="543"/>
      <c r="J7420" s="543" t="s">
        <v>474</v>
      </c>
      <c r="K7420" s="399"/>
      <c r="L7420" s="447">
        <v>14.52</v>
      </c>
    </row>
    <row r="7421" spans="2:12" ht="13.5" thickTop="1" x14ac:dyDescent="0.25">
      <c r="B7421" s="396"/>
      <c r="C7421" s="396"/>
      <c r="D7421" s="396"/>
      <c r="E7421" s="396"/>
      <c r="F7421" s="396"/>
      <c r="G7421" s="396"/>
      <c r="H7421" s="396"/>
      <c r="I7421" s="396"/>
      <c r="J7421" s="396"/>
      <c r="K7421" s="396"/>
      <c r="L7421" s="396"/>
    </row>
    <row r="7422" spans="2:12" ht="15" x14ac:dyDescent="0.25">
      <c r="B7422" s="388"/>
      <c r="C7422" s="440" t="s">
        <v>15</v>
      </c>
      <c r="D7422" s="388" t="s">
        <v>33</v>
      </c>
      <c r="E7422" s="388" t="s">
        <v>30</v>
      </c>
      <c r="F7422" s="544" t="s">
        <v>199</v>
      </c>
      <c r="G7422" s="544"/>
      <c r="H7422" s="389" t="s">
        <v>24</v>
      </c>
      <c r="I7422" s="440" t="s">
        <v>26</v>
      </c>
      <c r="J7422" s="440" t="s">
        <v>585</v>
      </c>
      <c r="K7422" s="440" t="s">
        <v>54</v>
      </c>
      <c r="L7422" s="440" t="s">
        <v>25</v>
      </c>
    </row>
    <row r="7423" spans="2:12" ht="38.25" x14ac:dyDescent="0.25">
      <c r="B7423" s="390" t="s">
        <v>382</v>
      </c>
      <c r="C7423" s="391" t="s">
        <v>5558</v>
      </c>
      <c r="D7423" s="390" t="s">
        <v>160</v>
      </c>
      <c r="E7423" s="390" t="s">
        <v>5559</v>
      </c>
      <c r="F7423" s="541" t="s">
        <v>5553</v>
      </c>
      <c r="G7423" s="541"/>
      <c r="H7423" s="392" t="s">
        <v>2175</v>
      </c>
      <c r="I7423" s="443">
        <v>1</v>
      </c>
      <c r="J7423" s="393"/>
      <c r="K7423" s="393">
        <v>12.5</v>
      </c>
      <c r="L7423" s="393">
        <v>12.5</v>
      </c>
    </row>
    <row r="7424" spans="2:12" ht="25.5" x14ac:dyDescent="0.25">
      <c r="B7424" s="397" t="s">
        <v>471</v>
      </c>
      <c r="C7424" s="448" t="s">
        <v>5560</v>
      </c>
      <c r="D7424" s="397" t="s">
        <v>160</v>
      </c>
      <c r="E7424" s="397" t="s">
        <v>5561</v>
      </c>
      <c r="F7424" s="545" t="s">
        <v>5553</v>
      </c>
      <c r="G7424" s="545"/>
      <c r="H7424" s="398" t="s">
        <v>2175</v>
      </c>
      <c r="I7424" s="449">
        <v>1</v>
      </c>
      <c r="J7424" s="449">
        <v>0</v>
      </c>
      <c r="K7424" s="450">
        <v>8.85</v>
      </c>
      <c r="L7424" s="450">
        <v>8.85</v>
      </c>
    </row>
    <row r="7425" spans="2:12" x14ac:dyDescent="0.25">
      <c r="B7425" s="394" t="s">
        <v>383</v>
      </c>
      <c r="C7425" s="444" t="s">
        <v>705</v>
      </c>
      <c r="D7425" s="394" t="s">
        <v>1336</v>
      </c>
      <c r="E7425" s="394" t="s">
        <v>245</v>
      </c>
      <c r="F7425" s="542" t="s">
        <v>384</v>
      </c>
      <c r="G7425" s="542"/>
      <c r="H7425" s="395" t="s">
        <v>340</v>
      </c>
      <c r="I7425" s="445">
        <v>8.3599999999999994E-2</v>
      </c>
      <c r="J7425" s="445">
        <v>0</v>
      </c>
      <c r="K7425" s="446">
        <v>29.18</v>
      </c>
      <c r="L7425" s="446">
        <v>2.4394480000000001</v>
      </c>
    </row>
    <row r="7426" spans="2:12" x14ac:dyDescent="0.25">
      <c r="B7426" s="394" t="s">
        <v>383</v>
      </c>
      <c r="C7426" s="444" t="s">
        <v>674</v>
      </c>
      <c r="D7426" s="394" t="s">
        <v>1336</v>
      </c>
      <c r="E7426" s="394" t="s">
        <v>237</v>
      </c>
      <c r="F7426" s="542" t="s">
        <v>384</v>
      </c>
      <c r="G7426" s="542"/>
      <c r="H7426" s="395" t="s">
        <v>340</v>
      </c>
      <c r="I7426" s="445">
        <v>1.3599999999999999E-2</v>
      </c>
      <c r="J7426" s="445">
        <v>0</v>
      </c>
      <c r="K7426" s="446">
        <v>22.31</v>
      </c>
      <c r="L7426" s="446">
        <v>0.30341600000000002</v>
      </c>
    </row>
    <row r="7427" spans="2:12" ht="38.25" x14ac:dyDescent="0.25">
      <c r="B7427" s="394" t="s">
        <v>383</v>
      </c>
      <c r="C7427" s="444" t="s">
        <v>5556</v>
      </c>
      <c r="D7427" s="394" t="s">
        <v>160</v>
      </c>
      <c r="E7427" s="394" t="s">
        <v>5557</v>
      </c>
      <c r="F7427" s="542" t="s">
        <v>390</v>
      </c>
      <c r="G7427" s="542"/>
      <c r="H7427" s="395" t="s">
        <v>159</v>
      </c>
      <c r="I7427" s="445">
        <v>2.1179999999999999</v>
      </c>
      <c r="J7427" s="445">
        <v>0</v>
      </c>
      <c r="K7427" s="446">
        <v>0.22</v>
      </c>
      <c r="L7427" s="446">
        <v>0.46595999999999999</v>
      </c>
    </row>
    <row r="7428" spans="2:12" ht="12.75" customHeight="1" x14ac:dyDescent="0.25">
      <c r="B7428" s="394" t="s">
        <v>383</v>
      </c>
      <c r="C7428" s="444" t="s">
        <v>4489</v>
      </c>
      <c r="D7428" s="394" t="s">
        <v>160</v>
      </c>
      <c r="E7428" s="394" t="s">
        <v>4490</v>
      </c>
      <c r="F7428" s="542" t="s">
        <v>390</v>
      </c>
      <c r="G7428" s="542"/>
      <c r="H7428" s="395" t="s">
        <v>2175</v>
      </c>
      <c r="I7428" s="445">
        <v>2.5000000000000001E-2</v>
      </c>
      <c r="J7428" s="445">
        <v>0</v>
      </c>
      <c r="K7428" s="446">
        <v>18.399999999999999</v>
      </c>
      <c r="L7428" s="446">
        <v>0.46</v>
      </c>
    </row>
    <row r="7429" spans="2:12" ht="25.5" x14ac:dyDescent="0.25">
      <c r="B7429" s="399"/>
      <c r="C7429" s="399"/>
      <c r="D7429" s="399"/>
      <c r="E7429" s="399"/>
      <c r="F7429" s="399"/>
      <c r="G7429" s="399" t="s">
        <v>386</v>
      </c>
      <c r="H7429" s="447">
        <v>4.63</v>
      </c>
      <c r="I7429" s="399" t="s">
        <v>387</v>
      </c>
      <c r="J7429" s="447">
        <v>0</v>
      </c>
      <c r="K7429" s="399" t="s">
        <v>388</v>
      </c>
      <c r="L7429" s="447">
        <v>4.63</v>
      </c>
    </row>
    <row r="7430" spans="2:12" ht="26.25" thickBot="1" x14ac:dyDescent="0.3">
      <c r="B7430" s="399"/>
      <c r="C7430" s="399"/>
      <c r="D7430" s="399"/>
      <c r="E7430" s="399"/>
      <c r="F7430" s="399"/>
      <c r="G7430" s="399" t="s">
        <v>389</v>
      </c>
      <c r="H7430" s="447">
        <v>0</v>
      </c>
      <c r="I7430" s="543"/>
      <c r="J7430" s="543" t="s">
        <v>474</v>
      </c>
      <c r="K7430" s="399"/>
      <c r="L7430" s="447">
        <v>12.5</v>
      </c>
    </row>
    <row r="7431" spans="2:12" ht="13.5" thickTop="1" x14ac:dyDescent="0.25">
      <c r="B7431" s="396"/>
      <c r="C7431" s="396"/>
      <c r="D7431" s="396"/>
      <c r="E7431" s="396"/>
      <c r="F7431" s="396"/>
      <c r="G7431" s="396"/>
      <c r="H7431" s="396"/>
      <c r="I7431" s="396"/>
      <c r="J7431" s="396"/>
      <c r="K7431" s="396"/>
      <c r="L7431" s="396"/>
    </row>
    <row r="7432" spans="2:12" ht="12.75" customHeight="1" x14ac:dyDescent="0.25">
      <c r="B7432" s="388"/>
      <c r="C7432" s="440" t="s">
        <v>15</v>
      </c>
      <c r="D7432" s="388" t="s">
        <v>33</v>
      </c>
      <c r="E7432" s="388" t="s">
        <v>30</v>
      </c>
      <c r="F7432" s="544" t="s">
        <v>199</v>
      </c>
      <c r="G7432" s="544"/>
      <c r="H7432" s="389" t="s">
        <v>24</v>
      </c>
      <c r="I7432" s="440" t="s">
        <v>26</v>
      </c>
      <c r="J7432" s="440" t="s">
        <v>54</v>
      </c>
      <c r="K7432" s="440" t="s">
        <v>25</v>
      </c>
      <c r="L7432"/>
    </row>
    <row r="7433" spans="2:12" ht="38.25" x14ac:dyDescent="0.25">
      <c r="B7433" s="390" t="s">
        <v>382</v>
      </c>
      <c r="C7433" s="391" t="s">
        <v>1338</v>
      </c>
      <c r="D7433" s="390" t="s">
        <v>164</v>
      </c>
      <c r="E7433" s="390" t="s">
        <v>5498</v>
      </c>
      <c r="F7433" s="541" t="s">
        <v>475</v>
      </c>
      <c r="G7433" s="541"/>
      <c r="H7433" s="392" t="s">
        <v>138</v>
      </c>
      <c r="I7433" s="443">
        <v>1</v>
      </c>
      <c r="J7433" s="393">
        <v>552.41</v>
      </c>
      <c r="K7433" s="393">
        <v>552.41</v>
      </c>
      <c r="L7433"/>
    </row>
    <row r="7434" spans="2:12" ht="15" x14ac:dyDescent="0.25">
      <c r="B7434" s="388" t="s">
        <v>23</v>
      </c>
      <c r="C7434" s="440" t="s">
        <v>15</v>
      </c>
      <c r="D7434" s="388" t="s">
        <v>33</v>
      </c>
      <c r="E7434" s="388" t="s">
        <v>30</v>
      </c>
      <c r="F7434" s="544" t="s">
        <v>199</v>
      </c>
      <c r="G7434" s="546"/>
      <c r="H7434" s="389" t="s">
        <v>24</v>
      </c>
      <c r="I7434" s="440" t="s">
        <v>26</v>
      </c>
      <c r="J7434" s="440" t="s">
        <v>54</v>
      </c>
      <c r="K7434" s="440" t="s">
        <v>25</v>
      </c>
      <c r="L7434"/>
    </row>
    <row r="7435" spans="2:12" ht="15" x14ac:dyDescent="0.25">
      <c r="B7435" s="394" t="s">
        <v>383</v>
      </c>
      <c r="C7435" s="444" t="s">
        <v>695</v>
      </c>
      <c r="D7435" s="394" t="s">
        <v>1336</v>
      </c>
      <c r="E7435" s="394" t="s">
        <v>437</v>
      </c>
      <c r="F7435" s="542" t="s">
        <v>390</v>
      </c>
      <c r="G7435" s="542"/>
      <c r="H7435" s="395" t="s">
        <v>138</v>
      </c>
      <c r="I7435" s="445">
        <v>1.08</v>
      </c>
      <c r="J7435" s="446">
        <v>168.09</v>
      </c>
      <c r="K7435" s="451" t="s">
        <v>5562</v>
      </c>
      <c r="L7435"/>
    </row>
    <row r="7436" spans="2:12" ht="15" x14ac:dyDescent="0.25">
      <c r="B7436" s="394" t="s">
        <v>383</v>
      </c>
      <c r="C7436" s="444" t="s">
        <v>690</v>
      </c>
      <c r="D7436" s="394" t="s">
        <v>1336</v>
      </c>
      <c r="E7436" s="394" t="s">
        <v>202</v>
      </c>
      <c r="F7436" s="542" t="s">
        <v>384</v>
      </c>
      <c r="G7436" s="542"/>
      <c r="H7436" s="395" t="s">
        <v>340</v>
      </c>
      <c r="I7436" s="445">
        <v>4</v>
      </c>
      <c r="J7436" s="446">
        <v>20.37</v>
      </c>
      <c r="K7436" s="451" t="s">
        <v>5335</v>
      </c>
      <c r="L7436"/>
    </row>
    <row r="7437" spans="2:12" ht="15" x14ac:dyDescent="0.25">
      <c r="B7437" s="394" t="s">
        <v>383</v>
      </c>
      <c r="C7437" s="444" t="s">
        <v>670</v>
      </c>
      <c r="D7437" s="394" t="s">
        <v>1336</v>
      </c>
      <c r="E7437" s="394" t="s">
        <v>415</v>
      </c>
      <c r="F7437" s="542" t="s">
        <v>390</v>
      </c>
      <c r="G7437" s="542"/>
      <c r="H7437" s="395" t="s">
        <v>156</v>
      </c>
      <c r="I7437" s="445">
        <v>452.2</v>
      </c>
      <c r="J7437" s="446">
        <v>0.64</v>
      </c>
      <c r="K7437" s="451" t="s">
        <v>5563</v>
      </c>
      <c r="L7437"/>
    </row>
    <row r="7438" spans="2:12" ht="15" x14ac:dyDescent="0.25">
      <c r="B7438" s="549" t="s">
        <v>497</v>
      </c>
      <c r="C7438" s="546"/>
      <c r="D7438" s="546"/>
      <c r="E7438" s="546"/>
      <c r="F7438" s="546"/>
      <c r="G7438" s="546"/>
      <c r="H7438" s="546"/>
      <c r="I7438" s="546"/>
      <c r="J7438" s="546"/>
      <c r="K7438" s="546"/>
      <c r="L7438"/>
    </row>
    <row r="7439" spans="2:12" ht="15" x14ac:dyDescent="0.25">
      <c r="B7439" s="388" t="s">
        <v>23</v>
      </c>
      <c r="C7439" s="440" t="s">
        <v>15</v>
      </c>
      <c r="D7439" s="388" t="s">
        <v>33</v>
      </c>
      <c r="E7439" s="388" t="s">
        <v>30</v>
      </c>
      <c r="F7439" s="544" t="s">
        <v>199</v>
      </c>
      <c r="G7439" s="546"/>
      <c r="H7439" s="389" t="s">
        <v>24</v>
      </c>
      <c r="I7439" s="440" t="s">
        <v>26</v>
      </c>
      <c r="J7439" s="440" t="s">
        <v>54</v>
      </c>
      <c r="K7439" s="440" t="s">
        <v>25</v>
      </c>
      <c r="L7439"/>
    </row>
    <row r="7440" spans="2:12" ht="12.75" customHeight="1" x14ac:dyDescent="0.25">
      <c r="B7440" s="394" t="s">
        <v>383</v>
      </c>
      <c r="C7440" s="444" t="s">
        <v>695</v>
      </c>
      <c r="D7440" s="394" t="s">
        <v>1336</v>
      </c>
      <c r="E7440" s="394" t="s">
        <v>437</v>
      </c>
      <c r="F7440" s="542" t="s">
        <v>390</v>
      </c>
      <c r="G7440" s="542"/>
      <c r="H7440" s="395" t="s">
        <v>138</v>
      </c>
      <c r="I7440" s="445">
        <v>1.08</v>
      </c>
      <c r="J7440" s="446">
        <v>168.09</v>
      </c>
      <c r="K7440" s="451" t="s">
        <v>5562</v>
      </c>
      <c r="L7440"/>
    </row>
    <row r="7441" spans="2:12" ht="15" x14ac:dyDescent="0.25">
      <c r="B7441" s="394" t="s">
        <v>383</v>
      </c>
      <c r="C7441" s="444" t="s">
        <v>690</v>
      </c>
      <c r="D7441" s="394" t="s">
        <v>1336</v>
      </c>
      <c r="E7441" s="394" t="s">
        <v>202</v>
      </c>
      <c r="F7441" s="542" t="s">
        <v>384</v>
      </c>
      <c r="G7441" s="542"/>
      <c r="H7441" s="395" t="s">
        <v>340</v>
      </c>
      <c r="I7441" s="445">
        <v>4</v>
      </c>
      <c r="J7441" s="446">
        <v>20.37</v>
      </c>
      <c r="K7441" s="451" t="s">
        <v>5335</v>
      </c>
      <c r="L7441"/>
    </row>
    <row r="7442" spans="2:12" ht="15" x14ac:dyDescent="0.25">
      <c r="B7442" s="394" t="s">
        <v>383</v>
      </c>
      <c r="C7442" s="444" t="s">
        <v>670</v>
      </c>
      <c r="D7442" s="394" t="s">
        <v>1336</v>
      </c>
      <c r="E7442" s="394" t="s">
        <v>415</v>
      </c>
      <c r="F7442" s="542" t="s">
        <v>390</v>
      </c>
      <c r="G7442" s="542"/>
      <c r="H7442" s="395" t="s">
        <v>156</v>
      </c>
      <c r="I7442" s="445">
        <v>452.2</v>
      </c>
      <c r="J7442" s="446">
        <v>0.64</v>
      </c>
      <c r="K7442" s="451" t="s">
        <v>5563</v>
      </c>
      <c r="L7442"/>
    </row>
    <row r="7443" spans="2:12" ht="12.75" customHeight="1" x14ac:dyDescent="0.25">
      <c r="B7443" s="399"/>
      <c r="C7443" s="399"/>
      <c r="D7443" s="399"/>
      <c r="E7443" s="399"/>
      <c r="F7443" s="399" t="s">
        <v>386</v>
      </c>
      <c r="G7443" s="447">
        <v>81.48</v>
      </c>
      <c r="H7443" s="399" t="s">
        <v>387</v>
      </c>
      <c r="I7443" s="447">
        <v>0</v>
      </c>
      <c r="J7443" s="399" t="s">
        <v>388</v>
      </c>
      <c r="K7443" s="447">
        <v>81.48</v>
      </c>
      <c r="L7443"/>
    </row>
    <row r="7444" spans="2:12" ht="12.75" customHeight="1" thickBot="1" x14ac:dyDescent="0.3">
      <c r="B7444" s="399"/>
      <c r="C7444" s="399"/>
      <c r="D7444" s="399"/>
      <c r="E7444" s="399"/>
      <c r="F7444" s="399" t="s">
        <v>389</v>
      </c>
      <c r="G7444" s="447">
        <v>0</v>
      </c>
      <c r="H7444" s="399"/>
      <c r="I7444" s="543" t="s">
        <v>474</v>
      </c>
      <c r="J7444" s="543"/>
      <c r="K7444" s="447">
        <v>552.41</v>
      </c>
      <c r="L7444"/>
    </row>
    <row r="7445" spans="2:12" ht="15.75" thickTop="1" x14ac:dyDescent="0.25">
      <c r="B7445" s="396"/>
      <c r="C7445" s="396"/>
      <c r="D7445" s="396"/>
      <c r="E7445" s="396"/>
      <c r="F7445" s="396"/>
      <c r="G7445" s="396"/>
      <c r="H7445" s="396"/>
      <c r="I7445" s="396"/>
      <c r="J7445" s="396"/>
      <c r="K7445" s="396"/>
      <c r="L7445"/>
    </row>
    <row r="7446" spans="2:12" ht="15" x14ac:dyDescent="0.25">
      <c r="B7446" s="388"/>
      <c r="C7446" s="440" t="s">
        <v>15</v>
      </c>
      <c r="D7446" s="388" t="s">
        <v>33</v>
      </c>
      <c r="E7446" s="388" t="s">
        <v>30</v>
      </c>
      <c r="F7446" s="544" t="s">
        <v>199</v>
      </c>
      <c r="G7446" s="544"/>
      <c r="H7446" s="389" t="s">
        <v>24</v>
      </c>
      <c r="I7446" s="440" t="s">
        <v>26</v>
      </c>
      <c r="J7446" s="440" t="s">
        <v>585</v>
      </c>
      <c r="K7446" s="440" t="s">
        <v>54</v>
      </c>
      <c r="L7446" s="440" t="s">
        <v>25</v>
      </c>
    </row>
    <row r="7447" spans="2:12" ht="38.25" x14ac:dyDescent="0.25">
      <c r="B7447" s="390" t="s">
        <v>382</v>
      </c>
      <c r="C7447" s="391" t="s">
        <v>5547</v>
      </c>
      <c r="D7447" s="390" t="s">
        <v>160</v>
      </c>
      <c r="E7447" s="390" t="s">
        <v>5548</v>
      </c>
      <c r="F7447" s="541" t="s">
        <v>4013</v>
      </c>
      <c r="G7447" s="541"/>
      <c r="H7447" s="392" t="s">
        <v>504</v>
      </c>
      <c r="I7447" s="443">
        <v>1</v>
      </c>
      <c r="J7447" s="393"/>
      <c r="K7447" s="393">
        <v>0.41</v>
      </c>
      <c r="L7447" s="393">
        <v>0.41</v>
      </c>
    </row>
    <row r="7448" spans="2:12" ht="38.25" x14ac:dyDescent="0.25">
      <c r="B7448" s="397" t="s">
        <v>471</v>
      </c>
      <c r="C7448" s="448" t="s">
        <v>5564</v>
      </c>
      <c r="D7448" s="397" t="s">
        <v>160</v>
      </c>
      <c r="E7448" s="397" t="s">
        <v>5565</v>
      </c>
      <c r="F7448" s="545" t="s">
        <v>4013</v>
      </c>
      <c r="G7448" s="545"/>
      <c r="H7448" s="398" t="s">
        <v>340</v>
      </c>
      <c r="I7448" s="449">
        <v>1</v>
      </c>
      <c r="J7448" s="449">
        <v>0</v>
      </c>
      <c r="K7448" s="450">
        <v>0.04</v>
      </c>
      <c r="L7448" s="450">
        <v>0.04</v>
      </c>
    </row>
    <row r="7449" spans="2:12" ht="38.25" x14ac:dyDescent="0.25">
      <c r="B7449" s="397" t="s">
        <v>471</v>
      </c>
      <c r="C7449" s="448" t="s">
        <v>5566</v>
      </c>
      <c r="D7449" s="397" t="s">
        <v>160</v>
      </c>
      <c r="E7449" s="397" t="s">
        <v>5567</v>
      </c>
      <c r="F7449" s="545" t="s">
        <v>4013</v>
      </c>
      <c r="G7449" s="545"/>
      <c r="H7449" s="398" t="s">
        <v>340</v>
      </c>
      <c r="I7449" s="449">
        <v>1</v>
      </c>
      <c r="J7449" s="449">
        <v>0</v>
      </c>
      <c r="K7449" s="450">
        <v>0.37</v>
      </c>
      <c r="L7449" s="450">
        <v>0.37</v>
      </c>
    </row>
    <row r="7450" spans="2:12" ht="25.5" x14ac:dyDescent="0.25">
      <c r="B7450" s="399"/>
      <c r="C7450" s="399"/>
      <c r="D7450" s="399"/>
      <c r="E7450" s="399"/>
      <c r="F7450" s="399"/>
      <c r="G7450" s="399" t="s">
        <v>386</v>
      </c>
      <c r="H7450" s="447">
        <v>0</v>
      </c>
      <c r="I7450" s="399" t="s">
        <v>387</v>
      </c>
      <c r="J7450" s="447">
        <v>0</v>
      </c>
      <c r="K7450" s="399" t="s">
        <v>388</v>
      </c>
      <c r="L7450" s="447">
        <v>0</v>
      </c>
    </row>
    <row r="7451" spans="2:12" ht="26.25" thickBot="1" x14ac:dyDescent="0.3">
      <c r="B7451" s="399"/>
      <c r="C7451" s="399"/>
      <c r="D7451" s="399"/>
      <c r="E7451" s="399"/>
      <c r="F7451" s="399"/>
      <c r="G7451" s="399" t="s">
        <v>389</v>
      </c>
      <c r="H7451" s="447">
        <v>0</v>
      </c>
      <c r="I7451" s="543"/>
      <c r="J7451" s="543" t="s">
        <v>474</v>
      </c>
      <c r="K7451" s="399"/>
      <c r="L7451" s="447">
        <v>0.41</v>
      </c>
    </row>
    <row r="7452" spans="2:12" ht="12.75" customHeight="1" thickTop="1" x14ac:dyDescent="0.25">
      <c r="B7452" s="396"/>
      <c r="C7452" s="396"/>
      <c r="D7452" s="396"/>
      <c r="E7452" s="396"/>
      <c r="F7452" s="396"/>
      <c r="G7452" s="396"/>
      <c r="H7452" s="396"/>
      <c r="I7452" s="396"/>
      <c r="J7452" s="396"/>
      <c r="K7452" s="396"/>
      <c r="L7452" s="396"/>
    </row>
    <row r="7453" spans="2:12" ht="15" x14ac:dyDescent="0.25">
      <c r="B7453" s="388"/>
      <c r="C7453" s="440" t="s">
        <v>15</v>
      </c>
      <c r="D7453" s="388" t="s">
        <v>33</v>
      </c>
      <c r="E7453" s="388" t="s">
        <v>30</v>
      </c>
      <c r="F7453" s="544" t="s">
        <v>199</v>
      </c>
      <c r="G7453" s="544"/>
      <c r="H7453" s="389" t="s">
        <v>24</v>
      </c>
      <c r="I7453" s="440" t="s">
        <v>26</v>
      </c>
      <c r="J7453" s="440" t="s">
        <v>585</v>
      </c>
      <c r="K7453" s="440" t="s">
        <v>54</v>
      </c>
      <c r="L7453" s="440" t="s">
        <v>25</v>
      </c>
    </row>
    <row r="7454" spans="2:12" ht="12.75" customHeight="1" x14ac:dyDescent="0.25">
      <c r="B7454" s="390" t="s">
        <v>382</v>
      </c>
      <c r="C7454" s="391" t="s">
        <v>5545</v>
      </c>
      <c r="D7454" s="390" t="s">
        <v>160</v>
      </c>
      <c r="E7454" s="390" t="s">
        <v>5546</v>
      </c>
      <c r="F7454" s="541" t="s">
        <v>4013</v>
      </c>
      <c r="G7454" s="541"/>
      <c r="H7454" s="392" t="s">
        <v>505</v>
      </c>
      <c r="I7454" s="443">
        <v>1</v>
      </c>
      <c r="J7454" s="393"/>
      <c r="K7454" s="393">
        <v>2.12</v>
      </c>
      <c r="L7454" s="393">
        <v>2.12</v>
      </c>
    </row>
    <row r="7455" spans="2:12" ht="12.75" customHeight="1" x14ac:dyDescent="0.25">
      <c r="B7455" s="397" t="s">
        <v>471</v>
      </c>
      <c r="C7455" s="448" t="s">
        <v>5564</v>
      </c>
      <c r="D7455" s="397" t="s">
        <v>160</v>
      </c>
      <c r="E7455" s="397" t="s">
        <v>5565</v>
      </c>
      <c r="F7455" s="545" t="s">
        <v>4013</v>
      </c>
      <c r="G7455" s="545"/>
      <c r="H7455" s="398" t="s">
        <v>340</v>
      </c>
      <c r="I7455" s="449">
        <v>1</v>
      </c>
      <c r="J7455" s="449">
        <v>0</v>
      </c>
      <c r="K7455" s="450">
        <v>0.04</v>
      </c>
      <c r="L7455" s="450">
        <v>0.04</v>
      </c>
    </row>
    <row r="7456" spans="2:12" ht="51" x14ac:dyDescent="0.25">
      <c r="B7456" s="397" t="s">
        <v>471</v>
      </c>
      <c r="C7456" s="448" t="s">
        <v>5568</v>
      </c>
      <c r="D7456" s="397" t="s">
        <v>160</v>
      </c>
      <c r="E7456" s="397" t="s">
        <v>5569</v>
      </c>
      <c r="F7456" s="545" t="s">
        <v>4013</v>
      </c>
      <c r="G7456" s="545"/>
      <c r="H7456" s="398" t="s">
        <v>340</v>
      </c>
      <c r="I7456" s="449">
        <v>1</v>
      </c>
      <c r="J7456" s="449">
        <v>0</v>
      </c>
      <c r="K7456" s="450">
        <v>1.3</v>
      </c>
      <c r="L7456" s="450">
        <v>1.3</v>
      </c>
    </row>
    <row r="7457" spans="2:12" ht="38.25" x14ac:dyDescent="0.25">
      <c r="B7457" s="397" t="s">
        <v>471</v>
      </c>
      <c r="C7457" s="448" t="s">
        <v>5570</v>
      </c>
      <c r="D7457" s="397" t="s">
        <v>160</v>
      </c>
      <c r="E7457" s="397" t="s">
        <v>5571</v>
      </c>
      <c r="F7457" s="545" t="s">
        <v>4013</v>
      </c>
      <c r="G7457" s="545"/>
      <c r="H7457" s="398" t="s">
        <v>340</v>
      </c>
      <c r="I7457" s="449">
        <v>1</v>
      </c>
      <c r="J7457" s="449">
        <v>0</v>
      </c>
      <c r="K7457" s="450">
        <v>0.41</v>
      </c>
      <c r="L7457" s="450">
        <v>0.41</v>
      </c>
    </row>
    <row r="7458" spans="2:12" ht="38.25" x14ac:dyDescent="0.25">
      <c r="B7458" s="397" t="s">
        <v>471</v>
      </c>
      <c r="C7458" s="448" t="s">
        <v>5566</v>
      </c>
      <c r="D7458" s="397" t="s">
        <v>160</v>
      </c>
      <c r="E7458" s="397" t="s">
        <v>5567</v>
      </c>
      <c r="F7458" s="545" t="s">
        <v>4013</v>
      </c>
      <c r="G7458" s="545"/>
      <c r="H7458" s="398" t="s">
        <v>340</v>
      </c>
      <c r="I7458" s="449">
        <v>1</v>
      </c>
      <c r="J7458" s="449">
        <v>0</v>
      </c>
      <c r="K7458" s="450">
        <v>0.37</v>
      </c>
      <c r="L7458" s="450">
        <v>0.37</v>
      </c>
    </row>
    <row r="7459" spans="2:12" ht="25.5" x14ac:dyDescent="0.25">
      <c r="B7459" s="399"/>
      <c r="C7459" s="399"/>
      <c r="D7459" s="399"/>
      <c r="E7459" s="399"/>
      <c r="F7459" s="399"/>
      <c r="G7459" s="399" t="s">
        <v>386</v>
      </c>
      <c r="H7459" s="447">
        <v>0</v>
      </c>
      <c r="I7459" s="399" t="s">
        <v>387</v>
      </c>
      <c r="J7459" s="447">
        <v>0</v>
      </c>
      <c r="K7459" s="399" t="s">
        <v>388</v>
      </c>
      <c r="L7459" s="447">
        <v>0</v>
      </c>
    </row>
    <row r="7460" spans="2:12" ht="26.25" thickBot="1" x14ac:dyDescent="0.3">
      <c r="B7460" s="399"/>
      <c r="C7460" s="399"/>
      <c r="D7460" s="399"/>
      <c r="E7460" s="399"/>
      <c r="F7460" s="399"/>
      <c r="G7460" s="399" t="s">
        <v>389</v>
      </c>
      <c r="H7460" s="447">
        <v>0</v>
      </c>
      <c r="I7460" s="543"/>
      <c r="J7460" s="543" t="s">
        <v>474</v>
      </c>
      <c r="K7460" s="399"/>
      <c r="L7460" s="447">
        <v>2.12</v>
      </c>
    </row>
    <row r="7461" spans="2:12" ht="25.5" customHeight="1" thickTop="1" x14ac:dyDescent="0.25">
      <c r="B7461" s="396"/>
      <c r="C7461" s="396"/>
      <c r="D7461" s="396"/>
      <c r="E7461" s="396"/>
      <c r="F7461" s="396"/>
      <c r="G7461" s="396"/>
      <c r="H7461" s="396"/>
      <c r="I7461" s="396"/>
      <c r="J7461" s="396"/>
      <c r="K7461" s="396"/>
      <c r="L7461" s="396"/>
    </row>
    <row r="7462" spans="2:12" ht="15" x14ac:dyDescent="0.25">
      <c r="B7462" s="388"/>
      <c r="C7462" s="440" t="s">
        <v>15</v>
      </c>
      <c r="D7462" s="388" t="s">
        <v>33</v>
      </c>
      <c r="E7462" s="388" t="s">
        <v>30</v>
      </c>
      <c r="F7462" s="544" t="s">
        <v>199</v>
      </c>
      <c r="G7462" s="544"/>
      <c r="H7462" s="389" t="s">
        <v>24</v>
      </c>
      <c r="I7462" s="440" t="s">
        <v>26</v>
      </c>
      <c r="J7462" s="440" t="s">
        <v>585</v>
      </c>
      <c r="K7462" s="440" t="s">
        <v>54</v>
      </c>
      <c r="L7462" s="440" t="s">
        <v>25</v>
      </c>
    </row>
    <row r="7463" spans="2:12" ht="38.25" x14ac:dyDescent="0.25">
      <c r="B7463" s="390" t="s">
        <v>382</v>
      </c>
      <c r="C7463" s="391" t="s">
        <v>5566</v>
      </c>
      <c r="D7463" s="390" t="s">
        <v>160</v>
      </c>
      <c r="E7463" s="390" t="s">
        <v>5567</v>
      </c>
      <c r="F7463" s="541" t="s">
        <v>4013</v>
      </c>
      <c r="G7463" s="541"/>
      <c r="H7463" s="392" t="s">
        <v>340</v>
      </c>
      <c r="I7463" s="443">
        <v>1</v>
      </c>
      <c r="J7463" s="393"/>
      <c r="K7463" s="393">
        <v>0.37</v>
      </c>
      <c r="L7463" s="393">
        <v>0.37</v>
      </c>
    </row>
    <row r="7464" spans="2:12" ht="15" customHeight="1" x14ac:dyDescent="0.25">
      <c r="B7464" s="394" t="s">
        <v>383</v>
      </c>
      <c r="C7464" s="444" t="s">
        <v>1316</v>
      </c>
      <c r="D7464" s="394" t="s">
        <v>160</v>
      </c>
      <c r="E7464" s="394" t="s">
        <v>5572</v>
      </c>
      <c r="F7464" s="542" t="s">
        <v>651</v>
      </c>
      <c r="G7464" s="542"/>
      <c r="H7464" s="395" t="s">
        <v>159</v>
      </c>
      <c r="I7464" s="445">
        <v>6.3999999999999997E-5</v>
      </c>
      <c r="J7464" s="445">
        <v>0</v>
      </c>
      <c r="K7464" s="446">
        <v>5890</v>
      </c>
      <c r="L7464" s="446">
        <v>0.37696000000000002</v>
      </c>
    </row>
    <row r="7465" spans="2:12" ht="15" customHeight="1" x14ac:dyDescent="0.25">
      <c r="B7465" s="399"/>
      <c r="C7465" s="399"/>
      <c r="D7465" s="399"/>
      <c r="E7465" s="399"/>
      <c r="F7465" s="399"/>
      <c r="G7465" s="399" t="s">
        <v>386</v>
      </c>
      <c r="H7465" s="447">
        <v>0</v>
      </c>
      <c r="I7465" s="399" t="s">
        <v>387</v>
      </c>
      <c r="J7465" s="447">
        <v>0</v>
      </c>
      <c r="K7465" s="399" t="s">
        <v>388</v>
      </c>
      <c r="L7465" s="447">
        <v>0</v>
      </c>
    </row>
    <row r="7466" spans="2:12" ht="15" customHeight="1" thickBot="1" x14ac:dyDescent="0.3">
      <c r="B7466" s="399"/>
      <c r="C7466" s="399"/>
      <c r="D7466" s="399"/>
      <c r="E7466" s="399"/>
      <c r="F7466" s="399"/>
      <c r="G7466" s="399" t="s">
        <v>389</v>
      </c>
      <c r="H7466" s="447">
        <v>0</v>
      </c>
      <c r="I7466" s="543"/>
      <c r="J7466" s="543" t="s">
        <v>474</v>
      </c>
      <c r="K7466" s="399"/>
      <c r="L7466" s="447">
        <v>0.37</v>
      </c>
    </row>
    <row r="7467" spans="2:12" ht="13.5" thickTop="1" x14ac:dyDescent="0.25">
      <c r="B7467" s="396"/>
      <c r="C7467" s="396"/>
      <c r="D7467" s="396"/>
      <c r="E7467" s="396"/>
      <c r="F7467" s="396"/>
      <c r="G7467" s="396"/>
      <c r="H7467" s="396"/>
      <c r="I7467" s="396"/>
      <c r="J7467" s="396"/>
      <c r="K7467" s="396"/>
      <c r="L7467" s="396"/>
    </row>
    <row r="7468" spans="2:12" ht="15" x14ac:dyDescent="0.25">
      <c r="B7468" s="388"/>
      <c r="C7468" s="440" t="s">
        <v>15</v>
      </c>
      <c r="D7468" s="388" t="s">
        <v>33</v>
      </c>
      <c r="E7468" s="388" t="s">
        <v>30</v>
      </c>
      <c r="F7468" s="544" t="s">
        <v>199</v>
      </c>
      <c r="G7468" s="544"/>
      <c r="H7468" s="389" t="s">
        <v>24</v>
      </c>
      <c r="I7468" s="440" t="s">
        <v>26</v>
      </c>
      <c r="J7468" s="440" t="s">
        <v>585</v>
      </c>
      <c r="K7468" s="440" t="s">
        <v>54</v>
      </c>
      <c r="L7468" s="440" t="s">
        <v>25</v>
      </c>
    </row>
    <row r="7469" spans="2:12" ht="15" customHeight="1" x14ac:dyDescent="0.25">
      <c r="B7469" s="390" t="s">
        <v>382</v>
      </c>
      <c r="C7469" s="391" t="s">
        <v>5564</v>
      </c>
      <c r="D7469" s="390" t="s">
        <v>160</v>
      </c>
      <c r="E7469" s="390" t="s">
        <v>5565</v>
      </c>
      <c r="F7469" s="541" t="s">
        <v>4013</v>
      </c>
      <c r="G7469" s="541"/>
      <c r="H7469" s="392" t="s">
        <v>340</v>
      </c>
      <c r="I7469" s="443">
        <v>1</v>
      </c>
      <c r="J7469" s="393"/>
      <c r="K7469" s="393">
        <v>0.04</v>
      </c>
      <c r="L7469" s="393">
        <v>0.04</v>
      </c>
    </row>
    <row r="7470" spans="2:12" ht="15" customHeight="1" x14ac:dyDescent="0.25">
      <c r="B7470" s="394" t="s">
        <v>383</v>
      </c>
      <c r="C7470" s="444" t="s">
        <v>1316</v>
      </c>
      <c r="D7470" s="394" t="s">
        <v>160</v>
      </c>
      <c r="E7470" s="394" t="s">
        <v>5572</v>
      </c>
      <c r="F7470" s="542" t="s">
        <v>651</v>
      </c>
      <c r="G7470" s="542"/>
      <c r="H7470" s="395" t="s">
        <v>159</v>
      </c>
      <c r="I7470" s="445">
        <v>7.6000000000000001E-6</v>
      </c>
      <c r="J7470" s="445">
        <v>0</v>
      </c>
      <c r="K7470" s="446">
        <v>5890</v>
      </c>
      <c r="L7470" s="446">
        <v>4.4763999999999998E-2</v>
      </c>
    </row>
    <row r="7471" spans="2:12" ht="25.5" x14ac:dyDescent="0.25">
      <c r="B7471" s="399"/>
      <c r="C7471" s="399"/>
      <c r="D7471" s="399"/>
      <c r="E7471" s="399"/>
      <c r="F7471" s="399"/>
      <c r="G7471" s="399" t="s">
        <v>386</v>
      </c>
      <c r="H7471" s="447">
        <v>0</v>
      </c>
      <c r="I7471" s="399" t="s">
        <v>387</v>
      </c>
      <c r="J7471" s="447">
        <v>0</v>
      </c>
      <c r="K7471" s="399" t="s">
        <v>388</v>
      </c>
      <c r="L7471" s="447">
        <v>0</v>
      </c>
    </row>
    <row r="7472" spans="2:12" ht="26.25" thickBot="1" x14ac:dyDescent="0.3">
      <c r="B7472" s="399"/>
      <c r="C7472" s="399"/>
      <c r="D7472" s="399"/>
      <c r="E7472" s="399"/>
      <c r="F7472" s="399"/>
      <c r="G7472" s="399" t="s">
        <v>389</v>
      </c>
      <c r="H7472" s="447">
        <v>0</v>
      </c>
      <c r="I7472" s="543"/>
      <c r="J7472" s="543" t="s">
        <v>474</v>
      </c>
      <c r="K7472" s="399"/>
      <c r="L7472" s="447">
        <v>0.04</v>
      </c>
    </row>
    <row r="7473" spans="2:12" ht="13.5" thickTop="1" x14ac:dyDescent="0.25">
      <c r="B7473" s="396"/>
      <c r="C7473" s="396"/>
      <c r="D7473" s="396"/>
      <c r="E7473" s="396"/>
      <c r="F7473" s="396"/>
      <c r="G7473" s="396"/>
      <c r="H7473" s="396"/>
      <c r="I7473" s="396"/>
      <c r="J7473" s="396"/>
      <c r="K7473" s="396"/>
      <c r="L7473" s="396"/>
    </row>
    <row r="7474" spans="2:12" ht="15" x14ac:dyDescent="0.25">
      <c r="B7474" s="388"/>
      <c r="C7474" s="440" t="s">
        <v>15</v>
      </c>
      <c r="D7474" s="388" t="s">
        <v>33</v>
      </c>
      <c r="E7474" s="388" t="s">
        <v>30</v>
      </c>
      <c r="F7474" s="544" t="s">
        <v>199</v>
      </c>
      <c r="G7474" s="544"/>
      <c r="H7474" s="389" t="s">
        <v>24</v>
      </c>
      <c r="I7474" s="440" t="s">
        <v>26</v>
      </c>
      <c r="J7474" s="440" t="s">
        <v>585</v>
      </c>
      <c r="K7474" s="440" t="s">
        <v>54</v>
      </c>
      <c r="L7474" s="440" t="s">
        <v>25</v>
      </c>
    </row>
    <row r="7475" spans="2:12" ht="38.25" x14ac:dyDescent="0.25">
      <c r="B7475" s="390" t="s">
        <v>382</v>
      </c>
      <c r="C7475" s="391" t="s">
        <v>5570</v>
      </c>
      <c r="D7475" s="390" t="s">
        <v>160</v>
      </c>
      <c r="E7475" s="390" t="s">
        <v>5571</v>
      </c>
      <c r="F7475" s="541" t="s">
        <v>4013</v>
      </c>
      <c r="G7475" s="541"/>
      <c r="H7475" s="392" t="s">
        <v>340</v>
      </c>
      <c r="I7475" s="443">
        <v>1</v>
      </c>
      <c r="J7475" s="393"/>
      <c r="K7475" s="393">
        <v>0.41</v>
      </c>
      <c r="L7475" s="393">
        <v>0.41</v>
      </c>
    </row>
    <row r="7476" spans="2:12" ht="38.25" x14ac:dyDescent="0.25">
      <c r="B7476" s="394" t="s">
        <v>383</v>
      </c>
      <c r="C7476" s="444" t="s">
        <v>1316</v>
      </c>
      <c r="D7476" s="394" t="s">
        <v>160</v>
      </c>
      <c r="E7476" s="394" t="s">
        <v>5572</v>
      </c>
      <c r="F7476" s="542" t="s">
        <v>651</v>
      </c>
      <c r="G7476" s="542"/>
      <c r="H7476" s="395" t="s">
        <v>159</v>
      </c>
      <c r="I7476" s="445">
        <v>6.9999999999999994E-5</v>
      </c>
      <c r="J7476" s="445">
        <v>0</v>
      </c>
      <c r="K7476" s="446">
        <v>5890</v>
      </c>
      <c r="L7476" s="446">
        <v>0.4123</v>
      </c>
    </row>
    <row r="7477" spans="2:12" ht="25.5" x14ac:dyDescent="0.25">
      <c r="B7477" s="399"/>
      <c r="C7477" s="399"/>
      <c r="D7477" s="399"/>
      <c r="E7477" s="399"/>
      <c r="F7477" s="399"/>
      <c r="G7477" s="399" t="s">
        <v>386</v>
      </c>
      <c r="H7477" s="447">
        <v>0</v>
      </c>
      <c r="I7477" s="399" t="s">
        <v>387</v>
      </c>
      <c r="J7477" s="447">
        <v>0</v>
      </c>
      <c r="K7477" s="399" t="s">
        <v>388</v>
      </c>
      <c r="L7477" s="447">
        <v>0</v>
      </c>
    </row>
    <row r="7478" spans="2:12" ht="26.25" thickBot="1" x14ac:dyDescent="0.3">
      <c r="B7478" s="399"/>
      <c r="C7478" s="399"/>
      <c r="D7478" s="399"/>
      <c r="E7478" s="399"/>
      <c r="F7478" s="399"/>
      <c r="G7478" s="399" t="s">
        <v>389</v>
      </c>
      <c r="H7478" s="447">
        <v>0</v>
      </c>
      <c r="I7478" s="543"/>
      <c r="J7478" s="543" t="s">
        <v>474</v>
      </c>
      <c r="K7478" s="399"/>
      <c r="L7478" s="447">
        <v>0.41</v>
      </c>
    </row>
    <row r="7479" spans="2:12" ht="13.5" thickTop="1" x14ac:dyDescent="0.25">
      <c r="B7479" s="396"/>
      <c r="C7479" s="396"/>
      <c r="D7479" s="396"/>
      <c r="E7479" s="396"/>
      <c r="F7479" s="396"/>
      <c r="G7479" s="396"/>
      <c r="H7479" s="396"/>
      <c r="I7479" s="396"/>
      <c r="J7479" s="396"/>
      <c r="K7479" s="396"/>
      <c r="L7479" s="396"/>
    </row>
    <row r="7480" spans="2:12" ht="15" customHeight="1" x14ac:dyDescent="0.25">
      <c r="B7480" s="388"/>
      <c r="C7480" s="440" t="s">
        <v>15</v>
      </c>
      <c r="D7480" s="388" t="s">
        <v>33</v>
      </c>
      <c r="E7480" s="388" t="s">
        <v>30</v>
      </c>
      <c r="F7480" s="544" t="s">
        <v>199</v>
      </c>
      <c r="G7480" s="544"/>
      <c r="H7480" s="389" t="s">
        <v>24</v>
      </c>
      <c r="I7480" s="440" t="s">
        <v>26</v>
      </c>
      <c r="J7480" s="440" t="s">
        <v>585</v>
      </c>
      <c r="K7480" s="440" t="s">
        <v>54</v>
      </c>
      <c r="L7480" s="440" t="s">
        <v>25</v>
      </c>
    </row>
    <row r="7481" spans="2:12" ht="15" customHeight="1" x14ac:dyDescent="0.25">
      <c r="B7481" s="390" t="s">
        <v>382</v>
      </c>
      <c r="C7481" s="391" t="s">
        <v>5568</v>
      </c>
      <c r="D7481" s="390" t="s">
        <v>160</v>
      </c>
      <c r="E7481" s="390" t="s">
        <v>5569</v>
      </c>
      <c r="F7481" s="541" t="s">
        <v>4013</v>
      </c>
      <c r="G7481" s="541"/>
      <c r="H7481" s="392" t="s">
        <v>340</v>
      </c>
      <c r="I7481" s="443">
        <v>1</v>
      </c>
      <c r="J7481" s="393"/>
      <c r="K7481" s="393">
        <v>1.3</v>
      </c>
      <c r="L7481" s="393">
        <v>1.3</v>
      </c>
    </row>
    <row r="7482" spans="2:12" ht="15" customHeight="1" x14ac:dyDescent="0.25">
      <c r="B7482" s="394" t="s">
        <v>383</v>
      </c>
      <c r="C7482" s="444" t="s">
        <v>717</v>
      </c>
      <c r="D7482" s="394" t="s">
        <v>1336</v>
      </c>
      <c r="E7482" s="394" t="s">
        <v>467</v>
      </c>
      <c r="F7482" s="542" t="s">
        <v>390</v>
      </c>
      <c r="G7482" s="542"/>
      <c r="H7482" s="395" t="s">
        <v>468</v>
      </c>
      <c r="I7482" s="445">
        <v>1.25</v>
      </c>
      <c r="J7482" s="445">
        <v>0</v>
      </c>
      <c r="K7482" s="446">
        <v>1.04</v>
      </c>
      <c r="L7482" s="446">
        <v>1.3</v>
      </c>
    </row>
    <row r="7483" spans="2:12" ht="15" customHeight="1" x14ac:dyDescent="0.25">
      <c r="B7483" s="399"/>
      <c r="C7483" s="399"/>
      <c r="D7483" s="399"/>
      <c r="E7483" s="399"/>
      <c r="F7483" s="399"/>
      <c r="G7483" s="399" t="s">
        <v>386</v>
      </c>
      <c r="H7483" s="447">
        <v>0</v>
      </c>
      <c r="I7483" s="399" t="s">
        <v>387</v>
      </c>
      <c r="J7483" s="447">
        <v>0</v>
      </c>
      <c r="K7483" s="399" t="s">
        <v>388</v>
      </c>
      <c r="L7483" s="447">
        <v>0</v>
      </c>
    </row>
    <row r="7484" spans="2:12" ht="15" customHeight="1" thickBot="1" x14ac:dyDescent="0.3">
      <c r="B7484" s="399"/>
      <c r="C7484" s="399"/>
      <c r="D7484" s="399"/>
      <c r="E7484" s="399"/>
      <c r="F7484" s="399"/>
      <c r="G7484" s="399" t="s">
        <v>389</v>
      </c>
      <c r="H7484" s="447">
        <v>0</v>
      </c>
      <c r="I7484" s="543"/>
      <c r="J7484" s="543" t="s">
        <v>474</v>
      </c>
      <c r="K7484" s="399"/>
      <c r="L7484" s="447">
        <v>1.3</v>
      </c>
    </row>
    <row r="7485" spans="2:12" ht="13.5" thickTop="1" x14ac:dyDescent="0.25">
      <c r="B7485" s="396"/>
      <c r="C7485" s="396"/>
      <c r="D7485" s="396"/>
      <c r="E7485" s="396"/>
      <c r="F7485" s="396"/>
      <c r="G7485" s="396"/>
      <c r="H7485" s="396"/>
      <c r="I7485" s="396"/>
      <c r="J7485" s="396"/>
      <c r="K7485" s="396"/>
      <c r="L7485" s="396"/>
    </row>
    <row r="7486" spans="2:12" ht="15" x14ac:dyDescent="0.25">
      <c r="B7486" s="388"/>
      <c r="C7486" s="440" t="s">
        <v>15</v>
      </c>
      <c r="D7486" s="388" t="s">
        <v>33</v>
      </c>
      <c r="E7486" s="388" t="s">
        <v>30</v>
      </c>
      <c r="F7486" s="544" t="s">
        <v>199</v>
      </c>
      <c r="G7486" s="544"/>
      <c r="H7486" s="389" t="s">
        <v>24</v>
      </c>
      <c r="I7486" s="440" t="s">
        <v>26</v>
      </c>
      <c r="J7486" s="440" t="s">
        <v>585</v>
      </c>
      <c r="K7486" s="440" t="s">
        <v>54</v>
      </c>
      <c r="L7486" s="440" t="s">
        <v>25</v>
      </c>
    </row>
    <row r="7487" spans="2:12" ht="38.25" x14ac:dyDescent="0.25">
      <c r="B7487" s="390" t="s">
        <v>382</v>
      </c>
      <c r="C7487" s="391" t="s">
        <v>5573</v>
      </c>
      <c r="D7487" s="390" t="s">
        <v>160</v>
      </c>
      <c r="E7487" s="390" t="s">
        <v>5574</v>
      </c>
      <c r="F7487" s="541" t="s">
        <v>503</v>
      </c>
      <c r="G7487" s="541"/>
      <c r="H7487" s="392" t="s">
        <v>504</v>
      </c>
      <c r="I7487" s="443">
        <v>1</v>
      </c>
      <c r="J7487" s="393"/>
      <c r="K7487" s="393">
        <v>1.66</v>
      </c>
      <c r="L7487" s="393">
        <v>1.66</v>
      </c>
    </row>
    <row r="7488" spans="2:12" ht="38.25" x14ac:dyDescent="0.25">
      <c r="B7488" s="397" t="s">
        <v>471</v>
      </c>
      <c r="C7488" s="448" t="s">
        <v>5575</v>
      </c>
      <c r="D7488" s="397" t="s">
        <v>160</v>
      </c>
      <c r="E7488" s="397" t="s">
        <v>5576</v>
      </c>
      <c r="F7488" s="545" t="s">
        <v>5577</v>
      </c>
      <c r="G7488" s="545"/>
      <c r="H7488" s="398" t="s">
        <v>340</v>
      </c>
      <c r="I7488" s="449">
        <v>1</v>
      </c>
      <c r="J7488" s="449">
        <v>0</v>
      </c>
      <c r="K7488" s="450">
        <v>1.35</v>
      </c>
      <c r="L7488" s="450">
        <v>1.35</v>
      </c>
    </row>
    <row r="7489" spans="2:12" ht="38.25" x14ac:dyDescent="0.25">
      <c r="B7489" s="397" t="s">
        <v>471</v>
      </c>
      <c r="C7489" s="448" t="s">
        <v>5578</v>
      </c>
      <c r="D7489" s="397" t="s">
        <v>160</v>
      </c>
      <c r="E7489" s="397" t="s">
        <v>5579</v>
      </c>
      <c r="F7489" s="545" t="s">
        <v>5577</v>
      </c>
      <c r="G7489" s="545"/>
      <c r="H7489" s="398" t="s">
        <v>340</v>
      </c>
      <c r="I7489" s="449">
        <v>1</v>
      </c>
      <c r="J7489" s="449">
        <v>0</v>
      </c>
      <c r="K7489" s="450">
        <v>0.31</v>
      </c>
      <c r="L7489" s="450">
        <v>0.31</v>
      </c>
    </row>
    <row r="7490" spans="2:12" ht="25.5" x14ac:dyDescent="0.25">
      <c r="B7490" s="399"/>
      <c r="C7490" s="399"/>
      <c r="D7490" s="399"/>
      <c r="E7490" s="399"/>
      <c r="F7490" s="399"/>
      <c r="G7490" s="399" t="s">
        <v>386</v>
      </c>
      <c r="H7490" s="447">
        <v>0</v>
      </c>
      <c r="I7490" s="399" t="s">
        <v>387</v>
      </c>
      <c r="J7490" s="447">
        <v>0</v>
      </c>
      <c r="K7490" s="399" t="s">
        <v>388</v>
      </c>
      <c r="L7490" s="447">
        <v>0</v>
      </c>
    </row>
    <row r="7491" spans="2:12" ht="26.25" thickBot="1" x14ac:dyDescent="0.3">
      <c r="B7491" s="399"/>
      <c r="C7491" s="399"/>
      <c r="D7491" s="399"/>
      <c r="E7491" s="399"/>
      <c r="F7491" s="399"/>
      <c r="G7491" s="399" t="s">
        <v>389</v>
      </c>
      <c r="H7491" s="447">
        <v>0</v>
      </c>
      <c r="I7491" s="543"/>
      <c r="J7491" s="543" t="s">
        <v>474</v>
      </c>
      <c r="K7491" s="399"/>
      <c r="L7491" s="447">
        <v>1.66</v>
      </c>
    </row>
    <row r="7492" spans="2:12" ht="13.5" thickTop="1" x14ac:dyDescent="0.25">
      <c r="B7492" s="396"/>
      <c r="C7492" s="396"/>
      <c r="D7492" s="396"/>
      <c r="E7492" s="396"/>
      <c r="F7492" s="396"/>
      <c r="G7492" s="396"/>
      <c r="H7492" s="396"/>
      <c r="I7492" s="396"/>
      <c r="J7492" s="396"/>
      <c r="K7492" s="396"/>
      <c r="L7492" s="396"/>
    </row>
    <row r="7493" spans="2:12" ht="15" x14ac:dyDescent="0.25">
      <c r="B7493" s="388"/>
      <c r="C7493" s="440" t="s">
        <v>15</v>
      </c>
      <c r="D7493" s="388" t="s">
        <v>33</v>
      </c>
      <c r="E7493" s="388" t="s">
        <v>30</v>
      </c>
      <c r="F7493" s="544" t="s">
        <v>199</v>
      </c>
      <c r="G7493" s="544"/>
      <c r="H7493" s="389" t="s">
        <v>24</v>
      </c>
      <c r="I7493" s="440" t="s">
        <v>26</v>
      </c>
      <c r="J7493" s="440" t="s">
        <v>585</v>
      </c>
      <c r="K7493" s="440" t="s">
        <v>54</v>
      </c>
      <c r="L7493" s="440" t="s">
        <v>25</v>
      </c>
    </row>
    <row r="7494" spans="2:12" ht="38.25" x14ac:dyDescent="0.25">
      <c r="B7494" s="390" t="s">
        <v>382</v>
      </c>
      <c r="C7494" s="391" t="s">
        <v>5580</v>
      </c>
      <c r="D7494" s="390" t="s">
        <v>160</v>
      </c>
      <c r="E7494" s="390" t="s">
        <v>5581</v>
      </c>
      <c r="F7494" s="541" t="s">
        <v>503</v>
      </c>
      <c r="G7494" s="541"/>
      <c r="H7494" s="392" t="s">
        <v>505</v>
      </c>
      <c r="I7494" s="443">
        <v>1</v>
      </c>
      <c r="J7494" s="393"/>
      <c r="K7494" s="393">
        <v>5.74</v>
      </c>
      <c r="L7494" s="393">
        <v>5.74</v>
      </c>
    </row>
    <row r="7495" spans="2:12" ht="38.25" x14ac:dyDescent="0.25">
      <c r="B7495" s="397" t="s">
        <v>471</v>
      </c>
      <c r="C7495" s="448" t="s">
        <v>5582</v>
      </c>
      <c r="D7495" s="397" t="s">
        <v>160</v>
      </c>
      <c r="E7495" s="397" t="s">
        <v>5583</v>
      </c>
      <c r="F7495" s="545" t="s">
        <v>5577</v>
      </c>
      <c r="G7495" s="545"/>
      <c r="H7495" s="398" t="s">
        <v>340</v>
      </c>
      <c r="I7495" s="449">
        <v>1</v>
      </c>
      <c r="J7495" s="449">
        <v>0</v>
      </c>
      <c r="K7495" s="450">
        <v>1.48</v>
      </c>
      <c r="L7495" s="450">
        <v>1.48</v>
      </c>
    </row>
    <row r="7496" spans="2:12" ht="38.25" x14ac:dyDescent="0.25">
      <c r="B7496" s="397" t="s">
        <v>471</v>
      </c>
      <c r="C7496" s="448" t="s">
        <v>5575</v>
      </c>
      <c r="D7496" s="397" t="s">
        <v>160</v>
      </c>
      <c r="E7496" s="397" t="s">
        <v>5576</v>
      </c>
      <c r="F7496" s="545" t="s">
        <v>5577</v>
      </c>
      <c r="G7496" s="545"/>
      <c r="H7496" s="398" t="s">
        <v>340</v>
      </c>
      <c r="I7496" s="449">
        <v>1</v>
      </c>
      <c r="J7496" s="449">
        <v>0</v>
      </c>
      <c r="K7496" s="450">
        <v>1.35</v>
      </c>
      <c r="L7496" s="450">
        <v>1.35</v>
      </c>
    </row>
    <row r="7497" spans="2:12" ht="38.25" x14ac:dyDescent="0.25">
      <c r="B7497" s="397" t="s">
        <v>471</v>
      </c>
      <c r="C7497" s="448" t="s">
        <v>5584</v>
      </c>
      <c r="D7497" s="397" t="s">
        <v>160</v>
      </c>
      <c r="E7497" s="397" t="s">
        <v>5585</v>
      </c>
      <c r="F7497" s="545" t="s">
        <v>5577</v>
      </c>
      <c r="G7497" s="545"/>
      <c r="H7497" s="398" t="s">
        <v>340</v>
      </c>
      <c r="I7497" s="449">
        <v>1</v>
      </c>
      <c r="J7497" s="449">
        <v>0</v>
      </c>
      <c r="K7497" s="450">
        <v>2.6</v>
      </c>
      <c r="L7497" s="450">
        <v>2.6</v>
      </c>
    </row>
    <row r="7498" spans="2:12" ht="38.25" x14ac:dyDescent="0.25">
      <c r="B7498" s="397" t="s">
        <v>471</v>
      </c>
      <c r="C7498" s="448" t="s">
        <v>5578</v>
      </c>
      <c r="D7498" s="397" t="s">
        <v>160</v>
      </c>
      <c r="E7498" s="397" t="s">
        <v>5579</v>
      </c>
      <c r="F7498" s="545" t="s">
        <v>5577</v>
      </c>
      <c r="G7498" s="545"/>
      <c r="H7498" s="398" t="s">
        <v>340</v>
      </c>
      <c r="I7498" s="449">
        <v>1</v>
      </c>
      <c r="J7498" s="449">
        <v>0</v>
      </c>
      <c r="K7498" s="450">
        <v>0.31</v>
      </c>
      <c r="L7498" s="450">
        <v>0.31</v>
      </c>
    </row>
    <row r="7499" spans="2:12" ht="25.5" x14ac:dyDescent="0.25">
      <c r="B7499" s="399"/>
      <c r="C7499" s="399"/>
      <c r="D7499" s="399"/>
      <c r="E7499" s="399"/>
      <c r="F7499" s="399"/>
      <c r="G7499" s="399" t="s">
        <v>386</v>
      </c>
      <c r="H7499" s="447">
        <v>0</v>
      </c>
      <c r="I7499" s="399" t="s">
        <v>387</v>
      </c>
      <c r="J7499" s="447">
        <v>0</v>
      </c>
      <c r="K7499" s="399" t="s">
        <v>388</v>
      </c>
      <c r="L7499" s="447">
        <v>0</v>
      </c>
    </row>
    <row r="7500" spans="2:12" ht="26.25" thickBot="1" x14ac:dyDescent="0.3">
      <c r="B7500" s="399"/>
      <c r="C7500" s="399"/>
      <c r="D7500" s="399"/>
      <c r="E7500" s="399"/>
      <c r="F7500" s="399"/>
      <c r="G7500" s="399" t="s">
        <v>389</v>
      </c>
      <c r="H7500" s="447">
        <v>0</v>
      </c>
      <c r="I7500" s="543"/>
      <c r="J7500" s="543" t="s">
        <v>474</v>
      </c>
      <c r="K7500" s="399"/>
      <c r="L7500" s="447">
        <v>5.74</v>
      </c>
    </row>
    <row r="7501" spans="2:12" ht="13.5" thickTop="1" x14ac:dyDescent="0.25">
      <c r="B7501" s="396"/>
      <c r="C7501" s="396"/>
      <c r="D7501" s="396"/>
      <c r="E7501" s="396"/>
      <c r="F7501" s="396"/>
      <c r="G7501" s="396"/>
      <c r="H7501" s="396"/>
      <c r="I7501" s="396"/>
      <c r="J7501" s="396"/>
      <c r="K7501" s="396"/>
      <c r="L7501" s="396"/>
    </row>
    <row r="7502" spans="2:12" ht="15" x14ac:dyDescent="0.25">
      <c r="B7502" s="388"/>
      <c r="C7502" s="440" t="s">
        <v>15</v>
      </c>
      <c r="D7502" s="388" t="s">
        <v>33</v>
      </c>
      <c r="E7502" s="388" t="s">
        <v>30</v>
      </c>
      <c r="F7502" s="544" t="s">
        <v>199</v>
      </c>
      <c r="G7502" s="544"/>
      <c r="H7502" s="389" t="s">
        <v>24</v>
      </c>
      <c r="I7502" s="440" t="s">
        <v>26</v>
      </c>
      <c r="J7502" s="440" t="s">
        <v>585</v>
      </c>
      <c r="K7502" s="440" t="s">
        <v>54</v>
      </c>
      <c r="L7502" s="440" t="s">
        <v>25</v>
      </c>
    </row>
    <row r="7503" spans="2:12" ht="12.75" customHeight="1" x14ac:dyDescent="0.25">
      <c r="B7503" s="390" t="s">
        <v>382</v>
      </c>
      <c r="C7503" s="391" t="s">
        <v>5575</v>
      </c>
      <c r="D7503" s="390" t="s">
        <v>160</v>
      </c>
      <c r="E7503" s="390" t="s">
        <v>5576</v>
      </c>
      <c r="F7503" s="541" t="s">
        <v>5577</v>
      </c>
      <c r="G7503" s="541"/>
      <c r="H7503" s="392" t="s">
        <v>340</v>
      </c>
      <c r="I7503" s="443">
        <v>1</v>
      </c>
      <c r="J7503" s="393"/>
      <c r="K7503" s="393">
        <v>1.35</v>
      </c>
      <c r="L7503" s="393">
        <v>1.35</v>
      </c>
    </row>
    <row r="7504" spans="2:12" ht="12.75" customHeight="1" x14ac:dyDescent="0.25">
      <c r="B7504" s="394" t="s">
        <v>383</v>
      </c>
      <c r="C7504" s="444" t="s">
        <v>5586</v>
      </c>
      <c r="D7504" s="394" t="s">
        <v>160</v>
      </c>
      <c r="E7504" s="394" t="s">
        <v>5587</v>
      </c>
      <c r="F7504" s="542" t="s">
        <v>491</v>
      </c>
      <c r="G7504" s="542"/>
      <c r="H7504" s="395" t="s">
        <v>159</v>
      </c>
      <c r="I7504" s="445">
        <v>6.3999999999999997E-5</v>
      </c>
      <c r="J7504" s="445">
        <v>0</v>
      </c>
      <c r="K7504" s="446">
        <v>21202.61</v>
      </c>
      <c r="L7504" s="446">
        <v>1.356967</v>
      </c>
    </row>
    <row r="7505" spans="2:12" ht="25.5" x14ac:dyDescent="0.25">
      <c r="B7505" s="399"/>
      <c r="C7505" s="399"/>
      <c r="D7505" s="399"/>
      <c r="E7505" s="399"/>
      <c r="F7505" s="399"/>
      <c r="G7505" s="399" t="s">
        <v>386</v>
      </c>
      <c r="H7505" s="447">
        <v>0</v>
      </c>
      <c r="I7505" s="399" t="s">
        <v>387</v>
      </c>
      <c r="J7505" s="447">
        <v>0</v>
      </c>
      <c r="K7505" s="399" t="s">
        <v>388</v>
      </c>
      <c r="L7505" s="447">
        <v>0</v>
      </c>
    </row>
    <row r="7506" spans="2:12" ht="26.25" thickBot="1" x14ac:dyDescent="0.3">
      <c r="B7506" s="399"/>
      <c r="C7506" s="399"/>
      <c r="D7506" s="399"/>
      <c r="E7506" s="399"/>
      <c r="F7506" s="399"/>
      <c r="G7506" s="399" t="s">
        <v>389</v>
      </c>
      <c r="H7506" s="447">
        <v>0</v>
      </c>
      <c r="I7506" s="543"/>
      <c r="J7506" s="543" t="s">
        <v>474</v>
      </c>
      <c r="K7506" s="399"/>
      <c r="L7506" s="447">
        <v>1.35</v>
      </c>
    </row>
    <row r="7507" spans="2:12" ht="13.5" thickTop="1" x14ac:dyDescent="0.25">
      <c r="B7507" s="396"/>
      <c r="C7507" s="396"/>
      <c r="D7507" s="396"/>
      <c r="E7507" s="396"/>
      <c r="F7507" s="396"/>
      <c r="G7507" s="396"/>
      <c r="H7507" s="396"/>
      <c r="I7507" s="396"/>
      <c r="J7507" s="396"/>
      <c r="K7507" s="396"/>
      <c r="L7507" s="396"/>
    </row>
    <row r="7508" spans="2:12" ht="15" x14ac:dyDescent="0.25">
      <c r="B7508" s="388"/>
      <c r="C7508" s="440" t="s">
        <v>15</v>
      </c>
      <c r="D7508" s="388" t="s">
        <v>33</v>
      </c>
      <c r="E7508" s="388" t="s">
        <v>30</v>
      </c>
      <c r="F7508" s="544" t="s">
        <v>199</v>
      </c>
      <c r="G7508" s="544"/>
      <c r="H7508" s="389" t="s">
        <v>24</v>
      </c>
      <c r="I7508" s="440" t="s">
        <v>26</v>
      </c>
      <c r="J7508" s="440" t="s">
        <v>585</v>
      </c>
      <c r="K7508" s="440" t="s">
        <v>54</v>
      </c>
      <c r="L7508" s="440" t="s">
        <v>25</v>
      </c>
    </row>
    <row r="7509" spans="2:12" ht="38.25" x14ac:dyDescent="0.25">
      <c r="B7509" s="390" t="s">
        <v>382</v>
      </c>
      <c r="C7509" s="391" t="s">
        <v>5578</v>
      </c>
      <c r="D7509" s="390" t="s">
        <v>160</v>
      </c>
      <c r="E7509" s="390" t="s">
        <v>5579</v>
      </c>
      <c r="F7509" s="541" t="s">
        <v>5577</v>
      </c>
      <c r="G7509" s="541"/>
      <c r="H7509" s="392" t="s">
        <v>340</v>
      </c>
      <c r="I7509" s="443">
        <v>1</v>
      </c>
      <c r="J7509" s="393"/>
      <c r="K7509" s="393">
        <v>0.31</v>
      </c>
      <c r="L7509" s="393">
        <v>0.31</v>
      </c>
    </row>
    <row r="7510" spans="2:12" ht="38.25" x14ac:dyDescent="0.25">
      <c r="B7510" s="394" t="s">
        <v>383</v>
      </c>
      <c r="C7510" s="444" t="s">
        <v>5586</v>
      </c>
      <c r="D7510" s="394" t="s">
        <v>160</v>
      </c>
      <c r="E7510" s="394" t="s">
        <v>5587</v>
      </c>
      <c r="F7510" s="542" t="s">
        <v>491</v>
      </c>
      <c r="G7510" s="542"/>
      <c r="H7510" s="395" t="s">
        <v>159</v>
      </c>
      <c r="I7510" s="445">
        <v>1.4800000000000001E-5</v>
      </c>
      <c r="J7510" s="445">
        <v>0</v>
      </c>
      <c r="K7510" s="446">
        <v>21202.61</v>
      </c>
      <c r="L7510" s="446">
        <v>0.31379859999999998</v>
      </c>
    </row>
    <row r="7511" spans="2:12" ht="25.5" x14ac:dyDescent="0.25">
      <c r="B7511" s="399"/>
      <c r="C7511" s="399"/>
      <c r="D7511" s="399"/>
      <c r="E7511" s="399"/>
      <c r="F7511" s="399"/>
      <c r="G7511" s="399" t="s">
        <v>386</v>
      </c>
      <c r="H7511" s="447">
        <v>0</v>
      </c>
      <c r="I7511" s="399" t="s">
        <v>387</v>
      </c>
      <c r="J7511" s="447">
        <v>0</v>
      </c>
      <c r="K7511" s="399" t="s">
        <v>388</v>
      </c>
      <c r="L7511" s="447">
        <v>0</v>
      </c>
    </row>
    <row r="7512" spans="2:12" ht="12.75" customHeight="1" thickBot="1" x14ac:dyDescent="0.3">
      <c r="B7512" s="399"/>
      <c r="C7512" s="399"/>
      <c r="D7512" s="399"/>
      <c r="E7512" s="399"/>
      <c r="F7512" s="399"/>
      <c r="G7512" s="399" t="s">
        <v>389</v>
      </c>
      <c r="H7512" s="447">
        <v>0</v>
      </c>
      <c r="I7512" s="543"/>
      <c r="J7512" s="543" t="s">
        <v>474</v>
      </c>
      <c r="K7512" s="399"/>
      <c r="L7512" s="447">
        <v>0.31</v>
      </c>
    </row>
    <row r="7513" spans="2:12" ht="13.5" thickTop="1" x14ac:dyDescent="0.25">
      <c r="B7513" s="396"/>
      <c r="C7513" s="396"/>
      <c r="D7513" s="396"/>
      <c r="E7513" s="396"/>
      <c r="F7513" s="396"/>
      <c r="G7513" s="396"/>
      <c r="H7513" s="396"/>
      <c r="I7513" s="396"/>
      <c r="J7513" s="396"/>
      <c r="K7513" s="396"/>
      <c r="L7513" s="396"/>
    </row>
    <row r="7514" spans="2:12" ht="12.75" customHeight="1" x14ac:dyDescent="0.25">
      <c r="B7514" s="388"/>
      <c r="C7514" s="440" t="s">
        <v>15</v>
      </c>
      <c r="D7514" s="388" t="s">
        <v>33</v>
      </c>
      <c r="E7514" s="388" t="s">
        <v>30</v>
      </c>
      <c r="F7514" s="544" t="s">
        <v>199</v>
      </c>
      <c r="G7514" s="544"/>
      <c r="H7514" s="389" t="s">
        <v>24</v>
      </c>
      <c r="I7514" s="440" t="s">
        <v>26</v>
      </c>
      <c r="J7514" s="440" t="s">
        <v>585</v>
      </c>
      <c r="K7514" s="440" t="s">
        <v>54</v>
      </c>
      <c r="L7514" s="440" t="s">
        <v>25</v>
      </c>
    </row>
    <row r="7515" spans="2:12" ht="38.25" x14ac:dyDescent="0.25">
      <c r="B7515" s="390" t="s">
        <v>382</v>
      </c>
      <c r="C7515" s="391" t="s">
        <v>5582</v>
      </c>
      <c r="D7515" s="390" t="s">
        <v>160</v>
      </c>
      <c r="E7515" s="390" t="s">
        <v>5583</v>
      </c>
      <c r="F7515" s="541" t="s">
        <v>5577</v>
      </c>
      <c r="G7515" s="541"/>
      <c r="H7515" s="392" t="s">
        <v>340</v>
      </c>
      <c r="I7515" s="443">
        <v>1</v>
      </c>
      <c r="J7515" s="393"/>
      <c r="K7515" s="393">
        <v>1.48</v>
      </c>
      <c r="L7515" s="393">
        <v>1.48</v>
      </c>
    </row>
    <row r="7516" spans="2:12" ht="38.25" x14ac:dyDescent="0.25">
      <c r="B7516" s="394" t="s">
        <v>383</v>
      </c>
      <c r="C7516" s="444" t="s">
        <v>5586</v>
      </c>
      <c r="D7516" s="394" t="s">
        <v>160</v>
      </c>
      <c r="E7516" s="394" t="s">
        <v>5587</v>
      </c>
      <c r="F7516" s="542" t="s">
        <v>491</v>
      </c>
      <c r="G7516" s="542"/>
      <c r="H7516" s="395" t="s">
        <v>159</v>
      </c>
      <c r="I7516" s="445">
        <v>6.9999999999999994E-5</v>
      </c>
      <c r="J7516" s="445">
        <v>0</v>
      </c>
      <c r="K7516" s="446">
        <v>21202.61</v>
      </c>
      <c r="L7516" s="446">
        <v>1.4841827000000001</v>
      </c>
    </row>
    <row r="7517" spans="2:12" ht="25.5" x14ac:dyDescent="0.25">
      <c r="B7517" s="399"/>
      <c r="C7517" s="399"/>
      <c r="D7517" s="399"/>
      <c r="E7517" s="399"/>
      <c r="F7517" s="399"/>
      <c r="G7517" s="399" t="s">
        <v>386</v>
      </c>
      <c r="H7517" s="447">
        <v>0</v>
      </c>
      <c r="I7517" s="399" t="s">
        <v>387</v>
      </c>
      <c r="J7517" s="447">
        <v>0</v>
      </c>
      <c r="K7517" s="399" t="s">
        <v>388</v>
      </c>
      <c r="L7517" s="447">
        <v>0</v>
      </c>
    </row>
    <row r="7518" spans="2:12" ht="26.25" thickBot="1" x14ac:dyDescent="0.3">
      <c r="B7518" s="399"/>
      <c r="C7518" s="399"/>
      <c r="D7518" s="399"/>
      <c r="E7518" s="399"/>
      <c r="F7518" s="399"/>
      <c r="G7518" s="399" t="s">
        <v>389</v>
      </c>
      <c r="H7518" s="447">
        <v>0</v>
      </c>
      <c r="I7518" s="543"/>
      <c r="J7518" s="543" t="s">
        <v>474</v>
      </c>
      <c r="K7518" s="399"/>
      <c r="L7518" s="447">
        <v>1.48</v>
      </c>
    </row>
    <row r="7519" spans="2:12" ht="13.5" thickTop="1" x14ac:dyDescent="0.25">
      <c r="B7519" s="396"/>
      <c r="C7519" s="396"/>
      <c r="D7519" s="396"/>
      <c r="E7519" s="396"/>
      <c r="F7519" s="396"/>
      <c r="G7519" s="396"/>
      <c r="H7519" s="396"/>
      <c r="I7519" s="396"/>
      <c r="J7519" s="396"/>
      <c r="K7519" s="396"/>
      <c r="L7519" s="396"/>
    </row>
    <row r="7520" spans="2:12" ht="15" x14ac:dyDescent="0.25">
      <c r="B7520" s="388"/>
      <c r="C7520" s="440" t="s">
        <v>15</v>
      </c>
      <c r="D7520" s="388" t="s">
        <v>33</v>
      </c>
      <c r="E7520" s="388" t="s">
        <v>30</v>
      </c>
      <c r="F7520" s="544" t="s">
        <v>199</v>
      </c>
      <c r="G7520" s="544"/>
      <c r="H7520" s="389" t="s">
        <v>24</v>
      </c>
      <c r="I7520" s="440" t="s">
        <v>26</v>
      </c>
      <c r="J7520" s="440" t="s">
        <v>585</v>
      </c>
      <c r="K7520" s="440" t="s">
        <v>54</v>
      </c>
      <c r="L7520" s="440" t="s">
        <v>25</v>
      </c>
    </row>
    <row r="7521" spans="2:12" ht="12.75" customHeight="1" x14ac:dyDescent="0.25">
      <c r="B7521" s="390" t="s">
        <v>382</v>
      </c>
      <c r="C7521" s="391" t="s">
        <v>5584</v>
      </c>
      <c r="D7521" s="390" t="s">
        <v>160</v>
      </c>
      <c r="E7521" s="390" t="s">
        <v>5585</v>
      </c>
      <c r="F7521" s="541" t="s">
        <v>5577</v>
      </c>
      <c r="G7521" s="541"/>
      <c r="H7521" s="392" t="s">
        <v>340</v>
      </c>
      <c r="I7521" s="443">
        <v>1</v>
      </c>
      <c r="J7521" s="393"/>
      <c r="K7521" s="393">
        <v>2.6</v>
      </c>
      <c r="L7521" s="393">
        <v>2.6</v>
      </c>
    </row>
    <row r="7522" spans="2:12" x14ac:dyDescent="0.25">
      <c r="B7522" s="394" t="s">
        <v>383</v>
      </c>
      <c r="C7522" s="444" t="s">
        <v>717</v>
      </c>
      <c r="D7522" s="394" t="s">
        <v>1336</v>
      </c>
      <c r="E7522" s="394" t="s">
        <v>467</v>
      </c>
      <c r="F7522" s="542" t="s">
        <v>390</v>
      </c>
      <c r="G7522" s="542"/>
      <c r="H7522" s="395" t="s">
        <v>468</v>
      </c>
      <c r="I7522" s="445">
        <v>2.5</v>
      </c>
      <c r="J7522" s="445">
        <v>0</v>
      </c>
      <c r="K7522" s="446">
        <v>1.04</v>
      </c>
      <c r="L7522" s="446">
        <v>2.6</v>
      </c>
    </row>
    <row r="7523" spans="2:12" ht="12.75" customHeight="1" x14ac:dyDescent="0.25">
      <c r="B7523" s="399"/>
      <c r="C7523" s="399"/>
      <c r="D7523" s="399"/>
      <c r="E7523" s="399"/>
      <c r="F7523" s="399"/>
      <c r="G7523" s="399" t="s">
        <v>386</v>
      </c>
      <c r="H7523" s="447">
        <v>0</v>
      </c>
      <c r="I7523" s="399" t="s">
        <v>387</v>
      </c>
      <c r="J7523" s="447">
        <v>0</v>
      </c>
      <c r="K7523" s="399" t="s">
        <v>388</v>
      </c>
      <c r="L7523" s="447">
        <v>0</v>
      </c>
    </row>
    <row r="7524" spans="2:12" ht="26.25" thickBot="1" x14ac:dyDescent="0.3">
      <c r="B7524" s="399"/>
      <c r="C7524" s="399"/>
      <c r="D7524" s="399"/>
      <c r="E7524" s="399"/>
      <c r="F7524" s="399"/>
      <c r="G7524" s="399" t="s">
        <v>389</v>
      </c>
      <c r="H7524" s="447">
        <v>0</v>
      </c>
      <c r="I7524" s="543"/>
      <c r="J7524" s="543" t="s">
        <v>474</v>
      </c>
      <c r="K7524" s="399"/>
      <c r="L7524" s="447">
        <v>2.6</v>
      </c>
    </row>
    <row r="7525" spans="2:12" ht="13.5" thickTop="1" x14ac:dyDescent="0.25">
      <c r="B7525" s="396"/>
      <c r="C7525" s="396"/>
      <c r="D7525" s="396"/>
      <c r="E7525" s="396"/>
      <c r="F7525" s="396"/>
      <c r="G7525" s="396"/>
      <c r="H7525" s="396"/>
      <c r="I7525" s="396"/>
      <c r="J7525" s="396"/>
      <c r="K7525" s="396"/>
      <c r="L7525" s="396"/>
    </row>
    <row r="7526" spans="2:12" ht="15" x14ac:dyDescent="0.25">
      <c r="B7526" s="388"/>
      <c r="C7526" s="440" t="s">
        <v>15</v>
      </c>
      <c r="D7526" s="388" t="s">
        <v>33</v>
      </c>
      <c r="E7526" s="388" t="s">
        <v>30</v>
      </c>
      <c r="F7526" s="544" t="s">
        <v>199</v>
      </c>
      <c r="G7526" s="544"/>
      <c r="H7526" s="389" t="s">
        <v>24</v>
      </c>
      <c r="I7526" s="440" t="s">
        <v>26</v>
      </c>
      <c r="J7526" s="440" t="s">
        <v>585</v>
      </c>
      <c r="K7526" s="440" t="s">
        <v>54</v>
      </c>
      <c r="L7526" s="440" t="s">
        <v>25</v>
      </c>
    </row>
    <row r="7527" spans="2:12" ht="63.75" x14ac:dyDescent="0.25">
      <c r="B7527" s="390" t="s">
        <v>382</v>
      </c>
      <c r="C7527" s="391" t="s">
        <v>3988</v>
      </c>
      <c r="D7527" s="390" t="s">
        <v>160</v>
      </c>
      <c r="E7527" s="390" t="s">
        <v>3989</v>
      </c>
      <c r="F7527" s="541" t="s">
        <v>503</v>
      </c>
      <c r="G7527" s="541"/>
      <c r="H7527" s="392" t="s">
        <v>504</v>
      </c>
      <c r="I7527" s="443">
        <v>1</v>
      </c>
      <c r="J7527" s="393"/>
      <c r="K7527" s="393">
        <v>60.51</v>
      </c>
      <c r="L7527" s="393">
        <v>60.51</v>
      </c>
    </row>
    <row r="7528" spans="2:12" ht="63.75" x14ac:dyDescent="0.25">
      <c r="B7528" s="397" t="s">
        <v>471</v>
      </c>
      <c r="C7528" s="448" t="s">
        <v>5588</v>
      </c>
      <c r="D7528" s="397" t="s">
        <v>160</v>
      </c>
      <c r="E7528" s="397" t="s">
        <v>5589</v>
      </c>
      <c r="F7528" s="545" t="s">
        <v>5577</v>
      </c>
      <c r="G7528" s="545"/>
      <c r="H7528" s="398" t="s">
        <v>340</v>
      </c>
      <c r="I7528" s="449">
        <v>1</v>
      </c>
      <c r="J7528" s="449">
        <v>0</v>
      </c>
      <c r="K7528" s="450">
        <v>20.13</v>
      </c>
      <c r="L7528" s="450">
        <v>20.13</v>
      </c>
    </row>
    <row r="7529" spans="2:12" ht="63.75" x14ac:dyDescent="0.25">
      <c r="B7529" s="397" t="s">
        <v>471</v>
      </c>
      <c r="C7529" s="448" t="s">
        <v>5590</v>
      </c>
      <c r="D7529" s="397" t="s">
        <v>160</v>
      </c>
      <c r="E7529" s="397" t="s">
        <v>5591</v>
      </c>
      <c r="F7529" s="545" t="s">
        <v>5577</v>
      </c>
      <c r="G7529" s="545"/>
      <c r="H7529" s="398" t="s">
        <v>340</v>
      </c>
      <c r="I7529" s="449">
        <v>1</v>
      </c>
      <c r="J7529" s="449">
        <v>0</v>
      </c>
      <c r="K7529" s="450">
        <v>8.02</v>
      </c>
      <c r="L7529" s="450">
        <v>8.02</v>
      </c>
    </row>
    <row r="7530" spans="2:12" ht="12.75" customHeight="1" x14ac:dyDescent="0.25">
      <c r="B7530" s="397" t="s">
        <v>471</v>
      </c>
      <c r="C7530" s="448" t="s">
        <v>5592</v>
      </c>
      <c r="D7530" s="397" t="s">
        <v>160</v>
      </c>
      <c r="E7530" s="397" t="s">
        <v>5593</v>
      </c>
      <c r="F7530" s="545" t="s">
        <v>5577</v>
      </c>
      <c r="G7530" s="545"/>
      <c r="H7530" s="398" t="s">
        <v>340</v>
      </c>
      <c r="I7530" s="449">
        <v>1</v>
      </c>
      <c r="J7530" s="449">
        <v>0</v>
      </c>
      <c r="K7530" s="450">
        <v>3.24</v>
      </c>
      <c r="L7530" s="450">
        <v>3.24</v>
      </c>
    </row>
    <row r="7531" spans="2:12" x14ac:dyDescent="0.25">
      <c r="B7531" s="394" t="s">
        <v>383</v>
      </c>
      <c r="C7531" s="444" t="s">
        <v>673</v>
      </c>
      <c r="D7531" s="394" t="s">
        <v>1336</v>
      </c>
      <c r="E7531" s="394" t="s">
        <v>247</v>
      </c>
      <c r="F7531" s="542" t="s">
        <v>384</v>
      </c>
      <c r="G7531" s="542"/>
      <c r="H7531" s="395" t="s">
        <v>340</v>
      </c>
      <c r="I7531" s="445">
        <v>1</v>
      </c>
      <c r="J7531" s="445">
        <v>0</v>
      </c>
      <c r="K7531" s="446">
        <v>29.12</v>
      </c>
      <c r="L7531" s="446">
        <v>29.12</v>
      </c>
    </row>
    <row r="7532" spans="2:12" ht="12.75" customHeight="1" x14ac:dyDescent="0.25">
      <c r="B7532" s="399"/>
      <c r="C7532" s="399"/>
      <c r="D7532" s="399"/>
      <c r="E7532" s="399"/>
      <c r="F7532" s="399"/>
      <c r="G7532" s="399" t="s">
        <v>386</v>
      </c>
      <c r="H7532" s="447">
        <v>29.12</v>
      </c>
      <c r="I7532" s="399" t="s">
        <v>387</v>
      </c>
      <c r="J7532" s="447">
        <v>0</v>
      </c>
      <c r="K7532" s="399" t="s">
        <v>388</v>
      </c>
      <c r="L7532" s="447">
        <v>29.12</v>
      </c>
    </row>
    <row r="7533" spans="2:12" ht="26.25" thickBot="1" x14ac:dyDescent="0.3">
      <c r="B7533" s="399"/>
      <c r="C7533" s="399"/>
      <c r="D7533" s="399"/>
      <c r="E7533" s="399"/>
      <c r="F7533" s="399"/>
      <c r="G7533" s="399" t="s">
        <v>389</v>
      </c>
      <c r="H7533" s="447">
        <v>0</v>
      </c>
      <c r="I7533" s="543"/>
      <c r="J7533" s="543" t="s">
        <v>474</v>
      </c>
      <c r="K7533" s="399"/>
      <c r="L7533" s="447">
        <v>60.51</v>
      </c>
    </row>
    <row r="7534" spans="2:12" ht="13.5" thickTop="1" x14ac:dyDescent="0.25">
      <c r="B7534" s="396"/>
      <c r="C7534" s="396"/>
      <c r="D7534" s="396"/>
      <c r="E7534" s="396"/>
      <c r="F7534" s="396"/>
      <c r="G7534" s="396"/>
      <c r="H7534" s="396"/>
      <c r="I7534" s="396"/>
      <c r="J7534" s="396"/>
      <c r="K7534" s="396"/>
      <c r="L7534" s="396"/>
    </row>
    <row r="7535" spans="2:12" ht="15" x14ac:dyDescent="0.25">
      <c r="B7535" s="388"/>
      <c r="C7535" s="440" t="s">
        <v>15</v>
      </c>
      <c r="D7535" s="388" t="s">
        <v>33</v>
      </c>
      <c r="E7535" s="388" t="s">
        <v>30</v>
      </c>
      <c r="F7535" s="544" t="s">
        <v>199</v>
      </c>
      <c r="G7535" s="544"/>
      <c r="H7535" s="389" t="s">
        <v>24</v>
      </c>
      <c r="I7535" s="440" t="s">
        <v>26</v>
      </c>
      <c r="J7535" s="440" t="s">
        <v>585</v>
      </c>
      <c r="K7535" s="440" t="s">
        <v>54</v>
      </c>
      <c r="L7535" s="440" t="s">
        <v>25</v>
      </c>
    </row>
    <row r="7536" spans="2:12" ht="63.75" x14ac:dyDescent="0.25">
      <c r="B7536" s="390" t="s">
        <v>382</v>
      </c>
      <c r="C7536" s="391" t="s">
        <v>3986</v>
      </c>
      <c r="D7536" s="390" t="s">
        <v>160</v>
      </c>
      <c r="E7536" s="390" t="s">
        <v>3987</v>
      </c>
      <c r="F7536" s="541" t="s">
        <v>503</v>
      </c>
      <c r="G7536" s="541"/>
      <c r="H7536" s="392" t="s">
        <v>505</v>
      </c>
      <c r="I7536" s="443">
        <v>1</v>
      </c>
      <c r="J7536" s="393"/>
      <c r="K7536" s="393">
        <v>249.07</v>
      </c>
      <c r="L7536" s="393">
        <v>249.07</v>
      </c>
    </row>
    <row r="7537" spans="2:12" ht="63.75" x14ac:dyDescent="0.25">
      <c r="B7537" s="397" t="s">
        <v>471</v>
      </c>
      <c r="C7537" s="448" t="s">
        <v>5592</v>
      </c>
      <c r="D7537" s="397" t="s">
        <v>160</v>
      </c>
      <c r="E7537" s="397" t="s">
        <v>5593</v>
      </c>
      <c r="F7537" s="545" t="s">
        <v>5577</v>
      </c>
      <c r="G7537" s="545"/>
      <c r="H7537" s="398" t="s">
        <v>340</v>
      </c>
      <c r="I7537" s="449">
        <v>1</v>
      </c>
      <c r="J7537" s="449">
        <v>0</v>
      </c>
      <c r="K7537" s="450">
        <v>3.24</v>
      </c>
      <c r="L7537" s="450">
        <v>3.24</v>
      </c>
    </row>
    <row r="7538" spans="2:12" ht="63.75" x14ac:dyDescent="0.25">
      <c r="B7538" s="397" t="s">
        <v>471</v>
      </c>
      <c r="C7538" s="448" t="s">
        <v>5588</v>
      </c>
      <c r="D7538" s="397" t="s">
        <v>160</v>
      </c>
      <c r="E7538" s="397" t="s">
        <v>5589</v>
      </c>
      <c r="F7538" s="545" t="s">
        <v>5577</v>
      </c>
      <c r="G7538" s="545"/>
      <c r="H7538" s="398" t="s">
        <v>340</v>
      </c>
      <c r="I7538" s="449">
        <v>1</v>
      </c>
      <c r="J7538" s="449">
        <v>0</v>
      </c>
      <c r="K7538" s="450">
        <v>20.13</v>
      </c>
      <c r="L7538" s="450">
        <v>20.13</v>
      </c>
    </row>
    <row r="7539" spans="2:12" ht="12.75" customHeight="1" x14ac:dyDescent="0.25">
      <c r="B7539" s="397" t="s">
        <v>471</v>
      </c>
      <c r="C7539" s="448" t="s">
        <v>5594</v>
      </c>
      <c r="D7539" s="397" t="s">
        <v>160</v>
      </c>
      <c r="E7539" s="397" t="s">
        <v>5595</v>
      </c>
      <c r="F7539" s="545" t="s">
        <v>5577</v>
      </c>
      <c r="G7539" s="545"/>
      <c r="H7539" s="398" t="s">
        <v>340</v>
      </c>
      <c r="I7539" s="449">
        <v>1</v>
      </c>
      <c r="J7539" s="449">
        <v>0</v>
      </c>
      <c r="K7539" s="450">
        <v>151.85</v>
      </c>
      <c r="L7539" s="450">
        <v>151.85</v>
      </c>
    </row>
    <row r="7540" spans="2:12" ht="63.75" x14ac:dyDescent="0.25">
      <c r="B7540" s="397" t="s">
        <v>471</v>
      </c>
      <c r="C7540" s="448" t="s">
        <v>5596</v>
      </c>
      <c r="D7540" s="397" t="s">
        <v>160</v>
      </c>
      <c r="E7540" s="397" t="s">
        <v>5597</v>
      </c>
      <c r="F7540" s="545" t="s">
        <v>5577</v>
      </c>
      <c r="G7540" s="545"/>
      <c r="H7540" s="398" t="s">
        <v>340</v>
      </c>
      <c r="I7540" s="449">
        <v>1</v>
      </c>
      <c r="J7540" s="449">
        <v>0</v>
      </c>
      <c r="K7540" s="450">
        <v>36.71</v>
      </c>
      <c r="L7540" s="450">
        <v>36.71</v>
      </c>
    </row>
    <row r="7541" spans="2:12" ht="12.75" customHeight="1" x14ac:dyDescent="0.25">
      <c r="B7541" s="397" t="s">
        <v>471</v>
      </c>
      <c r="C7541" s="448" t="s">
        <v>5590</v>
      </c>
      <c r="D7541" s="397" t="s">
        <v>160</v>
      </c>
      <c r="E7541" s="397" t="s">
        <v>5591</v>
      </c>
      <c r="F7541" s="545" t="s">
        <v>5577</v>
      </c>
      <c r="G7541" s="545"/>
      <c r="H7541" s="398" t="s">
        <v>340</v>
      </c>
      <c r="I7541" s="449">
        <v>1</v>
      </c>
      <c r="J7541" s="449">
        <v>0</v>
      </c>
      <c r="K7541" s="450">
        <v>8.02</v>
      </c>
      <c r="L7541" s="450">
        <v>8.02</v>
      </c>
    </row>
    <row r="7542" spans="2:12" x14ac:dyDescent="0.25">
      <c r="B7542" s="394" t="s">
        <v>383</v>
      </c>
      <c r="C7542" s="444" t="s">
        <v>673</v>
      </c>
      <c r="D7542" s="394" t="s">
        <v>1336</v>
      </c>
      <c r="E7542" s="394" t="s">
        <v>247</v>
      </c>
      <c r="F7542" s="542" t="s">
        <v>384</v>
      </c>
      <c r="G7542" s="542"/>
      <c r="H7542" s="395" t="s">
        <v>340</v>
      </c>
      <c r="I7542" s="445">
        <v>1</v>
      </c>
      <c r="J7542" s="445">
        <v>0</v>
      </c>
      <c r="K7542" s="446">
        <v>29.12</v>
      </c>
      <c r="L7542" s="446">
        <v>29.12</v>
      </c>
    </row>
    <row r="7543" spans="2:12" ht="25.5" x14ac:dyDescent="0.25">
      <c r="B7543" s="399"/>
      <c r="C7543" s="399"/>
      <c r="D7543" s="399"/>
      <c r="E7543" s="399"/>
      <c r="F7543" s="399"/>
      <c r="G7543" s="399" t="s">
        <v>386</v>
      </c>
      <c r="H7543" s="447">
        <v>29.12</v>
      </c>
      <c r="I7543" s="399" t="s">
        <v>387</v>
      </c>
      <c r="J7543" s="447">
        <v>0</v>
      </c>
      <c r="K7543" s="399" t="s">
        <v>388</v>
      </c>
      <c r="L7543" s="447">
        <v>29.12</v>
      </c>
    </row>
    <row r="7544" spans="2:12" ht="26.25" thickBot="1" x14ac:dyDescent="0.3">
      <c r="B7544" s="399"/>
      <c r="C7544" s="399"/>
      <c r="D7544" s="399"/>
      <c r="E7544" s="399"/>
      <c r="F7544" s="399"/>
      <c r="G7544" s="399" t="s">
        <v>389</v>
      </c>
      <c r="H7544" s="447">
        <v>0</v>
      </c>
      <c r="I7544" s="543"/>
      <c r="J7544" s="543" t="s">
        <v>474</v>
      </c>
      <c r="K7544" s="399"/>
      <c r="L7544" s="447">
        <v>249.07</v>
      </c>
    </row>
    <row r="7545" spans="2:12" ht="13.5" thickTop="1" x14ac:dyDescent="0.25">
      <c r="B7545" s="396"/>
      <c r="C7545" s="396"/>
      <c r="D7545" s="396"/>
      <c r="E7545" s="396"/>
      <c r="F7545" s="396"/>
      <c r="G7545" s="396"/>
      <c r="H7545" s="396"/>
      <c r="I7545" s="396"/>
      <c r="J7545" s="396"/>
      <c r="K7545" s="396"/>
      <c r="L7545" s="396"/>
    </row>
    <row r="7546" spans="2:12" ht="15" x14ac:dyDescent="0.25">
      <c r="B7546" s="388"/>
      <c r="C7546" s="440" t="s">
        <v>15</v>
      </c>
      <c r="D7546" s="388" t="s">
        <v>33</v>
      </c>
      <c r="E7546" s="388" t="s">
        <v>30</v>
      </c>
      <c r="F7546" s="544" t="s">
        <v>199</v>
      </c>
      <c r="G7546" s="544"/>
      <c r="H7546" s="389" t="s">
        <v>24</v>
      </c>
      <c r="I7546" s="440" t="s">
        <v>26</v>
      </c>
      <c r="J7546" s="440" t="s">
        <v>585</v>
      </c>
      <c r="K7546" s="440" t="s">
        <v>54</v>
      </c>
      <c r="L7546" s="440" t="s">
        <v>25</v>
      </c>
    </row>
    <row r="7547" spans="2:12" ht="63.75" x14ac:dyDescent="0.25">
      <c r="B7547" s="390" t="s">
        <v>382</v>
      </c>
      <c r="C7547" s="391" t="s">
        <v>5588</v>
      </c>
      <c r="D7547" s="390" t="s">
        <v>160</v>
      </c>
      <c r="E7547" s="390" t="s">
        <v>5589</v>
      </c>
      <c r="F7547" s="541" t="s">
        <v>5577</v>
      </c>
      <c r="G7547" s="541"/>
      <c r="H7547" s="392" t="s">
        <v>340</v>
      </c>
      <c r="I7547" s="443">
        <v>1</v>
      </c>
      <c r="J7547" s="393"/>
      <c r="K7547" s="393">
        <v>20.13</v>
      </c>
      <c r="L7547" s="393">
        <v>20.13</v>
      </c>
    </row>
    <row r="7548" spans="2:12" ht="12.75" customHeight="1" x14ac:dyDescent="0.25">
      <c r="B7548" s="394" t="s">
        <v>383</v>
      </c>
      <c r="C7548" s="444" t="s">
        <v>5598</v>
      </c>
      <c r="D7548" s="394" t="s">
        <v>160</v>
      </c>
      <c r="E7548" s="394" t="s">
        <v>5599</v>
      </c>
      <c r="F7548" s="542" t="s">
        <v>491</v>
      </c>
      <c r="G7548" s="542"/>
      <c r="H7548" s="395" t="s">
        <v>159</v>
      </c>
      <c r="I7548" s="445">
        <v>3.43E-5</v>
      </c>
      <c r="J7548" s="445">
        <v>0</v>
      </c>
      <c r="K7548" s="446">
        <v>538803.38</v>
      </c>
      <c r="L7548" s="446">
        <v>18.480955900000001</v>
      </c>
    </row>
    <row r="7549" spans="2:12" ht="12.75" customHeight="1" x14ac:dyDescent="0.25">
      <c r="B7549" s="394" t="s">
        <v>383</v>
      </c>
      <c r="C7549" s="444" t="s">
        <v>5600</v>
      </c>
      <c r="D7549" s="394" t="s">
        <v>160</v>
      </c>
      <c r="E7549" s="394" t="s">
        <v>5601</v>
      </c>
      <c r="F7549" s="542" t="s">
        <v>491</v>
      </c>
      <c r="G7549" s="542"/>
      <c r="H7549" s="395" t="s">
        <v>159</v>
      </c>
      <c r="I7549" s="445">
        <v>5.5099999999999998E-5</v>
      </c>
      <c r="J7549" s="445">
        <v>0</v>
      </c>
      <c r="K7549" s="446">
        <v>30096.38</v>
      </c>
      <c r="L7549" s="446">
        <v>1.6583105</v>
      </c>
    </row>
    <row r="7550" spans="2:12" ht="25.5" x14ac:dyDescent="0.25">
      <c r="B7550" s="399"/>
      <c r="C7550" s="399"/>
      <c r="D7550" s="399"/>
      <c r="E7550" s="399"/>
      <c r="F7550" s="399"/>
      <c r="G7550" s="399" t="s">
        <v>386</v>
      </c>
      <c r="H7550" s="447">
        <v>0</v>
      </c>
      <c r="I7550" s="399" t="s">
        <v>387</v>
      </c>
      <c r="J7550" s="447">
        <v>0</v>
      </c>
      <c r="K7550" s="399" t="s">
        <v>388</v>
      </c>
      <c r="L7550" s="447">
        <v>0</v>
      </c>
    </row>
    <row r="7551" spans="2:12" ht="26.25" thickBot="1" x14ac:dyDescent="0.3">
      <c r="B7551" s="399"/>
      <c r="C7551" s="399"/>
      <c r="D7551" s="399"/>
      <c r="E7551" s="399"/>
      <c r="F7551" s="399"/>
      <c r="G7551" s="399" t="s">
        <v>389</v>
      </c>
      <c r="H7551" s="447">
        <v>0</v>
      </c>
      <c r="I7551" s="543"/>
      <c r="J7551" s="543" t="s">
        <v>474</v>
      </c>
      <c r="K7551" s="399"/>
      <c r="L7551" s="447">
        <v>20.13</v>
      </c>
    </row>
    <row r="7552" spans="2:12" ht="13.5" thickTop="1" x14ac:dyDescent="0.25">
      <c r="B7552" s="396"/>
      <c r="C7552" s="396"/>
      <c r="D7552" s="396"/>
      <c r="E7552" s="396"/>
      <c r="F7552" s="396"/>
      <c r="G7552" s="396"/>
      <c r="H7552" s="396"/>
      <c r="I7552" s="396"/>
      <c r="J7552" s="396"/>
      <c r="K7552" s="396"/>
      <c r="L7552" s="396"/>
    </row>
    <row r="7553" spans="2:12" ht="15" x14ac:dyDescent="0.25">
      <c r="B7553" s="388"/>
      <c r="C7553" s="440" t="s">
        <v>15</v>
      </c>
      <c r="D7553" s="388" t="s">
        <v>33</v>
      </c>
      <c r="E7553" s="388" t="s">
        <v>30</v>
      </c>
      <c r="F7553" s="544" t="s">
        <v>199</v>
      </c>
      <c r="G7553" s="544"/>
      <c r="H7553" s="389" t="s">
        <v>24</v>
      </c>
      <c r="I7553" s="440" t="s">
        <v>26</v>
      </c>
      <c r="J7553" s="440" t="s">
        <v>585</v>
      </c>
      <c r="K7553" s="440" t="s">
        <v>54</v>
      </c>
      <c r="L7553" s="440" t="s">
        <v>25</v>
      </c>
    </row>
    <row r="7554" spans="2:12" ht="63.75" x14ac:dyDescent="0.25">
      <c r="B7554" s="390" t="s">
        <v>382</v>
      </c>
      <c r="C7554" s="391" t="s">
        <v>5592</v>
      </c>
      <c r="D7554" s="390" t="s">
        <v>160</v>
      </c>
      <c r="E7554" s="390" t="s">
        <v>5593</v>
      </c>
      <c r="F7554" s="541" t="s">
        <v>5577</v>
      </c>
      <c r="G7554" s="541"/>
      <c r="H7554" s="392" t="s">
        <v>340</v>
      </c>
      <c r="I7554" s="443">
        <v>1</v>
      </c>
      <c r="J7554" s="393"/>
      <c r="K7554" s="393">
        <v>3.24</v>
      </c>
      <c r="L7554" s="393">
        <v>3.24</v>
      </c>
    </row>
    <row r="7555" spans="2:12" ht="38.25" x14ac:dyDescent="0.25">
      <c r="B7555" s="394" t="s">
        <v>383</v>
      </c>
      <c r="C7555" s="444" t="s">
        <v>5598</v>
      </c>
      <c r="D7555" s="394" t="s">
        <v>160</v>
      </c>
      <c r="E7555" s="394" t="s">
        <v>5599</v>
      </c>
      <c r="F7555" s="542" t="s">
        <v>491</v>
      </c>
      <c r="G7555" s="542"/>
      <c r="H7555" s="395" t="s">
        <v>159</v>
      </c>
      <c r="I7555" s="445">
        <v>5.6999999999999996E-6</v>
      </c>
      <c r="J7555" s="445">
        <v>0</v>
      </c>
      <c r="K7555" s="446">
        <v>538803.38</v>
      </c>
      <c r="L7555" s="446">
        <v>3.0711792999999998</v>
      </c>
    </row>
    <row r="7556" spans="2:12" ht="38.25" x14ac:dyDescent="0.25">
      <c r="B7556" s="394" t="s">
        <v>383</v>
      </c>
      <c r="C7556" s="444" t="s">
        <v>5600</v>
      </c>
      <c r="D7556" s="394" t="s">
        <v>160</v>
      </c>
      <c r="E7556" s="394" t="s">
        <v>5601</v>
      </c>
      <c r="F7556" s="542" t="s">
        <v>491</v>
      </c>
      <c r="G7556" s="542"/>
      <c r="H7556" s="395" t="s">
        <v>159</v>
      </c>
      <c r="I7556" s="445">
        <v>5.8000000000000004E-6</v>
      </c>
      <c r="J7556" s="445">
        <v>0</v>
      </c>
      <c r="K7556" s="446">
        <v>30096.38</v>
      </c>
      <c r="L7556" s="446">
        <v>0.17455899999999999</v>
      </c>
    </row>
    <row r="7557" spans="2:12" ht="12.75" customHeight="1" x14ac:dyDescent="0.25">
      <c r="B7557" s="399"/>
      <c r="C7557" s="399"/>
      <c r="D7557" s="399"/>
      <c r="E7557" s="399"/>
      <c r="F7557" s="399"/>
      <c r="G7557" s="399" t="s">
        <v>386</v>
      </c>
      <c r="H7557" s="447">
        <v>0</v>
      </c>
      <c r="I7557" s="399" t="s">
        <v>387</v>
      </c>
      <c r="J7557" s="447">
        <v>0</v>
      </c>
      <c r="K7557" s="399" t="s">
        <v>388</v>
      </c>
      <c r="L7557" s="447">
        <v>0</v>
      </c>
    </row>
    <row r="7558" spans="2:12" ht="26.25" thickBot="1" x14ac:dyDescent="0.3">
      <c r="B7558" s="399"/>
      <c r="C7558" s="399"/>
      <c r="D7558" s="399"/>
      <c r="E7558" s="399"/>
      <c r="F7558" s="399"/>
      <c r="G7558" s="399" t="s">
        <v>389</v>
      </c>
      <c r="H7558" s="447">
        <v>0</v>
      </c>
      <c r="I7558" s="543"/>
      <c r="J7558" s="543" t="s">
        <v>474</v>
      </c>
      <c r="K7558" s="399"/>
      <c r="L7558" s="447">
        <v>3.24</v>
      </c>
    </row>
    <row r="7559" spans="2:12" ht="12.75" customHeight="1" thickTop="1" x14ac:dyDescent="0.25">
      <c r="B7559" s="396"/>
      <c r="C7559" s="396"/>
      <c r="D7559" s="396"/>
      <c r="E7559" s="396"/>
      <c r="F7559" s="396"/>
      <c r="G7559" s="396"/>
      <c r="H7559" s="396"/>
      <c r="I7559" s="396"/>
      <c r="J7559" s="396"/>
      <c r="K7559" s="396"/>
      <c r="L7559" s="396"/>
    </row>
    <row r="7560" spans="2:12" ht="15" x14ac:dyDescent="0.25">
      <c r="B7560" s="388"/>
      <c r="C7560" s="440" t="s">
        <v>15</v>
      </c>
      <c r="D7560" s="388" t="s">
        <v>33</v>
      </c>
      <c r="E7560" s="388" t="s">
        <v>30</v>
      </c>
      <c r="F7560" s="544" t="s">
        <v>199</v>
      </c>
      <c r="G7560" s="544"/>
      <c r="H7560" s="389" t="s">
        <v>24</v>
      </c>
      <c r="I7560" s="440" t="s">
        <v>26</v>
      </c>
      <c r="J7560" s="440" t="s">
        <v>585</v>
      </c>
      <c r="K7560" s="440" t="s">
        <v>54</v>
      </c>
      <c r="L7560" s="440" t="s">
        <v>25</v>
      </c>
    </row>
    <row r="7561" spans="2:12" ht="63.75" x14ac:dyDescent="0.25">
      <c r="B7561" s="390" t="s">
        <v>382</v>
      </c>
      <c r="C7561" s="391" t="s">
        <v>5590</v>
      </c>
      <c r="D7561" s="390" t="s">
        <v>160</v>
      </c>
      <c r="E7561" s="390" t="s">
        <v>5591</v>
      </c>
      <c r="F7561" s="541" t="s">
        <v>5577</v>
      </c>
      <c r="G7561" s="541"/>
      <c r="H7561" s="392" t="s">
        <v>340</v>
      </c>
      <c r="I7561" s="443">
        <v>1</v>
      </c>
      <c r="J7561" s="393"/>
      <c r="K7561" s="393">
        <v>8.02</v>
      </c>
      <c r="L7561" s="393">
        <v>8.02</v>
      </c>
    </row>
    <row r="7562" spans="2:12" ht="38.25" x14ac:dyDescent="0.25">
      <c r="B7562" s="394" t="s">
        <v>383</v>
      </c>
      <c r="C7562" s="444" t="s">
        <v>5598</v>
      </c>
      <c r="D7562" s="394" t="s">
        <v>160</v>
      </c>
      <c r="E7562" s="394" t="s">
        <v>5599</v>
      </c>
      <c r="F7562" s="542" t="s">
        <v>491</v>
      </c>
      <c r="G7562" s="542"/>
      <c r="H7562" s="395" t="s">
        <v>159</v>
      </c>
      <c r="I7562" s="445">
        <v>1.4100000000000001E-5</v>
      </c>
      <c r="J7562" s="445">
        <v>0</v>
      </c>
      <c r="K7562" s="446">
        <v>538803.38</v>
      </c>
      <c r="L7562" s="446">
        <v>7.5971276999999997</v>
      </c>
    </row>
    <row r="7563" spans="2:12" ht="38.25" x14ac:dyDescent="0.25">
      <c r="B7563" s="394" t="s">
        <v>383</v>
      </c>
      <c r="C7563" s="444" t="s">
        <v>5600</v>
      </c>
      <c r="D7563" s="394" t="s">
        <v>160</v>
      </c>
      <c r="E7563" s="394" t="s">
        <v>5601</v>
      </c>
      <c r="F7563" s="542" t="s">
        <v>491</v>
      </c>
      <c r="G7563" s="542"/>
      <c r="H7563" s="395" t="s">
        <v>159</v>
      </c>
      <c r="I7563" s="445">
        <v>1.4399999999999999E-5</v>
      </c>
      <c r="J7563" s="445">
        <v>0</v>
      </c>
      <c r="K7563" s="446">
        <v>30096.38</v>
      </c>
      <c r="L7563" s="446">
        <v>0.43338789999999999</v>
      </c>
    </row>
    <row r="7564" spans="2:12" ht="25.5" x14ac:dyDescent="0.25">
      <c r="B7564" s="399"/>
      <c r="C7564" s="399"/>
      <c r="D7564" s="399"/>
      <c r="E7564" s="399"/>
      <c r="F7564" s="399"/>
      <c r="G7564" s="399" t="s">
        <v>386</v>
      </c>
      <c r="H7564" s="447">
        <v>0</v>
      </c>
      <c r="I7564" s="399" t="s">
        <v>387</v>
      </c>
      <c r="J7564" s="447">
        <v>0</v>
      </c>
      <c r="K7564" s="399" t="s">
        <v>388</v>
      </c>
      <c r="L7564" s="447">
        <v>0</v>
      </c>
    </row>
    <row r="7565" spans="2:12" ht="26.25" thickBot="1" x14ac:dyDescent="0.3">
      <c r="B7565" s="399"/>
      <c r="C7565" s="399"/>
      <c r="D7565" s="399"/>
      <c r="E7565" s="399"/>
      <c r="F7565" s="399"/>
      <c r="G7565" s="399" t="s">
        <v>389</v>
      </c>
      <c r="H7565" s="447">
        <v>0</v>
      </c>
      <c r="I7565" s="543"/>
      <c r="J7565" s="543" t="s">
        <v>474</v>
      </c>
      <c r="K7565" s="399"/>
      <c r="L7565" s="447">
        <v>8.02</v>
      </c>
    </row>
    <row r="7566" spans="2:12" ht="12.75" customHeight="1" thickTop="1" x14ac:dyDescent="0.25">
      <c r="B7566" s="396"/>
      <c r="C7566" s="396"/>
      <c r="D7566" s="396"/>
      <c r="E7566" s="396"/>
      <c r="F7566" s="396"/>
      <c r="G7566" s="396"/>
      <c r="H7566" s="396"/>
      <c r="I7566" s="396"/>
      <c r="J7566" s="396"/>
      <c r="K7566" s="396"/>
      <c r="L7566" s="396"/>
    </row>
    <row r="7567" spans="2:12" ht="12.75" customHeight="1" x14ac:dyDescent="0.25">
      <c r="B7567" s="388"/>
      <c r="C7567" s="440" t="s">
        <v>15</v>
      </c>
      <c r="D7567" s="388" t="s">
        <v>33</v>
      </c>
      <c r="E7567" s="388" t="s">
        <v>30</v>
      </c>
      <c r="F7567" s="544" t="s">
        <v>199</v>
      </c>
      <c r="G7567" s="544"/>
      <c r="H7567" s="389" t="s">
        <v>24</v>
      </c>
      <c r="I7567" s="440" t="s">
        <v>26</v>
      </c>
      <c r="J7567" s="440" t="s">
        <v>585</v>
      </c>
      <c r="K7567" s="440" t="s">
        <v>54</v>
      </c>
      <c r="L7567" s="440" t="s">
        <v>25</v>
      </c>
    </row>
    <row r="7568" spans="2:12" ht="63.75" x14ac:dyDescent="0.25">
      <c r="B7568" s="390" t="s">
        <v>382</v>
      </c>
      <c r="C7568" s="391" t="s">
        <v>5596</v>
      </c>
      <c r="D7568" s="390" t="s">
        <v>160</v>
      </c>
      <c r="E7568" s="390" t="s">
        <v>5597</v>
      </c>
      <c r="F7568" s="541" t="s">
        <v>5577</v>
      </c>
      <c r="G7568" s="541"/>
      <c r="H7568" s="392" t="s">
        <v>340</v>
      </c>
      <c r="I7568" s="443">
        <v>1</v>
      </c>
      <c r="J7568" s="393"/>
      <c r="K7568" s="393">
        <v>36.71</v>
      </c>
      <c r="L7568" s="393">
        <v>36.71</v>
      </c>
    </row>
    <row r="7569" spans="2:12" ht="38.25" x14ac:dyDescent="0.25">
      <c r="B7569" s="394" t="s">
        <v>383</v>
      </c>
      <c r="C7569" s="444" t="s">
        <v>5600</v>
      </c>
      <c r="D7569" s="394" t="s">
        <v>160</v>
      </c>
      <c r="E7569" s="394" t="s">
        <v>5601</v>
      </c>
      <c r="F7569" s="542" t="s">
        <v>491</v>
      </c>
      <c r="G7569" s="542"/>
      <c r="H7569" s="395" t="s">
        <v>159</v>
      </c>
      <c r="I7569" s="445">
        <v>6.8899999999999994E-5</v>
      </c>
      <c r="J7569" s="445">
        <v>0</v>
      </c>
      <c r="K7569" s="446">
        <v>30096.38</v>
      </c>
      <c r="L7569" s="446">
        <v>2.0736406000000001</v>
      </c>
    </row>
    <row r="7570" spans="2:12" ht="38.25" x14ac:dyDescent="0.25">
      <c r="B7570" s="394" t="s">
        <v>383</v>
      </c>
      <c r="C7570" s="444" t="s">
        <v>5598</v>
      </c>
      <c r="D7570" s="394" t="s">
        <v>160</v>
      </c>
      <c r="E7570" s="394" t="s">
        <v>5599</v>
      </c>
      <c r="F7570" s="542" t="s">
        <v>491</v>
      </c>
      <c r="G7570" s="542"/>
      <c r="H7570" s="395" t="s">
        <v>159</v>
      </c>
      <c r="I7570" s="445">
        <v>6.4300000000000004E-5</v>
      </c>
      <c r="J7570" s="445">
        <v>0</v>
      </c>
      <c r="K7570" s="446">
        <v>538803.38</v>
      </c>
      <c r="L7570" s="446">
        <v>34.645057299999998</v>
      </c>
    </row>
    <row r="7571" spans="2:12" ht="25.5" x14ac:dyDescent="0.25">
      <c r="B7571" s="399"/>
      <c r="C7571" s="399"/>
      <c r="D7571" s="399"/>
      <c r="E7571" s="399"/>
      <c r="F7571" s="399"/>
      <c r="G7571" s="399" t="s">
        <v>386</v>
      </c>
      <c r="H7571" s="447">
        <v>0</v>
      </c>
      <c r="I7571" s="399" t="s">
        <v>387</v>
      </c>
      <c r="J7571" s="447">
        <v>0</v>
      </c>
      <c r="K7571" s="399" t="s">
        <v>388</v>
      </c>
      <c r="L7571" s="447">
        <v>0</v>
      </c>
    </row>
    <row r="7572" spans="2:12" ht="26.25" thickBot="1" x14ac:dyDescent="0.3">
      <c r="B7572" s="399"/>
      <c r="C7572" s="399"/>
      <c r="D7572" s="399"/>
      <c r="E7572" s="399"/>
      <c r="F7572" s="399"/>
      <c r="G7572" s="399" t="s">
        <v>389</v>
      </c>
      <c r="H7572" s="447">
        <v>0</v>
      </c>
      <c r="I7572" s="543"/>
      <c r="J7572" s="543" t="s">
        <v>474</v>
      </c>
      <c r="K7572" s="399"/>
      <c r="L7572" s="447">
        <v>36.71</v>
      </c>
    </row>
    <row r="7573" spans="2:12" ht="13.5" thickTop="1" x14ac:dyDescent="0.25">
      <c r="B7573" s="396"/>
      <c r="C7573" s="396"/>
      <c r="D7573" s="396"/>
      <c r="E7573" s="396"/>
      <c r="F7573" s="396"/>
      <c r="G7573" s="396"/>
      <c r="H7573" s="396"/>
      <c r="I7573" s="396"/>
      <c r="J7573" s="396"/>
      <c r="K7573" s="396"/>
      <c r="L7573" s="396"/>
    </row>
    <row r="7574" spans="2:12" ht="15" x14ac:dyDescent="0.25">
      <c r="B7574" s="388"/>
      <c r="C7574" s="440" t="s">
        <v>15</v>
      </c>
      <c r="D7574" s="388" t="s">
        <v>33</v>
      </c>
      <c r="E7574" s="388" t="s">
        <v>30</v>
      </c>
      <c r="F7574" s="544" t="s">
        <v>199</v>
      </c>
      <c r="G7574" s="544"/>
      <c r="H7574" s="389" t="s">
        <v>24</v>
      </c>
      <c r="I7574" s="440" t="s">
        <v>26</v>
      </c>
      <c r="J7574" s="440" t="s">
        <v>585</v>
      </c>
      <c r="K7574" s="440" t="s">
        <v>54</v>
      </c>
      <c r="L7574" s="440" t="s">
        <v>25</v>
      </c>
    </row>
    <row r="7575" spans="2:12" ht="63.75" x14ac:dyDescent="0.25">
      <c r="B7575" s="390" t="s">
        <v>382</v>
      </c>
      <c r="C7575" s="391" t="s">
        <v>5594</v>
      </c>
      <c r="D7575" s="390" t="s">
        <v>160</v>
      </c>
      <c r="E7575" s="390" t="s">
        <v>5595</v>
      </c>
      <c r="F7575" s="541" t="s">
        <v>5577</v>
      </c>
      <c r="G7575" s="541"/>
      <c r="H7575" s="392" t="s">
        <v>340</v>
      </c>
      <c r="I7575" s="443">
        <v>1</v>
      </c>
      <c r="J7575" s="393"/>
      <c r="K7575" s="393">
        <v>151.85</v>
      </c>
      <c r="L7575" s="393">
        <v>151.85</v>
      </c>
    </row>
    <row r="7576" spans="2:12" ht="12.75" customHeight="1" x14ac:dyDescent="0.25">
      <c r="B7576" s="394" t="s">
        <v>383</v>
      </c>
      <c r="C7576" s="444" t="s">
        <v>1314</v>
      </c>
      <c r="D7576" s="394" t="s">
        <v>160</v>
      </c>
      <c r="E7576" s="394" t="s">
        <v>582</v>
      </c>
      <c r="F7576" s="542" t="s">
        <v>390</v>
      </c>
      <c r="G7576" s="542"/>
      <c r="H7576" s="395" t="s">
        <v>583</v>
      </c>
      <c r="I7576" s="445">
        <v>25.87</v>
      </c>
      <c r="J7576" s="445">
        <v>0</v>
      </c>
      <c r="K7576" s="446">
        <v>5.87</v>
      </c>
      <c r="L7576" s="446">
        <v>151.8569</v>
      </c>
    </row>
    <row r="7577" spans="2:12" ht="12.75" customHeight="1" x14ac:dyDescent="0.25">
      <c r="B7577" s="399"/>
      <c r="C7577" s="399"/>
      <c r="D7577" s="399"/>
      <c r="E7577" s="399"/>
      <c r="F7577" s="399"/>
      <c r="G7577" s="399" t="s">
        <v>386</v>
      </c>
      <c r="H7577" s="447">
        <v>0</v>
      </c>
      <c r="I7577" s="399" t="s">
        <v>387</v>
      </c>
      <c r="J7577" s="447">
        <v>0</v>
      </c>
      <c r="K7577" s="399" t="s">
        <v>388</v>
      </c>
      <c r="L7577" s="447">
        <v>0</v>
      </c>
    </row>
    <row r="7578" spans="2:12" ht="26.25" thickBot="1" x14ac:dyDescent="0.3">
      <c r="B7578" s="399"/>
      <c r="C7578" s="399"/>
      <c r="D7578" s="399"/>
      <c r="E7578" s="399"/>
      <c r="F7578" s="399"/>
      <c r="G7578" s="399" t="s">
        <v>389</v>
      </c>
      <c r="H7578" s="447">
        <v>0</v>
      </c>
      <c r="I7578" s="543"/>
      <c r="J7578" s="543" t="s">
        <v>474</v>
      </c>
      <c r="K7578" s="399"/>
      <c r="L7578" s="447">
        <v>151.85</v>
      </c>
    </row>
    <row r="7579" spans="2:12" ht="13.5" thickTop="1" x14ac:dyDescent="0.25">
      <c r="B7579" s="396"/>
      <c r="C7579" s="396"/>
      <c r="D7579" s="396"/>
      <c r="E7579" s="396"/>
      <c r="F7579" s="396"/>
      <c r="G7579" s="396"/>
      <c r="H7579" s="396"/>
      <c r="I7579" s="396"/>
      <c r="J7579" s="396"/>
      <c r="K7579" s="396"/>
      <c r="L7579" s="396"/>
    </row>
    <row r="7580" spans="2:12" ht="15" x14ac:dyDescent="0.25">
      <c r="B7580" s="388"/>
      <c r="C7580" s="440" t="s">
        <v>15</v>
      </c>
      <c r="D7580" s="388" t="s">
        <v>33</v>
      </c>
      <c r="E7580" s="388" t="s">
        <v>30</v>
      </c>
      <c r="F7580" s="544" t="s">
        <v>199</v>
      </c>
      <c r="G7580" s="544"/>
      <c r="H7580" s="389" t="s">
        <v>24</v>
      </c>
      <c r="I7580" s="440" t="s">
        <v>26</v>
      </c>
      <c r="J7580" s="440" t="s">
        <v>54</v>
      </c>
      <c r="K7580" s="440" t="s">
        <v>25</v>
      </c>
      <c r="L7580"/>
    </row>
    <row r="7581" spans="2:12" ht="38.25" x14ac:dyDescent="0.25">
      <c r="B7581" s="390" t="s">
        <v>382</v>
      </c>
      <c r="C7581" s="391" t="s">
        <v>4561</v>
      </c>
      <c r="D7581" s="390" t="s">
        <v>1097</v>
      </c>
      <c r="E7581" s="390" t="s">
        <v>4562</v>
      </c>
      <c r="F7581" s="541" t="s">
        <v>4560</v>
      </c>
      <c r="G7581" s="541"/>
      <c r="H7581" s="392" t="s">
        <v>136</v>
      </c>
      <c r="I7581" s="443">
        <v>1</v>
      </c>
      <c r="J7581" s="393">
        <v>3769.5</v>
      </c>
      <c r="K7581" s="393">
        <v>3769.5</v>
      </c>
      <c r="L7581"/>
    </row>
    <row r="7582" spans="2:12" ht="30" x14ac:dyDescent="0.25">
      <c r="B7582" s="388" t="s">
        <v>604</v>
      </c>
      <c r="C7582" s="440" t="s">
        <v>15</v>
      </c>
      <c r="D7582" s="388" t="s">
        <v>33</v>
      </c>
      <c r="E7582" s="388" t="s">
        <v>384</v>
      </c>
      <c r="F7582" s="440" t="s">
        <v>201</v>
      </c>
      <c r="G7582" s="546" t="s">
        <v>605</v>
      </c>
      <c r="H7582" s="546"/>
      <c r="I7582" s="546"/>
      <c r="J7582" s="546"/>
      <c r="K7582" s="440" t="s">
        <v>606</v>
      </c>
      <c r="L7582"/>
    </row>
    <row r="7583" spans="2:12" ht="15" x14ac:dyDescent="0.25">
      <c r="B7583" s="394" t="s">
        <v>383</v>
      </c>
      <c r="C7583" s="444" t="s">
        <v>673</v>
      </c>
      <c r="D7583" s="394" t="s">
        <v>1336</v>
      </c>
      <c r="E7583" s="394" t="s">
        <v>247</v>
      </c>
      <c r="F7583" s="445">
        <v>49.6</v>
      </c>
      <c r="G7583" s="394"/>
      <c r="H7583" s="394"/>
      <c r="I7583" s="394"/>
      <c r="J7583" s="451" t="s">
        <v>1132</v>
      </c>
      <c r="K7583" s="451" t="s">
        <v>5602</v>
      </c>
      <c r="L7583"/>
    </row>
    <row r="7584" spans="2:12" ht="12.75" customHeight="1" x14ac:dyDescent="0.25">
      <c r="B7584" s="394" t="s">
        <v>383</v>
      </c>
      <c r="C7584" s="444" t="s">
        <v>673</v>
      </c>
      <c r="D7584" s="394" t="s">
        <v>1336</v>
      </c>
      <c r="E7584" s="394" t="s">
        <v>247</v>
      </c>
      <c r="F7584" s="445">
        <v>74.400000000000006</v>
      </c>
      <c r="G7584" s="394"/>
      <c r="H7584" s="394"/>
      <c r="I7584" s="394"/>
      <c r="J7584" s="451" t="s">
        <v>1132</v>
      </c>
      <c r="K7584" s="451" t="s">
        <v>5603</v>
      </c>
      <c r="L7584"/>
    </row>
    <row r="7585" spans="2:12" ht="12.75" customHeight="1" x14ac:dyDescent="0.25">
      <c r="B7585" s="547"/>
      <c r="C7585" s="547"/>
      <c r="D7585" s="547"/>
      <c r="E7585" s="547"/>
      <c r="F7585" s="547"/>
      <c r="G7585" s="547" t="s">
        <v>608</v>
      </c>
      <c r="H7585" s="547"/>
      <c r="I7585" s="547"/>
      <c r="J7585" s="547"/>
      <c r="K7585" s="453">
        <v>0</v>
      </c>
      <c r="L7585"/>
    </row>
    <row r="7586" spans="2:12" ht="15" x14ac:dyDescent="0.25">
      <c r="B7586" s="547"/>
      <c r="C7586" s="547"/>
      <c r="D7586" s="547"/>
      <c r="E7586" s="547"/>
      <c r="F7586" s="547"/>
      <c r="G7586" s="547" t="s">
        <v>609</v>
      </c>
      <c r="H7586" s="547"/>
      <c r="I7586" s="547"/>
      <c r="J7586" s="547"/>
      <c r="K7586" s="400">
        <v>3610.88</v>
      </c>
      <c r="L7586"/>
    </row>
    <row r="7587" spans="2:12" ht="15" x14ac:dyDescent="0.25">
      <c r="B7587" s="547"/>
      <c r="C7587" s="547"/>
      <c r="D7587" s="547"/>
      <c r="E7587" s="547"/>
      <c r="F7587" s="547"/>
      <c r="G7587" s="547" t="s">
        <v>645</v>
      </c>
      <c r="H7587" s="547"/>
      <c r="I7587" s="547"/>
      <c r="J7587" s="547"/>
      <c r="K7587" s="400">
        <v>3610.88</v>
      </c>
      <c r="L7587"/>
    </row>
    <row r="7588" spans="2:12" ht="15" x14ac:dyDescent="0.25">
      <c r="B7588" s="547"/>
      <c r="C7588" s="547"/>
      <c r="D7588" s="547"/>
      <c r="E7588" s="547"/>
      <c r="F7588" s="547"/>
      <c r="G7588" s="547" t="s">
        <v>611</v>
      </c>
      <c r="H7588" s="547"/>
      <c r="I7588" s="547"/>
      <c r="J7588" s="547"/>
      <c r="K7588" s="400">
        <v>1</v>
      </c>
      <c r="L7588"/>
    </row>
    <row r="7589" spans="2:12" ht="15" x14ac:dyDescent="0.25">
      <c r="B7589" s="547"/>
      <c r="C7589" s="547"/>
      <c r="D7589" s="547"/>
      <c r="E7589" s="547"/>
      <c r="F7589" s="547"/>
      <c r="G7589" s="547" t="s">
        <v>1288</v>
      </c>
      <c r="H7589" s="547"/>
      <c r="I7589" s="547"/>
      <c r="J7589" s="547"/>
      <c r="K7589" s="400">
        <v>3610.88</v>
      </c>
      <c r="L7589"/>
    </row>
    <row r="7590" spans="2:12" ht="30" x14ac:dyDescent="0.25">
      <c r="B7590" s="388" t="s">
        <v>646</v>
      </c>
      <c r="C7590" s="440" t="s">
        <v>15</v>
      </c>
      <c r="D7590" s="388" t="s">
        <v>33</v>
      </c>
      <c r="E7590" s="388" t="s">
        <v>1289</v>
      </c>
      <c r="F7590" s="440" t="s">
        <v>201</v>
      </c>
      <c r="G7590" s="440" t="s">
        <v>200</v>
      </c>
      <c r="H7590" s="440" t="s">
        <v>648</v>
      </c>
      <c r="I7590" s="440"/>
      <c r="J7590" s="440"/>
      <c r="K7590" s="440" t="s">
        <v>605</v>
      </c>
      <c r="L7590"/>
    </row>
    <row r="7591" spans="2:12" ht="25.5" x14ac:dyDescent="0.25">
      <c r="B7591" s="394" t="s">
        <v>383</v>
      </c>
      <c r="C7591" s="444" t="s">
        <v>5604</v>
      </c>
      <c r="D7591" s="394" t="s">
        <v>1097</v>
      </c>
      <c r="E7591" s="394" t="s">
        <v>5605</v>
      </c>
      <c r="F7591" s="445">
        <v>7</v>
      </c>
      <c r="G7591" s="395" t="s">
        <v>136</v>
      </c>
      <c r="H7591" s="550" t="s">
        <v>5606</v>
      </c>
      <c r="I7591" s="550"/>
      <c r="J7591" s="542"/>
      <c r="K7591" s="451" t="s">
        <v>5607</v>
      </c>
      <c r="L7591"/>
    </row>
    <row r="7592" spans="2:12" ht="25.5" x14ac:dyDescent="0.25">
      <c r="B7592" s="394" t="s">
        <v>383</v>
      </c>
      <c r="C7592" s="444" t="s">
        <v>5608</v>
      </c>
      <c r="D7592" s="394" t="s">
        <v>1097</v>
      </c>
      <c r="E7592" s="394" t="s">
        <v>5609</v>
      </c>
      <c r="F7592" s="445">
        <v>14</v>
      </c>
      <c r="G7592" s="395" t="s">
        <v>136</v>
      </c>
      <c r="H7592" s="550" t="s">
        <v>5610</v>
      </c>
      <c r="I7592" s="550"/>
      <c r="J7592" s="542"/>
      <c r="K7592" s="451" t="s">
        <v>5611</v>
      </c>
      <c r="L7592"/>
    </row>
    <row r="7593" spans="2:12" ht="15" x14ac:dyDescent="0.25">
      <c r="B7593" s="547"/>
      <c r="C7593" s="547"/>
      <c r="D7593" s="547"/>
      <c r="E7593" s="547"/>
      <c r="F7593" s="547"/>
      <c r="G7593" s="547" t="s">
        <v>1290</v>
      </c>
      <c r="H7593" s="547"/>
      <c r="I7593" s="547"/>
      <c r="J7593" s="547"/>
      <c r="K7593" s="400">
        <v>158.62</v>
      </c>
      <c r="L7593"/>
    </row>
    <row r="7594" spans="2:12" ht="12.75" customHeight="1" x14ac:dyDescent="0.25">
      <c r="B7594" s="399"/>
      <c r="C7594" s="399"/>
      <c r="D7594" s="399"/>
      <c r="E7594" s="399"/>
      <c r="F7594" s="399" t="s">
        <v>386</v>
      </c>
      <c r="G7594" s="447">
        <v>3610.88</v>
      </c>
      <c r="H7594" s="399" t="s">
        <v>387</v>
      </c>
      <c r="I7594" s="447">
        <v>0</v>
      </c>
      <c r="J7594" s="399" t="s">
        <v>388</v>
      </c>
      <c r="K7594" s="447">
        <v>3610.88</v>
      </c>
      <c r="L7594"/>
    </row>
    <row r="7595" spans="2:12" ht="12.75" customHeight="1" thickBot="1" x14ac:dyDescent="0.3">
      <c r="B7595" s="399"/>
      <c r="C7595" s="399"/>
      <c r="D7595" s="399"/>
      <c r="E7595" s="399"/>
      <c r="F7595" s="399" t="s">
        <v>389</v>
      </c>
      <c r="G7595" s="447">
        <v>0</v>
      </c>
      <c r="H7595" s="399"/>
      <c r="I7595" s="543" t="s">
        <v>474</v>
      </c>
      <c r="J7595" s="543"/>
      <c r="K7595" s="447">
        <v>3769.5</v>
      </c>
      <c r="L7595"/>
    </row>
    <row r="7596" spans="2:12" ht="15.75" thickTop="1" x14ac:dyDescent="0.25">
      <c r="B7596" s="396"/>
      <c r="C7596" s="396"/>
      <c r="D7596" s="396"/>
      <c r="E7596" s="396"/>
      <c r="F7596" s="396"/>
      <c r="G7596" s="396"/>
      <c r="H7596" s="396"/>
      <c r="I7596" s="396"/>
      <c r="J7596" s="396"/>
      <c r="K7596" s="396"/>
      <c r="L7596"/>
    </row>
    <row r="7597" spans="2:12" ht="15" x14ac:dyDescent="0.25">
      <c r="B7597" s="388"/>
      <c r="C7597" s="440" t="s">
        <v>15</v>
      </c>
      <c r="D7597" s="388" t="s">
        <v>33</v>
      </c>
      <c r="E7597" s="388" t="s">
        <v>30</v>
      </c>
      <c r="F7597" s="544" t="s">
        <v>199</v>
      </c>
      <c r="G7597" s="544"/>
      <c r="H7597" s="389" t="s">
        <v>24</v>
      </c>
      <c r="I7597" s="440" t="s">
        <v>26</v>
      </c>
      <c r="J7597" s="440" t="s">
        <v>585</v>
      </c>
      <c r="K7597" s="440" t="s">
        <v>54</v>
      </c>
      <c r="L7597" s="440" t="s">
        <v>25</v>
      </c>
    </row>
    <row r="7598" spans="2:12" ht="38.25" x14ac:dyDescent="0.25">
      <c r="B7598" s="390" t="s">
        <v>382</v>
      </c>
      <c r="C7598" s="391" t="s">
        <v>5612</v>
      </c>
      <c r="D7598" s="390" t="s">
        <v>160</v>
      </c>
      <c r="E7598" s="390" t="s">
        <v>5613</v>
      </c>
      <c r="F7598" s="541" t="s">
        <v>503</v>
      </c>
      <c r="G7598" s="541"/>
      <c r="H7598" s="392" t="s">
        <v>505</v>
      </c>
      <c r="I7598" s="443">
        <v>1</v>
      </c>
      <c r="J7598" s="393"/>
      <c r="K7598" s="393">
        <v>36.56</v>
      </c>
      <c r="L7598" s="393">
        <v>36.56</v>
      </c>
    </row>
    <row r="7599" spans="2:12" ht="38.25" x14ac:dyDescent="0.25">
      <c r="B7599" s="397" t="s">
        <v>471</v>
      </c>
      <c r="C7599" s="448" t="s">
        <v>5614</v>
      </c>
      <c r="D7599" s="397" t="s">
        <v>160</v>
      </c>
      <c r="E7599" s="397" t="s">
        <v>5615</v>
      </c>
      <c r="F7599" s="545" t="s">
        <v>5577</v>
      </c>
      <c r="G7599" s="545"/>
      <c r="H7599" s="398" t="s">
        <v>340</v>
      </c>
      <c r="I7599" s="449">
        <v>1</v>
      </c>
      <c r="J7599" s="449">
        <v>0</v>
      </c>
      <c r="K7599" s="450">
        <v>1.06</v>
      </c>
      <c r="L7599" s="450">
        <v>1.06</v>
      </c>
    </row>
    <row r="7600" spans="2:12" ht="38.25" x14ac:dyDescent="0.25">
      <c r="B7600" s="397" t="s">
        <v>471</v>
      </c>
      <c r="C7600" s="448" t="s">
        <v>5616</v>
      </c>
      <c r="D7600" s="397" t="s">
        <v>160</v>
      </c>
      <c r="E7600" s="397" t="s">
        <v>5617</v>
      </c>
      <c r="F7600" s="545" t="s">
        <v>5577</v>
      </c>
      <c r="G7600" s="545"/>
      <c r="H7600" s="398" t="s">
        <v>340</v>
      </c>
      <c r="I7600" s="449">
        <v>1</v>
      </c>
      <c r="J7600" s="449">
        <v>0</v>
      </c>
      <c r="K7600" s="450">
        <v>0.22</v>
      </c>
      <c r="L7600" s="450">
        <v>0.22</v>
      </c>
    </row>
    <row r="7601" spans="2:12" ht="38.25" x14ac:dyDescent="0.25">
      <c r="B7601" s="397" t="s">
        <v>471</v>
      </c>
      <c r="C7601" s="448" t="s">
        <v>5618</v>
      </c>
      <c r="D7601" s="397" t="s">
        <v>160</v>
      </c>
      <c r="E7601" s="397" t="s">
        <v>5619</v>
      </c>
      <c r="F7601" s="545" t="s">
        <v>5577</v>
      </c>
      <c r="G7601" s="545"/>
      <c r="H7601" s="398" t="s">
        <v>340</v>
      </c>
      <c r="I7601" s="449">
        <v>1</v>
      </c>
      <c r="J7601" s="449">
        <v>0</v>
      </c>
      <c r="K7601" s="450">
        <v>0.85</v>
      </c>
      <c r="L7601" s="450">
        <v>0.85</v>
      </c>
    </row>
    <row r="7602" spans="2:12" ht="38.25" x14ac:dyDescent="0.25">
      <c r="B7602" s="397" t="s">
        <v>471</v>
      </c>
      <c r="C7602" s="448" t="s">
        <v>5620</v>
      </c>
      <c r="D7602" s="397" t="s">
        <v>160</v>
      </c>
      <c r="E7602" s="397" t="s">
        <v>5621</v>
      </c>
      <c r="F7602" s="545" t="s">
        <v>5577</v>
      </c>
      <c r="G7602" s="545"/>
      <c r="H7602" s="398" t="s">
        <v>340</v>
      </c>
      <c r="I7602" s="449">
        <v>1</v>
      </c>
      <c r="J7602" s="449">
        <v>0</v>
      </c>
      <c r="K7602" s="450">
        <v>5.31</v>
      </c>
      <c r="L7602" s="450">
        <v>5.31</v>
      </c>
    </row>
    <row r="7603" spans="2:12" ht="12.75" customHeight="1" x14ac:dyDescent="0.25">
      <c r="B7603" s="394" t="s">
        <v>383</v>
      </c>
      <c r="C7603" s="444" t="s">
        <v>673</v>
      </c>
      <c r="D7603" s="394" t="s">
        <v>1336</v>
      </c>
      <c r="E7603" s="394" t="s">
        <v>247</v>
      </c>
      <c r="F7603" s="542" t="s">
        <v>384</v>
      </c>
      <c r="G7603" s="542"/>
      <c r="H7603" s="395" t="s">
        <v>340</v>
      </c>
      <c r="I7603" s="445">
        <v>1</v>
      </c>
      <c r="J7603" s="445">
        <v>0</v>
      </c>
      <c r="K7603" s="446">
        <v>29.12</v>
      </c>
      <c r="L7603" s="446">
        <v>29.12</v>
      </c>
    </row>
    <row r="7604" spans="2:12" ht="12.75" customHeight="1" x14ac:dyDescent="0.25">
      <c r="B7604" s="399"/>
      <c r="C7604" s="399"/>
      <c r="D7604" s="399"/>
      <c r="E7604" s="399"/>
      <c r="F7604" s="399"/>
      <c r="G7604" s="399" t="s">
        <v>386</v>
      </c>
      <c r="H7604" s="447">
        <v>29.12</v>
      </c>
      <c r="I7604" s="399" t="s">
        <v>387</v>
      </c>
      <c r="J7604" s="447">
        <v>0</v>
      </c>
      <c r="K7604" s="399" t="s">
        <v>388</v>
      </c>
      <c r="L7604" s="447">
        <v>29.12</v>
      </c>
    </row>
    <row r="7605" spans="2:12" ht="26.25" thickBot="1" x14ac:dyDescent="0.3">
      <c r="B7605" s="399"/>
      <c r="C7605" s="399"/>
      <c r="D7605" s="399"/>
      <c r="E7605" s="399"/>
      <c r="F7605" s="399"/>
      <c r="G7605" s="399" t="s">
        <v>389</v>
      </c>
      <c r="H7605" s="447">
        <v>0</v>
      </c>
      <c r="I7605" s="543"/>
      <c r="J7605" s="543" t="s">
        <v>474</v>
      </c>
      <c r="K7605" s="399"/>
      <c r="L7605" s="447">
        <v>36.56</v>
      </c>
    </row>
    <row r="7606" spans="2:12" ht="13.5" thickTop="1" x14ac:dyDescent="0.25">
      <c r="B7606" s="396"/>
      <c r="C7606" s="396"/>
      <c r="D7606" s="396"/>
      <c r="E7606" s="396"/>
      <c r="F7606" s="396"/>
      <c r="G7606" s="396"/>
      <c r="H7606" s="396"/>
      <c r="I7606" s="396"/>
      <c r="J7606" s="396"/>
      <c r="K7606" s="396"/>
      <c r="L7606" s="396"/>
    </row>
    <row r="7607" spans="2:12" ht="15" x14ac:dyDescent="0.25">
      <c r="B7607" s="388"/>
      <c r="C7607" s="440" t="s">
        <v>15</v>
      </c>
      <c r="D7607" s="388" t="s">
        <v>33</v>
      </c>
      <c r="E7607" s="388" t="s">
        <v>30</v>
      </c>
      <c r="F7607" s="544" t="s">
        <v>199</v>
      </c>
      <c r="G7607" s="544"/>
      <c r="H7607" s="389" t="s">
        <v>24</v>
      </c>
      <c r="I7607" s="440" t="s">
        <v>26</v>
      </c>
      <c r="J7607" s="440" t="s">
        <v>585</v>
      </c>
      <c r="K7607" s="440" t="s">
        <v>54</v>
      </c>
      <c r="L7607" s="440" t="s">
        <v>25</v>
      </c>
    </row>
    <row r="7608" spans="2:12" ht="38.25" x14ac:dyDescent="0.25">
      <c r="B7608" s="390" t="s">
        <v>382</v>
      </c>
      <c r="C7608" s="391" t="s">
        <v>5618</v>
      </c>
      <c r="D7608" s="390" t="s">
        <v>160</v>
      </c>
      <c r="E7608" s="390" t="s">
        <v>5619</v>
      </c>
      <c r="F7608" s="541" t="s">
        <v>5577</v>
      </c>
      <c r="G7608" s="541"/>
      <c r="H7608" s="392" t="s">
        <v>340</v>
      </c>
      <c r="I7608" s="443">
        <v>1</v>
      </c>
      <c r="J7608" s="393"/>
      <c r="K7608" s="393">
        <v>0.85</v>
      </c>
      <c r="L7608" s="393">
        <v>0.85</v>
      </c>
    </row>
    <row r="7609" spans="2:12" ht="25.5" x14ac:dyDescent="0.25">
      <c r="B7609" s="394" t="s">
        <v>383</v>
      </c>
      <c r="C7609" s="444" t="s">
        <v>5622</v>
      </c>
      <c r="D7609" s="394" t="s">
        <v>160</v>
      </c>
      <c r="E7609" s="394" t="s">
        <v>5623</v>
      </c>
      <c r="F7609" s="542" t="s">
        <v>491</v>
      </c>
      <c r="G7609" s="542"/>
      <c r="H7609" s="395" t="s">
        <v>159</v>
      </c>
      <c r="I7609" s="445">
        <v>5.3300000000000001E-5</v>
      </c>
      <c r="J7609" s="445">
        <v>0</v>
      </c>
      <c r="K7609" s="446">
        <v>15985.15</v>
      </c>
      <c r="L7609" s="446">
        <v>0.85200849999999995</v>
      </c>
    </row>
    <row r="7610" spans="2:12" ht="25.5" x14ac:dyDescent="0.25">
      <c r="B7610" s="399"/>
      <c r="C7610" s="399"/>
      <c r="D7610" s="399"/>
      <c r="E7610" s="399"/>
      <c r="F7610" s="399"/>
      <c r="G7610" s="399" t="s">
        <v>386</v>
      </c>
      <c r="H7610" s="447">
        <v>0</v>
      </c>
      <c r="I7610" s="399" t="s">
        <v>387</v>
      </c>
      <c r="J7610" s="447">
        <v>0</v>
      </c>
      <c r="K7610" s="399" t="s">
        <v>388</v>
      </c>
      <c r="L7610" s="447">
        <v>0</v>
      </c>
    </row>
    <row r="7611" spans="2:12" ht="12.75" customHeight="1" thickBot="1" x14ac:dyDescent="0.3">
      <c r="B7611" s="399"/>
      <c r="C7611" s="399"/>
      <c r="D7611" s="399"/>
      <c r="E7611" s="399"/>
      <c r="F7611" s="399"/>
      <c r="G7611" s="399" t="s">
        <v>389</v>
      </c>
      <c r="H7611" s="447">
        <v>0</v>
      </c>
      <c r="I7611" s="543"/>
      <c r="J7611" s="543" t="s">
        <v>474</v>
      </c>
      <c r="K7611" s="399"/>
      <c r="L7611" s="447">
        <v>0.85</v>
      </c>
    </row>
    <row r="7612" spans="2:12" ht="13.5" thickTop="1" x14ac:dyDescent="0.25">
      <c r="B7612" s="396"/>
      <c r="C7612" s="396"/>
      <c r="D7612" s="396"/>
      <c r="E7612" s="396"/>
      <c r="F7612" s="396"/>
      <c r="G7612" s="396"/>
      <c r="H7612" s="396"/>
      <c r="I7612" s="396"/>
      <c r="J7612" s="396"/>
      <c r="K7612" s="396"/>
      <c r="L7612" s="396"/>
    </row>
    <row r="7613" spans="2:12" ht="12.75" customHeight="1" x14ac:dyDescent="0.25">
      <c r="B7613" s="388"/>
      <c r="C7613" s="440" t="s">
        <v>15</v>
      </c>
      <c r="D7613" s="388" t="s">
        <v>33</v>
      </c>
      <c r="E7613" s="388" t="s">
        <v>30</v>
      </c>
      <c r="F7613" s="544" t="s">
        <v>199</v>
      </c>
      <c r="G7613" s="544"/>
      <c r="H7613" s="389" t="s">
        <v>24</v>
      </c>
      <c r="I7613" s="440" t="s">
        <v>26</v>
      </c>
      <c r="J7613" s="440" t="s">
        <v>585</v>
      </c>
      <c r="K7613" s="440" t="s">
        <v>54</v>
      </c>
      <c r="L7613" s="440" t="s">
        <v>25</v>
      </c>
    </row>
    <row r="7614" spans="2:12" ht="38.25" x14ac:dyDescent="0.25">
      <c r="B7614" s="390" t="s">
        <v>382</v>
      </c>
      <c r="C7614" s="391" t="s">
        <v>5616</v>
      </c>
      <c r="D7614" s="390" t="s">
        <v>160</v>
      </c>
      <c r="E7614" s="390" t="s">
        <v>5617</v>
      </c>
      <c r="F7614" s="541" t="s">
        <v>5577</v>
      </c>
      <c r="G7614" s="541"/>
      <c r="H7614" s="392" t="s">
        <v>340</v>
      </c>
      <c r="I7614" s="443">
        <v>1</v>
      </c>
      <c r="J7614" s="393"/>
      <c r="K7614" s="393">
        <v>0.22</v>
      </c>
      <c r="L7614" s="393">
        <v>0.22</v>
      </c>
    </row>
    <row r="7615" spans="2:12" ht="25.5" x14ac:dyDescent="0.25">
      <c r="B7615" s="394" t="s">
        <v>383</v>
      </c>
      <c r="C7615" s="444" t="s">
        <v>5622</v>
      </c>
      <c r="D7615" s="394" t="s">
        <v>160</v>
      </c>
      <c r="E7615" s="394" t="s">
        <v>5623</v>
      </c>
      <c r="F7615" s="542" t="s">
        <v>491</v>
      </c>
      <c r="G7615" s="542"/>
      <c r="H7615" s="395" t="s">
        <v>159</v>
      </c>
      <c r="I7615" s="445">
        <v>1.43E-5</v>
      </c>
      <c r="J7615" s="445">
        <v>0</v>
      </c>
      <c r="K7615" s="446">
        <v>15985.15</v>
      </c>
      <c r="L7615" s="446">
        <v>0.2285876</v>
      </c>
    </row>
    <row r="7616" spans="2:12" ht="25.5" x14ac:dyDescent="0.25">
      <c r="B7616" s="399"/>
      <c r="C7616" s="399"/>
      <c r="D7616" s="399"/>
      <c r="E7616" s="399"/>
      <c r="F7616" s="399"/>
      <c r="G7616" s="399" t="s">
        <v>386</v>
      </c>
      <c r="H7616" s="447">
        <v>0</v>
      </c>
      <c r="I7616" s="399" t="s">
        <v>387</v>
      </c>
      <c r="J7616" s="447">
        <v>0</v>
      </c>
      <c r="K7616" s="399" t="s">
        <v>388</v>
      </c>
      <c r="L7616" s="447">
        <v>0</v>
      </c>
    </row>
    <row r="7617" spans="2:12" ht="26.25" thickBot="1" x14ac:dyDescent="0.3">
      <c r="B7617" s="399"/>
      <c r="C7617" s="399"/>
      <c r="D7617" s="399"/>
      <c r="E7617" s="399"/>
      <c r="F7617" s="399"/>
      <c r="G7617" s="399" t="s">
        <v>389</v>
      </c>
      <c r="H7617" s="447">
        <v>0</v>
      </c>
      <c r="I7617" s="543"/>
      <c r="J7617" s="543" t="s">
        <v>474</v>
      </c>
      <c r="K7617" s="399"/>
      <c r="L7617" s="447">
        <v>0.22</v>
      </c>
    </row>
    <row r="7618" spans="2:12" ht="13.5" thickTop="1" x14ac:dyDescent="0.25">
      <c r="B7618" s="396"/>
      <c r="C7618" s="396"/>
      <c r="D7618" s="396"/>
      <c r="E7618" s="396"/>
      <c r="F7618" s="396"/>
      <c r="G7618" s="396"/>
      <c r="H7618" s="396"/>
      <c r="I7618" s="396"/>
      <c r="J7618" s="396"/>
      <c r="K7618" s="396"/>
      <c r="L7618" s="396"/>
    </row>
    <row r="7619" spans="2:12" ht="15" x14ac:dyDescent="0.25">
      <c r="B7619" s="388"/>
      <c r="C7619" s="440" t="s">
        <v>15</v>
      </c>
      <c r="D7619" s="388" t="s">
        <v>33</v>
      </c>
      <c r="E7619" s="388" t="s">
        <v>30</v>
      </c>
      <c r="F7619" s="544" t="s">
        <v>199</v>
      </c>
      <c r="G7619" s="544"/>
      <c r="H7619" s="389" t="s">
        <v>24</v>
      </c>
      <c r="I7619" s="440" t="s">
        <v>26</v>
      </c>
      <c r="J7619" s="440" t="s">
        <v>585</v>
      </c>
      <c r="K7619" s="440" t="s">
        <v>54</v>
      </c>
      <c r="L7619" s="440" t="s">
        <v>25</v>
      </c>
    </row>
    <row r="7620" spans="2:12" ht="38.25" x14ac:dyDescent="0.25">
      <c r="B7620" s="390" t="s">
        <v>382</v>
      </c>
      <c r="C7620" s="391" t="s">
        <v>5614</v>
      </c>
      <c r="D7620" s="390" t="s">
        <v>160</v>
      </c>
      <c r="E7620" s="390" t="s">
        <v>5615</v>
      </c>
      <c r="F7620" s="541" t="s">
        <v>5577</v>
      </c>
      <c r="G7620" s="541"/>
      <c r="H7620" s="392" t="s">
        <v>340</v>
      </c>
      <c r="I7620" s="443">
        <v>1</v>
      </c>
      <c r="J7620" s="393"/>
      <c r="K7620" s="393">
        <v>1.06</v>
      </c>
      <c r="L7620" s="393">
        <v>1.06</v>
      </c>
    </row>
    <row r="7621" spans="2:12" ht="12.75" customHeight="1" x14ac:dyDescent="0.25">
      <c r="B7621" s="394" t="s">
        <v>383</v>
      </c>
      <c r="C7621" s="444" t="s">
        <v>5622</v>
      </c>
      <c r="D7621" s="394" t="s">
        <v>160</v>
      </c>
      <c r="E7621" s="394" t="s">
        <v>5623</v>
      </c>
      <c r="F7621" s="542" t="s">
        <v>491</v>
      </c>
      <c r="G7621" s="542"/>
      <c r="H7621" s="395" t="s">
        <v>159</v>
      </c>
      <c r="I7621" s="445">
        <v>6.6699999999999995E-5</v>
      </c>
      <c r="J7621" s="445">
        <v>0</v>
      </c>
      <c r="K7621" s="446">
        <v>15985.15</v>
      </c>
      <c r="L7621" s="446">
        <v>1.0662095</v>
      </c>
    </row>
    <row r="7622" spans="2:12" ht="12.75" customHeight="1" x14ac:dyDescent="0.25">
      <c r="B7622" s="399"/>
      <c r="C7622" s="399"/>
      <c r="D7622" s="399"/>
      <c r="E7622" s="399"/>
      <c r="F7622" s="399"/>
      <c r="G7622" s="399" t="s">
        <v>386</v>
      </c>
      <c r="H7622" s="447">
        <v>0</v>
      </c>
      <c r="I7622" s="399" t="s">
        <v>387</v>
      </c>
      <c r="J7622" s="447">
        <v>0</v>
      </c>
      <c r="K7622" s="399" t="s">
        <v>388</v>
      </c>
      <c r="L7622" s="447">
        <v>0</v>
      </c>
    </row>
    <row r="7623" spans="2:12" ht="26.25" thickBot="1" x14ac:dyDescent="0.3">
      <c r="B7623" s="399"/>
      <c r="C7623" s="399"/>
      <c r="D7623" s="399"/>
      <c r="E7623" s="399"/>
      <c r="F7623" s="399"/>
      <c r="G7623" s="399" t="s">
        <v>389</v>
      </c>
      <c r="H7623" s="447">
        <v>0</v>
      </c>
      <c r="I7623" s="543"/>
      <c r="J7623" s="543" t="s">
        <v>474</v>
      </c>
      <c r="K7623" s="399"/>
      <c r="L7623" s="447">
        <v>1.06</v>
      </c>
    </row>
    <row r="7624" spans="2:12" ht="13.5" thickTop="1" x14ac:dyDescent="0.25">
      <c r="B7624" s="396"/>
      <c r="C7624" s="396"/>
      <c r="D7624" s="396"/>
      <c r="E7624" s="396"/>
      <c r="F7624" s="396"/>
      <c r="G7624" s="396"/>
      <c r="H7624" s="396"/>
      <c r="I7624" s="396"/>
      <c r="J7624" s="396"/>
      <c r="K7624" s="396"/>
      <c r="L7624" s="396"/>
    </row>
    <row r="7625" spans="2:12" ht="15" x14ac:dyDescent="0.25">
      <c r="B7625" s="388"/>
      <c r="C7625" s="440" t="s">
        <v>15</v>
      </c>
      <c r="D7625" s="388" t="s">
        <v>33</v>
      </c>
      <c r="E7625" s="388" t="s">
        <v>30</v>
      </c>
      <c r="F7625" s="544" t="s">
        <v>199</v>
      </c>
      <c r="G7625" s="544"/>
      <c r="H7625" s="389" t="s">
        <v>24</v>
      </c>
      <c r="I7625" s="440" t="s">
        <v>26</v>
      </c>
      <c r="J7625" s="440" t="s">
        <v>585</v>
      </c>
      <c r="K7625" s="440" t="s">
        <v>54</v>
      </c>
      <c r="L7625" s="440" t="s">
        <v>25</v>
      </c>
    </row>
    <row r="7626" spans="2:12" ht="38.25" x14ac:dyDescent="0.25">
      <c r="B7626" s="390" t="s">
        <v>382</v>
      </c>
      <c r="C7626" s="391" t="s">
        <v>5620</v>
      </c>
      <c r="D7626" s="390" t="s">
        <v>160</v>
      </c>
      <c r="E7626" s="390" t="s">
        <v>5621</v>
      </c>
      <c r="F7626" s="541" t="s">
        <v>5577</v>
      </c>
      <c r="G7626" s="541"/>
      <c r="H7626" s="392" t="s">
        <v>340</v>
      </c>
      <c r="I7626" s="443">
        <v>1</v>
      </c>
      <c r="J7626" s="393"/>
      <c r="K7626" s="393">
        <v>5.31</v>
      </c>
      <c r="L7626" s="393">
        <v>5.31</v>
      </c>
    </row>
    <row r="7627" spans="2:12" x14ac:dyDescent="0.25">
      <c r="B7627" s="394" t="s">
        <v>383</v>
      </c>
      <c r="C7627" s="444" t="s">
        <v>659</v>
      </c>
      <c r="D7627" s="394" t="s">
        <v>1336</v>
      </c>
      <c r="E7627" s="394" t="s">
        <v>394</v>
      </c>
      <c r="F7627" s="542" t="s">
        <v>390</v>
      </c>
      <c r="G7627" s="542"/>
      <c r="H7627" s="395" t="s">
        <v>395</v>
      </c>
      <c r="I7627" s="445">
        <v>1.03</v>
      </c>
      <c r="J7627" s="445">
        <v>0</v>
      </c>
      <c r="K7627" s="446">
        <v>5.16</v>
      </c>
      <c r="L7627" s="446">
        <v>5.3148</v>
      </c>
    </row>
    <row r="7628" spans="2:12" ht="25.5" x14ac:dyDescent="0.25">
      <c r="B7628" s="399"/>
      <c r="C7628" s="399"/>
      <c r="D7628" s="399"/>
      <c r="E7628" s="399"/>
      <c r="F7628" s="399"/>
      <c r="G7628" s="399" t="s">
        <v>386</v>
      </c>
      <c r="H7628" s="447">
        <v>0</v>
      </c>
      <c r="I7628" s="399" t="s">
        <v>387</v>
      </c>
      <c r="J7628" s="447">
        <v>0</v>
      </c>
      <c r="K7628" s="399" t="s">
        <v>388</v>
      </c>
      <c r="L7628" s="447">
        <v>0</v>
      </c>
    </row>
    <row r="7629" spans="2:12" ht="26.25" thickBot="1" x14ac:dyDescent="0.3">
      <c r="B7629" s="399"/>
      <c r="C7629" s="399"/>
      <c r="D7629" s="399"/>
      <c r="E7629" s="399"/>
      <c r="F7629" s="399"/>
      <c r="G7629" s="399" t="s">
        <v>389</v>
      </c>
      <c r="H7629" s="447">
        <v>0</v>
      </c>
      <c r="I7629" s="543"/>
      <c r="J7629" s="543" t="s">
        <v>474</v>
      </c>
      <c r="K7629" s="399"/>
      <c r="L7629" s="447">
        <v>5.31</v>
      </c>
    </row>
    <row r="7630" spans="2:12" ht="12.75" customHeight="1" thickTop="1" x14ac:dyDescent="0.25">
      <c r="B7630" s="396"/>
      <c r="C7630" s="396"/>
      <c r="D7630" s="396"/>
      <c r="E7630" s="396"/>
      <c r="F7630" s="396"/>
      <c r="G7630" s="396"/>
      <c r="H7630" s="396"/>
      <c r="I7630" s="396"/>
      <c r="J7630" s="396"/>
      <c r="K7630" s="396"/>
      <c r="L7630" s="396"/>
    </row>
    <row r="7631" spans="2:12" ht="12.75" customHeight="1" x14ac:dyDescent="0.25">
      <c r="B7631" s="388"/>
      <c r="C7631" s="440" t="s">
        <v>15</v>
      </c>
      <c r="D7631" s="388" t="s">
        <v>33</v>
      </c>
      <c r="E7631" s="388" t="s">
        <v>30</v>
      </c>
      <c r="F7631" s="544" t="s">
        <v>199</v>
      </c>
      <c r="G7631" s="544"/>
      <c r="H7631" s="389" t="s">
        <v>24</v>
      </c>
      <c r="I7631" s="440" t="s">
        <v>26</v>
      </c>
      <c r="J7631" s="440" t="s">
        <v>585</v>
      </c>
      <c r="K7631" s="440" t="s">
        <v>54</v>
      </c>
      <c r="L7631" s="440" t="s">
        <v>25</v>
      </c>
    </row>
    <row r="7632" spans="2:12" ht="38.25" x14ac:dyDescent="0.25">
      <c r="B7632" s="390" t="s">
        <v>382</v>
      </c>
      <c r="C7632" s="391" t="s">
        <v>5624</v>
      </c>
      <c r="D7632" s="390" t="s">
        <v>160</v>
      </c>
      <c r="E7632" s="390" t="s">
        <v>5625</v>
      </c>
      <c r="F7632" s="541" t="s">
        <v>5626</v>
      </c>
      <c r="G7632" s="541"/>
      <c r="H7632" s="392" t="s">
        <v>138</v>
      </c>
      <c r="I7632" s="443">
        <v>1</v>
      </c>
      <c r="J7632" s="393"/>
      <c r="K7632" s="393">
        <v>525.05999999999995</v>
      </c>
      <c r="L7632" s="393">
        <v>525.05999999999995</v>
      </c>
    </row>
    <row r="7633" spans="2:12" ht="38.25" x14ac:dyDescent="0.25">
      <c r="B7633" s="397" t="s">
        <v>471</v>
      </c>
      <c r="C7633" s="448" t="s">
        <v>5580</v>
      </c>
      <c r="D7633" s="397" t="s">
        <v>160</v>
      </c>
      <c r="E7633" s="397" t="s">
        <v>5581</v>
      </c>
      <c r="F7633" s="545" t="s">
        <v>503</v>
      </c>
      <c r="G7633" s="545"/>
      <c r="H7633" s="398" t="s">
        <v>505</v>
      </c>
      <c r="I7633" s="449">
        <v>0.64339999999999997</v>
      </c>
      <c r="J7633" s="449">
        <v>0</v>
      </c>
      <c r="K7633" s="450">
        <v>5.74</v>
      </c>
      <c r="L7633" s="450">
        <v>3.69</v>
      </c>
    </row>
    <row r="7634" spans="2:12" ht="38.25" x14ac:dyDescent="0.25">
      <c r="B7634" s="397" t="s">
        <v>471</v>
      </c>
      <c r="C7634" s="448" t="s">
        <v>5573</v>
      </c>
      <c r="D7634" s="397" t="s">
        <v>160</v>
      </c>
      <c r="E7634" s="397" t="s">
        <v>5574</v>
      </c>
      <c r="F7634" s="545" t="s">
        <v>503</v>
      </c>
      <c r="G7634" s="545"/>
      <c r="H7634" s="398" t="s">
        <v>504</v>
      </c>
      <c r="I7634" s="449">
        <v>0.60670000000000002</v>
      </c>
      <c r="J7634" s="449">
        <v>0</v>
      </c>
      <c r="K7634" s="450">
        <v>1.66</v>
      </c>
      <c r="L7634" s="450">
        <v>1</v>
      </c>
    </row>
    <row r="7635" spans="2:12" x14ac:dyDescent="0.25">
      <c r="B7635" s="394" t="s">
        <v>383</v>
      </c>
      <c r="C7635" s="444" t="s">
        <v>695</v>
      </c>
      <c r="D7635" s="394" t="s">
        <v>1336</v>
      </c>
      <c r="E7635" s="394" t="s">
        <v>437</v>
      </c>
      <c r="F7635" s="542" t="s">
        <v>390</v>
      </c>
      <c r="G7635" s="542"/>
      <c r="H7635" s="395" t="s">
        <v>138</v>
      </c>
      <c r="I7635" s="445">
        <v>0.72750000000000004</v>
      </c>
      <c r="J7635" s="445">
        <v>0</v>
      </c>
      <c r="K7635" s="446">
        <v>168.09</v>
      </c>
      <c r="L7635" s="446">
        <v>122.28547500000001</v>
      </c>
    </row>
    <row r="7636" spans="2:12" x14ac:dyDescent="0.25">
      <c r="B7636" s="394" t="s">
        <v>383</v>
      </c>
      <c r="C7636" s="444" t="s">
        <v>690</v>
      </c>
      <c r="D7636" s="394" t="s">
        <v>1336</v>
      </c>
      <c r="E7636" s="394" t="s">
        <v>202</v>
      </c>
      <c r="F7636" s="542" t="s">
        <v>384</v>
      </c>
      <c r="G7636" s="542"/>
      <c r="H7636" s="395" t="s">
        <v>340</v>
      </c>
      <c r="I7636" s="445">
        <v>1.9792000000000001</v>
      </c>
      <c r="J7636" s="445">
        <v>0</v>
      </c>
      <c r="K7636" s="446">
        <v>20.37</v>
      </c>
      <c r="L7636" s="446">
        <v>40.316304000000002</v>
      </c>
    </row>
    <row r="7637" spans="2:12" ht="25.5" x14ac:dyDescent="0.25">
      <c r="B7637" s="394" t="s">
        <v>383</v>
      </c>
      <c r="C7637" s="444" t="s">
        <v>5627</v>
      </c>
      <c r="D7637" s="394" t="s">
        <v>160</v>
      </c>
      <c r="E7637" s="394" t="s">
        <v>5628</v>
      </c>
      <c r="F7637" s="542" t="s">
        <v>390</v>
      </c>
      <c r="G7637" s="542"/>
      <c r="H7637" s="395" t="s">
        <v>138</v>
      </c>
      <c r="I7637" s="445">
        <v>0.59719999999999995</v>
      </c>
      <c r="J7637" s="445">
        <v>0</v>
      </c>
      <c r="K7637" s="446">
        <v>159.16</v>
      </c>
      <c r="L7637" s="446">
        <v>95.050352000000004</v>
      </c>
    </row>
    <row r="7638" spans="2:12" ht="12.75" customHeight="1" x14ac:dyDescent="0.25">
      <c r="B7638" s="394" t="s">
        <v>383</v>
      </c>
      <c r="C7638" s="444" t="s">
        <v>670</v>
      </c>
      <c r="D7638" s="394" t="s">
        <v>1336</v>
      </c>
      <c r="E7638" s="394" t="s">
        <v>415</v>
      </c>
      <c r="F7638" s="542" t="s">
        <v>390</v>
      </c>
      <c r="G7638" s="542"/>
      <c r="H7638" s="395" t="s">
        <v>156</v>
      </c>
      <c r="I7638" s="445">
        <v>364.94330000000002</v>
      </c>
      <c r="J7638" s="445">
        <v>0</v>
      </c>
      <c r="K7638" s="446">
        <v>0.64</v>
      </c>
      <c r="L7638" s="446">
        <v>233.56371200000001</v>
      </c>
    </row>
    <row r="7639" spans="2:12" ht="12.75" customHeight="1" x14ac:dyDescent="0.25">
      <c r="B7639" s="394" t="s">
        <v>383</v>
      </c>
      <c r="C7639" s="444" t="s">
        <v>678</v>
      </c>
      <c r="D7639" s="394" t="s">
        <v>1336</v>
      </c>
      <c r="E7639" s="394" t="s">
        <v>249</v>
      </c>
      <c r="F7639" s="542" t="s">
        <v>384</v>
      </c>
      <c r="G7639" s="542"/>
      <c r="H7639" s="395" t="s">
        <v>340</v>
      </c>
      <c r="I7639" s="445">
        <v>1.2501</v>
      </c>
      <c r="J7639" s="445">
        <v>0</v>
      </c>
      <c r="K7639" s="446">
        <v>23.34</v>
      </c>
      <c r="L7639" s="446">
        <v>29.177333999999998</v>
      </c>
    </row>
    <row r="7640" spans="2:12" ht="25.5" x14ac:dyDescent="0.25">
      <c r="B7640" s="399"/>
      <c r="C7640" s="399"/>
      <c r="D7640" s="399"/>
      <c r="E7640" s="399"/>
      <c r="F7640" s="399"/>
      <c r="G7640" s="399" t="s">
        <v>386</v>
      </c>
      <c r="H7640" s="447">
        <v>69.48</v>
      </c>
      <c r="I7640" s="399" t="s">
        <v>387</v>
      </c>
      <c r="J7640" s="447">
        <v>0</v>
      </c>
      <c r="K7640" s="399" t="s">
        <v>388</v>
      </c>
      <c r="L7640" s="447">
        <v>69.48</v>
      </c>
    </row>
    <row r="7641" spans="2:12" ht="26.25" thickBot="1" x14ac:dyDescent="0.3">
      <c r="B7641" s="399"/>
      <c r="C7641" s="399"/>
      <c r="D7641" s="399"/>
      <c r="E7641" s="399"/>
      <c r="F7641" s="399"/>
      <c r="G7641" s="399" t="s">
        <v>389</v>
      </c>
      <c r="H7641" s="447">
        <v>0</v>
      </c>
      <c r="I7641" s="543"/>
      <c r="J7641" s="543" t="s">
        <v>474</v>
      </c>
      <c r="K7641" s="399"/>
      <c r="L7641" s="447">
        <v>525.05999999999995</v>
      </c>
    </row>
    <row r="7642" spans="2:12" ht="13.5" thickTop="1" x14ac:dyDescent="0.25">
      <c r="B7642" s="396"/>
      <c r="C7642" s="396"/>
      <c r="D7642" s="396"/>
      <c r="E7642" s="396"/>
      <c r="F7642" s="396"/>
      <c r="G7642" s="396"/>
      <c r="H7642" s="396"/>
      <c r="I7642" s="396"/>
      <c r="J7642" s="396"/>
      <c r="K7642" s="396"/>
      <c r="L7642" s="396"/>
    </row>
    <row r="7643" spans="2:12" ht="15" x14ac:dyDescent="0.25">
      <c r="B7643" s="388"/>
      <c r="C7643" s="440" t="s">
        <v>15</v>
      </c>
      <c r="D7643" s="388" t="s">
        <v>33</v>
      </c>
      <c r="E7643" s="388" t="s">
        <v>30</v>
      </c>
      <c r="F7643" s="544" t="s">
        <v>199</v>
      </c>
      <c r="G7643" s="544"/>
      <c r="H7643" s="389" t="s">
        <v>24</v>
      </c>
      <c r="I7643" s="440" t="s">
        <v>26</v>
      </c>
      <c r="J7643" s="440" t="s">
        <v>585</v>
      </c>
      <c r="K7643" s="440" t="s">
        <v>54</v>
      </c>
      <c r="L7643" s="440" t="s">
        <v>25</v>
      </c>
    </row>
    <row r="7644" spans="2:12" ht="38.25" x14ac:dyDescent="0.25">
      <c r="B7644" s="390" t="s">
        <v>382</v>
      </c>
      <c r="C7644" s="391" t="s">
        <v>5629</v>
      </c>
      <c r="D7644" s="390" t="s">
        <v>160</v>
      </c>
      <c r="E7644" s="390" t="s">
        <v>5630</v>
      </c>
      <c r="F7644" s="541" t="s">
        <v>5626</v>
      </c>
      <c r="G7644" s="541"/>
      <c r="H7644" s="392" t="s">
        <v>138</v>
      </c>
      <c r="I7644" s="443">
        <v>1</v>
      </c>
      <c r="J7644" s="393"/>
      <c r="K7644" s="393">
        <v>543.37</v>
      </c>
      <c r="L7644" s="393">
        <v>543.37</v>
      </c>
    </row>
    <row r="7645" spans="2:12" ht="38.25" x14ac:dyDescent="0.25">
      <c r="B7645" s="397" t="s">
        <v>471</v>
      </c>
      <c r="C7645" s="448" t="s">
        <v>5573</v>
      </c>
      <c r="D7645" s="397" t="s">
        <v>160</v>
      </c>
      <c r="E7645" s="397" t="s">
        <v>5574</v>
      </c>
      <c r="F7645" s="545" t="s">
        <v>503</v>
      </c>
      <c r="G7645" s="545"/>
      <c r="H7645" s="398" t="s">
        <v>504</v>
      </c>
      <c r="I7645" s="449">
        <v>0.6018</v>
      </c>
      <c r="J7645" s="449">
        <v>0</v>
      </c>
      <c r="K7645" s="450">
        <v>1.66</v>
      </c>
      <c r="L7645" s="450">
        <v>0.99</v>
      </c>
    </row>
    <row r="7646" spans="2:12" ht="38.25" x14ac:dyDescent="0.25">
      <c r="B7646" s="397" t="s">
        <v>471</v>
      </c>
      <c r="C7646" s="448" t="s">
        <v>5580</v>
      </c>
      <c r="D7646" s="397" t="s">
        <v>160</v>
      </c>
      <c r="E7646" s="397" t="s">
        <v>5581</v>
      </c>
      <c r="F7646" s="545" t="s">
        <v>503</v>
      </c>
      <c r="G7646" s="545"/>
      <c r="H7646" s="398" t="s">
        <v>505</v>
      </c>
      <c r="I7646" s="449">
        <v>0.63819999999999999</v>
      </c>
      <c r="J7646" s="449">
        <v>0</v>
      </c>
      <c r="K7646" s="450">
        <v>5.74</v>
      </c>
      <c r="L7646" s="450">
        <v>3.66</v>
      </c>
    </row>
    <row r="7647" spans="2:12" ht="12.75" customHeight="1" x14ac:dyDescent="0.25">
      <c r="B7647" s="394" t="s">
        <v>383</v>
      </c>
      <c r="C7647" s="444" t="s">
        <v>690</v>
      </c>
      <c r="D7647" s="394" t="s">
        <v>1336</v>
      </c>
      <c r="E7647" s="394" t="s">
        <v>202</v>
      </c>
      <c r="F7647" s="542" t="s">
        <v>384</v>
      </c>
      <c r="G7647" s="542"/>
      <c r="H7647" s="395" t="s">
        <v>340</v>
      </c>
      <c r="I7647" s="445">
        <v>1.9633</v>
      </c>
      <c r="J7647" s="445">
        <v>0</v>
      </c>
      <c r="K7647" s="446">
        <v>20.37</v>
      </c>
      <c r="L7647" s="446">
        <v>39.992421</v>
      </c>
    </row>
    <row r="7648" spans="2:12" ht="12.75" customHeight="1" x14ac:dyDescent="0.25">
      <c r="B7648" s="394" t="s">
        <v>383</v>
      </c>
      <c r="C7648" s="444" t="s">
        <v>695</v>
      </c>
      <c r="D7648" s="394" t="s">
        <v>1336</v>
      </c>
      <c r="E7648" s="394" t="s">
        <v>437</v>
      </c>
      <c r="F7648" s="542" t="s">
        <v>390</v>
      </c>
      <c r="G7648" s="542"/>
      <c r="H7648" s="395" t="s">
        <v>138</v>
      </c>
      <c r="I7648" s="445">
        <v>0.71189999999999998</v>
      </c>
      <c r="J7648" s="445">
        <v>0</v>
      </c>
      <c r="K7648" s="446">
        <v>168.09</v>
      </c>
      <c r="L7648" s="446">
        <v>119.66327099999999</v>
      </c>
    </row>
    <row r="7649" spans="2:12" x14ac:dyDescent="0.25">
      <c r="B7649" s="394" t="s">
        <v>383</v>
      </c>
      <c r="C7649" s="444" t="s">
        <v>670</v>
      </c>
      <c r="D7649" s="394" t="s">
        <v>1336</v>
      </c>
      <c r="E7649" s="394" t="s">
        <v>415</v>
      </c>
      <c r="F7649" s="542" t="s">
        <v>390</v>
      </c>
      <c r="G7649" s="542"/>
      <c r="H7649" s="395" t="s">
        <v>156</v>
      </c>
      <c r="I7649" s="445">
        <v>391.16629999999998</v>
      </c>
      <c r="J7649" s="445">
        <v>0</v>
      </c>
      <c r="K7649" s="446">
        <v>0.64</v>
      </c>
      <c r="L7649" s="446">
        <v>250.34643199999999</v>
      </c>
    </row>
    <row r="7650" spans="2:12" x14ac:dyDescent="0.25">
      <c r="B7650" s="394" t="s">
        <v>383</v>
      </c>
      <c r="C7650" s="444" t="s">
        <v>678</v>
      </c>
      <c r="D7650" s="394" t="s">
        <v>1336</v>
      </c>
      <c r="E7650" s="394" t="s">
        <v>249</v>
      </c>
      <c r="F7650" s="542" t="s">
        <v>384</v>
      </c>
      <c r="G7650" s="542"/>
      <c r="H7650" s="395" t="s">
        <v>340</v>
      </c>
      <c r="I7650" s="445">
        <v>1.24</v>
      </c>
      <c r="J7650" s="445">
        <v>0</v>
      </c>
      <c r="K7650" s="446">
        <v>23.34</v>
      </c>
      <c r="L7650" s="446">
        <v>28.941600000000001</v>
      </c>
    </row>
    <row r="7651" spans="2:12" x14ac:dyDescent="0.25">
      <c r="B7651" s="394" t="s">
        <v>383</v>
      </c>
      <c r="C7651" s="444" t="s">
        <v>677</v>
      </c>
      <c r="D7651" s="394" t="s">
        <v>1336</v>
      </c>
      <c r="E7651" s="394" t="s">
        <v>421</v>
      </c>
      <c r="F7651" s="542" t="s">
        <v>390</v>
      </c>
      <c r="G7651" s="542"/>
      <c r="H7651" s="395" t="s">
        <v>138</v>
      </c>
      <c r="I7651" s="445">
        <v>0.5927</v>
      </c>
      <c r="J7651" s="445">
        <v>0</v>
      </c>
      <c r="K7651" s="446">
        <v>168.38</v>
      </c>
      <c r="L7651" s="446">
        <v>99.798826000000005</v>
      </c>
    </row>
    <row r="7652" spans="2:12" ht="25.5" x14ac:dyDescent="0.25">
      <c r="B7652" s="399"/>
      <c r="C7652" s="399"/>
      <c r="D7652" s="399"/>
      <c r="E7652" s="399"/>
      <c r="F7652" s="399"/>
      <c r="G7652" s="399" t="s">
        <v>386</v>
      </c>
      <c r="H7652" s="447">
        <v>68.930000000000007</v>
      </c>
      <c r="I7652" s="399" t="s">
        <v>387</v>
      </c>
      <c r="J7652" s="447">
        <v>0</v>
      </c>
      <c r="K7652" s="399" t="s">
        <v>388</v>
      </c>
      <c r="L7652" s="447">
        <v>68.930000000000007</v>
      </c>
    </row>
    <row r="7653" spans="2:12" ht="26.25" thickBot="1" x14ac:dyDescent="0.3">
      <c r="B7653" s="399"/>
      <c r="C7653" s="399"/>
      <c r="D7653" s="399"/>
      <c r="E7653" s="399"/>
      <c r="F7653" s="399"/>
      <c r="G7653" s="399" t="s">
        <v>389</v>
      </c>
      <c r="H7653" s="447">
        <v>0</v>
      </c>
      <c r="I7653" s="543"/>
      <c r="J7653" s="543" t="s">
        <v>474</v>
      </c>
      <c r="K7653" s="399"/>
      <c r="L7653" s="447">
        <v>543.37</v>
      </c>
    </row>
    <row r="7654" spans="2:12" ht="13.5" thickTop="1" x14ac:dyDescent="0.25">
      <c r="B7654" s="396"/>
      <c r="C7654" s="396"/>
      <c r="D7654" s="396"/>
      <c r="E7654" s="396"/>
      <c r="F7654" s="396"/>
      <c r="G7654" s="396"/>
      <c r="H7654" s="396"/>
      <c r="I7654" s="396"/>
      <c r="J7654" s="396"/>
      <c r="K7654" s="396"/>
      <c r="L7654" s="396"/>
    </row>
    <row r="7655" spans="2:12" ht="15" x14ac:dyDescent="0.25">
      <c r="B7655" s="388"/>
      <c r="C7655" s="440" t="s">
        <v>15</v>
      </c>
      <c r="D7655" s="388" t="s">
        <v>33</v>
      </c>
      <c r="E7655" s="388" t="s">
        <v>30</v>
      </c>
      <c r="F7655" s="544" t="s">
        <v>199</v>
      </c>
      <c r="G7655" s="544"/>
      <c r="H7655" s="389" t="s">
        <v>24</v>
      </c>
      <c r="I7655" s="440" t="s">
        <v>26</v>
      </c>
      <c r="J7655" s="440" t="s">
        <v>585</v>
      </c>
      <c r="K7655" s="440" t="s">
        <v>54</v>
      </c>
      <c r="L7655" s="440" t="s">
        <v>25</v>
      </c>
    </row>
    <row r="7656" spans="2:12" x14ac:dyDescent="0.25">
      <c r="B7656" s="390" t="s">
        <v>382</v>
      </c>
      <c r="C7656" s="391" t="s">
        <v>5345</v>
      </c>
      <c r="D7656" s="390" t="s">
        <v>1336</v>
      </c>
      <c r="E7656" s="390" t="s">
        <v>4493</v>
      </c>
      <c r="F7656" s="541">
        <v>510</v>
      </c>
      <c r="G7656" s="541"/>
      <c r="H7656" s="392" t="s">
        <v>138</v>
      </c>
      <c r="I7656" s="443">
        <v>1</v>
      </c>
      <c r="J7656" s="393"/>
      <c r="K7656" s="393">
        <v>572.35</v>
      </c>
      <c r="L7656" s="393">
        <v>572.35</v>
      </c>
    </row>
    <row r="7657" spans="2:12" ht="12.75" customHeight="1" x14ac:dyDescent="0.25">
      <c r="B7657" s="394" t="s">
        <v>383</v>
      </c>
      <c r="C7657" s="444" t="s">
        <v>5374</v>
      </c>
      <c r="D7657" s="394" t="s">
        <v>1336</v>
      </c>
      <c r="E7657" s="394" t="s">
        <v>5375</v>
      </c>
      <c r="F7657" s="542" t="s">
        <v>390</v>
      </c>
      <c r="G7657" s="542"/>
      <c r="H7657" s="395" t="s">
        <v>138</v>
      </c>
      <c r="I7657" s="445">
        <v>1.02</v>
      </c>
      <c r="J7657" s="445">
        <v>0</v>
      </c>
      <c r="K7657" s="446">
        <v>561.13</v>
      </c>
      <c r="L7657" s="446">
        <v>572.35260000000005</v>
      </c>
    </row>
    <row r="7658" spans="2:12" ht="12.75" customHeight="1" x14ac:dyDescent="0.25">
      <c r="B7658" s="399"/>
      <c r="C7658" s="399"/>
      <c r="D7658" s="399"/>
      <c r="E7658" s="399"/>
      <c r="F7658" s="399"/>
      <c r="G7658" s="399" t="s">
        <v>386</v>
      </c>
      <c r="H7658" s="447">
        <v>0</v>
      </c>
      <c r="I7658" s="399" t="s">
        <v>387</v>
      </c>
      <c r="J7658" s="447">
        <v>0</v>
      </c>
      <c r="K7658" s="399" t="s">
        <v>388</v>
      </c>
      <c r="L7658" s="447">
        <v>0</v>
      </c>
    </row>
    <row r="7659" spans="2:12" ht="26.25" thickBot="1" x14ac:dyDescent="0.3">
      <c r="B7659" s="399"/>
      <c r="C7659" s="399"/>
      <c r="D7659" s="399"/>
      <c r="E7659" s="399"/>
      <c r="F7659" s="399"/>
      <c r="G7659" s="399" t="s">
        <v>389</v>
      </c>
      <c r="H7659" s="447">
        <v>0</v>
      </c>
      <c r="I7659" s="543"/>
      <c r="J7659" s="543" t="s">
        <v>474</v>
      </c>
      <c r="K7659" s="399"/>
      <c r="L7659" s="447">
        <v>572.35</v>
      </c>
    </row>
    <row r="7660" spans="2:12" ht="13.5" thickTop="1" x14ac:dyDescent="0.25">
      <c r="B7660" s="396"/>
      <c r="C7660" s="396"/>
      <c r="D7660" s="396"/>
      <c r="E7660" s="396"/>
      <c r="F7660" s="396"/>
      <c r="G7660" s="396"/>
      <c r="H7660" s="396"/>
      <c r="I7660" s="396"/>
      <c r="J7660" s="396"/>
      <c r="K7660" s="396"/>
      <c r="L7660" s="396"/>
    </row>
    <row r="7661" spans="2:12" ht="15" x14ac:dyDescent="0.25">
      <c r="B7661" s="388"/>
      <c r="C7661" s="440" t="s">
        <v>15</v>
      </c>
      <c r="D7661" s="388" t="s">
        <v>33</v>
      </c>
      <c r="E7661" s="388" t="s">
        <v>30</v>
      </c>
      <c r="F7661" s="544" t="s">
        <v>199</v>
      </c>
      <c r="G7661" s="544"/>
      <c r="H7661" s="389" t="s">
        <v>24</v>
      </c>
      <c r="I7661" s="440" t="s">
        <v>26</v>
      </c>
      <c r="J7661" s="440" t="s">
        <v>585</v>
      </c>
      <c r="K7661" s="440" t="s">
        <v>54</v>
      </c>
      <c r="L7661" s="440" t="s">
        <v>25</v>
      </c>
    </row>
    <row r="7662" spans="2:12" x14ac:dyDescent="0.25">
      <c r="B7662" s="390" t="s">
        <v>382</v>
      </c>
      <c r="C7662" s="391" t="s">
        <v>4492</v>
      </c>
      <c r="D7662" s="390" t="s">
        <v>1336</v>
      </c>
      <c r="E7662" s="390" t="s">
        <v>4493</v>
      </c>
      <c r="F7662" s="541">
        <v>605</v>
      </c>
      <c r="G7662" s="541"/>
      <c r="H7662" s="392" t="s">
        <v>138</v>
      </c>
      <c r="I7662" s="443">
        <v>1</v>
      </c>
      <c r="J7662" s="393"/>
      <c r="K7662" s="393">
        <v>572.35</v>
      </c>
      <c r="L7662" s="393">
        <v>572.35</v>
      </c>
    </row>
    <row r="7663" spans="2:12" x14ac:dyDescent="0.25">
      <c r="B7663" s="394" t="s">
        <v>383</v>
      </c>
      <c r="C7663" s="444" t="s">
        <v>5374</v>
      </c>
      <c r="D7663" s="394" t="s">
        <v>1336</v>
      </c>
      <c r="E7663" s="394" t="s">
        <v>5375</v>
      </c>
      <c r="F7663" s="542" t="s">
        <v>390</v>
      </c>
      <c r="G7663" s="542"/>
      <c r="H7663" s="395" t="s">
        <v>138</v>
      </c>
      <c r="I7663" s="445">
        <v>1.02</v>
      </c>
      <c r="J7663" s="445">
        <v>0</v>
      </c>
      <c r="K7663" s="446">
        <v>561.13</v>
      </c>
      <c r="L7663" s="446">
        <v>572.35260000000005</v>
      </c>
    </row>
    <row r="7664" spans="2:12" ht="25.5" x14ac:dyDescent="0.25">
      <c r="B7664" s="399"/>
      <c r="C7664" s="399"/>
      <c r="D7664" s="399"/>
      <c r="E7664" s="399"/>
      <c r="F7664" s="399"/>
      <c r="G7664" s="399" t="s">
        <v>386</v>
      </c>
      <c r="H7664" s="447">
        <v>0</v>
      </c>
      <c r="I7664" s="399" t="s">
        <v>387</v>
      </c>
      <c r="J7664" s="447">
        <v>0</v>
      </c>
      <c r="K7664" s="399" t="s">
        <v>388</v>
      </c>
      <c r="L7664" s="447">
        <v>0</v>
      </c>
    </row>
    <row r="7665" spans="2:12" ht="12.75" customHeight="1" thickBot="1" x14ac:dyDescent="0.3">
      <c r="B7665" s="399"/>
      <c r="C7665" s="399"/>
      <c r="D7665" s="399"/>
      <c r="E7665" s="399"/>
      <c r="F7665" s="399"/>
      <c r="G7665" s="399" t="s">
        <v>389</v>
      </c>
      <c r="H7665" s="447">
        <v>0</v>
      </c>
      <c r="I7665" s="543"/>
      <c r="J7665" s="543" t="s">
        <v>474</v>
      </c>
      <c r="K7665" s="399"/>
      <c r="L7665" s="447">
        <v>572.35</v>
      </c>
    </row>
    <row r="7666" spans="2:12" ht="13.5" thickTop="1" x14ac:dyDescent="0.25">
      <c r="B7666" s="396"/>
      <c r="C7666" s="396"/>
      <c r="D7666" s="396"/>
      <c r="E7666" s="396"/>
      <c r="F7666" s="396"/>
      <c r="G7666" s="396"/>
      <c r="H7666" s="396"/>
      <c r="I7666" s="396"/>
      <c r="J7666" s="396"/>
      <c r="K7666" s="396"/>
      <c r="L7666" s="396"/>
    </row>
    <row r="7667" spans="2:12" ht="12.75" customHeight="1" x14ac:dyDescent="0.25">
      <c r="B7667" s="388"/>
      <c r="C7667" s="440" t="s">
        <v>15</v>
      </c>
      <c r="D7667" s="388" t="s">
        <v>33</v>
      </c>
      <c r="E7667" s="388" t="s">
        <v>30</v>
      </c>
      <c r="F7667" s="544" t="s">
        <v>199</v>
      </c>
      <c r="G7667" s="544"/>
      <c r="H7667" s="389" t="s">
        <v>24</v>
      </c>
      <c r="I7667" s="440" t="s">
        <v>26</v>
      </c>
      <c r="J7667" s="440" t="s">
        <v>585</v>
      </c>
      <c r="K7667" s="440" t="s">
        <v>54</v>
      </c>
      <c r="L7667" s="440" t="s">
        <v>25</v>
      </c>
    </row>
    <row r="7668" spans="2:12" ht="25.5" x14ac:dyDescent="0.25">
      <c r="B7668" s="390" t="s">
        <v>382</v>
      </c>
      <c r="C7668" s="391" t="s">
        <v>5554</v>
      </c>
      <c r="D7668" s="390" t="s">
        <v>160</v>
      </c>
      <c r="E7668" s="390" t="s">
        <v>5555</v>
      </c>
      <c r="F7668" s="541" t="s">
        <v>5553</v>
      </c>
      <c r="G7668" s="541"/>
      <c r="H7668" s="392" t="s">
        <v>2175</v>
      </c>
      <c r="I7668" s="443">
        <v>1</v>
      </c>
      <c r="J7668" s="393"/>
      <c r="K7668" s="393">
        <v>10</v>
      </c>
      <c r="L7668" s="393">
        <v>10</v>
      </c>
    </row>
    <row r="7669" spans="2:12" ht="25.5" x14ac:dyDescent="0.25">
      <c r="B7669" s="394" t="s">
        <v>383</v>
      </c>
      <c r="C7669" s="444" t="s">
        <v>5631</v>
      </c>
      <c r="D7669" s="394" t="s">
        <v>160</v>
      </c>
      <c r="E7669" s="394" t="s">
        <v>5632</v>
      </c>
      <c r="F7669" s="542" t="s">
        <v>390</v>
      </c>
      <c r="G7669" s="542"/>
      <c r="H7669" s="395" t="s">
        <v>2175</v>
      </c>
      <c r="I7669" s="445">
        <v>1.07</v>
      </c>
      <c r="J7669" s="445">
        <v>0</v>
      </c>
      <c r="K7669" s="446">
        <v>6.5</v>
      </c>
      <c r="L7669" s="446">
        <v>6.9550000000000001</v>
      </c>
    </row>
    <row r="7670" spans="2:12" x14ac:dyDescent="0.25">
      <c r="B7670" s="394" t="s">
        <v>383</v>
      </c>
      <c r="C7670" s="444" t="s">
        <v>674</v>
      </c>
      <c r="D7670" s="394" t="s">
        <v>1336</v>
      </c>
      <c r="E7670" s="394" t="s">
        <v>237</v>
      </c>
      <c r="F7670" s="542" t="s">
        <v>384</v>
      </c>
      <c r="G7670" s="542"/>
      <c r="H7670" s="395" t="s">
        <v>340</v>
      </c>
      <c r="I7670" s="445">
        <v>1.52E-2</v>
      </c>
      <c r="J7670" s="445">
        <v>0</v>
      </c>
      <c r="K7670" s="446">
        <v>22.31</v>
      </c>
      <c r="L7670" s="446">
        <v>0.33911200000000002</v>
      </c>
    </row>
    <row r="7671" spans="2:12" x14ac:dyDescent="0.25">
      <c r="B7671" s="394" t="s">
        <v>383</v>
      </c>
      <c r="C7671" s="444" t="s">
        <v>705</v>
      </c>
      <c r="D7671" s="394" t="s">
        <v>1336</v>
      </c>
      <c r="E7671" s="394" t="s">
        <v>245</v>
      </c>
      <c r="F7671" s="542" t="s">
        <v>384</v>
      </c>
      <c r="G7671" s="542"/>
      <c r="H7671" s="395" t="s">
        <v>340</v>
      </c>
      <c r="I7671" s="445">
        <v>9.3299999999999994E-2</v>
      </c>
      <c r="J7671" s="445">
        <v>0</v>
      </c>
      <c r="K7671" s="446">
        <v>29.18</v>
      </c>
      <c r="L7671" s="446">
        <v>2.7224940000000002</v>
      </c>
    </row>
    <row r="7672" spans="2:12" ht="25.5" x14ac:dyDescent="0.25">
      <c r="B7672" s="399"/>
      <c r="C7672" s="399"/>
      <c r="D7672" s="399"/>
      <c r="E7672" s="399"/>
      <c r="F7672" s="399"/>
      <c r="G7672" s="399" t="s">
        <v>386</v>
      </c>
      <c r="H7672" s="447">
        <v>3.05</v>
      </c>
      <c r="I7672" s="399" t="s">
        <v>387</v>
      </c>
      <c r="J7672" s="447">
        <v>0</v>
      </c>
      <c r="K7672" s="399" t="s">
        <v>388</v>
      </c>
      <c r="L7672" s="447">
        <v>3.05</v>
      </c>
    </row>
    <row r="7673" spans="2:12" ht="26.25" thickBot="1" x14ac:dyDescent="0.3">
      <c r="B7673" s="399"/>
      <c r="C7673" s="399"/>
      <c r="D7673" s="399"/>
      <c r="E7673" s="399"/>
      <c r="F7673" s="399"/>
      <c r="G7673" s="399" t="s">
        <v>389</v>
      </c>
      <c r="H7673" s="447">
        <v>0</v>
      </c>
      <c r="I7673" s="543"/>
      <c r="J7673" s="543" t="s">
        <v>474</v>
      </c>
      <c r="K7673" s="399"/>
      <c r="L7673" s="447">
        <v>10</v>
      </c>
    </row>
    <row r="7674" spans="2:12" ht="13.5" thickTop="1" x14ac:dyDescent="0.25">
      <c r="B7674" s="396"/>
      <c r="C7674" s="396"/>
      <c r="D7674" s="396"/>
      <c r="E7674" s="396"/>
      <c r="F7674" s="396"/>
      <c r="G7674" s="396"/>
      <c r="H7674" s="396"/>
      <c r="I7674" s="396"/>
      <c r="J7674" s="396"/>
      <c r="K7674" s="396"/>
      <c r="L7674" s="396"/>
    </row>
    <row r="7675" spans="2:12" ht="12.75" customHeight="1" x14ac:dyDescent="0.25">
      <c r="B7675" s="388"/>
      <c r="C7675" s="440" t="s">
        <v>15</v>
      </c>
      <c r="D7675" s="388" t="s">
        <v>33</v>
      </c>
      <c r="E7675" s="388" t="s">
        <v>30</v>
      </c>
      <c r="F7675" s="544" t="s">
        <v>199</v>
      </c>
      <c r="G7675" s="544"/>
      <c r="H7675" s="389" t="s">
        <v>24</v>
      </c>
      <c r="I7675" s="440" t="s">
        <v>26</v>
      </c>
      <c r="J7675" s="440" t="s">
        <v>585</v>
      </c>
      <c r="K7675" s="440" t="s">
        <v>54</v>
      </c>
      <c r="L7675" s="440" t="s">
        <v>25</v>
      </c>
    </row>
    <row r="7676" spans="2:12" ht="12.75" customHeight="1" x14ac:dyDescent="0.25">
      <c r="B7676" s="390" t="s">
        <v>382</v>
      </c>
      <c r="C7676" s="391" t="s">
        <v>5560</v>
      </c>
      <c r="D7676" s="390" t="s">
        <v>160</v>
      </c>
      <c r="E7676" s="390" t="s">
        <v>5561</v>
      </c>
      <c r="F7676" s="541" t="s">
        <v>5553</v>
      </c>
      <c r="G7676" s="541"/>
      <c r="H7676" s="392" t="s">
        <v>2175</v>
      </c>
      <c r="I7676" s="443">
        <v>1</v>
      </c>
      <c r="J7676" s="393"/>
      <c r="K7676" s="393">
        <v>8.85</v>
      </c>
      <c r="L7676" s="393">
        <v>8.85</v>
      </c>
    </row>
    <row r="7677" spans="2:12" x14ac:dyDescent="0.25">
      <c r="B7677" s="394" t="s">
        <v>383</v>
      </c>
      <c r="C7677" s="444" t="s">
        <v>705</v>
      </c>
      <c r="D7677" s="394" t="s">
        <v>1336</v>
      </c>
      <c r="E7677" s="394" t="s">
        <v>245</v>
      </c>
      <c r="F7677" s="542" t="s">
        <v>384</v>
      </c>
      <c r="G7677" s="542"/>
      <c r="H7677" s="395" t="s">
        <v>340</v>
      </c>
      <c r="I7677" s="445">
        <v>5.8099999999999999E-2</v>
      </c>
      <c r="J7677" s="445">
        <v>0</v>
      </c>
      <c r="K7677" s="446">
        <v>29.18</v>
      </c>
      <c r="L7677" s="446">
        <v>1.6953579999999999</v>
      </c>
    </row>
    <row r="7678" spans="2:12" x14ac:dyDescent="0.25">
      <c r="B7678" s="394" t="s">
        <v>383</v>
      </c>
      <c r="C7678" s="444" t="s">
        <v>674</v>
      </c>
      <c r="D7678" s="394" t="s">
        <v>1336</v>
      </c>
      <c r="E7678" s="394" t="s">
        <v>237</v>
      </c>
      <c r="F7678" s="542" t="s">
        <v>384</v>
      </c>
      <c r="G7678" s="542"/>
      <c r="H7678" s="395" t="s">
        <v>340</v>
      </c>
      <c r="I7678" s="445">
        <v>9.4999999999999998E-3</v>
      </c>
      <c r="J7678" s="445">
        <v>0</v>
      </c>
      <c r="K7678" s="446">
        <v>22.31</v>
      </c>
      <c r="L7678" s="446">
        <v>0.21194499999999999</v>
      </c>
    </row>
    <row r="7679" spans="2:12" ht="25.5" x14ac:dyDescent="0.25">
      <c r="B7679" s="394" t="s">
        <v>383</v>
      </c>
      <c r="C7679" s="444" t="s">
        <v>5631</v>
      </c>
      <c r="D7679" s="394" t="s">
        <v>160</v>
      </c>
      <c r="E7679" s="394" t="s">
        <v>5632</v>
      </c>
      <c r="F7679" s="542" t="s">
        <v>390</v>
      </c>
      <c r="G7679" s="542"/>
      <c r="H7679" s="395" t="s">
        <v>2175</v>
      </c>
      <c r="I7679" s="445">
        <v>1.07</v>
      </c>
      <c r="J7679" s="445">
        <v>0</v>
      </c>
      <c r="K7679" s="446">
        <v>6.5</v>
      </c>
      <c r="L7679" s="446">
        <v>6.9550000000000001</v>
      </c>
    </row>
    <row r="7680" spans="2:12" ht="25.5" x14ac:dyDescent="0.25">
      <c r="B7680" s="399"/>
      <c r="C7680" s="399"/>
      <c r="D7680" s="399"/>
      <c r="E7680" s="399"/>
      <c r="F7680" s="399"/>
      <c r="G7680" s="399" t="s">
        <v>386</v>
      </c>
      <c r="H7680" s="447">
        <v>1.9</v>
      </c>
      <c r="I7680" s="399" t="s">
        <v>387</v>
      </c>
      <c r="J7680" s="447">
        <v>0</v>
      </c>
      <c r="K7680" s="399" t="s">
        <v>388</v>
      </c>
      <c r="L7680" s="447">
        <v>1.9</v>
      </c>
    </row>
    <row r="7681" spans="2:12" ht="26.25" thickBot="1" x14ac:dyDescent="0.3">
      <c r="B7681" s="399"/>
      <c r="C7681" s="399"/>
      <c r="D7681" s="399"/>
      <c r="E7681" s="399"/>
      <c r="F7681" s="399"/>
      <c r="G7681" s="399" t="s">
        <v>389</v>
      </c>
      <c r="H7681" s="447">
        <v>0</v>
      </c>
      <c r="I7681" s="543"/>
      <c r="J7681" s="543" t="s">
        <v>474</v>
      </c>
      <c r="K7681" s="399"/>
      <c r="L7681" s="447">
        <v>8.85</v>
      </c>
    </row>
    <row r="7682" spans="2:12" ht="13.5" thickTop="1" x14ac:dyDescent="0.25">
      <c r="B7682" s="396"/>
      <c r="C7682" s="396"/>
      <c r="D7682" s="396"/>
      <c r="E7682" s="396"/>
      <c r="F7682" s="396"/>
      <c r="G7682" s="396"/>
      <c r="H7682" s="396"/>
      <c r="I7682" s="396"/>
      <c r="J7682" s="396"/>
      <c r="K7682" s="396"/>
      <c r="L7682" s="396"/>
    </row>
    <row r="7683" spans="2:12" ht="15" x14ac:dyDescent="0.25">
      <c r="B7683" s="388"/>
      <c r="C7683" s="440" t="s">
        <v>15</v>
      </c>
      <c r="D7683" s="388" t="s">
        <v>33</v>
      </c>
      <c r="E7683" s="388" t="s">
        <v>30</v>
      </c>
      <c r="F7683" s="544" t="s">
        <v>199</v>
      </c>
      <c r="G7683" s="544"/>
      <c r="H7683" s="389" t="s">
        <v>24</v>
      </c>
      <c r="I7683" s="440" t="s">
        <v>26</v>
      </c>
      <c r="J7683" s="440" t="s">
        <v>54</v>
      </c>
      <c r="K7683" s="440" t="s">
        <v>25</v>
      </c>
      <c r="L7683"/>
    </row>
    <row r="7684" spans="2:12" ht="12.75" customHeight="1" x14ac:dyDescent="0.25">
      <c r="B7684" s="390" t="s">
        <v>382</v>
      </c>
      <c r="C7684" s="391" t="s">
        <v>5188</v>
      </c>
      <c r="D7684" s="390" t="s">
        <v>3117</v>
      </c>
      <c r="E7684" s="390" t="s">
        <v>5189</v>
      </c>
      <c r="F7684" s="541" t="s">
        <v>73</v>
      </c>
      <c r="G7684" s="541"/>
      <c r="H7684" s="392" t="s">
        <v>5191</v>
      </c>
      <c r="I7684" s="443">
        <v>1</v>
      </c>
      <c r="J7684" s="393">
        <v>33.79</v>
      </c>
      <c r="K7684" s="393">
        <v>33.79</v>
      </c>
      <c r="L7684"/>
    </row>
    <row r="7685" spans="2:12" ht="12.75" customHeight="1" x14ac:dyDescent="0.25">
      <c r="B7685" s="544" t="s">
        <v>618</v>
      </c>
      <c r="C7685" s="546" t="s">
        <v>15</v>
      </c>
      <c r="D7685" s="544" t="s">
        <v>33</v>
      </c>
      <c r="E7685" s="544" t="s">
        <v>619</v>
      </c>
      <c r="F7685" s="546" t="s">
        <v>201</v>
      </c>
      <c r="G7685" s="548" t="s">
        <v>620</v>
      </c>
      <c r="H7685" s="546"/>
      <c r="I7685" s="548" t="s">
        <v>605</v>
      </c>
      <c r="J7685" s="546"/>
      <c r="K7685" s="546" t="s">
        <v>606</v>
      </c>
      <c r="L7685"/>
    </row>
    <row r="7686" spans="2:12" ht="30" x14ac:dyDescent="0.25">
      <c r="B7686" s="546"/>
      <c r="C7686" s="546"/>
      <c r="D7686" s="546"/>
      <c r="E7686" s="546"/>
      <c r="F7686" s="546"/>
      <c r="G7686" s="440" t="s">
        <v>621</v>
      </c>
      <c r="H7686" s="440" t="s">
        <v>622</v>
      </c>
      <c r="I7686" s="440" t="s">
        <v>621</v>
      </c>
      <c r="J7686" s="440" t="s">
        <v>622</v>
      </c>
      <c r="K7686" s="546"/>
      <c r="L7686"/>
    </row>
    <row r="7687" spans="2:12" ht="15" x14ac:dyDescent="0.25">
      <c r="B7687" s="394" t="s">
        <v>383</v>
      </c>
      <c r="C7687" s="444" t="s">
        <v>5633</v>
      </c>
      <c r="D7687" s="394" t="s">
        <v>3117</v>
      </c>
      <c r="E7687" s="394" t="s">
        <v>5634</v>
      </c>
      <c r="F7687" s="445">
        <v>1</v>
      </c>
      <c r="G7687" s="446">
        <v>1</v>
      </c>
      <c r="H7687" s="446">
        <v>0</v>
      </c>
      <c r="I7687" s="451">
        <v>277.83999999999997</v>
      </c>
      <c r="J7687" s="451">
        <v>71.94</v>
      </c>
      <c r="K7687" s="451">
        <v>277.83999999999997</v>
      </c>
      <c r="L7687"/>
    </row>
    <row r="7688" spans="2:12" ht="15" x14ac:dyDescent="0.25">
      <c r="B7688" s="547"/>
      <c r="C7688" s="547"/>
      <c r="D7688" s="547"/>
      <c r="E7688" s="547"/>
      <c r="F7688" s="547"/>
      <c r="G7688" s="547" t="s">
        <v>626</v>
      </c>
      <c r="H7688" s="547"/>
      <c r="I7688" s="547"/>
      <c r="J7688" s="547"/>
      <c r="K7688" s="400">
        <v>277.8415</v>
      </c>
      <c r="L7688"/>
    </row>
    <row r="7689" spans="2:12" ht="30" x14ac:dyDescent="0.25">
      <c r="B7689" s="388" t="s">
        <v>604</v>
      </c>
      <c r="C7689" s="440" t="s">
        <v>15</v>
      </c>
      <c r="D7689" s="388" t="s">
        <v>33</v>
      </c>
      <c r="E7689" s="388" t="s">
        <v>384</v>
      </c>
      <c r="F7689" s="440" t="s">
        <v>201</v>
      </c>
      <c r="G7689" s="546" t="s">
        <v>605</v>
      </c>
      <c r="H7689" s="546"/>
      <c r="I7689" s="546"/>
      <c r="J7689" s="546"/>
      <c r="K7689" s="440" t="s">
        <v>606</v>
      </c>
      <c r="L7689"/>
    </row>
    <row r="7690" spans="2:12" ht="15" x14ac:dyDescent="0.25">
      <c r="B7690" s="394" t="s">
        <v>383</v>
      </c>
      <c r="C7690" s="444" t="s">
        <v>690</v>
      </c>
      <c r="D7690" s="394" t="s">
        <v>1336</v>
      </c>
      <c r="E7690" s="394" t="s">
        <v>202</v>
      </c>
      <c r="F7690" s="445">
        <v>6</v>
      </c>
      <c r="G7690" s="394"/>
      <c r="H7690" s="394"/>
      <c r="I7690" s="394"/>
      <c r="J7690" s="451" t="s">
        <v>1131</v>
      </c>
      <c r="K7690" s="451" t="s">
        <v>4158</v>
      </c>
      <c r="L7690"/>
    </row>
    <row r="7691" spans="2:12" ht="15" x14ac:dyDescent="0.25">
      <c r="B7691" s="547"/>
      <c r="C7691" s="547"/>
      <c r="D7691" s="547"/>
      <c r="E7691" s="547"/>
      <c r="F7691" s="547"/>
      <c r="G7691" s="547" t="s">
        <v>608</v>
      </c>
      <c r="H7691" s="547"/>
      <c r="I7691" s="547"/>
      <c r="J7691" s="547"/>
      <c r="K7691" s="453">
        <v>0</v>
      </c>
      <c r="L7691"/>
    </row>
    <row r="7692" spans="2:12" ht="15" x14ac:dyDescent="0.25">
      <c r="B7692" s="547"/>
      <c r="C7692" s="547"/>
      <c r="D7692" s="547"/>
      <c r="E7692" s="547"/>
      <c r="F7692" s="547"/>
      <c r="G7692" s="547" t="s">
        <v>609</v>
      </c>
      <c r="H7692" s="547"/>
      <c r="I7692" s="547"/>
      <c r="J7692" s="547"/>
      <c r="K7692" s="400">
        <v>122.22</v>
      </c>
      <c r="L7692"/>
    </row>
    <row r="7693" spans="2:12" ht="12.75" customHeight="1" x14ac:dyDescent="0.25">
      <c r="B7693" s="547"/>
      <c r="C7693" s="547"/>
      <c r="D7693" s="547"/>
      <c r="E7693" s="547"/>
      <c r="F7693" s="547"/>
      <c r="G7693" s="547" t="s">
        <v>5174</v>
      </c>
      <c r="H7693" s="547"/>
      <c r="I7693" s="547"/>
      <c r="J7693" s="547"/>
      <c r="K7693" s="400">
        <v>400.06150000000002</v>
      </c>
      <c r="L7693"/>
    </row>
    <row r="7694" spans="2:12" ht="12.75" customHeight="1" x14ac:dyDescent="0.25">
      <c r="B7694" s="547"/>
      <c r="C7694" s="547"/>
      <c r="D7694" s="547"/>
      <c r="E7694" s="547"/>
      <c r="F7694" s="547"/>
      <c r="G7694" s="547" t="s">
        <v>5175</v>
      </c>
      <c r="H7694" s="547"/>
      <c r="I7694" s="547"/>
      <c r="J7694" s="547"/>
      <c r="K7694" s="400">
        <v>11.84</v>
      </c>
      <c r="L7694"/>
    </row>
    <row r="7695" spans="2:12" ht="15" x14ac:dyDescent="0.25">
      <c r="B7695" s="547"/>
      <c r="C7695" s="547"/>
      <c r="D7695" s="547"/>
      <c r="E7695" s="547"/>
      <c r="F7695" s="547"/>
      <c r="G7695" s="547" t="s">
        <v>5176</v>
      </c>
      <c r="H7695" s="547"/>
      <c r="I7695" s="547"/>
      <c r="J7695" s="547"/>
      <c r="K7695" s="400">
        <v>33.789000000000001</v>
      </c>
      <c r="L7695"/>
    </row>
    <row r="7696" spans="2:12" ht="15" x14ac:dyDescent="0.25">
      <c r="B7696" s="547"/>
      <c r="C7696" s="547"/>
      <c r="D7696" s="547"/>
      <c r="E7696" s="547"/>
      <c r="F7696" s="547"/>
      <c r="G7696" s="547" t="s">
        <v>5177</v>
      </c>
      <c r="H7696" s="547"/>
      <c r="I7696" s="547"/>
      <c r="J7696" s="547"/>
      <c r="K7696" s="400">
        <v>0</v>
      </c>
      <c r="L7696"/>
    </row>
    <row r="7697" spans="2:12" ht="60" x14ac:dyDescent="0.25">
      <c r="B7697" s="388" t="s">
        <v>646</v>
      </c>
      <c r="C7697" s="440" t="s">
        <v>5193</v>
      </c>
      <c r="D7697" s="388" t="s">
        <v>33</v>
      </c>
      <c r="E7697" s="388" t="s">
        <v>30</v>
      </c>
      <c r="F7697" s="440" t="s">
        <v>201</v>
      </c>
      <c r="G7697" s="546" t="s">
        <v>5194</v>
      </c>
      <c r="H7697" s="548"/>
      <c r="I7697" s="546"/>
      <c r="J7697" s="546"/>
      <c r="K7697" s="440" t="s">
        <v>605</v>
      </c>
      <c r="L7697"/>
    </row>
    <row r="7698" spans="2:12" ht="15" x14ac:dyDescent="0.25">
      <c r="B7698" s="389"/>
      <c r="C7698" s="389"/>
      <c r="D7698" s="389"/>
      <c r="E7698" s="389"/>
      <c r="F7698" s="389"/>
      <c r="G7698" s="389" t="s">
        <v>5195</v>
      </c>
      <c r="H7698" s="389" t="s">
        <v>5196</v>
      </c>
      <c r="I7698" s="389" t="s">
        <v>5197</v>
      </c>
      <c r="J7698" s="389" t="s">
        <v>5198</v>
      </c>
      <c r="K7698" s="389"/>
      <c r="L7698"/>
    </row>
    <row r="7699" spans="2:12" ht="15" x14ac:dyDescent="0.25">
      <c r="B7699" s="547"/>
      <c r="C7699" s="547"/>
      <c r="D7699" s="547"/>
      <c r="E7699" s="547"/>
      <c r="F7699" s="547"/>
      <c r="G7699" s="547" t="s">
        <v>5203</v>
      </c>
      <c r="H7699" s="547"/>
      <c r="I7699" s="547"/>
      <c r="J7699" s="547"/>
      <c r="K7699" s="400">
        <v>0</v>
      </c>
      <c r="L7699"/>
    </row>
    <row r="7700" spans="2:12" ht="15" x14ac:dyDescent="0.25">
      <c r="B7700" s="547"/>
      <c r="C7700" s="547"/>
      <c r="D7700" s="547"/>
      <c r="E7700" s="547"/>
      <c r="F7700" s="547"/>
      <c r="G7700" s="547" t="s">
        <v>5204</v>
      </c>
      <c r="H7700" s="547"/>
      <c r="I7700" s="547"/>
      <c r="J7700" s="547"/>
      <c r="K7700" s="400">
        <v>0</v>
      </c>
      <c r="L7700"/>
    </row>
    <row r="7701" spans="2:12" ht="25.5" x14ac:dyDescent="0.25">
      <c r="B7701" s="399"/>
      <c r="C7701" s="399"/>
      <c r="D7701" s="399"/>
      <c r="E7701" s="399"/>
      <c r="F7701" s="399" t="s">
        <v>386</v>
      </c>
      <c r="G7701" s="447">
        <v>10.32</v>
      </c>
      <c r="H7701" s="399" t="s">
        <v>387</v>
      </c>
      <c r="I7701" s="447">
        <v>0</v>
      </c>
      <c r="J7701" s="399" t="s">
        <v>388</v>
      </c>
      <c r="K7701" s="447">
        <v>10.322635135135135</v>
      </c>
      <c r="L7701"/>
    </row>
    <row r="7702" spans="2:12" ht="12.75" customHeight="1" thickBot="1" x14ac:dyDescent="0.3">
      <c r="B7702" s="399"/>
      <c r="C7702" s="399"/>
      <c r="D7702" s="399"/>
      <c r="E7702" s="399"/>
      <c r="F7702" s="399" t="s">
        <v>389</v>
      </c>
      <c r="G7702" s="447">
        <v>0</v>
      </c>
      <c r="H7702" s="399"/>
      <c r="I7702" s="543" t="s">
        <v>474</v>
      </c>
      <c r="J7702" s="543"/>
      <c r="K7702" s="447">
        <v>33.79</v>
      </c>
      <c r="L7702"/>
    </row>
    <row r="7703" spans="2:12" ht="12.75" customHeight="1" thickTop="1" x14ac:dyDescent="0.25">
      <c r="B7703" s="396"/>
      <c r="C7703" s="396"/>
      <c r="D7703" s="396"/>
      <c r="E7703" s="396"/>
      <c r="F7703" s="396"/>
      <c r="G7703" s="396"/>
      <c r="H7703" s="396"/>
      <c r="I7703" s="396"/>
      <c r="J7703" s="396"/>
      <c r="K7703" s="396"/>
      <c r="L7703"/>
    </row>
    <row r="7704" spans="2:12" ht="15" x14ac:dyDescent="0.25">
      <c r="B7704" s="388"/>
      <c r="C7704" s="440" t="s">
        <v>15</v>
      </c>
      <c r="D7704" s="388" t="s">
        <v>33</v>
      </c>
      <c r="E7704" s="388" t="s">
        <v>30</v>
      </c>
      <c r="F7704" s="544" t="s">
        <v>199</v>
      </c>
      <c r="G7704" s="544"/>
      <c r="H7704" s="389" t="s">
        <v>24</v>
      </c>
      <c r="I7704" s="440" t="s">
        <v>26</v>
      </c>
      <c r="J7704" s="440" t="s">
        <v>54</v>
      </c>
      <c r="K7704" s="440" t="s">
        <v>25</v>
      </c>
      <c r="L7704"/>
    </row>
    <row r="7705" spans="2:12" ht="38.25" x14ac:dyDescent="0.25">
      <c r="B7705" s="390" t="s">
        <v>382</v>
      </c>
      <c r="C7705" s="391" t="s">
        <v>5494</v>
      </c>
      <c r="D7705" s="390" t="s">
        <v>164</v>
      </c>
      <c r="E7705" s="390" t="s">
        <v>5495</v>
      </c>
      <c r="F7705" s="541" t="s">
        <v>5496</v>
      </c>
      <c r="G7705" s="541"/>
      <c r="H7705" s="392" t="s">
        <v>5497</v>
      </c>
      <c r="I7705" s="443">
        <v>1</v>
      </c>
      <c r="J7705" s="393">
        <v>576.98</v>
      </c>
      <c r="K7705" s="393">
        <v>576.98</v>
      </c>
      <c r="L7705"/>
    </row>
    <row r="7706" spans="2:12" ht="15" x14ac:dyDescent="0.25">
      <c r="B7706" s="388" t="s">
        <v>23</v>
      </c>
      <c r="C7706" s="440" t="s">
        <v>15</v>
      </c>
      <c r="D7706" s="388" t="s">
        <v>33</v>
      </c>
      <c r="E7706" s="388" t="s">
        <v>30</v>
      </c>
      <c r="F7706" s="544" t="s">
        <v>199</v>
      </c>
      <c r="G7706" s="546"/>
      <c r="H7706" s="389" t="s">
        <v>24</v>
      </c>
      <c r="I7706" s="440" t="s">
        <v>26</v>
      </c>
      <c r="J7706" s="440" t="s">
        <v>54</v>
      </c>
      <c r="K7706" s="440" t="s">
        <v>25</v>
      </c>
      <c r="L7706"/>
    </row>
    <row r="7707" spans="2:12" ht="25.5" x14ac:dyDescent="0.25">
      <c r="B7707" s="394" t="s">
        <v>383</v>
      </c>
      <c r="C7707" s="444" t="s">
        <v>5635</v>
      </c>
      <c r="D7707" s="394" t="s">
        <v>164</v>
      </c>
      <c r="E7707" s="394" t="s">
        <v>5636</v>
      </c>
      <c r="F7707" s="542" t="s">
        <v>390</v>
      </c>
      <c r="G7707" s="542"/>
      <c r="H7707" s="395" t="s">
        <v>136</v>
      </c>
      <c r="I7707" s="445">
        <v>1</v>
      </c>
      <c r="J7707" s="446">
        <v>271.89999999999998</v>
      </c>
      <c r="K7707" s="451" t="s">
        <v>5637</v>
      </c>
      <c r="L7707"/>
    </row>
    <row r="7708" spans="2:12" ht="15" x14ac:dyDescent="0.25">
      <c r="B7708" s="394" t="s">
        <v>383</v>
      </c>
      <c r="C7708" s="444" t="s">
        <v>5638</v>
      </c>
      <c r="D7708" s="394" t="s">
        <v>164</v>
      </c>
      <c r="E7708" s="394" t="s">
        <v>5639</v>
      </c>
      <c r="F7708" s="542" t="s">
        <v>390</v>
      </c>
      <c r="G7708" s="542"/>
      <c r="H7708" s="395" t="s">
        <v>141</v>
      </c>
      <c r="I7708" s="445">
        <v>1.8</v>
      </c>
      <c r="J7708" s="446">
        <v>43.42</v>
      </c>
      <c r="K7708" s="451" t="s">
        <v>5640</v>
      </c>
      <c r="L7708"/>
    </row>
    <row r="7709" spans="2:12" ht="15" x14ac:dyDescent="0.25">
      <c r="B7709" s="394" t="s">
        <v>383</v>
      </c>
      <c r="C7709" s="444" t="s">
        <v>5641</v>
      </c>
      <c r="D7709" s="394" t="s">
        <v>164</v>
      </c>
      <c r="E7709" s="394" t="s">
        <v>5642</v>
      </c>
      <c r="F7709" s="542" t="s">
        <v>390</v>
      </c>
      <c r="G7709" s="542"/>
      <c r="H7709" s="395" t="s">
        <v>136</v>
      </c>
      <c r="I7709" s="445">
        <v>2</v>
      </c>
      <c r="J7709" s="446">
        <v>26.99</v>
      </c>
      <c r="K7709" s="451" t="s">
        <v>5643</v>
      </c>
      <c r="L7709"/>
    </row>
    <row r="7710" spans="2:12" ht="15" x14ac:dyDescent="0.25">
      <c r="B7710" s="394" t="s">
        <v>383</v>
      </c>
      <c r="C7710" s="444" t="s">
        <v>5644</v>
      </c>
      <c r="D7710" s="394" t="s">
        <v>164</v>
      </c>
      <c r="E7710" s="394" t="s">
        <v>5645</v>
      </c>
      <c r="F7710" s="542" t="s">
        <v>390</v>
      </c>
      <c r="G7710" s="542"/>
      <c r="H7710" s="395" t="s">
        <v>141</v>
      </c>
      <c r="I7710" s="445">
        <v>1.8</v>
      </c>
      <c r="J7710" s="446">
        <v>13.57</v>
      </c>
      <c r="K7710" s="451" t="s">
        <v>5646</v>
      </c>
      <c r="L7710"/>
    </row>
    <row r="7711" spans="2:12" ht="12.75" customHeight="1" x14ac:dyDescent="0.25">
      <c r="B7711" s="394" t="s">
        <v>383</v>
      </c>
      <c r="C7711" s="444" t="s">
        <v>662</v>
      </c>
      <c r="D7711" s="394" t="s">
        <v>1336</v>
      </c>
      <c r="E7711" s="394" t="s">
        <v>240</v>
      </c>
      <c r="F7711" s="542" t="s">
        <v>384</v>
      </c>
      <c r="G7711" s="542"/>
      <c r="H7711" s="395" t="s">
        <v>340</v>
      </c>
      <c r="I7711" s="445">
        <v>3</v>
      </c>
      <c r="J7711" s="446">
        <v>29.14</v>
      </c>
      <c r="K7711" s="451" t="s">
        <v>5647</v>
      </c>
      <c r="L7711"/>
    </row>
    <row r="7712" spans="2:12" ht="15" x14ac:dyDescent="0.25">
      <c r="B7712" s="394" t="s">
        <v>383</v>
      </c>
      <c r="C7712" s="444" t="s">
        <v>690</v>
      </c>
      <c r="D7712" s="394" t="s">
        <v>1336</v>
      </c>
      <c r="E7712" s="394" t="s">
        <v>202</v>
      </c>
      <c r="F7712" s="542" t="s">
        <v>384</v>
      </c>
      <c r="G7712" s="542"/>
      <c r="H7712" s="395" t="s">
        <v>340</v>
      </c>
      <c r="I7712" s="445">
        <v>3</v>
      </c>
      <c r="J7712" s="446">
        <v>20.37</v>
      </c>
      <c r="K7712" s="451" t="s">
        <v>5648</v>
      </c>
      <c r="L7712"/>
    </row>
    <row r="7713" spans="2:12" ht="15" x14ac:dyDescent="0.25">
      <c r="B7713" s="549" t="s">
        <v>497</v>
      </c>
      <c r="C7713" s="546"/>
      <c r="D7713" s="546"/>
      <c r="E7713" s="546"/>
      <c r="F7713" s="546"/>
      <c r="G7713" s="546"/>
      <c r="H7713" s="546"/>
      <c r="I7713" s="546"/>
      <c r="J7713" s="546"/>
      <c r="K7713" s="546"/>
      <c r="L7713"/>
    </row>
    <row r="7714" spans="2:12" ht="12.75" customHeight="1" x14ac:dyDescent="0.25">
      <c r="B7714" s="388" t="s">
        <v>23</v>
      </c>
      <c r="C7714" s="440" t="s">
        <v>15</v>
      </c>
      <c r="D7714" s="388" t="s">
        <v>33</v>
      </c>
      <c r="E7714" s="388" t="s">
        <v>30</v>
      </c>
      <c r="F7714" s="544" t="s">
        <v>199</v>
      </c>
      <c r="G7714" s="546"/>
      <c r="H7714" s="389" t="s">
        <v>24</v>
      </c>
      <c r="I7714" s="440" t="s">
        <v>26</v>
      </c>
      <c r="J7714" s="440" t="s">
        <v>54</v>
      </c>
      <c r="K7714" s="440" t="s">
        <v>25</v>
      </c>
      <c r="L7714"/>
    </row>
    <row r="7715" spans="2:12" ht="12.75" customHeight="1" x14ac:dyDescent="0.25">
      <c r="B7715" s="394" t="s">
        <v>383</v>
      </c>
      <c r="C7715" s="444" t="s">
        <v>5635</v>
      </c>
      <c r="D7715" s="394" t="s">
        <v>164</v>
      </c>
      <c r="E7715" s="394" t="s">
        <v>5636</v>
      </c>
      <c r="F7715" s="542" t="s">
        <v>390</v>
      </c>
      <c r="G7715" s="542"/>
      <c r="H7715" s="395" t="s">
        <v>136</v>
      </c>
      <c r="I7715" s="445">
        <v>1</v>
      </c>
      <c r="J7715" s="446">
        <v>271.89999999999998</v>
      </c>
      <c r="K7715" s="451" t="s">
        <v>5637</v>
      </c>
      <c r="L7715"/>
    </row>
    <row r="7716" spans="2:12" ht="12.75" customHeight="1" x14ac:dyDescent="0.25">
      <c r="B7716" s="394" t="s">
        <v>383</v>
      </c>
      <c r="C7716" s="444" t="s">
        <v>5638</v>
      </c>
      <c r="D7716" s="394" t="s">
        <v>164</v>
      </c>
      <c r="E7716" s="394" t="s">
        <v>5639</v>
      </c>
      <c r="F7716" s="542" t="s">
        <v>390</v>
      </c>
      <c r="G7716" s="542"/>
      <c r="H7716" s="395" t="s">
        <v>141</v>
      </c>
      <c r="I7716" s="445">
        <v>1.8</v>
      </c>
      <c r="J7716" s="446">
        <v>43.42</v>
      </c>
      <c r="K7716" s="451" t="s">
        <v>5640</v>
      </c>
      <c r="L7716"/>
    </row>
    <row r="7717" spans="2:12" ht="15" x14ac:dyDescent="0.25">
      <c r="B7717" s="394" t="s">
        <v>383</v>
      </c>
      <c r="C7717" s="444" t="s">
        <v>5641</v>
      </c>
      <c r="D7717" s="394" t="s">
        <v>164</v>
      </c>
      <c r="E7717" s="394" t="s">
        <v>5642</v>
      </c>
      <c r="F7717" s="542" t="s">
        <v>390</v>
      </c>
      <c r="G7717" s="542"/>
      <c r="H7717" s="395" t="s">
        <v>136</v>
      </c>
      <c r="I7717" s="445">
        <v>2</v>
      </c>
      <c r="J7717" s="446">
        <v>26.99</v>
      </c>
      <c r="K7717" s="451" t="s">
        <v>5643</v>
      </c>
      <c r="L7717"/>
    </row>
    <row r="7718" spans="2:12" ht="12.75" customHeight="1" x14ac:dyDescent="0.25">
      <c r="B7718" s="394" t="s">
        <v>383</v>
      </c>
      <c r="C7718" s="444" t="s">
        <v>5644</v>
      </c>
      <c r="D7718" s="394" t="s">
        <v>164</v>
      </c>
      <c r="E7718" s="394" t="s">
        <v>5645</v>
      </c>
      <c r="F7718" s="542" t="s">
        <v>390</v>
      </c>
      <c r="G7718" s="542"/>
      <c r="H7718" s="395" t="s">
        <v>141</v>
      </c>
      <c r="I7718" s="445">
        <v>1.8</v>
      </c>
      <c r="J7718" s="446">
        <v>13.57</v>
      </c>
      <c r="K7718" s="451" t="s">
        <v>5646</v>
      </c>
      <c r="L7718"/>
    </row>
    <row r="7719" spans="2:12" ht="15" x14ac:dyDescent="0.25">
      <c r="B7719" s="394" t="s">
        <v>383</v>
      </c>
      <c r="C7719" s="444" t="s">
        <v>662</v>
      </c>
      <c r="D7719" s="394" t="s">
        <v>1336</v>
      </c>
      <c r="E7719" s="394" t="s">
        <v>240</v>
      </c>
      <c r="F7719" s="542" t="s">
        <v>384</v>
      </c>
      <c r="G7719" s="542"/>
      <c r="H7719" s="395" t="s">
        <v>340</v>
      </c>
      <c r="I7719" s="445">
        <v>3</v>
      </c>
      <c r="J7719" s="446">
        <v>29.14</v>
      </c>
      <c r="K7719" s="451" t="s">
        <v>5647</v>
      </c>
      <c r="L7719"/>
    </row>
    <row r="7720" spans="2:12" ht="15" x14ac:dyDescent="0.25">
      <c r="B7720" s="394" t="s">
        <v>383</v>
      </c>
      <c r="C7720" s="444" t="s">
        <v>690</v>
      </c>
      <c r="D7720" s="394" t="s">
        <v>1336</v>
      </c>
      <c r="E7720" s="394" t="s">
        <v>202</v>
      </c>
      <c r="F7720" s="542" t="s">
        <v>384</v>
      </c>
      <c r="G7720" s="542"/>
      <c r="H7720" s="395" t="s">
        <v>340</v>
      </c>
      <c r="I7720" s="445">
        <v>3</v>
      </c>
      <c r="J7720" s="446">
        <v>20.37</v>
      </c>
      <c r="K7720" s="451" t="s">
        <v>5648</v>
      </c>
      <c r="L7720"/>
    </row>
    <row r="7721" spans="2:12" ht="25.5" x14ac:dyDescent="0.25">
      <c r="B7721" s="399"/>
      <c r="C7721" s="399"/>
      <c r="D7721" s="399"/>
      <c r="E7721" s="399"/>
      <c r="F7721" s="399" t="s">
        <v>386</v>
      </c>
      <c r="G7721" s="447">
        <v>148.53</v>
      </c>
      <c r="H7721" s="399" t="s">
        <v>387</v>
      </c>
      <c r="I7721" s="447">
        <v>0</v>
      </c>
      <c r="J7721" s="399" t="s">
        <v>388</v>
      </c>
      <c r="K7721" s="447">
        <v>148.53</v>
      </c>
      <c r="L7721"/>
    </row>
    <row r="7722" spans="2:12" ht="26.25" thickBot="1" x14ac:dyDescent="0.3">
      <c r="B7722" s="399"/>
      <c r="C7722" s="399"/>
      <c r="D7722" s="399"/>
      <c r="E7722" s="399"/>
      <c r="F7722" s="399" t="s">
        <v>389</v>
      </c>
      <c r="G7722" s="447">
        <v>0</v>
      </c>
      <c r="H7722" s="399"/>
      <c r="I7722" s="543" t="s">
        <v>474</v>
      </c>
      <c r="J7722" s="543"/>
      <c r="K7722" s="447">
        <v>576.98</v>
      </c>
      <c r="L7722"/>
    </row>
    <row r="7723" spans="2:12" ht="15.75" thickTop="1" x14ac:dyDescent="0.25">
      <c r="B7723" s="396"/>
      <c r="C7723" s="396"/>
      <c r="D7723" s="396"/>
      <c r="E7723" s="396"/>
      <c r="F7723" s="396"/>
      <c r="G7723" s="396"/>
      <c r="H7723" s="396"/>
      <c r="I7723" s="396"/>
      <c r="J7723" s="396"/>
      <c r="K7723" s="396"/>
      <c r="L7723"/>
    </row>
    <row r="7724" spans="2:12" ht="15" x14ac:dyDescent="0.25">
      <c r="B7724" s="388"/>
      <c r="C7724" s="440" t="s">
        <v>15</v>
      </c>
      <c r="D7724" s="388" t="s">
        <v>33</v>
      </c>
      <c r="E7724" s="388" t="s">
        <v>30</v>
      </c>
      <c r="F7724" s="544" t="s">
        <v>199</v>
      </c>
      <c r="G7724" s="544"/>
      <c r="H7724" s="389" t="s">
        <v>24</v>
      </c>
      <c r="I7724" s="440" t="s">
        <v>26</v>
      </c>
      <c r="J7724" s="440" t="s">
        <v>585</v>
      </c>
      <c r="K7724" s="440" t="s">
        <v>54</v>
      </c>
      <c r="L7724" s="440" t="s">
        <v>25</v>
      </c>
    </row>
    <row r="7725" spans="2:12" ht="38.25" x14ac:dyDescent="0.25">
      <c r="B7725" s="390" t="s">
        <v>382</v>
      </c>
      <c r="C7725" s="391" t="s">
        <v>5027</v>
      </c>
      <c r="D7725" s="390" t="s">
        <v>130</v>
      </c>
      <c r="E7725" s="390" t="s">
        <v>5028</v>
      </c>
      <c r="F7725" s="541">
        <v>343</v>
      </c>
      <c r="G7725" s="541"/>
      <c r="H7725" s="392" t="s">
        <v>131</v>
      </c>
      <c r="I7725" s="443">
        <v>1</v>
      </c>
      <c r="J7725" s="393"/>
      <c r="K7725" s="393">
        <v>1096.23</v>
      </c>
      <c r="L7725" s="393">
        <v>1096.23</v>
      </c>
    </row>
    <row r="7726" spans="2:12" x14ac:dyDescent="0.25">
      <c r="B7726" s="394" t="s">
        <v>383</v>
      </c>
      <c r="C7726" s="444" t="s">
        <v>5649</v>
      </c>
      <c r="D7726" s="394" t="s">
        <v>1336</v>
      </c>
      <c r="E7726" s="394" t="s">
        <v>5650</v>
      </c>
      <c r="F7726" s="542" t="s">
        <v>390</v>
      </c>
      <c r="G7726" s="542"/>
      <c r="H7726" s="395" t="s">
        <v>156</v>
      </c>
      <c r="I7726" s="445">
        <v>1.5</v>
      </c>
      <c r="J7726" s="445">
        <v>0</v>
      </c>
      <c r="K7726" s="446">
        <v>5</v>
      </c>
      <c r="L7726" s="446">
        <v>7.5</v>
      </c>
    </row>
    <row r="7727" spans="2:12" ht="12.75" customHeight="1" x14ac:dyDescent="0.25">
      <c r="B7727" s="394" t="s">
        <v>383</v>
      </c>
      <c r="C7727" s="444" t="s">
        <v>5651</v>
      </c>
      <c r="D7727" s="394" t="s">
        <v>164</v>
      </c>
      <c r="E7727" s="394" t="s">
        <v>5652</v>
      </c>
      <c r="F7727" s="542" t="s">
        <v>390</v>
      </c>
      <c r="G7727" s="542"/>
      <c r="H7727" s="395" t="s">
        <v>131</v>
      </c>
      <c r="I7727" s="445">
        <v>1</v>
      </c>
      <c r="J7727" s="445">
        <v>0</v>
      </c>
      <c r="K7727" s="446">
        <v>1063.99</v>
      </c>
      <c r="L7727" s="446">
        <v>1063.99</v>
      </c>
    </row>
    <row r="7728" spans="2:12" ht="12.75" customHeight="1" x14ac:dyDescent="0.25">
      <c r="B7728" s="394" t="s">
        <v>383</v>
      </c>
      <c r="C7728" s="444" t="s">
        <v>690</v>
      </c>
      <c r="D7728" s="394" t="s">
        <v>1336</v>
      </c>
      <c r="E7728" s="394" t="s">
        <v>202</v>
      </c>
      <c r="F7728" s="542" t="s">
        <v>384</v>
      </c>
      <c r="G7728" s="542"/>
      <c r="H7728" s="395" t="s">
        <v>340</v>
      </c>
      <c r="I7728" s="445">
        <v>0.5</v>
      </c>
      <c r="J7728" s="445">
        <v>0</v>
      </c>
      <c r="K7728" s="446">
        <v>20.37</v>
      </c>
      <c r="L7728" s="446">
        <v>10.185</v>
      </c>
    </row>
    <row r="7729" spans="2:12" x14ac:dyDescent="0.25">
      <c r="B7729" s="394" t="s">
        <v>383</v>
      </c>
      <c r="C7729" s="444" t="s">
        <v>673</v>
      </c>
      <c r="D7729" s="394" t="s">
        <v>1336</v>
      </c>
      <c r="E7729" s="394" t="s">
        <v>247</v>
      </c>
      <c r="F7729" s="542" t="s">
        <v>384</v>
      </c>
      <c r="G7729" s="542"/>
      <c r="H7729" s="395" t="s">
        <v>340</v>
      </c>
      <c r="I7729" s="445">
        <v>0.5</v>
      </c>
      <c r="J7729" s="445">
        <v>0</v>
      </c>
      <c r="K7729" s="446">
        <v>29.12</v>
      </c>
      <c r="L7729" s="446">
        <v>14.56</v>
      </c>
    </row>
    <row r="7730" spans="2:12" ht="25.5" x14ac:dyDescent="0.25">
      <c r="B7730" s="399"/>
      <c r="C7730" s="399"/>
      <c r="D7730" s="399"/>
      <c r="E7730" s="399"/>
      <c r="F7730" s="399"/>
      <c r="G7730" s="399" t="s">
        <v>386</v>
      </c>
      <c r="H7730" s="447">
        <v>24.74</v>
      </c>
      <c r="I7730" s="399" t="s">
        <v>387</v>
      </c>
      <c r="J7730" s="447">
        <v>0</v>
      </c>
      <c r="K7730" s="399" t="s">
        <v>388</v>
      </c>
      <c r="L7730" s="447">
        <v>24.74</v>
      </c>
    </row>
    <row r="7731" spans="2:12" ht="26.25" thickBot="1" x14ac:dyDescent="0.3">
      <c r="B7731" s="399"/>
      <c r="C7731" s="399"/>
      <c r="D7731" s="399"/>
      <c r="E7731" s="399"/>
      <c r="F7731" s="399"/>
      <c r="G7731" s="399" t="s">
        <v>389</v>
      </c>
      <c r="H7731" s="447">
        <v>0</v>
      </c>
      <c r="I7731" s="543"/>
      <c r="J7731" s="543" t="s">
        <v>474</v>
      </c>
      <c r="K7731" s="399"/>
      <c r="L7731" s="447">
        <v>1096.23</v>
      </c>
    </row>
    <row r="7732" spans="2:12" ht="12.75" customHeight="1" thickTop="1" x14ac:dyDescent="0.25">
      <c r="B7732" s="396"/>
      <c r="C7732" s="396"/>
      <c r="D7732" s="396"/>
      <c r="E7732" s="396"/>
      <c r="F7732" s="396"/>
      <c r="G7732" s="396"/>
      <c r="H7732" s="396"/>
      <c r="I7732" s="396"/>
      <c r="J7732" s="396"/>
      <c r="K7732" s="396"/>
      <c r="L7732" s="396"/>
    </row>
    <row r="7733" spans="2:12" ht="15" x14ac:dyDescent="0.25">
      <c r="B7733" s="388"/>
      <c r="C7733" s="440" t="s">
        <v>15</v>
      </c>
      <c r="D7733" s="388" t="s">
        <v>33</v>
      </c>
      <c r="E7733" s="388" t="s">
        <v>30</v>
      </c>
      <c r="F7733" s="544" t="s">
        <v>199</v>
      </c>
      <c r="G7733" s="544"/>
      <c r="H7733" s="389" t="s">
        <v>24</v>
      </c>
      <c r="I7733" s="440" t="s">
        <v>26</v>
      </c>
      <c r="J7733" s="440" t="s">
        <v>585</v>
      </c>
      <c r="K7733" s="440" t="s">
        <v>54</v>
      </c>
      <c r="L7733" s="440" t="s">
        <v>25</v>
      </c>
    </row>
    <row r="7734" spans="2:12" x14ac:dyDescent="0.25">
      <c r="B7734" s="390" t="s">
        <v>382</v>
      </c>
      <c r="C7734" s="391" t="s">
        <v>5003</v>
      </c>
      <c r="D7734" s="390" t="s">
        <v>1336</v>
      </c>
      <c r="E7734" s="390" t="s">
        <v>5004</v>
      </c>
      <c r="F7734" s="541">
        <v>1701</v>
      </c>
      <c r="G7734" s="541"/>
      <c r="H7734" s="392" t="s">
        <v>137</v>
      </c>
      <c r="I7734" s="443">
        <v>1</v>
      </c>
      <c r="J7734" s="393"/>
      <c r="K7734" s="393">
        <v>293.89999999999998</v>
      </c>
      <c r="L7734" s="393">
        <v>293.89999999999998</v>
      </c>
    </row>
    <row r="7735" spans="2:12" x14ac:dyDescent="0.25">
      <c r="B7735" s="394" t="s">
        <v>383</v>
      </c>
      <c r="C7735" s="444" t="s">
        <v>5005</v>
      </c>
      <c r="D7735" s="394" t="s">
        <v>1336</v>
      </c>
      <c r="E7735" s="394" t="s">
        <v>5006</v>
      </c>
      <c r="F7735" s="542" t="s">
        <v>390</v>
      </c>
      <c r="G7735" s="542"/>
      <c r="H7735" s="395" t="s">
        <v>136</v>
      </c>
      <c r="I7735" s="445">
        <v>1</v>
      </c>
      <c r="J7735" s="445">
        <v>0</v>
      </c>
      <c r="K7735" s="446">
        <v>267.61</v>
      </c>
      <c r="L7735" s="446">
        <v>267.61</v>
      </c>
    </row>
    <row r="7736" spans="2:12" x14ac:dyDescent="0.25">
      <c r="B7736" s="394" t="s">
        <v>383</v>
      </c>
      <c r="C7736" s="444" t="s">
        <v>662</v>
      </c>
      <c r="D7736" s="394" t="s">
        <v>1336</v>
      </c>
      <c r="E7736" s="394" t="s">
        <v>240</v>
      </c>
      <c r="F7736" s="542" t="s">
        <v>384</v>
      </c>
      <c r="G7736" s="542"/>
      <c r="H7736" s="395" t="s">
        <v>340</v>
      </c>
      <c r="I7736" s="445">
        <v>0.84440000000000004</v>
      </c>
      <c r="J7736" s="445">
        <v>0</v>
      </c>
      <c r="K7736" s="446">
        <v>29.14</v>
      </c>
      <c r="L7736" s="446">
        <v>24.605816000000001</v>
      </c>
    </row>
    <row r="7737" spans="2:12" x14ac:dyDescent="0.25">
      <c r="B7737" s="394" t="s">
        <v>383</v>
      </c>
      <c r="C7737" s="444" t="s">
        <v>690</v>
      </c>
      <c r="D7737" s="394" t="s">
        <v>1336</v>
      </c>
      <c r="E7737" s="394" t="s">
        <v>202</v>
      </c>
      <c r="F7737" s="542" t="s">
        <v>384</v>
      </c>
      <c r="G7737" s="542"/>
      <c r="H7737" s="395" t="s">
        <v>340</v>
      </c>
      <c r="I7737" s="445">
        <v>8.3299999999999999E-2</v>
      </c>
      <c r="J7737" s="445">
        <v>0</v>
      </c>
      <c r="K7737" s="446">
        <v>20.37</v>
      </c>
      <c r="L7737" s="446">
        <v>1.6968209999999999</v>
      </c>
    </row>
    <row r="7738" spans="2:12" ht="25.5" x14ac:dyDescent="0.25">
      <c r="B7738" s="399"/>
      <c r="C7738" s="399"/>
      <c r="D7738" s="399"/>
      <c r="E7738" s="399"/>
      <c r="F7738" s="399"/>
      <c r="G7738" s="399" t="s">
        <v>386</v>
      </c>
      <c r="H7738" s="447">
        <v>26.29</v>
      </c>
      <c r="I7738" s="399" t="s">
        <v>387</v>
      </c>
      <c r="J7738" s="447">
        <v>0</v>
      </c>
      <c r="K7738" s="399" t="s">
        <v>388</v>
      </c>
      <c r="L7738" s="447">
        <v>26.29</v>
      </c>
    </row>
    <row r="7739" spans="2:12" ht="26.25" thickBot="1" x14ac:dyDescent="0.3">
      <c r="B7739" s="399"/>
      <c r="C7739" s="399"/>
      <c r="D7739" s="399"/>
      <c r="E7739" s="399"/>
      <c r="F7739" s="399"/>
      <c r="G7739" s="399" t="s">
        <v>389</v>
      </c>
      <c r="H7739" s="447">
        <v>0</v>
      </c>
      <c r="I7739" s="543"/>
      <c r="J7739" s="543" t="s">
        <v>474</v>
      </c>
      <c r="K7739" s="399"/>
      <c r="L7739" s="447">
        <v>293.89999999999998</v>
      </c>
    </row>
    <row r="7740" spans="2:12" ht="12.75" customHeight="1" thickTop="1" x14ac:dyDescent="0.25">
      <c r="B7740" s="396"/>
      <c r="C7740" s="396"/>
      <c r="D7740" s="396"/>
      <c r="E7740" s="396"/>
      <c r="F7740" s="396"/>
      <c r="G7740" s="396"/>
      <c r="H7740" s="396"/>
      <c r="I7740" s="396"/>
      <c r="J7740" s="396"/>
      <c r="K7740" s="396"/>
      <c r="L7740" s="396"/>
    </row>
    <row r="7741" spans="2:12" ht="15" x14ac:dyDescent="0.25">
      <c r="B7741" s="388"/>
      <c r="C7741" s="440" t="s">
        <v>15</v>
      </c>
      <c r="D7741" s="388" t="s">
        <v>33</v>
      </c>
      <c r="E7741" s="388" t="s">
        <v>30</v>
      </c>
      <c r="F7741" s="544" t="s">
        <v>199</v>
      </c>
      <c r="G7741" s="544"/>
      <c r="H7741" s="389" t="s">
        <v>24</v>
      </c>
      <c r="I7741" s="440" t="s">
        <v>26</v>
      </c>
      <c r="J7741" s="440" t="s">
        <v>585</v>
      </c>
      <c r="K7741" s="440" t="s">
        <v>54</v>
      </c>
      <c r="L7741" s="440" t="s">
        <v>25</v>
      </c>
    </row>
    <row r="7742" spans="2:12" ht="12.75" customHeight="1" x14ac:dyDescent="0.25">
      <c r="B7742" s="390" t="s">
        <v>382</v>
      </c>
      <c r="C7742" s="391" t="s">
        <v>4416</v>
      </c>
      <c r="D7742" s="390" t="s">
        <v>160</v>
      </c>
      <c r="E7742" s="390" t="s">
        <v>4417</v>
      </c>
      <c r="F7742" s="541" t="s">
        <v>503</v>
      </c>
      <c r="G7742" s="541"/>
      <c r="H7742" s="392" t="s">
        <v>504</v>
      </c>
      <c r="I7742" s="443">
        <v>1</v>
      </c>
      <c r="J7742" s="393"/>
      <c r="K7742" s="393">
        <v>29.44</v>
      </c>
      <c r="L7742" s="393">
        <v>29.44</v>
      </c>
    </row>
    <row r="7743" spans="2:12" ht="25.5" x14ac:dyDescent="0.25">
      <c r="B7743" s="397" t="s">
        <v>471</v>
      </c>
      <c r="C7743" s="448" t="s">
        <v>5653</v>
      </c>
      <c r="D7743" s="397" t="s">
        <v>160</v>
      </c>
      <c r="E7743" s="397" t="s">
        <v>5654</v>
      </c>
      <c r="F7743" s="545" t="s">
        <v>5577</v>
      </c>
      <c r="G7743" s="545"/>
      <c r="H7743" s="398" t="s">
        <v>340</v>
      </c>
      <c r="I7743" s="449">
        <v>1</v>
      </c>
      <c r="J7743" s="449">
        <v>0</v>
      </c>
      <c r="K7743" s="450">
        <v>0.06</v>
      </c>
      <c r="L7743" s="450">
        <v>0.06</v>
      </c>
    </row>
    <row r="7744" spans="2:12" ht="38.25" x14ac:dyDescent="0.25">
      <c r="B7744" s="397" t="s">
        <v>471</v>
      </c>
      <c r="C7744" s="448" t="s">
        <v>5655</v>
      </c>
      <c r="D7744" s="397" t="s">
        <v>160</v>
      </c>
      <c r="E7744" s="397" t="s">
        <v>5656</v>
      </c>
      <c r="F7744" s="545" t="s">
        <v>5577</v>
      </c>
      <c r="G7744" s="545"/>
      <c r="H7744" s="398" t="s">
        <v>340</v>
      </c>
      <c r="I7744" s="449">
        <v>1</v>
      </c>
      <c r="J7744" s="449">
        <v>0</v>
      </c>
      <c r="K7744" s="450">
        <v>0.26</v>
      </c>
      <c r="L7744" s="450">
        <v>0.26</v>
      </c>
    </row>
    <row r="7745" spans="2:12" x14ac:dyDescent="0.25">
      <c r="B7745" s="394" t="s">
        <v>383</v>
      </c>
      <c r="C7745" s="444" t="s">
        <v>673</v>
      </c>
      <c r="D7745" s="394" t="s">
        <v>1336</v>
      </c>
      <c r="E7745" s="394" t="s">
        <v>247</v>
      </c>
      <c r="F7745" s="542" t="s">
        <v>384</v>
      </c>
      <c r="G7745" s="542"/>
      <c r="H7745" s="395" t="s">
        <v>340</v>
      </c>
      <c r="I7745" s="445">
        <v>1</v>
      </c>
      <c r="J7745" s="445">
        <v>0</v>
      </c>
      <c r="K7745" s="446">
        <v>29.12</v>
      </c>
      <c r="L7745" s="446">
        <v>29.12</v>
      </c>
    </row>
    <row r="7746" spans="2:12" ht="25.5" x14ac:dyDescent="0.25">
      <c r="B7746" s="399"/>
      <c r="C7746" s="399"/>
      <c r="D7746" s="399"/>
      <c r="E7746" s="399"/>
      <c r="F7746" s="399"/>
      <c r="G7746" s="399" t="s">
        <v>386</v>
      </c>
      <c r="H7746" s="447">
        <v>29.12</v>
      </c>
      <c r="I7746" s="399" t="s">
        <v>387</v>
      </c>
      <c r="J7746" s="447">
        <v>0</v>
      </c>
      <c r="K7746" s="399" t="s">
        <v>388</v>
      </c>
      <c r="L7746" s="447">
        <v>29.12</v>
      </c>
    </row>
    <row r="7747" spans="2:12" ht="26.25" thickBot="1" x14ac:dyDescent="0.3">
      <c r="B7747" s="399"/>
      <c r="C7747" s="399"/>
      <c r="D7747" s="399"/>
      <c r="E7747" s="399"/>
      <c r="F7747" s="399"/>
      <c r="G7747" s="399" t="s">
        <v>389</v>
      </c>
      <c r="H7747" s="447">
        <v>0</v>
      </c>
      <c r="I7747" s="543"/>
      <c r="J7747" s="543" t="s">
        <v>474</v>
      </c>
      <c r="K7747" s="399"/>
      <c r="L7747" s="447">
        <v>29.44</v>
      </c>
    </row>
    <row r="7748" spans="2:12" ht="13.5" thickTop="1" x14ac:dyDescent="0.25">
      <c r="B7748" s="396"/>
      <c r="C7748" s="396"/>
      <c r="D7748" s="396"/>
      <c r="E7748" s="396"/>
      <c r="F7748" s="396"/>
      <c r="G7748" s="396"/>
      <c r="H7748" s="396"/>
      <c r="I7748" s="396"/>
      <c r="J7748" s="396"/>
      <c r="K7748" s="396"/>
      <c r="L7748" s="396"/>
    </row>
    <row r="7749" spans="2:12" ht="12.75" customHeight="1" x14ac:dyDescent="0.25">
      <c r="B7749" s="388"/>
      <c r="C7749" s="440" t="s">
        <v>15</v>
      </c>
      <c r="D7749" s="388" t="s">
        <v>33</v>
      </c>
      <c r="E7749" s="388" t="s">
        <v>30</v>
      </c>
      <c r="F7749" s="544" t="s">
        <v>199</v>
      </c>
      <c r="G7749" s="544"/>
      <c r="H7749" s="389" t="s">
        <v>24</v>
      </c>
      <c r="I7749" s="440" t="s">
        <v>26</v>
      </c>
      <c r="J7749" s="440" t="s">
        <v>585</v>
      </c>
      <c r="K7749" s="440" t="s">
        <v>54</v>
      </c>
      <c r="L7749" s="440" t="s">
        <v>25</v>
      </c>
    </row>
    <row r="7750" spans="2:12" ht="12.75" customHeight="1" x14ac:dyDescent="0.25">
      <c r="B7750" s="390" t="s">
        <v>382</v>
      </c>
      <c r="C7750" s="391" t="s">
        <v>4418</v>
      </c>
      <c r="D7750" s="390" t="s">
        <v>160</v>
      </c>
      <c r="E7750" s="390" t="s">
        <v>4419</v>
      </c>
      <c r="F7750" s="541" t="s">
        <v>503</v>
      </c>
      <c r="G7750" s="541"/>
      <c r="H7750" s="392" t="s">
        <v>505</v>
      </c>
      <c r="I7750" s="443">
        <v>1</v>
      </c>
      <c r="J7750" s="393"/>
      <c r="K7750" s="393">
        <v>30.49</v>
      </c>
      <c r="L7750" s="393">
        <v>30.49</v>
      </c>
    </row>
    <row r="7751" spans="2:12" ht="25.5" x14ac:dyDescent="0.25">
      <c r="B7751" s="397" t="s">
        <v>471</v>
      </c>
      <c r="C7751" s="448" t="s">
        <v>5653</v>
      </c>
      <c r="D7751" s="397" t="s">
        <v>160</v>
      </c>
      <c r="E7751" s="397" t="s">
        <v>5654</v>
      </c>
      <c r="F7751" s="545" t="s">
        <v>5577</v>
      </c>
      <c r="G7751" s="545"/>
      <c r="H7751" s="398" t="s">
        <v>340</v>
      </c>
      <c r="I7751" s="449">
        <v>1</v>
      </c>
      <c r="J7751" s="449">
        <v>0</v>
      </c>
      <c r="K7751" s="450">
        <v>0.06</v>
      </c>
      <c r="L7751" s="450">
        <v>0.06</v>
      </c>
    </row>
    <row r="7752" spans="2:12" ht="38.25" x14ac:dyDescent="0.25">
      <c r="B7752" s="397" t="s">
        <v>471</v>
      </c>
      <c r="C7752" s="448" t="s">
        <v>5657</v>
      </c>
      <c r="D7752" s="397" t="s">
        <v>160</v>
      </c>
      <c r="E7752" s="397" t="s">
        <v>5658</v>
      </c>
      <c r="F7752" s="545" t="s">
        <v>5577</v>
      </c>
      <c r="G7752" s="545"/>
      <c r="H7752" s="398" t="s">
        <v>340</v>
      </c>
      <c r="I7752" s="449">
        <v>1</v>
      </c>
      <c r="J7752" s="449">
        <v>0</v>
      </c>
      <c r="K7752" s="450">
        <v>0.81</v>
      </c>
      <c r="L7752" s="450">
        <v>0.81</v>
      </c>
    </row>
    <row r="7753" spans="2:12" ht="38.25" x14ac:dyDescent="0.25">
      <c r="B7753" s="397" t="s">
        <v>471</v>
      </c>
      <c r="C7753" s="448" t="s">
        <v>5655</v>
      </c>
      <c r="D7753" s="397" t="s">
        <v>160</v>
      </c>
      <c r="E7753" s="397" t="s">
        <v>5656</v>
      </c>
      <c r="F7753" s="545" t="s">
        <v>5577</v>
      </c>
      <c r="G7753" s="545"/>
      <c r="H7753" s="398" t="s">
        <v>340</v>
      </c>
      <c r="I7753" s="449">
        <v>1</v>
      </c>
      <c r="J7753" s="449">
        <v>0</v>
      </c>
      <c r="K7753" s="450">
        <v>0.26</v>
      </c>
      <c r="L7753" s="450">
        <v>0.26</v>
      </c>
    </row>
    <row r="7754" spans="2:12" ht="38.25" x14ac:dyDescent="0.25">
      <c r="B7754" s="397" t="s">
        <v>471</v>
      </c>
      <c r="C7754" s="448" t="s">
        <v>5659</v>
      </c>
      <c r="D7754" s="397" t="s">
        <v>160</v>
      </c>
      <c r="E7754" s="397" t="s">
        <v>5660</v>
      </c>
      <c r="F7754" s="545" t="s">
        <v>5577</v>
      </c>
      <c r="G7754" s="545"/>
      <c r="H7754" s="398" t="s">
        <v>340</v>
      </c>
      <c r="I7754" s="449">
        <v>1</v>
      </c>
      <c r="J7754" s="449">
        <v>0</v>
      </c>
      <c r="K7754" s="450">
        <v>0.24</v>
      </c>
      <c r="L7754" s="450">
        <v>0.24</v>
      </c>
    </row>
    <row r="7755" spans="2:12" x14ac:dyDescent="0.25">
      <c r="B7755" s="394" t="s">
        <v>383</v>
      </c>
      <c r="C7755" s="444" t="s">
        <v>673</v>
      </c>
      <c r="D7755" s="394" t="s">
        <v>1336</v>
      </c>
      <c r="E7755" s="394" t="s">
        <v>247</v>
      </c>
      <c r="F7755" s="542" t="s">
        <v>384</v>
      </c>
      <c r="G7755" s="542"/>
      <c r="H7755" s="395" t="s">
        <v>340</v>
      </c>
      <c r="I7755" s="445">
        <v>1</v>
      </c>
      <c r="J7755" s="445">
        <v>0</v>
      </c>
      <c r="K7755" s="446">
        <v>29.12</v>
      </c>
      <c r="L7755" s="446">
        <v>29.12</v>
      </c>
    </row>
    <row r="7756" spans="2:12" ht="25.5" x14ac:dyDescent="0.25">
      <c r="B7756" s="399"/>
      <c r="C7756" s="399"/>
      <c r="D7756" s="399"/>
      <c r="E7756" s="399"/>
      <c r="F7756" s="399"/>
      <c r="G7756" s="399" t="s">
        <v>386</v>
      </c>
      <c r="H7756" s="447">
        <v>29.12</v>
      </c>
      <c r="I7756" s="399" t="s">
        <v>387</v>
      </c>
      <c r="J7756" s="447">
        <v>0</v>
      </c>
      <c r="K7756" s="399" t="s">
        <v>388</v>
      </c>
      <c r="L7756" s="447">
        <v>29.12</v>
      </c>
    </row>
    <row r="7757" spans="2:12" ht="26.25" thickBot="1" x14ac:dyDescent="0.3">
      <c r="B7757" s="399"/>
      <c r="C7757" s="399"/>
      <c r="D7757" s="399"/>
      <c r="E7757" s="399"/>
      <c r="F7757" s="399"/>
      <c r="G7757" s="399" t="s">
        <v>389</v>
      </c>
      <c r="H7757" s="447">
        <v>0</v>
      </c>
      <c r="I7757" s="543"/>
      <c r="J7757" s="543" t="s">
        <v>474</v>
      </c>
      <c r="K7757" s="399"/>
      <c r="L7757" s="447">
        <v>30.49</v>
      </c>
    </row>
    <row r="7758" spans="2:12" ht="13.5" thickTop="1" x14ac:dyDescent="0.25">
      <c r="B7758" s="396"/>
      <c r="C7758" s="396"/>
      <c r="D7758" s="396"/>
      <c r="E7758" s="396"/>
      <c r="F7758" s="396"/>
      <c r="G7758" s="396"/>
      <c r="H7758" s="396"/>
      <c r="I7758" s="396"/>
      <c r="J7758" s="396"/>
      <c r="K7758" s="396"/>
      <c r="L7758" s="396"/>
    </row>
    <row r="7759" spans="2:12" ht="12.75" customHeight="1" x14ac:dyDescent="0.25">
      <c r="B7759" s="388"/>
      <c r="C7759" s="440" t="s">
        <v>15</v>
      </c>
      <c r="D7759" s="388" t="s">
        <v>33</v>
      </c>
      <c r="E7759" s="388" t="s">
        <v>30</v>
      </c>
      <c r="F7759" s="544" t="s">
        <v>199</v>
      </c>
      <c r="G7759" s="544"/>
      <c r="H7759" s="389" t="s">
        <v>24</v>
      </c>
      <c r="I7759" s="440" t="s">
        <v>26</v>
      </c>
      <c r="J7759" s="440" t="s">
        <v>585</v>
      </c>
      <c r="K7759" s="440" t="s">
        <v>54</v>
      </c>
      <c r="L7759" s="440" t="s">
        <v>25</v>
      </c>
    </row>
    <row r="7760" spans="2:12" ht="12.75" customHeight="1" x14ac:dyDescent="0.25">
      <c r="B7760" s="390" t="s">
        <v>382</v>
      </c>
      <c r="C7760" s="391" t="s">
        <v>5655</v>
      </c>
      <c r="D7760" s="390" t="s">
        <v>160</v>
      </c>
      <c r="E7760" s="390" t="s">
        <v>5656</v>
      </c>
      <c r="F7760" s="541" t="s">
        <v>5577</v>
      </c>
      <c r="G7760" s="541"/>
      <c r="H7760" s="392" t="s">
        <v>340</v>
      </c>
      <c r="I7760" s="443">
        <v>1</v>
      </c>
      <c r="J7760" s="393"/>
      <c r="K7760" s="393">
        <v>0.26</v>
      </c>
      <c r="L7760" s="393">
        <v>0.26</v>
      </c>
    </row>
    <row r="7761" spans="2:12" ht="25.5" x14ac:dyDescent="0.25">
      <c r="B7761" s="394" t="s">
        <v>383</v>
      </c>
      <c r="C7761" s="444" t="s">
        <v>5661</v>
      </c>
      <c r="D7761" s="394" t="s">
        <v>160</v>
      </c>
      <c r="E7761" s="394" t="s">
        <v>5662</v>
      </c>
      <c r="F7761" s="542" t="s">
        <v>491</v>
      </c>
      <c r="G7761" s="542"/>
      <c r="H7761" s="395" t="s">
        <v>159</v>
      </c>
      <c r="I7761" s="445">
        <v>6.3999999999999997E-5</v>
      </c>
      <c r="J7761" s="445">
        <v>0</v>
      </c>
      <c r="K7761" s="446">
        <v>4143.57</v>
      </c>
      <c r="L7761" s="446">
        <v>0.26518849999999999</v>
      </c>
    </row>
    <row r="7762" spans="2:12" ht="25.5" x14ac:dyDescent="0.25">
      <c r="B7762" s="399"/>
      <c r="C7762" s="399"/>
      <c r="D7762" s="399"/>
      <c r="E7762" s="399"/>
      <c r="F7762" s="399"/>
      <c r="G7762" s="399" t="s">
        <v>386</v>
      </c>
      <c r="H7762" s="447">
        <v>0</v>
      </c>
      <c r="I7762" s="399" t="s">
        <v>387</v>
      </c>
      <c r="J7762" s="447">
        <v>0</v>
      </c>
      <c r="K7762" s="399" t="s">
        <v>388</v>
      </c>
      <c r="L7762" s="447">
        <v>0</v>
      </c>
    </row>
    <row r="7763" spans="2:12" ht="26.25" thickBot="1" x14ac:dyDescent="0.3">
      <c r="B7763" s="399"/>
      <c r="C7763" s="399"/>
      <c r="D7763" s="399"/>
      <c r="E7763" s="399"/>
      <c r="F7763" s="399"/>
      <c r="G7763" s="399" t="s">
        <v>389</v>
      </c>
      <c r="H7763" s="447">
        <v>0</v>
      </c>
      <c r="I7763" s="543"/>
      <c r="J7763" s="543" t="s">
        <v>474</v>
      </c>
      <c r="K7763" s="399"/>
      <c r="L7763" s="447">
        <v>0.26</v>
      </c>
    </row>
    <row r="7764" spans="2:12" ht="13.5" thickTop="1" x14ac:dyDescent="0.25">
      <c r="B7764" s="396"/>
      <c r="C7764" s="396"/>
      <c r="D7764" s="396"/>
      <c r="E7764" s="396"/>
      <c r="F7764" s="396"/>
      <c r="G7764" s="396"/>
      <c r="H7764" s="396"/>
      <c r="I7764" s="396"/>
      <c r="J7764" s="396"/>
      <c r="K7764" s="396"/>
      <c r="L7764" s="396"/>
    </row>
    <row r="7765" spans="2:12" ht="15" x14ac:dyDescent="0.25">
      <c r="B7765" s="388"/>
      <c r="C7765" s="440" t="s">
        <v>15</v>
      </c>
      <c r="D7765" s="388" t="s">
        <v>33</v>
      </c>
      <c r="E7765" s="388" t="s">
        <v>30</v>
      </c>
      <c r="F7765" s="544" t="s">
        <v>199</v>
      </c>
      <c r="G7765" s="544"/>
      <c r="H7765" s="389" t="s">
        <v>24</v>
      </c>
      <c r="I7765" s="440" t="s">
        <v>26</v>
      </c>
      <c r="J7765" s="440" t="s">
        <v>585</v>
      </c>
      <c r="K7765" s="440" t="s">
        <v>54</v>
      </c>
      <c r="L7765" s="440" t="s">
        <v>25</v>
      </c>
    </row>
    <row r="7766" spans="2:12" ht="25.5" x14ac:dyDescent="0.25">
      <c r="B7766" s="390" t="s">
        <v>382</v>
      </c>
      <c r="C7766" s="391" t="s">
        <v>5653</v>
      </c>
      <c r="D7766" s="390" t="s">
        <v>160</v>
      </c>
      <c r="E7766" s="390" t="s">
        <v>5654</v>
      </c>
      <c r="F7766" s="541" t="s">
        <v>5577</v>
      </c>
      <c r="G7766" s="541"/>
      <c r="H7766" s="392" t="s">
        <v>340</v>
      </c>
      <c r="I7766" s="443">
        <v>1</v>
      </c>
      <c r="J7766" s="393"/>
      <c r="K7766" s="393">
        <v>0.06</v>
      </c>
      <c r="L7766" s="393">
        <v>0.06</v>
      </c>
    </row>
    <row r="7767" spans="2:12" ht="25.5" x14ac:dyDescent="0.25">
      <c r="B7767" s="394" t="s">
        <v>383</v>
      </c>
      <c r="C7767" s="444" t="s">
        <v>5661</v>
      </c>
      <c r="D7767" s="394" t="s">
        <v>160</v>
      </c>
      <c r="E7767" s="394" t="s">
        <v>5662</v>
      </c>
      <c r="F7767" s="542" t="s">
        <v>491</v>
      </c>
      <c r="G7767" s="542"/>
      <c r="H7767" s="395" t="s">
        <v>159</v>
      </c>
      <c r="I7767" s="445">
        <v>1.4800000000000001E-5</v>
      </c>
      <c r="J7767" s="445">
        <v>0</v>
      </c>
      <c r="K7767" s="446">
        <v>4143.57</v>
      </c>
      <c r="L7767" s="446">
        <v>6.1324799999999999E-2</v>
      </c>
    </row>
    <row r="7768" spans="2:12" ht="25.5" x14ac:dyDescent="0.25">
      <c r="B7768" s="399"/>
      <c r="C7768" s="399"/>
      <c r="D7768" s="399"/>
      <c r="E7768" s="399"/>
      <c r="F7768" s="399"/>
      <c r="G7768" s="399" t="s">
        <v>386</v>
      </c>
      <c r="H7768" s="447">
        <v>0</v>
      </c>
      <c r="I7768" s="399" t="s">
        <v>387</v>
      </c>
      <c r="J7768" s="447">
        <v>0</v>
      </c>
      <c r="K7768" s="399" t="s">
        <v>388</v>
      </c>
      <c r="L7768" s="447">
        <v>0</v>
      </c>
    </row>
    <row r="7769" spans="2:12" ht="12.75" customHeight="1" thickBot="1" x14ac:dyDescent="0.3">
      <c r="B7769" s="399"/>
      <c r="C7769" s="399"/>
      <c r="D7769" s="399"/>
      <c r="E7769" s="399"/>
      <c r="F7769" s="399"/>
      <c r="G7769" s="399" t="s">
        <v>389</v>
      </c>
      <c r="H7769" s="447">
        <v>0</v>
      </c>
      <c r="I7769" s="543"/>
      <c r="J7769" s="543" t="s">
        <v>474</v>
      </c>
      <c r="K7769" s="399"/>
      <c r="L7769" s="447">
        <v>0.06</v>
      </c>
    </row>
    <row r="7770" spans="2:12" ht="12.75" customHeight="1" thickTop="1" x14ac:dyDescent="0.25">
      <c r="B7770" s="396"/>
      <c r="C7770" s="396"/>
      <c r="D7770" s="396"/>
      <c r="E7770" s="396"/>
      <c r="F7770" s="396"/>
      <c r="G7770" s="396"/>
      <c r="H7770" s="396"/>
      <c r="I7770" s="396"/>
      <c r="J7770" s="396"/>
      <c r="K7770" s="396"/>
      <c r="L7770" s="396"/>
    </row>
    <row r="7771" spans="2:12" ht="15" x14ac:dyDescent="0.25">
      <c r="B7771" s="388"/>
      <c r="C7771" s="440" t="s">
        <v>15</v>
      </c>
      <c r="D7771" s="388" t="s">
        <v>33</v>
      </c>
      <c r="E7771" s="388" t="s">
        <v>30</v>
      </c>
      <c r="F7771" s="544" t="s">
        <v>199</v>
      </c>
      <c r="G7771" s="544"/>
      <c r="H7771" s="389" t="s">
        <v>24</v>
      </c>
      <c r="I7771" s="440" t="s">
        <v>26</v>
      </c>
      <c r="J7771" s="440" t="s">
        <v>585</v>
      </c>
      <c r="K7771" s="440" t="s">
        <v>54</v>
      </c>
      <c r="L7771" s="440" t="s">
        <v>25</v>
      </c>
    </row>
    <row r="7772" spans="2:12" ht="38.25" x14ac:dyDescent="0.25">
      <c r="B7772" s="390" t="s">
        <v>382</v>
      </c>
      <c r="C7772" s="391" t="s">
        <v>5659</v>
      </c>
      <c r="D7772" s="390" t="s">
        <v>160</v>
      </c>
      <c r="E7772" s="390" t="s">
        <v>5660</v>
      </c>
      <c r="F7772" s="541" t="s">
        <v>5577</v>
      </c>
      <c r="G7772" s="541"/>
      <c r="H7772" s="392" t="s">
        <v>340</v>
      </c>
      <c r="I7772" s="443">
        <v>1</v>
      </c>
      <c r="J7772" s="393"/>
      <c r="K7772" s="393">
        <v>0.24</v>
      </c>
      <c r="L7772" s="393">
        <v>0.24</v>
      </c>
    </row>
    <row r="7773" spans="2:12" ht="25.5" x14ac:dyDescent="0.25">
      <c r="B7773" s="394" t="s">
        <v>383</v>
      </c>
      <c r="C7773" s="444" t="s">
        <v>5661</v>
      </c>
      <c r="D7773" s="394" t="s">
        <v>160</v>
      </c>
      <c r="E7773" s="394" t="s">
        <v>5662</v>
      </c>
      <c r="F7773" s="542" t="s">
        <v>491</v>
      </c>
      <c r="G7773" s="542"/>
      <c r="H7773" s="395" t="s">
        <v>159</v>
      </c>
      <c r="I7773" s="445">
        <v>6.0000000000000002E-5</v>
      </c>
      <c r="J7773" s="445">
        <v>0</v>
      </c>
      <c r="K7773" s="446">
        <v>4143.57</v>
      </c>
      <c r="L7773" s="446">
        <v>0.24861420000000001</v>
      </c>
    </row>
    <row r="7774" spans="2:12" ht="25.5" x14ac:dyDescent="0.25">
      <c r="B7774" s="399"/>
      <c r="C7774" s="399"/>
      <c r="D7774" s="399"/>
      <c r="E7774" s="399"/>
      <c r="F7774" s="399"/>
      <c r="G7774" s="399" t="s">
        <v>386</v>
      </c>
      <c r="H7774" s="447">
        <v>0</v>
      </c>
      <c r="I7774" s="399" t="s">
        <v>387</v>
      </c>
      <c r="J7774" s="447">
        <v>0</v>
      </c>
      <c r="K7774" s="399" t="s">
        <v>388</v>
      </c>
      <c r="L7774" s="447">
        <v>0</v>
      </c>
    </row>
    <row r="7775" spans="2:12" ht="26.25" thickBot="1" x14ac:dyDescent="0.3">
      <c r="B7775" s="399"/>
      <c r="C7775" s="399"/>
      <c r="D7775" s="399"/>
      <c r="E7775" s="399"/>
      <c r="F7775" s="399"/>
      <c r="G7775" s="399" t="s">
        <v>389</v>
      </c>
      <c r="H7775" s="447">
        <v>0</v>
      </c>
      <c r="I7775" s="543"/>
      <c r="J7775" s="543" t="s">
        <v>474</v>
      </c>
      <c r="K7775" s="399"/>
      <c r="L7775" s="447">
        <v>0.24</v>
      </c>
    </row>
    <row r="7776" spans="2:12" ht="13.5" thickTop="1" x14ac:dyDescent="0.25">
      <c r="B7776" s="396"/>
      <c r="C7776" s="396"/>
      <c r="D7776" s="396"/>
      <c r="E7776" s="396"/>
      <c r="F7776" s="396"/>
      <c r="G7776" s="396"/>
      <c r="H7776" s="396"/>
      <c r="I7776" s="396"/>
      <c r="J7776" s="396"/>
      <c r="K7776" s="396"/>
      <c r="L7776" s="396"/>
    </row>
    <row r="7777" spans="2:12" ht="12.75" customHeight="1" x14ac:dyDescent="0.25">
      <c r="B7777" s="388"/>
      <c r="C7777" s="440" t="s">
        <v>15</v>
      </c>
      <c r="D7777" s="388" t="s">
        <v>33</v>
      </c>
      <c r="E7777" s="388" t="s">
        <v>30</v>
      </c>
      <c r="F7777" s="544" t="s">
        <v>199</v>
      </c>
      <c r="G7777" s="544"/>
      <c r="H7777" s="389" t="s">
        <v>24</v>
      </c>
      <c r="I7777" s="440" t="s">
        <v>26</v>
      </c>
      <c r="J7777" s="440" t="s">
        <v>585</v>
      </c>
      <c r="K7777" s="440" t="s">
        <v>54</v>
      </c>
      <c r="L7777" s="440" t="s">
        <v>25</v>
      </c>
    </row>
    <row r="7778" spans="2:12" ht="12.75" customHeight="1" x14ac:dyDescent="0.25">
      <c r="B7778" s="390" t="s">
        <v>382</v>
      </c>
      <c r="C7778" s="391" t="s">
        <v>5657</v>
      </c>
      <c r="D7778" s="390" t="s">
        <v>160</v>
      </c>
      <c r="E7778" s="390" t="s">
        <v>5658</v>
      </c>
      <c r="F7778" s="541" t="s">
        <v>5577</v>
      </c>
      <c r="G7778" s="541"/>
      <c r="H7778" s="392" t="s">
        <v>340</v>
      </c>
      <c r="I7778" s="443">
        <v>1</v>
      </c>
      <c r="J7778" s="393"/>
      <c r="K7778" s="393">
        <v>0.81</v>
      </c>
      <c r="L7778" s="393">
        <v>0.81</v>
      </c>
    </row>
    <row r="7779" spans="2:12" x14ac:dyDescent="0.25">
      <c r="B7779" s="394" t="s">
        <v>383</v>
      </c>
      <c r="C7779" s="444" t="s">
        <v>717</v>
      </c>
      <c r="D7779" s="394" t="s">
        <v>1336</v>
      </c>
      <c r="E7779" s="394" t="s">
        <v>467</v>
      </c>
      <c r="F7779" s="542" t="s">
        <v>390</v>
      </c>
      <c r="G7779" s="542"/>
      <c r="H7779" s="395" t="s">
        <v>468</v>
      </c>
      <c r="I7779" s="445">
        <v>0.78</v>
      </c>
      <c r="J7779" s="445">
        <v>0</v>
      </c>
      <c r="K7779" s="446">
        <v>1.04</v>
      </c>
      <c r="L7779" s="446">
        <v>0.81120000000000003</v>
      </c>
    </row>
    <row r="7780" spans="2:12" ht="25.5" x14ac:dyDescent="0.25">
      <c r="B7780" s="399"/>
      <c r="C7780" s="399"/>
      <c r="D7780" s="399"/>
      <c r="E7780" s="399"/>
      <c r="F7780" s="399"/>
      <c r="G7780" s="399" t="s">
        <v>386</v>
      </c>
      <c r="H7780" s="447">
        <v>0</v>
      </c>
      <c r="I7780" s="399" t="s">
        <v>387</v>
      </c>
      <c r="J7780" s="447">
        <v>0</v>
      </c>
      <c r="K7780" s="399" t="s">
        <v>388</v>
      </c>
      <c r="L7780" s="447">
        <v>0</v>
      </c>
    </row>
    <row r="7781" spans="2:12" ht="26.25" thickBot="1" x14ac:dyDescent="0.3">
      <c r="B7781" s="399"/>
      <c r="C7781" s="399"/>
      <c r="D7781" s="399"/>
      <c r="E7781" s="399"/>
      <c r="F7781" s="399"/>
      <c r="G7781" s="399" t="s">
        <v>389</v>
      </c>
      <c r="H7781" s="447">
        <v>0</v>
      </c>
      <c r="I7781" s="543"/>
      <c r="J7781" s="543" t="s">
        <v>474</v>
      </c>
      <c r="K7781" s="399"/>
      <c r="L7781" s="447">
        <v>0.81</v>
      </c>
    </row>
    <row r="7782" spans="2:12" ht="13.5" thickTop="1" x14ac:dyDescent="0.25">
      <c r="B7782" s="396"/>
      <c r="C7782" s="396"/>
      <c r="D7782" s="396"/>
      <c r="E7782" s="396"/>
      <c r="F7782" s="396"/>
      <c r="G7782" s="396"/>
      <c r="H7782" s="396"/>
      <c r="I7782" s="396"/>
      <c r="J7782" s="396"/>
      <c r="K7782" s="396"/>
      <c r="L7782" s="396"/>
    </row>
    <row r="7783" spans="2:12" ht="15" x14ac:dyDescent="0.25">
      <c r="B7783" s="388"/>
      <c r="C7783" s="440" t="s">
        <v>15</v>
      </c>
      <c r="D7783" s="388" t="s">
        <v>33</v>
      </c>
      <c r="E7783" s="388" t="s">
        <v>30</v>
      </c>
      <c r="F7783" s="544" t="s">
        <v>199</v>
      </c>
      <c r="G7783" s="544"/>
      <c r="H7783" s="389" t="s">
        <v>24</v>
      </c>
      <c r="I7783" s="440" t="s">
        <v>26</v>
      </c>
      <c r="J7783" s="440" t="s">
        <v>585</v>
      </c>
      <c r="K7783" s="440" t="s">
        <v>54</v>
      </c>
      <c r="L7783" s="440" t="s">
        <v>25</v>
      </c>
    </row>
    <row r="7784" spans="2:12" ht="38.25" x14ac:dyDescent="0.25">
      <c r="B7784" s="390" t="s">
        <v>382</v>
      </c>
      <c r="C7784" s="391" t="s">
        <v>4932</v>
      </c>
      <c r="D7784" s="390" t="s">
        <v>160</v>
      </c>
      <c r="E7784" s="390" t="s">
        <v>4933</v>
      </c>
      <c r="F7784" s="541" t="s">
        <v>503</v>
      </c>
      <c r="G7784" s="541"/>
      <c r="H7784" s="392" t="s">
        <v>504</v>
      </c>
      <c r="I7784" s="443">
        <v>1</v>
      </c>
      <c r="J7784" s="393"/>
      <c r="K7784" s="393">
        <v>178.07</v>
      </c>
      <c r="L7784" s="393">
        <v>178.07</v>
      </c>
    </row>
    <row r="7785" spans="2:12" ht="38.25" x14ac:dyDescent="0.25">
      <c r="B7785" s="397" t="s">
        <v>471</v>
      </c>
      <c r="C7785" s="448" t="s">
        <v>5663</v>
      </c>
      <c r="D7785" s="397" t="s">
        <v>160</v>
      </c>
      <c r="E7785" s="397" t="s">
        <v>5664</v>
      </c>
      <c r="F7785" s="545" t="s">
        <v>5577</v>
      </c>
      <c r="G7785" s="545"/>
      <c r="H7785" s="398" t="s">
        <v>340</v>
      </c>
      <c r="I7785" s="449">
        <v>1</v>
      </c>
      <c r="J7785" s="449">
        <v>0</v>
      </c>
      <c r="K7785" s="450">
        <v>35.119999999999997</v>
      </c>
      <c r="L7785" s="450">
        <v>35.119999999999997</v>
      </c>
    </row>
    <row r="7786" spans="2:12" ht="38.25" x14ac:dyDescent="0.25">
      <c r="B7786" s="397" t="s">
        <v>471</v>
      </c>
      <c r="C7786" s="448" t="s">
        <v>5665</v>
      </c>
      <c r="D7786" s="397" t="s">
        <v>160</v>
      </c>
      <c r="E7786" s="397" t="s">
        <v>5666</v>
      </c>
      <c r="F7786" s="545" t="s">
        <v>5577</v>
      </c>
      <c r="G7786" s="545"/>
      <c r="H7786" s="398" t="s">
        <v>340</v>
      </c>
      <c r="I7786" s="449">
        <v>1</v>
      </c>
      <c r="J7786" s="449">
        <v>0</v>
      </c>
      <c r="K7786" s="450">
        <v>14.19</v>
      </c>
      <c r="L7786" s="450">
        <v>14.19</v>
      </c>
    </row>
    <row r="7787" spans="2:12" ht="12.75" customHeight="1" x14ac:dyDescent="0.25">
      <c r="B7787" s="397" t="s">
        <v>471</v>
      </c>
      <c r="C7787" s="448" t="s">
        <v>5667</v>
      </c>
      <c r="D7787" s="397" t="s">
        <v>160</v>
      </c>
      <c r="E7787" s="397" t="s">
        <v>5668</v>
      </c>
      <c r="F7787" s="545" t="s">
        <v>5577</v>
      </c>
      <c r="G7787" s="545"/>
      <c r="H7787" s="398" t="s">
        <v>340</v>
      </c>
      <c r="I7787" s="449">
        <v>1</v>
      </c>
      <c r="J7787" s="449">
        <v>0</v>
      </c>
      <c r="K7787" s="450">
        <v>99.64</v>
      </c>
      <c r="L7787" s="450">
        <v>99.64</v>
      </c>
    </row>
    <row r="7788" spans="2:12" ht="12.75" customHeight="1" x14ac:dyDescent="0.25">
      <c r="B7788" s="394" t="s">
        <v>383</v>
      </c>
      <c r="C7788" s="444" t="s">
        <v>673</v>
      </c>
      <c r="D7788" s="394" t="s">
        <v>1336</v>
      </c>
      <c r="E7788" s="394" t="s">
        <v>247</v>
      </c>
      <c r="F7788" s="542" t="s">
        <v>384</v>
      </c>
      <c r="G7788" s="542"/>
      <c r="H7788" s="395" t="s">
        <v>340</v>
      </c>
      <c r="I7788" s="445">
        <v>1</v>
      </c>
      <c r="J7788" s="445">
        <v>0</v>
      </c>
      <c r="K7788" s="446">
        <v>29.12</v>
      </c>
      <c r="L7788" s="446">
        <v>29.12</v>
      </c>
    </row>
    <row r="7789" spans="2:12" ht="25.5" x14ac:dyDescent="0.25">
      <c r="B7789" s="399"/>
      <c r="C7789" s="399"/>
      <c r="D7789" s="399"/>
      <c r="E7789" s="399"/>
      <c r="F7789" s="399"/>
      <c r="G7789" s="399" t="s">
        <v>386</v>
      </c>
      <c r="H7789" s="447">
        <v>29.12</v>
      </c>
      <c r="I7789" s="399" t="s">
        <v>387</v>
      </c>
      <c r="J7789" s="447">
        <v>0</v>
      </c>
      <c r="K7789" s="399" t="s">
        <v>388</v>
      </c>
      <c r="L7789" s="447">
        <v>29.12</v>
      </c>
    </row>
    <row r="7790" spans="2:12" ht="26.25" thickBot="1" x14ac:dyDescent="0.3">
      <c r="B7790" s="399"/>
      <c r="C7790" s="399"/>
      <c r="D7790" s="399"/>
      <c r="E7790" s="399"/>
      <c r="F7790" s="399"/>
      <c r="G7790" s="399" t="s">
        <v>389</v>
      </c>
      <c r="H7790" s="447">
        <v>0</v>
      </c>
      <c r="I7790" s="543"/>
      <c r="J7790" s="543" t="s">
        <v>474</v>
      </c>
      <c r="K7790" s="399"/>
      <c r="L7790" s="447">
        <v>178.07</v>
      </c>
    </row>
    <row r="7791" spans="2:12" ht="13.5" thickTop="1" x14ac:dyDescent="0.25">
      <c r="B7791" s="396"/>
      <c r="C7791" s="396"/>
      <c r="D7791" s="396"/>
      <c r="E7791" s="396"/>
      <c r="F7791" s="396"/>
      <c r="G7791" s="396"/>
      <c r="H7791" s="396"/>
      <c r="I7791" s="396"/>
      <c r="J7791" s="396"/>
      <c r="K7791" s="396"/>
      <c r="L7791" s="396"/>
    </row>
    <row r="7792" spans="2:12" ht="15" x14ac:dyDescent="0.25">
      <c r="B7792" s="388"/>
      <c r="C7792" s="440" t="s">
        <v>15</v>
      </c>
      <c r="D7792" s="388" t="s">
        <v>33</v>
      </c>
      <c r="E7792" s="388" t="s">
        <v>30</v>
      </c>
      <c r="F7792" s="544" t="s">
        <v>199</v>
      </c>
      <c r="G7792" s="544"/>
      <c r="H7792" s="389" t="s">
        <v>24</v>
      </c>
      <c r="I7792" s="440" t="s">
        <v>26</v>
      </c>
      <c r="J7792" s="440" t="s">
        <v>585</v>
      </c>
      <c r="K7792" s="440" t="s">
        <v>54</v>
      </c>
      <c r="L7792" s="440" t="s">
        <v>25</v>
      </c>
    </row>
    <row r="7793" spans="2:12" ht="38.25" x14ac:dyDescent="0.25">
      <c r="B7793" s="390" t="s">
        <v>382</v>
      </c>
      <c r="C7793" s="391" t="s">
        <v>4934</v>
      </c>
      <c r="D7793" s="390" t="s">
        <v>160</v>
      </c>
      <c r="E7793" s="390" t="s">
        <v>4935</v>
      </c>
      <c r="F7793" s="541" t="s">
        <v>503</v>
      </c>
      <c r="G7793" s="541"/>
      <c r="H7793" s="392" t="s">
        <v>505</v>
      </c>
      <c r="I7793" s="443">
        <v>1</v>
      </c>
      <c r="J7793" s="393"/>
      <c r="K7793" s="393">
        <v>351.76</v>
      </c>
      <c r="L7793" s="393">
        <v>351.76</v>
      </c>
    </row>
    <row r="7794" spans="2:12" ht="38.25" x14ac:dyDescent="0.25">
      <c r="B7794" s="397" t="s">
        <v>471</v>
      </c>
      <c r="C7794" s="448" t="s">
        <v>5667</v>
      </c>
      <c r="D7794" s="397" t="s">
        <v>160</v>
      </c>
      <c r="E7794" s="397" t="s">
        <v>5668</v>
      </c>
      <c r="F7794" s="545" t="s">
        <v>5577</v>
      </c>
      <c r="G7794" s="545"/>
      <c r="H7794" s="398" t="s">
        <v>340</v>
      </c>
      <c r="I7794" s="449">
        <v>1</v>
      </c>
      <c r="J7794" s="449">
        <v>0</v>
      </c>
      <c r="K7794" s="450">
        <v>99.64</v>
      </c>
      <c r="L7794" s="450">
        <v>99.64</v>
      </c>
    </row>
    <row r="7795" spans="2:12" ht="38.25" x14ac:dyDescent="0.25">
      <c r="B7795" s="397" t="s">
        <v>471</v>
      </c>
      <c r="C7795" s="448" t="s">
        <v>5663</v>
      </c>
      <c r="D7795" s="397" t="s">
        <v>160</v>
      </c>
      <c r="E7795" s="397" t="s">
        <v>5664</v>
      </c>
      <c r="F7795" s="545" t="s">
        <v>5577</v>
      </c>
      <c r="G7795" s="545"/>
      <c r="H7795" s="398" t="s">
        <v>340</v>
      </c>
      <c r="I7795" s="449">
        <v>1</v>
      </c>
      <c r="J7795" s="449">
        <v>0</v>
      </c>
      <c r="K7795" s="450">
        <v>35.119999999999997</v>
      </c>
      <c r="L7795" s="450">
        <v>35.119999999999997</v>
      </c>
    </row>
    <row r="7796" spans="2:12" ht="25.5" customHeight="1" x14ac:dyDescent="0.25">
      <c r="B7796" s="397" t="s">
        <v>471</v>
      </c>
      <c r="C7796" s="448" t="s">
        <v>5665</v>
      </c>
      <c r="D7796" s="397" t="s">
        <v>160</v>
      </c>
      <c r="E7796" s="397" t="s">
        <v>5666</v>
      </c>
      <c r="F7796" s="545" t="s">
        <v>5577</v>
      </c>
      <c r="G7796" s="545"/>
      <c r="H7796" s="398" t="s">
        <v>340</v>
      </c>
      <c r="I7796" s="449">
        <v>1</v>
      </c>
      <c r="J7796" s="449">
        <v>0</v>
      </c>
      <c r="K7796" s="450">
        <v>14.19</v>
      </c>
      <c r="L7796" s="450">
        <v>14.19</v>
      </c>
    </row>
    <row r="7797" spans="2:12" ht="38.25" x14ac:dyDescent="0.25">
      <c r="B7797" s="397" t="s">
        <v>471</v>
      </c>
      <c r="C7797" s="448" t="s">
        <v>5669</v>
      </c>
      <c r="D7797" s="397" t="s">
        <v>160</v>
      </c>
      <c r="E7797" s="397" t="s">
        <v>5670</v>
      </c>
      <c r="F7797" s="545" t="s">
        <v>5577</v>
      </c>
      <c r="G7797" s="545"/>
      <c r="H7797" s="398" t="s">
        <v>340</v>
      </c>
      <c r="I7797" s="449">
        <v>1</v>
      </c>
      <c r="J7797" s="449">
        <v>0</v>
      </c>
      <c r="K7797" s="450">
        <v>160.16999999999999</v>
      </c>
      <c r="L7797" s="450">
        <v>160.16999999999999</v>
      </c>
    </row>
    <row r="7798" spans="2:12" ht="38.25" x14ac:dyDescent="0.25">
      <c r="B7798" s="397" t="s">
        <v>471</v>
      </c>
      <c r="C7798" s="448" t="s">
        <v>5671</v>
      </c>
      <c r="D7798" s="397" t="s">
        <v>160</v>
      </c>
      <c r="E7798" s="397" t="s">
        <v>5672</v>
      </c>
      <c r="F7798" s="545" t="s">
        <v>5577</v>
      </c>
      <c r="G7798" s="545"/>
      <c r="H7798" s="398" t="s">
        <v>340</v>
      </c>
      <c r="I7798" s="449">
        <v>1</v>
      </c>
      <c r="J7798" s="449">
        <v>0</v>
      </c>
      <c r="K7798" s="450">
        <v>13.52</v>
      </c>
      <c r="L7798" s="450">
        <v>13.52</v>
      </c>
    </row>
    <row r="7799" spans="2:12" ht="12.75" customHeight="1" x14ac:dyDescent="0.25">
      <c r="B7799" s="394" t="s">
        <v>383</v>
      </c>
      <c r="C7799" s="444" t="s">
        <v>673</v>
      </c>
      <c r="D7799" s="394" t="s">
        <v>1336</v>
      </c>
      <c r="E7799" s="394" t="s">
        <v>247</v>
      </c>
      <c r="F7799" s="542" t="s">
        <v>384</v>
      </c>
      <c r="G7799" s="542"/>
      <c r="H7799" s="395" t="s">
        <v>340</v>
      </c>
      <c r="I7799" s="445">
        <v>1</v>
      </c>
      <c r="J7799" s="445">
        <v>0</v>
      </c>
      <c r="K7799" s="446">
        <v>29.12</v>
      </c>
      <c r="L7799" s="446">
        <v>29.12</v>
      </c>
    </row>
    <row r="7800" spans="2:12" ht="12.75" customHeight="1" x14ac:dyDescent="0.25">
      <c r="B7800" s="399"/>
      <c r="C7800" s="399"/>
      <c r="D7800" s="399"/>
      <c r="E7800" s="399"/>
      <c r="F7800" s="399"/>
      <c r="G7800" s="399" t="s">
        <v>386</v>
      </c>
      <c r="H7800" s="447">
        <v>29.12</v>
      </c>
      <c r="I7800" s="399" t="s">
        <v>387</v>
      </c>
      <c r="J7800" s="447">
        <v>0</v>
      </c>
      <c r="K7800" s="399" t="s">
        <v>388</v>
      </c>
      <c r="L7800" s="447">
        <v>29.12</v>
      </c>
    </row>
    <row r="7801" spans="2:12" ht="26.25" thickBot="1" x14ac:dyDescent="0.3">
      <c r="B7801" s="399"/>
      <c r="C7801" s="399"/>
      <c r="D7801" s="399"/>
      <c r="E7801" s="399"/>
      <c r="F7801" s="399"/>
      <c r="G7801" s="399" t="s">
        <v>389</v>
      </c>
      <c r="H7801" s="447">
        <v>0</v>
      </c>
      <c r="I7801" s="543"/>
      <c r="J7801" s="543" t="s">
        <v>474</v>
      </c>
      <c r="K7801" s="399"/>
      <c r="L7801" s="447">
        <v>351.76</v>
      </c>
    </row>
    <row r="7802" spans="2:12" ht="13.5" thickTop="1" x14ac:dyDescent="0.25">
      <c r="B7802" s="396"/>
      <c r="C7802" s="396"/>
      <c r="D7802" s="396"/>
      <c r="E7802" s="396"/>
      <c r="F7802" s="396"/>
      <c r="G7802" s="396"/>
      <c r="H7802" s="396"/>
      <c r="I7802" s="396"/>
      <c r="J7802" s="396"/>
      <c r="K7802" s="396"/>
      <c r="L7802" s="396"/>
    </row>
    <row r="7803" spans="2:12" ht="15" x14ac:dyDescent="0.25">
      <c r="B7803" s="388"/>
      <c r="C7803" s="440" t="s">
        <v>15</v>
      </c>
      <c r="D7803" s="388" t="s">
        <v>33</v>
      </c>
      <c r="E7803" s="388" t="s">
        <v>30</v>
      </c>
      <c r="F7803" s="544" t="s">
        <v>199</v>
      </c>
      <c r="G7803" s="544"/>
      <c r="H7803" s="389" t="s">
        <v>24</v>
      </c>
      <c r="I7803" s="440" t="s">
        <v>26</v>
      </c>
      <c r="J7803" s="440" t="s">
        <v>585</v>
      </c>
      <c r="K7803" s="440" t="s">
        <v>54</v>
      </c>
      <c r="L7803" s="440" t="s">
        <v>25</v>
      </c>
    </row>
    <row r="7804" spans="2:12" ht="38.25" x14ac:dyDescent="0.25">
      <c r="B7804" s="390" t="s">
        <v>382</v>
      </c>
      <c r="C7804" s="391" t="s">
        <v>5667</v>
      </c>
      <c r="D7804" s="390" t="s">
        <v>160</v>
      </c>
      <c r="E7804" s="390" t="s">
        <v>5668</v>
      </c>
      <c r="F7804" s="541" t="s">
        <v>5577</v>
      </c>
      <c r="G7804" s="541"/>
      <c r="H7804" s="392" t="s">
        <v>340</v>
      </c>
      <c r="I7804" s="443">
        <v>1</v>
      </c>
      <c r="J7804" s="393"/>
      <c r="K7804" s="393">
        <v>99.64</v>
      </c>
      <c r="L7804" s="393">
        <v>99.64</v>
      </c>
    </row>
    <row r="7805" spans="2:12" ht="38.25" x14ac:dyDescent="0.25">
      <c r="B7805" s="394" t="s">
        <v>383</v>
      </c>
      <c r="C7805" s="444" t="s">
        <v>5673</v>
      </c>
      <c r="D7805" s="394" t="s">
        <v>160</v>
      </c>
      <c r="E7805" s="394" t="s">
        <v>5674</v>
      </c>
      <c r="F7805" s="542" t="s">
        <v>491</v>
      </c>
      <c r="G7805" s="542"/>
      <c r="H7805" s="395" t="s">
        <v>159</v>
      </c>
      <c r="I7805" s="445">
        <v>4.0000000000000003E-5</v>
      </c>
      <c r="J7805" s="445">
        <v>0</v>
      </c>
      <c r="K7805" s="446">
        <v>2491030.2799999998</v>
      </c>
      <c r="L7805" s="446">
        <v>99.641211200000001</v>
      </c>
    </row>
    <row r="7806" spans="2:12" ht="25.5" x14ac:dyDescent="0.25">
      <c r="B7806" s="399"/>
      <c r="C7806" s="399"/>
      <c r="D7806" s="399"/>
      <c r="E7806" s="399"/>
      <c r="F7806" s="399"/>
      <c r="G7806" s="399" t="s">
        <v>386</v>
      </c>
      <c r="H7806" s="447">
        <v>0</v>
      </c>
      <c r="I7806" s="399" t="s">
        <v>387</v>
      </c>
      <c r="J7806" s="447">
        <v>0</v>
      </c>
      <c r="K7806" s="399" t="s">
        <v>388</v>
      </c>
      <c r="L7806" s="447">
        <v>0</v>
      </c>
    </row>
    <row r="7807" spans="2:12" ht="26.25" thickBot="1" x14ac:dyDescent="0.3">
      <c r="B7807" s="399"/>
      <c r="C7807" s="399"/>
      <c r="D7807" s="399"/>
      <c r="E7807" s="399"/>
      <c r="F7807" s="399"/>
      <c r="G7807" s="399" t="s">
        <v>389</v>
      </c>
      <c r="H7807" s="447">
        <v>0</v>
      </c>
      <c r="I7807" s="543"/>
      <c r="J7807" s="543" t="s">
        <v>474</v>
      </c>
      <c r="K7807" s="399"/>
      <c r="L7807" s="447">
        <v>99.64</v>
      </c>
    </row>
    <row r="7808" spans="2:12" ht="13.5" thickTop="1" x14ac:dyDescent="0.25">
      <c r="B7808" s="396"/>
      <c r="C7808" s="396"/>
      <c r="D7808" s="396"/>
      <c r="E7808" s="396"/>
      <c r="F7808" s="396"/>
      <c r="G7808" s="396"/>
      <c r="H7808" s="396"/>
      <c r="I7808" s="396"/>
      <c r="J7808" s="396"/>
      <c r="K7808" s="396"/>
      <c r="L7808" s="396"/>
    </row>
    <row r="7809" spans="2:12" ht="15" x14ac:dyDescent="0.25">
      <c r="B7809" s="388"/>
      <c r="C7809" s="440" t="s">
        <v>15</v>
      </c>
      <c r="D7809" s="388" t="s">
        <v>33</v>
      </c>
      <c r="E7809" s="388" t="s">
        <v>30</v>
      </c>
      <c r="F7809" s="544" t="s">
        <v>199</v>
      </c>
      <c r="G7809" s="544"/>
      <c r="H7809" s="389" t="s">
        <v>24</v>
      </c>
      <c r="I7809" s="440" t="s">
        <v>26</v>
      </c>
      <c r="J7809" s="440" t="s">
        <v>585</v>
      </c>
      <c r="K7809" s="440" t="s">
        <v>54</v>
      </c>
      <c r="L7809" s="440" t="s">
        <v>25</v>
      </c>
    </row>
    <row r="7810" spans="2:12" ht="12.75" customHeight="1" x14ac:dyDescent="0.25">
      <c r="B7810" s="390" t="s">
        <v>382</v>
      </c>
      <c r="C7810" s="391" t="s">
        <v>5665</v>
      </c>
      <c r="D7810" s="390" t="s">
        <v>160</v>
      </c>
      <c r="E7810" s="390" t="s">
        <v>5666</v>
      </c>
      <c r="F7810" s="541" t="s">
        <v>5577</v>
      </c>
      <c r="G7810" s="541"/>
      <c r="H7810" s="392" t="s">
        <v>340</v>
      </c>
      <c r="I7810" s="443">
        <v>1</v>
      </c>
      <c r="J7810" s="393"/>
      <c r="K7810" s="393">
        <v>14.19</v>
      </c>
      <c r="L7810" s="393">
        <v>14.19</v>
      </c>
    </row>
    <row r="7811" spans="2:12" ht="38.25" x14ac:dyDescent="0.25">
      <c r="B7811" s="394" t="s">
        <v>383</v>
      </c>
      <c r="C7811" s="444" t="s">
        <v>5673</v>
      </c>
      <c r="D7811" s="394" t="s">
        <v>160</v>
      </c>
      <c r="E7811" s="394" t="s">
        <v>5674</v>
      </c>
      <c r="F7811" s="542" t="s">
        <v>491</v>
      </c>
      <c r="G7811" s="542"/>
      <c r="H7811" s="395" t="s">
        <v>159</v>
      </c>
      <c r="I7811" s="445">
        <v>5.6999999999999996E-6</v>
      </c>
      <c r="J7811" s="445">
        <v>0</v>
      </c>
      <c r="K7811" s="446">
        <v>2491030.2799999998</v>
      </c>
      <c r="L7811" s="446">
        <v>14.1988726</v>
      </c>
    </row>
    <row r="7812" spans="2:12" ht="25.5" x14ac:dyDescent="0.25">
      <c r="B7812" s="399"/>
      <c r="C7812" s="399"/>
      <c r="D7812" s="399"/>
      <c r="E7812" s="399"/>
      <c r="F7812" s="399"/>
      <c r="G7812" s="399" t="s">
        <v>386</v>
      </c>
      <c r="H7812" s="447">
        <v>0</v>
      </c>
      <c r="I7812" s="399" t="s">
        <v>387</v>
      </c>
      <c r="J7812" s="447">
        <v>0</v>
      </c>
      <c r="K7812" s="399" t="s">
        <v>388</v>
      </c>
      <c r="L7812" s="447">
        <v>0</v>
      </c>
    </row>
    <row r="7813" spans="2:12" ht="26.25" thickBot="1" x14ac:dyDescent="0.3">
      <c r="B7813" s="399"/>
      <c r="C7813" s="399"/>
      <c r="D7813" s="399"/>
      <c r="E7813" s="399"/>
      <c r="F7813" s="399"/>
      <c r="G7813" s="399" t="s">
        <v>389</v>
      </c>
      <c r="H7813" s="447">
        <v>0</v>
      </c>
      <c r="I7813" s="543"/>
      <c r="J7813" s="543" t="s">
        <v>474</v>
      </c>
      <c r="K7813" s="399"/>
      <c r="L7813" s="447">
        <v>14.19</v>
      </c>
    </row>
    <row r="7814" spans="2:12" ht="13.5" thickTop="1" x14ac:dyDescent="0.25">
      <c r="B7814" s="396"/>
      <c r="C7814" s="396"/>
      <c r="D7814" s="396"/>
      <c r="E7814" s="396"/>
      <c r="F7814" s="396"/>
      <c r="G7814" s="396"/>
      <c r="H7814" s="396"/>
      <c r="I7814" s="396"/>
      <c r="J7814" s="396"/>
      <c r="K7814" s="396"/>
      <c r="L7814" s="396"/>
    </row>
    <row r="7815" spans="2:12" ht="15" x14ac:dyDescent="0.25">
      <c r="B7815" s="388"/>
      <c r="C7815" s="440" t="s">
        <v>15</v>
      </c>
      <c r="D7815" s="388" t="s">
        <v>33</v>
      </c>
      <c r="E7815" s="388" t="s">
        <v>30</v>
      </c>
      <c r="F7815" s="544" t="s">
        <v>199</v>
      </c>
      <c r="G7815" s="544"/>
      <c r="H7815" s="389" t="s">
        <v>24</v>
      </c>
      <c r="I7815" s="440" t="s">
        <v>26</v>
      </c>
      <c r="J7815" s="440" t="s">
        <v>585</v>
      </c>
      <c r="K7815" s="440" t="s">
        <v>54</v>
      </c>
      <c r="L7815" s="440" t="s">
        <v>25</v>
      </c>
    </row>
    <row r="7816" spans="2:12" ht="38.25" x14ac:dyDescent="0.25">
      <c r="B7816" s="390" t="s">
        <v>382</v>
      </c>
      <c r="C7816" s="391" t="s">
        <v>5663</v>
      </c>
      <c r="D7816" s="390" t="s">
        <v>160</v>
      </c>
      <c r="E7816" s="390" t="s">
        <v>5664</v>
      </c>
      <c r="F7816" s="541" t="s">
        <v>5577</v>
      </c>
      <c r="G7816" s="541"/>
      <c r="H7816" s="392" t="s">
        <v>340</v>
      </c>
      <c r="I7816" s="443">
        <v>1</v>
      </c>
      <c r="J7816" s="393"/>
      <c r="K7816" s="393">
        <v>35.119999999999997</v>
      </c>
      <c r="L7816" s="393">
        <v>35.119999999999997</v>
      </c>
    </row>
    <row r="7817" spans="2:12" ht="38.25" x14ac:dyDescent="0.25">
      <c r="B7817" s="394" t="s">
        <v>383</v>
      </c>
      <c r="C7817" s="444" t="s">
        <v>5673</v>
      </c>
      <c r="D7817" s="394" t="s">
        <v>160</v>
      </c>
      <c r="E7817" s="394" t="s">
        <v>5674</v>
      </c>
      <c r="F7817" s="542" t="s">
        <v>491</v>
      </c>
      <c r="G7817" s="542"/>
      <c r="H7817" s="395" t="s">
        <v>159</v>
      </c>
      <c r="I7817" s="445">
        <v>1.4100000000000001E-5</v>
      </c>
      <c r="J7817" s="445">
        <v>0</v>
      </c>
      <c r="K7817" s="446">
        <v>2491030.2799999998</v>
      </c>
      <c r="L7817" s="446">
        <v>35.123526900000002</v>
      </c>
    </row>
    <row r="7818" spans="2:12" ht="25.5" x14ac:dyDescent="0.25">
      <c r="B7818" s="399"/>
      <c r="C7818" s="399"/>
      <c r="D7818" s="399"/>
      <c r="E7818" s="399"/>
      <c r="F7818" s="399"/>
      <c r="G7818" s="399" t="s">
        <v>386</v>
      </c>
      <c r="H7818" s="447">
        <v>0</v>
      </c>
      <c r="I7818" s="399" t="s">
        <v>387</v>
      </c>
      <c r="J7818" s="447">
        <v>0</v>
      </c>
      <c r="K7818" s="399" t="s">
        <v>388</v>
      </c>
      <c r="L7818" s="447">
        <v>0</v>
      </c>
    </row>
    <row r="7819" spans="2:12" ht="26.25" thickBot="1" x14ac:dyDescent="0.3">
      <c r="B7819" s="399"/>
      <c r="C7819" s="399"/>
      <c r="D7819" s="399"/>
      <c r="E7819" s="399"/>
      <c r="F7819" s="399"/>
      <c r="G7819" s="399" t="s">
        <v>389</v>
      </c>
      <c r="H7819" s="447">
        <v>0</v>
      </c>
      <c r="I7819" s="543"/>
      <c r="J7819" s="543" t="s">
        <v>474</v>
      </c>
      <c r="K7819" s="399"/>
      <c r="L7819" s="447">
        <v>35.119999999999997</v>
      </c>
    </row>
    <row r="7820" spans="2:12" ht="12.75" customHeight="1" thickTop="1" x14ac:dyDescent="0.25">
      <c r="B7820" s="396"/>
      <c r="C7820" s="396"/>
      <c r="D7820" s="396"/>
      <c r="E7820" s="396"/>
      <c r="F7820" s="396"/>
      <c r="G7820" s="396"/>
      <c r="H7820" s="396"/>
      <c r="I7820" s="396"/>
      <c r="J7820" s="396"/>
      <c r="K7820" s="396"/>
      <c r="L7820" s="396"/>
    </row>
    <row r="7821" spans="2:12" ht="15" x14ac:dyDescent="0.25">
      <c r="B7821" s="388"/>
      <c r="C7821" s="440" t="s">
        <v>15</v>
      </c>
      <c r="D7821" s="388" t="s">
        <v>33</v>
      </c>
      <c r="E7821" s="388" t="s">
        <v>30</v>
      </c>
      <c r="F7821" s="544" t="s">
        <v>199</v>
      </c>
      <c r="G7821" s="544"/>
      <c r="H7821" s="389" t="s">
        <v>24</v>
      </c>
      <c r="I7821" s="440" t="s">
        <v>26</v>
      </c>
      <c r="J7821" s="440" t="s">
        <v>585</v>
      </c>
      <c r="K7821" s="440" t="s">
        <v>54</v>
      </c>
      <c r="L7821" s="440" t="s">
        <v>25</v>
      </c>
    </row>
    <row r="7822" spans="2:12" ht="38.25" x14ac:dyDescent="0.25">
      <c r="B7822" s="390" t="s">
        <v>382</v>
      </c>
      <c r="C7822" s="391" t="s">
        <v>5669</v>
      </c>
      <c r="D7822" s="390" t="s">
        <v>160</v>
      </c>
      <c r="E7822" s="390" t="s">
        <v>5670</v>
      </c>
      <c r="F7822" s="541" t="s">
        <v>5577</v>
      </c>
      <c r="G7822" s="541"/>
      <c r="H7822" s="392" t="s">
        <v>340</v>
      </c>
      <c r="I7822" s="443">
        <v>1</v>
      </c>
      <c r="J7822" s="393"/>
      <c r="K7822" s="393">
        <v>160.16999999999999</v>
      </c>
      <c r="L7822" s="393">
        <v>160.16999999999999</v>
      </c>
    </row>
    <row r="7823" spans="2:12" ht="38.25" x14ac:dyDescent="0.25">
      <c r="B7823" s="394" t="s">
        <v>383</v>
      </c>
      <c r="C7823" s="444" t="s">
        <v>5673</v>
      </c>
      <c r="D7823" s="394" t="s">
        <v>160</v>
      </c>
      <c r="E7823" s="394" t="s">
        <v>5674</v>
      </c>
      <c r="F7823" s="542" t="s">
        <v>491</v>
      </c>
      <c r="G7823" s="542"/>
      <c r="H7823" s="395" t="s">
        <v>159</v>
      </c>
      <c r="I7823" s="445">
        <v>6.4300000000000004E-5</v>
      </c>
      <c r="J7823" s="445">
        <v>0</v>
      </c>
      <c r="K7823" s="446">
        <v>2491030.2799999998</v>
      </c>
      <c r="L7823" s="446">
        <v>160.173247</v>
      </c>
    </row>
    <row r="7824" spans="2:12" ht="25.5" x14ac:dyDescent="0.25">
      <c r="B7824" s="399"/>
      <c r="C7824" s="399"/>
      <c r="D7824" s="399"/>
      <c r="E7824" s="399"/>
      <c r="F7824" s="399"/>
      <c r="G7824" s="399" t="s">
        <v>386</v>
      </c>
      <c r="H7824" s="447">
        <v>0</v>
      </c>
      <c r="I7824" s="399" t="s">
        <v>387</v>
      </c>
      <c r="J7824" s="447">
        <v>0</v>
      </c>
      <c r="K7824" s="399" t="s">
        <v>388</v>
      </c>
      <c r="L7824" s="447">
        <v>0</v>
      </c>
    </row>
    <row r="7825" spans="2:12" ht="26.25" thickBot="1" x14ac:dyDescent="0.3">
      <c r="B7825" s="399"/>
      <c r="C7825" s="399"/>
      <c r="D7825" s="399"/>
      <c r="E7825" s="399"/>
      <c r="F7825" s="399"/>
      <c r="G7825" s="399" t="s">
        <v>389</v>
      </c>
      <c r="H7825" s="447">
        <v>0</v>
      </c>
      <c r="I7825" s="543"/>
      <c r="J7825" s="543" t="s">
        <v>474</v>
      </c>
      <c r="K7825" s="399"/>
      <c r="L7825" s="447">
        <v>160.16999999999999</v>
      </c>
    </row>
    <row r="7826" spans="2:12" ht="13.5" thickTop="1" x14ac:dyDescent="0.25">
      <c r="B7826" s="396"/>
      <c r="C7826" s="396"/>
      <c r="D7826" s="396"/>
      <c r="E7826" s="396"/>
      <c r="F7826" s="396"/>
      <c r="G7826" s="396"/>
      <c r="H7826" s="396"/>
      <c r="I7826" s="396"/>
      <c r="J7826" s="396"/>
      <c r="K7826" s="396"/>
      <c r="L7826" s="396"/>
    </row>
    <row r="7827" spans="2:12" ht="15" x14ac:dyDescent="0.25">
      <c r="B7827" s="388"/>
      <c r="C7827" s="440" t="s">
        <v>15</v>
      </c>
      <c r="D7827" s="388" t="s">
        <v>33</v>
      </c>
      <c r="E7827" s="388" t="s">
        <v>30</v>
      </c>
      <c r="F7827" s="544" t="s">
        <v>199</v>
      </c>
      <c r="G7827" s="544"/>
      <c r="H7827" s="389" t="s">
        <v>24</v>
      </c>
      <c r="I7827" s="440" t="s">
        <v>26</v>
      </c>
      <c r="J7827" s="440" t="s">
        <v>585</v>
      </c>
      <c r="K7827" s="440" t="s">
        <v>54</v>
      </c>
      <c r="L7827" s="440" t="s">
        <v>25</v>
      </c>
    </row>
    <row r="7828" spans="2:12" ht="38.25" x14ac:dyDescent="0.25">
      <c r="B7828" s="390" t="s">
        <v>382</v>
      </c>
      <c r="C7828" s="391" t="s">
        <v>5671</v>
      </c>
      <c r="D7828" s="390" t="s">
        <v>160</v>
      </c>
      <c r="E7828" s="390" t="s">
        <v>5672</v>
      </c>
      <c r="F7828" s="541" t="s">
        <v>5577</v>
      </c>
      <c r="G7828" s="541"/>
      <c r="H7828" s="392" t="s">
        <v>340</v>
      </c>
      <c r="I7828" s="443">
        <v>1</v>
      </c>
      <c r="J7828" s="393"/>
      <c r="K7828" s="393">
        <v>13.52</v>
      </c>
      <c r="L7828" s="393">
        <v>13.52</v>
      </c>
    </row>
    <row r="7829" spans="2:12" x14ac:dyDescent="0.25">
      <c r="B7829" s="394" t="s">
        <v>383</v>
      </c>
      <c r="C7829" s="444" t="s">
        <v>717</v>
      </c>
      <c r="D7829" s="394" t="s">
        <v>1336</v>
      </c>
      <c r="E7829" s="394" t="s">
        <v>467</v>
      </c>
      <c r="F7829" s="542" t="s">
        <v>390</v>
      </c>
      <c r="G7829" s="542"/>
      <c r="H7829" s="395" t="s">
        <v>468</v>
      </c>
      <c r="I7829" s="445">
        <v>13</v>
      </c>
      <c r="J7829" s="445">
        <v>0</v>
      </c>
      <c r="K7829" s="446">
        <v>1.04</v>
      </c>
      <c r="L7829" s="446">
        <v>13.52</v>
      </c>
    </row>
    <row r="7830" spans="2:12" ht="25.5" x14ac:dyDescent="0.25">
      <c r="B7830" s="399"/>
      <c r="C7830" s="399"/>
      <c r="D7830" s="399"/>
      <c r="E7830" s="399"/>
      <c r="F7830" s="399"/>
      <c r="G7830" s="399" t="s">
        <v>386</v>
      </c>
      <c r="H7830" s="447">
        <v>0</v>
      </c>
      <c r="I7830" s="399" t="s">
        <v>387</v>
      </c>
      <c r="J7830" s="447">
        <v>0</v>
      </c>
      <c r="K7830" s="399" t="s">
        <v>388</v>
      </c>
      <c r="L7830" s="447">
        <v>0</v>
      </c>
    </row>
    <row r="7831" spans="2:12" ht="26.25" thickBot="1" x14ac:dyDescent="0.3">
      <c r="B7831" s="399"/>
      <c r="C7831" s="399"/>
      <c r="D7831" s="399"/>
      <c r="E7831" s="399"/>
      <c r="F7831" s="399"/>
      <c r="G7831" s="399" t="s">
        <v>389</v>
      </c>
      <c r="H7831" s="447">
        <v>0</v>
      </c>
      <c r="I7831" s="543"/>
      <c r="J7831" s="543" t="s">
        <v>474</v>
      </c>
      <c r="K7831" s="399"/>
      <c r="L7831" s="447">
        <v>13.52</v>
      </c>
    </row>
    <row r="7832" spans="2:12" ht="13.5" thickTop="1" x14ac:dyDescent="0.25">
      <c r="B7832" s="396"/>
      <c r="C7832" s="396"/>
      <c r="D7832" s="396"/>
      <c r="E7832" s="396"/>
      <c r="F7832" s="396"/>
      <c r="G7832" s="396"/>
      <c r="H7832" s="396"/>
      <c r="I7832" s="396"/>
      <c r="J7832" s="396"/>
      <c r="K7832" s="396"/>
      <c r="L7832" s="396"/>
    </row>
    <row r="7833" spans="2:12" ht="12.75" customHeight="1" x14ac:dyDescent="0.25">
      <c r="B7833" s="388"/>
      <c r="C7833" s="440" t="s">
        <v>15</v>
      </c>
      <c r="D7833" s="388" t="s">
        <v>33</v>
      </c>
      <c r="E7833" s="388" t="s">
        <v>30</v>
      </c>
      <c r="F7833" s="544" t="s">
        <v>199</v>
      </c>
      <c r="G7833" s="544"/>
      <c r="H7833" s="389" t="s">
        <v>24</v>
      </c>
      <c r="I7833" s="440" t="s">
        <v>26</v>
      </c>
      <c r="J7833" s="440" t="s">
        <v>585</v>
      </c>
      <c r="K7833" s="440" t="s">
        <v>54</v>
      </c>
      <c r="L7833" s="440" t="s">
        <v>25</v>
      </c>
    </row>
    <row r="7834" spans="2:12" ht="25.5" x14ac:dyDescent="0.25">
      <c r="B7834" s="390" t="s">
        <v>382</v>
      </c>
      <c r="C7834" s="391" t="s">
        <v>5025</v>
      </c>
      <c r="D7834" s="390" t="s">
        <v>1336</v>
      </c>
      <c r="E7834" s="390" t="s">
        <v>5026</v>
      </c>
      <c r="F7834" s="541">
        <v>1801</v>
      </c>
      <c r="G7834" s="541"/>
      <c r="H7834" s="392" t="s">
        <v>131</v>
      </c>
      <c r="I7834" s="443">
        <v>1</v>
      </c>
      <c r="J7834" s="393"/>
      <c r="K7834" s="393">
        <v>928.56</v>
      </c>
      <c r="L7834" s="393">
        <v>928.56</v>
      </c>
    </row>
    <row r="7835" spans="2:12" ht="12.75" customHeight="1" x14ac:dyDescent="0.25">
      <c r="B7835" s="394" t="s">
        <v>383</v>
      </c>
      <c r="C7835" s="444" t="s">
        <v>5675</v>
      </c>
      <c r="D7835" s="394" t="s">
        <v>1336</v>
      </c>
      <c r="E7835" s="394" t="s">
        <v>5676</v>
      </c>
      <c r="F7835" s="542" t="s">
        <v>390</v>
      </c>
      <c r="G7835" s="542"/>
      <c r="H7835" s="395" t="s">
        <v>131</v>
      </c>
      <c r="I7835" s="445">
        <v>1</v>
      </c>
      <c r="J7835" s="445">
        <v>0</v>
      </c>
      <c r="K7835" s="446">
        <v>862.24</v>
      </c>
      <c r="L7835" s="446">
        <v>862.24</v>
      </c>
    </row>
    <row r="7836" spans="2:12" x14ac:dyDescent="0.25">
      <c r="B7836" s="394" t="s">
        <v>383</v>
      </c>
      <c r="C7836" s="444" t="s">
        <v>695</v>
      </c>
      <c r="D7836" s="394" t="s">
        <v>1336</v>
      </c>
      <c r="E7836" s="394" t="s">
        <v>437</v>
      </c>
      <c r="F7836" s="542" t="s">
        <v>390</v>
      </c>
      <c r="G7836" s="542"/>
      <c r="H7836" s="395" t="s">
        <v>138</v>
      </c>
      <c r="I7836" s="445">
        <v>1.0800000000000001E-2</v>
      </c>
      <c r="J7836" s="445">
        <v>0</v>
      </c>
      <c r="K7836" s="446">
        <v>168.09</v>
      </c>
      <c r="L7836" s="446">
        <v>1.815372</v>
      </c>
    </row>
    <row r="7837" spans="2:12" x14ac:dyDescent="0.25">
      <c r="B7837" s="394" t="s">
        <v>383</v>
      </c>
      <c r="C7837" s="444" t="s">
        <v>690</v>
      </c>
      <c r="D7837" s="394" t="s">
        <v>1336</v>
      </c>
      <c r="E7837" s="394" t="s">
        <v>202</v>
      </c>
      <c r="F7837" s="542" t="s">
        <v>384</v>
      </c>
      <c r="G7837" s="542"/>
      <c r="H7837" s="395" t="s">
        <v>340</v>
      </c>
      <c r="I7837" s="445">
        <v>1.0860000000000001</v>
      </c>
      <c r="J7837" s="445">
        <v>0</v>
      </c>
      <c r="K7837" s="446">
        <v>20.37</v>
      </c>
      <c r="L7837" s="446">
        <v>22.12182</v>
      </c>
    </row>
    <row r="7838" spans="2:12" x14ac:dyDescent="0.25">
      <c r="B7838" s="394" t="s">
        <v>383</v>
      </c>
      <c r="C7838" s="444" t="s">
        <v>685</v>
      </c>
      <c r="D7838" s="394" t="s">
        <v>1336</v>
      </c>
      <c r="E7838" s="394" t="s">
        <v>236</v>
      </c>
      <c r="F7838" s="542" t="s">
        <v>384</v>
      </c>
      <c r="G7838" s="542"/>
      <c r="H7838" s="395" t="s">
        <v>340</v>
      </c>
      <c r="I7838" s="445">
        <v>1.3727</v>
      </c>
      <c r="J7838" s="445">
        <v>0</v>
      </c>
      <c r="K7838" s="446">
        <v>29.12</v>
      </c>
      <c r="L7838" s="446">
        <v>39.973024000000002</v>
      </c>
    </row>
    <row r="7839" spans="2:12" x14ac:dyDescent="0.25">
      <c r="B7839" s="394" t="s">
        <v>383</v>
      </c>
      <c r="C7839" s="444" t="s">
        <v>670</v>
      </c>
      <c r="D7839" s="394" t="s">
        <v>1336</v>
      </c>
      <c r="E7839" s="394" t="s">
        <v>415</v>
      </c>
      <c r="F7839" s="542" t="s">
        <v>390</v>
      </c>
      <c r="G7839" s="542"/>
      <c r="H7839" s="395" t="s">
        <v>156</v>
      </c>
      <c r="I7839" s="445">
        <v>3.7955999999999999</v>
      </c>
      <c r="J7839" s="445">
        <v>0</v>
      </c>
      <c r="K7839" s="446">
        <v>0.64</v>
      </c>
      <c r="L7839" s="446">
        <v>2.4291839999999998</v>
      </c>
    </row>
    <row r="7840" spans="2:12" ht="12.75" customHeight="1" x14ac:dyDescent="0.25">
      <c r="B7840" s="399"/>
      <c r="C7840" s="399"/>
      <c r="D7840" s="399"/>
      <c r="E7840" s="399"/>
      <c r="F7840" s="399"/>
      <c r="G7840" s="399" t="s">
        <v>386</v>
      </c>
      <c r="H7840" s="447">
        <v>62.09</v>
      </c>
      <c r="I7840" s="399" t="s">
        <v>387</v>
      </c>
      <c r="J7840" s="447">
        <v>0</v>
      </c>
      <c r="K7840" s="399" t="s">
        <v>388</v>
      </c>
      <c r="L7840" s="447">
        <v>62.09</v>
      </c>
    </row>
    <row r="7841" spans="2:12" ht="26.25" thickBot="1" x14ac:dyDescent="0.3">
      <c r="B7841" s="399"/>
      <c r="C7841" s="399"/>
      <c r="D7841" s="399"/>
      <c r="E7841" s="399"/>
      <c r="F7841" s="399"/>
      <c r="G7841" s="399" t="s">
        <v>389</v>
      </c>
      <c r="H7841" s="447">
        <v>0</v>
      </c>
      <c r="I7841" s="543"/>
      <c r="J7841" s="543" t="s">
        <v>474</v>
      </c>
      <c r="K7841" s="399"/>
      <c r="L7841" s="447">
        <v>928.56</v>
      </c>
    </row>
    <row r="7842" spans="2:12" ht="12.75" customHeight="1" thickTop="1" x14ac:dyDescent="0.25">
      <c r="B7842" s="396"/>
      <c r="C7842" s="396"/>
      <c r="D7842" s="396"/>
      <c r="E7842" s="396"/>
      <c r="F7842" s="396"/>
      <c r="G7842" s="396"/>
      <c r="H7842" s="396"/>
      <c r="I7842" s="396"/>
      <c r="J7842" s="396"/>
      <c r="K7842" s="396"/>
      <c r="L7842" s="396"/>
    </row>
    <row r="7843" spans="2:12" ht="15" x14ac:dyDescent="0.25">
      <c r="B7843" s="388"/>
      <c r="C7843" s="440" t="s">
        <v>15</v>
      </c>
      <c r="D7843" s="388" t="s">
        <v>33</v>
      </c>
      <c r="E7843" s="388" t="s">
        <v>30</v>
      </c>
      <c r="F7843" s="544" t="s">
        <v>199</v>
      </c>
      <c r="G7843" s="544"/>
      <c r="H7843" s="389" t="s">
        <v>24</v>
      </c>
      <c r="I7843" s="440" t="s">
        <v>26</v>
      </c>
      <c r="J7843" s="440" t="s">
        <v>585</v>
      </c>
      <c r="K7843" s="440" t="s">
        <v>54</v>
      </c>
      <c r="L7843" s="440" t="s">
        <v>25</v>
      </c>
    </row>
    <row r="7844" spans="2:12" ht="25.5" x14ac:dyDescent="0.25">
      <c r="B7844" s="390" t="s">
        <v>382</v>
      </c>
      <c r="C7844" s="391" t="s">
        <v>5148</v>
      </c>
      <c r="D7844" s="390" t="s">
        <v>160</v>
      </c>
      <c r="E7844" s="390" t="s">
        <v>5149</v>
      </c>
      <c r="F7844" s="541" t="s">
        <v>5147</v>
      </c>
      <c r="G7844" s="541"/>
      <c r="H7844" s="392" t="s">
        <v>131</v>
      </c>
      <c r="I7844" s="443">
        <v>1</v>
      </c>
      <c r="J7844" s="393"/>
      <c r="K7844" s="393">
        <v>24.77</v>
      </c>
      <c r="L7844" s="393">
        <v>24.77</v>
      </c>
    </row>
    <row r="7845" spans="2:12" ht="63.75" x14ac:dyDescent="0.25">
      <c r="B7845" s="397" t="s">
        <v>471</v>
      </c>
      <c r="C7845" s="448" t="s">
        <v>5677</v>
      </c>
      <c r="D7845" s="397" t="s">
        <v>160</v>
      </c>
      <c r="E7845" s="397" t="s">
        <v>5678</v>
      </c>
      <c r="F7845" s="545" t="s">
        <v>503</v>
      </c>
      <c r="G7845" s="545"/>
      <c r="H7845" s="398" t="s">
        <v>504</v>
      </c>
      <c r="I7845" s="449">
        <v>3.8199999999999998E-2</v>
      </c>
      <c r="J7845" s="449">
        <v>0</v>
      </c>
      <c r="K7845" s="450">
        <v>38.85</v>
      </c>
      <c r="L7845" s="450">
        <v>1.48</v>
      </c>
    </row>
    <row r="7846" spans="2:12" ht="63.75" x14ac:dyDescent="0.25">
      <c r="B7846" s="397" t="s">
        <v>471</v>
      </c>
      <c r="C7846" s="448" t="s">
        <v>5679</v>
      </c>
      <c r="D7846" s="397" t="s">
        <v>160</v>
      </c>
      <c r="E7846" s="397" t="s">
        <v>5680</v>
      </c>
      <c r="F7846" s="545" t="s">
        <v>503</v>
      </c>
      <c r="G7846" s="545"/>
      <c r="H7846" s="398" t="s">
        <v>505</v>
      </c>
      <c r="I7846" s="449">
        <v>1.5699999999999999E-2</v>
      </c>
      <c r="J7846" s="449">
        <v>0</v>
      </c>
      <c r="K7846" s="450">
        <v>94.4</v>
      </c>
      <c r="L7846" s="450">
        <v>1.48</v>
      </c>
    </row>
    <row r="7847" spans="2:12" ht="25.5" x14ac:dyDescent="0.25">
      <c r="B7847" s="394" t="s">
        <v>383</v>
      </c>
      <c r="C7847" s="444" t="s">
        <v>5681</v>
      </c>
      <c r="D7847" s="394" t="s">
        <v>160</v>
      </c>
      <c r="E7847" s="394" t="s">
        <v>5682</v>
      </c>
      <c r="F7847" s="542" t="s">
        <v>390</v>
      </c>
      <c r="G7847" s="542"/>
      <c r="H7847" s="395" t="s">
        <v>5683</v>
      </c>
      <c r="I7847" s="445">
        <v>0.16</v>
      </c>
      <c r="J7847" s="445">
        <v>0</v>
      </c>
      <c r="K7847" s="446">
        <v>119.87</v>
      </c>
      <c r="L7847" s="446">
        <v>19.179200000000002</v>
      </c>
    </row>
    <row r="7848" spans="2:12" x14ac:dyDescent="0.25">
      <c r="B7848" s="394" t="s">
        <v>383</v>
      </c>
      <c r="C7848" s="444" t="s">
        <v>690</v>
      </c>
      <c r="D7848" s="394" t="s">
        <v>1336</v>
      </c>
      <c r="E7848" s="394" t="s">
        <v>202</v>
      </c>
      <c r="F7848" s="542" t="s">
        <v>384</v>
      </c>
      <c r="G7848" s="542"/>
      <c r="H7848" s="395" t="s">
        <v>340</v>
      </c>
      <c r="I7848" s="445">
        <v>5.3499999999999999E-2</v>
      </c>
      <c r="J7848" s="445">
        <v>0</v>
      </c>
      <c r="K7848" s="446">
        <v>20.37</v>
      </c>
      <c r="L7848" s="446">
        <v>1.0897950000000001</v>
      </c>
    </row>
    <row r="7849" spans="2:12" x14ac:dyDescent="0.25">
      <c r="B7849" s="394" t="s">
        <v>383</v>
      </c>
      <c r="C7849" s="444" t="s">
        <v>673</v>
      </c>
      <c r="D7849" s="394" t="s">
        <v>1336</v>
      </c>
      <c r="E7849" s="394" t="s">
        <v>247</v>
      </c>
      <c r="F7849" s="542" t="s">
        <v>384</v>
      </c>
      <c r="G7849" s="542"/>
      <c r="H7849" s="395" t="s">
        <v>340</v>
      </c>
      <c r="I7849" s="445">
        <v>5.3900000000000003E-2</v>
      </c>
      <c r="J7849" s="445">
        <v>0</v>
      </c>
      <c r="K7849" s="446">
        <v>29.12</v>
      </c>
      <c r="L7849" s="446">
        <v>1.5695680000000001</v>
      </c>
    </row>
    <row r="7850" spans="2:12" ht="25.5" x14ac:dyDescent="0.25">
      <c r="B7850" s="399"/>
      <c r="C7850" s="399"/>
      <c r="D7850" s="399"/>
      <c r="E7850" s="399"/>
      <c r="F7850" s="399"/>
      <c r="G7850" s="399" t="s">
        <v>386</v>
      </c>
      <c r="H7850" s="447">
        <v>4.2</v>
      </c>
      <c r="I7850" s="399" t="s">
        <v>387</v>
      </c>
      <c r="J7850" s="447">
        <v>0</v>
      </c>
      <c r="K7850" s="399" t="s">
        <v>388</v>
      </c>
      <c r="L7850" s="447">
        <v>4.2</v>
      </c>
    </row>
    <row r="7851" spans="2:12" ht="26.25" thickBot="1" x14ac:dyDescent="0.3">
      <c r="B7851" s="399"/>
      <c r="C7851" s="399"/>
      <c r="D7851" s="399"/>
      <c r="E7851" s="399"/>
      <c r="F7851" s="399"/>
      <c r="G7851" s="399" t="s">
        <v>389</v>
      </c>
      <c r="H7851" s="447">
        <v>0</v>
      </c>
      <c r="I7851" s="543"/>
      <c r="J7851" s="543" t="s">
        <v>474</v>
      </c>
      <c r="K7851" s="399"/>
      <c r="L7851" s="447">
        <v>24.77</v>
      </c>
    </row>
    <row r="7852" spans="2:12" ht="13.5" thickTop="1" x14ac:dyDescent="0.25">
      <c r="B7852" s="396"/>
      <c r="C7852" s="396"/>
      <c r="D7852" s="396"/>
      <c r="E7852" s="396"/>
      <c r="F7852" s="396"/>
      <c r="G7852" s="396"/>
      <c r="H7852" s="396"/>
      <c r="I7852" s="396"/>
      <c r="J7852" s="396"/>
      <c r="K7852" s="396"/>
      <c r="L7852" s="396"/>
    </row>
    <row r="7853" spans="2:12" ht="15" x14ac:dyDescent="0.25">
      <c r="B7853" s="388"/>
      <c r="C7853" s="440" t="s">
        <v>15</v>
      </c>
      <c r="D7853" s="388" t="s">
        <v>33</v>
      </c>
      <c r="E7853" s="388" t="s">
        <v>30</v>
      </c>
      <c r="F7853" s="544" t="s">
        <v>199</v>
      </c>
      <c r="G7853" s="544"/>
      <c r="H7853" s="389" t="s">
        <v>24</v>
      </c>
      <c r="I7853" s="440" t="s">
        <v>26</v>
      </c>
      <c r="J7853" s="440" t="s">
        <v>585</v>
      </c>
      <c r="K7853" s="440" t="s">
        <v>54</v>
      </c>
      <c r="L7853" s="440" t="s">
        <v>25</v>
      </c>
    </row>
    <row r="7854" spans="2:12" ht="25.5" x14ac:dyDescent="0.25">
      <c r="B7854" s="390" t="s">
        <v>382</v>
      </c>
      <c r="C7854" s="391" t="s">
        <v>5332</v>
      </c>
      <c r="D7854" s="390" t="s">
        <v>1336</v>
      </c>
      <c r="E7854" s="390" t="s">
        <v>5333</v>
      </c>
      <c r="F7854" s="541">
        <v>608</v>
      </c>
      <c r="G7854" s="541"/>
      <c r="H7854" s="392" t="s">
        <v>138</v>
      </c>
      <c r="I7854" s="443">
        <v>1</v>
      </c>
      <c r="J7854" s="393"/>
      <c r="K7854" s="393">
        <v>69.59</v>
      </c>
      <c r="L7854" s="393">
        <v>69.59</v>
      </c>
    </row>
    <row r="7855" spans="2:12" x14ac:dyDescent="0.25">
      <c r="B7855" s="394" t="s">
        <v>383</v>
      </c>
      <c r="C7855" s="444" t="s">
        <v>690</v>
      </c>
      <c r="D7855" s="394" t="s">
        <v>1336</v>
      </c>
      <c r="E7855" s="394" t="s">
        <v>202</v>
      </c>
      <c r="F7855" s="542" t="s">
        <v>384</v>
      </c>
      <c r="G7855" s="542"/>
      <c r="H7855" s="395" t="s">
        <v>340</v>
      </c>
      <c r="I7855" s="445">
        <v>0.64459999999999995</v>
      </c>
      <c r="J7855" s="445">
        <v>0</v>
      </c>
      <c r="K7855" s="446">
        <v>20.37</v>
      </c>
      <c r="L7855" s="446">
        <v>13.130502</v>
      </c>
    </row>
    <row r="7856" spans="2:12" ht="12.75" customHeight="1" x14ac:dyDescent="0.25">
      <c r="B7856" s="394" t="s">
        <v>383</v>
      </c>
      <c r="C7856" s="444" t="s">
        <v>673</v>
      </c>
      <c r="D7856" s="394" t="s">
        <v>1336</v>
      </c>
      <c r="E7856" s="394" t="s">
        <v>247</v>
      </c>
      <c r="F7856" s="542" t="s">
        <v>384</v>
      </c>
      <c r="G7856" s="542"/>
      <c r="H7856" s="395" t="s">
        <v>340</v>
      </c>
      <c r="I7856" s="445">
        <v>1.9348000000000001</v>
      </c>
      <c r="J7856" s="445">
        <v>0</v>
      </c>
      <c r="K7856" s="446">
        <v>29.12</v>
      </c>
      <c r="L7856" s="446">
        <v>56.341375999999997</v>
      </c>
    </row>
    <row r="7857" spans="2:12" ht="12.75" customHeight="1" x14ac:dyDescent="0.25">
      <c r="B7857" s="394" t="s">
        <v>383</v>
      </c>
      <c r="C7857" s="444" t="s">
        <v>781</v>
      </c>
      <c r="D7857" s="394" t="s">
        <v>1336</v>
      </c>
      <c r="E7857" s="394" t="s">
        <v>506</v>
      </c>
      <c r="F7857" s="542" t="s">
        <v>390</v>
      </c>
      <c r="G7857" s="542"/>
      <c r="H7857" s="395" t="s">
        <v>136</v>
      </c>
      <c r="I7857" s="445">
        <v>4.6800000000000001E-2</v>
      </c>
      <c r="J7857" s="445">
        <v>0</v>
      </c>
      <c r="K7857" s="446">
        <v>2.7</v>
      </c>
      <c r="L7857" s="446">
        <v>0.12636</v>
      </c>
    </row>
    <row r="7858" spans="2:12" ht="25.5" x14ac:dyDescent="0.25">
      <c r="B7858" s="399"/>
      <c r="C7858" s="399"/>
      <c r="D7858" s="399"/>
      <c r="E7858" s="399"/>
      <c r="F7858" s="399"/>
      <c r="G7858" s="399" t="s">
        <v>386</v>
      </c>
      <c r="H7858" s="447">
        <v>69.47</v>
      </c>
      <c r="I7858" s="399" t="s">
        <v>387</v>
      </c>
      <c r="J7858" s="447">
        <v>0</v>
      </c>
      <c r="K7858" s="399" t="s">
        <v>388</v>
      </c>
      <c r="L7858" s="447">
        <v>69.47</v>
      </c>
    </row>
    <row r="7859" spans="2:12" ht="26.25" thickBot="1" x14ac:dyDescent="0.3">
      <c r="B7859" s="399"/>
      <c r="C7859" s="399"/>
      <c r="D7859" s="399"/>
      <c r="E7859" s="399"/>
      <c r="F7859" s="399"/>
      <c r="G7859" s="399" t="s">
        <v>389</v>
      </c>
      <c r="H7859" s="447">
        <v>0</v>
      </c>
      <c r="I7859" s="543"/>
      <c r="J7859" s="543" t="s">
        <v>474</v>
      </c>
      <c r="K7859" s="399"/>
      <c r="L7859" s="447">
        <v>69.59</v>
      </c>
    </row>
    <row r="7860" spans="2:12" ht="13.5" thickTop="1" x14ac:dyDescent="0.25">
      <c r="B7860" s="396"/>
      <c r="C7860" s="396"/>
      <c r="D7860" s="396"/>
      <c r="E7860" s="396"/>
      <c r="F7860" s="396"/>
      <c r="G7860" s="396"/>
      <c r="H7860" s="396"/>
      <c r="I7860" s="396"/>
      <c r="J7860" s="396"/>
      <c r="K7860" s="396"/>
      <c r="L7860" s="396"/>
    </row>
    <row r="7861" spans="2:12" ht="15" x14ac:dyDescent="0.25">
      <c r="B7861" s="388"/>
      <c r="C7861" s="440" t="s">
        <v>15</v>
      </c>
      <c r="D7861" s="388" t="s">
        <v>33</v>
      </c>
      <c r="E7861" s="388" t="s">
        <v>30</v>
      </c>
      <c r="F7861" s="544" t="s">
        <v>199</v>
      </c>
      <c r="G7861" s="544"/>
      <c r="H7861" s="389" t="s">
        <v>24</v>
      </c>
      <c r="I7861" s="440" t="s">
        <v>26</v>
      </c>
      <c r="J7861" s="440" t="s">
        <v>585</v>
      </c>
      <c r="K7861" s="440" t="s">
        <v>54</v>
      </c>
      <c r="L7861" s="440" t="s">
        <v>25</v>
      </c>
    </row>
    <row r="7862" spans="2:12" ht="25.5" x14ac:dyDescent="0.25">
      <c r="B7862" s="390" t="s">
        <v>382</v>
      </c>
      <c r="C7862" s="391" t="s">
        <v>4494</v>
      </c>
      <c r="D7862" s="390" t="s">
        <v>1336</v>
      </c>
      <c r="E7862" s="390" t="s">
        <v>4495</v>
      </c>
      <c r="F7862" s="541">
        <v>608</v>
      </c>
      <c r="G7862" s="541"/>
      <c r="H7862" s="392" t="s">
        <v>138</v>
      </c>
      <c r="I7862" s="443">
        <v>1</v>
      </c>
      <c r="J7862" s="393"/>
      <c r="K7862" s="393">
        <v>69.81</v>
      </c>
      <c r="L7862" s="393">
        <v>69.81</v>
      </c>
    </row>
    <row r="7863" spans="2:12" x14ac:dyDescent="0.25">
      <c r="B7863" s="394" t="s">
        <v>383</v>
      </c>
      <c r="C7863" s="444" t="s">
        <v>690</v>
      </c>
      <c r="D7863" s="394" t="s">
        <v>1336</v>
      </c>
      <c r="E7863" s="394" t="s">
        <v>202</v>
      </c>
      <c r="F7863" s="542" t="s">
        <v>384</v>
      </c>
      <c r="G7863" s="542"/>
      <c r="H7863" s="395" t="s">
        <v>340</v>
      </c>
      <c r="I7863" s="445">
        <v>2.3218000000000001</v>
      </c>
      <c r="J7863" s="445">
        <v>0</v>
      </c>
      <c r="K7863" s="446">
        <v>20.37</v>
      </c>
      <c r="L7863" s="446">
        <v>47.295065999999998</v>
      </c>
    </row>
    <row r="7864" spans="2:12" ht="12.75" customHeight="1" x14ac:dyDescent="0.25">
      <c r="B7864" s="394" t="s">
        <v>383</v>
      </c>
      <c r="C7864" s="444" t="s">
        <v>673</v>
      </c>
      <c r="D7864" s="394" t="s">
        <v>1336</v>
      </c>
      <c r="E7864" s="394" t="s">
        <v>247</v>
      </c>
      <c r="F7864" s="542" t="s">
        <v>384</v>
      </c>
      <c r="G7864" s="542"/>
      <c r="H7864" s="395" t="s">
        <v>340</v>
      </c>
      <c r="I7864" s="445">
        <v>0.77349999999999997</v>
      </c>
      <c r="J7864" s="445">
        <v>0</v>
      </c>
      <c r="K7864" s="446">
        <v>29.12</v>
      </c>
      <c r="L7864" s="446">
        <v>22.524319999999999</v>
      </c>
    </row>
    <row r="7865" spans="2:12" ht="25.5" x14ac:dyDescent="0.25">
      <c r="B7865" s="399"/>
      <c r="C7865" s="399"/>
      <c r="D7865" s="399"/>
      <c r="E7865" s="399"/>
      <c r="F7865" s="399"/>
      <c r="G7865" s="399" t="s">
        <v>386</v>
      </c>
      <c r="H7865" s="447">
        <v>69.81</v>
      </c>
      <c r="I7865" s="399" t="s">
        <v>387</v>
      </c>
      <c r="J7865" s="447">
        <v>0</v>
      </c>
      <c r="K7865" s="399" t="s">
        <v>388</v>
      </c>
      <c r="L7865" s="447">
        <v>69.81</v>
      </c>
    </row>
    <row r="7866" spans="2:12" ht="26.25" thickBot="1" x14ac:dyDescent="0.3">
      <c r="B7866" s="399"/>
      <c r="C7866" s="399"/>
      <c r="D7866" s="399"/>
      <c r="E7866" s="399"/>
      <c r="F7866" s="399"/>
      <c r="G7866" s="399" t="s">
        <v>389</v>
      </c>
      <c r="H7866" s="447">
        <v>0</v>
      </c>
      <c r="I7866" s="543"/>
      <c r="J7866" s="543" t="s">
        <v>474</v>
      </c>
      <c r="K7866" s="399"/>
      <c r="L7866" s="447">
        <v>69.81</v>
      </c>
    </row>
    <row r="7867" spans="2:12" ht="13.5" thickTop="1" x14ac:dyDescent="0.25">
      <c r="B7867" s="396"/>
      <c r="C7867" s="396"/>
      <c r="D7867" s="396"/>
      <c r="E7867" s="396"/>
      <c r="F7867" s="396"/>
      <c r="G7867" s="396"/>
      <c r="H7867" s="396"/>
      <c r="I7867" s="396"/>
      <c r="J7867" s="396"/>
      <c r="K7867" s="396"/>
      <c r="L7867" s="396"/>
    </row>
    <row r="7868" spans="2:12" ht="15" x14ac:dyDescent="0.25">
      <c r="B7868" s="388"/>
      <c r="C7868" s="440" t="s">
        <v>15</v>
      </c>
      <c r="D7868" s="388" t="s">
        <v>33</v>
      </c>
      <c r="E7868" s="388" t="s">
        <v>30</v>
      </c>
      <c r="F7868" s="544" t="s">
        <v>199</v>
      </c>
      <c r="G7868" s="544"/>
      <c r="H7868" s="389" t="s">
        <v>24</v>
      </c>
      <c r="I7868" s="440" t="s">
        <v>26</v>
      </c>
      <c r="J7868" s="440" t="s">
        <v>585</v>
      </c>
      <c r="K7868" s="440" t="s">
        <v>54</v>
      </c>
      <c r="L7868" s="440" t="s">
        <v>25</v>
      </c>
    </row>
    <row r="7869" spans="2:12" ht="12.75" customHeight="1" x14ac:dyDescent="0.25">
      <c r="B7869" s="390" t="s">
        <v>382</v>
      </c>
      <c r="C7869" s="391" t="s">
        <v>4981</v>
      </c>
      <c r="D7869" s="390" t="s">
        <v>142</v>
      </c>
      <c r="E7869" s="390" t="s">
        <v>4982</v>
      </c>
      <c r="F7869" s="541">
        <v>32.06</v>
      </c>
      <c r="G7869" s="541"/>
      <c r="H7869" s="392" t="s">
        <v>131</v>
      </c>
      <c r="I7869" s="443">
        <v>1</v>
      </c>
      <c r="J7869" s="393"/>
      <c r="K7869" s="393">
        <v>79.22</v>
      </c>
      <c r="L7869" s="393">
        <v>79.22</v>
      </c>
    </row>
    <row r="7870" spans="2:12" x14ac:dyDescent="0.25">
      <c r="B7870" s="394" t="s">
        <v>383</v>
      </c>
      <c r="C7870" s="444" t="s">
        <v>690</v>
      </c>
      <c r="D7870" s="394" t="s">
        <v>1336</v>
      </c>
      <c r="E7870" s="394" t="s">
        <v>202</v>
      </c>
      <c r="F7870" s="542" t="s">
        <v>384</v>
      </c>
      <c r="G7870" s="542"/>
      <c r="H7870" s="395" t="s">
        <v>340</v>
      </c>
      <c r="I7870" s="445">
        <v>0.2</v>
      </c>
      <c r="J7870" s="445">
        <v>0</v>
      </c>
      <c r="K7870" s="446">
        <v>20.37</v>
      </c>
      <c r="L7870" s="446">
        <v>4.0739999999999998</v>
      </c>
    </row>
    <row r="7871" spans="2:12" ht="25.5" x14ac:dyDescent="0.25">
      <c r="B7871" s="394" t="s">
        <v>383</v>
      </c>
      <c r="C7871" s="444" t="s">
        <v>5684</v>
      </c>
      <c r="D7871" s="394" t="s">
        <v>160</v>
      </c>
      <c r="E7871" s="394" t="s">
        <v>5685</v>
      </c>
      <c r="F7871" s="542" t="s">
        <v>390</v>
      </c>
      <c r="G7871" s="542"/>
      <c r="H7871" s="395" t="s">
        <v>131</v>
      </c>
      <c r="I7871" s="445">
        <v>1</v>
      </c>
      <c r="J7871" s="445">
        <v>0</v>
      </c>
      <c r="K7871" s="446">
        <v>75.150000000000006</v>
      </c>
      <c r="L7871" s="446">
        <v>75.150000000000006</v>
      </c>
    </row>
    <row r="7872" spans="2:12" ht="25.5" x14ac:dyDescent="0.25">
      <c r="B7872" s="399"/>
      <c r="C7872" s="399"/>
      <c r="D7872" s="399"/>
      <c r="E7872" s="399"/>
      <c r="F7872" s="399"/>
      <c r="G7872" s="399" t="s">
        <v>386</v>
      </c>
      <c r="H7872" s="447">
        <v>4.07</v>
      </c>
      <c r="I7872" s="399" t="s">
        <v>387</v>
      </c>
      <c r="J7872" s="447">
        <v>0</v>
      </c>
      <c r="K7872" s="399" t="s">
        <v>388</v>
      </c>
      <c r="L7872" s="447">
        <v>4.07</v>
      </c>
    </row>
    <row r="7873" spans="2:12" ht="26.25" thickBot="1" x14ac:dyDescent="0.3">
      <c r="B7873" s="399"/>
      <c r="C7873" s="399"/>
      <c r="D7873" s="399"/>
      <c r="E7873" s="399"/>
      <c r="F7873" s="399"/>
      <c r="G7873" s="399" t="s">
        <v>389</v>
      </c>
      <c r="H7873" s="447">
        <v>0</v>
      </c>
      <c r="I7873" s="543"/>
      <c r="J7873" s="543" t="s">
        <v>474</v>
      </c>
      <c r="K7873" s="399"/>
      <c r="L7873" s="447">
        <v>79.22</v>
      </c>
    </row>
    <row r="7874" spans="2:12" ht="13.5" thickTop="1" x14ac:dyDescent="0.25">
      <c r="B7874" s="396"/>
      <c r="C7874" s="396"/>
      <c r="D7874" s="396"/>
      <c r="E7874" s="396"/>
      <c r="F7874" s="396"/>
      <c r="G7874" s="396"/>
      <c r="H7874" s="396"/>
      <c r="I7874" s="396"/>
      <c r="J7874" s="396"/>
      <c r="K7874" s="396"/>
      <c r="L7874" s="396"/>
    </row>
    <row r="7875" spans="2:12" ht="15" x14ac:dyDescent="0.25">
      <c r="B7875" s="388"/>
      <c r="C7875" s="440" t="s">
        <v>15</v>
      </c>
      <c r="D7875" s="388" t="s">
        <v>33</v>
      </c>
      <c r="E7875" s="388" t="s">
        <v>30</v>
      </c>
      <c r="F7875" s="544" t="s">
        <v>199</v>
      </c>
      <c r="G7875" s="544"/>
      <c r="H7875" s="389" t="s">
        <v>24</v>
      </c>
      <c r="I7875" s="440" t="s">
        <v>26</v>
      </c>
      <c r="J7875" s="440" t="s">
        <v>585</v>
      </c>
      <c r="K7875" s="440" t="s">
        <v>54</v>
      </c>
      <c r="L7875" s="440" t="s">
        <v>25</v>
      </c>
    </row>
    <row r="7876" spans="2:12" ht="12.75" customHeight="1" x14ac:dyDescent="0.25">
      <c r="B7876" s="390" t="s">
        <v>382</v>
      </c>
      <c r="C7876" s="391" t="s">
        <v>5677</v>
      </c>
      <c r="D7876" s="390" t="s">
        <v>160</v>
      </c>
      <c r="E7876" s="390" t="s">
        <v>5678</v>
      </c>
      <c r="F7876" s="541" t="s">
        <v>503</v>
      </c>
      <c r="G7876" s="541"/>
      <c r="H7876" s="392" t="s">
        <v>504</v>
      </c>
      <c r="I7876" s="443">
        <v>1</v>
      </c>
      <c r="J7876" s="393"/>
      <c r="K7876" s="393">
        <v>38.85</v>
      </c>
      <c r="L7876" s="393">
        <v>38.85</v>
      </c>
    </row>
    <row r="7877" spans="2:12" ht="63.75" x14ac:dyDescent="0.25">
      <c r="B7877" s="397" t="s">
        <v>471</v>
      </c>
      <c r="C7877" s="448" t="s">
        <v>5686</v>
      </c>
      <c r="D7877" s="397" t="s">
        <v>160</v>
      </c>
      <c r="E7877" s="397" t="s">
        <v>5687</v>
      </c>
      <c r="F7877" s="545" t="s">
        <v>5577</v>
      </c>
      <c r="G7877" s="545"/>
      <c r="H7877" s="398" t="s">
        <v>340</v>
      </c>
      <c r="I7877" s="449">
        <v>1</v>
      </c>
      <c r="J7877" s="449">
        <v>0</v>
      </c>
      <c r="K7877" s="450">
        <v>7.75</v>
      </c>
      <c r="L7877" s="450">
        <v>7.75</v>
      </c>
    </row>
    <row r="7878" spans="2:12" ht="63.75" x14ac:dyDescent="0.25">
      <c r="B7878" s="397" t="s">
        <v>471</v>
      </c>
      <c r="C7878" s="448" t="s">
        <v>5688</v>
      </c>
      <c r="D7878" s="397" t="s">
        <v>160</v>
      </c>
      <c r="E7878" s="397" t="s">
        <v>5689</v>
      </c>
      <c r="F7878" s="545" t="s">
        <v>5577</v>
      </c>
      <c r="G7878" s="545"/>
      <c r="H7878" s="398" t="s">
        <v>340</v>
      </c>
      <c r="I7878" s="449">
        <v>1</v>
      </c>
      <c r="J7878" s="449">
        <v>0</v>
      </c>
      <c r="K7878" s="450">
        <v>1.98</v>
      </c>
      <c r="L7878" s="450">
        <v>1.98</v>
      </c>
    </row>
    <row r="7879" spans="2:12" ht="12.75" customHeight="1" x14ac:dyDescent="0.25">
      <c r="B7879" s="394" t="s">
        <v>383</v>
      </c>
      <c r="C7879" s="444" t="s">
        <v>673</v>
      </c>
      <c r="D7879" s="394" t="s">
        <v>1336</v>
      </c>
      <c r="E7879" s="394" t="s">
        <v>247</v>
      </c>
      <c r="F7879" s="542" t="s">
        <v>384</v>
      </c>
      <c r="G7879" s="542"/>
      <c r="H7879" s="395" t="s">
        <v>340</v>
      </c>
      <c r="I7879" s="445">
        <v>1</v>
      </c>
      <c r="J7879" s="445">
        <v>0</v>
      </c>
      <c r="K7879" s="446">
        <v>29.12</v>
      </c>
      <c r="L7879" s="446">
        <v>29.12</v>
      </c>
    </row>
    <row r="7880" spans="2:12" ht="25.5" x14ac:dyDescent="0.25">
      <c r="B7880" s="399"/>
      <c r="C7880" s="399"/>
      <c r="D7880" s="399"/>
      <c r="E7880" s="399"/>
      <c r="F7880" s="399"/>
      <c r="G7880" s="399" t="s">
        <v>386</v>
      </c>
      <c r="H7880" s="447">
        <v>29.12</v>
      </c>
      <c r="I7880" s="399" t="s">
        <v>387</v>
      </c>
      <c r="J7880" s="447">
        <v>0</v>
      </c>
      <c r="K7880" s="399" t="s">
        <v>388</v>
      </c>
      <c r="L7880" s="447">
        <v>29.12</v>
      </c>
    </row>
    <row r="7881" spans="2:12" ht="26.25" thickBot="1" x14ac:dyDescent="0.3">
      <c r="B7881" s="399"/>
      <c r="C7881" s="399"/>
      <c r="D7881" s="399"/>
      <c r="E7881" s="399"/>
      <c r="F7881" s="399"/>
      <c r="G7881" s="399" t="s">
        <v>389</v>
      </c>
      <c r="H7881" s="447">
        <v>0</v>
      </c>
      <c r="I7881" s="543"/>
      <c r="J7881" s="543" t="s">
        <v>474</v>
      </c>
      <c r="K7881" s="399"/>
      <c r="L7881" s="447">
        <v>38.85</v>
      </c>
    </row>
    <row r="7882" spans="2:12" ht="13.5" thickTop="1" x14ac:dyDescent="0.25">
      <c r="B7882" s="396"/>
      <c r="C7882" s="396"/>
      <c r="D7882" s="396"/>
      <c r="E7882" s="396"/>
      <c r="F7882" s="396"/>
      <c r="G7882" s="396"/>
      <c r="H7882" s="396"/>
      <c r="I7882" s="396"/>
      <c r="J7882" s="396"/>
      <c r="K7882" s="396"/>
      <c r="L7882" s="396"/>
    </row>
    <row r="7883" spans="2:12" ht="15" x14ac:dyDescent="0.25">
      <c r="B7883" s="388"/>
      <c r="C7883" s="440" t="s">
        <v>15</v>
      </c>
      <c r="D7883" s="388" t="s">
        <v>33</v>
      </c>
      <c r="E7883" s="388" t="s">
        <v>30</v>
      </c>
      <c r="F7883" s="544" t="s">
        <v>199</v>
      </c>
      <c r="G7883" s="544"/>
      <c r="H7883" s="389" t="s">
        <v>24</v>
      </c>
      <c r="I7883" s="440" t="s">
        <v>26</v>
      </c>
      <c r="J7883" s="440" t="s">
        <v>585</v>
      </c>
      <c r="K7883" s="440" t="s">
        <v>54</v>
      </c>
      <c r="L7883" s="440" t="s">
        <v>25</v>
      </c>
    </row>
    <row r="7884" spans="2:12" ht="63.75" x14ac:dyDescent="0.25">
      <c r="B7884" s="390" t="s">
        <v>382</v>
      </c>
      <c r="C7884" s="391" t="s">
        <v>5679</v>
      </c>
      <c r="D7884" s="390" t="s">
        <v>160</v>
      </c>
      <c r="E7884" s="390" t="s">
        <v>5680</v>
      </c>
      <c r="F7884" s="541" t="s">
        <v>503</v>
      </c>
      <c r="G7884" s="541"/>
      <c r="H7884" s="392" t="s">
        <v>505</v>
      </c>
      <c r="I7884" s="443">
        <v>1</v>
      </c>
      <c r="J7884" s="393"/>
      <c r="K7884" s="393">
        <v>94.4</v>
      </c>
      <c r="L7884" s="393">
        <v>94.4</v>
      </c>
    </row>
    <row r="7885" spans="2:12" ht="63.75" x14ac:dyDescent="0.25">
      <c r="B7885" s="397" t="s">
        <v>471</v>
      </c>
      <c r="C7885" s="448" t="s">
        <v>5688</v>
      </c>
      <c r="D7885" s="397" t="s">
        <v>160</v>
      </c>
      <c r="E7885" s="397" t="s">
        <v>5689</v>
      </c>
      <c r="F7885" s="545" t="s">
        <v>5577</v>
      </c>
      <c r="G7885" s="545"/>
      <c r="H7885" s="398" t="s">
        <v>340</v>
      </c>
      <c r="I7885" s="449">
        <v>1</v>
      </c>
      <c r="J7885" s="449">
        <v>0</v>
      </c>
      <c r="K7885" s="450">
        <v>1.98</v>
      </c>
      <c r="L7885" s="450">
        <v>1.98</v>
      </c>
    </row>
    <row r="7886" spans="2:12" ht="63.75" x14ac:dyDescent="0.25">
      <c r="B7886" s="397" t="s">
        <v>471</v>
      </c>
      <c r="C7886" s="448" t="s">
        <v>5690</v>
      </c>
      <c r="D7886" s="397" t="s">
        <v>160</v>
      </c>
      <c r="E7886" s="397" t="s">
        <v>5691</v>
      </c>
      <c r="F7886" s="545" t="s">
        <v>5577</v>
      </c>
      <c r="G7886" s="545"/>
      <c r="H7886" s="398" t="s">
        <v>340</v>
      </c>
      <c r="I7886" s="449">
        <v>1</v>
      </c>
      <c r="J7886" s="449">
        <v>0</v>
      </c>
      <c r="K7886" s="450">
        <v>9.3000000000000007</v>
      </c>
      <c r="L7886" s="450">
        <v>9.3000000000000007</v>
      </c>
    </row>
    <row r="7887" spans="2:12" ht="63.75" x14ac:dyDescent="0.25">
      <c r="B7887" s="397" t="s">
        <v>471</v>
      </c>
      <c r="C7887" s="448" t="s">
        <v>5692</v>
      </c>
      <c r="D7887" s="397" t="s">
        <v>160</v>
      </c>
      <c r="E7887" s="397" t="s">
        <v>5693</v>
      </c>
      <c r="F7887" s="545" t="s">
        <v>5577</v>
      </c>
      <c r="G7887" s="545"/>
      <c r="H7887" s="398" t="s">
        <v>340</v>
      </c>
      <c r="I7887" s="449">
        <v>1</v>
      </c>
      <c r="J7887" s="449">
        <v>0</v>
      </c>
      <c r="K7887" s="450">
        <v>46.25</v>
      </c>
      <c r="L7887" s="450">
        <v>46.25</v>
      </c>
    </row>
    <row r="7888" spans="2:12" ht="63.75" x14ac:dyDescent="0.25">
      <c r="B7888" s="397" t="s">
        <v>471</v>
      </c>
      <c r="C7888" s="448" t="s">
        <v>5686</v>
      </c>
      <c r="D7888" s="397" t="s">
        <v>160</v>
      </c>
      <c r="E7888" s="397" t="s">
        <v>5687</v>
      </c>
      <c r="F7888" s="545" t="s">
        <v>5577</v>
      </c>
      <c r="G7888" s="545"/>
      <c r="H7888" s="398" t="s">
        <v>340</v>
      </c>
      <c r="I7888" s="449">
        <v>1</v>
      </c>
      <c r="J7888" s="449">
        <v>0</v>
      </c>
      <c r="K7888" s="450">
        <v>7.75</v>
      </c>
      <c r="L7888" s="450">
        <v>7.75</v>
      </c>
    </row>
    <row r="7889" spans="2:12" ht="15" customHeight="1" x14ac:dyDescent="0.25">
      <c r="B7889" s="394" t="s">
        <v>383</v>
      </c>
      <c r="C7889" s="444" t="s">
        <v>673</v>
      </c>
      <c r="D7889" s="394" t="s">
        <v>1336</v>
      </c>
      <c r="E7889" s="394" t="s">
        <v>247</v>
      </c>
      <c r="F7889" s="542" t="s">
        <v>384</v>
      </c>
      <c r="G7889" s="542"/>
      <c r="H7889" s="395" t="s">
        <v>340</v>
      </c>
      <c r="I7889" s="445">
        <v>1</v>
      </c>
      <c r="J7889" s="445">
        <v>0</v>
      </c>
      <c r="K7889" s="446">
        <v>29.12</v>
      </c>
      <c r="L7889" s="446">
        <v>29.12</v>
      </c>
    </row>
    <row r="7890" spans="2:12" ht="25.5" x14ac:dyDescent="0.25">
      <c r="B7890" s="399"/>
      <c r="C7890" s="399"/>
      <c r="D7890" s="399"/>
      <c r="E7890" s="399"/>
      <c r="F7890" s="399"/>
      <c r="G7890" s="399" t="s">
        <v>386</v>
      </c>
      <c r="H7890" s="447">
        <v>29.12</v>
      </c>
      <c r="I7890" s="399" t="s">
        <v>387</v>
      </c>
      <c r="J7890" s="447">
        <v>0</v>
      </c>
      <c r="K7890" s="399" t="s">
        <v>388</v>
      </c>
      <c r="L7890" s="447">
        <v>29.12</v>
      </c>
    </row>
    <row r="7891" spans="2:12" ht="26.25" thickBot="1" x14ac:dyDescent="0.3">
      <c r="B7891" s="399"/>
      <c r="C7891" s="399"/>
      <c r="D7891" s="399"/>
      <c r="E7891" s="399"/>
      <c r="F7891" s="399"/>
      <c r="G7891" s="399" t="s">
        <v>389</v>
      </c>
      <c r="H7891" s="447">
        <v>0</v>
      </c>
      <c r="I7891" s="543"/>
      <c r="J7891" s="543" t="s">
        <v>474</v>
      </c>
      <c r="K7891" s="399"/>
      <c r="L7891" s="447">
        <v>94.4</v>
      </c>
    </row>
    <row r="7892" spans="2:12" ht="13.5" thickTop="1" x14ac:dyDescent="0.25">
      <c r="B7892" s="396"/>
      <c r="C7892" s="396"/>
      <c r="D7892" s="396"/>
      <c r="E7892" s="396"/>
      <c r="F7892" s="396"/>
      <c r="G7892" s="396"/>
      <c r="H7892" s="396"/>
      <c r="I7892" s="396"/>
      <c r="J7892" s="396"/>
      <c r="K7892" s="396"/>
      <c r="L7892" s="396"/>
    </row>
    <row r="7893" spans="2:12" ht="15" x14ac:dyDescent="0.25">
      <c r="B7893" s="388"/>
      <c r="C7893" s="440" t="s">
        <v>15</v>
      </c>
      <c r="D7893" s="388" t="s">
        <v>33</v>
      </c>
      <c r="E7893" s="388" t="s">
        <v>30</v>
      </c>
      <c r="F7893" s="544" t="s">
        <v>199</v>
      </c>
      <c r="G7893" s="544"/>
      <c r="H7893" s="389" t="s">
        <v>24</v>
      </c>
      <c r="I7893" s="440" t="s">
        <v>26</v>
      </c>
      <c r="J7893" s="440" t="s">
        <v>585</v>
      </c>
      <c r="K7893" s="440" t="s">
        <v>54</v>
      </c>
      <c r="L7893" s="440" t="s">
        <v>25</v>
      </c>
    </row>
    <row r="7894" spans="2:12" ht="63.75" x14ac:dyDescent="0.25">
      <c r="B7894" s="390" t="s">
        <v>382</v>
      </c>
      <c r="C7894" s="391" t="s">
        <v>5686</v>
      </c>
      <c r="D7894" s="390" t="s">
        <v>160</v>
      </c>
      <c r="E7894" s="390" t="s">
        <v>5687</v>
      </c>
      <c r="F7894" s="541" t="s">
        <v>5577</v>
      </c>
      <c r="G7894" s="541"/>
      <c r="H7894" s="392" t="s">
        <v>340</v>
      </c>
      <c r="I7894" s="443">
        <v>1</v>
      </c>
      <c r="J7894" s="393"/>
      <c r="K7894" s="393">
        <v>7.75</v>
      </c>
      <c r="L7894" s="393">
        <v>7.75</v>
      </c>
    </row>
    <row r="7895" spans="2:12" ht="38.25" x14ac:dyDescent="0.25">
      <c r="B7895" s="394" t="s">
        <v>383</v>
      </c>
      <c r="C7895" s="444" t="s">
        <v>5694</v>
      </c>
      <c r="D7895" s="394" t="s">
        <v>160</v>
      </c>
      <c r="E7895" s="394" t="s">
        <v>5695</v>
      </c>
      <c r="F7895" s="542" t="s">
        <v>491</v>
      </c>
      <c r="G7895" s="542"/>
      <c r="H7895" s="395" t="s">
        <v>159</v>
      </c>
      <c r="I7895" s="445">
        <v>5.3300000000000001E-5</v>
      </c>
      <c r="J7895" s="445">
        <v>0</v>
      </c>
      <c r="K7895" s="446">
        <v>98734.35</v>
      </c>
      <c r="L7895" s="446">
        <v>5.2625409000000003</v>
      </c>
    </row>
    <row r="7896" spans="2:12" ht="63.75" x14ac:dyDescent="0.25">
      <c r="B7896" s="394" t="s">
        <v>383</v>
      </c>
      <c r="C7896" s="444" t="s">
        <v>5696</v>
      </c>
      <c r="D7896" s="394" t="s">
        <v>160</v>
      </c>
      <c r="E7896" s="394" t="s">
        <v>5697</v>
      </c>
      <c r="F7896" s="542" t="s">
        <v>491</v>
      </c>
      <c r="G7896" s="542"/>
      <c r="H7896" s="395" t="s">
        <v>159</v>
      </c>
      <c r="I7896" s="445">
        <v>6.3999999999999997E-5</v>
      </c>
      <c r="J7896" s="445">
        <v>0</v>
      </c>
      <c r="K7896" s="446">
        <v>38997.879999999997</v>
      </c>
      <c r="L7896" s="446">
        <v>2.4958643</v>
      </c>
    </row>
    <row r="7897" spans="2:12" ht="25.5" x14ac:dyDescent="0.25">
      <c r="B7897" s="399"/>
      <c r="C7897" s="399"/>
      <c r="D7897" s="399"/>
      <c r="E7897" s="399"/>
      <c r="F7897" s="399"/>
      <c r="G7897" s="399" t="s">
        <v>386</v>
      </c>
      <c r="H7897" s="447">
        <v>0</v>
      </c>
      <c r="I7897" s="399" t="s">
        <v>387</v>
      </c>
      <c r="J7897" s="447">
        <v>0</v>
      </c>
      <c r="K7897" s="399" t="s">
        <v>388</v>
      </c>
      <c r="L7897" s="447">
        <v>0</v>
      </c>
    </row>
    <row r="7898" spans="2:12" ht="26.25" thickBot="1" x14ac:dyDescent="0.3">
      <c r="B7898" s="399"/>
      <c r="C7898" s="399"/>
      <c r="D7898" s="399"/>
      <c r="E7898" s="399"/>
      <c r="F7898" s="399"/>
      <c r="G7898" s="399" t="s">
        <v>389</v>
      </c>
      <c r="H7898" s="447">
        <v>0</v>
      </c>
      <c r="I7898" s="543"/>
      <c r="J7898" s="543" t="s">
        <v>474</v>
      </c>
      <c r="K7898" s="399"/>
      <c r="L7898" s="447">
        <v>7.75</v>
      </c>
    </row>
    <row r="7899" spans="2:12" ht="13.5" thickTop="1" x14ac:dyDescent="0.25">
      <c r="B7899" s="396"/>
      <c r="C7899" s="396"/>
      <c r="D7899" s="396"/>
      <c r="E7899" s="396"/>
      <c r="F7899" s="396"/>
      <c r="G7899" s="396"/>
      <c r="H7899" s="396"/>
      <c r="I7899" s="396"/>
      <c r="J7899" s="396"/>
      <c r="K7899" s="396"/>
      <c r="L7899" s="396"/>
    </row>
    <row r="7900" spans="2:12" ht="15" x14ac:dyDescent="0.25">
      <c r="B7900" s="388"/>
      <c r="C7900" s="440" t="s">
        <v>15</v>
      </c>
      <c r="D7900" s="388" t="s">
        <v>33</v>
      </c>
      <c r="E7900" s="388" t="s">
        <v>30</v>
      </c>
      <c r="F7900" s="544" t="s">
        <v>199</v>
      </c>
      <c r="G7900" s="544"/>
      <c r="H7900" s="389" t="s">
        <v>24</v>
      </c>
      <c r="I7900" s="440" t="s">
        <v>26</v>
      </c>
      <c r="J7900" s="440" t="s">
        <v>585</v>
      </c>
      <c r="K7900" s="440" t="s">
        <v>54</v>
      </c>
      <c r="L7900" s="440" t="s">
        <v>25</v>
      </c>
    </row>
    <row r="7901" spans="2:12" ht="63.75" x14ac:dyDescent="0.25">
      <c r="B7901" s="390" t="s">
        <v>382</v>
      </c>
      <c r="C7901" s="391" t="s">
        <v>5688</v>
      </c>
      <c r="D7901" s="390" t="s">
        <v>160</v>
      </c>
      <c r="E7901" s="390" t="s">
        <v>5689</v>
      </c>
      <c r="F7901" s="541" t="s">
        <v>5577</v>
      </c>
      <c r="G7901" s="541"/>
      <c r="H7901" s="392" t="s">
        <v>340</v>
      </c>
      <c r="I7901" s="443">
        <v>1</v>
      </c>
      <c r="J7901" s="393"/>
      <c r="K7901" s="393">
        <v>1.98</v>
      </c>
      <c r="L7901" s="393">
        <v>1.98</v>
      </c>
    </row>
    <row r="7902" spans="2:12" ht="63.75" x14ac:dyDescent="0.25">
      <c r="B7902" s="394" t="s">
        <v>383</v>
      </c>
      <c r="C7902" s="444" t="s">
        <v>5696</v>
      </c>
      <c r="D7902" s="394" t="s">
        <v>160</v>
      </c>
      <c r="E7902" s="394" t="s">
        <v>5697</v>
      </c>
      <c r="F7902" s="542" t="s">
        <v>491</v>
      </c>
      <c r="G7902" s="542"/>
      <c r="H7902" s="395" t="s">
        <v>159</v>
      </c>
      <c r="I7902" s="445">
        <v>1.4800000000000001E-5</v>
      </c>
      <c r="J7902" s="445">
        <v>0</v>
      </c>
      <c r="K7902" s="446">
        <v>38997.879999999997</v>
      </c>
      <c r="L7902" s="446">
        <v>0.57716860000000003</v>
      </c>
    </row>
    <row r="7903" spans="2:12" ht="38.25" x14ac:dyDescent="0.25">
      <c r="B7903" s="394" t="s">
        <v>383</v>
      </c>
      <c r="C7903" s="444" t="s">
        <v>5694</v>
      </c>
      <c r="D7903" s="394" t="s">
        <v>160</v>
      </c>
      <c r="E7903" s="394" t="s">
        <v>5695</v>
      </c>
      <c r="F7903" s="542" t="s">
        <v>491</v>
      </c>
      <c r="G7903" s="542"/>
      <c r="H7903" s="395" t="s">
        <v>159</v>
      </c>
      <c r="I7903" s="445">
        <v>1.43E-5</v>
      </c>
      <c r="J7903" s="445">
        <v>0</v>
      </c>
      <c r="K7903" s="446">
        <v>98734.35</v>
      </c>
      <c r="L7903" s="446">
        <v>1.4119012</v>
      </c>
    </row>
    <row r="7904" spans="2:12" ht="25.5" x14ac:dyDescent="0.25">
      <c r="B7904" s="399"/>
      <c r="C7904" s="399"/>
      <c r="D7904" s="399"/>
      <c r="E7904" s="399"/>
      <c r="F7904" s="399"/>
      <c r="G7904" s="399" t="s">
        <v>386</v>
      </c>
      <c r="H7904" s="447">
        <v>0</v>
      </c>
      <c r="I7904" s="399" t="s">
        <v>387</v>
      </c>
      <c r="J7904" s="447">
        <v>0</v>
      </c>
      <c r="K7904" s="399" t="s">
        <v>388</v>
      </c>
      <c r="L7904" s="447">
        <v>0</v>
      </c>
    </row>
    <row r="7905" spans="2:12" ht="26.25" thickBot="1" x14ac:dyDescent="0.3">
      <c r="B7905" s="399"/>
      <c r="C7905" s="399"/>
      <c r="D7905" s="399"/>
      <c r="E7905" s="399"/>
      <c r="F7905" s="399"/>
      <c r="G7905" s="399" t="s">
        <v>389</v>
      </c>
      <c r="H7905" s="447">
        <v>0</v>
      </c>
      <c r="I7905" s="543"/>
      <c r="J7905" s="543" t="s">
        <v>474</v>
      </c>
      <c r="K7905" s="399"/>
      <c r="L7905" s="447">
        <v>1.98</v>
      </c>
    </row>
    <row r="7906" spans="2:12" ht="13.5" thickTop="1" x14ac:dyDescent="0.25">
      <c r="B7906" s="396"/>
      <c r="C7906" s="396"/>
      <c r="D7906" s="396"/>
      <c r="E7906" s="396"/>
      <c r="F7906" s="396"/>
      <c r="G7906" s="396"/>
      <c r="H7906" s="396"/>
      <c r="I7906" s="396"/>
      <c r="J7906" s="396"/>
      <c r="K7906" s="396"/>
      <c r="L7906" s="396"/>
    </row>
    <row r="7907" spans="2:12" ht="15" x14ac:dyDescent="0.25">
      <c r="B7907" s="388"/>
      <c r="C7907" s="440" t="s">
        <v>15</v>
      </c>
      <c r="D7907" s="388" t="s">
        <v>33</v>
      </c>
      <c r="E7907" s="388" t="s">
        <v>30</v>
      </c>
      <c r="F7907" s="544" t="s">
        <v>199</v>
      </c>
      <c r="G7907" s="544"/>
      <c r="H7907" s="389" t="s">
        <v>24</v>
      </c>
      <c r="I7907" s="440" t="s">
        <v>26</v>
      </c>
      <c r="J7907" s="440" t="s">
        <v>585</v>
      </c>
      <c r="K7907" s="440" t="s">
        <v>54</v>
      </c>
      <c r="L7907" s="440" t="s">
        <v>25</v>
      </c>
    </row>
    <row r="7908" spans="2:12" ht="63.75" x14ac:dyDescent="0.25">
      <c r="B7908" s="390" t="s">
        <v>382</v>
      </c>
      <c r="C7908" s="391" t="s">
        <v>5690</v>
      </c>
      <c r="D7908" s="390" t="s">
        <v>160</v>
      </c>
      <c r="E7908" s="390" t="s">
        <v>5691</v>
      </c>
      <c r="F7908" s="541" t="s">
        <v>5577</v>
      </c>
      <c r="G7908" s="541"/>
      <c r="H7908" s="392" t="s">
        <v>340</v>
      </c>
      <c r="I7908" s="443">
        <v>1</v>
      </c>
      <c r="J7908" s="393"/>
      <c r="K7908" s="393">
        <v>9.3000000000000007</v>
      </c>
      <c r="L7908" s="393">
        <v>9.3000000000000007</v>
      </c>
    </row>
    <row r="7909" spans="2:12" ht="63.75" x14ac:dyDescent="0.25">
      <c r="B7909" s="394" t="s">
        <v>383</v>
      </c>
      <c r="C7909" s="444" t="s">
        <v>5696</v>
      </c>
      <c r="D7909" s="394" t="s">
        <v>160</v>
      </c>
      <c r="E7909" s="394" t="s">
        <v>5697</v>
      </c>
      <c r="F7909" s="542" t="s">
        <v>491</v>
      </c>
      <c r="G7909" s="542"/>
      <c r="H7909" s="395" t="s">
        <v>159</v>
      </c>
      <c r="I7909" s="445">
        <v>6.9999999999999994E-5</v>
      </c>
      <c r="J7909" s="445">
        <v>0</v>
      </c>
      <c r="K7909" s="446">
        <v>38997.879999999997</v>
      </c>
      <c r="L7909" s="446">
        <v>2.7298515999999999</v>
      </c>
    </row>
    <row r="7910" spans="2:12" ht="38.25" x14ac:dyDescent="0.25">
      <c r="B7910" s="394" t="s">
        <v>383</v>
      </c>
      <c r="C7910" s="444" t="s">
        <v>5694</v>
      </c>
      <c r="D7910" s="394" t="s">
        <v>160</v>
      </c>
      <c r="E7910" s="394" t="s">
        <v>5695</v>
      </c>
      <c r="F7910" s="542" t="s">
        <v>491</v>
      </c>
      <c r="G7910" s="542"/>
      <c r="H7910" s="395" t="s">
        <v>159</v>
      </c>
      <c r="I7910" s="445">
        <v>6.6699999999999995E-5</v>
      </c>
      <c r="J7910" s="445">
        <v>0</v>
      </c>
      <c r="K7910" s="446">
        <v>98734.35</v>
      </c>
      <c r="L7910" s="446">
        <v>6.5855810999999997</v>
      </c>
    </row>
    <row r="7911" spans="2:12" ht="25.5" x14ac:dyDescent="0.25">
      <c r="B7911" s="399"/>
      <c r="C7911" s="399"/>
      <c r="D7911" s="399"/>
      <c r="E7911" s="399"/>
      <c r="F7911" s="399"/>
      <c r="G7911" s="399" t="s">
        <v>386</v>
      </c>
      <c r="H7911" s="447">
        <v>0</v>
      </c>
      <c r="I7911" s="399" t="s">
        <v>387</v>
      </c>
      <c r="J7911" s="447">
        <v>0</v>
      </c>
      <c r="K7911" s="399" t="s">
        <v>388</v>
      </c>
      <c r="L7911" s="447">
        <v>0</v>
      </c>
    </row>
    <row r="7912" spans="2:12" ht="26.25" thickBot="1" x14ac:dyDescent="0.3">
      <c r="B7912" s="399"/>
      <c r="C7912" s="399"/>
      <c r="D7912" s="399"/>
      <c r="E7912" s="399"/>
      <c r="F7912" s="399"/>
      <c r="G7912" s="399" t="s">
        <v>389</v>
      </c>
      <c r="H7912" s="447">
        <v>0</v>
      </c>
      <c r="I7912" s="543"/>
      <c r="J7912" s="543" t="s">
        <v>474</v>
      </c>
      <c r="K7912" s="399"/>
      <c r="L7912" s="447">
        <v>9.3000000000000007</v>
      </c>
    </row>
    <row r="7913" spans="2:12" ht="13.5" thickTop="1" x14ac:dyDescent="0.25">
      <c r="B7913" s="396"/>
      <c r="C7913" s="396"/>
      <c r="D7913" s="396"/>
      <c r="E7913" s="396"/>
      <c r="F7913" s="396"/>
      <c r="G7913" s="396"/>
      <c r="H7913" s="396"/>
      <c r="I7913" s="396"/>
      <c r="J7913" s="396"/>
      <c r="K7913" s="396"/>
      <c r="L7913" s="396"/>
    </row>
    <row r="7914" spans="2:12" ht="15" x14ac:dyDescent="0.25">
      <c r="B7914" s="388"/>
      <c r="C7914" s="440" t="s">
        <v>15</v>
      </c>
      <c r="D7914" s="388" t="s">
        <v>33</v>
      </c>
      <c r="E7914" s="388" t="s">
        <v>30</v>
      </c>
      <c r="F7914" s="544" t="s">
        <v>199</v>
      </c>
      <c r="G7914" s="544"/>
      <c r="H7914" s="389" t="s">
        <v>24</v>
      </c>
      <c r="I7914" s="440" t="s">
        <v>26</v>
      </c>
      <c r="J7914" s="440" t="s">
        <v>585</v>
      </c>
      <c r="K7914" s="440" t="s">
        <v>54</v>
      </c>
      <c r="L7914" s="440" t="s">
        <v>25</v>
      </c>
    </row>
    <row r="7915" spans="2:12" ht="63.75" x14ac:dyDescent="0.25">
      <c r="B7915" s="390" t="s">
        <v>382</v>
      </c>
      <c r="C7915" s="391" t="s">
        <v>5692</v>
      </c>
      <c r="D7915" s="390" t="s">
        <v>160</v>
      </c>
      <c r="E7915" s="390" t="s">
        <v>5693</v>
      </c>
      <c r="F7915" s="541" t="s">
        <v>5577</v>
      </c>
      <c r="G7915" s="541"/>
      <c r="H7915" s="392" t="s">
        <v>340</v>
      </c>
      <c r="I7915" s="443">
        <v>1</v>
      </c>
      <c r="J7915" s="393"/>
      <c r="K7915" s="393">
        <v>46.25</v>
      </c>
      <c r="L7915" s="393">
        <v>46.25</v>
      </c>
    </row>
    <row r="7916" spans="2:12" ht="25.5" x14ac:dyDescent="0.25">
      <c r="B7916" s="394" t="s">
        <v>383</v>
      </c>
      <c r="C7916" s="444" t="s">
        <v>1314</v>
      </c>
      <c r="D7916" s="394" t="s">
        <v>160</v>
      </c>
      <c r="E7916" s="394" t="s">
        <v>582</v>
      </c>
      <c r="F7916" s="542" t="s">
        <v>390</v>
      </c>
      <c r="G7916" s="542"/>
      <c r="H7916" s="395" t="s">
        <v>583</v>
      </c>
      <c r="I7916" s="445">
        <v>7.88</v>
      </c>
      <c r="J7916" s="445">
        <v>0</v>
      </c>
      <c r="K7916" s="446">
        <v>5.87</v>
      </c>
      <c r="L7916" s="446">
        <v>46.255600000000001</v>
      </c>
    </row>
    <row r="7917" spans="2:12" ht="25.5" x14ac:dyDescent="0.25">
      <c r="B7917" s="399"/>
      <c r="C7917" s="399"/>
      <c r="D7917" s="399"/>
      <c r="E7917" s="399"/>
      <c r="F7917" s="399"/>
      <c r="G7917" s="399" t="s">
        <v>386</v>
      </c>
      <c r="H7917" s="447">
        <v>0</v>
      </c>
      <c r="I7917" s="399" t="s">
        <v>387</v>
      </c>
      <c r="J7917" s="447">
        <v>0</v>
      </c>
      <c r="K7917" s="399" t="s">
        <v>388</v>
      </c>
      <c r="L7917" s="447">
        <v>0</v>
      </c>
    </row>
    <row r="7918" spans="2:12" ht="26.25" thickBot="1" x14ac:dyDescent="0.3">
      <c r="B7918" s="399"/>
      <c r="C7918" s="399"/>
      <c r="D7918" s="399"/>
      <c r="E7918" s="399"/>
      <c r="F7918" s="399"/>
      <c r="G7918" s="399" t="s">
        <v>389</v>
      </c>
      <c r="H7918" s="447">
        <v>0</v>
      </c>
      <c r="I7918" s="543"/>
      <c r="J7918" s="543" t="s">
        <v>474</v>
      </c>
      <c r="K7918" s="399"/>
      <c r="L7918" s="447">
        <v>46.25</v>
      </c>
    </row>
    <row r="7919" spans="2:12" ht="13.5" thickTop="1" x14ac:dyDescent="0.25">
      <c r="B7919" s="396"/>
      <c r="C7919" s="396"/>
      <c r="D7919" s="396"/>
      <c r="E7919" s="396"/>
      <c r="F7919" s="396"/>
      <c r="G7919" s="396"/>
      <c r="H7919" s="396"/>
      <c r="I7919" s="396"/>
      <c r="J7919" s="396"/>
      <c r="K7919" s="396"/>
      <c r="L7919" s="396"/>
    </row>
    <row r="7920" spans="2:12" ht="15" x14ac:dyDescent="0.25">
      <c r="B7920" s="388"/>
      <c r="C7920" s="440" t="s">
        <v>15</v>
      </c>
      <c r="D7920" s="388" t="s">
        <v>33</v>
      </c>
      <c r="E7920" s="388" t="s">
        <v>30</v>
      </c>
      <c r="F7920" s="544" t="s">
        <v>199</v>
      </c>
      <c r="G7920" s="544"/>
      <c r="H7920" s="389" t="s">
        <v>24</v>
      </c>
      <c r="I7920" s="440" t="s">
        <v>26</v>
      </c>
      <c r="J7920" s="440" t="s">
        <v>585</v>
      </c>
      <c r="K7920" s="440" t="s">
        <v>54</v>
      </c>
      <c r="L7920" s="440" t="s">
        <v>25</v>
      </c>
    </row>
    <row r="7921" spans="2:12" ht="51" x14ac:dyDescent="0.25">
      <c r="B7921" s="390" t="s">
        <v>382</v>
      </c>
      <c r="C7921" s="391" t="s">
        <v>4315</v>
      </c>
      <c r="D7921" s="390" t="s">
        <v>160</v>
      </c>
      <c r="E7921" s="390" t="s">
        <v>4316</v>
      </c>
      <c r="F7921" s="541" t="s">
        <v>4020</v>
      </c>
      <c r="G7921" s="541"/>
      <c r="H7921" s="392" t="s">
        <v>138</v>
      </c>
      <c r="I7921" s="443">
        <v>1</v>
      </c>
      <c r="J7921" s="393"/>
      <c r="K7921" s="393">
        <v>2201.21</v>
      </c>
      <c r="L7921" s="393">
        <v>2201.21</v>
      </c>
    </row>
    <row r="7922" spans="2:12" ht="51" x14ac:dyDescent="0.25">
      <c r="B7922" s="397" t="s">
        <v>471</v>
      </c>
      <c r="C7922" s="448" t="s">
        <v>5512</v>
      </c>
      <c r="D7922" s="397" t="s">
        <v>160</v>
      </c>
      <c r="E7922" s="397" t="s">
        <v>5513</v>
      </c>
      <c r="F7922" s="545" t="s">
        <v>4013</v>
      </c>
      <c r="G7922" s="545"/>
      <c r="H7922" s="398" t="s">
        <v>504</v>
      </c>
      <c r="I7922" s="449">
        <v>0.59379999999999999</v>
      </c>
      <c r="J7922" s="449">
        <v>0</v>
      </c>
      <c r="K7922" s="450">
        <v>29.2</v>
      </c>
      <c r="L7922" s="450">
        <v>17.329999999999998</v>
      </c>
    </row>
    <row r="7923" spans="2:12" ht="38.25" x14ac:dyDescent="0.25">
      <c r="B7923" s="397" t="s">
        <v>471</v>
      </c>
      <c r="C7923" s="448" t="s">
        <v>5558</v>
      </c>
      <c r="D7923" s="397" t="s">
        <v>160</v>
      </c>
      <c r="E7923" s="397" t="s">
        <v>5559</v>
      </c>
      <c r="F7923" s="545" t="s">
        <v>5553</v>
      </c>
      <c r="G7923" s="545"/>
      <c r="H7923" s="398" t="s">
        <v>2175</v>
      </c>
      <c r="I7923" s="449">
        <v>32.6798</v>
      </c>
      <c r="J7923" s="449">
        <v>0</v>
      </c>
      <c r="K7923" s="450">
        <v>12.5</v>
      </c>
      <c r="L7923" s="450">
        <v>408.49</v>
      </c>
    </row>
    <row r="7924" spans="2:12" ht="51" x14ac:dyDescent="0.25">
      <c r="B7924" s="397" t="s">
        <v>471</v>
      </c>
      <c r="C7924" s="448" t="s">
        <v>5514</v>
      </c>
      <c r="D7924" s="397" t="s">
        <v>160</v>
      </c>
      <c r="E7924" s="397" t="s">
        <v>5515</v>
      </c>
      <c r="F7924" s="545" t="s">
        <v>4013</v>
      </c>
      <c r="G7924" s="545"/>
      <c r="H7924" s="398" t="s">
        <v>505</v>
      </c>
      <c r="I7924" s="449">
        <v>0.26750000000000002</v>
      </c>
      <c r="J7924" s="449">
        <v>0</v>
      </c>
      <c r="K7924" s="450">
        <v>30.67</v>
      </c>
      <c r="L7924" s="450">
        <v>8.1999999999999993</v>
      </c>
    </row>
    <row r="7925" spans="2:12" ht="38.25" x14ac:dyDescent="0.25">
      <c r="B7925" s="397" t="s">
        <v>471</v>
      </c>
      <c r="C7925" s="448" t="s">
        <v>5629</v>
      </c>
      <c r="D7925" s="397" t="s">
        <v>160</v>
      </c>
      <c r="E7925" s="397" t="s">
        <v>5630</v>
      </c>
      <c r="F7925" s="545" t="s">
        <v>5626</v>
      </c>
      <c r="G7925" s="545"/>
      <c r="H7925" s="398" t="s">
        <v>138</v>
      </c>
      <c r="I7925" s="449">
        <v>1.103</v>
      </c>
      <c r="J7925" s="449">
        <v>0</v>
      </c>
      <c r="K7925" s="450">
        <v>543.37</v>
      </c>
      <c r="L7925" s="450">
        <v>599.33000000000004</v>
      </c>
    </row>
    <row r="7926" spans="2:12" ht="38.25" x14ac:dyDescent="0.25">
      <c r="B7926" s="397" t="s">
        <v>471</v>
      </c>
      <c r="C7926" s="448" t="s">
        <v>5698</v>
      </c>
      <c r="D7926" s="397" t="s">
        <v>160</v>
      </c>
      <c r="E7926" s="397" t="s">
        <v>5699</v>
      </c>
      <c r="F7926" s="545" t="s">
        <v>503</v>
      </c>
      <c r="G7926" s="545"/>
      <c r="H7926" s="398" t="s">
        <v>504</v>
      </c>
      <c r="I7926" s="449">
        <v>2.7986</v>
      </c>
      <c r="J7926" s="449">
        <v>0</v>
      </c>
      <c r="K7926" s="450">
        <v>0.6</v>
      </c>
      <c r="L7926" s="450">
        <v>1.67</v>
      </c>
    </row>
    <row r="7927" spans="2:12" ht="38.25" x14ac:dyDescent="0.25">
      <c r="B7927" s="397" t="s">
        <v>471</v>
      </c>
      <c r="C7927" s="448" t="s">
        <v>5700</v>
      </c>
      <c r="D7927" s="397" t="s">
        <v>160</v>
      </c>
      <c r="E7927" s="397" t="s">
        <v>5701</v>
      </c>
      <c r="F7927" s="545" t="s">
        <v>503</v>
      </c>
      <c r="G7927" s="545"/>
      <c r="H7927" s="398" t="s">
        <v>505</v>
      </c>
      <c r="I7927" s="449">
        <v>1.0264</v>
      </c>
      <c r="J7927" s="449">
        <v>0</v>
      </c>
      <c r="K7927" s="450">
        <v>1.55</v>
      </c>
      <c r="L7927" s="450">
        <v>1.59</v>
      </c>
    </row>
    <row r="7928" spans="2:12" x14ac:dyDescent="0.25">
      <c r="B7928" s="394" t="s">
        <v>383</v>
      </c>
      <c r="C7928" s="444" t="s">
        <v>3956</v>
      </c>
      <c r="D7928" s="394" t="s">
        <v>1336</v>
      </c>
      <c r="E7928" s="394" t="s">
        <v>250</v>
      </c>
      <c r="F7928" s="542" t="s">
        <v>384</v>
      </c>
      <c r="G7928" s="542"/>
      <c r="H7928" s="395" t="s">
        <v>340</v>
      </c>
      <c r="I7928" s="445">
        <v>0.86129999999999995</v>
      </c>
      <c r="J7928" s="445">
        <v>0</v>
      </c>
      <c r="K7928" s="446">
        <v>22.31</v>
      </c>
      <c r="L7928" s="446">
        <v>19.215603000000002</v>
      </c>
    </row>
    <row r="7929" spans="2:12" x14ac:dyDescent="0.25">
      <c r="B7929" s="394" t="s">
        <v>383</v>
      </c>
      <c r="C7929" s="444" t="s">
        <v>690</v>
      </c>
      <c r="D7929" s="394" t="s">
        <v>1336</v>
      </c>
      <c r="E7929" s="394" t="s">
        <v>202</v>
      </c>
      <c r="F7929" s="542" t="s">
        <v>384</v>
      </c>
      <c r="G7929" s="542"/>
      <c r="H7929" s="395" t="s">
        <v>340</v>
      </c>
      <c r="I7929" s="445">
        <v>7.3795000000000002</v>
      </c>
      <c r="J7929" s="445">
        <v>0</v>
      </c>
      <c r="K7929" s="446">
        <v>20.37</v>
      </c>
      <c r="L7929" s="446">
        <v>150.320415</v>
      </c>
    </row>
    <row r="7930" spans="2:12" x14ac:dyDescent="0.25">
      <c r="B7930" s="394" t="s">
        <v>383</v>
      </c>
      <c r="C7930" s="444" t="s">
        <v>685</v>
      </c>
      <c r="D7930" s="394" t="s">
        <v>1336</v>
      </c>
      <c r="E7930" s="394" t="s">
        <v>236</v>
      </c>
      <c r="F7930" s="542" t="s">
        <v>384</v>
      </c>
      <c r="G7930" s="542"/>
      <c r="H7930" s="395" t="s">
        <v>340</v>
      </c>
      <c r="I7930" s="445">
        <v>7.3795000000000002</v>
      </c>
      <c r="J7930" s="445">
        <v>0</v>
      </c>
      <c r="K7930" s="446">
        <v>29.12</v>
      </c>
      <c r="L7930" s="446">
        <v>214.89104</v>
      </c>
    </row>
    <row r="7931" spans="2:12" x14ac:dyDescent="0.25">
      <c r="B7931" s="394" t="s">
        <v>383</v>
      </c>
      <c r="C7931" s="444" t="s">
        <v>662</v>
      </c>
      <c r="D7931" s="394" t="s">
        <v>1336</v>
      </c>
      <c r="E7931" s="394" t="s">
        <v>240</v>
      </c>
      <c r="F7931" s="542" t="s">
        <v>384</v>
      </c>
      <c r="G7931" s="542"/>
      <c r="H7931" s="395" t="s">
        <v>340</v>
      </c>
      <c r="I7931" s="445">
        <v>4.3066000000000004</v>
      </c>
      <c r="J7931" s="445">
        <v>0</v>
      </c>
      <c r="K7931" s="446">
        <v>29.14</v>
      </c>
      <c r="L7931" s="446">
        <v>125.49432400000001</v>
      </c>
    </row>
    <row r="7932" spans="2:12" ht="25.5" x14ac:dyDescent="0.25">
      <c r="B7932" s="394" t="s">
        <v>383</v>
      </c>
      <c r="C7932" s="444" t="s">
        <v>5702</v>
      </c>
      <c r="D7932" s="394" t="s">
        <v>160</v>
      </c>
      <c r="E7932" s="394" t="s">
        <v>5703</v>
      </c>
      <c r="F7932" s="542" t="s">
        <v>390</v>
      </c>
      <c r="G7932" s="542"/>
      <c r="H7932" s="395" t="s">
        <v>2175</v>
      </c>
      <c r="I7932" s="445">
        <v>0.2954</v>
      </c>
      <c r="J7932" s="445">
        <v>0</v>
      </c>
      <c r="K7932" s="446">
        <v>23.09</v>
      </c>
      <c r="L7932" s="446">
        <v>6.820786</v>
      </c>
    </row>
    <row r="7933" spans="2:12" ht="25.5" x14ac:dyDescent="0.25">
      <c r="B7933" s="394" t="s">
        <v>383</v>
      </c>
      <c r="C7933" s="444" t="s">
        <v>5704</v>
      </c>
      <c r="D7933" s="394" t="s">
        <v>160</v>
      </c>
      <c r="E7933" s="394" t="s">
        <v>5705</v>
      </c>
      <c r="F7933" s="542" t="s">
        <v>390</v>
      </c>
      <c r="G7933" s="542"/>
      <c r="H7933" s="395" t="s">
        <v>2175</v>
      </c>
      <c r="I7933" s="445">
        <v>0.18429999999999999</v>
      </c>
      <c r="J7933" s="445">
        <v>0</v>
      </c>
      <c r="K7933" s="446">
        <v>21.25</v>
      </c>
      <c r="L7933" s="446">
        <v>3.9163749999999999</v>
      </c>
    </row>
    <row r="7934" spans="2:12" ht="25.5" x14ac:dyDescent="0.25">
      <c r="B7934" s="394" t="s">
        <v>383</v>
      </c>
      <c r="C7934" s="444" t="s">
        <v>5706</v>
      </c>
      <c r="D7934" s="394" t="s">
        <v>160</v>
      </c>
      <c r="E7934" s="394" t="s">
        <v>5707</v>
      </c>
      <c r="F7934" s="542" t="s">
        <v>390</v>
      </c>
      <c r="G7934" s="542"/>
      <c r="H7934" s="395" t="s">
        <v>188</v>
      </c>
      <c r="I7934" s="445">
        <v>1.4216</v>
      </c>
      <c r="J7934" s="445">
        <v>0</v>
      </c>
      <c r="K7934" s="446">
        <v>10.050000000000001</v>
      </c>
      <c r="L7934" s="446">
        <v>14.28708</v>
      </c>
    </row>
    <row r="7935" spans="2:12" ht="25.5" x14ac:dyDescent="0.25">
      <c r="B7935" s="394" t="s">
        <v>383</v>
      </c>
      <c r="C7935" s="444" t="s">
        <v>5708</v>
      </c>
      <c r="D7935" s="394" t="s">
        <v>160</v>
      </c>
      <c r="E7935" s="394" t="s">
        <v>5709</v>
      </c>
      <c r="F7935" s="542" t="s">
        <v>390</v>
      </c>
      <c r="G7935" s="542"/>
      <c r="H7935" s="395" t="s">
        <v>188</v>
      </c>
      <c r="I7935" s="445">
        <v>6.25</v>
      </c>
      <c r="J7935" s="445">
        <v>0</v>
      </c>
      <c r="K7935" s="446">
        <v>3.52</v>
      </c>
      <c r="L7935" s="446">
        <v>22</v>
      </c>
    </row>
    <row r="7936" spans="2:12" ht="38.25" x14ac:dyDescent="0.25">
      <c r="B7936" s="394" t="s">
        <v>383</v>
      </c>
      <c r="C7936" s="444" t="s">
        <v>5710</v>
      </c>
      <c r="D7936" s="394" t="s">
        <v>160</v>
      </c>
      <c r="E7936" s="394" t="s">
        <v>5711</v>
      </c>
      <c r="F7936" s="542" t="s">
        <v>390</v>
      </c>
      <c r="G7936" s="542"/>
      <c r="H7936" s="395" t="s">
        <v>131</v>
      </c>
      <c r="I7936" s="445">
        <v>0.31890000000000002</v>
      </c>
      <c r="J7936" s="445">
        <v>0</v>
      </c>
      <c r="K7936" s="446">
        <v>27.55</v>
      </c>
      <c r="L7936" s="446">
        <v>8.7856950000000005</v>
      </c>
    </row>
    <row r="7937" spans="2:12" ht="25.5" x14ac:dyDescent="0.25">
      <c r="B7937" s="394" t="s">
        <v>383</v>
      </c>
      <c r="C7937" s="444" t="s">
        <v>5712</v>
      </c>
      <c r="D7937" s="394" t="s">
        <v>160</v>
      </c>
      <c r="E7937" s="394" t="s">
        <v>5713</v>
      </c>
      <c r="F7937" s="542" t="s">
        <v>390</v>
      </c>
      <c r="G7937" s="542"/>
      <c r="H7937" s="395" t="s">
        <v>138</v>
      </c>
      <c r="I7937" s="445">
        <v>0.2475</v>
      </c>
      <c r="J7937" s="445">
        <v>0</v>
      </c>
      <c r="K7937" s="446">
        <v>439.92</v>
      </c>
      <c r="L7937" s="446">
        <v>108.8802</v>
      </c>
    </row>
    <row r="7938" spans="2:12" ht="38.25" x14ac:dyDescent="0.25">
      <c r="B7938" s="394" t="s">
        <v>383</v>
      </c>
      <c r="C7938" s="444" t="s">
        <v>5714</v>
      </c>
      <c r="D7938" s="394" t="s">
        <v>160</v>
      </c>
      <c r="E7938" s="394" t="s">
        <v>5715</v>
      </c>
      <c r="F7938" s="542" t="s">
        <v>390</v>
      </c>
      <c r="G7938" s="542"/>
      <c r="H7938" s="395" t="s">
        <v>131</v>
      </c>
      <c r="I7938" s="445">
        <v>6.7614000000000001</v>
      </c>
      <c r="J7938" s="445">
        <v>0</v>
      </c>
      <c r="K7938" s="446">
        <v>72.44</v>
      </c>
      <c r="L7938" s="446">
        <v>489.795816</v>
      </c>
    </row>
    <row r="7939" spans="2:12" ht="25.5" x14ac:dyDescent="0.25">
      <c r="B7939" s="394" t="s">
        <v>383</v>
      </c>
      <c r="C7939" s="444" t="s">
        <v>5716</v>
      </c>
      <c r="D7939" s="394" t="s">
        <v>160</v>
      </c>
      <c r="E7939" s="394" t="s">
        <v>5717</v>
      </c>
      <c r="F7939" s="542" t="s">
        <v>390</v>
      </c>
      <c r="G7939" s="542"/>
      <c r="H7939" s="395" t="s">
        <v>583</v>
      </c>
      <c r="I7939" s="445">
        <v>3.5000000000000003E-2</v>
      </c>
      <c r="J7939" s="445">
        <v>0</v>
      </c>
      <c r="K7939" s="446">
        <v>6.67</v>
      </c>
      <c r="L7939" s="446">
        <v>0.23344999999999999</v>
      </c>
    </row>
    <row r="7940" spans="2:12" ht="25.5" x14ac:dyDescent="0.25">
      <c r="B7940" s="399"/>
      <c r="C7940" s="399"/>
      <c r="D7940" s="399"/>
      <c r="E7940" s="399"/>
      <c r="F7940" s="399"/>
      <c r="G7940" s="399" t="s">
        <v>386</v>
      </c>
      <c r="H7940" s="447">
        <v>762.3</v>
      </c>
      <c r="I7940" s="399" t="s">
        <v>387</v>
      </c>
      <c r="J7940" s="447">
        <v>0</v>
      </c>
      <c r="K7940" s="399" t="s">
        <v>388</v>
      </c>
      <c r="L7940" s="447">
        <v>762.3</v>
      </c>
    </row>
    <row r="7941" spans="2:12" ht="26.25" thickBot="1" x14ac:dyDescent="0.3">
      <c r="B7941" s="399"/>
      <c r="C7941" s="399"/>
      <c r="D7941" s="399"/>
      <c r="E7941" s="399"/>
      <c r="F7941" s="399"/>
      <c r="G7941" s="399" t="s">
        <v>389</v>
      </c>
      <c r="H7941" s="447">
        <v>0</v>
      </c>
      <c r="I7941" s="543"/>
      <c r="J7941" s="543" t="s">
        <v>474</v>
      </c>
      <c r="K7941" s="399"/>
      <c r="L7941" s="447">
        <v>2201.21</v>
      </c>
    </row>
    <row r="7942" spans="2:12" ht="13.5" thickTop="1" x14ac:dyDescent="0.25">
      <c r="B7942" s="396"/>
      <c r="C7942" s="396"/>
      <c r="D7942" s="396"/>
      <c r="E7942" s="396"/>
      <c r="F7942" s="396"/>
      <c r="G7942" s="396"/>
      <c r="H7942" s="396"/>
      <c r="I7942" s="396"/>
      <c r="J7942" s="396"/>
      <c r="K7942" s="396"/>
      <c r="L7942" s="396"/>
    </row>
    <row r="7943" spans="2:12" ht="15" x14ac:dyDescent="0.25">
      <c r="B7943" s="388"/>
      <c r="C7943" s="440" t="s">
        <v>15</v>
      </c>
      <c r="D7943" s="388" t="s">
        <v>33</v>
      </c>
      <c r="E7943" s="388" t="s">
        <v>30</v>
      </c>
      <c r="F7943" s="544" t="s">
        <v>199</v>
      </c>
      <c r="G7943" s="544"/>
      <c r="H7943" s="389" t="s">
        <v>24</v>
      </c>
      <c r="I7943" s="440" t="s">
        <v>26</v>
      </c>
      <c r="J7943" s="440" t="s">
        <v>585</v>
      </c>
      <c r="K7943" s="440" t="s">
        <v>54</v>
      </c>
      <c r="L7943" s="440" t="s">
        <v>25</v>
      </c>
    </row>
    <row r="7944" spans="2:12" ht="38.25" x14ac:dyDescent="0.25">
      <c r="B7944" s="390" t="s">
        <v>382</v>
      </c>
      <c r="C7944" s="391" t="s">
        <v>4313</v>
      </c>
      <c r="D7944" s="390" t="s">
        <v>160</v>
      </c>
      <c r="E7944" s="390" t="s">
        <v>4314</v>
      </c>
      <c r="F7944" s="541" t="s">
        <v>4020</v>
      </c>
      <c r="G7944" s="541"/>
      <c r="H7944" s="392" t="s">
        <v>138</v>
      </c>
      <c r="I7944" s="443">
        <v>1</v>
      </c>
      <c r="J7944" s="393"/>
      <c r="K7944" s="393">
        <v>4364.3500000000004</v>
      </c>
      <c r="L7944" s="393">
        <v>4364.3500000000004</v>
      </c>
    </row>
    <row r="7945" spans="2:12" ht="38.25" x14ac:dyDescent="0.25">
      <c r="B7945" s="397" t="s">
        <v>471</v>
      </c>
      <c r="C7945" s="448" t="s">
        <v>5624</v>
      </c>
      <c r="D7945" s="397" t="s">
        <v>160</v>
      </c>
      <c r="E7945" s="397" t="s">
        <v>5625</v>
      </c>
      <c r="F7945" s="545" t="s">
        <v>5626</v>
      </c>
      <c r="G7945" s="545"/>
      <c r="H7945" s="398" t="s">
        <v>138</v>
      </c>
      <c r="I7945" s="449">
        <v>1.2</v>
      </c>
      <c r="J7945" s="449">
        <v>0</v>
      </c>
      <c r="K7945" s="450">
        <v>525.05999999999995</v>
      </c>
      <c r="L7945" s="450">
        <v>630.07000000000005</v>
      </c>
    </row>
    <row r="7946" spans="2:12" ht="51" x14ac:dyDescent="0.25">
      <c r="B7946" s="397" t="s">
        <v>471</v>
      </c>
      <c r="C7946" s="448" t="s">
        <v>5514</v>
      </c>
      <c r="D7946" s="397" t="s">
        <v>160</v>
      </c>
      <c r="E7946" s="397" t="s">
        <v>5515</v>
      </c>
      <c r="F7946" s="545" t="s">
        <v>4013</v>
      </c>
      <c r="G7946" s="545"/>
      <c r="H7946" s="398" t="s">
        <v>505</v>
      </c>
      <c r="I7946" s="449">
        <v>0.88009999999999999</v>
      </c>
      <c r="J7946" s="449">
        <v>0</v>
      </c>
      <c r="K7946" s="450">
        <v>30.67</v>
      </c>
      <c r="L7946" s="450">
        <v>26.99</v>
      </c>
    </row>
    <row r="7947" spans="2:12" ht="51" x14ac:dyDescent="0.25">
      <c r="B7947" s="397" t="s">
        <v>471</v>
      </c>
      <c r="C7947" s="448" t="s">
        <v>5512</v>
      </c>
      <c r="D7947" s="397" t="s">
        <v>160</v>
      </c>
      <c r="E7947" s="397" t="s">
        <v>5513</v>
      </c>
      <c r="F7947" s="545" t="s">
        <v>4013</v>
      </c>
      <c r="G7947" s="545"/>
      <c r="H7947" s="398" t="s">
        <v>504</v>
      </c>
      <c r="I7947" s="449">
        <v>3.4270999999999998</v>
      </c>
      <c r="J7947" s="449">
        <v>0</v>
      </c>
      <c r="K7947" s="450">
        <v>29.2</v>
      </c>
      <c r="L7947" s="450">
        <v>100.07</v>
      </c>
    </row>
    <row r="7948" spans="2:12" ht="38.25" x14ac:dyDescent="0.25">
      <c r="B7948" s="397" t="s">
        <v>471</v>
      </c>
      <c r="C7948" s="448" t="s">
        <v>5700</v>
      </c>
      <c r="D7948" s="397" t="s">
        <v>160</v>
      </c>
      <c r="E7948" s="397" t="s">
        <v>5701</v>
      </c>
      <c r="F7948" s="545" t="s">
        <v>503</v>
      </c>
      <c r="G7948" s="545"/>
      <c r="H7948" s="398" t="s">
        <v>505</v>
      </c>
      <c r="I7948" s="449">
        <v>6.6349999999999998</v>
      </c>
      <c r="J7948" s="449">
        <v>0</v>
      </c>
      <c r="K7948" s="450">
        <v>1.55</v>
      </c>
      <c r="L7948" s="450">
        <v>10.28</v>
      </c>
    </row>
    <row r="7949" spans="2:12" ht="38.25" x14ac:dyDescent="0.25">
      <c r="B7949" s="397" t="s">
        <v>471</v>
      </c>
      <c r="C7949" s="448" t="s">
        <v>5698</v>
      </c>
      <c r="D7949" s="397" t="s">
        <v>160</v>
      </c>
      <c r="E7949" s="397" t="s">
        <v>5699</v>
      </c>
      <c r="F7949" s="545" t="s">
        <v>503</v>
      </c>
      <c r="G7949" s="545"/>
      <c r="H7949" s="398" t="s">
        <v>504</v>
      </c>
      <c r="I7949" s="449">
        <v>18.091699999999999</v>
      </c>
      <c r="J7949" s="449">
        <v>0</v>
      </c>
      <c r="K7949" s="450">
        <v>0.6</v>
      </c>
      <c r="L7949" s="450">
        <v>10.85</v>
      </c>
    </row>
    <row r="7950" spans="2:12" x14ac:dyDescent="0.25">
      <c r="B7950" s="394" t="s">
        <v>383</v>
      </c>
      <c r="C7950" s="444" t="s">
        <v>690</v>
      </c>
      <c r="D7950" s="394" t="s">
        <v>1336</v>
      </c>
      <c r="E7950" s="394" t="s">
        <v>202</v>
      </c>
      <c r="F7950" s="542" t="s">
        <v>384</v>
      </c>
      <c r="G7950" s="542"/>
      <c r="H7950" s="395" t="s">
        <v>340</v>
      </c>
      <c r="I7950" s="445">
        <v>31.7545</v>
      </c>
      <c r="J7950" s="445">
        <v>0</v>
      </c>
      <c r="K7950" s="446">
        <v>20.37</v>
      </c>
      <c r="L7950" s="446">
        <v>646.83916499999998</v>
      </c>
    </row>
    <row r="7951" spans="2:12" ht="25.5" x14ac:dyDescent="0.25">
      <c r="B7951" s="394" t="s">
        <v>383</v>
      </c>
      <c r="C7951" s="444" t="s">
        <v>5716</v>
      </c>
      <c r="D7951" s="394" t="s">
        <v>160</v>
      </c>
      <c r="E7951" s="394" t="s">
        <v>5717</v>
      </c>
      <c r="F7951" s="542" t="s">
        <v>390</v>
      </c>
      <c r="G7951" s="542"/>
      <c r="H7951" s="395" t="s">
        <v>583</v>
      </c>
      <c r="I7951" s="445">
        <v>6.6699999999999995E-2</v>
      </c>
      <c r="J7951" s="445">
        <v>0</v>
      </c>
      <c r="K7951" s="446">
        <v>6.67</v>
      </c>
      <c r="L7951" s="446">
        <v>0.44488899999999998</v>
      </c>
    </row>
    <row r="7952" spans="2:12" x14ac:dyDescent="0.25">
      <c r="B7952" s="394" t="s">
        <v>383</v>
      </c>
      <c r="C7952" s="444" t="s">
        <v>685</v>
      </c>
      <c r="D7952" s="394" t="s">
        <v>1336</v>
      </c>
      <c r="E7952" s="394" t="s">
        <v>236</v>
      </c>
      <c r="F7952" s="542" t="s">
        <v>384</v>
      </c>
      <c r="G7952" s="542"/>
      <c r="H7952" s="395" t="s">
        <v>340</v>
      </c>
      <c r="I7952" s="445">
        <v>31.7545</v>
      </c>
      <c r="J7952" s="445">
        <v>0</v>
      </c>
      <c r="K7952" s="446">
        <v>29.12</v>
      </c>
      <c r="L7952" s="446">
        <v>924.69104000000004</v>
      </c>
    </row>
    <row r="7953" spans="2:12" ht="38.25" x14ac:dyDescent="0.25">
      <c r="B7953" s="394" t="s">
        <v>383</v>
      </c>
      <c r="C7953" s="444" t="s">
        <v>5710</v>
      </c>
      <c r="D7953" s="394" t="s">
        <v>160</v>
      </c>
      <c r="E7953" s="394" t="s">
        <v>5711</v>
      </c>
      <c r="F7953" s="542" t="s">
        <v>390</v>
      </c>
      <c r="G7953" s="542"/>
      <c r="H7953" s="395" t="s">
        <v>131</v>
      </c>
      <c r="I7953" s="445">
        <v>0.60740000000000005</v>
      </c>
      <c r="J7953" s="445">
        <v>0</v>
      </c>
      <c r="K7953" s="446">
        <v>27.55</v>
      </c>
      <c r="L7953" s="446">
        <v>16.73387</v>
      </c>
    </row>
    <row r="7954" spans="2:12" ht="38.25" x14ac:dyDescent="0.25">
      <c r="B7954" s="394" t="s">
        <v>383</v>
      </c>
      <c r="C7954" s="444" t="s">
        <v>5718</v>
      </c>
      <c r="D7954" s="394" t="s">
        <v>160</v>
      </c>
      <c r="E7954" s="394" t="s">
        <v>5719</v>
      </c>
      <c r="F7954" s="542" t="s">
        <v>390</v>
      </c>
      <c r="G7954" s="542"/>
      <c r="H7954" s="395" t="s">
        <v>2175</v>
      </c>
      <c r="I7954" s="445">
        <v>6</v>
      </c>
      <c r="J7954" s="445">
        <v>0</v>
      </c>
      <c r="K7954" s="446">
        <v>8.6199999999999992</v>
      </c>
      <c r="L7954" s="446">
        <v>51.72</v>
      </c>
    </row>
    <row r="7955" spans="2:12" x14ac:dyDescent="0.25">
      <c r="B7955" s="394" t="s">
        <v>383</v>
      </c>
      <c r="C7955" s="444" t="s">
        <v>3956</v>
      </c>
      <c r="D7955" s="394" t="s">
        <v>1336</v>
      </c>
      <c r="E7955" s="394" t="s">
        <v>250</v>
      </c>
      <c r="F7955" s="542" t="s">
        <v>384</v>
      </c>
      <c r="G7955" s="542"/>
      <c r="H7955" s="395" t="s">
        <v>340</v>
      </c>
      <c r="I7955" s="445">
        <v>4.3071999999999999</v>
      </c>
      <c r="J7955" s="445">
        <v>0</v>
      </c>
      <c r="K7955" s="446">
        <v>22.31</v>
      </c>
      <c r="L7955" s="446">
        <v>96.093631999999999</v>
      </c>
    </row>
    <row r="7956" spans="2:12" x14ac:dyDescent="0.25">
      <c r="B7956" s="394" t="s">
        <v>383</v>
      </c>
      <c r="C7956" s="444" t="s">
        <v>662</v>
      </c>
      <c r="D7956" s="394" t="s">
        <v>1336</v>
      </c>
      <c r="E7956" s="394" t="s">
        <v>240</v>
      </c>
      <c r="F7956" s="542" t="s">
        <v>384</v>
      </c>
      <c r="G7956" s="542"/>
      <c r="H7956" s="395" t="s">
        <v>340</v>
      </c>
      <c r="I7956" s="445">
        <v>21.535799999999998</v>
      </c>
      <c r="J7956" s="445">
        <v>0</v>
      </c>
      <c r="K7956" s="446">
        <v>29.14</v>
      </c>
      <c r="L7956" s="446">
        <v>627.55321200000003</v>
      </c>
    </row>
    <row r="7957" spans="2:12" ht="25.5" x14ac:dyDescent="0.25">
      <c r="B7957" s="394" t="s">
        <v>383</v>
      </c>
      <c r="C7957" s="444" t="s">
        <v>5702</v>
      </c>
      <c r="D7957" s="394" t="s">
        <v>160</v>
      </c>
      <c r="E7957" s="394" t="s">
        <v>5703</v>
      </c>
      <c r="F7957" s="542" t="s">
        <v>390</v>
      </c>
      <c r="G7957" s="542"/>
      <c r="H7957" s="395" t="s">
        <v>2175</v>
      </c>
      <c r="I7957" s="445">
        <v>2.1276000000000002</v>
      </c>
      <c r="J7957" s="445">
        <v>0</v>
      </c>
      <c r="K7957" s="446">
        <v>23.09</v>
      </c>
      <c r="L7957" s="446">
        <v>49.126283999999998</v>
      </c>
    </row>
    <row r="7958" spans="2:12" ht="38.25" x14ac:dyDescent="0.25">
      <c r="B7958" s="394" t="s">
        <v>383</v>
      </c>
      <c r="C7958" s="444" t="s">
        <v>5720</v>
      </c>
      <c r="D7958" s="394" t="s">
        <v>160</v>
      </c>
      <c r="E7958" s="394" t="s">
        <v>5721</v>
      </c>
      <c r="F7958" s="542" t="s">
        <v>390</v>
      </c>
      <c r="G7958" s="542"/>
      <c r="H7958" s="395" t="s">
        <v>131</v>
      </c>
      <c r="I7958" s="445">
        <v>13.051399999999999</v>
      </c>
      <c r="J7958" s="445">
        <v>0</v>
      </c>
      <c r="K7958" s="446">
        <v>89.87</v>
      </c>
      <c r="L7958" s="446">
        <v>1172.929318</v>
      </c>
    </row>
    <row r="7959" spans="2:12" ht="25.5" x14ac:dyDescent="0.25">
      <c r="B7959" s="399"/>
      <c r="C7959" s="399"/>
      <c r="D7959" s="399"/>
      <c r="E7959" s="399"/>
      <c r="F7959" s="399"/>
      <c r="G7959" s="399" t="s">
        <v>386</v>
      </c>
      <c r="H7959" s="447">
        <v>2503.94</v>
      </c>
      <c r="I7959" s="399" t="s">
        <v>387</v>
      </c>
      <c r="J7959" s="447">
        <v>0</v>
      </c>
      <c r="K7959" s="399" t="s">
        <v>388</v>
      </c>
      <c r="L7959" s="447">
        <v>2503.94</v>
      </c>
    </row>
    <row r="7960" spans="2:12" ht="26.25" thickBot="1" x14ac:dyDescent="0.3">
      <c r="B7960" s="399"/>
      <c r="C7960" s="399"/>
      <c r="D7960" s="399"/>
      <c r="E7960" s="399"/>
      <c r="F7960" s="399"/>
      <c r="G7960" s="399" t="s">
        <v>389</v>
      </c>
      <c r="H7960" s="447">
        <v>0</v>
      </c>
      <c r="I7960" s="543"/>
      <c r="J7960" s="543" t="s">
        <v>474</v>
      </c>
      <c r="K7960" s="399"/>
      <c r="L7960" s="447">
        <v>4364.3500000000004</v>
      </c>
    </row>
    <row r="7961" spans="2:12" ht="13.5" thickTop="1" x14ac:dyDescent="0.25">
      <c r="B7961" s="396"/>
      <c r="C7961" s="396"/>
      <c r="D7961" s="396"/>
      <c r="E7961" s="396"/>
      <c r="F7961" s="396"/>
      <c r="G7961" s="396"/>
      <c r="H7961" s="396"/>
      <c r="I7961" s="396"/>
      <c r="J7961" s="396"/>
      <c r="K7961" s="396"/>
      <c r="L7961" s="396"/>
    </row>
    <row r="7962" spans="2:12" ht="15" x14ac:dyDescent="0.25">
      <c r="B7962" s="388"/>
      <c r="C7962" s="440" t="s">
        <v>15</v>
      </c>
      <c r="D7962" s="388" t="s">
        <v>33</v>
      </c>
      <c r="E7962" s="388" t="s">
        <v>30</v>
      </c>
      <c r="F7962" s="544" t="s">
        <v>199</v>
      </c>
      <c r="G7962" s="544"/>
      <c r="H7962" s="389" t="s">
        <v>24</v>
      </c>
      <c r="I7962" s="440" t="s">
        <v>26</v>
      </c>
      <c r="J7962" s="440" t="s">
        <v>585</v>
      </c>
      <c r="K7962" s="440" t="s">
        <v>54</v>
      </c>
      <c r="L7962" s="440" t="s">
        <v>25</v>
      </c>
    </row>
    <row r="7963" spans="2:12" ht="38.25" x14ac:dyDescent="0.25">
      <c r="B7963" s="390" t="s">
        <v>382</v>
      </c>
      <c r="C7963" s="391" t="s">
        <v>4018</v>
      </c>
      <c r="D7963" s="390" t="s">
        <v>160</v>
      </c>
      <c r="E7963" s="390" t="s">
        <v>4019</v>
      </c>
      <c r="F7963" s="541" t="s">
        <v>4020</v>
      </c>
      <c r="G7963" s="541"/>
      <c r="H7963" s="392" t="s">
        <v>138</v>
      </c>
      <c r="I7963" s="443">
        <v>1</v>
      </c>
      <c r="J7963" s="393"/>
      <c r="K7963" s="393">
        <v>2463.15</v>
      </c>
      <c r="L7963" s="393">
        <v>2463.15</v>
      </c>
    </row>
    <row r="7964" spans="2:12" ht="38.25" x14ac:dyDescent="0.25">
      <c r="B7964" s="397" t="s">
        <v>471</v>
      </c>
      <c r="C7964" s="448" t="s">
        <v>5629</v>
      </c>
      <c r="D7964" s="397" t="s">
        <v>160</v>
      </c>
      <c r="E7964" s="397" t="s">
        <v>5630</v>
      </c>
      <c r="F7964" s="545" t="s">
        <v>5626</v>
      </c>
      <c r="G7964" s="545"/>
      <c r="H7964" s="398" t="s">
        <v>138</v>
      </c>
      <c r="I7964" s="449">
        <v>1.2</v>
      </c>
      <c r="J7964" s="449">
        <v>0</v>
      </c>
      <c r="K7964" s="450">
        <v>543.37</v>
      </c>
      <c r="L7964" s="450">
        <v>652.04</v>
      </c>
    </row>
    <row r="7965" spans="2:12" ht="51" x14ac:dyDescent="0.25">
      <c r="B7965" s="397" t="s">
        <v>471</v>
      </c>
      <c r="C7965" s="448" t="s">
        <v>5514</v>
      </c>
      <c r="D7965" s="397" t="s">
        <v>160</v>
      </c>
      <c r="E7965" s="397" t="s">
        <v>5515</v>
      </c>
      <c r="F7965" s="545" t="s">
        <v>4013</v>
      </c>
      <c r="G7965" s="545"/>
      <c r="H7965" s="398" t="s">
        <v>505</v>
      </c>
      <c r="I7965" s="449">
        <v>0.313</v>
      </c>
      <c r="J7965" s="449">
        <v>0</v>
      </c>
      <c r="K7965" s="450">
        <v>30.67</v>
      </c>
      <c r="L7965" s="450">
        <v>9.59</v>
      </c>
    </row>
    <row r="7966" spans="2:12" ht="38.25" x14ac:dyDescent="0.25">
      <c r="B7966" s="397" t="s">
        <v>471</v>
      </c>
      <c r="C7966" s="448" t="s">
        <v>5551</v>
      </c>
      <c r="D7966" s="397" t="s">
        <v>160</v>
      </c>
      <c r="E7966" s="397" t="s">
        <v>5552</v>
      </c>
      <c r="F7966" s="545" t="s">
        <v>5553</v>
      </c>
      <c r="G7966" s="545"/>
      <c r="H7966" s="398" t="s">
        <v>2175</v>
      </c>
      <c r="I7966" s="449">
        <v>28.936900000000001</v>
      </c>
      <c r="J7966" s="449">
        <v>0</v>
      </c>
      <c r="K7966" s="450">
        <v>14.52</v>
      </c>
      <c r="L7966" s="450">
        <v>420.16</v>
      </c>
    </row>
    <row r="7967" spans="2:12" ht="51" x14ac:dyDescent="0.25">
      <c r="B7967" s="397" t="s">
        <v>471</v>
      </c>
      <c r="C7967" s="448" t="s">
        <v>5512</v>
      </c>
      <c r="D7967" s="397" t="s">
        <v>160</v>
      </c>
      <c r="E7967" s="397" t="s">
        <v>5513</v>
      </c>
      <c r="F7967" s="545" t="s">
        <v>4013</v>
      </c>
      <c r="G7967" s="545"/>
      <c r="H7967" s="398" t="s">
        <v>504</v>
      </c>
      <c r="I7967" s="449">
        <v>0.42259999999999998</v>
      </c>
      <c r="J7967" s="449">
        <v>0</v>
      </c>
      <c r="K7967" s="450">
        <v>29.2</v>
      </c>
      <c r="L7967" s="450">
        <v>12.33</v>
      </c>
    </row>
    <row r="7968" spans="2:12" ht="38.25" x14ac:dyDescent="0.25">
      <c r="B7968" s="397" t="s">
        <v>471</v>
      </c>
      <c r="C7968" s="448" t="s">
        <v>5700</v>
      </c>
      <c r="D7968" s="397" t="s">
        <v>160</v>
      </c>
      <c r="E7968" s="397" t="s">
        <v>5701</v>
      </c>
      <c r="F7968" s="545" t="s">
        <v>503</v>
      </c>
      <c r="G7968" s="545"/>
      <c r="H7968" s="398" t="s">
        <v>505</v>
      </c>
      <c r="I7968" s="449">
        <v>4.6864999999999997</v>
      </c>
      <c r="J7968" s="449">
        <v>0</v>
      </c>
      <c r="K7968" s="450">
        <v>1.55</v>
      </c>
      <c r="L7968" s="450">
        <v>7.26</v>
      </c>
    </row>
    <row r="7969" spans="2:12" ht="38.25" x14ac:dyDescent="0.25">
      <c r="B7969" s="397" t="s">
        <v>471</v>
      </c>
      <c r="C7969" s="448" t="s">
        <v>5698</v>
      </c>
      <c r="D7969" s="397" t="s">
        <v>160</v>
      </c>
      <c r="E7969" s="397" t="s">
        <v>5699</v>
      </c>
      <c r="F7969" s="545" t="s">
        <v>503</v>
      </c>
      <c r="G7969" s="545"/>
      <c r="H7969" s="398" t="s">
        <v>504</v>
      </c>
      <c r="I7969" s="449">
        <v>12.7788</v>
      </c>
      <c r="J7969" s="449">
        <v>0</v>
      </c>
      <c r="K7969" s="450">
        <v>0.6</v>
      </c>
      <c r="L7969" s="450">
        <v>7.66</v>
      </c>
    </row>
    <row r="7970" spans="2:12" x14ac:dyDescent="0.25">
      <c r="B7970" s="394" t="s">
        <v>383</v>
      </c>
      <c r="C7970" s="444" t="s">
        <v>662</v>
      </c>
      <c r="D7970" s="394" t="s">
        <v>1336</v>
      </c>
      <c r="E7970" s="394" t="s">
        <v>240</v>
      </c>
      <c r="F7970" s="542" t="s">
        <v>384</v>
      </c>
      <c r="G7970" s="542"/>
      <c r="H7970" s="395" t="s">
        <v>340</v>
      </c>
      <c r="I7970" s="445">
        <v>3.6779999999999999</v>
      </c>
      <c r="J7970" s="445">
        <v>0</v>
      </c>
      <c r="K7970" s="446">
        <v>29.14</v>
      </c>
      <c r="L7970" s="446">
        <v>107.17692</v>
      </c>
    </row>
    <row r="7971" spans="2:12" x14ac:dyDescent="0.25">
      <c r="B7971" s="394" t="s">
        <v>383</v>
      </c>
      <c r="C7971" s="444" t="s">
        <v>3956</v>
      </c>
      <c r="D7971" s="394" t="s">
        <v>1336</v>
      </c>
      <c r="E7971" s="394" t="s">
        <v>250</v>
      </c>
      <c r="F7971" s="542" t="s">
        <v>384</v>
      </c>
      <c r="G7971" s="542"/>
      <c r="H7971" s="395" t="s">
        <v>340</v>
      </c>
      <c r="I7971" s="445">
        <v>0.73560000000000003</v>
      </c>
      <c r="J7971" s="445">
        <v>0</v>
      </c>
      <c r="K7971" s="446">
        <v>22.31</v>
      </c>
      <c r="L7971" s="446">
        <v>16.411235999999999</v>
      </c>
    </row>
    <row r="7972" spans="2:12" ht="38.25" x14ac:dyDescent="0.25">
      <c r="B7972" s="394" t="s">
        <v>383</v>
      </c>
      <c r="C7972" s="444" t="s">
        <v>5714</v>
      </c>
      <c r="D7972" s="394" t="s">
        <v>160</v>
      </c>
      <c r="E7972" s="394" t="s">
        <v>5715</v>
      </c>
      <c r="F7972" s="542" t="s">
        <v>390</v>
      </c>
      <c r="G7972" s="542"/>
      <c r="H7972" s="395" t="s">
        <v>131</v>
      </c>
      <c r="I7972" s="445">
        <v>1.3111999999999999</v>
      </c>
      <c r="J7972" s="445">
        <v>0</v>
      </c>
      <c r="K7972" s="446">
        <v>72.44</v>
      </c>
      <c r="L7972" s="446">
        <v>94.983328</v>
      </c>
    </row>
    <row r="7973" spans="2:12" ht="25.5" x14ac:dyDescent="0.25">
      <c r="B7973" s="394" t="s">
        <v>383</v>
      </c>
      <c r="C7973" s="444" t="s">
        <v>5708</v>
      </c>
      <c r="D7973" s="394" t="s">
        <v>160</v>
      </c>
      <c r="E7973" s="394" t="s">
        <v>5709</v>
      </c>
      <c r="F7973" s="542" t="s">
        <v>390</v>
      </c>
      <c r="G7973" s="542"/>
      <c r="H7973" s="395" t="s">
        <v>188</v>
      </c>
      <c r="I7973" s="445">
        <v>4.4770000000000003</v>
      </c>
      <c r="J7973" s="445">
        <v>0</v>
      </c>
      <c r="K7973" s="446">
        <v>3.52</v>
      </c>
      <c r="L7973" s="446">
        <v>15.759040000000001</v>
      </c>
    </row>
    <row r="7974" spans="2:12" ht="25.5" x14ac:dyDescent="0.25">
      <c r="B7974" s="394" t="s">
        <v>383</v>
      </c>
      <c r="C7974" s="444" t="s">
        <v>5716</v>
      </c>
      <c r="D7974" s="394" t="s">
        <v>160</v>
      </c>
      <c r="E7974" s="394" t="s">
        <v>5717</v>
      </c>
      <c r="F7974" s="542" t="s">
        <v>390</v>
      </c>
      <c r="G7974" s="542"/>
      <c r="H7974" s="395" t="s">
        <v>583</v>
      </c>
      <c r="I7974" s="445">
        <v>5.67E-2</v>
      </c>
      <c r="J7974" s="445">
        <v>0</v>
      </c>
      <c r="K7974" s="446">
        <v>6.67</v>
      </c>
      <c r="L7974" s="446">
        <v>0.378189</v>
      </c>
    </row>
    <row r="7975" spans="2:12" ht="25.5" x14ac:dyDescent="0.25">
      <c r="B7975" s="394" t="s">
        <v>383</v>
      </c>
      <c r="C7975" s="444" t="s">
        <v>5702</v>
      </c>
      <c r="D7975" s="394" t="s">
        <v>160</v>
      </c>
      <c r="E7975" s="394" t="s">
        <v>5703</v>
      </c>
      <c r="F7975" s="542" t="s">
        <v>390</v>
      </c>
      <c r="G7975" s="542"/>
      <c r="H7975" s="395" t="s">
        <v>2175</v>
      </c>
      <c r="I7975" s="445">
        <v>0.26190000000000002</v>
      </c>
      <c r="J7975" s="445">
        <v>0</v>
      </c>
      <c r="K7975" s="446">
        <v>23.09</v>
      </c>
      <c r="L7975" s="446">
        <v>6.0472710000000003</v>
      </c>
    </row>
    <row r="7976" spans="2:12" x14ac:dyDescent="0.25">
      <c r="B7976" s="394" t="s">
        <v>383</v>
      </c>
      <c r="C7976" s="444" t="s">
        <v>685</v>
      </c>
      <c r="D7976" s="394" t="s">
        <v>1336</v>
      </c>
      <c r="E7976" s="394" t="s">
        <v>236</v>
      </c>
      <c r="F7976" s="542" t="s">
        <v>384</v>
      </c>
      <c r="G7976" s="542"/>
      <c r="H7976" s="395" t="s">
        <v>340</v>
      </c>
      <c r="I7976" s="445">
        <v>22.497399999999999</v>
      </c>
      <c r="J7976" s="445">
        <v>0</v>
      </c>
      <c r="K7976" s="446">
        <v>29.12</v>
      </c>
      <c r="L7976" s="446">
        <v>655.12428799999998</v>
      </c>
    </row>
    <row r="7977" spans="2:12" x14ac:dyDescent="0.25">
      <c r="B7977" s="394" t="s">
        <v>383</v>
      </c>
      <c r="C7977" s="444" t="s">
        <v>690</v>
      </c>
      <c r="D7977" s="394" t="s">
        <v>1336</v>
      </c>
      <c r="E7977" s="394" t="s">
        <v>202</v>
      </c>
      <c r="F7977" s="542" t="s">
        <v>384</v>
      </c>
      <c r="G7977" s="542"/>
      <c r="H7977" s="395" t="s">
        <v>340</v>
      </c>
      <c r="I7977" s="445">
        <v>22.497399999999999</v>
      </c>
      <c r="J7977" s="445">
        <v>0</v>
      </c>
      <c r="K7977" s="446">
        <v>20.37</v>
      </c>
      <c r="L7977" s="446">
        <v>458.27203800000001</v>
      </c>
    </row>
    <row r="7978" spans="2:12" ht="25.5" x14ac:dyDescent="0.25">
      <c r="B7978" s="399"/>
      <c r="C7978" s="399"/>
      <c r="D7978" s="399"/>
      <c r="E7978" s="399"/>
      <c r="F7978" s="399"/>
      <c r="G7978" s="399" t="s">
        <v>386</v>
      </c>
      <c r="H7978" s="447">
        <v>1529.17</v>
      </c>
      <c r="I7978" s="399" t="s">
        <v>387</v>
      </c>
      <c r="J7978" s="447">
        <v>0</v>
      </c>
      <c r="K7978" s="399" t="s">
        <v>388</v>
      </c>
      <c r="L7978" s="447">
        <v>1529.17</v>
      </c>
    </row>
    <row r="7979" spans="2:12" ht="26.25" thickBot="1" x14ac:dyDescent="0.3">
      <c r="B7979" s="399"/>
      <c r="C7979" s="399"/>
      <c r="D7979" s="399"/>
      <c r="E7979" s="399"/>
      <c r="F7979" s="399"/>
      <c r="G7979" s="399" t="s">
        <v>389</v>
      </c>
      <c r="H7979" s="447">
        <v>0</v>
      </c>
      <c r="I7979" s="543"/>
      <c r="J7979" s="543" t="s">
        <v>474</v>
      </c>
      <c r="K7979" s="399"/>
      <c r="L7979" s="447">
        <v>2463.15</v>
      </c>
    </row>
    <row r="7980" spans="2:12" ht="13.5" thickTop="1" x14ac:dyDescent="0.25">
      <c r="B7980" s="396"/>
      <c r="C7980" s="396"/>
      <c r="D7980" s="396"/>
      <c r="E7980" s="396"/>
      <c r="F7980" s="396"/>
      <c r="G7980" s="396"/>
      <c r="H7980" s="396"/>
      <c r="I7980" s="396"/>
      <c r="J7980" s="396"/>
      <c r="K7980" s="396"/>
      <c r="L7980" s="396"/>
    </row>
    <row r="7981" spans="2:12" ht="15" x14ac:dyDescent="0.25">
      <c r="B7981" s="388"/>
      <c r="C7981" s="440" t="s">
        <v>15</v>
      </c>
      <c r="D7981" s="388" t="s">
        <v>33</v>
      </c>
      <c r="E7981" s="388" t="s">
        <v>30</v>
      </c>
      <c r="F7981" s="544" t="s">
        <v>199</v>
      </c>
      <c r="G7981" s="544"/>
      <c r="H7981" s="389" t="s">
        <v>24</v>
      </c>
      <c r="I7981" s="440" t="s">
        <v>26</v>
      </c>
      <c r="J7981" s="440" t="s">
        <v>585</v>
      </c>
      <c r="K7981" s="440" t="s">
        <v>54</v>
      </c>
      <c r="L7981" s="440" t="s">
        <v>25</v>
      </c>
    </row>
    <row r="7982" spans="2:12" ht="38.25" x14ac:dyDescent="0.25">
      <c r="B7982" s="390" t="s">
        <v>382</v>
      </c>
      <c r="C7982" s="391" t="s">
        <v>5145</v>
      </c>
      <c r="D7982" s="390" t="s">
        <v>160</v>
      </c>
      <c r="E7982" s="390" t="s">
        <v>5146</v>
      </c>
      <c r="F7982" s="541" t="s">
        <v>5147</v>
      </c>
      <c r="G7982" s="541"/>
      <c r="H7982" s="392" t="s">
        <v>131</v>
      </c>
      <c r="I7982" s="443">
        <v>1</v>
      </c>
      <c r="J7982" s="393"/>
      <c r="K7982" s="393">
        <v>10.41</v>
      </c>
      <c r="L7982" s="393">
        <v>10.41</v>
      </c>
    </row>
    <row r="7983" spans="2:12" ht="25.5" x14ac:dyDescent="0.25">
      <c r="B7983" s="394" t="s">
        <v>383</v>
      </c>
      <c r="C7983" s="444" t="s">
        <v>5722</v>
      </c>
      <c r="D7983" s="394" t="s">
        <v>160</v>
      </c>
      <c r="E7983" s="394" t="s">
        <v>5723</v>
      </c>
      <c r="F7983" s="542" t="s">
        <v>390</v>
      </c>
      <c r="G7983" s="542"/>
      <c r="H7983" s="395" t="s">
        <v>583</v>
      </c>
      <c r="I7983" s="445">
        <v>5.7500000000000002E-2</v>
      </c>
      <c r="J7983" s="445">
        <v>0</v>
      </c>
      <c r="K7983" s="446">
        <v>19.98</v>
      </c>
      <c r="L7983" s="446">
        <v>1.1488499999999999</v>
      </c>
    </row>
    <row r="7984" spans="2:12" x14ac:dyDescent="0.25">
      <c r="B7984" s="394" t="s">
        <v>383</v>
      </c>
      <c r="C7984" s="444" t="s">
        <v>681</v>
      </c>
      <c r="D7984" s="394" t="s">
        <v>1336</v>
      </c>
      <c r="E7984" s="394" t="s">
        <v>242</v>
      </c>
      <c r="F7984" s="542" t="s">
        <v>384</v>
      </c>
      <c r="G7984" s="542"/>
      <c r="H7984" s="395" t="s">
        <v>340</v>
      </c>
      <c r="I7984" s="445">
        <v>6.3500000000000001E-2</v>
      </c>
      <c r="J7984" s="445">
        <v>0</v>
      </c>
      <c r="K7984" s="446">
        <v>29.16</v>
      </c>
      <c r="L7984" s="446">
        <v>1.8516600000000001</v>
      </c>
    </row>
    <row r="7985" spans="2:12" ht="25.5" x14ac:dyDescent="0.25">
      <c r="B7985" s="394" t="s">
        <v>383</v>
      </c>
      <c r="C7985" s="444" t="s">
        <v>5724</v>
      </c>
      <c r="D7985" s="394" t="s">
        <v>160</v>
      </c>
      <c r="E7985" s="394" t="s">
        <v>5725</v>
      </c>
      <c r="F7985" s="542" t="s">
        <v>390</v>
      </c>
      <c r="G7985" s="542"/>
      <c r="H7985" s="395" t="s">
        <v>583</v>
      </c>
      <c r="I7985" s="445">
        <v>0.1908</v>
      </c>
      <c r="J7985" s="445">
        <v>0</v>
      </c>
      <c r="K7985" s="446">
        <v>38.94</v>
      </c>
      <c r="L7985" s="446">
        <v>7.4297519999999997</v>
      </c>
    </row>
    <row r="7986" spans="2:12" ht="25.5" x14ac:dyDescent="0.25">
      <c r="B7986" s="399"/>
      <c r="C7986" s="399"/>
      <c r="D7986" s="399"/>
      <c r="E7986" s="399"/>
      <c r="F7986" s="399"/>
      <c r="G7986" s="399" t="s">
        <v>386</v>
      </c>
      <c r="H7986" s="447">
        <v>1.85</v>
      </c>
      <c r="I7986" s="399" t="s">
        <v>387</v>
      </c>
      <c r="J7986" s="447">
        <v>0</v>
      </c>
      <c r="K7986" s="399" t="s">
        <v>388</v>
      </c>
      <c r="L7986" s="447">
        <v>1.85</v>
      </c>
    </row>
    <row r="7987" spans="2:12" ht="26.25" thickBot="1" x14ac:dyDescent="0.3">
      <c r="B7987" s="399"/>
      <c r="C7987" s="399"/>
      <c r="D7987" s="399"/>
      <c r="E7987" s="399"/>
      <c r="F7987" s="399"/>
      <c r="G7987" s="399" t="s">
        <v>389</v>
      </c>
      <c r="H7987" s="447">
        <v>0</v>
      </c>
      <c r="I7987" s="543"/>
      <c r="J7987" s="543" t="s">
        <v>474</v>
      </c>
      <c r="K7987" s="399"/>
      <c r="L7987" s="447">
        <v>10.41</v>
      </c>
    </row>
    <row r="7988" spans="2:12" ht="13.5" thickTop="1" x14ac:dyDescent="0.25">
      <c r="B7988" s="396"/>
      <c r="C7988" s="396"/>
      <c r="D7988" s="396"/>
      <c r="E7988" s="396"/>
      <c r="F7988" s="396"/>
      <c r="G7988" s="396"/>
      <c r="H7988" s="396"/>
      <c r="I7988" s="396"/>
      <c r="J7988" s="396"/>
      <c r="K7988" s="396"/>
      <c r="L7988" s="396"/>
    </row>
    <row r="7989" spans="2:12" ht="15" x14ac:dyDescent="0.25">
      <c r="B7989" s="388"/>
      <c r="C7989" s="440" t="s">
        <v>15</v>
      </c>
      <c r="D7989" s="388" t="s">
        <v>33</v>
      </c>
      <c r="E7989" s="388" t="s">
        <v>30</v>
      </c>
      <c r="F7989" s="544" t="s">
        <v>199</v>
      </c>
      <c r="G7989" s="544"/>
      <c r="H7989" s="389" t="s">
        <v>24</v>
      </c>
      <c r="I7989" s="440" t="s">
        <v>26</v>
      </c>
      <c r="J7989" s="440" t="s">
        <v>585</v>
      </c>
      <c r="K7989" s="440" t="s">
        <v>54</v>
      </c>
      <c r="L7989" s="440" t="s">
        <v>25</v>
      </c>
    </row>
    <row r="7990" spans="2:12" ht="25.5" x14ac:dyDescent="0.25">
      <c r="B7990" s="390" t="s">
        <v>382</v>
      </c>
      <c r="C7990" s="391" t="s">
        <v>1052</v>
      </c>
      <c r="D7990" s="390" t="s">
        <v>1336</v>
      </c>
      <c r="E7990" s="390" t="s">
        <v>1053</v>
      </c>
      <c r="F7990" s="541">
        <v>2616</v>
      </c>
      <c r="G7990" s="541"/>
      <c r="H7990" s="392" t="s">
        <v>131</v>
      </c>
      <c r="I7990" s="443">
        <v>1</v>
      </c>
      <c r="J7990" s="393"/>
      <c r="K7990" s="393">
        <v>32.32</v>
      </c>
      <c r="L7990" s="393">
        <v>32.32</v>
      </c>
    </row>
    <row r="7991" spans="2:12" x14ac:dyDescent="0.25">
      <c r="B7991" s="394" t="s">
        <v>383</v>
      </c>
      <c r="C7991" s="444" t="s">
        <v>686</v>
      </c>
      <c r="D7991" s="394" t="s">
        <v>1336</v>
      </c>
      <c r="E7991" s="394" t="s">
        <v>429</v>
      </c>
      <c r="F7991" s="542" t="s">
        <v>390</v>
      </c>
      <c r="G7991" s="542"/>
      <c r="H7991" s="395" t="s">
        <v>395</v>
      </c>
      <c r="I7991" s="445">
        <v>7.1499999999999994E-2</v>
      </c>
      <c r="J7991" s="445">
        <v>0</v>
      </c>
      <c r="K7991" s="446">
        <v>19.7</v>
      </c>
      <c r="L7991" s="446">
        <v>1.40855</v>
      </c>
    </row>
    <row r="7992" spans="2:12" x14ac:dyDescent="0.25">
      <c r="B7992" s="394" t="s">
        <v>383</v>
      </c>
      <c r="C7992" s="444" t="s">
        <v>675</v>
      </c>
      <c r="D7992" s="394" t="s">
        <v>1336</v>
      </c>
      <c r="E7992" s="394" t="s">
        <v>419</v>
      </c>
      <c r="F7992" s="542" t="s">
        <v>390</v>
      </c>
      <c r="G7992" s="542"/>
      <c r="H7992" s="395" t="s">
        <v>395</v>
      </c>
      <c r="I7992" s="445">
        <v>0.109</v>
      </c>
      <c r="J7992" s="445">
        <v>0</v>
      </c>
      <c r="K7992" s="446">
        <v>32.119999999999997</v>
      </c>
      <c r="L7992" s="446">
        <v>3.50108</v>
      </c>
    </row>
    <row r="7993" spans="2:12" x14ac:dyDescent="0.25">
      <c r="B7993" s="394" t="s">
        <v>383</v>
      </c>
      <c r="C7993" s="444" t="s">
        <v>674</v>
      </c>
      <c r="D7993" s="394" t="s">
        <v>1336</v>
      </c>
      <c r="E7993" s="394" t="s">
        <v>237</v>
      </c>
      <c r="F7993" s="542" t="s">
        <v>384</v>
      </c>
      <c r="G7993" s="542"/>
      <c r="H7993" s="395" t="s">
        <v>340</v>
      </c>
      <c r="I7993" s="445">
        <v>0.27350000000000002</v>
      </c>
      <c r="J7993" s="445">
        <v>0</v>
      </c>
      <c r="K7993" s="446">
        <v>22.31</v>
      </c>
      <c r="L7993" s="446">
        <v>6.1017849999999996</v>
      </c>
    </row>
    <row r="7994" spans="2:12" ht="51" x14ac:dyDescent="0.25">
      <c r="B7994" s="394" t="s">
        <v>383</v>
      </c>
      <c r="C7994" s="444" t="s">
        <v>691</v>
      </c>
      <c r="D7994" s="394" t="s">
        <v>1336</v>
      </c>
      <c r="E7994" s="394" t="s">
        <v>433</v>
      </c>
      <c r="F7994" s="542" t="s">
        <v>390</v>
      </c>
      <c r="G7994" s="542"/>
      <c r="H7994" s="395" t="s">
        <v>136</v>
      </c>
      <c r="I7994" s="445">
        <v>5.3E-3</v>
      </c>
      <c r="J7994" s="445">
        <v>0</v>
      </c>
      <c r="K7994" s="446">
        <v>3.01</v>
      </c>
      <c r="L7994" s="446">
        <v>1.5952999999999998E-2</v>
      </c>
    </row>
    <row r="7995" spans="2:12" x14ac:dyDescent="0.25">
      <c r="B7995" s="394" t="s">
        <v>383</v>
      </c>
      <c r="C7995" s="444" t="s">
        <v>1240</v>
      </c>
      <c r="D7995" s="394" t="s">
        <v>1336</v>
      </c>
      <c r="E7995" s="394" t="s">
        <v>1241</v>
      </c>
      <c r="F7995" s="542" t="s">
        <v>390</v>
      </c>
      <c r="G7995" s="542"/>
      <c r="H7995" s="395" t="s">
        <v>395</v>
      </c>
      <c r="I7995" s="445">
        <v>0.12859999999999999</v>
      </c>
      <c r="J7995" s="445">
        <v>0</v>
      </c>
      <c r="K7995" s="446">
        <v>51.33</v>
      </c>
      <c r="L7995" s="446">
        <v>6.601038</v>
      </c>
    </row>
    <row r="7996" spans="2:12" x14ac:dyDescent="0.25">
      <c r="B7996" s="394" t="s">
        <v>383</v>
      </c>
      <c r="C7996" s="444" t="s">
        <v>701</v>
      </c>
      <c r="D7996" s="394" t="s">
        <v>1336</v>
      </c>
      <c r="E7996" s="394" t="s">
        <v>447</v>
      </c>
      <c r="F7996" s="542" t="s">
        <v>390</v>
      </c>
      <c r="G7996" s="542"/>
      <c r="H7996" s="395" t="s">
        <v>136</v>
      </c>
      <c r="I7996" s="445">
        <v>0.18</v>
      </c>
      <c r="J7996" s="445">
        <v>0</v>
      </c>
      <c r="K7996" s="446">
        <v>3.65</v>
      </c>
      <c r="L7996" s="446">
        <v>0.65700000000000003</v>
      </c>
    </row>
    <row r="7997" spans="2:12" x14ac:dyDescent="0.25">
      <c r="B7997" s="394" t="s">
        <v>383</v>
      </c>
      <c r="C7997" s="444" t="s">
        <v>681</v>
      </c>
      <c r="D7997" s="394" t="s">
        <v>1336</v>
      </c>
      <c r="E7997" s="394" t="s">
        <v>242</v>
      </c>
      <c r="F7997" s="542" t="s">
        <v>384</v>
      </c>
      <c r="G7997" s="542"/>
      <c r="H7997" s="395" t="s">
        <v>340</v>
      </c>
      <c r="I7997" s="445">
        <v>0.48220000000000002</v>
      </c>
      <c r="J7997" s="445">
        <v>0</v>
      </c>
      <c r="K7997" s="446">
        <v>29.16</v>
      </c>
      <c r="L7997" s="446">
        <v>14.060952</v>
      </c>
    </row>
    <row r="7998" spans="2:12" ht="25.5" x14ac:dyDescent="0.25">
      <c r="B7998" s="399"/>
      <c r="C7998" s="399"/>
      <c r="D7998" s="399"/>
      <c r="E7998" s="399"/>
      <c r="F7998" s="399"/>
      <c r="G7998" s="399" t="s">
        <v>386</v>
      </c>
      <c r="H7998" s="447">
        <v>20.16</v>
      </c>
      <c r="I7998" s="399" t="s">
        <v>387</v>
      </c>
      <c r="J7998" s="447">
        <v>0</v>
      </c>
      <c r="K7998" s="399" t="s">
        <v>388</v>
      </c>
      <c r="L7998" s="447">
        <v>20.16</v>
      </c>
    </row>
    <row r="7999" spans="2:12" ht="26.25" thickBot="1" x14ac:dyDescent="0.3">
      <c r="B7999" s="399"/>
      <c r="C7999" s="399"/>
      <c r="D7999" s="399"/>
      <c r="E7999" s="399"/>
      <c r="F7999" s="399"/>
      <c r="G7999" s="399" t="s">
        <v>389</v>
      </c>
      <c r="H7999" s="447">
        <v>0</v>
      </c>
      <c r="I7999" s="543"/>
      <c r="J7999" s="543" t="s">
        <v>474</v>
      </c>
      <c r="K7999" s="399"/>
      <c r="L7999" s="447">
        <v>32.32</v>
      </c>
    </row>
    <row r="8000" spans="2:12" ht="13.5" thickTop="1" x14ac:dyDescent="0.25">
      <c r="B8000" s="396"/>
      <c r="C8000" s="396"/>
      <c r="D8000" s="396"/>
      <c r="E8000" s="396"/>
      <c r="F8000" s="396"/>
      <c r="G8000" s="396"/>
      <c r="H8000" s="396"/>
      <c r="I8000" s="396"/>
      <c r="J8000" s="396"/>
      <c r="K8000" s="396"/>
      <c r="L8000" s="396"/>
    </row>
    <row r="8001" spans="2:12" ht="15" x14ac:dyDescent="0.25">
      <c r="B8001" s="388"/>
      <c r="C8001" s="440" t="s">
        <v>15</v>
      </c>
      <c r="D8001" s="388" t="s">
        <v>33</v>
      </c>
      <c r="E8001" s="388" t="s">
        <v>30</v>
      </c>
      <c r="F8001" s="544" t="s">
        <v>199</v>
      </c>
      <c r="G8001" s="544"/>
      <c r="H8001" s="389" t="s">
        <v>24</v>
      </c>
      <c r="I8001" s="440" t="s">
        <v>26</v>
      </c>
      <c r="J8001" s="440" t="s">
        <v>585</v>
      </c>
      <c r="K8001" s="440" t="s">
        <v>54</v>
      </c>
      <c r="L8001" s="440" t="s">
        <v>25</v>
      </c>
    </row>
    <row r="8002" spans="2:12" x14ac:dyDescent="0.25">
      <c r="B8002" s="390" t="s">
        <v>382</v>
      </c>
      <c r="C8002" s="391" t="s">
        <v>922</v>
      </c>
      <c r="D8002" s="390" t="s">
        <v>1336</v>
      </c>
      <c r="E8002" s="390" t="s">
        <v>923</v>
      </c>
      <c r="F8002" s="541">
        <v>1700</v>
      </c>
      <c r="G8002" s="541"/>
      <c r="H8002" s="392" t="s">
        <v>924</v>
      </c>
      <c r="I8002" s="443">
        <v>1</v>
      </c>
      <c r="J8002" s="393"/>
      <c r="K8002" s="393">
        <v>419.99</v>
      </c>
      <c r="L8002" s="393">
        <v>419.99</v>
      </c>
    </row>
    <row r="8003" spans="2:12" x14ac:dyDescent="0.25">
      <c r="B8003" s="394" t="s">
        <v>383</v>
      </c>
      <c r="C8003" s="444" t="s">
        <v>676</v>
      </c>
      <c r="D8003" s="394" t="s">
        <v>1336</v>
      </c>
      <c r="E8003" s="394" t="s">
        <v>420</v>
      </c>
      <c r="F8003" s="542" t="s">
        <v>390</v>
      </c>
      <c r="G8003" s="542"/>
      <c r="H8003" s="395" t="s">
        <v>156</v>
      </c>
      <c r="I8003" s="445">
        <v>3.4599999999999999E-2</v>
      </c>
      <c r="J8003" s="445">
        <v>0</v>
      </c>
      <c r="K8003" s="446">
        <v>16.32</v>
      </c>
      <c r="L8003" s="446">
        <v>0.56467199999999995</v>
      </c>
    </row>
    <row r="8004" spans="2:12" x14ac:dyDescent="0.25">
      <c r="B8004" s="394" t="s">
        <v>383</v>
      </c>
      <c r="C8004" s="444" t="s">
        <v>662</v>
      </c>
      <c r="D8004" s="394" t="s">
        <v>1336</v>
      </c>
      <c r="E8004" s="394" t="s">
        <v>240</v>
      </c>
      <c r="F8004" s="542" t="s">
        <v>384</v>
      </c>
      <c r="G8004" s="542"/>
      <c r="H8004" s="395" t="s">
        <v>340</v>
      </c>
      <c r="I8004" s="445">
        <v>1.9927999999999999</v>
      </c>
      <c r="J8004" s="445">
        <v>0</v>
      </c>
      <c r="K8004" s="446">
        <v>29.14</v>
      </c>
      <c r="L8004" s="446">
        <v>58.070191999999999</v>
      </c>
    </row>
    <row r="8005" spans="2:12" x14ac:dyDescent="0.25">
      <c r="B8005" s="394" t="s">
        <v>383</v>
      </c>
      <c r="C8005" s="444" t="s">
        <v>699</v>
      </c>
      <c r="D8005" s="394" t="s">
        <v>1336</v>
      </c>
      <c r="E8005" s="394" t="s">
        <v>440</v>
      </c>
      <c r="F8005" s="542" t="s">
        <v>390</v>
      </c>
      <c r="G8005" s="542"/>
      <c r="H8005" s="395" t="s">
        <v>136</v>
      </c>
      <c r="I8005" s="445">
        <v>42</v>
      </c>
      <c r="J8005" s="445">
        <v>0</v>
      </c>
      <c r="K8005" s="446">
        <v>0.47</v>
      </c>
      <c r="L8005" s="446">
        <v>19.739999999999998</v>
      </c>
    </row>
    <row r="8006" spans="2:12" x14ac:dyDescent="0.25">
      <c r="B8006" s="394" t="s">
        <v>383</v>
      </c>
      <c r="C8006" s="444" t="s">
        <v>690</v>
      </c>
      <c r="D8006" s="394" t="s">
        <v>1336</v>
      </c>
      <c r="E8006" s="394" t="s">
        <v>202</v>
      </c>
      <c r="F8006" s="542" t="s">
        <v>384</v>
      </c>
      <c r="G8006" s="542"/>
      <c r="H8006" s="395" t="s">
        <v>340</v>
      </c>
      <c r="I8006" s="445">
        <v>2.9908999999999999</v>
      </c>
      <c r="J8006" s="445">
        <v>0</v>
      </c>
      <c r="K8006" s="446">
        <v>20.37</v>
      </c>
      <c r="L8006" s="446">
        <v>60.924633</v>
      </c>
    </row>
    <row r="8007" spans="2:12" x14ac:dyDescent="0.25">
      <c r="B8007" s="394" t="s">
        <v>383</v>
      </c>
      <c r="C8007" s="444" t="s">
        <v>658</v>
      </c>
      <c r="D8007" s="394" t="s">
        <v>1336</v>
      </c>
      <c r="E8007" s="394" t="s">
        <v>393</v>
      </c>
      <c r="F8007" s="542" t="s">
        <v>390</v>
      </c>
      <c r="G8007" s="542"/>
      <c r="H8007" s="395" t="s">
        <v>156</v>
      </c>
      <c r="I8007" s="445">
        <v>2.29E-2</v>
      </c>
      <c r="J8007" s="445">
        <v>0</v>
      </c>
      <c r="K8007" s="446">
        <v>17.79</v>
      </c>
      <c r="L8007" s="446">
        <v>0.407391</v>
      </c>
    </row>
    <row r="8008" spans="2:12" x14ac:dyDescent="0.25">
      <c r="B8008" s="394" t="s">
        <v>383</v>
      </c>
      <c r="C8008" s="444" t="s">
        <v>685</v>
      </c>
      <c r="D8008" s="394" t="s">
        <v>1336</v>
      </c>
      <c r="E8008" s="394" t="s">
        <v>236</v>
      </c>
      <c r="F8008" s="542" t="s">
        <v>384</v>
      </c>
      <c r="G8008" s="542"/>
      <c r="H8008" s="395" t="s">
        <v>340</v>
      </c>
      <c r="I8008" s="445">
        <v>1.1607000000000001</v>
      </c>
      <c r="J8008" s="445">
        <v>0</v>
      </c>
      <c r="K8008" s="446">
        <v>29.12</v>
      </c>
      <c r="L8008" s="446">
        <v>33.799584000000003</v>
      </c>
    </row>
    <row r="8009" spans="2:12" x14ac:dyDescent="0.25">
      <c r="B8009" s="394" t="s">
        <v>383</v>
      </c>
      <c r="C8009" s="444" t="s">
        <v>670</v>
      </c>
      <c r="D8009" s="394" t="s">
        <v>1336</v>
      </c>
      <c r="E8009" s="394" t="s">
        <v>415</v>
      </c>
      <c r="F8009" s="542" t="s">
        <v>390</v>
      </c>
      <c r="G8009" s="542"/>
      <c r="H8009" s="395" t="s">
        <v>156</v>
      </c>
      <c r="I8009" s="445">
        <v>2.2749999999999999</v>
      </c>
      <c r="J8009" s="445">
        <v>0</v>
      </c>
      <c r="K8009" s="446">
        <v>0.64</v>
      </c>
      <c r="L8009" s="446">
        <v>1.456</v>
      </c>
    </row>
    <row r="8010" spans="2:12" x14ac:dyDescent="0.25">
      <c r="B8010" s="394" t="s">
        <v>383</v>
      </c>
      <c r="C8010" s="444" t="s">
        <v>1137</v>
      </c>
      <c r="D8010" s="394" t="s">
        <v>1336</v>
      </c>
      <c r="E8010" s="394" t="s">
        <v>1138</v>
      </c>
      <c r="F8010" s="542" t="s">
        <v>390</v>
      </c>
      <c r="G8010" s="542"/>
      <c r="H8010" s="395" t="s">
        <v>156</v>
      </c>
      <c r="I8010" s="445">
        <v>0.18179999999999999</v>
      </c>
      <c r="J8010" s="445">
        <v>0</v>
      </c>
      <c r="K8010" s="446">
        <v>21.53</v>
      </c>
      <c r="L8010" s="446">
        <v>3.9141539999999999</v>
      </c>
    </row>
    <row r="8011" spans="2:12" x14ac:dyDescent="0.25">
      <c r="B8011" s="394" t="s">
        <v>383</v>
      </c>
      <c r="C8011" s="444" t="s">
        <v>695</v>
      </c>
      <c r="D8011" s="394" t="s">
        <v>1336</v>
      </c>
      <c r="E8011" s="394" t="s">
        <v>437</v>
      </c>
      <c r="F8011" s="542" t="s">
        <v>390</v>
      </c>
      <c r="G8011" s="542"/>
      <c r="H8011" s="395" t="s">
        <v>138</v>
      </c>
      <c r="I8011" s="445">
        <v>1.52E-2</v>
      </c>
      <c r="J8011" s="445">
        <v>0</v>
      </c>
      <c r="K8011" s="446">
        <v>168.09</v>
      </c>
      <c r="L8011" s="446">
        <v>2.5549680000000001</v>
      </c>
    </row>
    <row r="8012" spans="2:12" x14ac:dyDescent="0.25">
      <c r="B8012" s="394" t="s">
        <v>383</v>
      </c>
      <c r="C8012" s="444" t="s">
        <v>708</v>
      </c>
      <c r="D8012" s="394" t="s">
        <v>1336</v>
      </c>
      <c r="E8012" s="394" t="s">
        <v>457</v>
      </c>
      <c r="F8012" s="542" t="s">
        <v>390</v>
      </c>
      <c r="G8012" s="542"/>
      <c r="H8012" s="395" t="s">
        <v>156</v>
      </c>
      <c r="I8012" s="445">
        <v>2.2749999999999999</v>
      </c>
      <c r="J8012" s="445">
        <v>0</v>
      </c>
      <c r="K8012" s="446">
        <v>0.81</v>
      </c>
      <c r="L8012" s="446">
        <v>1.8427500000000001</v>
      </c>
    </row>
    <row r="8013" spans="2:12" x14ac:dyDescent="0.25">
      <c r="B8013" s="394" t="s">
        <v>383</v>
      </c>
      <c r="C8013" s="444" t="s">
        <v>663</v>
      </c>
      <c r="D8013" s="394" t="s">
        <v>1336</v>
      </c>
      <c r="E8013" s="394" t="s">
        <v>400</v>
      </c>
      <c r="F8013" s="542" t="s">
        <v>390</v>
      </c>
      <c r="G8013" s="542"/>
      <c r="H8013" s="395" t="s">
        <v>141</v>
      </c>
      <c r="I8013" s="445">
        <v>2.2999999999999998</v>
      </c>
      <c r="J8013" s="445">
        <v>0</v>
      </c>
      <c r="K8013" s="446">
        <v>6.36</v>
      </c>
      <c r="L8013" s="446">
        <v>14.628</v>
      </c>
    </row>
    <row r="8014" spans="2:12" x14ac:dyDescent="0.25">
      <c r="B8014" s="394" t="s">
        <v>383</v>
      </c>
      <c r="C8014" s="444" t="s">
        <v>1135</v>
      </c>
      <c r="D8014" s="394" t="s">
        <v>1336</v>
      </c>
      <c r="E8014" s="394" t="s">
        <v>1136</v>
      </c>
      <c r="F8014" s="542" t="s">
        <v>390</v>
      </c>
      <c r="G8014" s="542"/>
      <c r="H8014" s="395" t="s">
        <v>924</v>
      </c>
      <c r="I8014" s="445">
        <v>1</v>
      </c>
      <c r="J8014" s="445">
        <v>0</v>
      </c>
      <c r="K8014" s="446">
        <v>222.14</v>
      </c>
      <c r="L8014" s="446">
        <v>222.14</v>
      </c>
    </row>
    <row r="8015" spans="2:12" ht="25.5" x14ac:dyDescent="0.25">
      <c r="B8015" s="399"/>
      <c r="C8015" s="399"/>
      <c r="D8015" s="399"/>
      <c r="E8015" s="399"/>
      <c r="F8015" s="399"/>
      <c r="G8015" s="399" t="s">
        <v>386</v>
      </c>
      <c r="H8015" s="447">
        <v>152.78</v>
      </c>
      <c r="I8015" s="399" t="s">
        <v>387</v>
      </c>
      <c r="J8015" s="447">
        <v>0</v>
      </c>
      <c r="K8015" s="399" t="s">
        <v>388</v>
      </c>
      <c r="L8015" s="447">
        <v>152.78</v>
      </c>
    </row>
    <row r="8016" spans="2:12" ht="26.25" thickBot="1" x14ac:dyDescent="0.3">
      <c r="B8016" s="399"/>
      <c r="C8016" s="399"/>
      <c r="D8016" s="399"/>
      <c r="E8016" s="399"/>
      <c r="F8016" s="399"/>
      <c r="G8016" s="399" t="s">
        <v>389</v>
      </c>
      <c r="H8016" s="447">
        <v>0</v>
      </c>
      <c r="I8016" s="543"/>
      <c r="J8016" s="543" t="s">
        <v>474</v>
      </c>
      <c r="K8016" s="399"/>
      <c r="L8016" s="447">
        <v>419.99</v>
      </c>
    </row>
    <row r="8017" spans="2:12" ht="13.5" thickTop="1" x14ac:dyDescent="0.25">
      <c r="B8017" s="396"/>
      <c r="C8017" s="396"/>
      <c r="D8017" s="396"/>
      <c r="E8017" s="396"/>
      <c r="F8017" s="396"/>
      <c r="G8017" s="396"/>
      <c r="H8017" s="396"/>
      <c r="I8017" s="396"/>
      <c r="J8017" s="396"/>
      <c r="K8017" s="396"/>
      <c r="L8017" s="396"/>
    </row>
    <row r="8018" spans="2:12" ht="15" x14ac:dyDescent="0.25">
      <c r="B8018" s="388"/>
      <c r="C8018" s="440" t="s">
        <v>15</v>
      </c>
      <c r="D8018" s="388" t="s">
        <v>33</v>
      </c>
      <c r="E8018" s="388" t="s">
        <v>30</v>
      </c>
      <c r="F8018" s="544" t="s">
        <v>199</v>
      </c>
      <c r="G8018" s="544"/>
      <c r="H8018" s="389" t="s">
        <v>24</v>
      </c>
      <c r="I8018" s="440" t="s">
        <v>26</v>
      </c>
      <c r="J8018" s="440" t="s">
        <v>585</v>
      </c>
      <c r="K8018" s="440" t="s">
        <v>54</v>
      </c>
      <c r="L8018" s="440" t="s">
        <v>25</v>
      </c>
    </row>
    <row r="8019" spans="2:12" ht="38.25" x14ac:dyDescent="0.25">
      <c r="B8019" s="390" t="s">
        <v>382</v>
      </c>
      <c r="C8019" s="391" t="s">
        <v>4311</v>
      </c>
      <c r="D8019" s="390" t="s">
        <v>160</v>
      </c>
      <c r="E8019" s="390" t="s">
        <v>4312</v>
      </c>
      <c r="F8019" s="541" t="s">
        <v>4009</v>
      </c>
      <c r="G8019" s="541"/>
      <c r="H8019" s="392" t="s">
        <v>138</v>
      </c>
      <c r="I8019" s="443">
        <v>1</v>
      </c>
      <c r="J8019" s="393"/>
      <c r="K8019" s="393">
        <v>295.77999999999997</v>
      </c>
      <c r="L8019" s="393">
        <v>295.77999999999997</v>
      </c>
    </row>
    <row r="8020" spans="2:12" ht="76.5" x14ac:dyDescent="0.25">
      <c r="B8020" s="397" t="s">
        <v>471</v>
      </c>
      <c r="C8020" s="448" t="s">
        <v>4016</v>
      </c>
      <c r="D8020" s="397" t="s">
        <v>160</v>
      </c>
      <c r="E8020" s="397" t="s">
        <v>4017</v>
      </c>
      <c r="F8020" s="545" t="s">
        <v>4013</v>
      </c>
      <c r="G8020" s="545"/>
      <c r="H8020" s="398" t="s">
        <v>504</v>
      </c>
      <c r="I8020" s="449">
        <v>0.351711</v>
      </c>
      <c r="J8020" s="449">
        <v>0</v>
      </c>
      <c r="K8020" s="450">
        <v>61.21</v>
      </c>
      <c r="L8020" s="450">
        <v>21.52</v>
      </c>
    </row>
    <row r="8021" spans="2:12" ht="76.5" x14ac:dyDescent="0.25">
      <c r="B8021" s="397" t="s">
        <v>471</v>
      </c>
      <c r="C8021" s="448" t="s">
        <v>4011</v>
      </c>
      <c r="D8021" s="397" t="s">
        <v>160</v>
      </c>
      <c r="E8021" s="397" t="s">
        <v>4012</v>
      </c>
      <c r="F8021" s="545" t="s">
        <v>4013</v>
      </c>
      <c r="G8021" s="545"/>
      <c r="H8021" s="398" t="s">
        <v>505</v>
      </c>
      <c r="I8021" s="449">
        <v>0.21102699999999999</v>
      </c>
      <c r="J8021" s="449">
        <v>0</v>
      </c>
      <c r="K8021" s="450">
        <v>142.66</v>
      </c>
      <c r="L8021" s="450">
        <v>30.1</v>
      </c>
    </row>
    <row r="8022" spans="2:12" ht="38.25" x14ac:dyDescent="0.25">
      <c r="B8022" s="397" t="s">
        <v>471</v>
      </c>
      <c r="C8022" s="448" t="s">
        <v>5612</v>
      </c>
      <c r="D8022" s="397" t="s">
        <v>160</v>
      </c>
      <c r="E8022" s="397" t="s">
        <v>5613</v>
      </c>
      <c r="F8022" s="545" t="s">
        <v>503</v>
      </c>
      <c r="G8022" s="545"/>
      <c r="H8022" s="398" t="s">
        <v>505</v>
      </c>
      <c r="I8022" s="449">
        <v>0.12520000000000001</v>
      </c>
      <c r="J8022" s="449">
        <v>0</v>
      </c>
      <c r="K8022" s="450">
        <v>36.56</v>
      </c>
      <c r="L8022" s="450">
        <v>4.57</v>
      </c>
    </row>
    <row r="8023" spans="2:12" x14ac:dyDescent="0.25">
      <c r="B8023" s="394" t="s">
        <v>383</v>
      </c>
      <c r="C8023" s="444" t="s">
        <v>685</v>
      </c>
      <c r="D8023" s="394" t="s">
        <v>1336</v>
      </c>
      <c r="E8023" s="394" t="s">
        <v>236</v>
      </c>
      <c r="F8023" s="542" t="s">
        <v>384</v>
      </c>
      <c r="G8023" s="542"/>
      <c r="H8023" s="395" t="s">
        <v>340</v>
      </c>
      <c r="I8023" s="445">
        <v>0.61901200000000001</v>
      </c>
      <c r="J8023" s="445">
        <v>0</v>
      </c>
      <c r="K8023" s="446">
        <v>29.12</v>
      </c>
      <c r="L8023" s="446">
        <v>18.0256294</v>
      </c>
    </row>
    <row r="8024" spans="2:12" x14ac:dyDescent="0.25">
      <c r="B8024" s="394" t="s">
        <v>383</v>
      </c>
      <c r="C8024" s="444" t="s">
        <v>690</v>
      </c>
      <c r="D8024" s="394" t="s">
        <v>1336</v>
      </c>
      <c r="E8024" s="394" t="s">
        <v>202</v>
      </c>
      <c r="F8024" s="542" t="s">
        <v>384</v>
      </c>
      <c r="G8024" s="542"/>
      <c r="H8024" s="395" t="s">
        <v>340</v>
      </c>
      <c r="I8024" s="445">
        <v>1.069202</v>
      </c>
      <c r="J8024" s="445">
        <v>0</v>
      </c>
      <c r="K8024" s="446">
        <v>20.37</v>
      </c>
      <c r="L8024" s="446">
        <v>21.779644699999999</v>
      </c>
    </row>
    <row r="8025" spans="2:12" x14ac:dyDescent="0.25">
      <c r="B8025" s="394" t="s">
        <v>383</v>
      </c>
      <c r="C8025" s="444" t="s">
        <v>5726</v>
      </c>
      <c r="D8025" s="394" t="s">
        <v>1336</v>
      </c>
      <c r="E8025" s="394" t="s">
        <v>5727</v>
      </c>
      <c r="F8025" s="542" t="s">
        <v>390</v>
      </c>
      <c r="G8025" s="542"/>
      <c r="H8025" s="395" t="s">
        <v>138</v>
      </c>
      <c r="I8025" s="445">
        <v>1.1000000000000001</v>
      </c>
      <c r="J8025" s="445">
        <v>0</v>
      </c>
      <c r="K8025" s="446">
        <v>181.64</v>
      </c>
      <c r="L8025" s="446">
        <v>199.804</v>
      </c>
    </row>
    <row r="8026" spans="2:12" ht="25.5" x14ac:dyDescent="0.25">
      <c r="B8026" s="399"/>
      <c r="C8026" s="399"/>
      <c r="D8026" s="399"/>
      <c r="E8026" s="399"/>
      <c r="F8026" s="399"/>
      <c r="G8026" s="399" t="s">
        <v>386</v>
      </c>
      <c r="H8026" s="447">
        <v>61.83</v>
      </c>
      <c r="I8026" s="399" t="s">
        <v>387</v>
      </c>
      <c r="J8026" s="447">
        <v>0</v>
      </c>
      <c r="K8026" s="399" t="s">
        <v>388</v>
      </c>
      <c r="L8026" s="447">
        <v>61.83</v>
      </c>
    </row>
    <row r="8027" spans="2:12" ht="26.25" thickBot="1" x14ac:dyDescent="0.3">
      <c r="B8027" s="399"/>
      <c r="C8027" s="399"/>
      <c r="D8027" s="399"/>
      <c r="E8027" s="399"/>
      <c r="F8027" s="399"/>
      <c r="G8027" s="399" t="s">
        <v>389</v>
      </c>
      <c r="H8027" s="447">
        <v>0</v>
      </c>
      <c r="I8027" s="543"/>
      <c r="J8027" s="543" t="s">
        <v>474</v>
      </c>
      <c r="K8027" s="399"/>
      <c r="L8027" s="447">
        <v>295.77999999999997</v>
      </c>
    </row>
    <row r="8028" spans="2:12" ht="13.5" thickTop="1" x14ac:dyDescent="0.25">
      <c r="B8028" s="396"/>
      <c r="C8028" s="396"/>
      <c r="D8028" s="396"/>
      <c r="E8028" s="396"/>
      <c r="F8028" s="396"/>
      <c r="G8028" s="396"/>
      <c r="H8028" s="396"/>
      <c r="I8028" s="396"/>
      <c r="J8028" s="396"/>
      <c r="K8028" s="396"/>
      <c r="L8028" s="396"/>
    </row>
    <row r="8029" spans="2:12" ht="15" x14ac:dyDescent="0.25">
      <c r="B8029" s="388"/>
      <c r="C8029" s="440" t="s">
        <v>15</v>
      </c>
      <c r="D8029" s="388" t="s">
        <v>33</v>
      </c>
      <c r="E8029" s="388" t="s">
        <v>30</v>
      </c>
      <c r="F8029" s="544" t="s">
        <v>199</v>
      </c>
      <c r="G8029" s="544"/>
      <c r="H8029" s="389" t="s">
        <v>24</v>
      </c>
      <c r="I8029" s="440" t="s">
        <v>26</v>
      </c>
      <c r="J8029" s="440" t="s">
        <v>585</v>
      </c>
      <c r="K8029" s="440" t="s">
        <v>54</v>
      </c>
      <c r="L8029" s="440" t="s">
        <v>25</v>
      </c>
    </row>
    <row r="8030" spans="2:12" ht="25.5" x14ac:dyDescent="0.25">
      <c r="B8030" s="390" t="s">
        <v>382</v>
      </c>
      <c r="C8030" s="391" t="s">
        <v>4007</v>
      </c>
      <c r="D8030" s="390" t="s">
        <v>160</v>
      </c>
      <c r="E8030" s="390" t="s">
        <v>4008</v>
      </c>
      <c r="F8030" s="541" t="s">
        <v>4009</v>
      </c>
      <c r="G8030" s="541"/>
      <c r="H8030" s="392" t="s">
        <v>138</v>
      </c>
      <c r="I8030" s="443">
        <v>1</v>
      </c>
      <c r="J8030" s="393"/>
      <c r="K8030" s="393">
        <v>335.18</v>
      </c>
      <c r="L8030" s="393">
        <v>335.18</v>
      </c>
    </row>
    <row r="8031" spans="2:12" ht="38.25" x14ac:dyDescent="0.25">
      <c r="B8031" s="397" t="s">
        <v>471</v>
      </c>
      <c r="C8031" s="448" t="s">
        <v>5612</v>
      </c>
      <c r="D8031" s="397" t="s">
        <v>160</v>
      </c>
      <c r="E8031" s="397" t="s">
        <v>5613</v>
      </c>
      <c r="F8031" s="545" t="s">
        <v>503</v>
      </c>
      <c r="G8031" s="545"/>
      <c r="H8031" s="398" t="s">
        <v>505</v>
      </c>
      <c r="I8031" s="449">
        <v>0.13505</v>
      </c>
      <c r="J8031" s="449">
        <v>0</v>
      </c>
      <c r="K8031" s="450">
        <v>36.56</v>
      </c>
      <c r="L8031" s="450">
        <v>4.93</v>
      </c>
    </row>
    <row r="8032" spans="2:12" x14ac:dyDescent="0.25">
      <c r="B8032" s="394" t="s">
        <v>383</v>
      </c>
      <c r="C8032" s="444" t="s">
        <v>685</v>
      </c>
      <c r="D8032" s="394" t="s">
        <v>1336</v>
      </c>
      <c r="E8032" s="394" t="s">
        <v>236</v>
      </c>
      <c r="F8032" s="542" t="s">
        <v>384</v>
      </c>
      <c r="G8032" s="542"/>
      <c r="H8032" s="395" t="s">
        <v>340</v>
      </c>
      <c r="I8032" s="445">
        <v>2.0287700000000002</v>
      </c>
      <c r="J8032" s="445">
        <v>0</v>
      </c>
      <c r="K8032" s="446">
        <v>29.12</v>
      </c>
      <c r="L8032" s="446">
        <v>59.077782399999997</v>
      </c>
    </row>
    <row r="8033" spans="2:12" x14ac:dyDescent="0.25">
      <c r="B8033" s="394" t="s">
        <v>383</v>
      </c>
      <c r="C8033" s="444" t="s">
        <v>690</v>
      </c>
      <c r="D8033" s="394" t="s">
        <v>1336</v>
      </c>
      <c r="E8033" s="394" t="s">
        <v>202</v>
      </c>
      <c r="F8033" s="542" t="s">
        <v>384</v>
      </c>
      <c r="G8033" s="542"/>
      <c r="H8033" s="395" t="s">
        <v>340</v>
      </c>
      <c r="I8033" s="445">
        <v>3.504238</v>
      </c>
      <c r="J8033" s="445">
        <v>0</v>
      </c>
      <c r="K8033" s="446">
        <v>20.37</v>
      </c>
      <c r="L8033" s="446">
        <v>71.381328100000005</v>
      </c>
    </row>
    <row r="8034" spans="2:12" x14ac:dyDescent="0.25">
      <c r="B8034" s="394" t="s">
        <v>383</v>
      </c>
      <c r="C8034" s="444" t="s">
        <v>724</v>
      </c>
      <c r="D8034" s="394" t="s">
        <v>1336</v>
      </c>
      <c r="E8034" s="394" t="s">
        <v>477</v>
      </c>
      <c r="F8034" s="542" t="s">
        <v>390</v>
      </c>
      <c r="G8034" s="542"/>
      <c r="H8034" s="395" t="s">
        <v>138</v>
      </c>
      <c r="I8034" s="445">
        <v>1.1000000000000001</v>
      </c>
      <c r="J8034" s="445">
        <v>0</v>
      </c>
      <c r="K8034" s="446">
        <v>181.64</v>
      </c>
      <c r="L8034" s="446">
        <v>199.804</v>
      </c>
    </row>
    <row r="8035" spans="2:12" ht="25.5" x14ac:dyDescent="0.25">
      <c r="B8035" s="399"/>
      <c r="C8035" s="399"/>
      <c r="D8035" s="399"/>
      <c r="E8035" s="399"/>
      <c r="F8035" s="399"/>
      <c r="G8035" s="399" t="s">
        <v>386</v>
      </c>
      <c r="H8035" s="447">
        <v>134.38</v>
      </c>
      <c r="I8035" s="399" t="s">
        <v>387</v>
      </c>
      <c r="J8035" s="447">
        <v>0</v>
      </c>
      <c r="K8035" s="399" t="s">
        <v>388</v>
      </c>
      <c r="L8035" s="447">
        <v>134.38</v>
      </c>
    </row>
    <row r="8036" spans="2:12" ht="26.25" thickBot="1" x14ac:dyDescent="0.3">
      <c r="B8036" s="399"/>
      <c r="C8036" s="399"/>
      <c r="D8036" s="399"/>
      <c r="E8036" s="399"/>
      <c r="F8036" s="399"/>
      <c r="G8036" s="399" t="s">
        <v>389</v>
      </c>
      <c r="H8036" s="447">
        <v>0</v>
      </c>
      <c r="I8036" s="543"/>
      <c r="J8036" s="543" t="s">
        <v>474</v>
      </c>
      <c r="K8036" s="399"/>
      <c r="L8036" s="447">
        <v>335.18</v>
      </c>
    </row>
    <row r="8037" spans="2:12" ht="13.5" thickTop="1" x14ac:dyDescent="0.25">
      <c r="B8037" s="396"/>
      <c r="C8037" s="396"/>
      <c r="D8037" s="396"/>
      <c r="E8037" s="396"/>
      <c r="F8037" s="396"/>
      <c r="G8037" s="396"/>
      <c r="H8037" s="396"/>
      <c r="I8037" s="396"/>
      <c r="J8037" s="396"/>
      <c r="K8037" s="396"/>
      <c r="L8037" s="396"/>
    </row>
    <row r="8038" spans="2:12" ht="15" x14ac:dyDescent="0.25">
      <c r="B8038" s="388"/>
      <c r="C8038" s="440" t="s">
        <v>15</v>
      </c>
      <c r="D8038" s="388" t="s">
        <v>33</v>
      </c>
      <c r="E8038" s="388" t="s">
        <v>30</v>
      </c>
      <c r="F8038" s="544" t="s">
        <v>199</v>
      </c>
      <c r="G8038" s="544"/>
      <c r="H8038" s="389" t="s">
        <v>24</v>
      </c>
      <c r="I8038" s="440" t="s">
        <v>26</v>
      </c>
      <c r="J8038" s="440" t="s">
        <v>585</v>
      </c>
      <c r="K8038" s="440" t="s">
        <v>54</v>
      </c>
      <c r="L8038" s="440" t="s">
        <v>25</v>
      </c>
    </row>
    <row r="8039" spans="2:12" ht="25.5" x14ac:dyDescent="0.25">
      <c r="B8039" s="390" t="s">
        <v>382</v>
      </c>
      <c r="C8039" s="391" t="s">
        <v>3952</v>
      </c>
      <c r="D8039" s="390" t="s">
        <v>1336</v>
      </c>
      <c r="E8039" s="390" t="s">
        <v>3953</v>
      </c>
      <c r="F8039" s="541">
        <v>605</v>
      </c>
      <c r="G8039" s="541"/>
      <c r="H8039" s="392" t="s">
        <v>138</v>
      </c>
      <c r="I8039" s="443">
        <v>1</v>
      </c>
      <c r="J8039" s="393"/>
      <c r="K8039" s="393">
        <v>637.6</v>
      </c>
      <c r="L8039" s="393">
        <v>637.6</v>
      </c>
    </row>
    <row r="8040" spans="2:12" x14ac:dyDescent="0.25">
      <c r="B8040" s="394" t="s">
        <v>383</v>
      </c>
      <c r="C8040" s="444" t="s">
        <v>660</v>
      </c>
      <c r="D8040" s="394" t="s">
        <v>1336</v>
      </c>
      <c r="E8040" s="394" t="s">
        <v>396</v>
      </c>
      <c r="F8040" s="542" t="s">
        <v>390</v>
      </c>
      <c r="G8040" s="542"/>
      <c r="H8040" s="395" t="s">
        <v>138</v>
      </c>
      <c r="I8040" s="445">
        <v>0.67700000000000005</v>
      </c>
      <c r="J8040" s="445">
        <v>0</v>
      </c>
      <c r="K8040" s="446">
        <v>167.91</v>
      </c>
      <c r="L8040" s="446">
        <v>113.67507000000001</v>
      </c>
    </row>
    <row r="8041" spans="2:12" x14ac:dyDescent="0.25">
      <c r="B8041" s="394" t="s">
        <v>383</v>
      </c>
      <c r="C8041" s="444" t="s">
        <v>677</v>
      </c>
      <c r="D8041" s="394" t="s">
        <v>1336</v>
      </c>
      <c r="E8041" s="394" t="s">
        <v>421</v>
      </c>
      <c r="F8041" s="542" t="s">
        <v>390</v>
      </c>
      <c r="G8041" s="542"/>
      <c r="H8041" s="395" t="s">
        <v>138</v>
      </c>
      <c r="I8041" s="445">
        <v>0.28899999999999998</v>
      </c>
      <c r="J8041" s="445">
        <v>0</v>
      </c>
      <c r="K8041" s="446">
        <v>168.38</v>
      </c>
      <c r="L8041" s="446">
        <v>48.661819999999999</v>
      </c>
    </row>
    <row r="8042" spans="2:12" x14ac:dyDescent="0.25">
      <c r="B8042" s="394" t="s">
        <v>383</v>
      </c>
      <c r="C8042" s="444" t="s">
        <v>670</v>
      </c>
      <c r="D8042" s="394" t="s">
        <v>1336</v>
      </c>
      <c r="E8042" s="394" t="s">
        <v>415</v>
      </c>
      <c r="F8042" s="542" t="s">
        <v>390</v>
      </c>
      <c r="G8042" s="542"/>
      <c r="H8042" s="395" t="s">
        <v>156</v>
      </c>
      <c r="I8042" s="445">
        <v>220</v>
      </c>
      <c r="J8042" s="445">
        <v>0</v>
      </c>
      <c r="K8042" s="446">
        <v>0.64</v>
      </c>
      <c r="L8042" s="446">
        <v>140.80000000000001</v>
      </c>
    </row>
    <row r="8043" spans="2:12" x14ac:dyDescent="0.25">
      <c r="B8043" s="394" t="s">
        <v>383</v>
      </c>
      <c r="C8043" s="444" t="s">
        <v>695</v>
      </c>
      <c r="D8043" s="394" t="s">
        <v>1336</v>
      </c>
      <c r="E8043" s="394" t="s">
        <v>437</v>
      </c>
      <c r="F8043" s="542" t="s">
        <v>390</v>
      </c>
      <c r="G8043" s="542"/>
      <c r="H8043" s="395" t="s">
        <v>138</v>
      </c>
      <c r="I8043" s="445">
        <v>0.77800000000000002</v>
      </c>
      <c r="J8043" s="445">
        <v>0</v>
      </c>
      <c r="K8043" s="446">
        <v>168.09</v>
      </c>
      <c r="L8043" s="446">
        <v>130.77402000000001</v>
      </c>
    </row>
    <row r="8044" spans="2:12" x14ac:dyDescent="0.25">
      <c r="B8044" s="394" t="s">
        <v>383</v>
      </c>
      <c r="C8044" s="444" t="s">
        <v>690</v>
      </c>
      <c r="D8044" s="394" t="s">
        <v>1336</v>
      </c>
      <c r="E8044" s="394" t="s">
        <v>202</v>
      </c>
      <c r="F8044" s="542" t="s">
        <v>384</v>
      </c>
      <c r="G8044" s="542"/>
      <c r="H8044" s="395" t="s">
        <v>340</v>
      </c>
      <c r="I8044" s="445">
        <v>10</v>
      </c>
      <c r="J8044" s="445">
        <v>0</v>
      </c>
      <c r="K8044" s="446">
        <v>20.37</v>
      </c>
      <c r="L8044" s="446">
        <v>203.7</v>
      </c>
    </row>
    <row r="8045" spans="2:12" ht="25.5" x14ac:dyDescent="0.25">
      <c r="B8045" s="399"/>
      <c r="C8045" s="399"/>
      <c r="D8045" s="399"/>
      <c r="E8045" s="399"/>
      <c r="F8045" s="399"/>
      <c r="G8045" s="399" t="s">
        <v>386</v>
      </c>
      <c r="H8045" s="447">
        <v>203.7</v>
      </c>
      <c r="I8045" s="399" t="s">
        <v>387</v>
      </c>
      <c r="J8045" s="447">
        <v>0</v>
      </c>
      <c r="K8045" s="399" t="s">
        <v>388</v>
      </c>
      <c r="L8045" s="447">
        <v>203.7</v>
      </c>
    </row>
    <row r="8046" spans="2:12" ht="26.25" thickBot="1" x14ac:dyDescent="0.3">
      <c r="B8046" s="399"/>
      <c r="C8046" s="399"/>
      <c r="D8046" s="399"/>
      <c r="E8046" s="399"/>
      <c r="F8046" s="399"/>
      <c r="G8046" s="399" t="s">
        <v>389</v>
      </c>
      <c r="H8046" s="447">
        <v>0</v>
      </c>
      <c r="I8046" s="543"/>
      <c r="J8046" s="543" t="s">
        <v>474</v>
      </c>
      <c r="K8046" s="399"/>
      <c r="L8046" s="447">
        <v>637.6</v>
      </c>
    </row>
    <row r="8047" spans="2:12" ht="13.5" thickTop="1" x14ac:dyDescent="0.25">
      <c r="B8047" s="396"/>
      <c r="C8047" s="396"/>
      <c r="D8047" s="396"/>
      <c r="E8047" s="396"/>
      <c r="F8047" s="396"/>
      <c r="G8047" s="396"/>
      <c r="H8047" s="396"/>
      <c r="I8047" s="396"/>
      <c r="J8047" s="396"/>
      <c r="K8047" s="396"/>
      <c r="L8047" s="396"/>
    </row>
    <row r="8048" spans="2:12" ht="15" x14ac:dyDescent="0.25">
      <c r="B8048" s="388"/>
      <c r="C8048" s="440" t="s">
        <v>15</v>
      </c>
      <c r="D8048" s="388" t="s">
        <v>33</v>
      </c>
      <c r="E8048" s="388" t="s">
        <v>30</v>
      </c>
      <c r="F8048" s="544" t="s">
        <v>199</v>
      </c>
      <c r="G8048" s="544"/>
      <c r="H8048" s="389" t="s">
        <v>24</v>
      </c>
      <c r="I8048" s="440" t="s">
        <v>26</v>
      </c>
      <c r="J8048" s="440" t="s">
        <v>54</v>
      </c>
      <c r="K8048" s="440" t="s">
        <v>25</v>
      </c>
      <c r="L8048"/>
    </row>
    <row r="8049" spans="2:12" ht="38.25" x14ac:dyDescent="0.25">
      <c r="B8049" s="390" t="s">
        <v>382</v>
      </c>
      <c r="C8049" s="391" t="s">
        <v>4989</v>
      </c>
      <c r="D8049" s="390" t="s">
        <v>164</v>
      </c>
      <c r="E8049" s="390" t="s">
        <v>5000</v>
      </c>
      <c r="F8049" s="541" t="s">
        <v>5001</v>
      </c>
      <c r="G8049" s="541"/>
      <c r="H8049" s="392" t="s">
        <v>131</v>
      </c>
      <c r="I8049" s="443">
        <v>1</v>
      </c>
      <c r="J8049" s="393">
        <v>1878.5</v>
      </c>
      <c r="K8049" s="393">
        <v>1878.5</v>
      </c>
      <c r="L8049"/>
    </row>
    <row r="8050" spans="2:12" ht="15" x14ac:dyDescent="0.25">
      <c r="B8050" s="388" t="s">
        <v>23</v>
      </c>
      <c r="C8050" s="440" t="s">
        <v>15</v>
      </c>
      <c r="D8050" s="388" t="s">
        <v>33</v>
      </c>
      <c r="E8050" s="388" t="s">
        <v>30</v>
      </c>
      <c r="F8050" s="544" t="s">
        <v>199</v>
      </c>
      <c r="G8050" s="546"/>
      <c r="H8050" s="389" t="s">
        <v>24</v>
      </c>
      <c r="I8050" s="440" t="s">
        <v>26</v>
      </c>
      <c r="J8050" s="440" t="s">
        <v>54</v>
      </c>
      <c r="K8050" s="440" t="s">
        <v>25</v>
      </c>
      <c r="L8050"/>
    </row>
    <row r="8051" spans="2:12" ht="38.25" x14ac:dyDescent="0.25">
      <c r="B8051" s="397" t="s">
        <v>382</v>
      </c>
      <c r="C8051" s="448" t="s">
        <v>1338</v>
      </c>
      <c r="D8051" s="397" t="s">
        <v>164</v>
      </c>
      <c r="E8051" s="397" t="s">
        <v>5498</v>
      </c>
      <c r="F8051" s="545" t="s">
        <v>475</v>
      </c>
      <c r="G8051" s="545"/>
      <c r="H8051" s="398" t="s">
        <v>138</v>
      </c>
      <c r="I8051" s="449">
        <v>0.02</v>
      </c>
      <c r="J8051" s="450">
        <v>552.41</v>
      </c>
      <c r="K8051" s="452" t="s">
        <v>5728</v>
      </c>
      <c r="L8051"/>
    </row>
    <row r="8052" spans="2:12" ht="25.5" x14ac:dyDescent="0.25">
      <c r="B8052" s="394" t="s">
        <v>383</v>
      </c>
      <c r="C8052" s="444" t="s">
        <v>5729</v>
      </c>
      <c r="D8052" s="394" t="s">
        <v>164</v>
      </c>
      <c r="E8052" s="394" t="s">
        <v>5730</v>
      </c>
      <c r="F8052" s="542" t="s">
        <v>390</v>
      </c>
      <c r="G8052" s="542"/>
      <c r="H8052" s="395" t="s">
        <v>131</v>
      </c>
      <c r="I8052" s="445">
        <v>1</v>
      </c>
      <c r="J8052" s="446">
        <v>1681.81</v>
      </c>
      <c r="K8052" s="451" t="s">
        <v>5731</v>
      </c>
      <c r="L8052"/>
    </row>
    <row r="8053" spans="2:12" ht="15" x14ac:dyDescent="0.25">
      <c r="B8053" s="394" t="s">
        <v>383</v>
      </c>
      <c r="C8053" s="444" t="s">
        <v>690</v>
      </c>
      <c r="D8053" s="394" t="s">
        <v>1336</v>
      </c>
      <c r="E8053" s="394" t="s">
        <v>202</v>
      </c>
      <c r="F8053" s="542" t="s">
        <v>384</v>
      </c>
      <c r="G8053" s="542"/>
      <c r="H8053" s="395" t="s">
        <v>340</v>
      </c>
      <c r="I8053" s="445">
        <v>3.75</v>
      </c>
      <c r="J8053" s="446">
        <v>20.37</v>
      </c>
      <c r="K8053" s="451" t="s">
        <v>5732</v>
      </c>
      <c r="L8053"/>
    </row>
    <row r="8054" spans="2:12" ht="15" x14ac:dyDescent="0.25">
      <c r="B8054" s="394" t="s">
        <v>383</v>
      </c>
      <c r="C8054" s="444" t="s">
        <v>662</v>
      </c>
      <c r="D8054" s="394" t="s">
        <v>1336</v>
      </c>
      <c r="E8054" s="394" t="s">
        <v>240</v>
      </c>
      <c r="F8054" s="542" t="s">
        <v>384</v>
      </c>
      <c r="G8054" s="542"/>
      <c r="H8054" s="395" t="s">
        <v>340</v>
      </c>
      <c r="I8054" s="445">
        <v>3.75</v>
      </c>
      <c r="J8054" s="446">
        <v>29.14</v>
      </c>
      <c r="K8054" s="451" t="s">
        <v>5733</v>
      </c>
      <c r="L8054"/>
    </row>
    <row r="8055" spans="2:12" ht="15" x14ac:dyDescent="0.25">
      <c r="B8055" s="549" t="s">
        <v>497</v>
      </c>
      <c r="C8055" s="546"/>
      <c r="D8055" s="546"/>
      <c r="E8055" s="546"/>
      <c r="F8055" s="546"/>
      <c r="G8055" s="546"/>
      <c r="H8055" s="546"/>
      <c r="I8055" s="546"/>
      <c r="J8055" s="546"/>
      <c r="K8055" s="546"/>
      <c r="L8055"/>
    </row>
    <row r="8056" spans="2:12" ht="15" x14ac:dyDescent="0.25">
      <c r="B8056" s="388" t="s">
        <v>23</v>
      </c>
      <c r="C8056" s="440" t="s">
        <v>15</v>
      </c>
      <c r="D8056" s="388" t="s">
        <v>33</v>
      </c>
      <c r="E8056" s="388" t="s">
        <v>30</v>
      </c>
      <c r="F8056" s="544" t="s">
        <v>199</v>
      </c>
      <c r="G8056" s="546"/>
      <c r="H8056" s="389" t="s">
        <v>24</v>
      </c>
      <c r="I8056" s="440" t="s">
        <v>26</v>
      </c>
      <c r="J8056" s="440" t="s">
        <v>54</v>
      </c>
      <c r="K8056" s="440" t="s">
        <v>25</v>
      </c>
      <c r="L8056"/>
    </row>
    <row r="8057" spans="2:12" ht="15" x14ac:dyDescent="0.25">
      <c r="B8057" s="394" t="s">
        <v>383</v>
      </c>
      <c r="C8057" s="444" t="s">
        <v>695</v>
      </c>
      <c r="D8057" s="394" t="s">
        <v>1336</v>
      </c>
      <c r="E8057" s="394" t="s">
        <v>437</v>
      </c>
      <c r="F8057" s="542" t="s">
        <v>390</v>
      </c>
      <c r="G8057" s="542"/>
      <c r="H8057" s="395" t="s">
        <v>138</v>
      </c>
      <c r="I8057" s="445">
        <v>2.1600000000000001E-2</v>
      </c>
      <c r="J8057" s="446">
        <v>168.09</v>
      </c>
      <c r="K8057" s="451" t="s">
        <v>5734</v>
      </c>
      <c r="L8057"/>
    </row>
    <row r="8058" spans="2:12" ht="15" x14ac:dyDescent="0.25">
      <c r="B8058" s="394" t="s">
        <v>383</v>
      </c>
      <c r="C8058" s="444" t="s">
        <v>690</v>
      </c>
      <c r="D8058" s="394" t="s">
        <v>1336</v>
      </c>
      <c r="E8058" s="394" t="s">
        <v>202</v>
      </c>
      <c r="F8058" s="542" t="s">
        <v>384</v>
      </c>
      <c r="G8058" s="542"/>
      <c r="H8058" s="395" t="s">
        <v>340</v>
      </c>
      <c r="I8058" s="445">
        <v>3.83</v>
      </c>
      <c r="J8058" s="446">
        <v>20.37</v>
      </c>
      <c r="K8058" s="451" t="s">
        <v>5735</v>
      </c>
      <c r="L8058"/>
    </row>
    <row r="8059" spans="2:12" ht="15" x14ac:dyDescent="0.25">
      <c r="B8059" s="394" t="s">
        <v>383</v>
      </c>
      <c r="C8059" s="444" t="s">
        <v>670</v>
      </c>
      <c r="D8059" s="394" t="s">
        <v>1336</v>
      </c>
      <c r="E8059" s="394" t="s">
        <v>415</v>
      </c>
      <c r="F8059" s="542" t="s">
        <v>390</v>
      </c>
      <c r="G8059" s="542"/>
      <c r="H8059" s="395" t="s">
        <v>156</v>
      </c>
      <c r="I8059" s="445">
        <v>9.0440000000000005</v>
      </c>
      <c r="J8059" s="446">
        <v>0.64</v>
      </c>
      <c r="K8059" s="451" t="s">
        <v>5736</v>
      </c>
      <c r="L8059"/>
    </row>
    <row r="8060" spans="2:12" ht="25.5" x14ac:dyDescent="0.25">
      <c r="B8060" s="394" t="s">
        <v>383</v>
      </c>
      <c r="C8060" s="444" t="s">
        <v>5729</v>
      </c>
      <c r="D8060" s="394" t="s">
        <v>164</v>
      </c>
      <c r="E8060" s="394" t="s">
        <v>5730</v>
      </c>
      <c r="F8060" s="542" t="s">
        <v>390</v>
      </c>
      <c r="G8060" s="542"/>
      <c r="H8060" s="395" t="s">
        <v>131</v>
      </c>
      <c r="I8060" s="445">
        <v>1</v>
      </c>
      <c r="J8060" s="446">
        <v>1681.81</v>
      </c>
      <c r="K8060" s="451" t="s">
        <v>5731</v>
      </c>
      <c r="L8060"/>
    </row>
    <row r="8061" spans="2:12" ht="15" x14ac:dyDescent="0.25">
      <c r="B8061" s="394" t="s">
        <v>383</v>
      </c>
      <c r="C8061" s="444" t="s">
        <v>662</v>
      </c>
      <c r="D8061" s="394" t="s">
        <v>1336</v>
      </c>
      <c r="E8061" s="394" t="s">
        <v>240</v>
      </c>
      <c r="F8061" s="542" t="s">
        <v>384</v>
      </c>
      <c r="G8061" s="542"/>
      <c r="H8061" s="395" t="s">
        <v>340</v>
      </c>
      <c r="I8061" s="445">
        <v>3.75</v>
      </c>
      <c r="J8061" s="446">
        <v>29.14</v>
      </c>
      <c r="K8061" s="451" t="s">
        <v>5733</v>
      </c>
      <c r="L8061"/>
    </row>
    <row r="8062" spans="2:12" ht="25.5" x14ac:dyDescent="0.25">
      <c r="B8062" s="399"/>
      <c r="C8062" s="399"/>
      <c r="D8062" s="399"/>
      <c r="E8062" s="399"/>
      <c r="F8062" s="399" t="s">
        <v>386</v>
      </c>
      <c r="G8062" s="447">
        <v>187.28</v>
      </c>
      <c r="H8062" s="399" t="s">
        <v>387</v>
      </c>
      <c r="I8062" s="447">
        <v>0</v>
      </c>
      <c r="J8062" s="399" t="s">
        <v>388</v>
      </c>
      <c r="K8062" s="447">
        <v>187.28</v>
      </c>
      <c r="L8062"/>
    </row>
    <row r="8063" spans="2:12" ht="26.25" thickBot="1" x14ac:dyDescent="0.3">
      <c r="B8063" s="399"/>
      <c r="C8063" s="399"/>
      <c r="D8063" s="399"/>
      <c r="E8063" s="399"/>
      <c r="F8063" s="399" t="s">
        <v>389</v>
      </c>
      <c r="G8063" s="447">
        <v>0</v>
      </c>
      <c r="H8063" s="399"/>
      <c r="I8063" s="543" t="s">
        <v>474</v>
      </c>
      <c r="J8063" s="543"/>
      <c r="K8063" s="447">
        <v>1878.5</v>
      </c>
      <c r="L8063"/>
    </row>
    <row r="8064" spans="2:12" ht="15.75" thickTop="1" x14ac:dyDescent="0.25">
      <c r="B8064" s="396"/>
      <c r="C8064" s="396"/>
      <c r="D8064" s="396"/>
      <c r="E8064" s="396"/>
      <c r="F8064" s="396"/>
      <c r="G8064" s="396"/>
      <c r="H8064" s="396"/>
      <c r="I8064" s="396"/>
      <c r="J8064" s="396"/>
      <c r="K8064" s="396"/>
      <c r="L8064"/>
    </row>
    <row r="8065" spans="2:12" ht="15" x14ac:dyDescent="0.25">
      <c r="B8065" s="388"/>
      <c r="C8065" s="440" t="s">
        <v>15</v>
      </c>
      <c r="D8065" s="388" t="s">
        <v>33</v>
      </c>
      <c r="E8065" s="388" t="s">
        <v>30</v>
      </c>
      <c r="F8065" s="544" t="s">
        <v>199</v>
      </c>
      <c r="G8065" s="544"/>
      <c r="H8065" s="389" t="s">
        <v>24</v>
      </c>
      <c r="I8065" s="440" t="s">
        <v>26</v>
      </c>
      <c r="J8065" s="440" t="s">
        <v>585</v>
      </c>
      <c r="K8065" s="440" t="s">
        <v>54</v>
      </c>
      <c r="L8065" s="440" t="s">
        <v>25</v>
      </c>
    </row>
    <row r="8066" spans="2:12" ht="76.5" x14ac:dyDescent="0.25">
      <c r="B8066" s="390" t="s">
        <v>382</v>
      </c>
      <c r="C8066" s="391" t="s">
        <v>4016</v>
      </c>
      <c r="D8066" s="390" t="s">
        <v>160</v>
      </c>
      <c r="E8066" s="390" t="s">
        <v>4017</v>
      </c>
      <c r="F8066" s="541" t="s">
        <v>4013</v>
      </c>
      <c r="G8066" s="541"/>
      <c r="H8066" s="392" t="s">
        <v>504</v>
      </c>
      <c r="I8066" s="443">
        <v>1</v>
      </c>
      <c r="J8066" s="393"/>
      <c r="K8066" s="393">
        <v>61.21</v>
      </c>
      <c r="L8066" s="393">
        <v>61.21</v>
      </c>
    </row>
    <row r="8067" spans="2:12" ht="63.75" x14ac:dyDescent="0.25">
      <c r="B8067" s="397" t="s">
        <v>471</v>
      </c>
      <c r="C8067" s="448" t="s">
        <v>5737</v>
      </c>
      <c r="D8067" s="397" t="s">
        <v>160</v>
      </c>
      <c r="E8067" s="397" t="s">
        <v>5738</v>
      </c>
      <c r="F8067" s="545" t="s">
        <v>4013</v>
      </c>
      <c r="G8067" s="545"/>
      <c r="H8067" s="398" t="s">
        <v>340</v>
      </c>
      <c r="I8067" s="449">
        <v>1</v>
      </c>
      <c r="J8067" s="449">
        <v>0</v>
      </c>
      <c r="K8067" s="450">
        <v>25.1</v>
      </c>
      <c r="L8067" s="450">
        <v>25.1</v>
      </c>
    </row>
    <row r="8068" spans="2:12" ht="63.75" x14ac:dyDescent="0.25">
      <c r="B8068" s="397" t="s">
        <v>471</v>
      </c>
      <c r="C8068" s="448" t="s">
        <v>5739</v>
      </c>
      <c r="D8068" s="397" t="s">
        <v>160</v>
      </c>
      <c r="E8068" s="397" t="s">
        <v>5740</v>
      </c>
      <c r="F8068" s="545" t="s">
        <v>4013</v>
      </c>
      <c r="G8068" s="545"/>
      <c r="H8068" s="398" t="s">
        <v>340</v>
      </c>
      <c r="I8068" s="449">
        <v>1</v>
      </c>
      <c r="J8068" s="449">
        <v>0</v>
      </c>
      <c r="K8068" s="450">
        <v>3.4</v>
      </c>
      <c r="L8068" s="450">
        <v>3.4</v>
      </c>
    </row>
    <row r="8069" spans="2:12" ht="25.5" x14ac:dyDescent="0.25">
      <c r="B8069" s="394" t="s">
        <v>383</v>
      </c>
      <c r="C8069" s="444" t="s">
        <v>1313</v>
      </c>
      <c r="D8069" s="394" t="s">
        <v>1337</v>
      </c>
      <c r="E8069" s="394" t="s">
        <v>650</v>
      </c>
      <c r="F8069" s="542" t="s">
        <v>384</v>
      </c>
      <c r="G8069" s="542"/>
      <c r="H8069" s="395" t="s">
        <v>239</v>
      </c>
      <c r="I8069" s="445">
        <v>1</v>
      </c>
      <c r="J8069" s="445">
        <v>0</v>
      </c>
      <c r="K8069" s="446">
        <v>32.71</v>
      </c>
      <c r="L8069" s="446">
        <v>32.71</v>
      </c>
    </row>
    <row r="8070" spans="2:12" ht="25.5" x14ac:dyDescent="0.25">
      <c r="B8070" s="399"/>
      <c r="C8070" s="399"/>
      <c r="D8070" s="399"/>
      <c r="E8070" s="399"/>
      <c r="F8070" s="399"/>
      <c r="G8070" s="399" t="s">
        <v>386</v>
      </c>
      <c r="H8070" s="447">
        <v>32.71</v>
      </c>
      <c r="I8070" s="399" t="s">
        <v>387</v>
      </c>
      <c r="J8070" s="447">
        <v>0</v>
      </c>
      <c r="K8070" s="399" t="s">
        <v>388</v>
      </c>
      <c r="L8070" s="447">
        <v>32.71</v>
      </c>
    </row>
    <row r="8071" spans="2:12" ht="26.25" thickBot="1" x14ac:dyDescent="0.3">
      <c r="B8071" s="399"/>
      <c r="C8071" s="399"/>
      <c r="D8071" s="399"/>
      <c r="E8071" s="399"/>
      <c r="F8071" s="399"/>
      <c r="G8071" s="399" t="s">
        <v>389</v>
      </c>
      <c r="H8071" s="447">
        <v>0</v>
      </c>
      <c r="I8071" s="543"/>
      <c r="J8071" s="543" t="s">
        <v>474</v>
      </c>
      <c r="K8071" s="399"/>
      <c r="L8071" s="447">
        <v>61.21</v>
      </c>
    </row>
    <row r="8072" spans="2:12" ht="13.5" thickTop="1" x14ac:dyDescent="0.25">
      <c r="B8072" s="396"/>
      <c r="C8072" s="396"/>
      <c r="D8072" s="396"/>
      <c r="E8072" s="396"/>
      <c r="F8072" s="396"/>
      <c r="G8072" s="396"/>
      <c r="H8072" s="396"/>
      <c r="I8072" s="396"/>
      <c r="J8072" s="396"/>
      <c r="K8072" s="396"/>
      <c r="L8072" s="396"/>
    </row>
    <row r="8073" spans="2:12" ht="15" x14ac:dyDescent="0.25">
      <c r="B8073" s="388"/>
      <c r="C8073" s="440" t="s">
        <v>15</v>
      </c>
      <c r="D8073" s="388" t="s">
        <v>33</v>
      </c>
      <c r="E8073" s="388" t="s">
        <v>30</v>
      </c>
      <c r="F8073" s="544" t="s">
        <v>199</v>
      </c>
      <c r="G8073" s="544"/>
      <c r="H8073" s="389" t="s">
        <v>24</v>
      </c>
      <c r="I8073" s="440" t="s">
        <v>26</v>
      </c>
      <c r="J8073" s="440" t="s">
        <v>585</v>
      </c>
      <c r="K8073" s="440" t="s">
        <v>54</v>
      </c>
      <c r="L8073" s="440" t="s">
        <v>25</v>
      </c>
    </row>
    <row r="8074" spans="2:12" ht="76.5" x14ac:dyDescent="0.25">
      <c r="B8074" s="390" t="s">
        <v>382</v>
      </c>
      <c r="C8074" s="391" t="s">
        <v>4011</v>
      </c>
      <c r="D8074" s="390" t="s">
        <v>160</v>
      </c>
      <c r="E8074" s="390" t="s">
        <v>4012</v>
      </c>
      <c r="F8074" s="541" t="s">
        <v>4013</v>
      </c>
      <c r="G8074" s="541"/>
      <c r="H8074" s="392" t="s">
        <v>505</v>
      </c>
      <c r="I8074" s="443">
        <v>1</v>
      </c>
      <c r="J8074" s="393"/>
      <c r="K8074" s="393">
        <v>142.66</v>
      </c>
      <c r="L8074" s="393">
        <v>142.66</v>
      </c>
    </row>
    <row r="8075" spans="2:12" ht="63.75" x14ac:dyDescent="0.25">
      <c r="B8075" s="397" t="s">
        <v>471</v>
      </c>
      <c r="C8075" s="448" t="s">
        <v>5737</v>
      </c>
      <c r="D8075" s="397" t="s">
        <v>160</v>
      </c>
      <c r="E8075" s="397" t="s">
        <v>5738</v>
      </c>
      <c r="F8075" s="545" t="s">
        <v>4013</v>
      </c>
      <c r="G8075" s="545"/>
      <c r="H8075" s="398" t="s">
        <v>340</v>
      </c>
      <c r="I8075" s="449">
        <v>1</v>
      </c>
      <c r="J8075" s="449">
        <v>0</v>
      </c>
      <c r="K8075" s="450">
        <v>25.1</v>
      </c>
      <c r="L8075" s="450">
        <v>25.1</v>
      </c>
    </row>
    <row r="8076" spans="2:12" ht="63.75" x14ac:dyDescent="0.25">
      <c r="B8076" s="397" t="s">
        <v>471</v>
      </c>
      <c r="C8076" s="448" t="s">
        <v>5741</v>
      </c>
      <c r="D8076" s="397" t="s">
        <v>160</v>
      </c>
      <c r="E8076" s="397" t="s">
        <v>5742</v>
      </c>
      <c r="F8076" s="545" t="s">
        <v>4013</v>
      </c>
      <c r="G8076" s="545"/>
      <c r="H8076" s="398" t="s">
        <v>340</v>
      </c>
      <c r="I8076" s="449">
        <v>1</v>
      </c>
      <c r="J8076" s="449">
        <v>0</v>
      </c>
      <c r="K8076" s="450">
        <v>50.07</v>
      </c>
      <c r="L8076" s="450">
        <v>50.07</v>
      </c>
    </row>
    <row r="8077" spans="2:12" ht="63.75" x14ac:dyDescent="0.25">
      <c r="B8077" s="397" t="s">
        <v>471</v>
      </c>
      <c r="C8077" s="448" t="s">
        <v>5743</v>
      </c>
      <c r="D8077" s="397" t="s">
        <v>160</v>
      </c>
      <c r="E8077" s="397" t="s">
        <v>5744</v>
      </c>
      <c r="F8077" s="545" t="s">
        <v>4013</v>
      </c>
      <c r="G8077" s="545"/>
      <c r="H8077" s="398" t="s">
        <v>340</v>
      </c>
      <c r="I8077" s="449">
        <v>1</v>
      </c>
      <c r="J8077" s="449">
        <v>0</v>
      </c>
      <c r="K8077" s="450">
        <v>31.38</v>
      </c>
      <c r="L8077" s="450">
        <v>31.38</v>
      </c>
    </row>
    <row r="8078" spans="2:12" ht="63.75" x14ac:dyDescent="0.25">
      <c r="B8078" s="397" t="s">
        <v>471</v>
      </c>
      <c r="C8078" s="448" t="s">
        <v>5739</v>
      </c>
      <c r="D8078" s="397" t="s">
        <v>160</v>
      </c>
      <c r="E8078" s="397" t="s">
        <v>5740</v>
      </c>
      <c r="F8078" s="545" t="s">
        <v>4013</v>
      </c>
      <c r="G8078" s="545"/>
      <c r="H8078" s="398" t="s">
        <v>340</v>
      </c>
      <c r="I8078" s="449">
        <v>1</v>
      </c>
      <c r="J8078" s="449">
        <v>0</v>
      </c>
      <c r="K8078" s="450">
        <v>3.4</v>
      </c>
      <c r="L8078" s="450">
        <v>3.4</v>
      </c>
    </row>
    <row r="8079" spans="2:12" ht="25.5" x14ac:dyDescent="0.25">
      <c r="B8079" s="394" t="s">
        <v>383</v>
      </c>
      <c r="C8079" s="444" t="s">
        <v>1313</v>
      </c>
      <c r="D8079" s="394" t="s">
        <v>1337</v>
      </c>
      <c r="E8079" s="394" t="s">
        <v>650</v>
      </c>
      <c r="F8079" s="542" t="s">
        <v>384</v>
      </c>
      <c r="G8079" s="542"/>
      <c r="H8079" s="395" t="s">
        <v>239</v>
      </c>
      <c r="I8079" s="445">
        <v>1</v>
      </c>
      <c r="J8079" s="445">
        <v>0</v>
      </c>
      <c r="K8079" s="446">
        <v>32.71</v>
      </c>
      <c r="L8079" s="446">
        <v>32.71</v>
      </c>
    </row>
    <row r="8080" spans="2:12" ht="25.5" x14ac:dyDescent="0.25">
      <c r="B8080" s="399"/>
      <c r="C8080" s="399"/>
      <c r="D8080" s="399"/>
      <c r="E8080" s="399"/>
      <c r="F8080" s="399"/>
      <c r="G8080" s="399" t="s">
        <v>386</v>
      </c>
      <c r="H8080" s="447">
        <v>32.71</v>
      </c>
      <c r="I8080" s="399" t="s">
        <v>387</v>
      </c>
      <c r="J8080" s="447">
        <v>0</v>
      </c>
      <c r="K8080" s="399" t="s">
        <v>388</v>
      </c>
      <c r="L8080" s="447">
        <v>32.71</v>
      </c>
    </row>
    <row r="8081" spans="2:12" ht="26.25" thickBot="1" x14ac:dyDescent="0.3">
      <c r="B8081" s="399"/>
      <c r="C8081" s="399"/>
      <c r="D8081" s="399"/>
      <c r="E8081" s="399"/>
      <c r="F8081" s="399"/>
      <c r="G8081" s="399" t="s">
        <v>389</v>
      </c>
      <c r="H8081" s="447">
        <v>0</v>
      </c>
      <c r="I8081" s="543"/>
      <c r="J8081" s="543" t="s">
        <v>474</v>
      </c>
      <c r="K8081" s="399"/>
      <c r="L8081" s="447">
        <v>142.66</v>
      </c>
    </row>
    <row r="8082" spans="2:12" ht="13.5" thickTop="1" x14ac:dyDescent="0.25">
      <c r="B8082" s="396"/>
      <c r="C8082" s="396"/>
      <c r="D8082" s="396"/>
      <c r="E8082" s="396"/>
      <c r="F8082" s="396"/>
      <c r="G8082" s="396"/>
      <c r="H8082" s="396"/>
      <c r="I8082" s="396"/>
      <c r="J8082" s="396"/>
      <c r="K8082" s="396"/>
      <c r="L8082" s="396"/>
    </row>
    <row r="8083" spans="2:12" ht="15" x14ac:dyDescent="0.25">
      <c r="B8083" s="388"/>
      <c r="C8083" s="440" t="s">
        <v>15</v>
      </c>
      <c r="D8083" s="388" t="s">
        <v>33</v>
      </c>
      <c r="E8083" s="388" t="s">
        <v>30</v>
      </c>
      <c r="F8083" s="544" t="s">
        <v>199</v>
      </c>
      <c r="G8083" s="544"/>
      <c r="H8083" s="389" t="s">
        <v>24</v>
      </c>
      <c r="I8083" s="440" t="s">
        <v>26</v>
      </c>
      <c r="J8083" s="440" t="s">
        <v>585</v>
      </c>
      <c r="K8083" s="440" t="s">
        <v>54</v>
      </c>
      <c r="L8083" s="440" t="s">
        <v>25</v>
      </c>
    </row>
    <row r="8084" spans="2:12" ht="63.75" x14ac:dyDescent="0.25">
      <c r="B8084" s="390" t="s">
        <v>382</v>
      </c>
      <c r="C8084" s="391" t="s">
        <v>5737</v>
      </c>
      <c r="D8084" s="390" t="s">
        <v>160</v>
      </c>
      <c r="E8084" s="390" t="s">
        <v>5738</v>
      </c>
      <c r="F8084" s="541" t="s">
        <v>4013</v>
      </c>
      <c r="G8084" s="541"/>
      <c r="H8084" s="392" t="s">
        <v>340</v>
      </c>
      <c r="I8084" s="443">
        <v>1</v>
      </c>
      <c r="J8084" s="393"/>
      <c r="K8084" s="393">
        <v>25.1</v>
      </c>
      <c r="L8084" s="393">
        <v>25.1</v>
      </c>
    </row>
    <row r="8085" spans="2:12" ht="63.75" x14ac:dyDescent="0.25">
      <c r="B8085" s="394" t="s">
        <v>383</v>
      </c>
      <c r="C8085" s="444" t="s">
        <v>5745</v>
      </c>
      <c r="D8085" s="394" t="s">
        <v>160</v>
      </c>
      <c r="E8085" s="394" t="s">
        <v>5746</v>
      </c>
      <c r="F8085" s="542" t="s">
        <v>651</v>
      </c>
      <c r="G8085" s="542"/>
      <c r="H8085" s="395" t="s">
        <v>159</v>
      </c>
      <c r="I8085" s="445">
        <v>5.5999999999999999E-5</v>
      </c>
      <c r="J8085" s="445">
        <v>0</v>
      </c>
      <c r="K8085" s="446">
        <v>448323.14</v>
      </c>
      <c r="L8085" s="446">
        <v>25.106095799999999</v>
      </c>
    </row>
    <row r="8086" spans="2:12" ht="25.5" x14ac:dyDescent="0.25">
      <c r="B8086" s="399"/>
      <c r="C8086" s="399"/>
      <c r="D8086" s="399"/>
      <c r="E8086" s="399"/>
      <c r="F8086" s="399"/>
      <c r="G8086" s="399" t="s">
        <v>386</v>
      </c>
      <c r="H8086" s="447">
        <v>0</v>
      </c>
      <c r="I8086" s="399" t="s">
        <v>387</v>
      </c>
      <c r="J8086" s="447">
        <v>0</v>
      </c>
      <c r="K8086" s="399" t="s">
        <v>388</v>
      </c>
      <c r="L8086" s="447">
        <v>0</v>
      </c>
    </row>
    <row r="8087" spans="2:12" ht="26.25" thickBot="1" x14ac:dyDescent="0.3">
      <c r="B8087" s="399"/>
      <c r="C8087" s="399"/>
      <c r="D8087" s="399"/>
      <c r="E8087" s="399"/>
      <c r="F8087" s="399"/>
      <c r="G8087" s="399" t="s">
        <v>389</v>
      </c>
      <c r="H8087" s="447">
        <v>0</v>
      </c>
      <c r="I8087" s="543"/>
      <c r="J8087" s="543" t="s">
        <v>474</v>
      </c>
      <c r="K8087" s="399"/>
      <c r="L8087" s="447">
        <v>25.1</v>
      </c>
    </row>
    <row r="8088" spans="2:12" ht="13.5" thickTop="1" x14ac:dyDescent="0.25">
      <c r="B8088" s="396"/>
      <c r="C8088" s="396"/>
      <c r="D8088" s="396"/>
      <c r="E8088" s="396"/>
      <c r="F8088" s="396"/>
      <c r="G8088" s="396"/>
      <c r="H8088" s="396"/>
      <c r="I8088" s="396"/>
      <c r="J8088" s="396"/>
      <c r="K8088" s="396"/>
      <c r="L8088" s="396"/>
    </row>
    <row r="8089" spans="2:12" ht="15" x14ac:dyDescent="0.25">
      <c r="B8089" s="388"/>
      <c r="C8089" s="440" t="s">
        <v>15</v>
      </c>
      <c r="D8089" s="388" t="s">
        <v>33</v>
      </c>
      <c r="E8089" s="388" t="s">
        <v>30</v>
      </c>
      <c r="F8089" s="544" t="s">
        <v>199</v>
      </c>
      <c r="G8089" s="544"/>
      <c r="H8089" s="389" t="s">
        <v>24</v>
      </c>
      <c r="I8089" s="440" t="s">
        <v>26</v>
      </c>
      <c r="J8089" s="440" t="s">
        <v>585</v>
      </c>
      <c r="K8089" s="440" t="s">
        <v>54</v>
      </c>
      <c r="L8089" s="440" t="s">
        <v>25</v>
      </c>
    </row>
    <row r="8090" spans="2:12" ht="63.75" x14ac:dyDescent="0.25">
      <c r="B8090" s="390" t="s">
        <v>382</v>
      </c>
      <c r="C8090" s="391" t="s">
        <v>5739</v>
      </c>
      <c r="D8090" s="390" t="s">
        <v>160</v>
      </c>
      <c r="E8090" s="390" t="s">
        <v>5740</v>
      </c>
      <c r="F8090" s="541" t="s">
        <v>4013</v>
      </c>
      <c r="G8090" s="541"/>
      <c r="H8090" s="392" t="s">
        <v>340</v>
      </c>
      <c r="I8090" s="443">
        <v>1</v>
      </c>
      <c r="J8090" s="393"/>
      <c r="K8090" s="393">
        <v>3.4</v>
      </c>
      <c r="L8090" s="393">
        <v>3.4</v>
      </c>
    </row>
    <row r="8091" spans="2:12" ht="63.75" x14ac:dyDescent="0.25">
      <c r="B8091" s="394" t="s">
        <v>383</v>
      </c>
      <c r="C8091" s="444" t="s">
        <v>5745</v>
      </c>
      <c r="D8091" s="394" t="s">
        <v>160</v>
      </c>
      <c r="E8091" s="394" t="s">
        <v>5746</v>
      </c>
      <c r="F8091" s="542" t="s">
        <v>651</v>
      </c>
      <c r="G8091" s="542"/>
      <c r="H8091" s="395" t="s">
        <v>159</v>
      </c>
      <c r="I8091" s="445">
        <v>7.6000000000000001E-6</v>
      </c>
      <c r="J8091" s="445">
        <v>0</v>
      </c>
      <c r="K8091" s="446">
        <v>448323.14</v>
      </c>
      <c r="L8091" s="446">
        <v>3.4072559</v>
      </c>
    </row>
    <row r="8092" spans="2:12" ht="25.5" x14ac:dyDescent="0.25">
      <c r="B8092" s="399"/>
      <c r="C8092" s="399"/>
      <c r="D8092" s="399"/>
      <c r="E8092" s="399"/>
      <c r="F8092" s="399"/>
      <c r="G8092" s="399" t="s">
        <v>386</v>
      </c>
      <c r="H8092" s="447">
        <v>0</v>
      </c>
      <c r="I8092" s="399" t="s">
        <v>387</v>
      </c>
      <c r="J8092" s="447">
        <v>0</v>
      </c>
      <c r="K8092" s="399" t="s">
        <v>388</v>
      </c>
      <c r="L8092" s="447">
        <v>0</v>
      </c>
    </row>
    <row r="8093" spans="2:12" ht="26.25" thickBot="1" x14ac:dyDescent="0.3">
      <c r="B8093" s="399"/>
      <c r="C8093" s="399"/>
      <c r="D8093" s="399"/>
      <c r="E8093" s="399"/>
      <c r="F8093" s="399"/>
      <c r="G8093" s="399" t="s">
        <v>389</v>
      </c>
      <c r="H8093" s="447">
        <v>0</v>
      </c>
      <c r="I8093" s="543"/>
      <c r="J8093" s="543" t="s">
        <v>474</v>
      </c>
      <c r="K8093" s="399"/>
      <c r="L8093" s="447">
        <v>3.4</v>
      </c>
    </row>
    <row r="8094" spans="2:12" ht="13.5" thickTop="1" x14ac:dyDescent="0.25">
      <c r="B8094" s="396"/>
      <c r="C8094" s="396"/>
      <c r="D8094" s="396"/>
      <c r="E8094" s="396"/>
      <c r="F8094" s="396"/>
      <c r="G8094" s="396"/>
      <c r="H8094" s="396"/>
      <c r="I8094" s="396"/>
      <c r="J8094" s="396"/>
      <c r="K8094" s="396"/>
      <c r="L8094" s="396"/>
    </row>
    <row r="8095" spans="2:12" ht="15" x14ac:dyDescent="0.25">
      <c r="B8095" s="388"/>
      <c r="C8095" s="440" t="s">
        <v>15</v>
      </c>
      <c r="D8095" s="388" t="s">
        <v>33</v>
      </c>
      <c r="E8095" s="388" t="s">
        <v>30</v>
      </c>
      <c r="F8095" s="544" t="s">
        <v>199</v>
      </c>
      <c r="G8095" s="544"/>
      <c r="H8095" s="389" t="s">
        <v>24</v>
      </c>
      <c r="I8095" s="440" t="s">
        <v>26</v>
      </c>
      <c r="J8095" s="440" t="s">
        <v>585</v>
      </c>
      <c r="K8095" s="440" t="s">
        <v>54</v>
      </c>
      <c r="L8095" s="440" t="s">
        <v>25</v>
      </c>
    </row>
    <row r="8096" spans="2:12" ht="63.75" x14ac:dyDescent="0.25">
      <c r="B8096" s="390" t="s">
        <v>382</v>
      </c>
      <c r="C8096" s="391" t="s">
        <v>5743</v>
      </c>
      <c r="D8096" s="390" t="s">
        <v>160</v>
      </c>
      <c r="E8096" s="390" t="s">
        <v>5744</v>
      </c>
      <c r="F8096" s="541" t="s">
        <v>4013</v>
      </c>
      <c r="G8096" s="541"/>
      <c r="H8096" s="392" t="s">
        <v>340</v>
      </c>
      <c r="I8096" s="443">
        <v>1</v>
      </c>
      <c r="J8096" s="393"/>
      <c r="K8096" s="393">
        <v>31.38</v>
      </c>
      <c r="L8096" s="393">
        <v>31.38</v>
      </c>
    </row>
    <row r="8097" spans="2:12" ht="63.75" x14ac:dyDescent="0.25">
      <c r="B8097" s="394" t="s">
        <v>383</v>
      </c>
      <c r="C8097" s="444" t="s">
        <v>5745</v>
      </c>
      <c r="D8097" s="394" t="s">
        <v>160</v>
      </c>
      <c r="E8097" s="394" t="s">
        <v>5746</v>
      </c>
      <c r="F8097" s="542" t="s">
        <v>651</v>
      </c>
      <c r="G8097" s="542"/>
      <c r="H8097" s="395" t="s">
        <v>159</v>
      </c>
      <c r="I8097" s="445">
        <v>6.9999999999999994E-5</v>
      </c>
      <c r="J8097" s="445">
        <v>0</v>
      </c>
      <c r="K8097" s="446">
        <v>448323.14</v>
      </c>
      <c r="L8097" s="446">
        <v>31.382619800000001</v>
      </c>
    </row>
    <row r="8098" spans="2:12" ht="25.5" x14ac:dyDescent="0.25">
      <c r="B8098" s="399"/>
      <c r="C8098" s="399"/>
      <c r="D8098" s="399"/>
      <c r="E8098" s="399"/>
      <c r="F8098" s="399"/>
      <c r="G8098" s="399" t="s">
        <v>386</v>
      </c>
      <c r="H8098" s="447">
        <v>0</v>
      </c>
      <c r="I8098" s="399" t="s">
        <v>387</v>
      </c>
      <c r="J8098" s="447">
        <v>0</v>
      </c>
      <c r="K8098" s="399" t="s">
        <v>388</v>
      </c>
      <c r="L8098" s="447">
        <v>0</v>
      </c>
    </row>
    <row r="8099" spans="2:12" ht="26.25" thickBot="1" x14ac:dyDescent="0.3">
      <c r="B8099" s="399"/>
      <c r="C8099" s="399"/>
      <c r="D8099" s="399"/>
      <c r="E8099" s="399"/>
      <c r="F8099" s="399"/>
      <c r="G8099" s="399" t="s">
        <v>389</v>
      </c>
      <c r="H8099" s="447">
        <v>0</v>
      </c>
      <c r="I8099" s="543"/>
      <c r="J8099" s="543" t="s">
        <v>474</v>
      </c>
      <c r="K8099" s="399"/>
      <c r="L8099" s="447">
        <v>31.38</v>
      </c>
    </row>
    <row r="8100" spans="2:12" ht="13.5" thickTop="1" x14ac:dyDescent="0.25">
      <c r="B8100" s="396"/>
      <c r="C8100" s="396"/>
      <c r="D8100" s="396"/>
      <c r="E8100" s="396"/>
      <c r="F8100" s="396"/>
      <c r="G8100" s="396"/>
      <c r="H8100" s="396"/>
      <c r="I8100" s="396"/>
      <c r="J8100" s="396"/>
      <c r="K8100" s="396"/>
      <c r="L8100" s="396"/>
    </row>
    <row r="8101" spans="2:12" ht="15" x14ac:dyDescent="0.25">
      <c r="B8101" s="388"/>
      <c r="C8101" s="440" t="s">
        <v>15</v>
      </c>
      <c r="D8101" s="388" t="s">
        <v>33</v>
      </c>
      <c r="E8101" s="388" t="s">
        <v>30</v>
      </c>
      <c r="F8101" s="544" t="s">
        <v>199</v>
      </c>
      <c r="G8101" s="544"/>
      <c r="H8101" s="389" t="s">
        <v>24</v>
      </c>
      <c r="I8101" s="440" t="s">
        <v>26</v>
      </c>
      <c r="J8101" s="440" t="s">
        <v>585</v>
      </c>
      <c r="K8101" s="440" t="s">
        <v>54</v>
      </c>
      <c r="L8101" s="440" t="s">
        <v>25</v>
      </c>
    </row>
    <row r="8102" spans="2:12" ht="63.75" x14ac:dyDescent="0.25">
      <c r="B8102" s="390" t="s">
        <v>382</v>
      </c>
      <c r="C8102" s="391" t="s">
        <v>5741</v>
      </c>
      <c r="D8102" s="390" t="s">
        <v>160</v>
      </c>
      <c r="E8102" s="390" t="s">
        <v>5742</v>
      </c>
      <c r="F8102" s="541" t="s">
        <v>4013</v>
      </c>
      <c r="G8102" s="541"/>
      <c r="H8102" s="392" t="s">
        <v>340</v>
      </c>
      <c r="I8102" s="443">
        <v>1</v>
      </c>
      <c r="J8102" s="393"/>
      <c r="K8102" s="393">
        <v>50.07</v>
      </c>
      <c r="L8102" s="393">
        <v>50.07</v>
      </c>
    </row>
    <row r="8103" spans="2:12" ht="25.5" x14ac:dyDescent="0.25">
      <c r="B8103" s="394" t="s">
        <v>383</v>
      </c>
      <c r="C8103" s="444" t="s">
        <v>1314</v>
      </c>
      <c r="D8103" s="394" t="s">
        <v>160</v>
      </c>
      <c r="E8103" s="394" t="s">
        <v>582</v>
      </c>
      <c r="F8103" s="542" t="s">
        <v>390</v>
      </c>
      <c r="G8103" s="542"/>
      <c r="H8103" s="395" t="s">
        <v>583</v>
      </c>
      <c r="I8103" s="445">
        <v>8.5299999999999994</v>
      </c>
      <c r="J8103" s="445">
        <v>0</v>
      </c>
      <c r="K8103" s="446">
        <v>5.87</v>
      </c>
      <c r="L8103" s="446">
        <v>50.071100000000001</v>
      </c>
    </row>
    <row r="8104" spans="2:12" ht="25.5" x14ac:dyDescent="0.25">
      <c r="B8104" s="399"/>
      <c r="C8104" s="399"/>
      <c r="D8104" s="399"/>
      <c r="E8104" s="399"/>
      <c r="F8104" s="399"/>
      <c r="G8104" s="399" t="s">
        <v>386</v>
      </c>
      <c r="H8104" s="447">
        <v>0</v>
      </c>
      <c r="I8104" s="399" t="s">
        <v>387</v>
      </c>
      <c r="J8104" s="447">
        <v>0</v>
      </c>
      <c r="K8104" s="399" t="s">
        <v>388</v>
      </c>
      <c r="L8104" s="447">
        <v>0</v>
      </c>
    </row>
    <row r="8105" spans="2:12" ht="26.25" thickBot="1" x14ac:dyDescent="0.3">
      <c r="B8105" s="399"/>
      <c r="C8105" s="399"/>
      <c r="D8105" s="399"/>
      <c r="E8105" s="399"/>
      <c r="F8105" s="399"/>
      <c r="G8105" s="399" t="s">
        <v>389</v>
      </c>
      <c r="H8105" s="447">
        <v>0</v>
      </c>
      <c r="I8105" s="543"/>
      <c r="J8105" s="543" t="s">
        <v>474</v>
      </c>
      <c r="K8105" s="399"/>
      <c r="L8105" s="447">
        <v>50.07</v>
      </c>
    </row>
    <row r="8106" spans="2:12" ht="13.5" thickTop="1" x14ac:dyDescent="0.25">
      <c r="B8106" s="396"/>
      <c r="C8106" s="396"/>
      <c r="D8106" s="396"/>
      <c r="E8106" s="396"/>
      <c r="F8106" s="396"/>
      <c r="G8106" s="396"/>
      <c r="H8106" s="396"/>
      <c r="I8106" s="396"/>
      <c r="J8106" s="396"/>
      <c r="K8106" s="396"/>
      <c r="L8106" s="396"/>
    </row>
    <row r="8107" spans="2:12" ht="15" x14ac:dyDescent="0.25">
      <c r="B8107" s="388"/>
      <c r="C8107" s="440" t="s">
        <v>15</v>
      </c>
      <c r="D8107" s="388" t="s">
        <v>33</v>
      </c>
      <c r="E8107" s="388" t="s">
        <v>30</v>
      </c>
      <c r="F8107" s="544" t="s">
        <v>199</v>
      </c>
      <c r="G8107" s="544"/>
      <c r="H8107" s="389" t="s">
        <v>24</v>
      </c>
      <c r="I8107" s="440" t="s">
        <v>26</v>
      </c>
      <c r="J8107" s="440" t="s">
        <v>585</v>
      </c>
      <c r="K8107" s="440" t="s">
        <v>54</v>
      </c>
      <c r="L8107" s="440" t="s">
        <v>25</v>
      </c>
    </row>
    <row r="8108" spans="2:12" ht="51" x14ac:dyDescent="0.25">
      <c r="B8108" s="390" t="s">
        <v>382</v>
      </c>
      <c r="C8108" s="391" t="s">
        <v>5512</v>
      </c>
      <c r="D8108" s="390" t="s">
        <v>160</v>
      </c>
      <c r="E8108" s="390" t="s">
        <v>5513</v>
      </c>
      <c r="F8108" s="541" t="s">
        <v>4013</v>
      </c>
      <c r="G8108" s="541"/>
      <c r="H8108" s="392" t="s">
        <v>504</v>
      </c>
      <c r="I8108" s="443">
        <v>1</v>
      </c>
      <c r="J8108" s="393"/>
      <c r="K8108" s="393">
        <v>29.2</v>
      </c>
      <c r="L8108" s="393">
        <v>29.2</v>
      </c>
    </row>
    <row r="8109" spans="2:12" ht="38.25" x14ac:dyDescent="0.25">
      <c r="B8109" s="397" t="s">
        <v>471</v>
      </c>
      <c r="C8109" s="448" t="s">
        <v>5747</v>
      </c>
      <c r="D8109" s="397" t="s">
        <v>160</v>
      </c>
      <c r="E8109" s="397" t="s">
        <v>5748</v>
      </c>
      <c r="F8109" s="545" t="s">
        <v>4013</v>
      </c>
      <c r="G8109" s="545"/>
      <c r="H8109" s="398" t="s">
        <v>340</v>
      </c>
      <c r="I8109" s="449">
        <v>1</v>
      </c>
      <c r="J8109" s="449">
        <v>0</v>
      </c>
      <c r="K8109" s="450">
        <v>0.08</v>
      </c>
      <c r="L8109" s="450">
        <v>0.08</v>
      </c>
    </row>
    <row r="8110" spans="2:12" ht="38.25" x14ac:dyDescent="0.25">
      <c r="B8110" s="397" t="s">
        <v>471</v>
      </c>
      <c r="C8110" s="448" t="s">
        <v>5749</v>
      </c>
      <c r="D8110" s="397" t="s">
        <v>160</v>
      </c>
      <c r="E8110" s="397" t="s">
        <v>5750</v>
      </c>
      <c r="F8110" s="545" t="s">
        <v>4013</v>
      </c>
      <c r="G8110" s="545"/>
      <c r="H8110" s="398" t="s">
        <v>340</v>
      </c>
      <c r="I8110" s="449">
        <v>1</v>
      </c>
      <c r="J8110" s="449">
        <v>0</v>
      </c>
      <c r="K8110" s="450">
        <v>0</v>
      </c>
      <c r="L8110" s="450">
        <v>0</v>
      </c>
    </row>
    <row r="8111" spans="2:12" x14ac:dyDescent="0.25">
      <c r="B8111" s="394" t="s">
        <v>383</v>
      </c>
      <c r="C8111" s="444" t="s">
        <v>673</v>
      </c>
      <c r="D8111" s="394" t="s">
        <v>1336</v>
      </c>
      <c r="E8111" s="394" t="s">
        <v>247</v>
      </c>
      <c r="F8111" s="542" t="s">
        <v>384</v>
      </c>
      <c r="G8111" s="542"/>
      <c r="H8111" s="395" t="s">
        <v>340</v>
      </c>
      <c r="I8111" s="445">
        <v>1</v>
      </c>
      <c r="J8111" s="445">
        <v>0</v>
      </c>
      <c r="K8111" s="446">
        <v>29.12</v>
      </c>
      <c r="L8111" s="446">
        <v>29.12</v>
      </c>
    </row>
    <row r="8112" spans="2:12" ht="25.5" x14ac:dyDescent="0.25">
      <c r="B8112" s="399"/>
      <c r="C8112" s="399"/>
      <c r="D8112" s="399"/>
      <c r="E8112" s="399"/>
      <c r="F8112" s="399"/>
      <c r="G8112" s="399" t="s">
        <v>386</v>
      </c>
      <c r="H8112" s="447">
        <v>29.12</v>
      </c>
      <c r="I8112" s="399" t="s">
        <v>387</v>
      </c>
      <c r="J8112" s="447">
        <v>0</v>
      </c>
      <c r="K8112" s="399" t="s">
        <v>388</v>
      </c>
      <c r="L8112" s="447">
        <v>29.12</v>
      </c>
    </row>
    <row r="8113" spans="2:12" ht="26.25" thickBot="1" x14ac:dyDescent="0.3">
      <c r="B8113" s="399"/>
      <c r="C8113" s="399"/>
      <c r="D8113" s="399"/>
      <c r="E8113" s="399"/>
      <c r="F8113" s="399"/>
      <c r="G8113" s="399" t="s">
        <v>389</v>
      </c>
      <c r="H8113" s="447">
        <v>0</v>
      </c>
      <c r="I8113" s="543"/>
      <c r="J8113" s="543" t="s">
        <v>474</v>
      </c>
      <c r="K8113" s="399"/>
      <c r="L8113" s="447">
        <v>29.2</v>
      </c>
    </row>
    <row r="8114" spans="2:12" ht="13.5" thickTop="1" x14ac:dyDescent="0.25">
      <c r="B8114" s="396"/>
      <c r="C8114" s="396"/>
      <c r="D8114" s="396"/>
      <c r="E8114" s="396"/>
      <c r="F8114" s="396"/>
      <c r="G8114" s="396"/>
      <c r="H8114" s="396"/>
      <c r="I8114" s="396"/>
      <c r="J8114" s="396"/>
      <c r="K8114" s="396"/>
      <c r="L8114" s="396"/>
    </row>
    <row r="8115" spans="2:12" ht="15" x14ac:dyDescent="0.25">
      <c r="B8115" s="388"/>
      <c r="C8115" s="440" t="s">
        <v>15</v>
      </c>
      <c r="D8115" s="388" t="s">
        <v>33</v>
      </c>
      <c r="E8115" s="388" t="s">
        <v>30</v>
      </c>
      <c r="F8115" s="544" t="s">
        <v>199</v>
      </c>
      <c r="G8115" s="544"/>
      <c r="H8115" s="389" t="s">
        <v>24</v>
      </c>
      <c r="I8115" s="440" t="s">
        <v>26</v>
      </c>
      <c r="J8115" s="440" t="s">
        <v>585</v>
      </c>
      <c r="K8115" s="440" t="s">
        <v>54</v>
      </c>
      <c r="L8115" s="440" t="s">
        <v>25</v>
      </c>
    </row>
    <row r="8116" spans="2:12" ht="51" x14ac:dyDescent="0.25">
      <c r="B8116" s="390" t="s">
        <v>382</v>
      </c>
      <c r="C8116" s="391" t="s">
        <v>5514</v>
      </c>
      <c r="D8116" s="390" t="s">
        <v>160</v>
      </c>
      <c r="E8116" s="390" t="s">
        <v>5515</v>
      </c>
      <c r="F8116" s="541" t="s">
        <v>4013</v>
      </c>
      <c r="G8116" s="541"/>
      <c r="H8116" s="392" t="s">
        <v>505</v>
      </c>
      <c r="I8116" s="443">
        <v>1</v>
      </c>
      <c r="J8116" s="393"/>
      <c r="K8116" s="393">
        <v>30.67</v>
      </c>
      <c r="L8116" s="393">
        <v>30.67</v>
      </c>
    </row>
    <row r="8117" spans="2:12" ht="38.25" x14ac:dyDescent="0.25">
      <c r="B8117" s="397" t="s">
        <v>471</v>
      </c>
      <c r="C8117" s="448" t="s">
        <v>5749</v>
      </c>
      <c r="D8117" s="397" t="s">
        <v>160</v>
      </c>
      <c r="E8117" s="397" t="s">
        <v>5750</v>
      </c>
      <c r="F8117" s="545" t="s">
        <v>4013</v>
      </c>
      <c r="G8117" s="545"/>
      <c r="H8117" s="398" t="s">
        <v>340</v>
      </c>
      <c r="I8117" s="449">
        <v>1</v>
      </c>
      <c r="J8117" s="449">
        <v>0</v>
      </c>
      <c r="K8117" s="450">
        <v>0</v>
      </c>
      <c r="L8117" s="450">
        <v>0</v>
      </c>
    </row>
    <row r="8118" spans="2:12" ht="38.25" x14ac:dyDescent="0.25">
      <c r="B8118" s="397" t="s">
        <v>471</v>
      </c>
      <c r="C8118" s="448" t="s">
        <v>5751</v>
      </c>
      <c r="D8118" s="397" t="s">
        <v>160</v>
      </c>
      <c r="E8118" s="397" t="s">
        <v>5752</v>
      </c>
      <c r="F8118" s="545" t="s">
        <v>4013</v>
      </c>
      <c r="G8118" s="545"/>
      <c r="H8118" s="398" t="s">
        <v>340</v>
      </c>
      <c r="I8118" s="449">
        <v>1</v>
      </c>
      <c r="J8118" s="449">
        <v>0</v>
      </c>
      <c r="K8118" s="450">
        <v>0.06</v>
      </c>
      <c r="L8118" s="450">
        <v>0.06</v>
      </c>
    </row>
    <row r="8119" spans="2:12" ht="38.25" x14ac:dyDescent="0.25">
      <c r="B8119" s="397" t="s">
        <v>471</v>
      </c>
      <c r="C8119" s="448" t="s">
        <v>5747</v>
      </c>
      <c r="D8119" s="397" t="s">
        <v>160</v>
      </c>
      <c r="E8119" s="397" t="s">
        <v>5748</v>
      </c>
      <c r="F8119" s="545" t="s">
        <v>4013</v>
      </c>
      <c r="G8119" s="545"/>
      <c r="H8119" s="398" t="s">
        <v>340</v>
      </c>
      <c r="I8119" s="449">
        <v>1</v>
      </c>
      <c r="J8119" s="449">
        <v>0</v>
      </c>
      <c r="K8119" s="450">
        <v>0.08</v>
      </c>
      <c r="L8119" s="450">
        <v>0.08</v>
      </c>
    </row>
    <row r="8120" spans="2:12" ht="51" x14ac:dyDescent="0.25">
      <c r="B8120" s="397" t="s">
        <v>471</v>
      </c>
      <c r="C8120" s="448" t="s">
        <v>5753</v>
      </c>
      <c r="D8120" s="397" t="s">
        <v>160</v>
      </c>
      <c r="E8120" s="397" t="s">
        <v>5754</v>
      </c>
      <c r="F8120" s="545" t="s">
        <v>4013</v>
      </c>
      <c r="G8120" s="545"/>
      <c r="H8120" s="398" t="s">
        <v>340</v>
      </c>
      <c r="I8120" s="449">
        <v>1</v>
      </c>
      <c r="J8120" s="449">
        <v>0</v>
      </c>
      <c r="K8120" s="450">
        <v>1.41</v>
      </c>
      <c r="L8120" s="450">
        <v>1.41</v>
      </c>
    </row>
    <row r="8121" spans="2:12" x14ac:dyDescent="0.25">
      <c r="B8121" s="394" t="s">
        <v>383</v>
      </c>
      <c r="C8121" s="444" t="s">
        <v>673</v>
      </c>
      <c r="D8121" s="394" t="s">
        <v>1336</v>
      </c>
      <c r="E8121" s="394" t="s">
        <v>247</v>
      </c>
      <c r="F8121" s="542" t="s">
        <v>384</v>
      </c>
      <c r="G8121" s="542"/>
      <c r="H8121" s="395" t="s">
        <v>340</v>
      </c>
      <c r="I8121" s="445">
        <v>1</v>
      </c>
      <c r="J8121" s="445">
        <v>0</v>
      </c>
      <c r="K8121" s="446">
        <v>29.12</v>
      </c>
      <c r="L8121" s="446">
        <v>29.12</v>
      </c>
    </row>
    <row r="8122" spans="2:12" ht="25.5" x14ac:dyDescent="0.25">
      <c r="B8122" s="399"/>
      <c r="C8122" s="399"/>
      <c r="D8122" s="399"/>
      <c r="E8122" s="399"/>
      <c r="F8122" s="399"/>
      <c r="G8122" s="399" t="s">
        <v>386</v>
      </c>
      <c r="H8122" s="447">
        <v>29.12</v>
      </c>
      <c r="I8122" s="399" t="s">
        <v>387</v>
      </c>
      <c r="J8122" s="447">
        <v>0</v>
      </c>
      <c r="K8122" s="399" t="s">
        <v>388</v>
      </c>
      <c r="L8122" s="447">
        <v>29.12</v>
      </c>
    </row>
    <row r="8123" spans="2:12" ht="26.25" thickBot="1" x14ac:dyDescent="0.3">
      <c r="B8123" s="399"/>
      <c r="C8123" s="399"/>
      <c r="D8123" s="399"/>
      <c r="E8123" s="399"/>
      <c r="F8123" s="399"/>
      <c r="G8123" s="399" t="s">
        <v>389</v>
      </c>
      <c r="H8123" s="447">
        <v>0</v>
      </c>
      <c r="I8123" s="543"/>
      <c r="J8123" s="543" t="s">
        <v>474</v>
      </c>
      <c r="K8123" s="399"/>
      <c r="L8123" s="447">
        <v>30.67</v>
      </c>
    </row>
    <row r="8124" spans="2:12" ht="13.5" thickTop="1" x14ac:dyDescent="0.25">
      <c r="B8124" s="396"/>
      <c r="C8124" s="396"/>
      <c r="D8124" s="396"/>
      <c r="E8124" s="396"/>
      <c r="F8124" s="396"/>
      <c r="G8124" s="396"/>
      <c r="H8124" s="396"/>
      <c r="I8124" s="396"/>
      <c r="J8124" s="396"/>
      <c r="K8124" s="396"/>
      <c r="L8124" s="396"/>
    </row>
    <row r="8125" spans="2:12" ht="15" x14ac:dyDescent="0.25">
      <c r="B8125" s="388"/>
      <c r="C8125" s="440" t="s">
        <v>15</v>
      </c>
      <c r="D8125" s="388" t="s">
        <v>33</v>
      </c>
      <c r="E8125" s="388" t="s">
        <v>30</v>
      </c>
      <c r="F8125" s="544" t="s">
        <v>199</v>
      </c>
      <c r="G8125" s="544"/>
      <c r="H8125" s="389" t="s">
        <v>24</v>
      </c>
      <c r="I8125" s="440" t="s">
        <v>26</v>
      </c>
      <c r="J8125" s="440" t="s">
        <v>585</v>
      </c>
      <c r="K8125" s="440" t="s">
        <v>54</v>
      </c>
      <c r="L8125" s="440" t="s">
        <v>25</v>
      </c>
    </row>
    <row r="8126" spans="2:12" ht="38.25" x14ac:dyDescent="0.25">
      <c r="B8126" s="390" t="s">
        <v>382</v>
      </c>
      <c r="C8126" s="391" t="s">
        <v>5747</v>
      </c>
      <c r="D8126" s="390" t="s">
        <v>160</v>
      </c>
      <c r="E8126" s="390" t="s">
        <v>5748</v>
      </c>
      <c r="F8126" s="541" t="s">
        <v>4013</v>
      </c>
      <c r="G8126" s="541"/>
      <c r="H8126" s="392" t="s">
        <v>340</v>
      </c>
      <c r="I8126" s="443">
        <v>1</v>
      </c>
      <c r="J8126" s="393"/>
      <c r="K8126" s="393">
        <v>0.08</v>
      </c>
      <c r="L8126" s="393">
        <v>0.08</v>
      </c>
    </row>
    <row r="8127" spans="2:12" ht="38.25" x14ac:dyDescent="0.25">
      <c r="B8127" s="394" t="s">
        <v>383</v>
      </c>
      <c r="C8127" s="444" t="s">
        <v>5755</v>
      </c>
      <c r="D8127" s="394" t="s">
        <v>160</v>
      </c>
      <c r="E8127" s="394" t="s">
        <v>5756</v>
      </c>
      <c r="F8127" s="542" t="s">
        <v>390</v>
      </c>
      <c r="G8127" s="542"/>
      <c r="H8127" s="395" t="s">
        <v>159</v>
      </c>
      <c r="I8127" s="445">
        <v>7.2000000000000002E-5</v>
      </c>
      <c r="J8127" s="445">
        <v>0</v>
      </c>
      <c r="K8127" s="446">
        <v>1241.4000000000001</v>
      </c>
      <c r="L8127" s="446">
        <v>8.9380799999999996E-2</v>
      </c>
    </row>
    <row r="8128" spans="2:12" ht="25.5" x14ac:dyDescent="0.25">
      <c r="B8128" s="399"/>
      <c r="C8128" s="399"/>
      <c r="D8128" s="399"/>
      <c r="E8128" s="399"/>
      <c r="F8128" s="399"/>
      <c r="G8128" s="399" t="s">
        <v>386</v>
      </c>
      <c r="H8128" s="447">
        <v>0</v>
      </c>
      <c r="I8128" s="399" t="s">
        <v>387</v>
      </c>
      <c r="J8128" s="447">
        <v>0</v>
      </c>
      <c r="K8128" s="399" t="s">
        <v>388</v>
      </c>
      <c r="L8128" s="447">
        <v>0</v>
      </c>
    </row>
    <row r="8129" spans="2:12" ht="26.25" thickBot="1" x14ac:dyDescent="0.3">
      <c r="B8129" s="399"/>
      <c r="C8129" s="399"/>
      <c r="D8129" s="399"/>
      <c r="E8129" s="399"/>
      <c r="F8129" s="399"/>
      <c r="G8129" s="399" t="s">
        <v>389</v>
      </c>
      <c r="H8129" s="447">
        <v>0</v>
      </c>
      <c r="I8129" s="543"/>
      <c r="J8129" s="543" t="s">
        <v>474</v>
      </c>
      <c r="K8129" s="399"/>
      <c r="L8129" s="447">
        <v>0.08</v>
      </c>
    </row>
    <row r="8130" spans="2:12" ht="13.5" thickTop="1" x14ac:dyDescent="0.25">
      <c r="B8130" s="396"/>
      <c r="C8130" s="396"/>
      <c r="D8130" s="396"/>
      <c r="E8130" s="396"/>
      <c r="F8130" s="396"/>
      <c r="G8130" s="396"/>
      <c r="H8130" s="396"/>
      <c r="I8130" s="396"/>
      <c r="J8130" s="396"/>
      <c r="K8130" s="396"/>
      <c r="L8130" s="396"/>
    </row>
    <row r="8131" spans="2:12" ht="15" x14ac:dyDescent="0.25">
      <c r="B8131" s="388"/>
      <c r="C8131" s="440" t="s">
        <v>15</v>
      </c>
      <c r="D8131" s="388" t="s">
        <v>33</v>
      </c>
      <c r="E8131" s="388" t="s">
        <v>30</v>
      </c>
      <c r="F8131" s="544" t="s">
        <v>199</v>
      </c>
      <c r="G8131" s="544"/>
      <c r="H8131" s="389" t="s">
        <v>24</v>
      </c>
      <c r="I8131" s="440" t="s">
        <v>26</v>
      </c>
      <c r="J8131" s="440" t="s">
        <v>585</v>
      </c>
      <c r="K8131" s="440" t="s">
        <v>54</v>
      </c>
      <c r="L8131" s="440" t="s">
        <v>25</v>
      </c>
    </row>
    <row r="8132" spans="2:12" ht="38.25" x14ac:dyDescent="0.25">
      <c r="B8132" s="390" t="s">
        <v>382</v>
      </c>
      <c r="C8132" s="391" t="s">
        <v>5749</v>
      </c>
      <c r="D8132" s="390" t="s">
        <v>160</v>
      </c>
      <c r="E8132" s="390" t="s">
        <v>5750</v>
      </c>
      <c r="F8132" s="541" t="s">
        <v>4013</v>
      </c>
      <c r="G8132" s="541"/>
      <c r="H8132" s="392" t="s">
        <v>340</v>
      </c>
      <c r="I8132" s="443">
        <v>1</v>
      </c>
      <c r="J8132" s="393"/>
      <c r="K8132" s="393">
        <v>0</v>
      </c>
      <c r="L8132" s="393">
        <v>0</v>
      </c>
    </row>
    <row r="8133" spans="2:12" ht="38.25" x14ac:dyDescent="0.25">
      <c r="B8133" s="394" t="s">
        <v>383</v>
      </c>
      <c r="C8133" s="444" t="s">
        <v>5755</v>
      </c>
      <c r="D8133" s="394" t="s">
        <v>160</v>
      </c>
      <c r="E8133" s="394" t="s">
        <v>5756</v>
      </c>
      <c r="F8133" s="542" t="s">
        <v>390</v>
      </c>
      <c r="G8133" s="542"/>
      <c r="H8133" s="395" t="s">
        <v>159</v>
      </c>
      <c r="I8133" s="445">
        <v>7.5000000000000002E-6</v>
      </c>
      <c r="J8133" s="445">
        <v>0</v>
      </c>
      <c r="K8133" s="446">
        <v>1241.4000000000001</v>
      </c>
      <c r="L8133" s="446">
        <v>9.3104999999999993E-3</v>
      </c>
    </row>
    <row r="8134" spans="2:12" ht="25.5" x14ac:dyDescent="0.25">
      <c r="B8134" s="399"/>
      <c r="C8134" s="399"/>
      <c r="D8134" s="399"/>
      <c r="E8134" s="399"/>
      <c r="F8134" s="399"/>
      <c r="G8134" s="399" t="s">
        <v>386</v>
      </c>
      <c r="H8134" s="447">
        <v>0</v>
      </c>
      <c r="I8134" s="399" t="s">
        <v>387</v>
      </c>
      <c r="J8134" s="447">
        <v>0</v>
      </c>
      <c r="K8134" s="399" t="s">
        <v>388</v>
      </c>
      <c r="L8134" s="447">
        <v>0</v>
      </c>
    </row>
    <row r="8135" spans="2:12" ht="26.25" thickBot="1" x14ac:dyDescent="0.3">
      <c r="B8135" s="399"/>
      <c r="C8135" s="399"/>
      <c r="D8135" s="399"/>
      <c r="E8135" s="399"/>
      <c r="F8135" s="399"/>
      <c r="G8135" s="399" t="s">
        <v>389</v>
      </c>
      <c r="H8135" s="447">
        <v>0</v>
      </c>
      <c r="I8135" s="543"/>
      <c r="J8135" s="543" t="s">
        <v>474</v>
      </c>
      <c r="K8135" s="399"/>
      <c r="L8135" s="447">
        <v>0</v>
      </c>
    </row>
    <row r="8136" spans="2:12" ht="13.5" thickTop="1" x14ac:dyDescent="0.25">
      <c r="B8136" s="396"/>
      <c r="C8136" s="396"/>
      <c r="D8136" s="396"/>
      <c r="E8136" s="396"/>
      <c r="F8136" s="396"/>
      <c r="G8136" s="396"/>
      <c r="H8136" s="396"/>
      <c r="I8136" s="396"/>
      <c r="J8136" s="396"/>
      <c r="K8136" s="396"/>
      <c r="L8136" s="396"/>
    </row>
    <row r="8137" spans="2:12" ht="15" x14ac:dyDescent="0.25">
      <c r="B8137" s="388"/>
      <c r="C8137" s="440" t="s">
        <v>15</v>
      </c>
      <c r="D8137" s="388" t="s">
        <v>33</v>
      </c>
      <c r="E8137" s="388" t="s">
        <v>30</v>
      </c>
      <c r="F8137" s="544" t="s">
        <v>199</v>
      </c>
      <c r="G8137" s="544"/>
      <c r="H8137" s="389" t="s">
        <v>24</v>
      </c>
      <c r="I8137" s="440" t="s">
        <v>26</v>
      </c>
      <c r="J8137" s="440" t="s">
        <v>585</v>
      </c>
      <c r="K8137" s="440" t="s">
        <v>54</v>
      </c>
      <c r="L8137" s="440" t="s">
        <v>25</v>
      </c>
    </row>
    <row r="8138" spans="2:12" ht="38.25" x14ac:dyDescent="0.25">
      <c r="B8138" s="390" t="s">
        <v>382</v>
      </c>
      <c r="C8138" s="391" t="s">
        <v>5751</v>
      </c>
      <c r="D8138" s="390" t="s">
        <v>160</v>
      </c>
      <c r="E8138" s="390" t="s">
        <v>5752</v>
      </c>
      <c r="F8138" s="541" t="s">
        <v>4013</v>
      </c>
      <c r="G8138" s="541"/>
      <c r="H8138" s="392" t="s">
        <v>340</v>
      </c>
      <c r="I8138" s="443">
        <v>1</v>
      </c>
      <c r="J8138" s="393"/>
      <c r="K8138" s="393">
        <v>0.06</v>
      </c>
      <c r="L8138" s="393">
        <v>0.06</v>
      </c>
    </row>
    <row r="8139" spans="2:12" ht="38.25" x14ac:dyDescent="0.25">
      <c r="B8139" s="394" t="s">
        <v>383</v>
      </c>
      <c r="C8139" s="444" t="s">
        <v>5755</v>
      </c>
      <c r="D8139" s="394" t="s">
        <v>160</v>
      </c>
      <c r="E8139" s="394" t="s">
        <v>5756</v>
      </c>
      <c r="F8139" s="542" t="s">
        <v>390</v>
      </c>
      <c r="G8139" s="542"/>
      <c r="H8139" s="395" t="s">
        <v>159</v>
      </c>
      <c r="I8139" s="445">
        <v>5.0000000000000002E-5</v>
      </c>
      <c r="J8139" s="445">
        <v>0</v>
      </c>
      <c r="K8139" s="446">
        <v>1241.4000000000001</v>
      </c>
      <c r="L8139" s="446">
        <v>6.207E-2</v>
      </c>
    </row>
    <row r="8140" spans="2:12" ht="25.5" x14ac:dyDescent="0.25">
      <c r="B8140" s="399"/>
      <c r="C8140" s="399"/>
      <c r="D8140" s="399"/>
      <c r="E8140" s="399"/>
      <c r="F8140" s="399"/>
      <c r="G8140" s="399" t="s">
        <v>386</v>
      </c>
      <c r="H8140" s="447">
        <v>0</v>
      </c>
      <c r="I8140" s="399" t="s">
        <v>387</v>
      </c>
      <c r="J8140" s="447">
        <v>0</v>
      </c>
      <c r="K8140" s="399" t="s">
        <v>388</v>
      </c>
      <c r="L8140" s="447">
        <v>0</v>
      </c>
    </row>
    <row r="8141" spans="2:12" ht="26.25" thickBot="1" x14ac:dyDescent="0.3">
      <c r="B8141" s="399"/>
      <c r="C8141" s="399"/>
      <c r="D8141" s="399"/>
      <c r="E8141" s="399"/>
      <c r="F8141" s="399"/>
      <c r="G8141" s="399" t="s">
        <v>389</v>
      </c>
      <c r="H8141" s="447">
        <v>0</v>
      </c>
      <c r="I8141" s="543"/>
      <c r="J8141" s="543" t="s">
        <v>474</v>
      </c>
      <c r="K8141" s="399"/>
      <c r="L8141" s="447">
        <v>0.06</v>
      </c>
    </row>
    <row r="8142" spans="2:12" ht="13.5" thickTop="1" x14ac:dyDescent="0.25">
      <c r="B8142" s="396"/>
      <c r="C8142" s="396"/>
      <c r="D8142" s="396"/>
      <c r="E8142" s="396"/>
      <c r="F8142" s="396"/>
      <c r="G8142" s="396"/>
      <c r="H8142" s="396"/>
      <c r="I8142" s="396"/>
      <c r="J8142" s="396"/>
      <c r="K8142" s="396"/>
      <c r="L8142" s="396"/>
    </row>
    <row r="8143" spans="2:12" ht="15" x14ac:dyDescent="0.25">
      <c r="B8143" s="388"/>
      <c r="C8143" s="440" t="s">
        <v>15</v>
      </c>
      <c r="D8143" s="388" t="s">
        <v>33</v>
      </c>
      <c r="E8143" s="388" t="s">
        <v>30</v>
      </c>
      <c r="F8143" s="544" t="s">
        <v>199</v>
      </c>
      <c r="G8143" s="544"/>
      <c r="H8143" s="389" t="s">
        <v>24</v>
      </c>
      <c r="I8143" s="440" t="s">
        <v>26</v>
      </c>
      <c r="J8143" s="440" t="s">
        <v>585</v>
      </c>
      <c r="K8143" s="440" t="s">
        <v>54</v>
      </c>
      <c r="L8143" s="440" t="s">
        <v>25</v>
      </c>
    </row>
    <row r="8144" spans="2:12" ht="51" x14ac:dyDescent="0.25">
      <c r="B8144" s="390" t="s">
        <v>382</v>
      </c>
      <c r="C8144" s="391" t="s">
        <v>5753</v>
      </c>
      <c r="D8144" s="390" t="s">
        <v>160</v>
      </c>
      <c r="E8144" s="390" t="s">
        <v>5754</v>
      </c>
      <c r="F8144" s="541" t="s">
        <v>4013</v>
      </c>
      <c r="G8144" s="541"/>
      <c r="H8144" s="392" t="s">
        <v>340</v>
      </c>
      <c r="I8144" s="443">
        <v>1</v>
      </c>
      <c r="J8144" s="393"/>
      <c r="K8144" s="393">
        <v>1.41</v>
      </c>
      <c r="L8144" s="393">
        <v>1.41</v>
      </c>
    </row>
    <row r="8145" spans="2:12" x14ac:dyDescent="0.25">
      <c r="B8145" s="394" t="s">
        <v>383</v>
      </c>
      <c r="C8145" s="444" t="s">
        <v>717</v>
      </c>
      <c r="D8145" s="394" t="s">
        <v>1336</v>
      </c>
      <c r="E8145" s="394" t="s">
        <v>467</v>
      </c>
      <c r="F8145" s="542" t="s">
        <v>390</v>
      </c>
      <c r="G8145" s="542"/>
      <c r="H8145" s="395" t="s">
        <v>468</v>
      </c>
      <c r="I8145" s="445">
        <v>1.36</v>
      </c>
      <c r="J8145" s="445">
        <v>0</v>
      </c>
      <c r="K8145" s="446">
        <v>1.04</v>
      </c>
      <c r="L8145" s="446">
        <v>1.4144000000000001</v>
      </c>
    </row>
    <row r="8146" spans="2:12" ht="25.5" x14ac:dyDescent="0.25">
      <c r="B8146" s="399"/>
      <c r="C8146" s="399"/>
      <c r="D8146" s="399"/>
      <c r="E8146" s="399"/>
      <c r="F8146" s="399"/>
      <c r="G8146" s="399" t="s">
        <v>386</v>
      </c>
      <c r="H8146" s="447">
        <v>0</v>
      </c>
      <c r="I8146" s="399" t="s">
        <v>387</v>
      </c>
      <c r="J8146" s="447">
        <v>0</v>
      </c>
      <c r="K8146" s="399" t="s">
        <v>388</v>
      </c>
      <c r="L8146" s="447">
        <v>0</v>
      </c>
    </row>
    <row r="8147" spans="2:12" ht="26.25" thickBot="1" x14ac:dyDescent="0.3">
      <c r="B8147" s="399"/>
      <c r="C8147" s="399"/>
      <c r="D8147" s="399"/>
      <c r="E8147" s="399"/>
      <c r="F8147" s="399"/>
      <c r="G8147" s="399" t="s">
        <v>389</v>
      </c>
      <c r="H8147" s="447">
        <v>0</v>
      </c>
      <c r="I8147" s="543"/>
      <c r="J8147" s="543" t="s">
        <v>474</v>
      </c>
      <c r="K8147" s="399"/>
      <c r="L8147" s="447">
        <v>1.41</v>
      </c>
    </row>
    <row r="8148" spans="2:12" ht="13.5" thickTop="1" x14ac:dyDescent="0.25">
      <c r="B8148" s="396"/>
      <c r="C8148" s="396"/>
      <c r="D8148" s="396"/>
      <c r="E8148" s="396"/>
      <c r="F8148" s="396"/>
      <c r="G8148" s="396"/>
      <c r="H8148" s="396"/>
      <c r="I8148" s="396"/>
      <c r="J8148" s="396"/>
      <c r="K8148" s="396"/>
      <c r="L8148" s="396"/>
    </row>
    <row r="8149" spans="2:12" ht="15" x14ac:dyDescent="0.25">
      <c r="B8149" s="388"/>
      <c r="C8149" s="440" t="s">
        <v>15</v>
      </c>
      <c r="D8149" s="388" t="s">
        <v>33</v>
      </c>
      <c r="E8149" s="388" t="s">
        <v>30</v>
      </c>
      <c r="F8149" s="544" t="s">
        <v>199</v>
      </c>
      <c r="G8149" s="544"/>
      <c r="H8149" s="389" t="s">
        <v>24</v>
      </c>
      <c r="I8149" s="440" t="s">
        <v>26</v>
      </c>
      <c r="J8149" s="440" t="s">
        <v>585</v>
      </c>
      <c r="K8149" s="440" t="s">
        <v>54</v>
      </c>
      <c r="L8149" s="440" t="s">
        <v>25</v>
      </c>
    </row>
    <row r="8150" spans="2:12" ht="25.5" x14ac:dyDescent="0.25">
      <c r="B8150" s="390" t="s">
        <v>382</v>
      </c>
      <c r="C8150" s="391" t="s">
        <v>4078</v>
      </c>
      <c r="D8150" s="390" t="s">
        <v>1336</v>
      </c>
      <c r="E8150" s="390" t="s">
        <v>4079</v>
      </c>
      <c r="F8150" s="541">
        <v>301</v>
      </c>
      <c r="G8150" s="541"/>
      <c r="H8150" s="392" t="s">
        <v>138</v>
      </c>
      <c r="I8150" s="443">
        <v>1</v>
      </c>
      <c r="J8150" s="393"/>
      <c r="K8150" s="393">
        <v>98</v>
      </c>
      <c r="L8150" s="393">
        <v>98</v>
      </c>
    </row>
    <row r="8151" spans="2:12" x14ac:dyDescent="0.25">
      <c r="B8151" s="394" t="s">
        <v>383</v>
      </c>
      <c r="C8151" s="444" t="s">
        <v>3968</v>
      </c>
      <c r="D8151" s="394" t="s">
        <v>1336</v>
      </c>
      <c r="E8151" s="394" t="s">
        <v>3969</v>
      </c>
      <c r="F8151" s="542" t="s">
        <v>390</v>
      </c>
      <c r="G8151" s="542"/>
      <c r="H8151" s="395" t="s">
        <v>138</v>
      </c>
      <c r="I8151" s="445">
        <v>1</v>
      </c>
      <c r="J8151" s="445">
        <v>0</v>
      </c>
      <c r="K8151" s="446">
        <v>98</v>
      </c>
      <c r="L8151" s="446">
        <v>98</v>
      </c>
    </row>
    <row r="8152" spans="2:12" ht="25.5" x14ac:dyDescent="0.25">
      <c r="B8152" s="399"/>
      <c r="C8152" s="399"/>
      <c r="D8152" s="399"/>
      <c r="E8152" s="399"/>
      <c r="F8152" s="399"/>
      <c r="G8152" s="399" t="s">
        <v>386</v>
      </c>
      <c r="H8152" s="447">
        <v>0</v>
      </c>
      <c r="I8152" s="399" t="s">
        <v>387</v>
      </c>
      <c r="J8152" s="447">
        <v>0</v>
      </c>
      <c r="K8152" s="399" t="s">
        <v>388</v>
      </c>
      <c r="L8152" s="447">
        <v>0</v>
      </c>
    </row>
    <row r="8153" spans="2:12" ht="26.25" thickBot="1" x14ac:dyDescent="0.3">
      <c r="B8153" s="399"/>
      <c r="C8153" s="399"/>
      <c r="D8153" s="399"/>
      <c r="E8153" s="399"/>
      <c r="F8153" s="399"/>
      <c r="G8153" s="399" t="s">
        <v>389</v>
      </c>
      <c r="H8153" s="447">
        <v>0</v>
      </c>
      <c r="I8153" s="543"/>
      <c r="J8153" s="543" t="s">
        <v>474</v>
      </c>
      <c r="K8153" s="399"/>
      <c r="L8153" s="447">
        <v>98</v>
      </c>
    </row>
    <row r="8154" spans="2:12" ht="13.5" thickTop="1" x14ac:dyDescent="0.25">
      <c r="B8154" s="396"/>
      <c r="C8154" s="396"/>
      <c r="D8154" s="396"/>
      <c r="E8154" s="396"/>
      <c r="F8154" s="396"/>
      <c r="G8154" s="396"/>
      <c r="H8154" s="396"/>
      <c r="I8154" s="396"/>
      <c r="J8154" s="396"/>
      <c r="K8154" s="396"/>
      <c r="L8154" s="396"/>
    </row>
    <row r="8155" spans="2:12" ht="15" x14ac:dyDescent="0.25">
      <c r="B8155" s="388"/>
      <c r="C8155" s="440" t="s">
        <v>15</v>
      </c>
      <c r="D8155" s="388" t="s">
        <v>33</v>
      </c>
      <c r="E8155" s="388" t="s">
        <v>30</v>
      </c>
      <c r="F8155" s="544" t="s">
        <v>199</v>
      </c>
      <c r="G8155" s="544"/>
      <c r="H8155" s="389" t="s">
        <v>24</v>
      </c>
      <c r="I8155" s="440" t="s">
        <v>26</v>
      </c>
      <c r="J8155" s="440" t="s">
        <v>54</v>
      </c>
      <c r="K8155" s="440" t="s">
        <v>25</v>
      </c>
      <c r="L8155"/>
    </row>
    <row r="8156" spans="2:12" ht="15" x14ac:dyDescent="0.25">
      <c r="B8156" s="390" t="s">
        <v>382</v>
      </c>
      <c r="C8156" s="391" t="s">
        <v>5757</v>
      </c>
      <c r="D8156" s="390" t="s">
        <v>3117</v>
      </c>
      <c r="E8156" s="390" t="s">
        <v>5758</v>
      </c>
      <c r="F8156" s="541" t="s">
        <v>73</v>
      </c>
      <c r="G8156" s="541"/>
      <c r="H8156" s="392" t="s">
        <v>5759</v>
      </c>
      <c r="I8156" s="443">
        <v>1</v>
      </c>
      <c r="J8156" s="393">
        <v>1.08</v>
      </c>
      <c r="K8156" s="393">
        <v>1.08</v>
      </c>
      <c r="L8156"/>
    </row>
    <row r="8157" spans="2:12" ht="15" x14ac:dyDescent="0.25">
      <c r="B8157" s="544" t="s">
        <v>618</v>
      </c>
      <c r="C8157" s="546" t="s">
        <v>15</v>
      </c>
      <c r="D8157" s="544" t="s">
        <v>33</v>
      </c>
      <c r="E8157" s="544" t="s">
        <v>619</v>
      </c>
      <c r="F8157" s="546" t="s">
        <v>201</v>
      </c>
      <c r="G8157" s="548" t="s">
        <v>620</v>
      </c>
      <c r="H8157" s="546"/>
      <c r="I8157" s="548" t="s">
        <v>605</v>
      </c>
      <c r="J8157" s="546"/>
      <c r="K8157" s="546" t="s">
        <v>606</v>
      </c>
      <c r="L8157"/>
    </row>
    <row r="8158" spans="2:12" ht="30" x14ac:dyDescent="0.25">
      <c r="B8158" s="546"/>
      <c r="C8158" s="546"/>
      <c r="D8158" s="546"/>
      <c r="E8158" s="546"/>
      <c r="F8158" s="546"/>
      <c r="G8158" s="440" t="s">
        <v>621</v>
      </c>
      <c r="H8158" s="440" t="s">
        <v>622</v>
      </c>
      <c r="I8158" s="440" t="s">
        <v>621</v>
      </c>
      <c r="J8158" s="440" t="s">
        <v>622</v>
      </c>
      <c r="K8158" s="546"/>
      <c r="L8158"/>
    </row>
    <row r="8159" spans="2:12" ht="15" x14ac:dyDescent="0.25">
      <c r="B8159" s="394" t="s">
        <v>383</v>
      </c>
      <c r="C8159" s="444" t="s">
        <v>5633</v>
      </c>
      <c r="D8159" s="394" t="s">
        <v>3117</v>
      </c>
      <c r="E8159" s="394" t="s">
        <v>5634</v>
      </c>
      <c r="F8159" s="445">
        <v>1</v>
      </c>
      <c r="G8159" s="446">
        <v>1</v>
      </c>
      <c r="H8159" s="446">
        <v>0</v>
      </c>
      <c r="I8159" s="451">
        <v>277.83999999999997</v>
      </c>
      <c r="J8159" s="451">
        <v>71.94</v>
      </c>
      <c r="K8159" s="451">
        <v>277.83999999999997</v>
      </c>
      <c r="L8159"/>
    </row>
    <row r="8160" spans="2:12" ht="15" x14ac:dyDescent="0.25">
      <c r="B8160" s="547"/>
      <c r="C8160" s="547"/>
      <c r="D8160" s="547"/>
      <c r="E8160" s="547"/>
      <c r="F8160" s="547"/>
      <c r="G8160" s="547" t="s">
        <v>626</v>
      </c>
      <c r="H8160" s="547"/>
      <c r="I8160" s="547"/>
      <c r="J8160" s="547"/>
      <c r="K8160" s="400">
        <v>277.8415</v>
      </c>
      <c r="L8160"/>
    </row>
    <row r="8161" spans="2:12" ht="15" x14ac:dyDescent="0.25">
      <c r="B8161" s="547"/>
      <c r="C8161" s="547"/>
      <c r="D8161" s="547"/>
      <c r="E8161" s="547"/>
      <c r="F8161" s="547"/>
      <c r="G8161" s="547" t="s">
        <v>5174</v>
      </c>
      <c r="H8161" s="547"/>
      <c r="I8161" s="547"/>
      <c r="J8161" s="547"/>
      <c r="K8161" s="400">
        <v>277.8415</v>
      </c>
      <c r="L8161"/>
    </row>
    <row r="8162" spans="2:12" ht="15" x14ac:dyDescent="0.25">
      <c r="B8162" s="547"/>
      <c r="C8162" s="547"/>
      <c r="D8162" s="547"/>
      <c r="E8162" s="547"/>
      <c r="F8162" s="547"/>
      <c r="G8162" s="547" t="s">
        <v>5175</v>
      </c>
      <c r="H8162" s="547"/>
      <c r="I8162" s="547"/>
      <c r="J8162" s="547"/>
      <c r="K8162" s="400">
        <v>259.04000000000002</v>
      </c>
      <c r="L8162"/>
    </row>
    <row r="8163" spans="2:12" ht="15" x14ac:dyDescent="0.25">
      <c r="B8163" s="547"/>
      <c r="C8163" s="547"/>
      <c r="D8163" s="547"/>
      <c r="E8163" s="547"/>
      <c r="F8163" s="547"/>
      <c r="G8163" s="547" t="s">
        <v>5176</v>
      </c>
      <c r="H8163" s="547"/>
      <c r="I8163" s="547"/>
      <c r="J8163" s="547"/>
      <c r="K8163" s="400">
        <v>1.0726</v>
      </c>
      <c r="L8163"/>
    </row>
    <row r="8164" spans="2:12" ht="15" x14ac:dyDescent="0.25">
      <c r="B8164" s="547"/>
      <c r="C8164" s="547"/>
      <c r="D8164" s="547"/>
      <c r="E8164" s="547"/>
      <c r="F8164" s="547"/>
      <c r="G8164" s="547" t="s">
        <v>5177</v>
      </c>
      <c r="H8164" s="547"/>
      <c r="I8164" s="547"/>
      <c r="J8164" s="547"/>
      <c r="K8164" s="400">
        <v>1.0800000000000001E-2</v>
      </c>
      <c r="L8164"/>
    </row>
    <row r="8165" spans="2:12" ht="60" x14ac:dyDescent="0.25">
      <c r="B8165" s="388" t="s">
        <v>646</v>
      </c>
      <c r="C8165" s="440" t="s">
        <v>5193</v>
      </c>
      <c r="D8165" s="388" t="s">
        <v>33</v>
      </c>
      <c r="E8165" s="388" t="s">
        <v>30</v>
      </c>
      <c r="F8165" s="440" t="s">
        <v>201</v>
      </c>
      <c r="G8165" s="546" t="s">
        <v>5194</v>
      </c>
      <c r="H8165" s="548"/>
      <c r="I8165" s="546"/>
      <c r="J8165" s="546"/>
      <c r="K8165" s="440" t="s">
        <v>605</v>
      </c>
      <c r="L8165"/>
    </row>
    <row r="8166" spans="2:12" ht="15" x14ac:dyDescent="0.25">
      <c r="B8166" s="389"/>
      <c r="C8166" s="389"/>
      <c r="D8166" s="389"/>
      <c r="E8166" s="389"/>
      <c r="F8166" s="389"/>
      <c r="G8166" s="389" t="s">
        <v>5195</v>
      </c>
      <c r="H8166" s="389" t="s">
        <v>5196</v>
      </c>
      <c r="I8166" s="389" t="s">
        <v>5197</v>
      </c>
      <c r="J8166" s="389" t="s">
        <v>5198</v>
      </c>
      <c r="K8166" s="389"/>
      <c r="L8166"/>
    </row>
    <row r="8167" spans="2:12" ht="15" x14ac:dyDescent="0.25">
      <c r="B8167" s="547"/>
      <c r="C8167" s="547"/>
      <c r="D8167" s="547"/>
      <c r="E8167" s="547"/>
      <c r="F8167" s="547"/>
      <c r="G8167" s="547" t="s">
        <v>5203</v>
      </c>
      <c r="H8167" s="547"/>
      <c r="I8167" s="547"/>
      <c r="J8167" s="547"/>
      <c r="K8167" s="400">
        <v>0</v>
      </c>
      <c r="L8167"/>
    </row>
    <row r="8168" spans="2:12" ht="15" x14ac:dyDescent="0.25">
      <c r="B8168" s="547"/>
      <c r="C8168" s="547"/>
      <c r="D8168" s="547"/>
      <c r="E8168" s="547"/>
      <c r="F8168" s="547"/>
      <c r="G8168" s="547" t="s">
        <v>5204</v>
      </c>
      <c r="H8168" s="547"/>
      <c r="I8168" s="547"/>
      <c r="J8168" s="547"/>
      <c r="K8168" s="400">
        <v>0</v>
      </c>
      <c r="L8168"/>
    </row>
    <row r="8169" spans="2:12" ht="25.5" x14ac:dyDescent="0.25">
      <c r="B8169" s="399"/>
      <c r="C8169" s="399"/>
      <c r="D8169" s="399"/>
      <c r="E8169" s="399"/>
      <c r="F8169" s="399" t="s">
        <v>386</v>
      </c>
      <c r="G8169" s="447">
        <v>0</v>
      </c>
      <c r="H8169" s="399" t="s">
        <v>387</v>
      </c>
      <c r="I8169" s="447">
        <v>0</v>
      </c>
      <c r="J8169" s="399" t="s">
        <v>388</v>
      </c>
      <c r="K8169" s="447">
        <v>0</v>
      </c>
      <c r="L8169"/>
    </row>
    <row r="8170" spans="2:12" ht="26.25" thickBot="1" x14ac:dyDescent="0.3">
      <c r="B8170" s="399"/>
      <c r="C8170" s="399"/>
      <c r="D8170" s="399"/>
      <c r="E8170" s="399"/>
      <c r="F8170" s="399" t="s">
        <v>389</v>
      </c>
      <c r="G8170" s="447">
        <v>0</v>
      </c>
      <c r="H8170" s="399"/>
      <c r="I8170" s="543" t="s">
        <v>474</v>
      </c>
      <c r="J8170" s="543"/>
      <c r="K8170" s="447">
        <v>1.08</v>
      </c>
      <c r="L8170"/>
    </row>
    <row r="8171" spans="2:12" ht="15.75" thickTop="1" x14ac:dyDescent="0.25">
      <c r="B8171" s="396"/>
      <c r="C8171" s="396"/>
      <c r="D8171" s="396"/>
      <c r="E8171" s="396"/>
      <c r="F8171" s="396"/>
      <c r="G8171" s="396"/>
      <c r="H8171" s="396"/>
      <c r="I8171" s="396"/>
      <c r="J8171" s="396"/>
      <c r="K8171" s="396"/>
      <c r="L8171"/>
    </row>
    <row r="8172" spans="2:12" ht="15" x14ac:dyDescent="0.25">
      <c r="B8172" s="388"/>
      <c r="C8172" s="440" t="s">
        <v>15</v>
      </c>
      <c r="D8172" s="388" t="s">
        <v>33</v>
      </c>
      <c r="E8172" s="388" t="s">
        <v>30</v>
      </c>
      <c r="F8172" s="544" t="s">
        <v>199</v>
      </c>
      <c r="G8172" s="544"/>
      <c r="H8172" s="389" t="s">
        <v>24</v>
      </c>
      <c r="I8172" s="440" t="s">
        <v>26</v>
      </c>
      <c r="J8172" s="440" t="s">
        <v>54</v>
      </c>
      <c r="K8172" s="440" t="s">
        <v>25</v>
      </c>
      <c r="L8172"/>
    </row>
    <row r="8173" spans="2:12" ht="25.5" x14ac:dyDescent="0.25">
      <c r="B8173" s="390" t="s">
        <v>382</v>
      </c>
      <c r="C8173" s="391" t="s">
        <v>5760</v>
      </c>
      <c r="D8173" s="390" t="s">
        <v>3117</v>
      </c>
      <c r="E8173" s="390" t="s">
        <v>5761</v>
      </c>
      <c r="F8173" s="541" t="s">
        <v>73</v>
      </c>
      <c r="G8173" s="541"/>
      <c r="H8173" s="392" t="s">
        <v>5759</v>
      </c>
      <c r="I8173" s="443">
        <v>1</v>
      </c>
      <c r="J8173" s="393">
        <v>0.87</v>
      </c>
      <c r="K8173" s="393">
        <v>0.87</v>
      </c>
      <c r="L8173"/>
    </row>
    <row r="8174" spans="2:12" ht="15" x14ac:dyDescent="0.25">
      <c r="B8174" s="544" t="s">
        <v>618</v>
      </c>
      <c r="C8174" s="546" t="s">
        <v>15</v>
      </c>
      <c r="D8174" s="544" t="s">
        <v>33</v>
      </c>
      <c r="E8174" s="544" t="s">
        <v>619</v>
      </c>
      <c r="F8174" s="546" t="s">
        <v>201</v>
      </c>
      <c r="G8174" s="548" t="s">
        <v>620</v>
      </c>
      <c r="H8174" s="546"/>
      <c r="I8174" s="548" t="s">
        <v>605</v>
      </c>
      <c r="J8174" s="546"/>
      <c r="K8174" s="546" t="s">
        <v>606</v>
      </c>
      <c r="L8174"/>
    </row>
    <row r="8175" spans="2:12" ht="30" x14ac:dyDescent="0.25">
      <c r="B8175" s="546"/>
      <c r="C8175" s="546"/>
      <c r="D8175" s="546"/>
      <c r="E8175" s="546"/>
      <c r="F8175" s="546"/>
      <c r="G8175" s="440" t="s">
        <v>621</v>
      </c>
      <c r="H8175" s="440" t="s">
        <v>622</v>
      </c>
      <c r="I8175" s="440" t="s">
        <v>621</v>
      </c>
      <c r="J8175" s="440" t="s">
        <v>622</v>
      </c>
      <c r="K8175" s="546"/>
      <c r="L8175"/>
    </row>
    <row r="8176" spans="2:12" ht="15" x14ac:dyDescent="0.25">
      <c r="B8176" s="394" t="s">
        <v>383</v>
      </c>
      <c r="C8176" s="444" t="s">
        <v>5633</v>
      </c>
      <c r="D8176" s="394" t="s">
        <v>3117</v>
      </c>
      <c r="E8176" s="394" t="s">
        <v>5634</v>
      </c>
      <c r="F8176" s="445">
        <v>1</v>
      </c>
      <c r="G8176" s="446">
        <v>1</v>
      </c>
      <c r="H8176" s="446">
        <v>0</v>
      </c>
      <c r="I8176" s="451">
        <v>277.83999999999997</v>
      </c>
      <c r="J8176" s="451">
        <v>71.94</v>
      </c>
      <c r="K8176" s="451">
        <v>277.83999999999997</v>
      </c>
      <c r="L8176"/>
    </row>
    <row r="8177" spans="2:12" ht="15" x14ac:dyDescent="0.25">
      <c r="B8177" s="547"/>
      <c r="C8177" s="547"/>
      <c r="D8177" s="547"/>
      <c r="E8177" s="547"/>
      <c r="F8177" s="547"/>
      <c r="G8177" s="547" t="s">
        <v>626</v>
      </c>
      <c r="H8177" s="547"/>
      <c r="I8177" s="547"/>
      <c r="J8177" s="547"/>
      <c r="K8177" s="400">
        <v>277.8415</v>
      </c>
      <c r="L8177"/>
    </row>
    <row r="8178" spans="2:12" ht="15" x14ac:dyDescent="0.25">
      <c r="B8178" s="547"/>
      <c r="C8178" s="547"/>
      <c r="D8178" s="547"/>
      <c r="E8178" s="547"/>
      <c r="F8178" s="547"/>
      <c r="G8178" s="547" t="s">
        <v>5174</v>
      </c>
      <c r="H8178" s="547"/>
      <c r="I8178" s="547"/>
      <c r="J8178" s="547"/>
      <c r="K8178" s="400">
        <v>277.8415</v>
      </c>
      <c r="L8178"/>
    </row>
    <row r="8179" spans="2:12" ht="15" x14ac:dyDescent="0.25">
      <c r="B8179" s="547"/>
      <c r="C8179" s="547"/>
      <c r="D8179" s="547"/>
      <c r="E8179" s="547"/>
      <c r="F8179" s="547"/>
      <c r="G8179" s="547" t="s">
        <v>5175</v>
      </c>
      <c r="H8179" s="547"/>
      <c r="I8179" s="547"/>
      <c r="J8179" s="547"/>
      <c r="K8179" s="400">
        <v>323.8</v>
      </c>
      <c r="L8179"/>
    </row>
    <row r="8180" spans="2:12" ht="15" x14ac:dyDescent="0.25">
      <c r="B8180" s="547"/>
      <c r="C8180" s="547"/>
      <c r="D8180" s="547"/>
      <c r="E8180" s="547"/>
      <c r="F8180" s="547"/>
      <c r="G8180" s="547" t="s">
        <v>5176</v>
      </c>
      <c r="H8180" s="547"/>
      <c r="I8180" s="547"/>
      <c r="J8180" s="547"/>
      <c r="K8180" s="400">
        <v>0.85809999999999997</v>
      </c>
      <c r="L8180"/>
    </row>
    <row r="8181" spans="2:12" ht="15" x14ac:dyDescent="0.25">
      <c r="B8181" s="547"/>
      <c r="C8181" s="547"/>
      <c r="D8181" s="547"/>
      <c r="E8181" s="547"/>
      <c r="F8181" s="547"/>
      <c r="G8181" s="547" t="s">
        <v>5177</v>
      </c>
      <c r="H8181" s="547"/>
      <c r="I8181" s="547"/>
      <c r="J8181" s="547"/>
      <c r="K8181" s="400">
        <v>9.2999999999999992E-3</v>
      </c>
      <c r="L8181"/>
    </row>
    <row r="8182" spans="2:12" ht="60" x14ac:dyDescent="0.25">
      <c r="B8182" s="388" t="s">
        <v>646</v>
      </c>
      <c r="C8182" s="440" t="s">
        <v>5193</v>
      </c>
      <c r="D8182" s="388" t="s">
        <v>33</v>
      </c>
      <c r="E8182" s="388" t="s">
        <v>30</v>
      </c>
      <c r="F8182" s="440" t="s">
        <v>201</v>
      </c>
      <c r="G8182" s="546" t="s">
        <v>5194</v>
      </c>
      <c r="H8182" s="548"/>
      <c r="I8182" s="546"/>
      <c r="J8182" s="546"/>
      <c r="K8182" s="440" t="s">
        <v>605</v>
      </c>
      <c r="L8182"/>
    </row>
    <row r="8183" spans="2:12" ht="15" x14ac:dyDescent="0.25">
      <c r="B8183" s="389"/>
      <c r="C8183" s="389"/>
      <c r="D8183" s="389"/>
      <c r="E8183" s="389"/>
      <c r="F8183" s="389"/>
      <c r="G8183" s="389" t="s">
        <v>5195</v>
      </c>
      <c r="H8183" s="389" t="s">
        <v>5196</v>
      </c>
      <c r="I8183" s="389" t="s">
        <v>5197</v>
      </c>
      <c r="J8183" s="389" t="s">
        <v>5198</v>
      </c>
      <c r="K8183" s="389"/>
      <c r="L8183"/>
    </row>
    <row r="8184" spans="2:12" ht="15" x14ac:dyDescent="0.25">
      <c r="B8184" s="547"/>
      <c r="C8184" s="547"/>
      <c r="D8184" s="547"/>
      <c r="E8184" s="547"/>
      <c r="F8184" s="547"/>
      <c r="G8184" s="547" t="s">
        <v>5203</v>
      </c>
      <c r="H8184" s="547"/>
      <c r="I8184" s="547"/>
      <c r="J8184" s="547"/>
      <c r="K8184" s="400">
        <v>0</v>
      </c>
      <c r="L8184"/>
    </row>
    <row r="8185" spans="2:12" ht="15" x14ac:dyDescent="0.25">
      <c r="B8185" s="547"/>
      <c r="C8185" s="547"/>
      <c r="D8185" s="547"/>
      <c r="E8185" s="547"/>
      <c r="F8185" s="547"/>
      <c r="G8185" s="547" t="s">
        <v>5204</v>
      </c>
      <c r="H8185" s="547"/>
      <c r="I8185" s="547"/>
      <c r="J8185" s="547"/>
      <c r="K8185" s="400">
        <v>0</v>
      </c>
      <c r="L8185"/>
    </row>
    <row r="8186" spans="2:12" ht="25.5" x14ac:dyDescent="0.25">
      <c r="B8186" s="399"/>
      <c r="C8186" s="399"/>
      <c r="D8186" s="399"/>
      <c r="E8186" s="399"/>
      <c r="F8186" s="399" t="s">
        <v>386</v>
      </c>
      <c r="G8186" s="447">
        <v>0</v>
      </c>
      <c r="H8186" s="399" t="s">
        <v>387</v>
      </c>
      <c r="I8186" s="447">
        <v>0</v>
      </c>
      <c r="J8186" s="399" t="s">
        <v>388</v>
      </c>
      <c r="K8186" s="447">
        <v>0</v>
      </c>
      <c r="L8186"/>
    </row>
    <row r="8187" spans="2:12" ht="26.25" thickBot="1" x14ac:dyDescent="0.3">
      <c r="B8187" s="399"/>
      <c r="C8187" s="399"/>
      <c r="D8187" s="399"/>
      <c r="E8187" s="399"/>
      <c r="F8187" s="399" t="s">
        <v>389</v>
      </c>
      <c r="G8187" s="447">
        <v>0</v>
      </c>
      <c r="H8187" s="399"/>
      <c r="I8187" s="543" t="s">
        <v>474</v>
      </c>
      <c r="J8187" s="543"/>
      <c r="K8187" s="447">
        <v>0.87</v>
      </c>
      <c r="L8187"/>
    </row>
    <row r="8188" spans="2:12" ht="15.75" thickTop="1" x14ac:dyDescent="0.25">
      <c r="B8188" s="396"/>
      <c r="C8188" s="396"/>
      <c r="D8188" s="396"/>
      <c r="E8188" s="396"/>
      <c r="F8188" s="396"/>
      <c r="G8188" s="396"/>
      <c r="H8188" s="396"/>
      <c r="I8188" s="396"/>
      <c r="J8188" s="396"/>
      <c r="K8188" s="396"/>
      <c r="L8188"/>
    </row>
    <row r="8189" spans="2:12" ht="15" x14ac:dyDescent="0.25">
      <c r="B8189" s="388"/>
      <c r="C8189" s="440" t="s">
        <v>15</v>
      </c>
      <c r="D8189" s="388" t="s">
        <v>33</v>
      </c>
      <c r="E8189" s="388" t="s">
        <v>30</v>
      </c>
      <c r="F8189" s="544" t="s">
        <v>199</v>
      </c>
      <c r="G8189" s="544"/>
      <c r="H8189" s="389" t="s">
        <v>24</v>
      </c>
      <c r="I8189" s="440" t="s">
        <v>26</v>
      </c>
      <c r="J8189" s="440" t="s">
        <v>54</v>
      </c>
      <c r="K8189" s="440" t="s">
        <v>25</v>
      </c>
      <c r="L8189"/>
    </row>
    <row r="8190" spans="2:12" ht="15" x14ac:dyDescent="0.25">
      <c r="B8190" s="390" t="s">
        <v>382</v>
      </c>
      <c r="C8190" s="391" t="s">
        <v>5762</v>
      </c>
      <c r="D8190" s="390" t="s">
        <v>3117</v>
      </c>
      <c r="E8190" s="390" t="s">
        <v>5763</v>
      </c>
      <c r="F8190" s="541" t="s">
        <v>73</v>
      </c>
      <c r="G8190" s="541"/>
      <c r="H8190" s="392" t="s">
        <v>5759</v>
      </c>
      <c r="I8190" s="443">
        <v>1</v>
      </c>
      <c r="J8190" s="393">
        <v>0.72</v>
      </c>
      <c r="K8190" s="393">
        <v>0.72</v>
      </c>
      <c r="L8190"/>
    </row>
    <row r="8191" spans="2:12" ht="15" x14ac:dyDescent="0.25">
      <c r="B8191" s="544" t="s">
        <v>618</v>
      </c>
      <c r="C8191" s="546" t="s">
        <v>15</v>
      </c>
      <c r="D8191" s="544" t="s">
        <v>33</v>
      </c>
      <c r="E8191" s="544" t="s">
        <v>619</v>
      </c>
      <c r="F8191" s="546" t="s">
        <v>201</v>
      </c>
      <c r="G8191" s="548" t="s">
        <v>620</v>
      </c>
      <c r="H8191" s="546"/>
      <c r="I8191" s="548" t="s">
        <v>605</v>
      </c>
      <c r="J8191" s="546"/>
      <c r="K8191" s="546" t="s">
        <v>606</v>
      </c>
      <c r="L8191"/>
    </row>
    <row r="8192" spans="2:12" ht="30" x14ac:dyDescent="0.25">
      <c r="B8192" s="546"/>
      <c r="C8192" s="546"/>
      <c r="D8192" s="546"/>
      <c r="E8192" s="546"/>
      <c r="F8192" s="546"/>
      <c r="G8192" s="440" t="s">
        <v>621</v>
      </c>
      <c r="H8192" s="440" t="s">
        <v>622</v>
      </c>
      <c r="I8192" s="440" t="s">
        <v>621</v>
      </c>
      <c r="J8192" s="440" t="s">
        <v>622</v>
      </c>
      <c r="K8192" s="546"/>
      <c r="L8192"/>
    </row>
    <row r="8193" spans="2:12" ht="15" x14ac:dyDescent="0.25">
      <c r="B8193" s="394" t="s">
        <v>383</v>
      </c>
      <c r="C8193" s="444" t="s">
        <v>5633</v>
      </c>
      <c r="D8193" s="394" t="s">
        <v>3117</v>
      </c>
      <c r="E8193" s="394" t="s">
        <v>5634</v>
      </c>
      <c r="F8193" s="445">
        <v>1</v>
      </c>
      <c r="G8193" s="446">
        <v>1</v>
      </c>
      <c r="H8193" s="446">
        <v>0</v>
      </c>
      <c r="I8193" s="451">
        <v>277.83999999999997</v>
      </c>
      <c r="J8193" s="451">
        <v>71.94</v>
      </c>
      <c r="K8193" s="451">
        <v>277.83999999999997</v>
      </c>
      <c r="L8193"/>
    </row>
    <row r="8194" spans="2:12" ht="15" x14ac:dyDescent="0.25">
      <c r="B8194" s="547"/>
      <c r="C8194" s="547"/>
      <c r="D8194" s="547"/>
      <c r="E8194" s="547"/>
      <c r="F8194" s="547"/>
      <c r="G8194" s="547" t="s">
        <v>626</v>
      </c>
      <c r="H8194" s="547"/>
      <c r="I8194" s="547"/>
      <c r="J8194" s="547"/>
      <c r="K8194" s="400">
        <v>277.8415</v>
      </c>
      <c r="L8194"/>
    </row>
    <row r="8195" spans="2:12" ht="15" x14ac:dyDescent="0.25">
      <c r="B8195" s="547"/>
      <c r="C8195" s="547"/>
      <c r="D8195" s="547"/>
      <c r="E8195" s="547"/>
      <c r="F8195" s="547"/>
      <c r="G8195" s="547" t="s">
        <v>5174</v>
      </c>
      <c r="H8195" s="547"/>
      <c r="I8195" s="547"/>
      <c r="J8195" s="547"/>
      <c r="K8195" s="400">
        <v>277.8415</v>
      </c>
      <c r="L8195"/>
    </row>
    <row r="8196" spans="2:12" ht="15" x14ac:dyDescent="0.25">
      <c r="B8196" s="547"/>
      <c r="C8196" s="547"/>
      <c r="D8196" s="547"/>
      <c r="E8196" s="547"/>
      <c r="F8196" s="547"/>
      <c r="G8196" s="547" t="s">
        <v>5175</v>
      </c>
      <c r="H8196" s="547"/>
      <c r="I8196" s="547"/>
      <c r="J8196" s="547"/>
      <c r="K8196" s="400">
        <v>388.56</v>
      </c>
      <c r="L8196"/>
    </row>
    <row r="8197" spans="2:12" ht="15" x14ac:dyDescent="0.25">
      <c r="B8197" s="547"/>
      <c r="C8197" s="547"/>
      <c r="D8197" s="547"/>
      <c r="E8197" s="547"/>
      <c r="F8197" s="547"/>
      <c r="G8197" s="547" t="s">
        <v>5176</v>
      </c>
      <c r="H8197" s="547"/>
      <c r="I8197" s="547"/>
      <c r="J8197" s="547"/>
      <c r="K8197" s="400">
        <v>0.71509999999999996</v>
      </c>
      <c r="L8197"/>
    </row>
    <row r="8198" spans="2:12" ht="15" x14ac:dyDescent="0.25">
      <c r="B8198" s="547"/>
      <c r="C8198" s="547"/>
      <c r="D8198" s="547"/>
      <c r="E8198" s="547"/>
      <c r="F8198" s="547"/>
      <c r="G8198" s="547" t="s">
        <v>5177</v>
      </c>
      <c r="H8198" s="547"/>
      <c r="I8198" s="547"/>
      <c r="J8198" s="547"/>
      <c r="K8198" s="400">
        <v>0</v>
      </c>
      <c r="L8198"/>
    </row>
    <row r="8199" spans="2:12" ht="60" x14ac:dyDescent="0.25">
      <c r="B8199" s="388" t="s">
        <v>646</v>
      </c>
      <c r="C8199" s="440" t="s">
        <v>5193</v>
      </c>
      <c r="D8199" s="388" t="s">
        <v>33</v>
      </c>
      <c r="E8199" s="388" t="s">
        <v>30</v>
      </c>
      <c r="F8199" s="440" t="s">
        <v>201</v>
      </c>
      <c r="G8199" s="546" t="s">
        <v>5194</v>
      </c>
      <c r="H8199" s="548"/>
      <c r="I8199" s="546"/>
      <c r="J8199" s="546"/>
      <c r="K8199" s="440" t="s">
        <v>605</v>
      </c>
      <c r="L8199"/>
    </row>
    <row r="8200" spans="2:12" ht="15" x14ac:dyDescent="0.25">
      <c r="B8200" s="389"/>
      <c r="C8200" s="389"/>
      <c r="D8200" s="389"/>
      <c r="E8200" s="389"/>
      <c r="F8200" s="389"/>
      <c r="G8200" s="389" t="s">
        <v>5195</v>
      </c>
      <c r="H8200" s="389" t="s">
        <v>5196</v>
      </c>
      <c r="I8200" s="389" t="s">
        <v>5197</v>
      </c>
      <c r="J8200" s="389" t="s">
        <v>5198</v>
      </c>
      <c r="K8200" s="389"/>
      <c r="L8200"/>
    </row>
    <row r="8201" spans="2:12" ht="15" x14ac:dyDescent="0.25">
      <c r="B8201" s="547"/>
      <c r="C8201" s="547"/>
      <c r="D8201" s="547"/>
      <c r="E8201" s="547"/>
      <c r="F8201" s="547"/>
      <c r="G8201" s="547" t="s">
        <v>5203</v>
      </c>
      <c r="H8201" s="547"/>
      <c r="I8201" s="547"/>
      <c r="J8201" s="547"/>
      <c r="K8201" s="400">
        <v>0</v>
      </c>
      <c r="L8201"/>
    </row>
    <row r="8202" spans="2:12" ht="15" x14ac:dyDescent="0.25">
      <c r="B8202" s="547"/>
      <c r="C8202" s="547"/>
      <c r="D8202" s="547"/>
      <c r="E8202" s="547"/>
      <c r="F8202" s="547"/>
      <c r="G8202" s="547" t="s">
        <v>5204</v>
      </c>
      <c r="H8202" s="547"/>
      <c r="I8202" s="547"/>
      <c r="J8202" s="547"/>
      <c r="K8202" s="400">
        <v>0</v>
      </c>
      <c r="L8202"/>
    </row>
    <row r="8203" spans="2:12" ht="25.5" x14ac:dyDescent="0.25">
      <c r="B8203" s="399"/>
      <c r="C8203" s="399"/>
      <c r="D8203" s="399"/>
      <c r="E8203" s="399"/>
      <c r="F8203" s="399" t="s">
        <v>386</v>
      </c>
      <c r="G8203" s="447">
        <v>0</v>
      </c>
      <c r="H8203" s="399" t="s">
        <v>387</v>
      </c>
      <c r="I8203" s="447">
        <v>0</v>
      </c>
      <c r="J8203" s="399" t="s">
        <v>388</v>
      </c>
      <c r="K8203" s="447">
        <v>0</v>
      </c>
      <c r="L8203"/>
    </row>
    <row r="8204" spans="2:12" ht="26.25" thickBot="1" x14ac:dyDescent="0.3">
      <c r="B8204" s="399"/>
      <c r="C8204" s="399"/>
      <c r="D8204" s="399"/>
      <c r="E8204" s="399"/>
      <c r="F8204" s="399" t="s">
        <v>389</v>
      </c>
      <c r="G8204" s="447">
        <v>0</v>
      </c>
      <c r="H8204" s="399"/>
      <c r="I8204" s="543" t="s">
        <v>474</v>
      </c>
      <c r="J8204" s="543"/>
      <c r="K8204" s="447">
        <v>0.72</v>
      </c>
      <c r="L8204"/>
    </row>
    <row r="8205" spans="2:12" ht="15.75" thickTop="1" x14ac:dyDescent="0.25">
      <c r="B8205" s="396"/>
      <c r="C8205" s="396"/>
      <c r="D8205" s="396"/>
      <c r="E8205" s="396"/>
      <c r="F8205" s="396"/>
      <c r="G8205" s="396"/>
      <c r="H8205" s="396"/>
      <c r="I8205" s="396"/>
      <c r="J8205" s="396"/>
      <c r="K8205" s="396"/>
      <c r="L8205"/>
    </row>
    <row r="8206" spans="2:12" ht="15" x14ac:dyDescent="0.25">
      <c r="B8206" s="388"/>
      <c r="C8206" s="440" t="s">
        <v>15</v>
      </c>
      <c r="D8206" s="388" t="s">
        <v>33</v>
      </c>
      <c r="E8206" s="388" t="s">
        <v>30</v>
      </c>
      <c r="F8206" s="544" t="s">
        <v>199</v>
      </c>
      <c r="G8206" s="544"/>
      <c r="H8206" s="389" t="s">
        <v>24</v>
      </c>
      <c r="I8206" s="440" t="s">
        <v>26</v>
      </c>
      <c r="J8206" s="440" t="s">
        <v>585</v>
      </c>
      <c r="K8206" s="440" t="s">
        <v>54</v>
      </c>
      <c r="L8206" s="440" t="s">
        <v>25</v>
      </c>
    </row>
    <row r="8207" spans="2:12" ht="38.25" x14ac:dyDescent="0.25">
      <c r="B8207" s="390" t="s">
        <v>382</v>
      </c>
      <c r="C8207" s="391" t="s">
        <v>5698</v>
      </c>
      <c r="D8207" s="390" t="s">
        <v>160</v>
      </c>
      <c r="E8207" s="390" t="s">
        <v>5699</v>
      </c>
      <c r="F8207" s="541" t="s">
        <v>503</v>
      </c>
      <c r="G8207" s="541"/>
      <c r="H8207" s="392" t="s">
        <v>504</v>
      </c>
      <c r="I8207" s="443">
        <v>1</v>
      </c>
      <c r="J8207" s="393"/>
      <c r="K8207" s="393">
        <v>0.6</v>
      </c>
      <c r="L8207" s="393">
        <v>0.6</v>
      </c>
    </row>
    <row r="8208" spans="2:12" ht="25.5" x14ac:dyDescent="0.25">
      <c r="B8208" s="397" t="s">
        <v>471</v>
      </c>
      <c r="C8208" s="448" t="s">
        <v>5764</v>
      </c>
      <c r="D8208" s="397" t="s">
        <v>160</v>
      </c>
      <c r="E8208" s="397" t="s">
        <v>5765</v>
      </c>
      <c r="F8208" s="545" t="s">
        <v>5577</v>
      </c>
      <c r="G8208" s="545"/>
      <c r="H8208" s="398" t="s">
        <v>340</v>
      </c>
      <c r="I8208" s="449">
        <v>1</v>
      </c>
      <c r="J8208" s="449">
        <v>0</v>
      </c>
      <c r="K8208" s="450">
        <v>0.11</v>
      </c>
      <c r="L8208" s="450">
        <v>0.11</v>
      </c>
    </row>
    <row r="8209" spans="2:12" ht="38.25" x14ac:dyDescent="0.25">
      <c r="B8209" s="397" t="s">
        <v>471</v>
      </c>
      <c r="C8209" s="448" t="s">
        <v>5766</v>
      </c>
      <c r="D8209" s="397" t="s">
        <v>160</v>
      </c>
      <c r="E8209" s="397" t="s">
        <v>5767</v>
      </c>
      <c r="F8209" s="545" t="s">
        <v>5577</v>
      </c>
      <c r="G8209" s="545"/>
      <c r="H8209" s="398" t="s">
        <v>340</v>
      </c>
      <c r="I8209" s="449">
        <v>1</v>
      </c>
      <c r="J8209" s="449">
        <v>0</v>
      </c>
      <c r="K8209" s="450">
        <v>0.49</v>
      </c>
      <c r="L8209" s="450">
        <v>0.49</v>
      </c>
    </row>
    <row r="8210" spans="2:12" ht="25.5" x14ac:dyDescent="0.25">
      <c r="B8210" s="399"/>
      <c r="C8210" s="399"/>
      <c r="D8210" s="399"/>
      <c r="E8210" s="399"/>
      <c r="F8210" s="399"/>
      <c r="G8210" s="399" t="s">
        <v>386</v>
      </c>
      <c r="H8210" s="447">
        <v>0</v>
      </c>
      <c r="I8210" s="399" t="s">
        <v>387</v>
      </c>
      <c r="J8210" s="447">
        <v>0</v>
      </c>
      <c r="K8210" s="399" t="s">
        <v>388</v>
      </c>
      <c r="L8210" s="447">
        <v>0</v>
      </c>
    </row>
    <row r="8211" spans="2:12" ht="26.25" thickBot="1" x14ac:dyDescent="0.3">
      <c r="B8211" s="399"/>
      <c r="C8211" s="399"/>
      <c r="D8211" s="399"/>
      <c r="E8211" s="399"/>
      <c r="F8211" s="399"/>
      <c r="G8211" s="399" t="s">
        <v>389</v>
      </c>
      <c r="H8211" s="447">
        <v>0</v>
      </c>
      <c r="I8211" s="543"/>
      <c r="J8211" s="543" t="s">
        <v>474</v>
      </c>
      <c r="K8211" s="399"/>
      <c r="L8211" s="447">
        <v>0.6</v>
      </c>
    </row>
    <row r="8212" spans="2:12" ht="13.5" thickTop="1" x14ac:dyDescent="0.25">
      <c r="B8212" s="396"/>
      <c r="C8212" s="396"/>
      <c r="D8212" s="396"/>
      <c r="E8212" s="396"/>
      <c r="F8212" s="396"/>
      <c r="G8212" s="396"/>
      <c r="H8212" s="396"/>
      <c r="I8212" s="396"/>
      <c r="J8212" s="396"/>
      <c r="K8212" s="396"/>
      <c r="L8212" s="396"/>
    </row>
    <row r="8213" spans="2:12" ht="15" x14ac:dyDescent="0.25">
      <c r="B8213" s="388"/>
      <c r="C8213" s="440" t="s">
        <v>15</v>
      </c>
      <c r="D8213" s="388" t="s">
        <v>33</v>
      </c>
      <c r="E8213" s="388" t="s">
        <v>30</v>
      </c>
      <c r="F8213" s="544" t="s">
        <v>199</v>
      </c>
      <c r="G8213" s="544"/>
      <c r="H8213" s="389" t="s">
        <v>24</v>
      </c>
      <c r="I8213" s="440" t="s">
        <v>26</v>
      </c>
      <c r="J8213" s="440" t="s">
        <v>585</v>
      </c>
      <c r="K8213" s="440" t="s">
        <v>54</v>
      </c>
      <c r="L8213" s="440" t="s">
        <v>25</v>
      </c>
    </row>
    <row r="8214" spans="2:12" ht="38.25" x14ac:dyDescent="0.25">
      <c r="B8214" s="390" t="s">
        <v>382</v>
      </c>
      <c r="C8214" s="391" t="s">
        <v>5700</v>
      </c>
      <c r="D8214" s="390" t="s">
        <v>160</v>
      </c>
      <c r="E8214" s="390" t="s">
        <v>5701</v>
      </c>
      <c r="F8214" s="541" t="s">
        <v>503</v>
      </c>
      <c r="G8214" s="541"/>
      <c r="H8214" s="392" t="s">
        <v>505</v>
      </c>
      <c r="I8214" s="443">
        <v>1</v>
      </c>
      <c r="J8214" s="393"/>
      <c r="K8214" s="393">
        <v>1.55</v>
      </c>
      <c r="L8214" s="393">
        <v>1.55</v>
      </c>
    </row>
    <row r="8215" spans="2:12" ht="38.25" x14ac:dyDescent="0.25">
      <c r="B8215" s="397" t="s">
        <v>471</v>
      </c>
      <c r="C8215" s="448" t="s">
        <v>5768</v>
      </c>
      <c r="D8215" s="397" t="s">
        <v>160</v>
      </c>
      <c r="E8215" s="397" t="s">
        <v>5769</v>
      </c>
      <c r="F8215" s="545" t="s">
        <v>5577</v>
      </c>
      <c r="G8215" s="545"/>
      <c r="H8215" s="398" t="s">
        <v>340</v>
      </c>
      <c r="I8215" s="449">
        <v>1</v>
      </c>
      <c r="J8215" s="449">
        <v>0</v>
      </c>
      <c r="K8215" s="450">
        <v>0.56999999999999995</v>
      </c>
      <c r="L8215" s="450">
        <v>0.56999999999999995</v>
      </c>
    </row>
    <row r="8216" spans="2:12" ht="38.25" x14ac:dyDescent="0.25">
      <c r="B8216" s="397" t="s">
        <v>471</v>
      </c>
      <c r="C8216" s="448" t="s">
        <v>5766</v>
      </c>
      <c r="D8216" s="397" t="s">
        <v>160</v>
      </c>
      <c r="E8216" s="397" t="s">
        <v>5767</v>
      </c>
      <c r="F8216" s="545" t="s">
        <v>5577</v>
      </c>
      <c r="G8216" s="545"/>
      <c r="H8216" s="398" t="s">
        <v>340</v>
      </c>
      <c r="I8216" s="449">
        <v>1</v>
      </c>
      <c r="J8216" s="449">
        <v>0</v>
      </c>
      <c r="K8216" s="450">
        <v>0.49</v>
      </c>
      <c r="L8216" s="450">
        <v>0.49</v>
      </c>
    </row>
    <row r="8217" spans="2:12" ht="38.25" x14ac:dyDescent="0.25">
      <c r="B8217" s="397" t="s">
        <v>471</v>
      </c>
      <c r="C8217" s="448" t="s">
        <v>5770</v>
      </c>
      <c r="D8217" s="397" t="s">
        <v>160</v>
      </c>
      <c r="E8217" s="397" t="s">
        <v>5771</v>
      </c>
      <c r="F8217" s="545" t="s">
        <v>5577</v>
      </c>
      <c r="G8217" s="545"/>
      <c r="H8217" s="398" t="s">
        <v>340</v>
      </c>
      <c r="I8217" s="449">
        <v>1</v>
      </c>
      <c r="J8217" s="449">
        <v>0</v>
      </c>
      <c r="K8217" s="450">
        <v>0.38</v>
      </c>
      <c r="L8217" s="450">
        <v>0.38</v>
      </c>
    </row>
    <row r="8218" spans="2:12" ht="25.5" x14ac:dyDescent="0.25">
      <c r="B8218" s="397" t="s">
        <v>471</v>
      </c>
      <c r="C8218" s="448" t="s">
        <v>5764</v>
      </c>
      <c r="D8218" s="397" t="s">
        <v>160</v>
      </c>
      <c r="E8218" s="397" t="s">
        <v>5765</v>
      </c>
      <c r="F8218" s="545" t="s">
        <v>5577</v>
      </c>
      <c r="G8218" s="545"/>
      <c r="H8218" s="398" t="s">
        <v>340</v>
      </c>
      <c r="I8218" s="449">
        <v>1</v>
      </c>
      <c r="J8218" s="449">
        <v>0</v>
      </c>
      <c r="K8218" s="450">
        <v>0.11</v>
      </c>
      <c r="L8218" s="450">
        <v>0.11</v>
      </c>
    </row>
    <row r="8219" spans="2:12" ht="25.5" x14ac:dyDescent="0.25">
      <c r="B8219" s="399"/>
      <c r="C8219" s="399"/>
      <c r="D8219" s="399"/>
      <c r="E8219" s="399"/>
      <c r="F8219" s="399"/>
      <c r="G8219" s="399" t="s">
        <v>386</v>
      </c>
      <c r="H8219" s="447">
        <v>0</v>
      </c>
      <c r="I8219" s="399" t="s">
        <v>387</v>
      </c>
      <c r="J8219" s="447">
        <v>0</v>
      </c>
      <c r="K8219" s="399" t="s">
        <v>388</v>
      </c>
      <c r="L8219" s="447">
        <v>0</v>
      </c>
    </row>
    <row r="8220" spans="2:12" ht="26.25" thickBot="1" x14ac:dyDescent="0.3">
      <c r="B8220" s="399"/>
      <c r="C8220" s="399"/>
      <c r="D8220" s="399"/>
      <c r="E8220" s="399"/>
      <c r="F8220" s="399"/>
      <c r="G8220" s="399" t="s">
        <v>389</v>
      </c>
      <c r="H8220" s="447">
        <v>0</v>
      </c>
      <c r="I8220" s="543"/>
      <c r="J8220" s="543" t="s">
        <v>474</v>
      </c>
      <c r="K8220" s="399"/>
      <c r="L8220" s="447">
        <v>1.55</v>
      </c>
    </row>
    <row r="8221" spans="2:12" ht="13.5" thickTop="1" x14ac:dyDescent="0.25">
      <c r="B8221" s="396"/>
      <c r="C8221" s="396"/>
      <c r="D8221" s="396"/>
      <c r="E8221" s="396"/>
      <c r="F8221" s="396"/>
      <c r="G8221" s="396"/>
      <c r="H8221" s="396"/>
      <c r="I8221" s="396"/>
      <c r="J8221" s="396"/>
      <c r="K8221" s="396"/>
      <c r="L8221" s="396"/>
    </row>
    <row r="8222" spans="2:12" ht="15" x14ac:dyDescent="0.25">
      <c r="B8222" s="388"/>
      <c r="C8222" s="440" t="s">
        <v>15</v>
      </c>
      <c r="D8222" s="388" t="s">
        <v>33</v>
      </c>
      <c r="E8222" s="388" t="s">
        <v>30</v>
      </c>
      <c r="F8222" s="544" t="s">
        <v>199</v>
      </c>
      <c r="G8222" s="544"/>
      <c r="H8222" s="389" t="s">
        <v>24</v>
      </c>
      <c r="I8222" s="440" t="s">
        <v>26</v>
      </c>
      <c r="J8222" s="440" t="s">
        <v>585</v>
      </c>
      <c r="K8222" s="440" t="s">
        <v>54</v>
      </c>
      <c r="L8222" s="440" t="s">
        <v>25</v>
      </c>
    </row>
    <row r="8223" spans="2:12" ht="38.25" x14ac:dyDescent="0.25">
      <c r="B8223" s="390" t="s">
        <v>382</v>
      </c>
      <c r="C8223" s="391" t="s">
        <v>5766</v>
      </c>
      <c r="D8223" s="390" t="s">
        <v>160</v>
      </c>
      <c r="E8223" s="390" t="s">
        <v>5767</v>
      </c>
      <c r="F8223" s="541" t="s">
        <v>5577</v>
      </c>
      <c r="G8223" s="541"/>
      <c r="H8223" s="392" t="s">
        <v>340</v>
      </c>
      <c r="I8223" s="443">
        <v>1</v>
      </c>
      <c r="J8223" s="393"/>
      <c r="K8223" s="393">
        <v>0.49</v>
      </c>
      <c r="L8223" s="393">
        <v>0.49</v>
      </c>
    </row>
    <row r="8224" spans="2:12" ht="25.5" x14ac:dyDescent="0.25">
      <c r="B8224" s="394" t="s">
        <v>383</v>
      </c>
      <c r="C8224" s="444" t="s">
        <v>5772</v>
      </c>
      <c r="D8224" s="394" t="s">
        <v>160</v>
      </c>
      <c r="E8224" s="394" t="s">
        <v>5773</v>
      </c>
      <c r="F8224" s="542" t="s">
        <v>491</v>
      </c>
      <c r="G8224" s="542"/>
      <c r="H8224" s="395" t="s">
        <v>159</v>
      </c>
      <c r="I8224" s="445">
        <v>1.2799999999999999E-4</v>
      </c>
      <c r="J8224" s="445">
        <v>0</v>
      </c>
      <c r="K8224" s="446">
        <v>3839.53</v>
      </c>
      <c r="L8224" s="446">
        <v>0.4914598</v>
      </c>
    </row>
    <row r="8225" spans="2:12" ht="25.5" x14ac:dyDescent="0.25">
      <c r="B8225" s="399"/>
      <c r="C8225" s="399"/>
      <c r="D8225" s="399"/>
      <c r="E8225" s="399"/>
      <c r="F8225" s="399"/>
      <c r="G8225" s="399" t="s">
        <v>386</v>
      </c>
      <c r="H8225" s="447">
        <v>0</v>
      </c>
      <c r="I8225" s="399" t="s">
        <v>387</v>
      </c>
      <c r="J8225" s="447">
        <v>0</v>
      </c>
      <c r="K8225" s="399" t="s">
        <v>388</v>
      </c>
      <c r="L8225" s="447">
        <v>0</v>
      </c>
    </row>
    <row r="8226" spans="2:12" ht="26.25" thickBot="1" x14ac:dyDescent="0.3">
      <c r="B8226" s="399"/>
      <c r="C8226" s="399"/>
      <c r="D8226" s="399"/>
      <c r="E8226" s="399"/>
      <c r="F8226" s="399"/>
      <c r="G8226" s="399" t="s">
        <v>389</v>
      </c>
      <c r="H8226" s="447">
        <v>0</v>
      </c>
      <c r="I8226" s="543"/>
      <c r="J8226" s="543" t="s">
        <v>474</v>
      </c>
      <c r="K8226" s="399"/>
      <c r="L8226" s="447">
        <v>0.49</v>
      </c>
    </row>
    <row r="8227" spans="2:12" ht="13.5" thickTop="1" x14ac:dyDescent="0.25">
      <c r="B8227" s="396"/>
      <c r="C8227" s="396"/>
      <c r="D8227" s="396"/>
      <c r="E8227" s="396"/>
      <c r="F8227" s="396"/>
      <c r="G8227" s="396"/>
      <c r="H8227" s="396"/>
      <c r="I8227" s="396"/>
      <c r="J8227" s="396"/>
      <c r="K8227" s="396"/>
      <c r="L8227" s="396"/>
    </row>
    <row r="8228" spans="2:12" ht="15" x14ac:dyDescent="0.25">
      <c r="B8228" s="388"/>
      <c r="C8228" s="440" t="s">
        <v>15</v>
      </c>
      <c r="D8228" s="388" t="s">
        <v>33</v>
      </c>
      <c r="E8228" s="388" t="s">
        <v>30</v>
      </c>
      <c r="F8228" s="544" t="s">
        <v>199</v>
      </c>
      <c r="G8228" s="544"/>
      <c r="H8228" s="389" t="s">
        <v>24</v>
      </c>
      <c r="I8228" s="440" t="s">
        <v>26</v>
      </c>
      <c r="J8228" s="440" t="s">
        <v>585</v>
      </c>
      <c r="K8228" s="440" t="s">
        <v>54</v>
      </c>
      <c r="L8228" s="440" t="s">
        <v>25</v>
      </c>
    </row>
    <row r="8229" spans="2:12" ht="25.5" x14ac:dyDescent="0.25">
      <c r="B8229" s="390" t="s">
        <v>382</v>
      </c>
      <c r="C8229" s="391" t="s">
        <v>5764</v>
      </c>
      <c r="D8229" s="390" t="s">
        <v>160</v>
      </c>
      <c r="E8229" s="390" t="s">
        <v>5765</v>
      </c>
      <c r="F8229" s="541" t="s">
        <v>5577</v>
      </c>
      <c r="G8229" s="541"/>
      <c r="H8229" s="392" t="s">
        <v>340</v>
      </c>
      <c r="I8229" s="443">
        <v>1</v>
      </c>
      <c r="J8229" s="393"/>
      <c r="K8229" s="393">
        <v>0.11</v>
      </c>
      <c r="L8229" s="393">
        <v>0.11</v>
      </c>
    </row>
    <row r="8230" spans="2:12" ht="25.5" x14ac:dyDescent="0.25">
      <c r="B8230" s="394" t="s">
        <v>383</v>
      </c>
      <c r="C8230" s="444" t="s">
        <v>5772</v>
      </c>
      <c r="D8230" s="394" t="s">
        <v>160</v>
      </c>
      <c r="E8230" s="394" t="s">
        <v>5773</v>
      </c>
      <c r="F8230" s="542" t="s">
        <v>491</v>
      </c>
      <c r="G8230" s="542"/>
      <c r="H8230" s="395" t="s">
        <v>159</v>
      </c>
      <c r="I8230" s="445">
        <v>2.9600000000000001E-5</v>
      </c>
      <c r="J8230" s="445">
        <v>0</v>
      </c>
      <c r="K8230" s="446">
        <v>3839.53</v>
      </c>
      <c r="L8230" s="446">
        <v>0.1136501</v>
      </c>
    </row>
    <row r="8231" spans="2:12" ht="25.5" x14ac:dyDescent="0.25">
      <c r="B8231" s="399"/>
      <c r="C8231" s="399"/>
      <c r="D8231" s="399"/>
      <c r="E8231" s="399"/>
      <c r="F8231" s="399"/>
      <c r="G8231" s="399" t="s">
        <v>386</v>
      </c>
      <c r="H8231" s="447">
        <v>0</v>
      </c>
      <c r="I8231" s="399" t="s">
        <v>387</v>
      </c>
      <c r="J8231" s="447">
        <v>0</v>
      </c>
      <c r="K8231" s="399" t="s">
        <v>388</v>
      </c>
      <c r="L8231" s="447">
        <v>0</v>
      </c>
    </row>
    <row r="8232" spans="2:12" ht="26.25" thickBot="1" x14ac:dyDescent="0.3">
      <c r="B8232" s="399"/>
      <c r="C8232" s="399"/>
      <c r="D8232" s="399"/>
      <c r="E8232" s="399"/>
      <c r="F8232" s="399"/>
      <c r="G8232" s="399" t="s">
        <v>389</v>
      </c>
      <c r="H8232" s="447">
        <v>0</v>
      </c>
      <c r="I8232" s="543"/>
      <c r="J8232" s="543" t="s">
        <v>474</v>
      </c>
      <c r="K8232" s="399"/>
      <c r="L8232" s="447">
        <v>0.11</v>
      </c>
    </row>
    <row r="8233" spans="2:12" ht="13.5" thickTop="1" x14ac:dyDescent="0.25">
      <c r="B8233" s="396"/>
      <c r="C8233" s="396"/>
      <c r="D8233" s="396"/>
      <c r="E8233" s="396"/>
      <c r="F8233" s="396"/>
      <c r="G8233" s="396"/>
      <c r="H8233" s="396"/>
      <c r="I8233" s="396"/>
      <c r="J8233" s="396"/>
      <c r="K8233" s="396"/>
      <c r="L8233" s="396"/>
    </row>
    <row r="8234" spans="2:12" ht="15" x14ac:dyDescent="0.25">
      <c r="B8234" s="388"/>
      <c r="C8234" s="440" t="s">
        <v>15</v>
      </c>
      <c r="D8234" s="388" t="s">
        <v>33</v>
      </c>
      <c r="E8234" s="388" t="s">
        <v>30</v>
      </c>
      <c r="F8234" s="544" t="s">
        <v>199</v>
      </c>
      <c r="G8234" s="544"/>
      <c r="H8234" s="389" t="s">
        <v>24</v>
      </c>
      <c r="I8234" s="440" t="s">
        <v>26</v>
      </c>
      <c r="J8234" s="440" t="s">
        <v>585</v>
      </c>
      <c r="K8234" s="440" t="s">
        <v>54</v>
      </c>
      <c r="L8234" s="440" t="s">
        <v>25</v>
      </c>
    </row>
    <row r="8235" spans="2:12" ht="38.25" x14ac:dyDescent="0.25">
      <c r="B8235" s="390" t="s">
        <v>382</v>
      </c>
      <c r="C8235" s="391" t="s">
        <v>5770</v>
      </c>
      <c r="D8235" s="390" t="s">
        <v>160</v>
      </c>
      <c r="E8235" s="390" t="s">
        <v>5771</v>
      </c>
      <c r="F8235" s="541" t="s">
        <v>5577</v>
      </c>
      <c r="G8235" s="541"/>
      <c r="H8235" s="392" t="s">
        <v>340</v>
      </c>
      <c r="I8235" s="443">
        <v>1</v>
      </c>
      <c r="J8235" s="393"/>
      <c r="K8235" s="393">
        <v>0.38</v>
      </c>
      <c r="L8235" s="393">
        <v>0.38</v>
      </c>
    </row>
    <row r="8236" spans="2:12" ht="25.5" x14ac:dyDescent="0.25">
      <c r="B8236" s="394" t="s">
        <v>383</v>
      </c>
      <c r="C8236" s="444" t="s">
        <v>5772</v>
      </c>
      <c r="D8236" s="394" t="s">
        <v>160</v>
      </c>
      <c r="E8236" s="394" t="s">
        <v>5773</v>
      </c>
      <c r="F8236" s="542" t="s">
        <v>491</v>
      </c>
      <c r="G8236" s="542"/>
      <c r="H8236" s="395" t="s">
        <v>159</v>
      </c>
      <c r="I8236" s="445">
        <v>1E-4</v>
      </c>
      <c r="J8236" s="445">
        <v>0</v>
      </c>
      <c r="K8236" s="446">
        <v>3839.53</v>
      </c>
      <c r="L8236" s="446">
        <v>0.38395299999999999</v>
      </c>
    </row>
    <row r="8237" spans="2:12" ht="25.5" x14ac:dyDescent="0.25">
      <c r="B8237" s="399"/>
      <c r="C8237" s="399"/>
      <c r="D8237" s="399"/>
      <c r="E8237" s="399"/>
      <c r="F8237" s="399"/>
      <c r="G8237" s="399" t="s">
        <v>386</v>
      </c>
      <c r="H8237" s="447">
        <v>0</v>
      </c>
      <c r="I8237" s="399" t="s">
        <v>387</v>
      </c>
      <c r="J8237" s="447">
        <v>0</v>
      </c>
      <c r="K8237" s="399" t="s">
        <v>388</v>
      </c>
      <c r="L8237" s="447">
        <v>0</v>
      </c>
    </row>
    <row r="8238" spans="2:12" ht="26.25" thickBot="1" x14ac:dyDescent="0.3">
      <c r="B8238" s="399"/>
      <c r="C8238" s="399"/>
      <c r="D8238" s="399"/>
      <c r="E8238" s="399"/>
      <c r="F8238" s="399"/>
      <c r="G8238" s="399" t="s">
        <v>389</v>
      </c>
      <c r="H8238" s="447">
        <v>0</v>
      </c>
      <c r="I8238" s="543"/>
      <c r="J8238" s="543" t="s">
        <v>474</v>
      </c>
      <c r="K8238" s="399"/>
      <c r="L8238" s="447">
        <v>0.38</v>
      </c>
    </row>
    <row r="8239" spans="2:12" ht="13.5" thickTop="1" x14ac:dyDescent="0.25">
      <c r="B8239" s="396"/>
      <c r="C8239" s="396"/>
      <c r="D8239" s="396"/>
      <c r="E8239" s="396"/>
      <c r="F8239" s="396"/>
      <c r="G8239" s="396"/>
      <c r="H8239" s="396"/>
      <c r="I8239" s="396"/>
      <c r="J8239" s="396"/>
      <c r="K8239" s="396"/>
      <c r="L8239" s="396"/>
    </row>
    <row r="8240" spans="2:12" ht="15" x14ac:dyDescent="0.25">
      <c r="B8240" s="388"/>
      <c r="C8240" s="440" t="s">
        <v>15</v>
      </c>
      <c r="D8240" s="388" t="s">
        <v>33</v>
      </c>
      <c r="E8240" s="388" t="s">
        <v>30</v>
      </c>
      <c r="F8240" s="544" t="s">
        <v>199</v>
      </c>
      <c r="G8240" s="544"/>
      <c r="H8240" s="389" t="s">
        <v>24</v>
      </c>
      <c r="I8240" s="440" t="s">
        <v>26</v>
      </c>
      <c r="J8240" s="440" t="s">
        <v>585</v>
      </c>
      <c r="K8240" s="440" t="s">
        <v>54</v>
      </c>
      <c r="L8240" s="440" t="s">
        <v>25</v>
      </c>
    </row>
    <row r="8241" spans="2:12" ht="38.25" x14ac:dyDescent="0.25">
      <c r="B8241" s="390" t="s">
        <v>382</v>
      </c>
      <c r="C8241" s="391" t="s">
        <v>5768</v>
      </c>
      <c r="D8241" s="390" t="s">
        <v>160</v>
      </c>
      <c r="E8241" s="390" t="s">
        <v>5769</v>
      </c>
      <c r="F8241" s="541" t="s">
        <v>5577</v>
      </c>
      <c r="G8241" s="541"/>
      <c r="H8241" s="392" t="s">
        <v>340</v>
      </c>
      <c r="I8241" s="443">
        <v>1</v>
      </c>
      <c r="J8241" s="393"/>
      <c r="K8241" s="393">
        <v>0.56999999999999995</v>
      </c>
      <c r="L8241" s="393">
        <v>0.56999999999999995</v>
      </c>
    </row>
    <row r="8242" spans="2:12" ht="25.5" x14ac:dyDescent="0.25">
      <c r="B8242" s="394" t="s">
        <v>383</v>
      </c>
      <c r="C8242" s="444" t="s">
        <v>5774</v>
      </c>
      <c r="D8242" s="394" t="s">
        <v>160</v>
      </c>
      <c r="E8242" s="394" t="s">
        <v>5775</v>
      </c>
      <c r="F8242" s="542" t="s">
        <v>5776</v>
      </c>
      <c r="G8242" s="542"/>
      <c r="H8242" s="395" t="s">
        <v>139</v>
      </c>
      <c r="I8242" s="445">
        <v>0.52</v>
      </c>
      <c r="J8242" s="445">
        <v>0</v>
      </c>
      <c r="K8242" s="446">
        <v>1.1100000000000001</v>
      </c>
      <c r="L8242" s="446">
        <v>0.57720000000000005</v>
      </c>
    </row>
    <row r="8243" spans="2:12" ht="25.5" x14ac:dyDescent="0.25">
      <c r="B8243" s="399"/>
      <c r="C8243" s="399"/>
      <c r="D8243" s="399"/>
      <c r="E8243" s="399"/>
      <c r="F8243" s="399"/>
      <c r="G8243" s="399" t="s">
        <v>386</v>
      </c>
      <c r="H8243" s="447">
        <v>0</v>
      </c>
      <c r="I8243" s="399" t="s">
        <v>387</v>
      </c>
      <c r="J8243" s="447">
        <v>0</v>
      </c>
      <c r="K8243" s="399" t="s">
        <v>388</v>
      </c>
      <c r="L8243" s="447">
        <v>0</v>
      </c>
    </row>
    <row r="8244" spans="2:12" ht="26.25" thickBot="1" x14ac:dyDescent="0.3">
      <c r="B8244" s="399"/>
      <c r="C8244" s="399"/>
      <c r="D8244" s="399"/>
      <c r="E8244" s="399"/>
      <c r="F8244" s="399"/>
      <c r="G8244" s="399" t="s">
        <v>389</v>
      </c>
      <c r="H8244" s="447">
        <v>0</v>
      </c>
      <c r="I8244" s="543"/>
      <c r="J8244" s="543" t="s">
        <v>474</v>
      </c>
      <c r="K8244" s="399"/>
      <c r="L8244" s="447">
        <v>0.56999999999999995</v>
      </c>
    </row>
    <row r="8245" spans="2:12" ht="13.5" thickTop="1" x14ac:dyDescent="0.25">
      <c r="B8245" s="396"/>
      <c r="C8245" s="396"/>
      <c r="D8245" s="396"/>
      <c r="E8245" s="396"/>
      <c r="F8245" s="396"/>
      <c r="G8245" s="396"/>
      <c r="H8245" s="396"/>
      <c r="I8245" s="396"/>
      <c r="J8245" s="396"/>
      <c r="K8245" s="396"/>
      <c r="L8245" s="396"/>
    </row>
  </sheetData>
  <mergeCells count="6633">
    <mergeCell ref="I7524:J7524"/>
    <mergeCell ref="F7526:G7526"/>
    <mergeCell ref="F7527:G7527"/>
    <mergeCell ref="I7533:J7533"/>
    <mergeCell ref="F7535:G7535"/>
    <mergeCell ref="F7556:G7556"/>
    <mergeCell ref="F7574:G7574"/>
    <mergeCell ref="F7575:G7575"/>
    <mergeCell ref="F7576:G7576"/>
    <mergeCell ref="F7683:G7683"/>
    <mergeCell ref="F7684:G7684"/>
    <mergeCell ref="F7708:G7708"/>
    <mergeCell ref="F7567:G7567"/>
    <mergeCell ref="F7568:G7568"/>
    <mergeCell ref="F7847:G7847"/>
    <mergeCell ref="F7848:G7848"/>
    <mergeCell ref="F7849:G7849"/>
    <mergeCell ref="F7829:G7829"/>
    <mergeCell ref="F7836:G7836"/>
    <mergeCell ref="F7837:G7837"/>
    <mergeCell ref="F7838:G7838"/>
    <mergeCell ref="F7839:G7839"/>
    <mergeCell ref="F7833:G7833"/>
    <mergeCell ref="F7834:G7834"/>
    <mergeCell ref="F7281:G7281"/>
    <mergeCell ref="F7289:G7289"/>
    <mergeCell ref="F7374:G7374"/>
    <mergeCell ref="F7375:G7375"/>
    <mergeCell ref="F7401:G7401"/>
    <mergeCell ref="F7402:G7402"/>
    <mergeCell ref="F7382:G7382"/>
    <mergeCell ref="F7387:G7387"/>
    <mergeCell ref="F7396:G7396"/>
    <mergeCell ref="F7403:G7403"/>
    <mergeCell ref="F7155:G7155"/>
    <mergeCell ref="F7164:G7164"/>
    <mergeCell ref="F7165:G7165"/>
    <mergeCell ref="F7148:G7148"/>
    <mergeCell ref="F7503:G7503"/>
    <mergeCell ref="F7504:G7504"/>
    <mergeCell ref="F7537:G7537"/>
    <mergeCell ref="F7510:G7510"/>
    <mergeCell ref="F7520:G7520"/>
    <mergeCell ref="F7530:G7530"/>
    <mergeCell ref="F7531:G7531"/>
    <mergeCell ref="F7528:G7528"/>
    <mergeCell ref="F7529:G7529"/>
    <mergeCell ref="F7059:G7059"/>
    <mergeCell ref="F7060:G7060"/>
    <mergeCell ref="F7108:G7108"/>
    <mergeCell ref="F7109:G7109"/>
    <mergeCell ref="F7117:G7117"/>
    <mergeCell ref="F7127:G7127"/>
    <mergeCell ref="F7135:G7135"/>
    <mergeCell ref="F7136:G7136"/>
    <mergeCell ref="F7137:G7137"/>
    <mergeCell ref="F7083:G7083"/>
    <mergeCell ref="F7084:G7084"/>
    <mergeCell ref="F7085:G7085"/>
    <mergeCell ref="F7086:G7086"/>
    <mergeCell ref="F7092:G7092"/>
    <mergeCell ref="F7093:G7093"/>
    <mergeCell ref="I7065:J7065"/>
    <mergeCell ref="F7051:G7051"/>
    <mergeCell ref="F7052:G7052"/>
    <mergeCell ref="F7061:G7061"/>
    <mergeCell ref="F7062:G7062"/>
    <mergeCell ref="F6950:G6950"/>
    <mergeCell ref="F6949:G6949"/>
    <mergeCell ref="F6940:G6940"/>
    <mergeCell ref="F6919:G6919"/>
    <mergeCell ref="F6929:G6929"/>
    <mergeCell ref="F6930:G6930"/>
    <mergeCell ref="F6947:G6947"/>
    <mergeCell ref="F6948:G6948"/>
    <mergeCell ref="F6970:G6970"/>
    <mergeCell ref="F6971:G6971"/>
    <mergeCell ref="F6972:G6972"/>
    <mergeCell ref="B6975:K6975"/>
    <mergeCell ref="F6978:G6978"/>
    <mergeCell ref="F6979:G6979"/>
    <mergeCell ref="F6980:G6980"/>
    <mergeCell ref="F7012:G7012"/>
    <mergeCell ref="F7021:G7021"/>
    <mergeCell ref="I6982:J6982"/>
    <mergeCell ref="F6987:G6987"/>
    <mergeCell ref="F6988:G6988"/>
    <mergeCell ref="F6996:G6996"/>
    <mergeCell ref="F7016:G7016"/>
    <mergeCell ref="F7009:G7009"/>
    <mergeCell ref="F7010:G7010"/>
    <mergeCell ref="F7011:G7011"/>
    <mergeCell ref="I7014:J7014"/>
    <mergeCell ref="I6762:J6762"/>
    <mergeCell ref="F6886:G6886"/>
    <mergeCell ref="F6887:G6887"/>
    <mergeCell ref="F6899:G6899"/>
    <mergeCell ref="F6909:G6909"/>
    <mergeCell ref="F6904:G6904"/>
    <mergeCell ref="F6884:G6884"/>
    <mergeCell ref="F6885:G6885"/>
    <mergeCell ref="F6894:G6894"/>
    <mergeCell ref="F6895:G6895"/>
    <mergeCell ref="F6906:G6906"/>
    <mergeCell ref="F6907:G6907"/>
    <mergeCell ref="F6908:G6908"/>
    <mergeCell ref="B6870:F6870"/>
    <mergeCell ref="G6870:J6870"/>
    <mergeCell ref="B6871:F6871"/>
    <mergeCell ref="G6871:J6871"/>
    <mergeCell ref="I6873:J6873"/>
    <mergeCell ref="F6880:G6880"/>
    <mergeCell ref="I6882:J6882"/>
    <mergeCell ref="I6889:J6889"/>
    <mergeCell ref="F6891:G6891"/>
    <mergeCell ref="F6892:G6892"/>
    <mergeCell ref="F6893:G6893"/>
    <mergeCell ref="I6897:J6897"/>
    <mergeCell ref="F6741:G6741"/>
    <mergeCell ref="F6742:G6742"/>
    <mergeCell ref="F6743:G6743"/>
    <mergeCell ref="F6744:G6744"/>
    <mergeCell ref="F6759:G6759"/>
    <mergeCell ref="F6726:G6726"/>
    <mergeCell ref="F6735:G6735"/>
    <mergeCell ref="I6746:J6746"/>
    <mergeCell ref="F6750:G6750"/>
    <mergeCell ref="F6751:G6751"/>
    <mergeCell ref="F6752:G6752"/>
    <mergeCell ref="F6760:G6760"/>
    <mergeCell ref="F6740:G6740"/>
    <mergeCell ref="F6749:G6749"/>
    <mergeCell ref="I6738:J6738"/>
    <mergeCell ref="F6748:G6748"/>
    <mergeCell ref="I6754:J6754"/>
    <mergeCell ref="F6756:G6756"/>
    <mergeCell ref="F6757:G6757"/>
    <mergeCell ref="F6758:G6758"/>
    <mergeCell ref="F6618:G6618"/>
    <mergeCell ref="F6607:G6607"/>
    <mergeCell ref="F6627:G6627"/>
    <mergeCell ref="F6628:G6628"/>
    <mergeCell ref="F6540:G6540"/>
    <mergeCell ref="F6541:G6541"/>
    <mergeCell ref="F6542:G6542"/>
    <mergeCell ref="F6549:G6549"/>
    <mergeCell ref="F6550:G6550"/>
    <mergeCell ref="F6687:G6687"/>
    <mergeCell ref="F6688:G6688"/>
    <mergeCell ref="F6711:G6711"/>
    <mergeCell ref="F6719:G6719"/>
    <mergeCell ref="F6720:G6720"/>
    <mergeCell ref="F6686:G6686"/>
    <mergeCell ref="F6695:G6695"/>
    <mergeCell ref="F6696:G6696"/>
    <mergeCell ref="F6649:G6649"/>
    <mergeCell ref="F6661:G6661"/>
    <mergeCell ref="F6662:G6662"/>
    <mergeCell ref="F6663:G6663"/>
    <mergeCell ref="F6685:G6685"/>
    <mergeCell ref="F6459:G6459"/>
    <mergeCell ref="F6513:G6513"/>
    <mergeCell ref="F6514:G6514"/>
    <mergeCell ref="F6477:G6477"/>
    <mergeCell ref="F6486:G6486"/>
    <mergeCell ref="F6501:G6501"/>
    <mergeCell ref="F6502:G6502"/>
    <mergeCell ref="F6503:G6503"/>
    <mergeCell ref="F6512:G6512"/>
    <mergeCell ref="F6482:G6482"/>
    <mergeCell ref="F6483:G6483"/>
    <mergeCell ref="F6484:G6484"/>
    <mergeCell ref="F6491:G6491"/>
    <mergeCell ref="F6414:G6414"/>
    <mergeCell ref="F6415:G6415"/>
    <mergeCell ref="F6422:G6422"/>
    <mergeCell ref="F6406:G6406"/>
    <mergeCell ref="F6245:G6245"/>
    <mergeCell ref="F6254:G6254"/>
    <mergeCell ref="F6255:G6255"/>
    <mergeCell ref="F6262:G6262"/>
    <mergeCell ref="F6241:G6241"/>
    <mergeCell ref="F6242:G6242"/>
    <mergeCell ref="B6233:K6233"/>
    <mergeCell ref="F6237:G6237"/>
    <mergeCell ref="I6239:J6239"/>
    <mergeCell ref="F6222:G6222"/>
    <mergeCell ref="F6236:G6236"/>
    <mergeCell ref="F6363:G6363"/>
    <mergeCell ref="F6357:G6357"/>
    <mergeCell ref="F6402:G6402"/>
    <mergeCell ref="F6403:G6403"/>
    <mergeCell ref="F6404:G6404"/>
    <mergeCell ref="F6405:G6405"/>
    <mergeCell ref="F6157:G6157"/>
    <mergeCell ref="F6129:G6129"/>
    <mergeCell ref="F6130:G6130"/>
    <mergeCell ref="F6131:G6131"/>
    <mergeCell ref="F6138:G6138"/>
    <mergeCell ref="F6147:G6147"/>
    <mergeCell ref="F6145:G6145"/>
    <mergeCell ref="F6155:G6155"/>
    <mergeCell ref="F6156:G6156"/>
    <mergeCell ref="F6177:G6177"/>
    <mergeCell ref="F6187:G6187"/>
    <mergeCell ref="F6188:G6188"/>
    <mergeCell ref="F6189:G6189"/>
    <mergeCell ref="F6164:G6164"/>
    <mergeCell ref="F6165:G6165"/>
    <mergeCell ref="F6178:G6178"/>
    <mergeCell ref="F6234:G6234"/>
    <mergeCell ref="F6231:G6231"/>
    <mergeCell ref="F6232:G6232"/>
    <mergeCell ref="F5833:G5833"/>
    <mergeCell ref="F5917:G5917"/>
    <mergeCell ref="F5970:G5970"/>
    <mergeCell ref="F5971:G5971"/>
    <mergeCell ref="F5978:G5978"/>
    <mergeCell ref="F5979:G5979"/>
    <mergeCell ref="F5943:G5943"/>
    <mergeCell ref="F5944:G5944"/>
    <mergeCell ref="F5942:G5942"/>
    <mergeCell ref="F6009:G6009"/>
    <mergeCell ref="F6010:G6010"/>
    <mergeCell ref="F6011:G6011"/>
    <mergeCell ref="F6048:G6048"/>
    <mergeCell ref="F6033:G6033"/>
    <mergeCell ref="F6034:G6034"/>
    <mergeCell ref="F6035:G6035"/>
    <mergeCell ref="F6039:G6039"/>
    <mergeCell ref="F6002:G6002"/>
    <mergeCell ref="F6001:G6001"/>
    <mergeCell ref="F5988:G5988"/>
    <mergeCell ref="F5989:G5989"/>
    <mergeCell ref="F5980:G5980"/>
    <mergeCell ref="F5729:G5729"/>
    <mergeCell ref="F5730:G5730"/>
    <mergeCell ref="F5720:G5720"/>
    <mergeCell ref="F5698:G5698"/>
    <mergeCell ref="F5699:G5699"/>
    <mergeCell ref="I5704:J5704"/>
    <mergeCell ref="F5707:G5707"/>
    <mergeCell ref="F5708:G5708"/>
    <mergeCell ref="F5709:G5709"/>
    <mergeCell ref="F5716:G5716"/>
    <mergeCell ref="F5728:G5728"/>
    <mergeCell ref="F5741:G5741"/>
    <mergeCell ref="F5742:G5742"/>
    <mergeCell ref="F5743:G5743"/>
    <mergeCell ref="F5721:G5721"/>
    <mergeCell ref="F5751:G5751"/>
    <mergeCell ref="F5762:G5762"/>
    <mergeCell ref="F5752:G5752"/>
    <mergeCell ref="F5757:G5757"/>
    <mergeCell ref="F5758:G5758"/>
    <mergeCell ref="F5738:G5738"/>
    <mergeCell ref="F5739:G5739"/>
    <mergeCell ref="F5753:G5753"/>
    <mergeCell ref="F5754:G5754"/>
    <mergeCell ref="F5755:G5755"/>
    <mergeCell ref="F5756:G5756"/>
    <mergeCell ref="I5760:J5760"/>
    <mergeCell ref="F5505:G5505"/>
    <mergeCell ref="F5506:G5506"/>
    <mergeCell ref="F5507:G5507"/>
    <mergeCell ref="F5503:G5503"/>
    <mergeCell ref="F5515:G5515"/>
    <mergeCell ref="F5516:G5516"/>
    <mergeCell ref="F5524:G5524"/>
    <mergeCell ref="F5525:G5525"/>
    <mergeCell ref="F5526:G5526"/>
    <mergeCell ref="F5504:G5504"/>
    <mergeCell ref="F5514:G5514"/>
    <mergeCell ref="F5513:G5513"/>
    <mergeCell ref="F5512:G5512"/>
    <mergeCell ref="F5603:G5603"/>
    <mergeCell ref="F5604:G5604"/>
    <mergeCell ref="F5612:G5612"/>
    <mergeCell ref="F5613:G5613"/>
    <mergeCell ref="F5257:G5257"/>
    <mergeCell ref="F5250:G5250"/>
    <mergeCell ref="F5251:G5251"/>
    <mergeCell ref="F5255:G5255"/>
    <mergeCell ref="F5256:G5256"/>
    <mergeCell ref="F5252:G5252"/>
    <mergeCell ref="F5240:G5240"/>
    <mergeCell ref="F5241:G5241"/>
    <mergeCell ref="F5242:G5242"/>
    <mergeCell ref="F5249:G5249"/>
    <mergeCell ref="F5253:G5253"/>
    <mergeCell ref="F5239:G5239"/>
    <mergeCell ref="F5236:G5236"/>
    <mergeCell ref="F5237:G5237"/>
    <mergeCell ref="F5238:G5238"/>
    <mergeCell ref="I5244:J5244"/>
    <mergeCell ref="F5246:G5246"/>
    <mergeCell ref="F5247:G5247"/>
    <mergeCell ref="F5248:G5248"/>
    <mergeCell ref="F5254:G5254"/>
    <mergeCell ref="F4932:G4932"/>
    <mergeCell ref="F4933:G4933"/>
    <mergeCell ref="F4911:G4911"/>
    <mergeCell ref="F4950:G4950"/>
    <mergeCell ref="F4951:G4951"/>
    <mergeCell ref="F4957:G4957"/>
    <mergeCell ref="F4958:G4958"/>
    <mergeCell ref="F4959:G4959"/>
    <mergeCell ref="F4960:G4960"/>
    <mergeCell ref="F4966:G4966"/>
    <mergeCell ref="F4967:G4967"/>
    <mergeCell ref="F5004:G5004"/>
    <mergeCell ref="F5005:G5005"/>
    <mergeCell ref="F5168:G5168"/>
    <mergeCell ref="F5150:G5150"/>
    <mergeCell ref="F5131:G5131"/>
    <mergeCell ref="F5137:G5137"/>
    <mergeCell ref="F5138:G5138"/>
    <mergeCell ref="F5123:G5123"/>
    <mergeCell ref="F5111:G5111"/>
    <mergeCell ref="F5112:G5112"/>
    <mergeCell ref="F5113:G5113"/>
    <mergeCell ref="F5120:G5120"/>
    <mergeCell ref="F5121:G5121"/>
    <mergeCell ref="F5068:G5068"/>
    <mergeCell ref="F5102:G5102"/>
    <mergeCell ref="F5103:G5103"/>
    <mergeCell ref="F5104:G5104"/>
    <mergeCell ref="F5042:G5042"/>
    <mergeCell ref="F5032:G5032"/>
    <mergeCell ref="F5038:G5038"/>
    <mergeCell ref="F4637:G4637"/>
    <mergeCell ref="I4639:J4639"/>
    <mergeCell ref="F4646:G4646"/>
    <mergeCell ref="F4641:G4641"/>
    <mergeCell ref="F4647:G4647"/>
    <mergeCell ref="F4654:G4654"/>
    <mergeCell ref="F4677:G4677"/>
    <mergeCell ref="F4686:G4686"/>
    <mergeCell ref="F4704:G4704"/>
    <mergeCell ref="F4695:G4695"/>
    <mergeCell ref="F4684:G4684"/>
    <mergeCell ref="F4685:G4685"/>
    <mergeCell ref="F4758:G4758"/>
    <mergeCell ref="F4767:G4767"/>
    <mergeCell ref="F4859:G4859"/>
    <mergeCell ref="F4841:G4841"/>
    <mergeCell ref="F4842:G4842"/>
    <mergeCell ref="F4853:G4853"/>
    <mergeCell ref="F4854:G4854"/>
    <mergeCell ref="F4781:G4781"/>
    <mergeCell ref="F4782:G4782"/>
    <mergeCell ref="F4791:G4791"/>
    <mergeCell ref="F4792:G4792"/>
    <mergeCell ref="F4801:G4801"/>
    <mergeCell ref="F4385:G4385"/>
    <mergeCell ref="F4399:G4399"/>
    <mergeCell ref="F4400:G4400"/>
    <mergeCell ref="F4329:G4329"/>
    <mergeCell ref="F4330:G4330"/>
    <mergeCell ref="F4331:G4331"/>
    <mergeCell ref="I4351:J4351"/>
    <mergeCell ref="F4354:G4354"/>
    <mergeCell ref="F4355:G4355"/>
    <mergeCell ref="F4356:G4356"/>
    <mergeCell ref="F4357:G4357"/>
    <mergeCell ref="F4363:G4363"/>
    <mergeCell ref="F4364:G4364"/>
    <mergeCell ref="F4365:G4365"/>
    <mergeCell ref="F4529:G4529"/>
    <mergeCell ref="F4492:G4492"/>
    <mergeCell ref="F4448:G4448"/>
    <mergeCell ref="F4412:G4412"/>
    <mergeCell ref="F4408:G4408"/>
    <mergeCell ref="F4420:G4420"/>
    <mergeCell ref="F4457:G4457"/>
    <mergeCell ref="F4466:G4466"/>
    <mergeCell ref="F4447:G4447"/>
    <mergeCell ref="F4464:G4464"/>
    <mergeCell ref="F4516:G4516"/>
    <mergeCell ref="F4039:G4039"/>
    <mergeCell ref="F4043:G4043"/>
    <mergeCell ref="F4025:G4025"/>
    <mergeCell ref="F4026:G4026"/>
    <mergeCell ref="F4027:G4027"/>
    <mergeCell ref="B4028:K4028"/>
    <mergeCell ref="I4033:J4033"/>
    <mergeCell ref="F4035:G4035"/>
    <mergeCell ref="F4036:G4036"/>
    <mergeCell ref="F4037:G4037"/>
    <mergeCell ref="F4038:G4038"/>
    <mergeCell ref="F4051:G4051"/>
    <mergeCell ref="F4052:G4052"/>
    <mergeCell ref="F4053:G4053"/>
    <mergeCell ref="I4065:J4065"/>
    <mergeCell ref="F4183:G4183"/>
    <mergeCell ref="F4184:G4184"/>
    <mergeCell ref="F4139:G4139"/>
    <mergeCell ref="F3926:G3926"/>
    <mergeCell ref="F3935:G3935"/>
    <mergeCell ref="F3936:G3936"/>
    <mergeCell ref="F3927:G3927"/>
    <mergeCell ref="F3928:G3928"/>
    <mergeCell ref="F3929:G3929"/>
    <mergeCell ref="F3930:G3930"/>
    <mergeCell ref="F3931:G3931"/>
    <mergeCell ref="F3991:G3991"/>
    <mergeCell ref="F3992:G3992"/>
    <mergeCell ref="F3993:G3993"/>
    <mergeCell ref="F3994:G3994"/>
    <mergeCell ref="I3996:J3996"/>
    <mergeCell ref="F4001:G4001"/>
    <mergeCell ref="F4002:G4002"/>
    <mergeCell ref="F4003:G4003"/>
    <mergeCell ref="F4010:G4010"/>
    <mergeCell ref="F3749:G3749"/>
    <mergeCell ref="F3744:G3744"/>
    <mergeCell ref="F3745:G3745"/>
    <mergeCell ref="F3746:G3746"/>
    <mergeCell ref="F3747:G3747"/>
    <mergeCell ref="F3738:G3738"/>
    <mergeCell ref="F3739:G3739"/>
    <mergeCell ref="F3740:G3740"/>
    <mergeCell ref="I3742:J3742"/>
    <mergeCell ref="I3751:J3751"/>
    <mergeCell ref="F3753:G3753"/>
    <mergeCell ref="F3754:G3754"/>
    <mergeCell ref="G3755:J3755"/>
    <mergeCell ref="I3807:J3807"/>
    <mergeCell ref="F3811:G3811"/>
    <mergeCell ref="F3812:G3812"/>
    <mergeCell ref="F3813:G3813"/>
    <mergeCell ref="I3620:J3620"/>
    <mergeCell ref="B3627:K3627"/>
    <mergeCell ref="I3632:J3632"/>
    <mergeCell ref="F3634:G3634"/>
    <mergeCell ref="F3635:G3635"/>
    <mergeCell ref="F3692:G3692"/>
    <mergeCell ref="F3693:G3693"/>
    <mergeCell ref="F3701:G3701"/>
    <mergeCell ref="F3702:G3702"/>
    <mergeCell ref="F3694:G3694"/>
    <mergeCell ref="F3736:G3736"/>
    <mergeCell ref="F3709:G3709"/>
    <mergeCell ref="F3730:G3730"/>
    <mergeCell ref="F3731:G3731"/>
    <mergeCell ref="F3732:G3732"/>
    <mergeCell ref="F3720:G3720"/>
    <mergeCell ref="B3721:K3721"/>
    <mergeCell ref="F3722:G3722"/>
    <mergeCell ref="F3723:G3723"/>
    <mergeCell ref="I3726:J3726"/>
    <mergeCell ref="I3734:J3734"/>
    <mergeCell ref="F3729:G3729"/>
    <mergeCell ref="F3719:G3719"/>
    <mergeCell ref="F3724:G3724"/>
    <mergeCell ref="F3728:G3728"/>
    <mergeCell ref="F3624:G3624"/>
    <mergeCell ref="F3636:G3636"/>
    <mergeCell ref="F3646:G3646"/>
    <mergeCell ref="F3647:G3647"/>
    <mergeCell ref="F3655:G3655"/>
    <mergeCell ref="F3656:G3656"/>
    <mergeCell ref="F3622:G3622"/>
    <mergeCell ref="F3623:G3623"/>
    <mergeCell ref="F3625:G3625"/>
    <mergeCell ref="F3626:G3626"/>
    <mergeCell ref="F3628:G3628"/>
    <mergeCell ref="F3629:G3629"/>
    <mergeCell ref="F3630:G3630"/>
    <mergeCell ref="F3637:G3637"/>
    <mergeCell ref="F3638:G3638"/>
    <mergeCell ref="F3617:G3617"/>
    <mergeCell ref="F3618:G3618"/>
    <mergeCell ref="F3345:G3345"/>
    <mergeCell ref="F3385:G3385"/>
    <mergeCell ref="F3387:G3387"/>
    <mergeCell ref="F3438:G3438"/>
    <mergeCell ref="F3407:G3407"/>
    <mergeCell ref="F3408:G3408"/>
    <mergeCell ref="F3409:G3409"/>
    <mergeCell ref="I3472:J3472"/>
    <mergeCell ref="F3475:G3475"/>
    <mergeCell ref="F3476:G3476"/>
    <mergeCell ref="F3518:G3518"/>
    <mergeCell ref="F3490:G3490"/>
    <mergeCell ref="F3493:G3493"/>
    <mergeCell ref="F3494:G3494"/>
    <mergeCell ref="I3496:J3496"/>
    <mergeCell ref="F3500:G3500"/>
    <mergeCell ref="F3501:G3501"/>
    <mergeCell ref="F3502:G3502"/>
    <mergeCell ref="F3467:G3467"/>
    <mergeCell ref="F3482:G3482"/>
    <mergeCell ref="F3483:G3483"/>
    <mergeCell ref="F3484:G3484"/>
    <mergeCell ref="F3491:G3491"/>
    <mergeCell ref="F3492:G3492"/>
    <mergeCell ref="F3509:G3509"/>
    <mergeCell ref="F3510:G3510"/>
    <mergeCell ref="F3151:G3151"/>
    <mergeCell ref="F3152:G3152"/>
    <mergeCell ref="F3153:G3153"/>
    <mergeCell ref="F3171:G3171"/>
    <mergeCell ref="F3183:G3183"/>
    <mergeCell ref="F3161:G3161"/>
    <mergeCell ref="F3162:G3162"/>
    <mergeCell ref="F3163:G3163"/>
    <mergeCell ref="F3170:G3170"/>
    <mergeCell ref="F3244:G3244"/>
    <mergeCell ref="F3266:G3266"/>
    <mergeCell ref="F3267:G3267"/>
    <mergeCell ref="F3268:G3268"/>
    <mergeCell ref="F3251:G3251"/>
    <mergeCell ref="F3260:G3260"/>
    <mergeCell ref="F3252:G3252"/>
    <mergeCell ref="F3259:G3259"/>
    <mergeCell ref="F3215:G3215"/>
    <mergeCell ref="F3216:G3216"/>
    <mergeCell ref="F3202:G3202"/>
    <mergeCell ref="F3198:G3198"/>
    <mergeCell ref="F3223:G3223"/>
    <mergeCell ref="F3224:G3224"/>
    <mergeCell ref="F3225:G3225"/>
    <mergeCell ref="F2846:G2846"/>
    <mergeCell ref="F2855:G2855"/>
    <mergeCell ref="F2856:G2856"/>
    <mergeCell ref="F2857:G2857"/>
    <mergeCell ref="F2842:G2842"/>
    <mergeCell ref="F2843:G2843"/>
    <mergeCell ref="F2847:G2847"/>
    <mergeCell ref="I2849:J2849"/>
    <mergeCell ref="B2858:K2858"/>
    <mergeCell ref="F3060:G3060"/>
    <mergeCell ref="F2954:G2954"/>
    <mergeCell ref="F2955:G2955"/>
    <mergeCell ref="F3104:G3104"/>
    <mergeCell ref="F3105:G3105"/>
    <mergeCell ref="F3135:G3135"/>
    <mergeCell ref="F3136:G3136"/>
    <mergeCell ref="F3144:G3144"/>
    <mergeCell ref="F3106:G3106"/>
    <mergeCell ref="F3107:G3107"/>
    <mergeCell ref="I2525:J2525"/>
    <mergeCell ref="F2531:G2531"/>
    <mergeCell ref="I2586:J2586"/>
    <mergeCell ref="F2593:G2593"/>
    <mergeCell ref="F2611:G2611"/>
    <mergeCell ref="F2629:G2629"/>
    <mergeCell ref="F2638:G2638"/>
    <mergeCell ref="I2640:J2640"/>
    <mergeCell ref="F2647:G2647"/>
    <mergeCell ref="F2656:G2656"/>
    <mergeCell ref="F2625:G2625"/>
    <mergeCell ref="F2645:G2645"/>
    <mergeCell ref="F2655:G2655"/>
    <mergeCell ref="F2653:G2653"/>
    <mergeCell ref="F2654:G2654"/>
    <mergeCell ref="F2635:G2635"/>
    <mergeCell ref="F2636:G2636"/>
    <mergeCell ref="F2637:G2637"/>
    <mergeCell ref="F2608:G2608"/>
    <mergeCell ref="F2609:G2609"/>
    <mergeCell ref="F2610:G2610"/>
    <mergeCell ref="F2628:G2628"/>
    <mergeCell ref="F2634:G2634"/>
    <mergeCell ref="F2600:G2600"/>
    <mergeCell ref="F2616:G2616"/>
    <mergeCell ref="F2463:G2463"/>
    <mergeCell ref="F2464:G2464"/>
    <mergeCell ref="F2472:G2472"/>
    <mergeCell ref="F2473:G2473"/>
    <mergeCell ref="F2447:G2447"/>
    <mergeCell ref="F2448:G2448"/>
    <mergeCell ref="F2474:G2474"/>
    <mergeCell ref="F2475:G2475"/>
    <mergeCell ref="F2456:G2456"/>
    <mergeCell ref="F2466:G2466"/>
    <mergeCell ref="F2484:G2484"/>
    <mergeCell ref="F2457:G2457"/>
    <mergeCell ref="F2481:G2481"/>
    <mergeCell ref="F2492:G2492"/>
    <mergeCell ref="F2521:G2521"/>
    <mergeCell ref="F2530:G2530"/>
    <mergeCell ref="F2548:G2548"/>
    <mergeCell ref="F2536:G2536"/>
    <mergeCell ref="F2535:G2535"/>
    <mergeCell ref="F2544:G2544"/>
    <mergeCell ref="F2527:G2527"/>
    <mergeCell ref="F2528:G2528"/>
    <mergeCell ref="F2529:G2529"/>
    <mergeCell ref="F2523:G2523"/>
    <mergeCell ref="F2409:G2409"/>
    <mergeCell ref="F2419:G2419"/>
    <mergeCell ref="I2402:J2402"/>
    <mergeCell ref="F2405:G2405"/>
    <mergeCell ref="F2406:G2406"/>
    <mergeCell ref="F2407:G2407"/>
    <mergeCell ref="F2408:G2408"/>
    <mergeCell ref="I2411:J2411"/>
    <mergeCell ref="F2414:G2414"/>
    <mergeCell ref="F2415:G2415"/>
    <mergeCell ref="F2416:G2416"/>
    <mergeCell ref="F2417:G2417"/>
    <mergeCell ref="I2421:J2421"/>
    <mergeCell ref="F2429:G2429"/>
    <mergeCell ref="F2430:G2430"/>
    <mergeCell ref="F2404:G2404"/>
    <mergeCell ref="F2418:G2418"/>
    <mergeCell ref="F2427:G2427"/>
    <mergeCell ref="F2428:G2428"/>
    <mergeCell ref="F2413:G2413"/>
    <mergeCell ref="F2346:G2346"/>
    <mergeCell ref="F2351:G2351"/>
    <mergeCell ref="F2360:G2360"/>
    <mergeCell ref="F2361:G2361"/>
    <mergeCell ref="F2362:G2362"/>
    <mergeCell ref="F2370:G2370"/>
    <mergeCell ref="F2390:G2390"/>
    <mergeCell ref="F2365:G2365"/>
    <mergeCell ref="F2400:G2400"/>
    <mergeCell ref="F2384:G2384"/>
    <mergeCell ref="F2354:G2354"/>
    <mergeCell ref="F2391:G2391"/>
    <mergeCell ref="F2392:G2392"/>
    <mergeCell ref="I2394:J2394"/>
    <mergeCell ref="F2396:G2396"/>
    <mergeCell ref="F2397:G2397"/>
    <mergeCell ref="F2398:G2398"/>
    <mergeCell ref="F2399:G2399"/>
    <mergeCell ref="F2374:G2374"/>
    <mergeCell ref="F2375:G2375"/>
    <mergeCell ref="F2363:G2363"/>
    <mergeCell ref="F2364:G2364"/>
    <mergeCell ref="F2292:G2292"/>
    <mergeCell ref="F2293:G2293"/>
    <mergeCell ref="F2294:G2294"/>
    <mergeCell ref="F2288:G2288"/>
    <mergeCell ref="I2290:J2290"/>
    <mergeCell ref="F2296:G2296"/>
    <mergeCell ref="F2297:G2297"/>
    <mergeCell ref="F2298:G2298"/>
    <mergeCell ref="F2299:G2299"/>
    <mergeCell ref="B2300:K2300"/>
    <mergeCell ref="F2320:G2320"/>
    <mergeCell ref="F2321:G2321"/>
    <mergeCell ref="F2322:G2322"/>
    <mergeCell ref="F2329:G2329"/>
    <mergeCell ref="F2330:G2330"/>
    <mergeCell ref="F2342:G2342"/>
    <mergeCell ref="F2306:G2306"/>
    <mergeCell ref="I2308:J2308"/>
    <mergeCell ref="F2316:G2316"/>
    <mergeCell ref="I2318:J2318"/>
    <mergeCell ref="F2325:G2325"/>
    <mergeCell ref="B2326:K2326"/>
    <mergeCell ref="F2327:G2327"/>
    <mergeCell ref="F2328:G2328"/>
    <mergeCell ref="I2332:J2332"/>
    <mergeCell ref="F2334:G2334"/>
    <mergeCell ref="F2335:G2335"/>
    <mergeCell ref="F2336:G2336"/>
    <mergeCell ref="F2337:G2337"/>
    <mergeCell ref="I2340:J2340"/>
    <mergeCell ref="I2189:J2189"/>
    <mergeCell ref="F2193:G2193"/>
    <mergeCell ref="F2194:G2194"/>
    <mergeCell ref="F2195:G2195"/>
    <mergeCell ref="F2196:G2196"/>
    <mergeCell ref="I2198:J2198"/>
    <mergeCell ref="F2202:G2202"/>
    <mergeCell ref="F2203:G2203"/>
    <mergeCell ref="F2204:G2204"/>
    <mergeCell ref="F2205:G2205"/>
    <mergeCell ref="F2273:G2273"/>
    <mergeCell ref="F2274:G2274"/>
    <mergeCell ref="F2275:G2275"/>
    <mergeCell ref="F2282:G2282"/>
    <mergeCell ref="F2283:G2283"/>
    <mergeCell ref="F2284:G2284"/>
    <mergeCell ref="F2285:G2285"/>
    <mergeCell ref="F2086:G2086"/>
    <mergeCell ref="F2090:G2090"/>
    <mergeCell ref="F2091:G2091"/>
    <mergeCell ref="F2092:G2092"/>
    <mergeCell ref="F2093:G2093"/>
    <mergeCell ref="F2103:G2103"/>
    <mergeCell ref="F2104:G2104"/>
    <mergeCell ref="F2085:G2085"/>
    <mergeCell ref="F2075:G2075"/>
    <mergeCell ref="F2076:G2076"/>
    <mergeCell ref="F2084:G2084"/>
    <mergeCell ref="F2162:G2162"/>
    <mergeCell ref="F2163:G2163"/>
    <mergeCell ref="F2164:G2164"/>
    <mergeCell ref="F2094:G2094"/>
    <mergeCell ref="F2102:G2102"/>
    <mergeCell ref="F2144:G2144"/>
    <mergeCell ref="F2145:G2145"/>
    <mergeCell ref="F2146:G2146"/>
    <mergeCell ref="F2147:G2147"/>
    <mergeCell ref="F2138:G2138"/>
    <mergeCell ref="F2121:G2121"/>
    <mergeCell ref="F2122:G2122"/>
    <mergeCell ref="F2123:G2123"/>
    <mergeCell ref="F2124:G2124"/>
    <mergeCell ref="F2155:G2155"/>
    <mergeCell ref="F2156:G2156"/>
    <mergeCell ref="F2072:G2072"/>
    <mergeCell ref="F2073:G2073"/>
    <mergeCell ref="F2074:G2074"/>
    <mergeCell ref="I2078:J2078"/>
    <mergeCell ref="F2081:G2081"/>
    <mergeCell ref="F2082:G2082"/>
    <mergeCell ref="F2083:G2083"/>
    <mergeCell ref="F2065:G2065"/>
    <mergeCell ref="F2050:G2050"/>
    <mergeCell ref="F2051:G2051"/>
    <mergeCell ref="F2052:G2052"/>
    <mergeCell ref="F2053:G2053"/>
    <mergeCell ref="I2058:J2058"/>
    <mergeCell ref="F2060:G2060"/>
    <mergeCell ref="F2061:G2061"/>
    <mergeCell ref="F2062:G2062"/>
    <mergeCell ref="I2068:J2068"/>
    <mergeCell ref="F2070:G2070"/>
    <mergeCell ref="F2071:G2071"/>
    <mergeCell ref="F2080:G2080"/>
    <mergeCell ref="F1990:G1990"/>
    <mergeCell ref="F1999:G1999"/>
    <mergeCell ref="F2008:G2008"/>
    <mergeCell ref="F1977:G1977"/>
    <mergeCell ref="F1978:G1978"/>
    <mergeCell ref="F1979:G1979"/>
    <mergeCell ref="F1980:G1980"/>
    <mergeCell ref="F1989:G1989"/>
    <mergeCell ref="F1943:G1943"/>
    <mergeCell ref="F1944:G1944"/>
    <mergeCell ref="F1969:G1969"/>
    <mergeCell ref="F1970:G1970"/>
    <mergeCell ref="F1971:G1971"/>
    <mergeCell ref="F1988:G1988"/>
    <mergeCell ref="F2031:G2031"/>
    <mergeCell ref="F2022:G2022"/>
    <mergeCell ref="F2023:G2023"/>
    <mergeCell ref="F2024:G2024"/>
    <mergeCell ref="F1699:G1699"/>
    <mergeCell ref="F1753:G1753"/>
    <mergeCell ref="F1754:G1754"/>
    <mergeCell ref="I1848:J1848"/>
    <mergeCell ref="F1851:G1851"/>
    <mergeCell ref="F1861:G1861"/>
    <mergeCell ref="F1862:G1862"/>
    <mergeCell ref="F1863:G1863"/>
    <mergeCell ref="F1864:G1864"/>
    <mergeCell ref="F1869:G1869"/>
    <mergeCell ref="F1827:G1827"/>
    <mergeCell ref="F1826:G1826"/>
    <mergeCell ref="F1836:G1836"/>
    <mergeCell ref="F1844:G1844"/>
    <mergeCell ref="F1853:G1853"/>
    <mergeCell ref="F1854:G1854"/>
    <mergeCell ref="F1852:G1852"/>
    <mergeCell ref="F1860:G1860"/>
    <mergeCell ref="F1865:G1865"/>
    <mergeCell ref="F1866:G1866"/>
    <mergeCell ref="F1867:G1867"/>
    <mergeCell ref="F1868:G1868"/>
    <mergeCell ref="F1701:G1701"/>
    <mergeCell ref="F1702:G1702"/>
    <mergeCell ref="I1704:J1704"/>
    <mergeCell ref="F1710:G1710"/>
    <mergeCell ref="F1711:G1711"/>
    <mergeCell ref="I1713:J1713"/>
    <mergeCell ref="F1719:G1719"/>
    <mergeCell ref="F1720:G1720"/>
    <mergeCell ref="F1765:G1765"/>
    <mergeCell ref="F1755:G1755"/>
    <mergeCell ref="F1707:G1707"/>
    <mergeCell ref="F1708:G1708"/>
    <mergeCell ref="F1737:G1737"/>
    <mergeCell ref="F1717:G1717"/>
    <mergeCell ref="F1745:G1745"/>
    <mergeCell ref="F1709:G1709"/>
    <mergeCell ref="F1726:G1726"/>
    <mergeCell ref="F1763:G1763"/>
    <mergeCell ref="F1764:G1764"/>
    <mergeCell ref="F1718:G1718"/>
    <mergeCell ref="F1727:G1727"/>
    <mergeCell ref="F1516:G1516"/>
    <mergeCell ref="F1517:G1517"/>
    <mergeCell ref="F1518:G1518"/>
    <mergeCell ref="F1495:G1495"/>
    <mergeCell ref="F1496:G1496"/>
    <mergeCell ref="F1510:G1510"/>
    <mergeCell ref="F1511:G1511"/>
    <mergeCell ref="F1512:G1512"/>
    <mergeCell ref="I1514:J1514"/>
    <mergeCell ref="F1519:G1519"/>
    <mergeCell ref="F1536:G1536"/>
    <mergeCell ref="F1544:G1544"/>
    <mergeCell ref="F1556:G1556"/>
    <mergeCell ref="F1548:G1548"/>
    <mergeCell ref="F1526:G1526"/>
    <mergeCell ref="F1527:G1527"/>
    <mergeCell ref="F1528:G1528"/>
    <mergeCell ref="F1534:G1534"/>
    <mergeCell ref="F1535:G1535"/>
    <mergeCell ref="F1520:G1520"/>
    <mergeCell ref="I1522:J1522"/>
    <mergeCell ref="I1530:J1530"/>
    <mergeCell ref="F1532:G1532"/>
    <mergeCell ref="F1533:G1533"/>
    <mergeCell ref="I1538:J1538"/>
    <mergeCell ref="F1540:G1540"/>
    <mergeCell ref="F1386:G1386"/>
    <mergeCell ref="F1387:G1387"/>
    <mergeCell ref="F1396:G1396"/>
    <mergeCell ref="F1407:G1407"/>
    <mergeCell ref="F1408:G1408"/>
    <mergeCell ref="F1412:G1412"/>
    <mergeCell ref="F1375:G1375"/>
    <mergeCell ref="F1411:G1411"/>
    <mergeCell ref="I1384:J1384"/>
    <mergeCell ref="I1392:J1392"/>
    <mergeCell ref="F1395:G1395"/>
    <mergeCell ref="F1403:G1403"/>
    <mergeCell ref="F1404:G1404"/>
    <mergeCell ref="F1405:G1405"/>
    <mergeCell ref="F1406:G1406"/>
    <mergeCell ref="F1479:G1479"/>
    <mergeCell ref="F1480:G1480"/>
    <mergeCell ref="F1279:G1279"/>
    <mergeCell ref="F1258:G1258"/>
    <mergeCell ref="F1265:G1265"/>
    <mergeCell ref="F1266:G1266"/>
    <mergeCell ref="F1267:G1267"/>
    <mergeCell ref="B1280:K1280"/>
    <mergeCell ref="I1287:J1287"/>
    <mergeCell ref="F1289:G1289"/>
    <mergeCell ref="F1325:G1325"/>
    <mergeCell ref="F1326:G1326"/>
    <mergeCell ref="F1349:G1349"/>
    <mergeCell ref="F1330:G1330"/>
    <mergeCell ref="F1293:G1293"/>
    <mergeCell ref="F1294:G1294"/>
    <mergeCell ref="F1311:G1311"/>
    <mergeCell ref="F1321:G1321"/>
    <mergeCell ref="F1346:G1346"/>
    <mergeCell ref="F1314:G1314"/>
    <mergeCell ref="F1338:G1338"/>
    <mergeCell ref="F1339:G1339"/>
    <mergeCell ref="F1347:G1347"/>
    <mergeCell ref="F1348:G1348"/>
    <mergeCell ref="F1324:G1324"/>
    <mergeCell ref="F1332:G1332"/>
    <mergeCell ref="F1333:G1333"/>
    <mergeCell ref="F1334:G1334"/>
    <mergeCell ref="I1336:J1336"/>
    <mergeCell ref="F1340:G1340"/>
    <mergeCell ref="F1341:G1341"/>
    <mergeCell ref="F1205:G1205"/>
    <mergeCell ref="F1226:G1226"/>
    <mergeCell ref="F1227:G1227"/>
    <mergeCell ref="F1240:G1240"/>
    <mergeCell ref="F1241:G1241"/>
    <mergeCell ref="F1249:G1249"/>
    <mergeCell ref="F1206:G1206"/>
    <mergeCell ref="F1207:G1207"/>
    <mergeCell ref="F1208:G1208"/>
    <mergeCell ref="B1209:K1209"/>
    <mergeCell ref="F1210:G1210"/>
    <mergeCell ref="I1215:J1215"/>
    <mergeCell ref="F1218:G1218"/>
    <mergeCell ref="F1219:G1219"/>
    <mergeCell ref="F1220:G1220"/>
    <mergeCell ref="F1221:G1221"/>
    <mergeCell ref="F1222:G1222"/>
    <mergeCell ref="B1223:K1223"/>
    <mergeCell ref="I1229:J1229"/>
    <mergeCell ref="F1231:G1231"/>
    <mergeCell ref="F1232:G1232"/>
    <mergeCell ref="F1183:G1183"/>
    <mergeCell ref="F1184:G1184"/>
    <mergeCell ref="F1193:G1193"/>
    <mergeCell ref="F1194:G1194"/>
    <mergeCell ref="F1203:G1203"/>
    <mergeCell ref="F1204:G1204"/>
    <mergeCell ref="F1176:G1176"/>
    <mergeCell ref="F1177:G1177"/>
    <mergeCell ref="I1179:J1179"/>
    <mergeCell ref="F1185:G1185"/>
    <mergeCell ref="I1187:J1187"/>
    <mergeCell ref="B1195:K1195"/>
    <mergeCell ref="F1196:G1196"/>
    <mergeCell ref="F1197:G1197"/>
    <mergeCell ref="F1198:G1198"/>
    <mergeCell ref="F1199:G1199"/>
    <mergeCell ref="I1201:J1201"/>
    <mergeCell ref="F995:G995"/>
    <mergeCell ref="F996:G996"/>
    <mergeCell ref="F981:G981"/>
    <mergeCell ref="F988:G988"/>
    <mergeCell ref="I990:J990"/>
    <mergeCell ref="F997:G997"/>
    <mergeCell ref="B998:K998"/>
    <mergeCell ref="F1044:G1044"/>
    <mergeCell ref="F1052:G1052"/>
    <mergeCell ref="F1068:G1068"/>
    <mergeCell ref="F1084:G1084"/>
    <mergeCell ref="F1085:G1085"/>
    <mergeCell ref="F1056:G1056"/>
    <mergeCell ref="I1088:J1088"/>
    <mergeCell ref="F1091:G1091"/>
    <mergeCell ref="F1092:G1092"/>
    <mergeCell ref="F1101:G1101"/>
    <mergeCell ref="F1076:G1076"/>
    <mergeCell ref="F1077:G1077"/>
    <mergeCell ref="F1086:G1086"/>
    <mergeCell ref="F1099:G1099"/>
    <mergeCell ref="F1100:G1100"/>
    <mergeCell ref="F992:G992"/>
    <mergeCell ref="F993:G993"/>
    <mergeCell ref="F983:G983"/>
    <mergeCell ref="F984:G984"/>
    <mergeCell ref="F944:G944"/>
    <mergeCell ref="F945:G945"/>
    <mergeCell ref="F954:G954"/>
    <mergeCell ref="F955:G955"/>
    <mergeCell ref="F964:G964"/>
    <mergeCell ref="F975:G975"/>
    <mergeCell ref="F976:G976"/>
    <mergeCell ref="F977:G977"/>
    <mergeCell ref="F973:G973"/>
    <mergeCell ref="F974:G974"/>
    <mergeCell ref="F966:G966"/>
    <mergeCell ref="F967:G967"/>
    <mergeCell ref="F994:G994"/>
    <mergeCell ref="F943:G943"/>
    <mergeCell ref="F952:G952"/>
    <mergeCell ref="F953:G953"/>
    <mergeCell ref="F946:G946"/>
    <mergeCell ref="F947:G947"/>
    <mergeCell ref="I979:J979"/>
    <mergeCell ref="F982:G982"/>
    <mergeCell ref="I941:J941"/>
    <mergeCell ref="F948:G948"/>
    <mergeCell ref="F949:G949"/>
    <mergeCell ref="B950:K950"/>
    <mergeCell ref="F951:G951"/>
    <mergeCell ref="I957:J957"/>
    <mergeCell ref="F959:G959"/>
    <mergeCell ref="F960:G960"/>
    <mergeCell ref="F961:G961"/>
    <mergeCell ref="F962:G962"/>
    <mergeCell ref="F963:G963"/>
    <mergeCell ref="B965:K965"/>
    <mergeCell ref="F968:G968"/>
    <mergeCell ref="F969:G969"/>
    <mergeCell ref="I971:J971"/>
    <mergeCell ref="F848:G848"/>
    <mergeCell ref="F858:G858"/>
    <mergeCell ref="F859:G859"/>
    <mergeCell ref="F860:G860"/>
    <mergeCell ref="F880:G880"/>
    <mergeCell ref="F838:G838"/>
    <mergeCell ref="F839:G839"/>
    <mergeCell ref="F875:G875"/>
    <mergeCell ref="F876:G876"/>
    <mergeCell ref="I854:J854"/>
    <mergeCell ref="F842:G842"/>
    <mergeCell ref="F843:G843"/>
    <mergeCell ref="F844:G844"/>
    <mergeCell ref="I846:J846"/>
    <mergeCell ref="I862:J862"/>
    <mergeCell ref="I870:J870"/>
    <mergeCell ref="I878:J878"/>
    <mergeCell ref="F774:G774"/>
    <mergeCell ref="F793:G793"/>
    <mergeCell ref="F794:G794"/>
    <mergeCell ref="F787:G787"/>
    <mergeCell ref="F795:G795"/>
    <mergeCell ref="F813:G813"/>
    <mergeCell ref="F814:G814"/>
    <mergeCell ref="F815:G815"/>
    <mergeCell ref="F776:G776"/>
    <mergeCell ref="F778:G778"/>
    <mergeCell ref="F779:G779"/>
    <mergeCell ref="F785:G785"/>
    <mergeCell ref="F786:G786"/>
    <mergeCell ref="F804:G804"/>
    <mergeCell ref="F812:G812"/>
    <mergeCell ref="F773:G773"/>
    <mergeCell ref="B777:K777"/>
    <mergeCell ref="F781:G781"/>
    <mergeCell ref="I783:J783"/>
    <mergeCell ref="F661:G661"/>
    <mergeCell ref="F662:G662"/>
    <mergeCell ref="F663:G663"/>
    <mergeCell ref="F639:G639"/>
    <mergeCell ref="F640:G640"/>
    <mergeCell ref="F641:G641"/>
    <mergeCell ref="F621:G621"/>
    <mergeCell ref="F629:G629"/>
    <mergeCell ref="F630:G630"/>
    <mergeCell ref="F631:G631"/>
    <mergeCell ref="F622:G622"/>
    <mergeCell ref="F623:G623"/>
    <mergeCell ref="F664:G664"/>
    <mergeCell ref="I673:J673"/>
    <mergeCell ref="F677:G677"/>
    <mergeCell ref="F678:G678"/>
    <mergeCell ref="F679:G679"/>
    <mergeCell ref="F669:G669"/>
    <mergeCell ref="F670:G670"/>
    <mergeCell ref="F671:G671"/>
    <mergeCell ref="F567:G567"/>
    <mergeCell ref="F568:G568"/>
    <mergeCell ref="F569:G569"/>
    <mergeCell ref="F576:G576"/>
    <mergeCell ref="F577:G577"/>
    <mergeCell ref="F560:G560"/>
    <mergeCell ref="F561:G561"/>
    <mergeCell ref="F543:G543"/>
    <mergeCell ref="F544:G544"/>
    <mergeCell ref="F545:G545"/>
    <mergeCell ref="I547:J547"/>
    <mergeCell ref="F552:G552"/>
    <mergeCell ref="F553:G553"/>
    <mergeCell ref="I555:J555"/>
    <mergeCell ref="I563:J563"/>
    <mergeCell ref="F565:G565"/>
    <mergeCell ref="F566:G566"/>
    <mergeCell ref="I571:J571"/>
    <mergeCell ref="F573:G573"/>
    <mergeCell ref="F394:G394"/>
    <mergeCell ref="F395:G395"/>
    <mergeCell ref="I397:J397"/>
    <mergeCell ref="F403:G403"/>
    <mergeCell ref="I405:J405"/>
    <mergeCell ref="I413:J413"/>
    <mergeCell ref="F415:G415"/>
    <mergeCell ref="F416:G416"/>
    <mergeCell ref="F417:G417"/>
    <mergeCell ref="F418:G418"/>
    <mergeCell ref="I421:J421"/>
    <mergeCell ref="F488:G488"/>
    <mergeCell ref="F489:G489"/>
    <mergeCell ref="F411:G411"/>
    <mergeCell ref="F419:G419"/>
    <mergeCell ref="F424:G424"/>
    <mergeCell ref="F443:G443"/>
    <mergeCell ref="F425:G425"/>
    <mergeCell ref="F426:G426"/>
    <mergeCell ref="F427:G427"/>
    <mergeCell ref="I429:J429"/>
    <mergeCell ref="F435:G435"/>
    <mergeCell ref="I437:J437"/>
    <mergeCell ref="I445:J445"/>
    <mergeCell ref="F447:G447"/>
    <mergeCell ref="F448:G448"/>
    <mergeCell ref="F449:G449"/>
    <mergeCell ref="I453:J453"/>
    <mergeCell ref="F455:G455"/>
    <mergeCell ref="F456:G456"/>
    <mergeCell ref="F346:G346"/>
    <mergeCell ref="F347:G347"/>
    <mergeCell ref="F348:G348"/>
    <mergeCell ref="F349:G349"/>
    <mergeCell ref="F379:G379"/>
    <mergeCell ref="F380:G380"/>
    <mergeCell ref="F391:G391"/>
    <mergeCell ref="F392:G392"/>
    <mergeCell ref="F354:G354"/>
    <mergeCell ref="F355:G355"/>
    <mergeCell ref="F356:G356"/>
    <mergeCell ref="F357:G357"/>
    <mergeCell ref="F358:G358"/>
    <mergeCell ref="F359:G359"/>
    <mergeCell ref="I361:J361"/>
    <mergeCell ref="F363:G363"/>
    <mergeCell ref="F364:G364"/>
    <mergeCell ref="F365:G365"/>
    <mergeCell ref="F369:G369"/>
    <mergeCell ref="F373:G373"/>
    <mergeCell ref="I375:J375"/>
    <mergeCell ref="F377:G377"/>
    <mergeCell ref="F381:G381"/>
    <mergeCell ref="F378:G378"/>
    <mergeCell ref="F382:G382"/>
    <mergeCell ref="F383:G383"/>
    <mergeCell ref="F384:G384"/>
    <mergeCell ref="I389:J389"/>
    <mergeCell ref="F252:G252"/>
    <mergeCell ref="F253:G253"/>
    <mergeCell ref="F254:G254"/>
    <mergeCell ref="F261:G261"/>
    <mergeCell ref="F266:G266"/>
    <mergeCell ref="F247:G247"/>
    <mergeCell ref="F240:G240"/>
    <mergeCell ref="F239:G239"/>
    <mergeCell ref="F241:G241"/>
    <mergeCell ref="F248:G248"/>
    <mergeCell ref="I250:J250"/>
    <mergeCell ref="F255:G255"/>
    <mergeCell ref="F256:G256"/>
    <mergeCell ref="F257:G257"/>
    <mergeCell ref="I259:J259"/>
    <mergeCell ref="F262:G262"/>
    <mergeCell ref="F263:G263"/>
    <mergeCell ref="F264:G264"/>
    <mergeCell ref="F265:G265"/>
    <mergeCell ref="F238:G238"/>
    <mergeCell ref="F166:G166"/>
    <mergeCell ref="F167:G167"/>
    <mergeCell ref="F218:G218"/>
    <mergeCell ref="F219:G219"/>
    <mergeCell ref="F187:G187"/>
    <mergeCell ref="F188:G188"/>
    <mergeCell ref="F194:G194"/>
    <mergeCell ref="F195:G195"/>
    <mergeCell ref="F210:G210"/>
    <mergeCell ref="F211:G211"/>
    <mergeCell ref="F212:G212"/>
    <mergeCell ref="F172:G172"/>
    <mergeCell ref="F173:G173"/>
    <mergeCell ref="F174:G174"/>
    <mergeCell ref="F202:G202"/>
    <mergeCell ref="F203:G203"/>
    <mergeCell ref="F225:G225"/>
    <mergeCell ref="F226:G226"/>
    <mergeCell ref="F232:G232"/>
    <mergeCell ref="F233:G233"/>
    <mergeCell ref="F92:G92"/>
    <mergeCell ref="F72:G72"/>
    <mergeCell ref="F120:G120"/>
    <mergeCell ref="F121:G121"/>
    <mergeCell ref="F122:G122"/>
    <mergeCell ref="F123:G123"/>
    <mergeCell ref="F124:G124"/>
    <mergeCell ref="F189:G189"/>
    <mergeCell ref="I191:J191"/>
    <mergeCell ref="F134:G134"/>
    <mergeCell ref="F87:G87"/>
    <mergeCell ref="F88:G88"/>
    <mergeCell ref="F89:G89"/>
    <mergeCell ref="I98:J98"/>
    <mergeCell ref="I104:J104"/>
    <mergeCell ref="I112:J112"/>
    <mergeCell ref="I118:J118"/>
    <mergeCell ref="I126:J126"/>
    <mergeCell ref="F129:G129"/>
    <mergeCell ref="F130:G130"/>
    <mergeCell ref="I132:J132"/>
    <mergeCell ref="F136:G136"/>
    <mergeCell ref="F137:G137"/>
    <mergeCell ref="F135:G135"/>
    <mergeCell ref="F154:G154"/>
    <mergeCell ref="F181:G181"/>
    <mergeCell ref="F69:G69"/>
    <mergeCell ref="F73:G73"/>
    <mergeCell ref="F74:G74"/>
    <mergeCell ref="F75:G75"/>
    <mergeCell ref="F76:G76"/>
    <mergeCell ref="F77:G77"/>
    <mergeCell ref="F83:G83"/>
    <mergeCell ref="F84:G84"/>
    <mergeCell ref="F85:G85"/>
    <mergeCell ref="F90:G90"/>
    <mergeCell ref="F17:G17"/>
    <mergeCell ref="F33:G33"/>
    <mergeCell ref="F34:G34"/>
    <mergeCell ref="F35:G35"/>
    <mergeCell ref="I37:J37"/>
    <mergeCell ref="F40:G40"/>
    <mergeCell ref="F41:G41"/>
    <mergeCell ref="F47:G47"/>
    <mergeCell ref="F59:G59"/>
    <mergeCell ref="F60:G60"/>
    <mergeCell ref="F61:G61"/>
    <mergeCell ref="F62:G62"/>
    <mergeCell ref="F57:G57"/>
    <mergeCell ref="F58:G58"/>
    <mergeCell ref="F2916:G2916"/>
    <mergeCell ref="F2646:G2646"/>
    <mergeCell ref="F1577:G1577"/>
    <mergeCell ref="F1578:G1578"/>
    <mergeCell ref="F1587:G1587"/>
    <mergeCell ref="F1573:G1573"/>
    <mergeCell ref="F1574:G1574"/>
    <mergeCell ref="F1575:G1575"/>
    <mergeCell ref="F1576:G1576"/>
    <mergeCell ref="F1583:G1583"/>
    <mergeCell ref="F1584:G1584"/>
    <mergeCell ref="F1585:G1585"/>
    <mergeCell ref="F1586:G1586"/>
    <mergeCell ref="F2574:G2574"/>
    <mergeCell ref="F2583:G2583"/>
    <mergeCell ref="F2582:G2582"/>
    <mergeCell ref="F2591:G2591"/>
    <mergeCell ref="F2590:G2590"/>
    <mergeCell ref="F2382:G2382"/>
    <mergeCell ref="F2383:G2383"/>
    <mergeCell ref="F1612:G1612"/>
    <mergeCell ref="F1613:G1613"/>
    <mergeCell ref="F1614:G1614"/>
    <mergeCell ref="F1632:G1632"/>
    <mergeCell ref="F1627:G1627"/>
    <mergeCell ref="F1618:G1618"/>
    <mergeCell ref="F1639:G1639"/>
    <mergeCell ref="F1640:G1640"/>
    <mergeCell ref="F1641:G1641"/>
    <mergeCell ref="F1648:G1648"/>
    <mergeCell ref="F1649:G1649"/>
    <mergeCell ref="F1654:G1654"/>
    <mergeCell ref="F2182:G2182"/>
    <mergeCell ref="F2191:G2191"/>
    <mergeCell ref="F2226:G2226"/>
    <mergeCell ref="F2227:G2227"/>
    <mergeCell ref="F2210:G2210"/>
    <mergeCell ref="F2310:G2310"/>
    <mergeCell ref="F2311:G2311"/>
    <mergeCell ref="F2312:G2312"/>
    <mergeCell ref="F2352:G2352"/>
    <mergeCell ref="F2165:G2165"/>
    <mergeCell ref="F2237:G2237"/>
    <mergeCell ref="F2246:G2246"/>
    <mergeCell ref="F2255:G2255"/>
    <mergeCell ref="F2264:G2264"/>
    <mergeCell ref="F2301:G2301"/>
    <mergeCell ref="F2302:G2302"/>
    <mergeCell ref="F2303:G2303"/>
    <mergeCell ref="F2350:G2350"/>
    <mergeCell ref="F2345:G2345"/>
    <mergeCell ref="F2344:G2344"/>
    <mergeCell ref="F2262:G2262"/>
    <mergeCell ref="F2281:G2281"/>
    <mergeCell ref="F2252:G2252"/>
    <mergeCell ref="F2173:G2173"/>
    <mergeCell ref="F2183:G2183"/>
    <mergeCell ref="F2192:G2192"/>
    <mergeCell ref="F2219:G2219"/>
    <mergeCell ref="F2228:G2228"/>
    <mergeCell ref="F2184:G2184"/>
    <mergeCell ref="F2185:G2185"/>
    <mergeCell ref="F2186:G2186"/>
    <mergeCell ref="F2187:G2187"/>
    <mergeCell ref="F2034:G2034"/>
    <mergeCell ref="F2032:G2032"/>
    <mergeCell ref="F2033:G2033"/>
    <mergeCell ref="F2013:G2013"/>
    <mergeCell ref="F2043:G2043"/>
    <mergeCell ref="F1775:G1775"/>
    <mergeCell ref="F1784:G1784"/>
    <mergeCell ref="F1793:G1793"/>
    <mergeCell ref="F1960:G1960"/>
    <mergeCell ref="F2014:G2014"/>
    <mergeCell ref="F2015:G2015"/>
    <mergeCell ref="F1959:G1959"/>
    <mergeCell ref="F2016:G2016"/>
    <mergeCell ref="F1997:G1997"/>
    <mergeCell ref="F2017:G2017"/>
    <mergeCell ref="F1828:G1828"/>
    <mergeCell ref="F1822:G1822"/>
    <mergeCell ref="F1951:G1951"/>
    <mergeCell ref="F1935:G1935"/>
    <mergeCell ref="F1950:G1950"/>
    <mergeCell ref="F1845:G1845"/>
    <mergeCell ref="F1846:G1846"/>
    <mergeCell ref="F1882:G1882"/>
    <mergeCell ref="F1891:G1891"/>
    <mergeCell ref="F1900:G1900"/>
    <mergeCell ref="F1909:G1909"/>
    <mergeCell ref="F1927:G1927"/>
    <mergeCell ref="F1936:G1936"/>
    <mergeCell ref="F1880:G1880"/>
    <mergeCell ref="F1881:G1881"/>
    <mergeCell ref="F1888:G1888"/>
    <mergeCell ref="F1889:G1889"/>
    <mergeCell ref="I1814:J1814"/>
    <mergeCell ref="F1816:G1816"/>
    <mergeCell ref="F2338:G2338"/>
    <mergeCell ref="F2353:G2353"/>
    <mergeCell ref="F3013:G3013"/>
    <mergeCell ref="F3014:G3014"/>
    <mergeCell ref="F2511:G2511"/>
    <mergeCell ref="F2154:G2154"/>
    <mergeCell ref="F2343:G2343"/>
    <mergeCell ref="F2385:G2385"/>
    <mergeCell ref="F2200:G2200"/>
    <mergeCell ref="F2201:G2201"/>
    <mergeCell ref="F3169:G3169"/>
    <mergeCell ref="F3052:G3052"/>
    <mergeCell ref="F3037:G3037"/>
    <mergeCell ref="F2499:G2499"/>
    <mergeCell ref="F2500:G2500"/>
    <mergeCell ref="F2501:G2501"/>
    <mergeCell ref="F2502:G2502"/>
    <mergeCell ref="F2510:G2510"/>
    <mergeCell ref="F2592:G2592"/>
    <mergeCell ref="F2601:G2601"/>
    <mergeCell ref="F2617:G2617"/>
    <mergeCell ref="F2618:G2618"/>
    <mergeCell ref="F2619:G2619"/>
    <mergeCell ref="F2482:G2482"/>
    <mergeCell ref="F2483:G2483"/>
    <mergeCell ref="F2626:G2626"/>
    <mergeCell ref="F2572:G2572"/>
    <mergeCell ref="F2589:G2589"/>
    <mergeCell ref="F2512:G2512"/>
    <mergeCell ref="F2993:G2993"/>
    <mergeCell ref="F1398:G1398"/>
    <mergeCell ref="F1455:G1455"/>
    <mergeCell ref="F1368:G1368"/>
    <mergeCell ref="F1379:G1379"/>
    <mergeCell ref="F1429:G1429"/>
    <mergeCell ref="F1363:G1363"/>
    <mergeCell ref="F1413:G1413"/>
    <mergeCell ref="F1350:G1350"/>
    <mergeCell ref="F1312:G1312"/>
    <mergeCell ref="F1313:G1313"/>
    <mergeCell ref="F1322:G1322"/>
    <mergeCell ref="F1323:G1323"/>
    <mergeCell ref="F1735:G1735"/>
    <mergeCell ref="F1736:G1736"/>
    <mergeCell ref="F1781:G1781"/>
    <mergeCell ref="F1782:G1782"/>
    <mergeCell ref="F1790:G1790"/>
    <mergeCell ref="F1771:G1771"/>
    <mergeCell ref="F1772:G1772"/>
    <mergeCell ref="F1773:G1773"/>
    <mergeCell ref="F1780:G1780"/>
    <mergeCell ref="F1762:G1762"/>
    <mergeCell ref="F1774:G1774"/>
    <mergeCell ref="F1783:G1783"/>
    <mergeCell ref="F1744:G1744"/>
    <mergeCell ref="F1645:G1645"/>
    <mergeCell ref="F1646:G1646"/>
    <mergeCell ref="F1647:G1647"/>
    <mergeCell ref="F1656:G1656"/>
    <mergeCell ref="F1663:G1663"/>
    <mergeCell ref="F1664:G1664"/>
    <mergeCell ref="F1672:G1672"/>
    <mergeCell ref="F1382:G1382"/>
    <mergeCell ref="F1394:G1394"/>
    <mergeCell ref="F1700:G1700"/>
    <mergeCell ref="F1698:G1698"/>
    <mergeCell ref="B1:L1"/>
    <mergeCell ref="F1160:G1160"/>
    <mergeCell ref="F1161:G1161"/>
    <mergeCell ref="F1181:G1181"/>
    <mergeCell ref="F1182:G1182"/>
    <mergeCell ref="F1253:G1253"/>
    <mergeCell ref="F1224:G1224"/>
    <mergeCell ref="F1225:G1225"/>
    <mergeCell ref="F1217:G1217"/>
    <mergeCell ref="F1159:G1159"/>
    <mergeCell ref="F270:G270"/>
    <mergeCell ref="F305:G305"/>
    <mergeCell ref="F275:G275"/>
    <mergeCell ref="F295:G295"/>
    <mergeCell ref="F1356:G1356"/>
    <mergeCell ref="F1357:G1357"/>
    <mergeCell ref="F1397:G1397"/>
    <mergeCell ref="F1488:G1488"/>
    <mergeCell ref="F1281:G1281"/>
    <mergeCell ref="F1390:G1390"/>
    <mergeCell ref="F1388:G1388"/>
    <mergeCell ref="F1389:G1389"/>
    <mergeCell ref="F1401:G1401"/>
    <mergeCell ref="F1402:G1402"/>
    <mergeCell ref="F1409:G1409"/>
    <mergeCell ref="F1410:G1410"/>
    <mergeCell ref="F1674:G1674"/>
    <mergeCell ref="F312:G312"/>
    <mergeCell ref="F3137:G3137"/>
    <mergeCell ref="F3145:G3145"/>
    <mergeCell ref="F3789:G3789"/>
    <mergeCell ref="F3790:G3790"/>
    <mergeCell ref="F3477:G3477"/>
    <mergeCell ref="F3703:G3703"/>
    <mergeCell ref="F3704:G3704"/>
    <mergeCell ref="F3708:G3708"/>
    <mergeCell ref="F2929:G2929"/>
    <mergeCell ref="F3258:G3258"/>
    <mergeCell ref="F3218:G3218"/>
    <mergeCell ref="F3219:G3219"/>
    <mergeCell ref="F3072:G3072"/>
    <mergeCell ref="F1453:G1453"/>
    <mergeCell ref="F1454:G1454"/>
    <mergeCell ref="F1432:G1432"/>
    <mergeCell ref="F1374:G1374"/>
    <mergeCell ref="F1419:G1419"/>
    <mergeCell ref="F1420:G1420"/>
    <mergeCell ref="F1430:G1430"/>
    <mergeCell ref="F1592:G1592"/>
    <mergeCell ref="F1524:G1524"/>
    <mergeCell ref="F1525:G1525"/>
    <mergeCell ref="F1423:G1423"/>
    <mergeCell ref="F1399:G1399"/>
    <mergeCell ref="F1400:G1400"/>
    <mergeCell ref="F1422:G1422"/>
    <mergeCell ref="F1431:G1431"/>
    <mergeCell ref="F1421:G1421"/>
    <mergeCell ref="F1508:G1508"/>
    <mergeCell ref="F1509:G1509"/>
    <mergeCell ref="F1557:G1557"/>
    <mergeCell ref="F3874:G3874"/>
    <mergeCell ref="F3841:G3841"/>
    <mergeCell ref="F3842:G3842"/>
    <mergeCell ref="F3854:G3854"/>
    <mergeCell ref="F3862:G3862"/>
    <mergeCell ref="F3810:G3810"/>
    <mergeCell ref="F3804:G3804"/>
    <mergeCell ref="F3805:G3805"/>
    <mergeCell ref="F3885:G3885"/>
    <mergeCell ref="F3878:G3878"/>
    <mergeCell ref="F3886:G3886"/>
    <mergeCell ref="F3945:G3945"/>
    <mergeCell ref="F3953:G3953"/>
    <mergeCell ref="F3954:G3954"/>
    <mergeCell ref="F4068:G4068"/>
    <mergeCell ref="F4069:G4069"/>
    <mergeCell ref="F4070:G4070"/>
    <mergeCell ref="F3824:G3824"/>
    <mergeCell ref="F3832:G3832"/>
    <mergeCell ref="F3833:G3833"/>
    <mergeCell ref="F3834:G3834"/>
    <mergeCell ref="F3855:G3855"/>
    <mergeCell ref="F3856:G3856"/>
    <mergeCell ref="F3857:G3857"/>
    <mergeCell ref="F3825:G3825"/>
    <mergeCell ref="F3826:G3826"/>
    <mergeCell ref="F3827:G3827"/>
    <mergeCell ref="F3828:G3828"/>
    <mergeCell ref="B3830:K3830"/>
    <mergeCell ref="I3836:J3836"/>
    <mergeCell ref="F3890:G3890"/>
    <mergeCell ref="F3900:G3900"/>
    <mergeCell ref="F70:G70"/>
    <mergeCell ref="F71:G71"/>
    <mergeCell ref="F201:G201"/>
    <mergeCell ref="F101:G101"/>
    <mergeCell ref="F102:G102"/>
    <mergeCell ref="F106:G106"/>
    <mergeCell ref="F107:G107"/>
    <mergeCell ref="F108:G108"/>
    <mergeCell ref="F114:G114"/>
    <mergeCell ref="F115:G115"/>
    <mergeCell ref="F116:G116"/>
    <mergeCell ref="F109:G109"/>
    <mergeCell ref="F110:G110"/>
    <mergeCell ref="F128:G128"/>
    <mergeCell ref="F91:G91"/>
    <mergeCell ref="F4538:G4538"/>
    <mergeCell ref="F3829:G3829"/>
    <mergeCell ref="F4279:G4279"/>
    <mergeCell ref="F4286:G4286"/>
    <mergeCell ref="F4287:G4287"/>
    <mergeCell ref="F3990:G3990"/>
    <mergeCell ref="F3937:G3937"/>
    <mergeCell ref="F4295:G4295"/>
    <mergeCell ref="F4314:G4314"/>
    <mergeCell ref="F4315:G4315"/>
    <mergeCell ref="F3999:G3999"/>
    <mergeCell ref="F4009:G4009"/>
    <mergeCell ref="F4233:G4233"/>
    <mergeCell ref="F4159:G4159"/>
    <mergeCell ref="F4141:G4141"/>
    <mergeCell ref="F3831:G3831"/>
    <mergeCell ref="F3840:G3840"/>
    <mergeCell ref="F451:G451"/>
    <mergeCell ref="F463:G463"/>
    <mergeCell ref="F483:G483"/>
    <mergeCell ref="F484:G484"/>
    <mergeCell ref="F485:G485"/>
    <mergeCell ref="F486:G486"/>
    <mergeCell ref="F497:G497"/>
    <mergeCell ref="F505:G505"/>
    <mergeCell ref="F487:G487"/>
    <mergeCell ref="F496:G496"/>
    <mergeCell ref="F350:G350"/>
    <mergeCell ref="I367:J367"/>
    <mergeCell ref="F370:G370"/>
    <mergeCell ref="F371:G371"/>
    <mergeCell ref="F372:G372"/>
    <mergeCell ref="F441:G441"/>
    <mergeCell ref="F442:G442"/>
    <mergeCell ref="F433:G433"/>
    <mergeCell ref="F439:G439"/>
    <mergeCell ref="F440:G440"/>
    <mergeCell ref="F393:G393"/>
    <mergeCell ref="F399:G399"/>
    <mergeCell ref="F400:G400"/>
    <mergeCell ref="F401:G401"/>
    <mergeCell ref="F402:G402"/>
    <mergeCell ref="F407:G407"/>
    <mergeCell ref="I352:J352"/>
    <mergeCell ref="F408:G408"/>
    <mergeCell ref="F409:G409"/>
    <mergeCell ref="F410:G410"/>
    <mergeCell ref="F434:G434"/>
    <mergeCell ref="F450:G450"/>
    <mergeCell ref="F537:G537"/>
    <mergeCell ref="F558:G558"/>
    <mergeCell ref="F559:G559"/>
    <mergeCell ref="F541:G541"/>
    <mergeCell ref="F542:G542"/>
    <mergeCell ref="F549:G549"/>
    <mergeCell ref="F550:G550"/>
    <mergeCell ref="F551:G551"/>
    <mergeCell ref="F512:G512"/>
    <mergeCell ref="F521:G521"/>
    <mergeCell ref="F533:G533"/>
    <mergeCell ref="F534:G534"/>
    <mergeCell ref="F535:G535"/>
    <mergeCell ref="F536:G536"/>
    <mergeCell ref="I539:J539"/>
    <mergeCell ref="F509:G509"/>
    <mergeCell ref="F510:G510"/>
    <mergeCell ref="F511:G511"/>
    <mergeCell ref="F517:G517"/>
    <mergeCell ref="F518:G518"/>
    <mergeCell ref="F519:G519"/>
    <mergeCell ref="F520:G520"/>
    <mergeCell ref="F557:G557"/>
    <mergeCell ref="F529:G529"/>
    <mergeCell ref="F527:G527"/>
    <mergeCell ref="F528:G528"/>
    <mergeCell ref="I832:J832"/>
    <mergeCell ref="B840:K840"/>
    <mergeCell ref="F841:G841"/>
    <mergeCell ref="F742:G742"/>
    <mergeCell ref="F743:G743"/>
    <mergeCell ref="F744:G744"/>
    <mergeCell ref="F751:G751"/>
    <mergeCell ref="F752:G752"/>
    <mergeCell ref="F802:G802"/>
    <mergeCell ref="F803:G803"/>
    <mergeCell ref="F589:G589"/>
    <mergeCell ref="F695:G695"/>
    <mergeCell ref="F696:G696"/>
    <mergeCell ref="F704:G704"/>
    <mergeCell ref="F705:G705"/>
    <mergeCell ref="F706:G706"/>
    <mergeCell ref="F716:G716"/>
    <mergeCell ref="F717:G717"/>
    <mergeCell ref="F676:G676"/>
    <mergeCell ref="F686:G686"/>
    <mergeCell ref="F694:G694"/>
    <mergeCell ref="F613:G613"/>
    <mergeCell ref="F614:G614"/>
    <mergeCell ref="F615:G615"/>
    <mergeCell ref="F597:G597"/>
    <mergeCell ref="F598:G598"/>
    <mergeCell ref="F599:G599"/>
    <mergeCell ref="F605:G605"/>
    <mergeCell ref="F606:G606"/>
    <mergeCell ref="F732:G732"/>
    <mergeCell ref="F733:G733"/>
    <mergeCell ref="F734:G734"/>
    <mergeCell ref="F894:G894"/>
    <mergeCell ref="F930:G930"/>
    <mergeCell ref="F931:G931"/>
    <mergeCell ref="F849:G849"/>
    <mergeCell ref="F850:G850"/>
    <mergeCell ref="F851:G851"/>
    <mergeCell ref="F852:G852"/>
    <mergeCell ref="F885:G885"/>
    <mergeCell ref="F906:G906"/>
    <mergeCell ref="F907:G907"/>
    <mergeCell ref="F908:G908"/>
    <mergeCell ref="F909:G909"/>
    <mergeCell ref="F856:G856"/>
    <mergeCell ref="F872:G872"/>
    <mergeCell ref="F873:G873"/>
    <mergeCell ref="F881:G881"/>
    <mergeCell ref="B886:K886"/>
    <mergeCell ref="F887:G887"/>
    <mergeCell ref="F888:G888"/>
    <mergeCell ref="F889:G889"/>
    <mergeCell ref="F864:G864"/>
    <mergeCell ref="F868:G868"/>
    <mergeCell ref="F874:G874"/>
    <mergeCell ref="F882:G882"/>
    <mergeCell ref="F883:G883"/>
    <mergeCell ref="F884:G884"/>
    <mergeCell ref="F890:G890"/>
    <mergeCell ref="I892:J892"/>
    <mergeCell ref="F895:G895"/>
    <mergeCell ref="F896:G896"/>
    <mergeCell ref="I927:J927"/>
    <mergeCell ref="F1191:G1191"/>
    <mergeCell ref="F1189:G1189"/>
    <mergeCell ref="F1190:G1190"/>
    <mergeCell ref="F1025:G1025"/>
    <mergeCell ref="F1026:G1026"/>
    <mergeCell ref="F1035:G1035"/>
    <mergeCell ref="F1037:G1037"/>
    <mergeCell ref="F1063:G1063"/>
    <mergeCell ref="F1064:G1064"/>
    <mergeCell ref="F1017:G1017"/>
    <mergeCell ref="F1018:G1018"/>
    <mergeCell ref="F1053:G1053"/>
    <mergeCell ref="I1058:J1058"/>
    <mergeCell ref="F1001:G1001"/>
    <mergeCell ref="F1002:G1002"/>
    <mergeCell ref="F1016:G1016"/>
    <mergeCell ref="I1020:J1020"/>
    <mergeCell ref="F1023:G1023"/>
    <mergeCell ref="F1024:G1024"/>
    <mergeCell ref="F1033:G1033"/>
    <mergeCell ref="F1034:G1034"/>
    <mergeCell ref="F1009:G1009"/>
    <mergeCell ref="F1010:G1010"/>
    <mergeCell ref="F1110:G1110"/>
    <mergeCell ref="F1106:G1106"/>
    <mergeCell ref="F1107:G1107"/>
    <mergeCell ref="F1108:G1108"/>
    <mergeCell ref="F1109:G1109"/>
    <mergeCell ref="F1128:G1128"/>
    <mergeCell ref="F1129:G1129"/>
    <mergeCell ref="F1137:G1137"/>
    <mergeCell ref="F1138:G1138"/>
    <mergeCell ref="F1460:G1460"/>
    <mergeCell ref="F1494:G1494"/>
    <mergeCell ref="F1476:G1476"/>
    <mergeCell ref="F1468:G1468"/>
    <mergeCell ref="F1469:G1469"/>
    <mergeCell ref="F1470:G1470"/>
    <mergeCell ref="F1471:G1471"/>
    <mergeCell ref="F1478:G1478"/>
    <mergeCell ref="F1445:G1445"/>
    <mergeCell ref="F1446:G1446"/>
    <mergeCell ref="F1447:G1447"/>
    <mergeCell ref="F1456:G1456"/>
    <mergeCell ref="F1134:G1134"/>
    <mergeCell ref="F1135:G1135"/>
    <mergeCell ref="F1136:G1136"/>
    <mergeCell ref="F1144:G1144"/>
    <mergeCell ref="F1145:G1145"/>
    <mergeCell ref="F1146:G1146"/>
    <mergeCell ref="F1192:G1192"/>
    <mergeCell ref="F1211:G1211"/>
    <mergeCell ref="F1212:G1212"/>
    <mergeCell ref="F1213:G1213"/>
    <mergeCell ref="F1268:G1268"/>
    <mergeCell ref="F1269:G1269"/>
    <mergeCell ref="F1277:G1277"/>
    <mergeCell ref="F1278:G1278"/>
    <mergeCell ref="F1244:G1244"/>
    <mergeCell ref="F1235:G1235"/>
    <mergeCell ref="F1236:G1236"/>
    <mergeCell ref="F1242:G1242"/>
    <mergeCell ref="F1243:G1243"/>
    <mergeCell ref="F1153:G1153"/>
    <mergeCell ref="F1799:G1799"/>
    <mergeCell ref="F1800:G1800"/>
    <mergeCell ref="F1801:G1801"/>
    <mergeCell ref="F1812:G1812"/>
    <mergeCell ref="F1761:G1761"/>
    <mergeCell ref="I1767:J1767"/>
    <mergeCell ref="F1769:G1769"/>
    <mergeCell ref="F1770:G1770"/>
    <mergeCell ref="F1779:G1779"/>
    <mergeCell ref="I1786:J1786"/>
    <mergeCell ref="F1788:G1788"/>
    <mergeCell ref="F1789:G1789"/>
    <mergeCell ref="I1795:J1795"/>
    <mergeCell ref="F1797:G1797"/>
    <mergeCell ref="F1798:G1798"/>
    <mergeCell ref="F1631:G1631"/>
    <mergeCell ref="F1628:G1628"/>
    <mergeCell ref="F1629:G1629"/>
    <mergeCell ref="F1807:G1807"/>
    <mergeCell ref="F1791:G1791"/>
    <mergeCell ref="I1777:J1777"/>
    <mergeCell ref="F1802:G1802"/>
    <mergeCell ref="F1792:G1792"/>
    <mergeCell ref="I1804:J1804"/>
    <mergeCell ref="F1808:G1808"/>
    <mergeCell ref="F1809:G1809"/>
    <mergeCell ref="F1810:G1810"/>
    <mergeCell ref="F1811:G1811"/>
    <mergeCell ref="F1673:G1673"/>
    <mergeCell ref="I1643:J1643"/>
    <mergeCell ref="F1689:G1689"/>
    <mergeCell ref="F1690:G1690"/>
    <mergeCell ref="F3677:G3677"/>
    <mergeCell ref="F3499:G3499"/>
    <mergeCell ref="F3312:G3312"/>
    <mergeCell ref="F3331:G3331"/>
    <mergeCell ref="F2873:G2873"/>
    <mergeCell ref="F2936:G2936"/>
    <mergeCell ref="F2887:G2887"/>
    <mergeCell ref="F2888:G2888"/>
    <mergeCell ref="F2889:G2889"/>
    <mergeCell ref="F2898:G2898"/>
    <mergeCell ref="F2907:G2907"/>
    <mergeCell ref="F2324:G2324"/>
    <mergeCell ref="F2209:G2209"/>
    <mergeCell ref="F2218:G2218"/>
    <mergeCell ref="F2254:G2254"/>
    <mergeCell ref="F2225:G2225"/>
    <mergeCell ref="F2233:G2233"/>
    <mergeCell ref="F2234:G2234"/>
    <mergeCell ref="F2242:G2242"/>
    <mergeCell ref="F2251:G2251"/>
    <mergeCell ref="F2295:G2295"/>
    <mergeCell ref="F2304:G2304"/>
    <mergeCell ref="F2305:G2305"/>
    <mergeCell ref="F2313:G2313"/>
    <mergeCell ref="F2314:G2314"/>
    <mergeCell ref="F2315:G2315"/>
    <mergeCell ref="F2323:G2323"/>
    <mergeCell ref="F2280:G2280"/>
    <mergeCell ref="F3073:G3073"/>
    <mergeCell ref="F3439:G3439"/>
    <mergeCell ref="F3448:G3448"/>
    <mergeCell ref="F3460:G3460"/>
    <mergeCell ref="F5750:G5750"/>
    <mergeCell ref="F5841:G5841"/>
    <mergeCell ref="F5842:G5842"/>
    <mergeCell ref="F5878:G5878"/>
    <mergeCell ref="F5763:G5763"/>
    <mergeCell ref="F5740:G5740"/>
    <mergeCell ref="F5749:G5749"/>
    <mergeCell ref="F5748:G5748"/>
    <mergeCell ref="F5329:G5329"/>
    <mergeCell ref="F5376:G5376"/>
    <mergeCell ref="F5351:G5351"/>
    <mergeCell ref="F5457:G5457"/>
    <mergeCell ref="F5357:G5357"/>
    <mergeCell ref="F5384:G5384"/>
    <mergeCell ref="F5385:G5385"/>
    <mergeCell ref="F5391:G5391"/>
    <mergeCell ref="F5356:G5356"/>
    <mergeCell ref="F5330:G5330"/>
    <mergeCell ref="F5395:G5395"/>
    <mergeCell ref="F5723:G5723"/>
    <mergeCell ref="F5722:G5722"/>
    <mergeCell ref="F5843:G5843"/>
    <mergeCell ref="F5844:G5844"/>
    <mergeCell ref="F5423:G5423"/>
    <mergeCell ref="F5424:G5424"/>
    <mergeCell ref="F5425:G5425"/>
    <mergeCell ref="F5432:G5432"/>
    <mergeCell ref="F5475:G5475"/>
    <mergeCell ref="F5485:G5485"/>
    <mergeCell ref="F5486:G5486"/>
    <mergeCell ref="F5487:G5487"/>
    <mergeCell ref="F5488:G5488"/>
    <mergeCell ref="F6331:G6331"/>
    <mergeCell ref="F6332:G6332"/>
    <mergeCell ref="F6325:G6325"/>
    <mergeCell ref="F6346:G6346"/>
    <mergeCell ref="F6251:G6251"/>
    <mergeCell ref="F5916:G5916"/>
    <mergeCell ref="F6012:G6012"/>
    <mergeCell ref="F6027:G6027"/>
    <mergeCell ref="F5931:G5931"/>
    <mergeCell ref="F5923:G5923"/>
    <mergeCell ref="F5924:G5924"/>
    <mergeCell ref="F5939:G5939"/>
    <mergeCell ref="F5940:G5940"/>
    <mergeCell ref="F5941:G5941"/>
    <mergeCell ref="F5949:G5949"/>
    <mergeCell ref="F5975:G5975"/>
    <mergeCell ref="F5976:G5976"/>
    <mergeCell ref="F5977:G5977"/>
    <mergeCell ref="F6103:G6103"/>
    <mergeCell ref="F6146:G6146"/>
    <mergeCell ref="F6137:G6137"/>
    <mergeCell ref="F6323:G6323"/>
    <mergeCell ref="F6324:G6324"/>
    <mergeCell ref="F6315:G6315"/>
    <mergeCell ref="F6316:G6316"/>
    <mergeCell ref="F6345:G6345"/>
    <mergeCell ref="F6221:G6221"/>
    <mergeCell ref="F6333:G6333"/>
    <mergeCell ref="F6203:G6203"/>
    <mergeCell ref="F6223:G6223"/>
    <mergeCell ref="F6076:G6076"/>
    <mergeCell ref="F6077:G6077"/>
    <mergeCell ref="F6460:G6460"/>
    <mergeCell ref="F6468:G6468"/>
    <mergeCell ref="F6469:G6469"/>
    <mergeCell ref="F6764:G6764"/>
    <mergeCell ref="F6817:G6817"/>
    <mergeCell ref="F6543:G6543"/>
    <mergeCell ref="F6544:G6544"/>
    <mergeCell ref="F6577:G6577"/>
    <mergeCell ref="F6809:G6809"/>
    <mergeCell ref="F6678:G6678"/>
    <mergeCell ref="F6419:G6419"/>
    <mergeCell ref="F6420:G6420"/>
    <mergeCell ref="F6393:G6393"/>
    <mergeCell ref="F6401:G6401"/>
    <mergeCell ref="F6397:G6397"/>
    <mergeCell ref="F6413:G6413"/>
    <mergeCell ref="F6421:G6421"/>
    <mergeCell ref="F6566:G6566"/>
    <mergeCell ref="F6567:G6567"/>
    <mergeCell ref="F6568:G6568"/>
    <mergeCell ref="F6569:G6569"/>
    <mergeCell ref="F6431:G6431"/>
    <mergeCell ref="F6432:G6432"/>
    <mergeCell ref="F6433:G6433"/>
    <mergeCell ref="F6434:G6434"/>
    <mergeCell ref="F6435:G6435"/>
    <mergeCell ref="F6436:G6436"/>
    <mergeCell ref="F6437:G6437"/>
    <mergeCell ref="F6445:G6445"/>
    <mergeCell ref="F6446:G6446"/>
    <mergeCell ref="F6476:G6476"/>
    <mergeCell ref="F6423:G6423"/>
    <mergeCell ref="F7074:G7074"/>
    <mergeCell ref="F7144:G7144"/>
    <mergeCell ref="F7121:G7121"/>
    <mergeCell ref="F7128:G7128"/>
    <mergeCell ref="F7129:G7129"/>
    <mergeCell ref="F7130:G7130"/>
    <mergeCell ref="F7138:G7138"/>
    <mergeCell ref="F7075:G7075"/>
    <mergeCell ref="F7076:G7076"/>
    <mergeCell ref="F7063:G7063"/>
    <mergeCell ref="F6959:G6959"/>
    <mergeCell ref="F6973:G6973"/>
    <mergeCell ref="F6974:G6974"/>
    <mergeCell ref="F6934:G6934"/>
    <mergeCell ref="F6954:G6954"/>
    <mergeCell ref="F6960:G6960"/>
    <mergeCell ref="F6961:G6961"/>
    <mergeCell ref="F6962:G6962"/>
    <mergeCell ref="F6963:G6963"/>
    <mergeCell ref="F6969:G6969"/>
    <mergeCell ref="F6968:G6968"/>
    <mergeCell ref="F6976:G6976"/>
    <mergeCell ref="F6977:G6977"/>
    <mergeCell ref="F6985:G6985"/>
    <mergeCell ref="F6986:G6986"/>
    <mergeCell ref="F6994:G6994"/>
    <mergeCell ref="F6995:G6995"/>
    <mergeCell ref="F7003:G7003"/>
    <mergeCell ref="F7004:G7004"/>
    <mergeCell ref="F6941:G6941"/>
    <mergeCell ref="F6942:G6942"/>
    <mergeCell ref="F6943:G6943"/>
    <mergeCell ref="F7223:G7223"/>
    <mergeCell ref="F7224:G7224"/>
    <mergeCell ref="F7240:G7240"/>
    <mergeCell ref="F7241:G7241"/>
    <mergeCell ref="F7242:G7242"/>
    <mergeCell ref="F7234:G7234"/>
    <mergeCell ref="F7156:G7156"/>
    <mergeCell ref="F7157:G7157"/>
    <mergeCell ref="F7166:G7166"/>
    <mergeCell ref="F7167:G7167"/>
    <mergeCell ref="F7174:G7174"/>
    <mergeCell ref="F7175:G7175"/>
    <mergeCell ref="F7184:G7184"/>
    <mergeCell ref="F7185:G7185"/>
    <mergeCell ref="F7192:G7192"/>
    <mergeCell ref="F7193:G7193"/>
    <mergeCell ref="F7194:G7194"/>
    <mergeCell ref="F7176:G7176"/>
    <mergeCell ref="B7168:K7168"/>
    <mergeCell ref="F7169:G7169"/>
    <mergeCell ref="F7170:G7170"/>
    <mergeCell ref="I7172:J7172"/>
    <mergeCell ref="F7177:G7177"/>
    <mergeCell ref="F7178:G7178"/>
    <mergeCell ref="F7179:G7179"/>
    <mergeCell ref="F7180:G7180"/>
    <mergeCell ref="F93:G93"/>
    <mergeCell ref="F94:G94"/>
    <mergeCell ref="F95:G95"/>
    <mergeCell ref="F100:G100"/>
    <mergeCell ref="F141:G141"/>
    <mergeCell ref="F142:G142"/>
    <mergeCell ref="F147:G147"/>
    <mergeCell ref="F96:G96"/>
    <mergeCell ref="F155:G155"/>
    <mergeCell ref="F156:G156"/>
    <mergeCell ref="F157:G157"/>
    <mergeCell ref="F158:G158"/>
    <mergeCell ref="F164:G164"/>
    <mergeCell ref="F165:G165"/>
    <mergeCell ref="F148:G148"/>
    <mergeCell ref="F149:G149"/>
    <mergeCell ref="F7600:G7600"/>
    <mergeCell ref="F7502:G7502"/>
    <mergeCell ref="F7454:G7454"/>
    <mergeCell ref="F7455:G7455"/>
    <mergeCell ref="F7462:G7462"/>
    <mergeCell ref="F7463:G7463"/>
    <mergeCell ref="F7464:G7464"/>
    <mergeCell ref="F7468:G7468"/>
    <mergeCell ref="F7469:G7469"/>
    <mergeCell ref="F7470:G7470"/>
    <mergeCell ref="F7482:G7482"/>
    <mergeCell ref="F7486:G7486"/>
    <mergeCell ref="F7487:G7487"/>
    <mergeCell ref="F7432:G7432"/>
    <mergeCell ref="F7433:G7433"/>
    <mergeCell ref="F7441:G7441"/>
    <mergeCell ref="F246:G246"/>
    <mergeCell ref="F296:G296"/>
    <mergeCell ref="I298:J298"/>
    <mergeCell ref="F301:G301"/>
    <mergeCell ref="F302:G302"/>
    <mergeCell ref="F303:G303"/>
    <mergeCell ref="F304:G304"/>
    <mergeCell ref="I307:J307"/>
    <mergeCell ref="F310:G310"/>
    <mergeCell ref="F311:G311"/>
    <mergeCell ref="F320:G320"/>
    <mergeCell ref="F242:G242"/>
    <mergeCell ref="I244:J244"/>
    <mergeCell ref="F7742:G7742"/>
    <mergeCell ref="F7750:G7750"/>
    <mergeCell ref="F7751:G7751"/>
    <mergeCell ref="F7663:G7663"/>
    <mergeCell ref="F7667:G7667"/>
    <mergeCell ref="F7601:G7601"/>
    <mergeCell ref="F7602:G7602"/>
    <mergeCell ref="F7603:G7603"/>
    <mergeCell ref="F7749:G7749"/>
    <mergeCell ref="F7741:G7741"/>
    <mergeCell ref="F7609:G7609"/>
    <mergeCell ref="F7619:G7619"/>
    <mergeCell ref="F7627:G7627"/>
    <mergeCell ref="F7613:G7613"/>
    <mergeCell ref="F7620:G7620"/>
    <mergeCell ref="F7621:G7621"/>
    <mergeCell ref="F7631:G7631"/>
    <mergeCell ref="F7639:G7639"/>
    <mergeCell ref="F7647:G7647"/>
    <mergeCell ref="F780:G780"/>
    <mergeCell ref="F801:G801"/>
    <mergeCell ref="F857:G857"/>
    <mergeCell ref="F865:G865"/>
    <mergeCell ref="F866:G866"/>
    <mergeCell ref="F867:G867"/>
    <mergeCell ref="F745:G745"/>
    <mergeCell ref="F765:G765"/>
    <mergeCell ref="F766:G766"/>
    <mergeCell ref="F758:G758"/>
    <mergeCell ref="F759:G759"/>
    <mergeCell ref="F653:G653"/>
    <mergeCell ref="F600:G600"/>
    <mergeCell ref="F649:G649"/>
    <mergeCell ref="F294:G294"/>
    <mergeCell ref="F385:G385"/>
    <mergeCell ref="F386:G386"/>
    <mergeCell ref="F387:G387"/>
    <mergeCell ref="F345:G345"/>
    <mergeCell ref="F431:G431"/>
    <mergeCell ref="F432:G432"/>
    <mergeCell ref="F423:G423"/>
    <mergeCell ref="F816:G816"/>
    <mergeCell ref="F823:G823"/>
    <mergeCell ref="F824:G824"/>
    <mergeCell ref="F822:G822"/>
    <mergeCell ref="F827:G827"/>
    <mergeCell ref="F825:G825"/>
    <mergeCell ref="F834:G834"/>
    <mergeCell ref="F835:G835"/>
    <mergeCell ref="F836:G836"/>
    <mergeCell ref="F837:G837"/>
    <mergeCell ref="F1090:G1090"/>
    <mergeCell ref="F1098:G1098"/>
    <mergeCell ref="F1315:G1315"/>
    <mergeCell ref="F1282:G1282"/>
    <mergeCell ref="F1283:G1283"/>
    <mergeCell ref="F1284:G1284"/>
    <mergeCell ref="F1285:G1285"/>
    <mergeCell ref="F1806:G1806"/>
    <mergeCell ref="F2134:G2134"/>
    <mergeCell ref="F2101:G2101"/>
    <mergeCell ref="F749:G749"/>
    <mergeCell ref="F750:G750"/>
    <mergeCell ref="F757:G757"/>
    <mergeCell ref="F1127:G1127"/>
    <mergeCell ref="F1078:G1078"/>
    <mergeCell ref="F1038:G1038"/>
    <mergeCell ref="F1045:G1045"/>
    <mergeCell ref="F1046:G1046"/>
    <mergeCell ref="F1047:G1047"/>
    <mergeCell ref="F767:G767"/>
    <mergeCell ref="F985:G985"/>
    <mergeCell ref="F986:G986"/>
    <mergeCell ref="F987:G987"/>
    <mergeCell ref="F905:G905"/>
    <mergeCell ref="F922:G922"/>
    <mergeCell ref="F932:G932"/>
    <mergeCell ref="F933:G933"/>
    <mergeCell ref="F901:G901"/>
    <mergeCell ref="F902:G902"/>
    <mergeCell ref="F904:G904"/>
    <mergeCell ref="F805:G805"/>
    <mergeCell ref="F775:G775"/>
    <mergeCell ref="F2467:G2467"/>
    <mergeCell ref="F2476:G2476"/>
    <mergeCell ref="F2485:G2485"/>
    <mergeCell ref="F2494:G2494"/>
    <mergeCell ref="F2135:G2135"/>
    <mergeCell ref="F2115:G2115"/>
    <mergeCell ref="F2116:G2116"/>
    <mergeCell ref="F2035:G2035"/>
    <mergeCell ref="F2044:G2044"/>
    <mergeCell ref="F2045:G2045"/>
    <mergeCell ref="F2054:G2054"/>
    <mergeCell ref="F2055:G2055"/>
    <mergeCell ref="F2056:G2056"/>
    <mergeCell ref="F2063:G2063"/>
    <mergeCell ref="F2064:G2064"/>
    <mergeCell ref="F2042:G2042"/>
    <mergeCell ref="I2026:J2026"/>
    <mergeCell ref="F2028:G2028"/>
    <mergeCell ref="F2029:G2029"/>
    <mergeCell ref="F2030:G2030"/>
    <mergeCell ref="F2036:G2036"/>
    <mergeCell ref="F2037:G2037"/>
    <mergeCell ref="F2038:G2038"/>
    <mergeCell ref="I2040:J2040"/>
    <mergeCell ref="F2046:G2046"/>
    <mergeCell ref="I2048:J2048"/>
    <mergeCell ref="F2066:G2066"/>
    <mergeCell ref="F2127:G2127"/>
    <mergeCell ref="F2137:G2137"/>
    <mergeCell ref="I2230:J2230"/>
    <mergeCell ref="F2174:G2174"/>
    <mergeCell ref="F2143:G2143"/>
    <mergeCell ref="F2671:G2671"/>
    <mergeCell ref="F2672:G2672"/>
    <mergeCell ref="F2681:G2681"/>
    <mergeCell ref="F2682:G2682"/>
    <mergeCell ref="F2665:G2665"/>
    <mergeCell ref="F2674:G2674"/>
    <mergeCell ref="F2675:G2675"/>
    <mergeCell ref="F2683:G2683"/>
    <mergeCell ref="F2684:G2684"/>
    <mergeCell ref="F2685:G2685"/>
    <mergeCell ref="F2664:G2664"/>
    <mergeCell ref="F2673:G2673"/>
    <mergeCell ref="I2669:J2669"/>
    <mergeCell ref="F2676:G2676"/>
    <mergeCell ref="F2677:G2677"/>
    <mergeCell ref="I2679:J2679"/>
    <mergeCell ref="F2438:G2438"/>
    <mergeCell ref="F2493:G2493"/>
    <mergeCell ref="F2508:G2508"/>
    <mergeCell ref="F2509:G2509"/>
    <mergeCell ref="F2517:G2517"/>
    <mergeCell ref="F2518:G2518"/>
    <mergeCell ref="F2519:G2519"/>
    <mergeCell ref="F2520:G2520"/>
    <mergeCell ref="F2580:G2580"/>
    <mergeCell ref="F2581:G2581"/>
    <mergeCell ref="F2598:G2598"/>
    <mergeCell ref="F2599:G2599"/>
    <mergeCell ref="F2607:G2607"/>
    <mergeCell ref="F2465:G2465"/>
    <mergeCell ref="F2439:G2439"/>
    <mergeCell ref="F2440:G2440"/>
    <mergeCell ref="F3232:G3232"/>
    <mergeCell ref="F3461:G3461"/>
    <mergeCell ref="F3231:G3231"/>
    <mergeCell ref="F2877:G2877"/>
    <mergeCell ref="F2878:G2878"/>
    <mergeCell ref="F2879:G2879"/>
    <mergeCell ref="F2880:G2880"/>
    <mergeCell ref="F2926:G2926"/>
    <mergeCell ref="F2761:G2761"/>
    <mergeCell ref="F2768:G2768"/>
    <mergeCell ref="F2769:G2769"/>
    <mergeCell ref="F2691:G2691"/>
    <mergeCell ref="F2736:G2736"/>
    <mergeCell ref="F2705:G2705"/>
    <mergeCell ref="F2714:G2714"/>
    <mergeCell ref="F2692:G2692"/>
    <mergeCell ref="F2693:G2693"/>
    <mergeCell ref="F2694:G2694"/>
    <mergeCell ref="F2701:G2701"/>
    <mergeCell ref="F2745:G2745"/>
    <mergeCell ref="F2725:G2725"/>
    <mergeCell ref="F2726:G2726"/>
    <mergeCell ref="F2723:G2723"/>
    <mergeCell ref="F2702:G2702"/>
    <mergeCell ref="F2703:G2703"/>
    <mergeCell ref="F2704:G2704"/>
    <mergeCell ref="F2908:G2908"/>
    <mergeCell ref="F2909:G2909"/>
    <mergeCell ref="F3452:G3452"/>
    <mergeCell ref="F2767:G2767"/>
    <mergeCell ref="F2973:G2973"/>
    <mergeCell ref="F2974:G2974"/>
    <mergeCell ref="F4391:G4391"/>
    <mergeCell ref="F4392:G4392"/>
    <mergeCell ref="F4349:G4349"/>
    <mergeCell ref="F4340:G4340"/>
    <mergeCell ref="F4381:G4381"/>
    <mergeCell ref="F4520:G4520"/>
    <mergeCell ref="F4713:G4713"/>
    <mergeCell ref="F4564:G4564"/>
    <mergeCell ref="F4498:G4498"/>
    <mergeCell ref="F4499:G4499"/>
    <mergeCell ref="F4500:G4500"/>
    <mergeCell ref="F4156:G4156"/>
    <mergeCell ref="F4157:G4157"/>
    <mergeCell ref="F4158:G4158"/>
    <mergeCell ref="F4164:G4164"/>
    <mergeCell ref="F4173:G4173"/>
    <mergeCell ref="F4165:G4165"/>
    <mergeCell ref="F4166:G4166"/>
    <mergeCell ref="F4167:G4167"/>
    <mergeCell ref="F4168:G4168"/>
    <mergeCell ref="F4174:G4174"/>
    <mergeCell ref="F4175:G4175"/>
    <mergeCell ref="F4176:G4176"/>
    <mergeCell ref="F4177:G4177"/>
    <mergeCell ref="F4185:G4185"/>
    <mergeCell ref="F4552:G4552"/>
    <mergeCell ref="F4554:G4554"/>
    <mergeCell ref="F4201:G4201"/>
    <mergeCell ref="F4213:G4213"/>
    <mergeCell ref="F4214:G4214"/>
    <mergeCell ref="F4221:G4221"/>
    <mergeCell ref="F4222:G4222"/>
    <mergeCell ref="F5593:G5593"/>
    <mergeCell ref="F4722:G4722"/>
    <mergeCell ref="F4731:G4731"/>
    <mergeCell ref="F4484:G4484"/>
    <mergeCell ref="F4465:G4465"/>
    <mergeCell ref="F4585:G4585"/>
    <mergeCell ref="F4586:G4586"/>
    <mergeCell ref="F4587:G4587"/>
    <mergeCell ref="F4563:G4563"/>
    <mergeCell ref="F4570:G4570"/>
    <mergeCell ref="F4579:G4579"/>
    <mergeCell ref="F4588:G4588"/>
    <mergeCell ref="F4597:G4597"/>
    <mergeCell ref="F4565:G4565"/>
    <mergeCell ref="F4456:G4456"/>
    <mergeCell ref="F4536:G4536"/>
    <mergeCell ref="F4537:G4537"/>
    <mergeCell ref="F4578:G4578"/>
    <mergeCell ref="F4675:G4675"/>
    <mergeCell ref="F4719:G4719"/>
    <mergeCell ref="F4720:G4720"/>
    <mergeCell ref="F4721:G4721"/>
    <mergeCell ref="F4507:G4507"/>
    <mergeCell ref="F4508:G4508"/>
    <mergeCell ref="F4642:G4642"/>
    <mergeCell ref="F4643:G4643"/>
    <mergeCell ref="F4636:G4636"/>
    <mergeCell ref="F4871:G4871"/>
    <mergeCell ref="F4872:G4872"/>
    <mergeCell ref="F4814:G4814"/>
    <mergeCell ref="F5033:G5033"/>
    <mergeCell ref="F4860:G4860"/>
    <mergeCell ref="F6025:G6025"/>
    <mergeCell ref="F6013:G6013"/>
    <mergeCell ref="F6050:G6050"/>
    <mergeCell ref="F6049:G6049"/>
    <mergeCell ref="F6051:G6051"/>
    <mergeCell ref="F6017:G6017"/>
    <mergeCell ref="F6018:G6018"/>
    <mergeCell ref="F6028:G6028"/>
    <mergeCell ref="F5981:G5981"/>
    <mergeCell ref="F5968:G5968"/>
    <mergeCell ref="F5969:G5969"/>
    <mergeCell ref="F5814:G5814"/>
    <mergeCell ref="F5815:G5815"/>
    <mergeCell ref="F5816:G5816"/>
    <mergeCell ref="F5860:G5860"/>
    <mergeCell ref="F5825:G5825"/>
    <mergeCell ref="F5834:G5834"/>
    <mergeCell ref="F5840:G5840"/>
    <mergeCell ref="F5862:G5862"/>
    <mergeCell ref="F5882:G5882"/>
    <mergeCell ref="F5883:G5883"/>
    <mergeCell ref="F5884:G5884"/>
    <mergeCell ref="F5885:G5885"/>
    <mergeCell ref="F5824:G5824"/>
    <mergeCell ref="F5832:G5832"/>
    <mergeCell ref="F5886:G5886"/>
    <mergeCell ref="F5898:G5898"/>
    <mergeCell ref="F5835:G5835"/>
    <mergeCell ref="F5851:G5851"/>
    <mergeCell ref="F5852:G5852"/>
    <mergeCell ref="F5853:G5853"/>
    <mergeCell ref="F5861:G5861"/>
    <mergeCell ref="F2770:G2770"/>
    <mergeCell ref="F2771:G2771"/>
    <mergeCell ref="F2778:G2778"/>
    <mergeCell ref="F2779:G2779"/>
    <mergeCell ref="F2780:G2780"/>
    <mergeCell ref="F2781:G2781"/>
    <mergeCell ref="F2789:G2789"/>
    <mergeCell ref="F2790:G2790"/>
    <mergeCell ref="F2791:G2791"/>
    <mergeCell ref="F2798:G2798"/>
    <mergeCell ref="F2799:G2799"/>
    <mergeCell ref="F2800:G2800"/>
    <mergeCell ref="F2801:G2801"/>
    <mergeCell ref="F2807:G2807"/>
    <mergeCell ref="F2788:G2788"/>
    <mergeCell ref="F2836:G2836"/>
    <mergeCell ref="F2867:G2867"/>
    <mergeCell ref="F2808:G2808"/>
    <mergeCell ref="F2809:G2809"/>
    <mergeCell ref="F2816:G2816"/>
    <mergeCell ref="F2817:G2817"/>
    <mergeCell ref="F2796:G2796"/>
    <mergeCell ref="F2802:G2802"/>
    <mergeCell ref="F2797:G2797"/>
    <mergeCell ref="F2844:G2844"/>
    <mergeCell ref="F2845:G2845"/>
    <mergeCell ref="F2851:G2851"/>
    <mergeCell ref="F2852:G2852"/>
    <mergeCell ref="F2853:G2853"/>
    <mergeCell ref="F2854:G2854"/>
    <mergeCell ref="F2859:G2859"/>
    <mergeCell ref="F2837:G2837"/>
    <mergeCell ref="F2927:G2927"/>
    <mergeCell ref="I2931:J2931"/>
    <mergeCell ref="F2934:G2934"/>
    <mergeCell ref="F2944:G2944"/>
    <mergeCell ref="F2953:G2953"/>
    <mergeCell ref="F2935:G2935"/>
    <mergeCell ref="F2896:G2896"/>
    <mergeCell ref="F2897:G2897"/>
    <mergeCell ref="F2917:G2917"/>
    <mergeCell ref="F2918:G2918"/>
    <mergeCell ref="F2919:G2919"/>
    <mergeCell ref="I2922:J2922"/>
    <mergeCell ref="F2925:G2925"/>
    <mergeCell ref="F2942:G2942"/>
    <mergeCell ref="F2943:G2943"/>
    <mergeCell ref="F2951:G2951"/>
    <mergeCell ref="F2952:G2952"/>
    <mergeCell ref="F2902:G2902"/>
    <mergeCell ref="F2903:G2903"/>
    <mergeCell ref="F2904:G2904"/>
    <mergeCell ref="I2911:J2911"/>
    <mergeCell ref="F2913:G2913"/>
    <mergeCell ref="F2914:G2914"/>
    <mergeCell ref="F2915:G2915"/>
    <mergeCell ref="F2924:G2924"/>
    <mergeCell ref="F2933:G2933"/>
    <mergeCell ref="F2937:G2937"/>
    <mergeCell ref="F2938:G2938"/>
    <mergeCell ref="F2920:G2920"/>
    <mergeCell ref="F2928:G2928"/>
    <mergeCell ref="F2905:G2905"/>
    <mergeCell ref="F2906:G2906"/>
    <mergeCell ref="I3010:J3010"/>
    <mergeCell ref="F3015:G3015"/>
    <mergeCell ref="F3016:G3016"/>
    <mergeCell ref="F3017:G3017"/>
    <mergeCell ref="F3024:G3024"/>
    <mergeCell ref="F3025:G3025"/>
    <mergeCell ref="F3008:G3008"/>
    <mergeCell ref="F3000:G3000"/>
    <mergeCell ref="B3001:K3001"/>
    <mergeCell ref="F3002:G3002"/>
    <mergeCell ref="F3012:G3012"/>
    <mergeCell ref="F3018:G3018"/>
    <mergeCell ref="F3019:G3019"/>
    <mergeCell ref="F3020:G3020"/>
    <mergeCell ref="I3022:J3022"/>
    <mergeCell ref="F2956:G2956"/>
    <mergeCell ref="F2965:G2965"/>
    <mergeCell ref="F2966:G2966"/>
    <mergeCell ref="F2975:G2975"/>
    <mergeCell ref="F2957:G2957"/>
    <mergeCell ref="F2976:G2976"/>
    <mergeCell ref="F2978:G2978"/>
    <mergeCell ref="F2985:G2985"/>
    <mergeCell ref="F2986:G2986"/>
    <mergeCell ref="F2987:G2987"/>
    <mergeCell ref="F2988:G2988"/>
    <mergeCell ref="I2990:J2990"/>
    <mergeCell ref="F2964:G2964"/>
    <mergeCell ref="F2963:G2963"/>
    <mergeCell ref="F2971:G2971"/>
    <mergeCell ref="F2972:G2972"/>
    <mergeCell ref="F3003:G3003"/>
    <mergeCell ref="F3103:G3103"/>
    <mergeCell ref="F3026:G3026"/>
    <mergeCell ref="F3027:G3027"/>
    <mergeCell ref="F3034:G3034"/>
    <mergeCell ref="F3035:G3035"/>
    <mergeCell ref="F3036:G3036"/>
    <mergeCell ref="F3061:G3061"/>
    <mergeCell ref="F3062:G3062"/>
    <mergeCell ref="F3063:G3063"/>
    <mergeCell ref="F3079:G3079"/>
    <mergeCell ref="F3028:G3028"/>
    <mergeCell ref="F3051:G3051"/>
    <mergeCell ref="F3071:G3071"/>
    <mergeCell ref="F3064:G3064"/>
    <mergeCell ref="F3044:G3044"/>
    <mergeCell ref="F2995:G2995"/>
    <mergeCell ref="F2996:G2996"/>
    <mergeCell ref="F2997:G2997"/>
    <mergeCell ref="F2998:G2998"/>
    <mergeCell ref="F3004:G3004"/>
    <mergeCell ref="F3005:G3005"/>
    <mergeCell ref="F3006:G3006"/>
    <mergeCell ref="F3007:G3007"/>
    <mergeCell ref="F3081:G3081"/>
    <mergeCell ref="F3082:G3082"/>
    <mergeCell ref="F3227:G3227"/>
    <mergeCell ref="I3229:J3229"/>
    <mergeCell ref="F3239:G3239"/>
    <mergeCell ref="I3246:J3246"/>
    <mergeCell ref="F3248:G3248"/>
    <mergeCell ref="F3249:G3249"/>
    <mergeCell ref="F3250:G3250"/>
    <mergeCell ref="I3254:J3254"/>
    <mergeCell ref="F3256:G3256"/>
    <mergeCell ref="F3257:G3257"/>
    <mergeCell ref="I3262:J3262"/>
    <mergeCell ref="F3264:G3264"/>
    <mergeCell ref="F3265:G3265"/>
    <mergeCell ref="I3270:J3270"/>
    <mergeCell ref="F3274:G3274"/>
    <mergeCell ref="F3124:G3124"/>
    <mergeCell ref="F3125:G3125"/>
    <mergeCell ref="F3126:G3126"/>
    <mergeCell ref="F3127:G3127"/>
    <mergeCell ref="F3142:G3142"/>
    <mergeCell ref="F3143:G3143"/>
    <mergeCell ref="F3150:G3150"/>
    <mergeCell ref="F3129:G3129"/>
    <mergeCell ref="F3130:G3130"/>
    <mergeCell ref="F3149:G3149"/>
    <mergeCell ref="F3133:G3133"/>
    <mergeCell ref="F3134:G3134"/>
    <mergeCell ref="F3138:G3138"/>
    <mergeCell ref="F3139:G3139"/>
    <mergeCell ref="F3140:G3140"/>
    <mergeCell ref="F3141:G3141"/>
    <mergeCell ref="I3147:J3147"/>
    <mergeCell ref="F3323:G3323"/>
    <mergeCell ref="F3324:G3324"/>
    <mergeCell ref="F3333:G3333"/>
    <mergeCell ref="F3335:G3335"/>
    <mergeCell ref="F3316:G3316"/>
    <mergeCell ref="F3330:G3330"/>
    <mergeCell ref="F3328:G3328"/>
    <mergeCell ref="F3329:G3329"/>
    <mergeCell ref="F3332:G3332"/>
    <mergeCell ref="I3326:J3326"/>
    <mergeCell ref="B3334:K3334"/>
    <mergeCell ref="F3336:G3336"/>
    <mergeCell ref="F3337:G3337"/>
    <mergeCell ref="F3338:G3338"/>
    <mergeCell ref="I3340:J3340"/>
    <mergeCell ref="F3233:G3233"/>
    <mergeCell ref="F3234:G3234"/>
    <mergeCell ref="F3235:G3235"/>
    <mergeCell ref="I3237:J3237"/>
    <mergeCell ref="F3240:G3240"/>
    <mergeCell ref="F3241:G3241"/>
    <mergeCell ref="F3242:G3242"/>
    <mergeCell ref="F3243:G3243"/>
    <mergeCell ref="F3282:G3282"/>
    <mergeCell ref="F3283:G3283"/>
    <mergeCell ref="F3272:G3272"/>
    <mergeCell ref="F3273:G3273"/>
    <mergeCell ref="F3288:G3288"/>
    <mergeCell ref="F3289:G3289"/>
    <mergeCell ref="F3304:G3304"/>
    <mergeCell ref="F3313:G3313"/>
    <mergeCell ref="F3314:G3314"/>
    <mergeCell ref="F3415:G3415"/>
    <mergeCell ref="F3342:G3342"/>
    <mergeCell ref="F3348:G3348"/>
    <mergeCell ref="F3349:G3349"/>
    <mergeCell ref="F3350:G3350"/>
    <mergeCell ref="F3352:G3352"/>
    <mergeCell ref="F3367:G3367"/>
    <mergeCell ref="F3368:G3368"/>
    <mergeCell ref="F3369:G3369"/>
    <mergeCell ref="F3370:G3370"/>
    <mergeCell ref="F3346:G3346"/>
    <mergeCell ref="F3360:G3360"/>
    <mergeCell ref="F3347:G3347"/>
    <mergeCell ref="B3351:K3351"/>
    <mergeCell ref="F3353:G3353"/>
    <mergeCell ref="F3354:G3354"/>
    <mergeCell ref="F3355:G3355"/>
    <mergeCell ref="F3356:G3356"/>
    <mergeCell ref="I3358:J3358"/>
    <mergeCell ref="F3361:G3361"/>
    <mergeCell ref="F3362:G3362"/>
    <mergeCell ref="F3363:G3363"/>
    <mergeCell ref="F3364:G3364"/>
    <mergeCell ref="F3365:G3365"/>
    <mergeCell ref="F3410:G3410"/>
    <mergeCell ref="F3375:G3375"/>
    <mergeCell ref="F3376:G3376"/>
    <mergeCell ref="F3377:G3377"/>
    <mergeCell ref="F3386:G3386"/>
    <mergeCell ref="F3374:G3374"/>
    <mergeCell ref="F3343:G3343"/>
    <mergeCell ref="F3344:G3344"/>
    <mergeCell ref="I3578:J3578"/>
    <mergeCell ref="F3582:G3582"/>
    <mergeCell ref="F3583:G3583"/>
    <mergeCell ref="F3584:G3584"/>
    <mergeCell ref="I3586:J3586"/>
    <mergeCell ref="F3541:G3541"/>
    <mergeCell ref="F3542:G3542"/>
    <mergeCell ref="F3550:G3550"/>
    <mergeCell ref="F3549:G3549"/>
    <mergeCell ref="I3552:J3552"/>
    <mergeCell ref="F3557:G3557"/>
    <mergeCell ref="F3558:G3558"/>
    <mergeCell ref="F3559:G3559"/>
    <mergeCell ref="F3560:G3560"/>
    <mergeCell ref="B3562:K3562"/>
    <mergeCell ref="F3568:G3568"/>
    <mergeCell ref="I3570:J3570"/>
    <mergeCell ref="F3572:G3572"/>
    <mergeCell ref="F3573:G3573"/>
    <mergeCell ref="F3574:G3574"/>
    <mergeCell ref="F3575:G3575"/>
    <mergeCell ref="F3576:G3576"/>
    <mergeCell ref="F3561:G3561"/>
    <mergeCell ref="F3554:G3554"/>
    <mergeCell ref="F3555:G3555"/>
    <mergeCell ref="F3556:G3556"/>
    <mergeCell ref="F3563:G3563"/>
    <mergeCell ref="F3564:G3564"/>
    <mergeCell ref="F3565:G3565"/>
    <mergeCell ref="F3566:G3566"/>
    <mergeCell ref="F3567:G3567"/>
    <mergeCell ref="F3678:G3678"/>
    <mergeCell ref="F3679:G3679"/>
    <mergeCell ref="F3680:G3680"/>
    <mergeCell ref="F3769:G3769"/>
    <mergeCell ref="F3770:G3770"/>
    <mergeCell ref="F3792:G3792"/>
    <mergeCell ref="F3793:G3793"/>
    <mergeCell ref="F3795:G3795"/>
    <mergeCell ref="I3682:J3682"/>
    <mergeCell ref="F3684:G3684"/>
    <mergeCell ref="F3685:G3685"/>
    <mergeCell ref="F3686:G3686"/>
    <mergeCell ref="F3687:G3687"/>
    <mergeCell ref="F3688:G3688"/>
    <mergeCell ref="I3690:J3690"/>
    <mergeCell ref="F3695:G3695"/>
    <mergeCell ref="F3696:G3696"/>
    <mergeCell ref="I3698:J3698"/>
    <mergeCell ref="F3700:G3700"/>
    <mergeCell ref="I3706:J3706"/>
    <mergeCell ref="F3711:G3711"/>
    <mergeCell ref="F3712:G3712"/>
    <mergeCell ref="I3714:J3714"/>
    <mergeCell ref="F3710:G3710"/>
    <mergeCell ref="F3716:G3716"/>
    <mergeCell ref="F3717:G3717"/>
    <mergeCell ref="F3718:G3718"/>
    <mergeCell ref="F3791:G3791"/>
    <mergeCell ref="F3775:G3775"/>
    <mergeCell ref="F3776:G3776"/>
    <mergeCell ref="F3737:G3737"/>
    <mergeCell ref="F3748:G3748"/>
    <mergeCell ref="F3971:G3971"/>
    <mergeCell ref="F4030:G4030"/>
    <mergeCell ref="F4031:G4031"/>
    <mergeCell ref="F4019:G4019"/>
    <mergeCell ref="F4029:G4029"/>
    <mergeCell ref="F3980:G3980"/>
    <mergeCell ref="F3989:G3989"/>
    <mergeCell ref="F3972:G3972"/>
    <mergeCell ref="F3973:G3973"/>
    <mergeCell ref="F3981:G3981"/>
    <mergeCell ref="F3982:G3982"/>
    <mergeCell ref="F3983:G3983"/>
    <mergeCell ref="F3984:G3984"/>
    <mergeCell ref="F3803:G3803"/>
    <mergeCell ref="F3777:G3777"/>
    <mergeCell ref="F3781:G3781"/>
    <mergeCell ref="F3801:G3801"/>
    <mergeCell ref="F3802:G3802"/>
    <mergeCell ref="F3866:G3866"/>
    <mergeCell ref="F3867:G3867"/>
    <mergeCell ref="F3868:G3868"/>
    <mergeCell ref="F3877:G3877"/>
    <mergeCell ref="F3875:G3875"/>
    <mergeCell ref="F3876:G3876"/>
    <mergeCell ref="F3895:G3895"/>
    <mergeCell ref="F3896:G3896"/>
    <mergeCell ref="F3908:G3908"/>
    <mergeCell ref="F3909:G3909"/>
    <mergeCell ref="F3910:G3910"/>
    <mergeCell ref="F3911:G3911"/>
    <mergeCell ref="F3919:G3919"/>
    <mergeCell ref="F3912:G3912"/>
    <mergeCell ref="F4099:G4099"/>
    <mergeCell ref="F4098:G4098"/>
    <mergeCell ref="F4097:G4097"/>
    <mergeCell ref="B4084:F4084"/>
    <mergeCell ref="G4084:J4084"/>
    <mergeCell ref="B4085:F4085"/>
    <mergeCell ref="G4085:J4085"/>
    <mergeCell ref="B4086:F4086"/>
    <mergeCell ref="G4086:J4086"/>
    <mergeCell ref="H4088:J4088"/>
    <mergeCell ref="B4089:F4089"/>
    <mergeCell ref="G4089:J4089"/>
    <mergeCell ref="I4091:J4091"/>
    <mergeCell ref="F4093:G4093"/>
    <mergeCell ref="F4094:G4094"/>
    <mergeCell ref="F4095:G4095"/>
    <mergeCell ref="I4101:J4101"/>
    <mergeCell ref="F4096:G4096"/>
    <mergeCell ref="F4239:G4239"/>
    <mergeCell ref="F4240:G4240"/>
    <mergeCell ref="F4241:G4241"/>
    <mergeCell ref="F4247:G4247"/>
    <mergeCell ref="F4248:G4248"/>
    <mergeCell ref="F4249:G4249"/>
    <mergeCell ref="F4256:G4256"/>
    <mergeCell ref="F4257:G4257"/>
    <mergeCell ref="F4229:G4229"/>
    <mergeCell ref="F4230:G4230"/>
    <mergeCell ref="F4231:G4231"/>
    <mergeCell ref="F4232:G4232"/>
    <mergeCell ref="I4235:J4235"/>
    <mergeCell ref="F4238:G4238"/>
    <mergeCell ref="F4224:G4224"/>
    <mergeCell ref="I4227:J4227"/>
    <mergeCell ref="F4237:G4237"/>
    <mergeCell ref="I4243:J4243"/>
    <mergeCell ref="F4245:G4245"/>
    <mergeCell ref="F4246:G4246"/>
    <mergeCell ref="I4251:J4251"/>
    <mergeCell ref="F4253:G4253"/>
    <mergeCell ref="I4470:J4470"/>
    <mergeCell ref="F4476:G4476"/>
    <mergeCell ref="I4478:J4478"/>
    <mergeCell ref="F4488:G4488"/>
    <mergeCell ref="I4494:J4494"/>
    <mergeCell ref="F4496:G4496"/>
    <mergeCell ref="F4497:G4497"/>
    <mergeCell ref="I4502:J4502"/>
    <mergeCell ref="F4372:G4372"/>
    <mergeCell ref="F4373:G4373"/>
    <mergeCell ref="F4426:G4426"/>
    <mergeCell ref="F4427:G4427"/>
    <mergeCell ref="F4429:G4429"/>
    <mergeCell ref="F4421:G4421"/>
    <mergeCell ref="F4438:G4438"/>
    <mergeCell ref="F4446:G4446"/>
    <mergeCell ref="F4430:G4430"/>
    <mergeCell ref="F4439:G4439"/>
    <mergeCell ref="F4379:G4379"/>
    <mergeCell ref="F4380:G4380"/>
    <mergeCell ref="I4383:J4383"/>
    <mergeCell ref="F4386:G4386"/>
    <mergeCell ref="F4387:G4387"/>
    <mergeCell ref="F4388:G4388"/>
    <mergeCell ref="F4389:G4389"/>
    <mergeCell ref="I4394:J4394"/>
    <mergeCell ref="F4396:G4396"/>
    <mergeCell ref="F4397:G4397"/>
    <mergeCell ref="F4398:G4398"/>
    <mergeCell ref="I4402:J4402"/>
    <mergeCell ref="F4404:G4404"/>
    <mergeCell ref="F4390:G4390"/>
    <mergeCell ref="F4577:G4577"/>
    <mergeCell ref="F4562:G4562"/>
    <mergeCell ref="F4572:G4572"/>
    <mergeCell ref="F4573:G4573"/>
    <mergeCell ref="I4575:J4575"/>
    <mergeCell ref="F4528:G4528"/>
    <mergeCell ref="F4472:G4472"/>
    <mergeCell ref="F4473:G4473"/>
    <mergeCell ref="F4474:G4474"/>
    <mergeCell ref="F4480:G4480"/>
    <mergeCell ref="F4481:G4481"/>
    <mergeCell ref="F4482:G4482"/>
    <mergeCell ref="F4483:G4483"/>
    <mergeCell ref="I4486:J4486"/>
    <mergeCell ref="F4489:G4489"/>
    <mergeCell ref="F4490:G4490"/>
    <mergeCell ref="F4491:G4491"/>
    <mergeCell ref="F4475:G4475"/>
    <mergeCell ref="F4648:G4648"/>
    <mergeCell ref="F4649:G4649"/>
    <mergeCell ref="I4652:J4652"/>
    <mergeCell ref="F4655:G4655"/>
    <mergeCell ref="F4656:G4656"/>
    <mergeCell ref="F4657:G4657"/>
    <mergeCell ref="F4658:G4658"/>
    <mergeCell ref="F4664:G4664"/>
    <mergeCell ref="F4665:G4665"/>
    <mergeCell ref="F4666:G4666"/>
    <mergeCell ref="F4673:G4673"/>
    <mergeCell ref="F4674:G4674"/>
    <mergeCell ref="F4645:G4645"/>
    <mergeCell ref="F4593:G4593"/>
    <mergeCell ref="F4594:G4594"/>
    <mergeCell ref="F4595:G4595"/>
    <mergeCell ref="F4596:G4596"/>
    <mergeCell ref="I4599:J4599"/>
    <mergeCell ref="F4602:G4602"/>
    <mergeCell ref="F4603:G4603"/>
    <mergeCell ref="F4604:G4604"/>
    <mergeCell ref="F4605:G4605"/>
    <mergeCell ref="F4644:G4644"/>
    <mergeCell ref="F4650:G4650"/>
    <mergeCell ref="F4611:G4611"/>
    <mergeCell ref="F4613:G4613"/>
    <mergeCell ref="F4621:G4621"/>
    <mergeCell ref="F4628:G4628"/>
    <mergeCell ref="F4629:G4629"/>
    <mergeCell ref="F4634:G4634"/>
    <mergeCell ref="F4635:G4635"/>
    <mergeCell ref="F4612:G4612"/>
    <mergeCell ref="G4741:J4741"/>
    <mergeCell ref="B4742:F4742"/>
    <mergeCell ref="G4742:J4742"/>
    <mergeCell ref="B4743:F4743"/>
    <mergeCell ref="G4743:J4743"/>
    <mergeCell ref="H4745:J4745"/>
    <mergeCell ref="B4746:F4746"/>
    <mergeCell ref="F4693:G4693"/>
    <mergeCell ref="F4694:G4694"/>
    <mergeCell ref="F4701:G4701"/>
    <mergeCell ref="F4702:G4702"/>
    <mergeCell ref="F4703:G4703"/>
    <mergeCell ref="F4709:G4709"/>
    <mergeCell ref="F4710:G4710"/>
    <mergeCell ref="F4711:G4711"/>
    <mergeCell ref="F4712:G4712"/>
    <mergeCell ref="I4715:J4715"/>
    <mergeCell ref="F4718:G4718"/>
    <mergeCell ref="F4697:G4697"/>
    <mergeCell ref="I4699:J4699"/>
    <mergeCell ref="F4705:G4705"/>
    <mergeCell ref="I4707:J4707"/>
    <mergeCell ref="F4717:G4717"/>
    <mergeCell ref="F4787:G4787"/>
    <mergeCell ref="F4788:G4788"/>
    <mergeCell ref="F4789:G4789"/>
    <mergeCell ref="F4790:G4790"/>
    <mergeCell ref="F4800:G4800"/>
    <mergeCell ref="I4807:J4807"/>
    <mergeCell ref="F4809:G4809"/>
    <mergeCell ref="F4766:G4766"/>
    <mergeCell ref="F4774:G4774"/>
    <mergeCell ref="F4775:G4775"/>
    <mergeCell ref="F4776:G4776"/>
    <mergeCell ref="F4783:G4783"/>
    <mergeCell ref="F4778:G4778"/>
    <mergeCell ref="F4779:G4779"/>
    <mergeCell ref="F4780:G4780"/>
    <mergeCell ref="I4785:J4785"/>
    <mergeCell ref="I4724:J4724"/>
    <mergeCell ref="F4727:G4727"/>
    <mergeCell ref="F4728:G4728"/>
    <mergeCell ref="F4729:G4729"/>
    <mergeCell ref="F4730:G4730"/>
    <mergeCell ref="I4733:J4733"/>
    <mergeCell ref="F4736:G4736"/>
    <mergeCell ref="F4754:G4754"/>
    <mergeCell ref="F4726:G4726"/>
    <mergeCell ref="F4735:G4735"/>
    <mergeCell ref="G4737:J4737"/>
    <mergeCell ref="B4739:F4739"/>
    <mergeCell ref="G4739:J4739"/>
    <mergeCell ref="B4740:F4740"/>
    <mergeCell ref="G4740:J4740"/>
    <mergeCell ref="B4741:F4741"/>
    <mergeCell ref="F4894:G4894"/>
    <mergeCell ref="F4895:G4895"/>
    <mergeCell ref="F4882:G4882"/>
    <mergeCell ref="F4905:G4905"/>
    <mergeCell ref="F4896:G4896"/>
    <mergeCell ref="F4903:G4903"/>
    <mergeCell ref="F4904:G4904"/>
    <mergeCell ref="I4892:J4892"/>
    <mergeCell ref="F4897:G4897"/>
    <mergeCell ref="F4898:G4898"/>
    <mergeCell ref="F4899:G4899"/>
    <mergeCell ref="F4900:G4900"/>
    <mergeCell ref="F4793:G4793"/>
    <mergeCell ref="F4794:G4794"/>
    <mergeCell ref="F4795:G4795"/>
    <mergeCell ref="F4796:G4796"/>
    <mergeCell ref="I4798:J4798"/>
    <mergeCell ref="F4803:G4803"/>
    <mergeCell ref="F4804:G4804"/>
    <mergeCell ref="F4805:G4805"/>
    <mergeCell ref="F4813:G4813"/>
    <mergeCell ref="F4864:G4864"/>
    <mergeCell ref="F4865:G4865"/>
    <mergeCell ref="F4866:G4866"/>
    <mergeCell ref="F4812:G4812"/>
    <mergeCell ref="F4822:G4822"/>
    <mergeCell ref="F4821:G4821"/>
    <mergeCell ref="F4802:G4802"/>
    <mergeCell ref="F4811:G4811"/>
    <mergeCell ref="F4881:G4881"/>
    <mergeCell ref="F4901:G4901"/>
    <mergeCell ref="F4902:G4902"/>
    <mergeCell ref="F4948:G4948"/>
    <mergeCell ref="F4949:G4949"/>
    <mergeCell ref="F4961:G4961"/>
    <mergeCell ref="F4947:G4947"/>
    <mergeCell ref="I4953:J4953"/>
    <mergeCell ref="F4955:G4955"/>
    <mergeCell ref="F4956:G4956"/>
    <mergeCell ref="B4962:K4962"/>
    <mergeCell ref="F4963:G4963"/>
    <mergeCell ref="F4964:G4964"/>
    <mergeCell ref="F4965:G4965"/>
    <mergeCell ref="I4969:J4969"/>
    <mergeCell ref="F4971:G4971"/>
    <mergeCell ref="F4972:G4972"/>
    <mergeCell ref="F4973:G4973"/>
    <mergeCell ref="F4974:G4974"/>
    <mergeCell ref="I4977:J4977"/>
    <mergeCell ref="F5020:G5020"/>
    <mergeCell ref="F5021:G5021"/>
    <mergeCell ref="F5022:G5022"/>
    <mergeCell ref="F5029:G5029"/>
    <mergeCell ref="F5030:G5030"/>
    <mergeCell ref="F5031:G5031"/>
    <mergeCell ref="F4979:G4979"/>
    <mergeCell ref="F5015:G5015"/>
    <mergeCell ref="F4988:G4988"/>
    <mergeCell ref="F4997:G4997"/>
    <mergeCell ref="F4995:G4995"/>
    <mergeCell ref="F4996:G4996"/>
    <mergeCell ref="F5002:G5002"/>
    <mergeCell ref="F5003:G5003"/>
    <mergeCell ref="F4980:G4980"/>
    <mergeCell ref="F4981:G4981"/>
    <mergeCell ref="F4975:G4975"/>
    <mergeCell ref="F4987:G4987"/>
    <mergeCell ref="F5074:G5074"/>
    <mergeCell ref="F5075:G5075"/>
    <mergeCell ref="F5076:G5076"/>
    <mergeCell ref="F5077:G5077"/>
    <mergeCell ref="F5083:G5083"/>
    <mergeCell ref="F5084:G5084"/>
    <mergeCell ref="F5085:G5085"/>
    <mergeCell ref="F5086:G5086"/>
    <mergeCell ref="I5089:J5089"/>
    <mergeCell ref="F5092:G5092"/>
    <mergeCell ref="F5093:G5093"/>
    <mergeCell ref="F5094:G5094"/>
    <mergeCell ref="F5069:G5069"/>
    <mergeCell ref="F5070:G5070"/>
    <mergeCell ref="I5072:J5072"/>
    <mergeCell ref="F5047:G5047"/>
    <mergeCell ref="F5048:G5048"/>
    <mergeCell ref="F5049:G5049"/>
    <mergeCell ref="F5050:G5050"/>
    <mergeCell ref="F5058:G5058"/>
    <mergeCell ref="F5059:G5059"/>
    <mergeCell ref="F5051:G5051"/>
    <mergeCell ref="F5060:G5060"/>
    <mergeCell ref="F5065:G5065"/>
    <mergeCell ref="F5066:G5066"/>
    <mergeCell ref="F5067:G5067"/>
    <mergeCell ref="F5061:G5061"/>
    <mergeCell ref="F5062:G5062"/>
    <mergeCell ref="F5063:G5063"/>
    <mergeCell ref="F5064:G5064"/>
    <mergeCell ref="F5176:G5176"/>
    <mergeCell ref="F5182:G5182"/>
    <mergeCell ref="F5183:G5183"/>
    <mergeCell ref="F5101:G5101"/>
    <mergeCell ref="F5087:G5087"/>
    <mergeCell ref="F5078:G5078"/>
    <mergeCell ref="F5096:G5096"/>
    <mergeCell ref="F5139:G5139"/>
    <mergeCell ref="F5140:G5140"/>
    <mergeCell ref="F5146:G5146"/>
    <mergeCell ref="F5156:G5156"/>
    <mergeCell ref="F5157:G5157"/>
    <mergeCell ref="F5122:G5122"/>
    <mergeCell ref="F5128:G5128"/>
    <mergeCell ref="F5129:G5129"/>
    <mergeCell ref="F5130:G5130"/>
    <mergeCell ref="F5114:G5114"/>
    <mergeCell ref="F5141:G5141"/>
    <mergeCell ref="F5079:G5079"/>
    <mergeCell ref="F5080:G5080"/>
    <mergeCell ref="F5081:G5081"/>
    <mergeCell ref="F5082:G5082"/>
    <mergeCell ref="F5091:G5091"/>
    <mergeCell ref="B5095:K5095"/>
    <mergeCell ref="F5097:G5097"/>
    <mergeCell ref="I5099:J5099"/>
    <mergeCell ref="B5105:K5105"/>
    <mergeCell ref="F5106:G5106"/>
    <mergeCell ref="F5107:G5107"/>
    <mergeCell ref="F5363:G5363"/>
    <mergeCell ref="F5364:G5364"/>
    <mergeCell ref="F5365:G5365"/>
    <mergeCell ref="F5269:G5269"/>
    <mergeCell ref="F5275:G5275"/>
    <mergeCell ref="F5276:G5276"/>
    <mergeCell ref="F5277:G5277"/>
    <mergeCell ref="F5278:G5278"/>
    <mergeCell ref="F5285:G5285"/>
    <mergeCell ref="F5286:G5286"/>
    <mergeCell ref="F5287:G5287"/>
    <mergeCell ref="F5317:G5317"/>
    <mergeCell ref="F5318:G5318"/>
    <mergeCell ref="I5311:J5311"/>
    <mergeCell ref="F5313:G5313"/>
    <mergeCell ref="F5314:G5314"/>
    <mergeCell ref="F5315:G5315"/>
    <mergeCell ref="F5322:G5322"/>
    <mergeCell ref="F5323:G5323"/>
    <mergeCell ref="F5324:G5324"/>
    <mergeCell ref="F5325:G5325"/>
    <mergeCell ref="I5327:J5327"/>
    <mergeCell ref="F5302:G5302"/>
    <mergeCell ref="F5308:G5308"/>
    <mergeCell ref="F5309:G5309"/>
    <mergeCell ref="F5319:G5319"/>
    <mergeCell ref="F5320:G5320"/>
    <mergeCell ref="F5321:G5321"/>
    <mergeCell ref="I5304:J5304"/>
    <mergeCell ref="F5307:G5307"/>
    <mergeCell ref="F5316:G5316"/>
    <mergeCell ref="F5279:G5279"/>
    <mergeCell ref="I5359:J5359"/>
    <mergeCell ref="F5361:G5361"/>
    <mergeCell ref="F5362:G5362"/>
    <mergeCell ref="F5331:G5331"/>
    <mergeCell ref="F5336:G5336"/>
    <mergeCell ref="F5337:G5337"/>
    <mergeCell ref="F5338:G5338"/>
    <mergeCell ref="F5339:G5339"/>
    <mergeCell ref="F5340:G5340"/>
    <mergeCell ref="F5341:G5341"/>
    <mergeCell ref="F5347:G5347"/>
    <mergeCell ref="F5332:G5332"/>
    <mergeCell ref="F5333:G5333"/>
    <mergeCell ref="F5334:G5334"/>
    <mergeCell ref="F5335:G5335"/>
    <mergeCell ref="I5343:J5343"/>
    <mergeCell ref="F5345:G5345"/>
    <mergeCell ref="F5346:G5346"/>
    <mergeCell ref="I5349:J5349"/>
    <mergeCell ref="F5352:G5352"/>
    <mergeCell ref="F5353:G5353"/>
    <mergeCell ref="F5354:G5354"/>
    <mergeCell ref="B5355:K5355"/>
    <mergeCell ref="I5483:J5483"/>
    <mergeCell ref="F5490:G5490"/>
    <mergeCell ref="I5492:J5492"/>
    <mergeCell ref="F5497:G5497"/>
    <mergeCell ref="F5447:G5447"/>
    <mergeCell ref="F5468:G5468"/>
    <mergeCell ref="F5531:G5531"/>
    <mergeCell ref="F5467:G5467"/>
    <mergeCell ref="I5471:J5471"/>
    <mergeCell ref="F5474:G5474"/>
    <mergeCell ref="F5489:G5489"/>
    <mergeCell ref="F5440:G5440"/>
    <mergeCell ref="F5498:G5498"/>
    <mergeCell ref="F5499:G5499"/>
    <mergeCell ref="I5501:J5501"/>
    <mergeCell ref="F5508:G5508"/>
    <mergeCell ref="I5510:J5510"/>
    <mergeCell ref="F5517:G5517"/>
    <mergeCell ref="F5518:G5518"/>
    <mergeCell ref="F5519:G5519"/>
    <mergeCell ref="F5520:G5520"/>
    <mergeCell ref="I5522:J5522"/>
    <mergeCell ref="F5527:G5527"/>
    <mergeCell ref="F5528:G5528"/>
    <mergeCell ref="F5529:G5529"/>
    <mergeCell ref="F5530:G5530"/>
    <mergeCell ref="F5495:G5495"/>
    <mergeCell ref="F5496:G5496"/>
    <mergeCell ref="F5494:G5494"/>
    <mergeCell ref="F5479:G5479"/>
    <mergeCell ref="F5454:G5454"/>
    <mergeCell ref="F5455:G5455"/>
    <mergeCell ref="F5573:G5573"/>
    <mergeCell ref="F5574:G5574"/>
    <mergeCell ref="F5575:G5575"/>
    <mergeCell ref="F5576:G5576"/>
    <mergeCell ref="F5577:G5577"/>
    <mergeCell ref="F5578:G5578"/>
    <mergeCell ref="F5579:G5579"/>
    <mergeCell ref="F5580:G5580"/>
    <mergeCell ref="B5583:K5583"/>
    <mergeCell ref="F5584:G5584"/>
    <mergeCell ref="F5585:G5585"/>
    <mergeCell ref="F5586:G5586"/>
    <mergeCell ref="F5587:G5587"/>
    <mergeCell ref="F5535:G5535"/>
    <mergeCell ref="F5536:G5536"/>
    <mergeCell ref="F5541:G5541"/>
    <mergeCell ref="F5542:G5542"/>
    <mergeCell ref="F5543:G5543"/>
    <mergeCell ref="F5544:G5544"/>
    <mergeCell ref="F5545:G5545"/>
    <mergeCell ref="F5552:G5552"/>
    <mergeCell ref="I5563:J5563"/>
    <mergeCell ref="F5554:G5554"/>
    <mergeCell ref="F5555:G5555"/>
    <mergeCell ref="F5561:G5561"/>
    <mergeCell ref="F5582:G5582"/>
    <mergeCell ref="F5713:G5713"/>
    <mergeCell ref="F5714:G5714"/>
    <mergeCell ref="F5715:G5715"/>
    <mergeCell ref="I5718:J5718"/>
    <mergeCell ref="F5724:G5724"/>
    <mergeCell ref="F5725:G5725"/>
    <mergeCell ref="F5726:G5726"/>
    <mergeCell ref="F5727:G5727"/>
    <mergeCell ref="I5732:J5732"/>
    <mergeCell ref="F5734:G5734"/>
    <mergeCell ref="F5735:G5735"/>
    <mergeCell ref="F5736:G5736"/>
    <mergeCell ref="F5737:G5737"/>
    <mergeCell ref="F5744:G5744"/>
    <mergeCell ref="I5746:J5746"/>
    <mergeCell ref="F5589:G5589"/>
    <mergeCell ref="F5581:G5581"/>
    <mergeCell ref="F5598:G5598"/>
    <mergeCell ref="F5599:G5599"/>
    <mergeCell ref="F5687:G5687"/>
    <mergeCell ref="F5590:G5590"/>
    <mergeCell ref="F5591:G5591"/>
    <mergeCell ref="F5596:G5596"/>
    <mergeCell ref="F5597:G5597"/>
    <mergeCell ref="F5610:G5610"/>
    <mergeCell ref="F5611:G5611"/>
    <mergeCell ref="F5618:G5618"/>
    <mergeCell ref="F5679:G5679"/>
    <mergeCell ref="F5680:G5680"/>
    <mergeCell ref="F5681:G5681"/>
    <mergeCell ref="F5588:G5588"/>
    <mergeCell ref="F5592:G5592"/>
    <mergeCell ref="F5819:G5819"/>
    <mergeCell ref="F5820:G5820"/>
    <mergeCell ref="F5817:G5817"/>
    <mergeCell ref="F5918:G5918"/>
    <mergeCell ref="F5919:G5919"/>
    <mergeCell ref="F5925:G5925"/>
    <mergeCell ref="F5926:G5926"/>
    <mergeCell ref="F5927:G5927"/>
    <mergeCell ref="I5808:J5808"/>
    <mergeCell ref="F5810:G5810"/>
    <mergeCell ref="F5811:G5811"/>
    <mergeCell ref="F5812:G5812"/>
    <mergeCell ref="F5813:G5813"/>
    <mergeCell ref="I5822:J5822"/>
    <mergeCell ref="F5826:G5826"/>
    <mergeCell ref="F5827:G5827"/>
    <mergeCell ref="F5828:G5828"/>
    <mergeCell ref="I5830:J5830"/>
    <mergeCell ref="F5836:G5836"/>
    <mergeCell ref="I5838:J5838"/>
    <mergeCell ref="F5849:G5849"/>
    <mergeCell ref="F5850:G5850"/>
    <mergeCell ref="I5855:J5855"/>
    <mergeCell ref="F5818:G5818"/>
    <mergeCell ref="I5847:J5847"/>
    <mergeCell ref="F5894:G5894"/>
    <mergeCell ref="F5899:G5899"/>
    <mergeCell ref="F5915:G5915"/>
    <mergeCell ref="F5845:G5845"/>
    <mergeCell ref="F5914:G5914"/>
    <mergeCell ref="F5909:G5909"/>
    <mergeCell ref="F5866:G5866"/>
    <mergeCell ref="F5958:G5958"/>
    <mergeCell ref="F5967:G5967"/>
    <mergeCell ref="F5962:G5962"/>
    <mergeCell ref="F5963:G5963"/>
    <mergeCell ref="F5960:G5960"/>
    <mergeCell ref="F5961:G5961"/>
    <mergeCell ref="F5993:G5993"/>
    <mergeCell ref="F6003:G6003"/>
    <mergeCell ref="F5946:G5946"/>
    <mergeCell ref="F5947:G5947"/>
    <mergeCell ref="F5948:G5948"/>
    <mergeCell ref="I5951:J5951"/>
    <mergeCell ref="F5953:G5953"/>
    <mergeCell ref="F5954:G5954"/>
    <mergeCell ref="F5955:G5955"/>
    <mergeCell ref="F5956:G5956"/>
    <mergeCell ref="F5957:G5957"/>
    <mergeCell ref="B5959:K5959"/>
    <mergeCell ref="I5965:J5965"/>
    <mergeCell ref="I5973:J5973"/>
    <mergeCell ref="I5983:J5983"/>
    <mergeCell ref="F5985:G5985"/>
    <mergeCell ref="F5986:G5986"/>
    <mergeCell ref="F5987:G5987"/>
    <mergeCell ref="F6107:G6107"/>
    <mergeCell ref="F6108:G6108"/>
    <mergeCell ref="F6125:G6125"/>
    <mergeCell ref="I5991:J5991"/>
    <mergeCell ref="F5994:G5994"/>
    <mergeCell ref="F5995:G5995"/>
    <mergeCell ref="F5996:G5996"/>
    <mergeCell ref="F5997:G5997"/>
    <mergeCell ref="I5999:J5999"/>
    <mergeCell ref="I6007:J6007"/>
    <mergeCell ref="I6015:J6015"/>
    <mergeCell ref="F6019:G6019"/>
    <mergeCell ref="F6020:G6020"/>
    <mergeCell ref="F6021:G6021"/>
    <mergeCell ref="I6023:J6023"/>
    <mergeCell ref="I6037:J6037"/>
    <mergeCell ref="F6047:G6047"/>
    <mergeCell ref="B6053:K6053"/>
    <mergeCell ref="F6042:G6042"/>
    <mergeCell ref="F6043:G6043"/>
    <mergeCell ref="I6045:J6045"/>
    <mergeCell ref="F6052:G6052"/>
    <mergeCell ref="F6054:G6054"/>
    <mergeCell ref="F6055:G6055"/>
    <mergeCell ref="F6061:G6061"/>
    <mergeCell ref="F6062:G6062"/>
    <mergeCell ref="F6063:G6063"/>
    <mergeCell ref="F6073:G6073"/>
    <mergeCell ref="F6005:G6005"/>
    <mergeCell ref="F6004:G6004"/>
    <mergeCell ref="F6026:G6026"/>
    <mergeCell ref="F6179:G6179"/>
    <mergeCell ref="F6180:G6180"/>
    <mergeCell ref="F6181:G6181"/>
    <mergeCell ref="I6183:J6183"/>
    <mergeCell ref="F6154:G6154"/>
    <mergeCell ref="I6159:J6159"/>
    <mergeCell ref="F6161:G6161"/>
    <mergeCell ref="F6162:G6162"/>
    <mergeCell ref="F6163:G6163"/>
    <mergeCell ref="I6167:J6167"/>
    <mergeCell ref="F6169:G6169"/>
    <mergeCell ref="F6170:G6170"/>
    <mergeCell ref="F6171:G6171"/>
    <mergeCell ref="F6172:G6172"/>
    <mergeCell ref="F6173:G6173"/>
    <mergeCell ref="I6175:J6175"/>
    <mergeCell ref="F6029:G6029"/>
    <mergeCell ref="F6030:G6030"/>
    <mergeCell ref="B6031:K6031"/>
    <mergeCell ref="F6032:G6032"/>
    <mergeCell ref="F6040:G6040"/>
    <mergeCell ref="F6041:G6041"/>
    <mergeCell ref="F6078:G6078"/>
    <mergeCell ref="F6079:G6079"/>
    <mergeCell ref="F6087:G6087"/>
    <mergeCell ref="F6064:G6064"/>
    <mergeCell ref="F6065:G6065"/>
    <mergeCell ref="F6074:G6074"/>
    <mergeCell ref="I6081:J6081"/>
    <mergeCell ref="F6084:G6084"/>
    <mergeCell ref="F6085:G6085"/>
    <mergeCell ref="F6086:G6086"/>
    <mergeCell ref="I6311:J6311"/>
    <mergeCell ref="I6319:J6319"/>
    <mergeCell ref="I6327:J6327"/>
    <mergeCell ref="F6193:G6193"/>
    <mergeCell ref="F6219:G6219"/>
    <mergeCell ref="F6220:G6220"/>
    <mergeCell ref="F6227:G6227"/>
    <mergeCell ref="F6228:G6228"/>
    <mergeCell ref="F6229:G6229"/>
    <mergeCell ref="F6230:G6230"/>
    <mergeCell ref="F6207:G6207"/>
    <mergeCell ref="F6200:G6200"/>
    <mergeCell ref="F6201:G6201"/>
    <mergeCell ref="F6202:G6202"/>
    <mergeCell ref="F6214:G6214"/>
    <mergeCell ref="F6215:G6215"/>
    <mergeCell ref="I6225:J6225"/>
    <mergeCell ref="F6317:G6317"/>
    <mergeCell ref="F6235:G6235"/>
    <mergeCell ref="F6243:G6243"/>
    <mergeCell ref="F6244:G6244"/>
    <mergeCell ref="F6252:G6252"/>
    <mergeCell ref="F6253:G6253"/>
    <mergeCell ref="F6261:G6261"/>
    <mergeCell ref="F6270:G6270"/>
    <mergeCell ref="F6271:G6271"/>
    <mergeCell ref="F6272:G6272"/>
    <mergeCell ref="F6273:G6273"/>
    <mergeCell ref="F6274:G6274"/>
    <mergeCell ref="F6263:G6263"/>
    <mergeCell ref="F6264:G6264"/>
    <mergeCell ref="F6265:G6265"/>
    <mergeCell ref="F6330:G6330"/>
    <mergeCell ref="F6297:G6297"/>
    <mergeCell ref="F6298:G6298"/>
    <mergeCell ref="F6299:G6299"/>
    <mergeCell ref="F6282:G6282"/>
    <mergeCell ref="F6283:G6283"/>
    <mergeCell ref="F6301:G6301"/>
    <mergeCell ref="F6305:G6305"/>
    <mergeCell ref="F6329:G6329"/>
    <mergeCell ref="F6300:G6300"/>
    <mergeCell ref="F6307:G6307"/>
    <mergeCell ref="F6308:G6308"/>
    <mergeCell ref="F6309:G6309"/>
    <mergeCell ref="F6321:G6321"/>
    <mergeCell ref="F6322:G6322"/>
    <mergeCell ref="F6279:G6279"/>
    <mergeCell ref="F6289:G6289"/>
    <mergeCell ref="F6290:G6290"/>
    <mergeCell ref="F6291:G6291"/>
    <mergeCell ref="F6280:G6280"/>
    <mergeCell ref="F6281:G6281"/>
    <mergeCell ref="F6313:G6313"/>
    <mergeCell ref="F6314:G6314"/>
    <mergeCell ref="F6490:G6490"/>
    <mergeCell ref="F6438:G6438"/>
    <mergeCell ref="F6448:G6448"/>
    <mergeCell ref="F6430:G6430"/>
    <mergeCell ref="F6466:G6466"/>
    <mergeCell ref="F6474:G6474"/>
    <mergeCell ref="F6475:G6475"/>
    <mergeCell ref="F6447:G6447"/>
    <mergeCell ref="F6453:G6453"/>
    <mergeCell ref="F6454:G6454"/>
    <mergeCell ref="F6485:G6485"/>
    <mergeCell ref="F6452:G6452"/>
    <mergeCell ref="F6467:G6467"/>
    <mergeCell ref="F6450:G6450"/>
    <mergeCell ref="F6451:G6451"/>
    <mergeCell ref="F6449:G6449"/>
    <mergeCell ref="F6337:G6337"/>
    <mergeCell ref="F6348:G6348"/>
    <mergeCell ref="F6349:G6349"/>
    <mergeCell ref="F6358:G6358"/>
    <mergeCell ref="F6360:G6360"/>
    <mergeCell ref="F6361:G6361"/>
    <mergeCell ref="F6394:G6394"/>
    <mergeCell ref="F6395:G6395"/>
    <mergeCell ref="F6396:G6396"/>
    <mergeCell ref="F6385:G6385"/>
    <mergeCell ref="F6386:G6386"/>
    <mergeCell ref="F6372:G6372"/>
    <mergeCell ref="F6362:G6362"/>
    <mergeCell ref="F6387:G6387"/>
    <mergeCell ref="F6353:G6353"/>
    <mergeCell ref="F6376:G6376"/>
    <mergeCell ref="F6581:G6581"/>
    <mergeCell ref="F6582:G6582"/>
    <mergeCell ref="F6583:G6583"/>
    <mergeCell ref="F6593:G6593"/>
    <mergeCell ref="F6594:G6594"/>
    <mergeCell ref="F6595:G6595"/>
    <mergeCell ref="I6597:J6597"/>
    <mergeCell ref="F6603:G6603"/>
    <mergeCell ref="F6573:G6573"/>
    <mergeCell ref="F6574:G6574"/>
    <mergeCell ref="F6575:G6575"/>
    <mergeCell ref="F6576:G6576"/>
    <mergeCell ref="I6579:J6579"/>
    <mergeCell ref="F6584:G6584"/>
    <mergeCell ref="F6585:G6585"/>
    <mergeCell ref="F6586:G6586"/>
    <mergeCell ref="I6588:J6588"/>
    <mergeCell ref="F6616:G6616"/>
    <mergeCell ref="F6590:G6590"/>
    <mergeCell ref="F6591:G6591"/>
    <mergeCell ref="F6592:G6592"/>
    <mergeCell ref="F6600:G6600"/>
    <mergeCell ref="F6601:G6601"/>
    <mergeCell ref="F6602:G6602"/>
    <mergeCell ref="F6632:G6632"/>
    <mergeCell ref="F6640:G6640"/>
    <mergeCell ref="F6650:G6650"/>
    <mergeCell ref="F6651:G6651"/>
    <mergeCell ref="F6652:G6652"/>
    <mergeCell ref="F6599:G6599"/>
    <mergeCell ref="I6605:J6605"/>
    <mergeCell ref="F6610:G6610"/>
    <mergeCell ref="F6611:G6611"/>
    <mergeCell ref="F6612:G6612"/>
    <mergeCell ref="I6614:J6614"/>
    <mergeCell ref="I6622:J6622"/>
    <mergeCell ref="F6624:G6624"/>
    <mergeCell ref="F6625:G6625"/>
    <mergeCell ref="F6626:G6626"/>
    <mergeCell ref="I6630:J6630"/>
    <mergeCell ref="F6633:G6633"/>
    <mergeCell ref="F6634:G6634"/>
    <mergeCell ref="F6635:G6635"/>
    <mergeCell ref="F6636:G6636"/>
    <mergeCell ref="F6609:G6609"/>
    <mergeCell ref="F6619:G6619"/>
    <mergeCell ref="F6620:G6620"/>
    <mergeCell ref="F6608:G6608"/>
    <mergeCell ref="F6617:G6617"/>
    <mergeCell ref="I6815:J6815"/>
    <mergeCell ref="I6823:J6823"/>
    <mergeCell ref="I6832:J6832"/>
    <mergeCell ref="F6843:G6843"/>
    <mergeCell ref="B6847:K6847"/>
    <mergeCell ref="F6853:G6853"/>
    <mergeCell ref="G6855:J6855"/>
    <mergeCell ref="F6700:G6700"/>
    <mergeCell ref="F6708:G6708"/>
    <mergeCell ref="F6709:G6709"/>
    <mergeCell ref="F6716:G6716"/>
    <mergeCell ref="F6717:G6717"/>
    <mergeCell ref="F6718:G6718"/>
    <mergeCell ref="F6725:G6725"/>
    <mergeCell ref="F6710:G6710"/>
    <mergeCell ref="F6724:G6724"/>
    <mergeCell ref="F6671:G6671"/>
    <mergeCell ref="F6672:G6672"/>
    <mergeCell ref="F6677:G6677"/>
    <mergeCell ref="F6676:G6676"/>
    <mergeCell ref="F6679:G6679"/>
    <mergeCell ref="F6772:G6772"/>
    <mergeCell ref="F6773:G6773"/>
    <mergeCell ref="F6808:G6808"/>
    <mergeCell ref="F6794:G6794"/>
    <mergeCell ref="F6791:G6791"/>
    <mergeCell ref="F6792:G6792"/>
    <mergeCell ref="F6793:G6793"/>
    <mergeCell ref="F6799:G6799"/>
    <mergeCell ref="F6800:G6800"/>
    <mergeCell ref="F6801:G6801"/>
    <mergeCell ref="F6802:G6802"/>
    <mergeCell ref="F6810:G6810"/>
    <mergeCell ref="F6811:G6811"/>
    <mergeCell ref="F6812:G6812"/>
    <mergeCell ref="F6820:G6820"/>
    <mergeCell ref="F6821:G6821"/>
    <mergeCell ref="F6825:G6825"/>
    <mergeCell ref="F6834:G6834"/>
    <mergeCell ref="F6819:G6819"/>
    <mergeCell ref="F6827:G6827"/>
    <mergeCell ref="F6828:G6828"/>
    <mergeCell ref="F6829:G6829"/>
    <mergeCell ref="F6830:G6830"/>
    <mergeCell ref="F6835:G6835"/>
    <mergeCell ref="F6854:G6854"/>
    <mergeCell ref="F6875:G6875"/>
    <mergeCell ref="F6844:G6844"/>
    <mergeCell ref="F6813:G6813"/>
    <mergeCell ref="F6826:G6826"/>
    <mergeCell ref="F6818:G6818"/>
    <mergeCell ref="F7050:G7050"/>
    <mergeCell ref="F7046:G7046"/>
    <mergeCell ref="I7048:J7048"/>
    <mergeCell ref="F7053:G7053"/>
    <mergeCell ref="F7054:G7054"/>
    <mergeCell ref="F7055:G7055"/>
    <mergeCell ref="I7057:J7057"/>
    <mergeCell ref="F7067:G7067"/>
    <mergeCell ref="I7072:J7072"/>
    <mergeCell ref="I6911:J6911"/>
    <mergeCell ref="F6915:G6915"/>
    <mergeCell ref="F6916:G6916"/>
    <mergeCell ref="F6917:G6917"/>
    <mergeCell ref="F6918:G6918"/>
    <mergeCell ref="F6836:G6836"/>
    <mergeCell ref="F6837:G6837"/>
    <mergeCell ref="F6838:G6838"/>
    <mergeCell ref="F6839:G6839"/>
    <mergeCell ref="I6841:J6841"/>
    <mergeCell ref="F6846:G6846"/>
    <mergeCell ref="F6848:G6848"/>
    <mergeCell ref="F6849:G6849"/>
    <mergeCell ref="I6851:J6851"/>
    <mergeCell ref="F6845:G6845"/>
    <mergeCell ref="F6876:G6876"/>
    <mergeCell ref="F6877:G6877"/>
    <mergeCell ref="F6878:G6878"/>
    <mergeCell ref="F6879:G6879"/>
    <mergeCell ref="F7068:G7068"/>
    <mergeCell ref="F7069:G7069"/>
    <mergeCell ref="F7070:G7070"/>
    <mergeCell ref="F6914:G6914"/>
    <mergeCell ref="F7521:G7521"/>
    <mergeCell ref="F7522:G7522"/>
    <mergeCell ref="F7475:G7475"/>
    <mergeCell ref="F7476:G7476"/>
    <mergeCell ref="F7386:G7386"/>
    <mergeCell ref="I7389:J7389"/>
    <mergeCell ref="F7392:G7392"/>
    <mergeCell ref="F7393:G7393"/>
    <mergeCell ref="F7394:G7394"/>
    <mergeCell ref="F7395:G7395"/>
    <mergeCell ref="F7404:G7404"/>
    <mergeCell ref="F7405:G7405"/>
    <mergeCell ref="F7412:G7412"/>
    <mergeCell ref="F7426:G7426"/>
    <mergeCell ref="F7427:G7427"/>
    <mergeCell ref="F7428:G7428"/>
    <mergeCell ref="F7417:G7417"/>
    <mergeCell ref="F7418:G7418"/>
    <mergeCell ref="F7423:G7423"/>
    <mergeCell ref="F7424:G7424"/>
    <mergeCell ref="F7425:G7425"/>
    <mergeCell ref="I7472:J7472"/>
    <mergeCell ref="I7484:J7484"/>
    <mergeCell ref="F7442:G7442"/>
    <mergeCell ref="F7759:G7759"/>
    <mergeCell ref="F7760:G7760"/>
    <mergeCell ref="F7678:G7678"/>
    <mergeCell ref="F7679:G7679"/>
    <mergeCell ref="I7681:J7681"/>
    <mergeCell ref="B7694:F7694"/>
    <mergeCell ref="G7694:J7694"/>
    <mergeCell ref="B7695:F7695"/>
    <mergeCell ref="G7695:J7695"/>
    <mergeCell ref="B7696:F7696"/>
    <mergeCell ref="G7696:J7696"/>
    <mergeCell ref="G7697:J7697"/>
    <mergeCell ref="B7699:F7699"/>
    <mergeCell ref="G7699:J7699"/>
    <mergeCell ref="B7700:F7700"/>
    <mergeCell ref="G7700:J7700"/>
    <mergeCell ref="I7702:J7702"/>
    <mergeCell ref="F7714:G7714"/>
    <mergeCell ref="F7715:G7715"/>
    <mergeCell ref="F7716:G7716"/>
    <mergeCell ref="F7724:G7724"/>
    <mergeCell ref="F7725:G7725"/>
    <mergeCell ref="F7709:G7709"/>
    <mergeCell ref="F7729:G7729"/>
    <mergeCell ref="F7704:G7704"/>
    <mergeCell ref="F7705:G7705"/>
    <mergeCell ref="F7706:G7706"/>
    <mergeCell ref="F7707:G7707"/>
    <mergeCell ref="B7713:K7713"/>
    <mergeCell ref="F7720:G7720"/>
    <mergeCell ref="I7722:J7722"/>
    <mergeCell ref="I7731:J7731"/>
    <mergeCell ref="F7734:G7734"/>
    <mergeCell ref="F7735:G7735"/>
    <mergeCell ref="F7736:G7736"/>
    <mergeCell ref="F7737:G7737"/>
    <mergeCell ref="I7739:J7739"/>
    <mergeCell ref="F7743:G7743"/>
    <mergeCell ref="F7744:G7744"/>
    <mergeCell ref="F7745:G7745"/>
    <mergeCell ref="I7747:J7747"/>
    <mergeCell ref="F7752:G7752"/>
    <mergeCell ref="F7753:G7753"/>
    <mergeCell ref="F7754:G7754"/>
    <mergeCell ref="F7755:G7755"/>
    <mergeCell ref="I7757:J7757"/>
    <mergeCell ref="F7655:G7655"/>
    <mergeCell ref="F7638:G7638"/>
    <mergeCell ref="F7710:G7710"/>
    <mergeCell ref="F7711:G7711"/>
    <mergeCell ref="F7712:G7712"/>
    <mergeCell ref="F7717:G7717"/>
    <mergeCell ref="F7718:G7718"/>
    <mergeCell ref="F7719:G7719"/>
    <mergeCell ref="F7726:G7726"/>
    <mergeCell ref="F7727:G7727"/>
    <mergeCell ref="F7728:G7728"/>
    <mergeCell ref="F7675:G7675"/>
    <mergeCell ref="F7676:G7676"/>
    <mergeCell ref="F7648:G7648"/>
    <mergeCell ref="F7649:G7649"/>
    <mergeCell ref="F7656:G7656"/>
    <mergeCell ref="F7657:G7657"/>
    <mergeCell ref="F7645:G7645"/>
    <mergeCell ref="I7898:J7898"/>
    <mergeCell ref="F7900:G7900"/>
    <mergeCell ref="F7821:G7821"/>
    <mergeCell ref="F7828:G7828"/>
    <mergeCell ref="F7809:G7809"/>
    <mergeCell ref="F7810:G7810"/>
    <mergeCell ref="F7811:G7811"/>
    <mergeCell ref="F7827:G7827"/>
    <mergeCell ref="F7796:G7796"/>
    <mergeCell ref="F7797:G7797"/>
    <mergeCell ref="F7798:G7798"/>
    <mergeCell ref="F7799:G7799"/>
    <mergeCell ref="F7816:G7816"/>
    <mergeCell ref="F7817:G7817"/>
    <mergeCell ref="I7819:J7819"/>
    <mergeCell ref="F7822:G7822"/>
    <mergeCell ref="F7823:G7823"/>
    <mergeCell ref="I7825:J7825"/>
    <mergeCell ref="F7855:G7855"/>
    <mergeCell ref="F7856:G7856"/>
    <mergeCell ref="F7857:G7857"/>
    <mergeCell ref="F7868:G7868"/>
    <mergeCell ref="I7859:J7859"/>
    <mergeCell ref="F7862:G7862"/>
    <mergeCell ref="F7863:G7863"/>
    <mergeCell ref="F7864:G7864"/>
    <mergeCell ref="F7869:G7869"/>
    <mergeCell ref="I7851:J7851"/>
    <mergeCell ref="F7854:G7854"/>
    <mergeCell ref="F46:G46"/>
    <mergeCell ref="I49:J49"/>
    <mergeCell ref="F51:G51"/>
    <mergeCell ref="F52:G52"/>
    <mergeCell ref="F53:G53"/>
    <mergeCell ref="I55:J55"/>
    <mergeCell ref="F63:G63"/>
    <mergeCell ref="F64:G64"/>
    <mergeCell ref="F65:G65"/>
    <mergeCell ref="I67:J67"/>
    <mergeCell ref="I79:J79"/>
    <mergeCell ref="F81:G81"/>
    <mergeCell ref="F82:G82"/>
    <mergeCell ref="F86:G86"/>
    <mergeCell ref="F7896:G7896"/>
    <mergeCell ref="F7875:G7875"/>
    <mergeCell ref="F7876:G7876"/>
    <mergeCell ref="F7877:G7877"/>
    <mergeCell ref="F7878:G7878"/>
    <mergeCell ref="F7879:G7879"/>
    <mergeCell ref="F7885:G7885"/>
    <mergeCell ref="F7886:G7886"/>
    <mergeCell ref="F7887:G7887"/>
    <mergeCell ref="F7888:G7888"/>
    <mergeCell ref="F7893:G7893"/>
    <mergeCell ref="F7894:G7894"/>
    <mergeCell ref="F7895:G7895"/>
    <mergeCell ref="F7733:G7733"/>
    <mergeCell ref="I7781:J7781"/>
    <mergeCell ref="F7784:G7784"/>
    <mergeCell ref="F7785:G7785"/>
    <mergeCell ref="F7786:G7786"/>
    <mergeCell ref="B8:L8"/>
    <mergeCell ref="F9:G9"/>
    <mergeCell ref="I13:J13"/>
    <mergeCell ref="F15:G15"/>
    <mergeCell ref="F16:G16"/>
    <mergeCell ref="I19:J19"/>
    <mergeCell ref="F21:G21"/>
    <mergeCell ref="F22:G22"/>
    <mergeCell ref="F23:G23"/>
    <mergeCell ref="I25:J25"/>
    <mergeCell ref="F27:G27"/>
    <mergeCell ref="F28:G28"/>
    <mergeCell ref="F29:G29"/>
    <mergeCell ref="I31:J31"/>
    <mergeCell ref="F39:G39"/>
    <mergeCell ref="I43:J43"/>
    <mergeCell ref="F45:G45"/>
    <mergeCell ref="F10:G10"/>
    <mergeCell ref="F11:G11"/>
    <mergeCell ref="I139:J139"/>
    <mergeCell ref="F143:G143"/>
    <mergeCell ref="I145:J145"/>
    <mergeCell ref="F150:G150"/>
    <mergeCell ref="I152:J152"/>
    <mergeCell ref="F159:G159"/>
    <mergeCell ref="I161:J161"/>
    <mergeCell ref="F163:G163"/>
    <mergeCell ref="F168:G168"/>
    <mergeCell ref="I170:J170"/>
    <mergeCell ref="F175:G175"/>
    <mergeCell ref="F176:G176"/>
    <mergeCell ref="F177:G177"/>
    <mergeCell ref="I179:J179"/>
    <mergeCell ref="F182:G182"/>
    <mergeCell ref="F183:G183"/>
    <mergeCell ref="I185:J185"/>
    <mergeCell ref="F193:G193"/>
    <mergeCell ref="F197:G197"/>
    <mergeCell ref="I199:J199"/>
    <mergeCell ref="F207:G207"/>
    <mergeCell ref="F208:G208"/>
    <mergeCell ref="F209:G209"/>
    <mergeCell ref="F213:G213"/>
    <mergeCell ref="F214:G214"/>
    <mergeCell ref="I216:J216"/>
    <mergeCell ref="F220:G220"/>
    <mergeCell ref="F221:G221"/>
    <mergeCell ref="I223:J223"/>
    <mergeCell ref="F227:G227"/>
    <mergeCell ref="F228:G228"/>
    <mergeCell ref="F229:G229"/>
    <mergeCell ref="F230:G230"/>
    <mergeCell ref="F237:G237"/>
    <mergeCell ref="F196:G196"/>
    <mergeCell ref="I205:J205"/>
    <mergeCell ref="F231:G231"/>
    <mergeCell ref="I235:J235"/>
    <mergeCell ref="I268:J268"/>
    <mergeCell ref="F271:G271"/>
    <mergeCell ref="F272:G272"/>
    <mergeCell ref="F273:G273"/>
    <mergeCell ref="F274:G274"/>
    <mergeCell ref="I277:J277"/>
    <mergeCell ref="F279:G279"/>
    <mergeCell ref="F280:G280"/>
    <mergeCell ref="F281:G281"/>
    <mergeCell ref="F282:G282"/>
    <mergeCell ref="F283:G283"/>
    <mergeCell ref="F284:G284"/>
    <mergeCell ref="F285:G285"/>
    <mergeCell ref="F286:G286"/>
    <mergeCell ref="F287:G287"/>
    <mergeCell ref="F288:G288"/>
    <mergeCell ref="F289:G289"/>
    <mergeCell ref="F290:G290"/>
    <mergeCell ref="I292:J292"/>
    <mergeCell ref="F300:G300"/>
    <mergeCell ref="F309:G309"/>
    <mergeCell ref="I316:J316"/>
    <mergeCell ref="F318:G318"/>
    <mergeCell ref="F319:G319"/>
    <mergeCell ref="I325:J325"/>
    <mergeCell ref="F327:G327"/>
    <mergeCell ref="F328:G328"/>
    <mergeCell ref="F329:G329"/>
    <mergeCell ref="I334:J334"/>
    <mergeCell ref="F337:G337"/>
    <mergeCell ref="F338:G338"/>
    <mergeCell ref="F339:G339"/>
    <mergeCell ref="F340:G340"/>
    <mergeCell ref="I343:J343"/>
    <mergeCell ref="F313:G313"/>
    <mergeCell ref="F314:G314"/>
    <mergeCell ref="F321:G321"/>
    <mergeCell ref="F322:G322"/>
    <mergeCell ref="F323:G323"/>
    <mergeCell ref="F332:G332"/>
    <mergeCell ref="F330:G330"/>
    <mergeCell ref="F331:G331"/>
    <mergeCell ref="F341:G341"/>
    <mergeCell ref="F336:G336"/>
    <mergeCell ref="F457:G457"/>
    <mergeCell ref="F458:G458"/>
    <mergeCell ref="I461:J461"/>
    <mergeCell ref="F464:G464"/>
    <mergeCell ref="F465:G465"/>
    <mergeCell ref="F466:G466"/>
    <mergeCell ref="F467:G467"/>
    <mergeCell ref="I469:J469"/>
    <mergeCell ref="F471:G471"/>
    <mergeCell ref="F472:G472"/>
    <mergeCell ref="F473:G473"/>
    <mergeCell ref="F474:G474"/>
    <mergeCell ref="F475:G475"/>
    <mergeCell ref="I477:J477"/>
    <mergeCell ref="F479:G479"/>
    <mergeCell ref="F480:G480"/>
    <mergeCell ref="F481:G481"/>
    <mergeCell ref="F459:G459"/>
    <mergeCell ref="F482:G482"/>
    <mergeCell ref="I491:J491"/>
    <mergeCell ref="F493:G493"/>
    <mergeCell ref="F494:G494"/>
    <mergeCell ref="F495:G495"/>
    <mergeCell ref="I499:J499"/>
    <mergeCell ref="F501:G501"/>
    <mergeCell ref="F502:G502"/>
    <mergeCell ref="F503:G503"/>
    <mergeCell ref="F504:G504"/>
    <mergeCell ref="I507:J507"/>
    <mergeCell ref="F513:G513"/>
    <mergeCell ref="I515:J515"/>
    <mergeCell ref="I523:J523"/>
    <mergeCell ref="F525:G525"/>
    <mergeCell ref="F526:G526"/>
    <mergeCell ref="I531:J531"/>
    <mergeCell ref="F574:G574"/>
    <mergeCell ref="F575:G575"/>
    <mergeCell ref="I579:J579"/>
    <mergeCell ref="F581:G581"/>
    <mergeCell ref="F582:G582"/>
    <mergeCell ref="F583:G583"/>
    <mergeCell ref="F584:G584"/>
    <mergeCell ref="I587:J587"/>
    <mergeCell ref="F590:G590"/>
    <mergeCell ref="F591:G591"/>
    <mergeCell ref="F592:G592"/>
    <mergeCell ref="F593:G593"/>
    <mergeCell ref="I595:J595"/>
    <mergeCell ref="F601:G601"/>
    <mergeCell ref="I603:J603"/>
    <mergeCell ref="F608:G608"/>
    <mergeCell ref="F609:G609"/>
    <mergeCell ref="F585:G585"/>
    <mergeCell ref="F607:G607"/>
    <mergeCell ref="I611:J611"/>
    <mergeCell ref="I619:J619"/>
    <mergeCell ref="F624:G624"/>
    <mergeCell ref="F625:G625"/>
    <mergeCell ref="I627:J627"/>
    <mergeCell ref="F637:G637"/>
    <mergeCell ref="I643:J643"/>
    <mergeCell ref="F645:G645"/>
    <mergeCell ref="F646:G646"/>
    <mergeCell ref="F647:G647"/>
    <mergeCell ref="F648:G648"/>
    <mergeCell ref="I651:J651"/>
    <mergeCell ref="F654:G654"/>
    <mergeCell ref="F655:G655"/>
    <mergeCell ref="F656:G656"/>
    <mergeCell ref="F657:G657"/>
    <mergeCell ref="I659:J659"/>
    <mergeCell ref="F638:G638"/>
    <mergeCell ref="F616:G616"/>
    <mergeCell ref="F617:G617"/>
    <mergeCell ref="F632:G632"/>
    <mergeCell ref="F633:G633"/>
    <mergeCell ref="I635:J635"/>
    <mergeCell ref="F665:G665"/>
    <mergeCell ref="I667:J667"/>
    <mergeCell ref="F675:G675"/>
    <mergeCell ref="I684:J684"/>
    <mergeCell ref="F688:G688"/>
    <mergeCell ref="F689:G689"/>
    <mergeCell ref="F690:G690"/>
    <mergeCell ref="I692:J692"/>
    <mergeCell ref="F698:G698"/>
    <mergeCell ref="F699:G699"/>
    <mergeCell ref="F700:G700"/>
    <mergeCell ref="F701:G701"/>
    <mergeCell ref="F708:G708"/>
    <mergeCell ref="F709:G709"/>
    <mergeCell ref="F710:G710"/>
    <mergeCell ref="F711:G711"/>
    <mergeCell ref="I714:J714"/>
    <mergeCell ref="F680:G680"/>
    <mergeCell ref="F687:G687"/>
    <mergeCell ref="F697:G697"/>
    <mergeCell ref="F707:G707"/>
    <mergeCell ref="F681:G681"/>
    <mergeCell ref="F682:G682"/>
    <mergeCell ref="F702:G702"/>
    <mergeCell ref="F703:G703"/>
    <mergeCell ref="F712:G712"/>
    <mergeCell ref="F718:G718"/>
    <mergeCell ref="F719:G719"/>
    <mergeCell ref="F720:G720"/>
    <mergeCell ref="I722:J722"/>
    <mergeCell ref="F728:G728"/>
    <mergeCell ref="I730:J730"/>
    <mergeCell ref="I738:J738"/>
    <mergeCell ref="F740:G740"/>
    <mergeCell ref="F741:G741"/>
    <mergeCell ref="I747:J747"/>
    <mergeCell ref="I755:J755"/>
    <mergeCell ref="F760:G760"/>
    <mergeCell ref="F761:G761"/>
    <mergeCell ref="I763:J763"/>
    <mergeCell ref="I769:J769"/>
    <mergeCell ref="F771:G771"/>
    <mergeCell ref="F772:G772"/>
    <mergeCell ref="F735:G735"/>
    <mergeCell ref="F736:G736"/>
    <mergeCell ref="F725:G725"/>
    <mergeCell ref="F726:G726"/>
    <mergeCell ref="F727:G727"/>
    <mergeCell ref="F724:G724"/>
    <mergeCell ref="F753:G753"/>
    <mergeCell ref="F788:G788"/>
    <mergeCell ref="F789:G789"/>
    <mergeCell ref="I791:J791"/>
    <mergeCell ref="F796:G796"/>
    <mergeCell ref="F797:G797"/>
    <mergeCell ref="I799:J799"/>
    <mergeCell ref="I807:J807"/>
    <mergeCell ref="F809:G809"/>
    <mergeCell ref="F810:G810"/>
    <mergeCell ref="F811:G811"/>
    <mergeCell ref="I818:J818"/>
    <mergeCell ref="F820:G820"/>
    <mergeCell ref="F821:G821"/>
    <mergeCell ref="B826:K826"/>
    <mergeCell ref="F828:G828"/>
    <mergeCell ref="F829:G829"/>
    <mergeCell ref="F830:G830"/>
    <mergeCell ref="F897:G897"/>
    <mergeCell ref="F898:G898"/>
    <mergeCell ref="F899:G899"/>
    <mergeCell ref="F900:G900"/>
    <mergeCell ref="B903:K903"/>
    <mergeCell ref="I912:J912"/>
    <mergeCell ref="F915:G915"/>
    <mergeCell ref="F916:G916"/>
    <mergeCell ref="F917:G917"/>
    <mergeCell ref="F918:G918"/>
    <mergeCell ref="I920:J920"/>
    <mergeCell ref="F929:G929"/>
    <mergeCell ref="B935:K935"/>
    <mergeCell ref="F936:G936"/>
    <mergeCell ref="F937:G937"/>
    <mergeCell ref="F938:G938"/>
    <mergeCell ref="F939:G939"/>
    <mergeCell ref="F910:G910"/>
    <mergeCell ref="F914:G914"/>
    <mergeCell ref="F923:G923"/>
    <mergeCell ref="F924:G924"/>
    <mergeCell ref="F925:G925"/>
    <mergeCell ref="F934:G934"/>
    <mergeCell ref="F999:G999"/>
    <mergeCell ref="F1000:G1000"/>
    <mergeCell ref="I1004:J1004"/>
    <mergeCell ref="F1006:G1006"/>
    <mergeCell ref="F1007:G1007"/>
    <mergeCell ref="F1008:G1008"/>
    <mergeCell ref="I1012:J1012"/>
    <mergeCell ref="F1014:G1014"/>
    <mergeCell ref="F1015:G1015"/>
    <mergeCell ref="F1022:G1022"/>
    <mergeCell ref="I1028:J1028"/>
    <mergeCell ref="F1030:G1030"/>
    <mergeCell ref="F1031:G1031"/>
    <mergeCell ref="F1032:G1032"/>
    <mergeCell ref="B1036:K1036"/>
    <mergeCell ref="F1039:G1039"/>
    <mergeCell ref="F1040:G1040"/>
    <mergeCell ref="I1042:J1042"/>
    <mergeCell ref="F1048:G1048"/>
    <mergeCell ref="I1050:J1050"/>
    <mergeCell ref="F1060:G1060"/>
    <mergeCell ref="F1061:G1061"/>
    <mergeCell ref="F1062:G1062"/>
    <mergeCell ref="I1066:J1066"/>
    <mergeCell ref="F1069:G1069"/>
    <mergeCell ref="F1070:G1070"/>
    <mergeCell ref="F1071:G1071"/>
    <mergeCell ref="F1072:G1072"/>
    <mergeCell ref="I1074:J1074"/>
    <mergeCell ref="F1079:G1079"/>
    <mergeCell ref="F1080:G1080"/>
    <mergeCell ref="F1081:G1081"/>
    <mergeCell ref="B1082:K1082"/>
    <mergeCell ref="F1083:G1083"/>
    <mergeCell ref="F1054:G1054"/>
    <mergeCell ref="F1055:G1055"/>
    <mergeCell ref="F1093:G1093"/>
    <mergeCell ref="F1094:G1094"/>
    <mergeCell ref="I1096:J1096"/>
    <mergeCell ref="F1102:G1102"/>
    <mergeCell ref="I1104:J1104"/>
    <mergeCell ref="F1111:G1111"/>
    <mergeCell ref="F1112:G1112"/>
    <mergeCell ref="F1113:G1113"/>
    <mergeCell ref="F1114:G1114"/>
    <mergeCell ref="F1115:G1115"/>
    <mergeCell ref="I1117:J1117"/>
    <mergeCell ref="F1119:G1119"/>
    <mergeCell ref="F1120:G1120"/>
    <mergeCell ref="F1121:G1121"/>
    <mergeCell ref="F1122:G1122"/>
    <mergeCell ref="I1125:J1125"/>
    <mergeCell ref="F1130:G1130"/>
    <mergeCell ref="F1123:G1123"/>
    <mergeCell ref="I1132:J1132"/>
    <mergeCell ref="I1140:J1140"/>
    <mergeCell ref="F1142:G1142"/>
    <mergeCell ref="F1143:G1143"/>
    <mergeCell ref="I1148:J1148"/>
    <mergeCell ref="F1150:G1150"/>
    <mergeCell ref="F1151:G1151"/>
    <mergeCell ref="F1152:G1152"/>
    <mergeCell ref="I1156:J1156"/>
    <mergeCell ref="I1164:J1164"/>
    <mergeCell ref="F1166:G1166"/>
    <mergeCell ref="F1167:G1167"/>
    <mergeCell ref="F1168:G1168"/>
    <mergeCell ref="F1169:G1169"/>
    <mergeCell ref="I1172:J1172"/>
    <mergeCell ref="F1174:G1174"/>
    <mergeCell ref="F1175:G1175"/>
    <mergeCell ref="F1158:G1158"/>
    <mergeCell ref="F1154:G1154"/>
    <mergeCell ref="F1162:G1162"/>
    <mergeCell ref="F1170:G1170"/>
    <mergeCell ref="F1233:G1233"/>
    <mergeCell ref="F1234:G1234"/>
    <mergeCell ref="I1238:J1238"/>
    <mergeCell ref="F1245:G1245"/>
    <mergeCell ref="F1246:G1246"/>
    <mergeCell ref="F1247:G1247"/>
    <mergeCell ref="F1248:G1248"/>
    <mergeCell ref="F1254:G1254"/>
    <mergeCell ref="F1255:G1255"/>
    <mergeCell ref="F1256:G1256"/>
    <mergeCell ref="F1257:G1257"/>
    <mergeCell ref="I1263:J1263"/>
    <mergeCell ref="I1271:J1271"/>
    <mergeCell ref="F1273:G1273"/>
    <mergeCell ref="F1274:G1274"/>
    <mergeCell ref="F1275:G1275"/>
    <mergeCell ref="F1276:G1276"/>
    <mergeCell ref="F1250:G1250"/>
    <mergeCell ref="F1251:G1251"/>
    <mergeCell ref="F1252:G1252"/>
    <mergeCell ref="F1259:G1259"/>
    <mergeCell ref="F1260:G1260"/>
    <mergeCell ref="F1261:G1261"/>
    <mergeCell ref="F1290:G1290"/>
    <mergeCell ref="B1296:K1296"/>
    <mergeCell ref="F1297:G1297"/>
    <mergeCell ref="F1298:G1298"/>
    <mergeCell ref="F1299:G1299"/>
    <mergeCell ref="I1303:J1303"/>
    <mergeCell ref="F1305:G1305"/>
    <mergeCell ref="F1306:G1306"/>
    <mergeCell ref="F1307:G1307"/>
    <mergeCell ref="F1308:G1308"/>
    <mergeCell ref="F1316:G1316"/>
    <mergeCell ref="F1317:G1317"/>
    <mergeCell ref="F1318:G1318"/>
    <mergeCell ref="F1319:G1319"/>
    <mergeCell ref="F1320:G1320"/>
    <mergeCell ref="I1328:J1328"/>
    <mergeCell ref="F1331:G1331"/>
    <mergeCell ref="F1300:G1300"/>
    <mergeCell ref="F1301:G1301"/>
    <mergeCell ref="F1309:G1309"/>
    <mergeCell ref="F1310:G1310"/>
    <mergeCell ref="F1291:G1291"/>
    <mergeCell ref="F1292:G1292"/>
    <mergeCell ref="F1295:G1295"/>
    <mergeCell ref="F1342:G1342"/>
    <mergeCell ref="I1344:J1344"/>
    <mergeCell ref="F1351:G1351"/>
    <mergeCell ref="F1352:G1352"/>
    <mergeCell ref="F1353:G1353"/>
    <mergeCell ref="F1354:G1354"/>
    <mergeCell ref="F1355:G1355"/>
    <mergeCell ref="F1359:G1359"/>
    <mergeCell ref="F1360:G1360"/>
    <mergeCell ref="F1361:G1361"/>
    <mergeCell ref="F1362:G1362"/>
    <mergeCell ref="I1370:J1370"/>
    <mergeCell ref="F1372:G1372"/>
    <mergeCell ref="F1373:G1373"/>
    <mergeCell ref="B1378:K1378"/>
    <mergeCell ref="F1380:G1380"/>
    <mergeCell ref="F1381:G1381"/>
    <mergeCell ref="F1364:G1364"/>
    <mergeCell ref="F1365:G1365"/>
    <mergeCell ref="F1366:G1366"/>
    <mergeCell ref="F1367:G1367"/>
    <mergeCell ref="F1376:G1376"/>
    <mergeCell ref="F1377:G1377"/>
    <mergeCell ref="F1358:G1358"/>
    <mergeCell ref="F1414:G1414"/>
    <mergeCell ref="F1415:G1415"/>
    <mergeCell ref="I1417:J1417"/>
    <mergeCell ref="I1425:J1425"/>
    <mergeCell ref="F1427:G1427"/>
    <mergeCell ref="F1428:G1428"/>
    <mergeCell ref="I1434:J1434"/>
    <mergeCell ref="F1436:G1436"/>
    <mergeCell ref="F1437:G1437"/>
    <mergeCell ref="F1438:G1438"/>
    <mergeCell ref="F1439:G1439"/>
    <mergeCell ref="F1440:G1440"/>
    <mergeCell ref="I1442:J1442"/>
    <mergeCell ref="F1448:G1448"/>
    <mergeCell ref="I1450:J1450"/>
    <mergeCell ref="F1452:G1452"/>
    <mergeCell ref="I1458:J1458"/>
    <mergeCell ref="F1444:G1444"/>
    <mergeCell ref="F1461:G1461"/>
    <mergeCell ref="F1462:G1462"/>
    <mergeCell ref="F1463:G1463"/>
    <mergeCell ref="F1464:G1464"/>
    <mergeCell ref="I1466:J1466"/>
    <mergeCell ref="F1472:G1472"/>
    <mergeCell ref="I1474:J1474"/>
    <mergeCell ref="F1484:G1484"/>
    <mergeCell ref="I1490:J1490"/>
    <mergeCell ref="F1492:G1492"/>
    <mergeCell ref="F1493:G1493"/>
    <mergeCell ref="I1498:J1498"/>
    <mergeCell ref="F1500:G1500"/>
    <mergeCell ref="F1501:G1501"/>
    <mergeCell ref="F1502:G1502"/>
    <mergeCell ref="F1503:G1503"/>
    <mergeCell ref="I1506:J1506"/>
    <mergeCell ref="F1477:G1477"/>
    <mergeCell ref="F1485:G1485"/>
    <mergeCell ref="F1486:G1486"/>
    <mergeCell ref="F1487:G1487"/>
    <mergeCell ref="I1482:J1482"/>
    <mergeCell ref="F1504:G1504"/>
    <mergeCell ref="F1541:G1541"/>
    <mergeCell ref="F1542:G1542"/>
    <mergeCell ref="F1543:G1543"/>
    <mergeCell ref="I1546:J1546"/>
    <mergeCell ref="F1549:G1549"/>
    <mergeCell ref="F1550:G1550"/>
    <mergeCell ref="F1551:G1551"/>
    <mergeCell ref="F1552:G1552"/>
    <mergeCell ref="I1554:J1554"/>
    <mergeCell ref="F1559:G1559"/>
    <mergeCell ref="F1560:G1560"/>
    <mergeCell ref="I1562:J1562"/>
    <mergeCell ref="F1569:G1569"/>
    <mergeCell ref="I1571:J1571"/>
    <mergeCell ref="F1582:G1582"/>
    <mergeCell ref="F1591:G1591"/>
    <mergeCell ref="I1598:J1598"/>
    <mergeCell ref="F1567:G1567"/>
    <mergeCell ref="F1568:G1568"/>
    <mergeCell ref="F1564:G1564"/>
    <mergeCell ref="F1565:G1565"/>
    <mergeCell ref="F1566:G1566"/>
    <mergeCell ref="I1589:J1589"/>
    <mergeCell ref="F1593:G1593"/>
    <mergeCell ref="F1594:G1594"/>
    <mergeCell ref="F1595:G1595"/>
    <mergeCell ref="F1596:G1596"/>
    <mergeCell ref="I1580:J1580"/>
    <mergeCell ref="F1558:G1558"/>
    <mergeCell ref="F1600:G1600"/>
    <mergeCell ref="F1601:G1601"/>
    <mergeCell ref="I1607:J1607"/>
    <mergeCell ref="F1609:G1609"/>
    <mergeCell ref="F1610:G1610"/>
    <mergeCell ref="F1611:G1611"/>
    <mergeCell ref="I1616:J1616"/>
    <mergeCell ref="F1619:G1619"/>
    <mergeCell ref="F1620:G1620"/>
    <mergeCell ref="F1621:G1621"/>
    <mergeCell ref="F1622:G1622"/>
    <mergeCell ref="I1625:J1625"/>
    <mergeCell ref="F1630:G1630"/>
    <mergeCell ref="I1634:J1634"/>
    <mergeCell ref="F1636:G1636"/>
    <mergeCell ref="F1637:G1637"/>
    <mergeCell ref="F1638:G1638"/>
    <mergeCell ref="F1623:G1623"/>
    <mergeCell ref="F1602:G1602"/>
    <mergeCell ref="F1603:G1603"/>
    <mergeCell ref="F1604:G1604"/>
    <mergeCell ref="F1605:G1605"/>
    <mergeCell ref="F1650:G1650"/>
    <mergeCell ref="I1652:J1652"/>
    <mergeCell ref="F1657:G1657"/>
    <mergeCell ref="F1658:G1658"/>
    <mergeCell ref="F1659:G1659"/>
    <mergeCell ref="I1661:J1661"/>
    <mergeCell ref="F1666:G1666"/>
    <mergeCell ref="F1667:G1667"/>
    <mergeCell ref="F1668:G1668"/>
    <mergeCell ref="I1670:J1670"/>
    <mergeCell ref="F1675:G1675"/>
    <mergeCell ref="F1676:G1676"/>
    <mergeCell ref="F1677:G1677"/>
    <mergeCell ref="I1679:J1679"/>
    <mergeCell ref="F1685:G1685"/>
    <mergeCell ref="I1687:J1687"/>
    <mergeCell ref="F1697:G1697"/>
    <mergeCell ref="F1691:G1691"/>
    <mergeCell ref="F1692:G1692"/>
    <mergeCell ref="F1693:G1693"/>
    <mergeCell ref="F1684:G1684"/>
    <mergeCell ref="F1665:G1665"/>
    <mergeCell ref="F1683:G1683"/>
    <mergeCell ref="F1655:G1655"/>
    <mergeCell ref="F1681:G1681"/>
    <mergeCell ref="F1682:G1682"/>
    <mergeCell ref="I1695:J1695"/>
    <mergeCell ref="F1706:G1706"/>
    <mergeCell ref="F1715:G1715"/>
    <mergeCell ref="F1716:G1716"/>
    <mergeCell ref="I1722:J1722"/>
    <mergeCell ref="F1724:G1724"/>
    <mergeCell ref="F1725:G1725"/>
    <mergeCell ref="F1734:G1734"/>
    <mergeCell ref="I1740:J1740"/>
    <mergeCell ref="F1742:G1742"/>
    <mergeCell ref="F1743:G1743"/>
    <mergeCell ref="I1748:J1748"/>
    <mergeCell ref="F1750:G1750"/>
    <mergeCell ref="F1751:G1751"/>
    <mergeCell ref="F1752:G1752"/>
    <mergeCell ref="I1757:J1757"/>
    <mergeCell ref="F1759:G1759"/>
    <mergeCell ref="F1760:G1760"/>
    <mergeCell ref="F1728:G1728"/>
    <mergeCell ref="F1729:G1729"/>
    <mergeCell ref="F1730:G1730"/>
    <mergeCell ref="I1732:J1732"/>
    <mergeCell ref="F1738:G1738"/>
    <mergeCell ref="F1746:G1746"/>
    <mergeCell ref="F1817:G1817"/>
    <mergeCell ref="F1818:G1818"/>
    <mergeCell ref="F1819:G1819"/>
    <mergeCell ref="I1824:J1824"/>
    <mergeCell ref="F1829:G1829"/>
    <mergeCell ref="F1830:G1830"/>
    <mergeCell ref="F1831:G1831"/>
    <mergeCell ref="F1832:G1832"/>
    <mergeCell ref="I1834:J1834"/>
    <mergeCell ref="F1838:G1838"/>
    <mergeCell ref="F1839:G1839"/>
    <mergeCell ref="F1840:G1840"/>
    <mergeCell ref="I1842:J1842"/>
    <mergeCell ref="F1850:G1850"/>
    <mergeCell ref="I1856:J1856"/>
    <mergeCell ref="F1858:G1858"/>
    <mergeCell ref="F1859:G1859"/>
    <mergeCell ref="F1837:G1837"/>
    <mergeCell ref="F1820:G1820"/>
    <mergeCell ref="F1821:G1821"/>
    <mergeCell ref="I1871:J1871"/>
    <mergeCell ref="F1874:G1874"/>
    <mergeCell ref="F1875:G1875"/>
    <mergeCell ref="F1876:G1876"/>
    <mergeCell ref="I1878:J1878"/>
    <mergeCell ref="F1883:G1883"/>
    <mergeCell ref="F1884:G1884"/>
    <mergeCell ref="I1886:J1886"/>
    <mergeCell ref="F1892:G1892"/>
    <mergeCell ref="I1894:J1894"/>
    <mergeCell ref="F1901:G1901"/>
    <mergeCell ref="F1902:G1902"/>
    <mergeCell ref="F1903:G1903"/>
    <mergeCell ref="I1905:J1905"/>
    <mergeCell ref="F1910:G1910"/>
    <mergeCell ref="F1911:G1911"/>
    <mergeCell ref="F1912:G1912"/>
    <mergeCell ref="F1896:G1896"/>
    <mergeCell ref="F1897:G1897"/>
    <mergeCell ref="F1898:G1898"/>
    <mergeCell ref="F1899:G1899"/>
    <mergeCell ref="F1873:G1873"/>
    <mergeCell ref="F1890:G1890"/>
    <mergeCell ref="F1907:G1907"/>
    <mergeCell ref="F1908:G1908"/>
    <mergeCell ref="F1913:G1913"/>
    <mergeCell ref="I1917:J1917"/>
    <mergeCell ref="F1919:G1919"/>
    <mergeCell ref="F1920:G1920"/>
    <mergeCell ref="F1921:G1921"/>
    <mergeCell ref="F1922:G1922"/>
    <mergeCell ref="I1925:J1925"/>
    <mergeCell ref="F1928:G1928"/>
    <mergeCell ref="F1929:G1929"/>
    <mergeCell ref="F1930:G1930"/>
    <mergeCell ref="F1931:G1931"/>
    <mergeCell ref="I1933:J1933"/>
    <mergeCell ref="F1937:G1937"/>
    <mergeCell ref="F1938:G1938"/>
    <mergeCell ref="F1939:G1939"/>
    <mergeCell ref="I1941:J1941"/>
    <mergeCell ref="F1946:G1946"/>
    <mergeCell ref="F1914:G1914"/>
    <mergeCell ref="F1915:G1915"/>
    <mergeCell ref="F1923:G1923"/>
    <mergeCell ref="F1945:G1945"/>
    <mergeCell ref="F1947:G1947"/>
    <mergeCell ref="F1948:G1948"/>
    <mergeCell ref="F1949:G1949"/>
    <mergeCell ref="I1953:J1953"/>
    <mergeCell ref="F1955:G1955"/>
    <mergeCell ref="F1956:G1956"/>
    <mergeCell ref="F1957:G1957"/>
    <mergeCell ref="F1958:G1958"/>
    <mergeCell ref="F1964:G1964"/>
    <mergeCell ref="F1965:G1965"/>
    <mergeCell ref="I1967:J1967"/>
    <mergeCell ref="F1973:G1973"/>
    <mergeCell ref="I1975:J1975"/>
    <mergeCell ref="F1982:G1982"/>
    <mergeCell ref="F1983:G1983"/>
    <mergeCell ref="F1984:G1984"/>
    <mergeCell ref="I1986:J1986"/>
    <mergeCell ref="F1961:G1961"/>
    <mergeCell ref="F1962:G1962"/>
    <mergeCell ref="F1963:G1963"/>
    <mergeCell ref="F1972:G1972"/>
    <mergeCell ref="F1981:G1981"/>
    <mergeCell ref="F1991:G1991"/>
    <mergeCell ref="F1992:G1992"/>
    <mergeCell ref="F1993:G1993"/>
    <mergeCell ref="I1995:J1995"/>
    <mergeCell ref="F2000:G2000"/>
    <mergeCell ref="F2001:G2001"/>
    <mergeCell ref="F2002:G2002"/>
    <mergeCell ref="F2003:G2003"/>
    <mergeCell ref="I2006:J2006"/>
    <mergeCell ref="F2009:G2009"/>
    <mergeCell ref="F2010:G2010"/>
    <mergeCell ref="F2011:G2011"/>
    <mergeCell ref="F2012:G2012"/>
    <mergeCell ref="F2018:G2018"/>
    <mergeCell ref="F2019:G2019"/>
    <mergeCell ref="F2020:G2020"/>
    <mergeCell ref="F2021:G2021"/>
    <mergeCell ref="F2004:G2004"/>
    <mergeCell ref="F1998:G1998"/>
    <mergeCell ref="I2088:J2088"/>
    <mergeCell ref="F2095:G2095"/>
    <mergeCell ref="F2096:G2096"/>
    <mergeCell ref="I2098:J2098"/>
    <mergeCell ref="F2105:G2105"/>
    <mergeCell ref="I2108:J2108"/>
    <mergeCell ref="F2110:G2110"/>
    <mergeCell ref="F2111:G2111"/>
    <mergeCell ref="F2112:G2112"/>
    <mergeCell ref="F2117:G2117"/>
    <mergeCell ref="I2119:J2119"/>
    <mergeCell ref="F2126:G2126"/>
    <mergeCell ref="I2129:J2129"/>
    <mergeCell ref="F2131:G2131"/>
    <mergeCell ref="F2132:G2132"/>
    <mergeCell ref="F2133:G2133"/>
    <mergeCell ref="F2142:G2142"/>
    <mergeCell ref="F2136:G2136"/>
    <mergeCell ref="F2125:G2125"/>
    <mergeCell ref="F2106:G2106"/>
    <mergeCell ref="F2113:G2113"/>
    <mergeCell ref="F2114:G2114"/>
    <mergeCell ref="F2100:G2100"/>
    <mergeCell ref="I2140:J2140"/>
    <mergeCell ref="F2148:G2148"/>
    <mergeCell ref="F2149:G2149"/>
    <mergeCell ref="F2150:G2150"/>
    <mergeCell ref="I2152:J2152"/>
    <mergeCell ref="F2157:G2157"/>
    <mergeCell ref="F2158:G2158"/>
    <mergeCell ref="I2160:J2160"/>
    <mergeCell ref="F2166:G2166"/>
    <mergeCell ref="F2167:G2167"/>
    <mergeCell ref="F2168:G2168"/>
    <mergeCell ref="F2169:G2169"/>
    <mergeCell ref="I2171:J2171"/>
    <mergeCell ref="F2175:G2175"/>
    <mergeCell ref="F2176:G2176"/>
    <mergeCell ref="F2177:G2177"/>
    <mergeCell ref="F2178:G2178"/>
    <mergeCell ref="I2180:J2180"/>
    <mergeCell ref="I2207:J2207"/>
    <mergeCell ref="F2211:G2211"/>
    <mergeCell ref="F2212:G2212"/>
    <mergeCell ref="F2213:G2213"/>
    <mergeCell ref="F2214:G2214"/>
    <mergeCell ref="I2216:J2216"/>
    <mergeCell ref="F2220:G2220"/>
    <mergeCell ref="F2221:G2221"/>
    <mergeCell ref="F2222:G2222"/>
    <mergeCell ref="F2223:G2223"/>
    <mergeCell ref="B2224:K2224"/>
    <mergeCell ref="F2232:G2232"/>
    <mergeCell ref="B2238:K2238"/>
    <mergeCell ref="F2239:G2239"/>
    <mergeCell ref="F2240:G2240"/>
    <mergeCell ref="F2241:G2241"/>
    <mergeCell ref="I2244:J2244"/>
    <mergeCell ref="F2235:G2235"/>
    <mergeCell ref="F2236:G2236"/>
    <mergeCell ref="F2247:G2247"/>
    <mergeCell ref="F2248:G2248"/>
    <mergeCell ref="F2249:G2249"/>
    <mergeCell ref="F2250:G2250"/>
    <mergeCell ref="B2253:K2253"/>
    <mergeCell ref="F2256:G2256"/>
    <mergeCell ref="F2257:G2257"/>
    <mergeCell ref="F2258:G2258"/>
    <mergeCell ref="I2260:J2260"/>
    <mergeCell ref="F2265:G2265"/>
    <mergeCell ref="F2266:G2266"/>
    <mergeCell ref="F2267:G2267"/>
    <mergeCell ref="I2269:J2269"/>
    <mergeCell ref="F2276:G2276"/>
    <mergeCell ref="I2278:J2278"/>
    <mergeCell ref="F2286:G2286"/>
    <mergeCell ref="F2287:G2287"/>
    <mergeCell ref="F2263:G2263"/>
    <mergeCell ref="F2272:G2272"/>
    <mergeCell ref="F2271:G2271"/>
    <mergeCell ref="I2348:J2348"/>
    <mergeCell ref="I2356:J2356"/>
    <mergeCell ref="F2358:G2358"/>
    <mergeCell ref="F2359:G2359"/>
    <mergeCell ref="F2366:G2366"/>
    <mergeCell ref="F2367:G2367"/>
    <mergeCell ref="F2368:G2368"/>
    <mergeCell ref="F2369:G2369"/>
    <mergeCell ref="I2372:J2372"/>
    <mergeCell ref="F2376:G2376"/>
    <mergeCell ref="F2377:G2377"/>
    <mergeCell ref="F2378:G2378"/>
    <mergeCell ref="I2380:J2380"/>
    <mergeCell ref="F2386:G2386"/>
    <mergeCell ref="F2387:G2387"/>
    <mergeCell ref="B2388:K2388"/>
    <mergeCell ref="F2389:G2389"/>
    <mergeCell ref="F2423:G2423"/>
    <mergeCell ref="F2424:G2424"/>
    <mergeCell ref="F2425:G2425"/>
    <mergeCell ref="F2426:G2426"/>
    <mergeCell ref="I2432:J2432"/>
    <mergeCell ref="F2434:G2434"/>
    <mergeCell ref="F2435:G2435"/>
    <mergeCell ref="F2441:G2441"/>
    <mergeCell ref="I2443:J2443"/>
    <mergeCell ref="F2450:G2450"/>
    <mergeCell ref="F2451:G2451"/>
    <mergeCell ref="F2452:G2452"/>
    <mergeCell ref="I2454:J2454"/>
    <mergeCell ref="F2459:G2459"/>
    <mergeCell ref="F2460:G2460"/>
    <mergeCell ref="F2461:G2461"/>
    <mergeCell ref="F2462:G2462"/>
    <mergeCell ref="F2436:G2436"/>
    <mergeCell ref="F2437:G2437"/>
    <mergeCell ref="F2449:G2449"/>
    <mergeCell ref="F2458:G2458"/>
    <mergeCell ref="F2445:G2445"/>
    <mergeCell ref="F2446:G2446"/>
    <mergeCell ref="F2468:G2468"/>
    <mergeCell ref="F2469:G2469"/>
    <mergeCell ref="F2470:G2470"/>
    <mergeCell ref="F2471:G2471"/>
    <mergeCell ref="F2477:G2477"/>
    <mergeCell ref="I2479:J2479"/>
    <mergeCell ref="F2486:G2486"/>
    <mergeCell ref="F2487:G2487"/>
    <mergeCell ref="F2488:G2488"/>
    <mergeCell ref="I2490:J2490"/>
    <mergeCell ref="F2495:G2495"/>
    <mergeCell ref="I2497:J2497"/>
    <mergeCell ref="F2504:G2504"/>
    <mergeCell ref="I2506:J2506"/>
    <mergeCell ref="F2513:G2513"/>
    <mergeCell ref="I2515:J2515"/>
    <mergeCell ref="F2522:G2522"/>
    <mergeCell ref="F2503:G2503"/>
    <mergeCell ref="I2533:J2533"/>
    <mergeCell ref="I2539:J2539"/>
    <mergeCell ref="F2541:G2541"/>
    <mergeCell ref="F2542:G2542"/>
    <mergeCell ref="F2543:G2543"/>
    <mergeCell ref="I2546:J2546"/>
    <mergeCell ref="F2549:G2549"/>
    <mergeCell ref="F2550:G2550"/>
    <mergeCell ref="F2551:G2551"/>
    <mergeCell ref="F2552:G2552"/>
    <mergeCell ref="I2555:J2555"/>
    <mergeCell ref="F2558:G2558"/>
    <mergeCell ref="F2559:G2559"/>
    <mergeCell ref="F2560:G2560"/>
    <mergeCell ref="F2561:G2561"/>
    <mergeCell ref="I2566:J2566"/>
    <mergeCell ref="F2568:G2568"/>
    <mergeCell ref="F2537:G2537"/>
    <mergeCell ref="F2563:G2563"/>
    <mergeCell ref="F2564:G2564"/>
    <mergeCell ref="F2557:G2557"/>
    <mergeCell ref="F2553:G2553"/>
    <mergeCell ref="F2562:G2562"/>
    <mergeCell ref="F2569:G2569"/>
    <mergeCell ref="F2570:G2570"/>
    <mergeCell ref="F2576:G2576"/>
    <mergeCell ref="F2577:G2577"/>
    <mergeCell ref="F2578:G2578"/>
    <mergeCell ref="F2579:G2579"/>
    <mergeCell ref="F2588:G2588"/>
    <mergeCell ref="F2594:G2594"/>
    <mergeCell ref="F2595:G2595"/>
    <mergeCell ref="F2596:G2596"/>
    <mergeCell ref="F2597:G2597"/>
    <mergeCell ref="I2603:J2603"/>
    <mergeCell ref="F2605:G2605"/>
    <mergeCell ref="F2606:G2606"/>
    <mergeCell ref="F2612:G2612"/>
    <mergeCell ref="F2613:G2613"/>
    <mergeCell ref="F2614:G2614"/>
    <mergeCell ref="F2573:G2573"/>
    <mergeCell ref="F2575:G2575"/>
    <mergeCell ref="F2584:G2584"/>
    <mergeCell ref="F2571:G2571"/>
    <mergeCell ref="F2615:G2615"/>
    <mergeCell ref="I2621:J2621"/>
    <mergeCell ref="F2623:G2623"/>
    <mergeCell ref="F2624:G2624"/>
    <mergeCell ref="F2630:G2630"/>
    <mergeCell ref="F2631:G2631"/>
    <mergeCell ref="F2632:G2632"/>
    <mergeCell ref="F2633:G2633"/>
    <mergeCell ref="F2642:G2642"/>
    <mergeCell ref="F2648:G2648"/>
    <mergeCell ref="I2650:J2650"/>
    <mergeCell ref="F2657:G2657"/>
    <mergeCell ref="F2658:G2658"/>
    <mergeCell ref="F2659:G2659"/>
    <mergeCell ref="F2660:G2660"/>
    <mergeCell ref="F2666:G2666"/>
    <mergeCell ref="F2667:G2667"/>
    <mergeCell ref="F2661:G2661"/>
    <mergeCell ref="F2662:G2662"/>
    <mergeCell ref="F2663:G2663"/>
    <mergeCell ref="F2652:G2652"/>
    <mergeCell ref="F2627:G2627"/>
    <mergeCell ref="F2643:G2643"/>
    <mergeCell ref="F2644:G2644"/>
    <mergeCell ref="F2686:G2686"/>
    <mergeCell ref="F2687:G2687"/>
    <mergeCell ref="I2689:J2689"/>
    <mergeCell ref="F2695:G2695"/>
    <mergeCell ref="F2696:G2696"/>
    <mergeCell ref="F2697:G2697"/>
    <mergeCell ref="I2699:J2699"/>
    <mergeCell ref="F2706:G2706"/>
    <mergeCell ref="F2707:G2707"/>
    <mergeCell ref="F2708:G2708"/>
    <mergeCell ref="I2710:J2710"/>
    <mergeCell ref="F2715:G2715"/>
    <mergeCell ref="I2719:J2719"/>
    <mergeCell ref="F2721:G2721"/>
    <mergeCell ref="F2722:G2722"/>
    <mergeCell ref="I2728:J2728"/>
    <mergeCell ref="F2732:G2732"/>
    <mergeCell ref="F2712:G2712"/>
    <mergeCell ref="F2713:G2713"/>
    <mergeCell ref="F2716:G2716"/>
    <mergeCell ref="F2717:G2717"/>
    <mergeCell ref="F2724:G2724"/>
    <mergeCell ref="F2730:G2730"/>
    <mergeCell ref="F2731:G2731"/>
    <mergeCell ref="F2733:G2733"/>
    <mergeCell ref="F2734:G2734"/>
    <mergeCell ref="F2735:G2735"/>
    <mergeCell ref="I2738:J2738"/>
    <mergeCell ref="F2741:G2741"/>
    <mergeCell ref="F2742:G2742"/>
    <mergeCell ref="F2743:G2743"/>
    <mergeCell ref="F2744:G2744"/>
    <mergeCell ref="I2749:J2749"/>
    <mergeCell ref="F2751:G2751"/>
    <mergeCell ref="F2752:G2752"/>
    <mergeCell ref="F2753:G2753"/>
    <mergeCell ref="F2754:G2754"/>
    <mergeCell ref="F2755:G2755"/>
    <mergeCell ref="I2757:J2757"/>
    <mergeCell ref="F2763:G2763"/>
    <mergeCell ref="I2765:J2765"/>
    <mergeCell ref="F2759:G2759"/>
    <mergeCell ref="F2760:G2760"/>
    <mergeCell ref="F2762:G2762"/>
    <mergeCell ref="F2740:G2740"/>
    <mergeCell ref="F2746:G2746"/>
    <mergeCell ref="F2747:G2747"/>
    <mergeCell ref="F2772:G2772"/>
    <mergeCell ref="F2773:G2773"/>
    <mergeCell ref="F2774:G2774"/>
    <mergeCell ref="I2776:J2776"/>
    <mergeCell ref="F2782:G2782"/>
    <mergeCell ref="F2783:G2783"/>
    <mergeCell ref="F2784:G2784"/>
    <mergeCell ref="I2786:J2786"/>
    <mergeCell ref="F2792:G2792"/>
    <mergeCell ref="I2794:J2794"/>
    <mergeCell ref="F2803:G2803"/>
    <mergeCell ref="F2804:G2804"/>
    <mergeCell ref="F2805:G2805"/>
    <mergeCell ref="F2806:G2806"/>
    <mergeCell ref="I2811:J2811"/>
    <mergeCell ref="F2813:G2813"/>
    <mergeCell ref="F2814:G2814"/>
    <mergeCell ref="F2815:G2815"/>
    <mergeCell ref="F2818:G2818"/>
    <mergeCell ref="F2819:G2819"/>
    <mergeCell ref="F2820:G2820"/>
    <mergeCell ref="I2822:J2822"/>
    <mergeCell ref="F2824:G2824"/>
    <mergeCell ref="F2825:G2825"/>
    <mergeCell ref="F2826:G2826"/>
    <mergeCell ref="F2827:G2827"/>
    <mergeCell ref="F2828:G2828"/>
    <mergeCell ref="F2829:G2829"/>
    <mergeCell ref="F2830:G2830"/>
    <mergeCell ref="I2832:J2832"/>
    <mergeCell ref="F2834:G2834"/>
    <mergeCell ref="F2835:G2835"/>
    <mergeCell ref="I2839:J2839"/>
    <mergeCell ref="F2841:G2841"/>
    <mergeCell ref="F2860:G2860"/>
    <mergeCell ref="F2861:G2861"/>
    <mergeCell ref="F2862:G2862"/>
    <mergeCell ref="F2863:G2863"/>
    <mergeCell ref="I2865:J2865"/>
    <mergeCell ref="F2869:G2869"/>
    <mergeCell ref="F2870:G2870"/>
    <mergeCell ref="F2871:G2871"/>
    <mergeCell ref="F2872:G2872"/>
    <mergeCell ref="I2875:J2875"/>
    <mergeCell ref="F2881:G2881"/>
    <mergeCell ref="F2882:G2882"/>
    <mergeCell ref="I2884:J2884"/>
    <mergeCell ref="I2891:J2891"/>
    <mergeCell ref="F2893:G2893"/>
    <mergeCell ref="F2894:G2894"/>
    <mergeCell ref="I2900:J2900"/>
    <mergeCell ref="F2868:G2868"/>
    <mergeCell ref="F2895:G2895"/>
    <mergeCell ref="F2886:G2886"/>
    <mergeCell ref="I2940:J2940"/>
    <mergeCell ref="F2945:G2945"/>
    <mergeCell ref="F2946:G2946"/>
    <mergeCell ref="F2947:G2947"/>
    <mergeCell ref="I2949:J2949"/>
    <mergeCell ref="F2958:G2958"/>
    <mergeCell ref="F2959:G2959"/>
    <mergeCell ref="I2961:J2961"/>
    <mergeCell ref="F2967:G2967"/>
    <mergeCell ref="I2969:J2969"/>
    <mergeCell ref="B2977:K2977"/>
    <mergeCell ref="F2979:G2979"/>
    <mergeCell ref="F2980:G2980"/>
    <mergeCell ref="F2981:G2981"/>
    <mergeCell ref="I2983:J2983"/>
    <mergeCell ref="F2992:G2992"/>
    <mergeCell ref="F2999:G2999"/>
    <mergeCell ref="F2994:G2994"/>
    <mergeCell ref="F3029:G3029"/>
    <mergeCell ref="F3030:G3030"/>
    <mergeCell ref="F3031:G3031"/>
    <mergeCell ref="F3032:G3032"/>
    <mergeCell ref="B3033:K3033"/>
    <mergeCell ref="F3038:G3038"/>
    <mergeCell ref="F3039:G3039"/>
    <mergeCell ref="F3040:G3040"/>
    <mergeCell ref="I3042:J3042"/>
    <mergeCell ref="F3045:G3045"/>
    <mergeCell ref="F3046:G3046"/>
    <mergeCell ref="F3047:G3047"/>
    <mergeCell ref="F3048:G3048"/>
    <mergeCell ref="F3049:G3049"/>
    <mergeCell ref="F3050:G3050"/>
    <mergeCell ref="I3054:J3054"/>
    <mergeCell ref="F3056:G3056"/>
    <mergeCell ref="F3057:G3057"/>
    <mergeCell ref="F3058:G3058"/>
    <mergeCell ref="F3059:G3059"/>
    <mergeCell ref="I3066:J3066"/>
    <mergeCell ref="F3068:G3068"/>
    <mergeCell ref="F3069:G3069"/>
    <mergeCell ref="F3070:G3070"/>
    <mergeCell ref="F3074:G3074"/>
    <mergeCell ref="F3075:G3075"/>
    <mergeCell ref="I3077:J3077"/>
    <mergeCell ref="I3088:J3088"/>
    <mergeCell ref="F3090:G3090"/>
    <mergeCell ref="F3091:G3091"/>
    <mergeCell ref="F3092:G3092"/>
    <mergeCell ref="F3093:G3093"/>
    <mergeCell ref="I3100:J3100"/>
    <mergeCell ref="F3102:G3102"/>
    <mergeCell ref="F3086:G3086"/>
    <mergeCell ref="F3096:G3096"/>
    <mergeCell ref="F3097:G3097"/>
    <mergeCell ref="F3098:G3098"/>
    <mergeCell ref="F3083:G3083"/>
    <mergeCell ref="F3085:G3085"/>
    <mergeCell ref="F3094:G3094"/>
    <mergeCell ref="F3080:G3080"/>
    <mergeCell ref="F3084:G3084"/>
    <mergeCell ref="F3095:G3095"/>
    <mergeCell ref="I3109:J3109"/>
    <mergeCell ref="F3111:G3111"/>
    <mergeCell ref="F3112:G3112"/>
    <mergeCell ref="B3113:F3113"/>
    <mergeCell ref="G3113:J3113"/>
    <mergeCell ref="B3114:F3114"/>
    <mergeCell ref="G3114:J3114"/>
    <mergeCell ref="B3115:F3115"/>
    <mergeCell ref="G3115:J3115"/>
    <mergeCell ref="H3117:J3117"/>
    <mergeCell ref="B3118:F3118"/>
    <mergeCell ref="G3118:J3118"/>
    <mergeCell ref="I3120:J3120"/>
    <mergeCell ref="F3122:G3122"/>
    <mergeCell ref="F3123:G3123"/>
    <mergeCell ref="F3131:G3131"/>
    <mergeCell ref="F3132:G3132"/>
    <mergeCell ref="F3128:G3128"/>
    <mergeCell ref="B3154:K3154"/>
    <mergeCell ref="F3155:G3155"/>
    <mergeCell ref="F3156:G3156"/>
    <mergeCell ref="F3157:G3157"/>
    <mergeCell ref="I3159:J3159"/>
    <mergeCell ref="F3164:G3164"/>
    <mergeCell ref="F3165:G3165"/>
    <mergeCell ref="I3167:J3167"/>
    <mergeCell ref="I3173:J3173"/>
    <mergeCell ref="F3175:G3175"/>
    <mergeCell ref="F3176:G3176"/>
    <mergeCell ref="F3177:G3177"/>
    <mergeCell ref="I3181:J3181"/>
    <mergeCell ref="F3184:G3184"/>
    <mergeCell ref="G3185:J3185"/>
    <mergeCell ref="B3188:F3188"/>
    <mergeCell ref="G3188:J3188"/>
    <mergeCell ref="F3178:G3178"/>
    <mergeCell ref="F3179:G3179"/>
    <mergeCell ref="B3189:F3189"/>
    <mergeCell ref="G3189:J3189"/>
    <mergeCell ref="B3190:F3190"/>
    <mergeCell ref="G3190:J3190"/>
    <mergeCell ref="B3191:F3191"/>
    <mergeCell ref="G3191:J3191"/>
    <mergeCell ref="B3192:F3192"/>
    <mergeCell ref="G3192:J3192"/>
    <mergeCell ref="I3194:J3194"/>
    <mergeCell ref="F3196:G3196"/>
    <mergeCell ref="F3197:G3197"/>
    <mergeCell ref="I3200:J3200"/>
    <mergeCell ref="F3204:G3204"/>
    <mergeCell ref="I3206:J3206"/>
    <mergeCell ref="I3213:J3213"/>
    <mergeCell ref="I3221:J3221"/>
    <mergeCell ref="F3226:G3226"/>
    <mergeCell ref="F3217:G3217"/>
    <mergeCell ref="F3203:G3203"/>
    <mergeCell ref="F3209:G3209"/>
    <mergeCell ref="F3210:G3210"/>
    <mergeCell ref="F3211:G3211"/>
    <mergeCell ref="F3208:G3208"/>
    <mergeCell ref="F3275:G3275"/>
    <mergeCell ref="F3276:G3276"/>
    <mergeCell ref="I3278:J3278"/>
    <mergeCell ref="F3284:G3284"/>
    <mergeCell ref="I3286:J3286"/>
    <mergeCell ref="I3294:J3294"/>
    <mergeCell ref="F3296:G3296"/>
    <mergeCell ref="F3297:G3297"/>
    <mergeCell ref="F3298:G3298"/>
    <mergeCell ref="I3302:J3302"/>
    <mergeCell ref="F3307:G3307"/>
    <mergeCell ref="F3308:G3308"/>
    <mergeCell ref="I3310:J3310"/>
    <mergeCell ref="I3318:J3318"/>
    <mergeCell ref="F3320:G3320"/>
    <mergeCell ref="F3321:G3321"/>
    <mergeCell ref="F3322:G3322"/>
    <mergeCell ref="F3305:G3305"/>
    <mergeCell ref="F3306:G3306"/>
    <mergeCell ref="F3315:G3315"/>
    <mergeCell ref="F3299:G3299"/>
    <mergeCell ref="F3290:G3290"/>
    <mergeCell ref="F3291:G3291"/>
    <mergeCell ref="F3292:G3292"/>
    <mergeCell ref="F3300:G3300"/>
    <mergeCell ref="F3280:G3280"/>
    <mergeCell ref="F3281:G3281"/>
    <mergeCell ref="B3366:K3366"/>
    <mergeCell ref="I3372:J3372"/>
    <mergeCell ref="I3380:J3380"/>
    <mergeCell ref="F3382:G3382"/>
    <mergeCell ref="F3383:G3383"/>
    <mergeCell ref="F3384:G3384"/>
    <mergeCell ref="B3391:K3391"/>
    <mergeCell ref="F3392:G3392"/>
    <mergeCell ref="F3393:G3393"/>
    <mergeCell ref="F3394:G3394"/>
    <mergeCell ref="F3395:G3395"/>
    <mergeCell ref="I3397:J3397"/>
    <mergeCell ref="F3402:G3402"/>
    <mergeCell ref="F3403:G3403"/>
    <mergeCell ref="I3405:J3405"/>
    <mergeCell ref="B3413:K3413"/>
    <mergeCell ref="F3414:G3414"/>
    <mergeCell ref="F3378:G3378"/>
    <mergeCell ref="F3388:G3388"/>
    <mergeCell ref="F3389:G3389"/>
    <mergeCell ref="F3390:G3390"/>
    <mergeCell ref="F3400:G3400"/>
    <mergeCell ref="F3401:G3401"/>
    <mergeCell ref="F3411:G3411"/>
    <mergeCell ref="F3412:G3412"/>
    <mergeCell ref="F3399:G3399"/>
    <mergeCell ref="F3416:G3416"/>
    <mergeCell ref="F3417:G3417"/>
    <mergeCell ref="I3419:J3419"/>
    <mergeCell ref="F3425:G3425"/>
    <mergeCell ref="F3426:G3426"/>
    <mergeCell ref="F3427:G3427"/>
    <mergeCell ref="F3428:G3428"/>
    <mergeCell ref="F3429:G3429"/>
    <mergeCell ref="B3430:K3430"/>
    <mergeCell ref="F3434:G3434"/>
    <mergeCell ref="I3436:J3436"/>
    <mergeCell ref="B3444:K3444"/>
    <mergeCell ref="F3445:G3445"/>
    <mergeCell ref="F3446:G3446"/>
    <mergeCell ref="F3447:G3447"/>
    <mergeCell ref="I3450:J3450"/>
    <mergeCell ref="F3454:G3454"/>
    <mergeCell ref="F3424:G3424"/>
    <mergeCell ref="F3421:G3421"/>
    <mergeCell ref="F3422:G3422"/>
    <mergeCell ref="F3423:G3423"/>
    <mergeCell ref="F3453:G3453"/>
    <mergeCell ref="F3431:G3431"/>
    <mergeCell ref="F3432:G3432"/>
    <mergeCell ref="F3433:G3433"/>
    <mergeCell ref="F3440:G3440"/>
    <mergeCell ref="F3441:G3441"/>
    <mergeCell ref="F3442:G3442"/>
    <mergeCell ref="F3443:G3443"/>
    <mergeCell ref="F3455:G3455"/>
    <mergeCell ref="F3456:G3456"/>
    <mergeCell ref="I3458:J3458"/>
    <mergeCell ref="F3463:G3463"/>
    <mergeCell ref="F3464:G3464"/>
    <mergeCell ref="F3465:G3465"/>
    <mergeCell ref="B3466:K3466"/>
    <mergeCell ref="F3474:G3474"/>
    <mergeCell ref="F3478:G3478"/>
    <mergeCell ref="I3480:J3480"/>
    <mergeCell ref="F3485:G3485"/>
    <mergeCell ref="F3486:G3486"/>
    <mergeCell ref="I3488:J3488"/>
    <mergeCell ref="F3498:G3498"/>
    <mergeCell ref="I3504:J3504"/>
    <mergeCell ref="F3506:G3506"/>
    <mergeCell ref="F3507:G3507"/>
    <mergeCell ref="F3468:G3468"/>
    <mergeCell ref="F3462:G3462"/>
    <mergeCell ref="F3469:G3469"/>
    <mergeCell ref="F3470:G3470"/>
    <mergeCell ref="F3508:G3508"/>
    <mergeCell ref="I3512:J3512"/>
    <mergeCell ref="F3514:G3514"/>
    <mergeCell ref="F3515:G3515"/>
    <mergeCell ref="F3516:G3516"/>
    <mergeCell ref="F3517:G3517"/>
    <mergeCell ref="I3520:J3520"/>
    <mergeCell ref="F3523:G3523"/>
    <mergeCell ref="F3524:G3524"/>
    <mergeCell ref="F3525:G3525"/>
    <mergeCell ref="F3526:G3526"/>
    <mergeCell ref="I3528:J3528"/>
    <mergeCell ref="F3538:G3538"/>
    <mergeCell ref="I3544:J3544"/>
    <mergeCell ref="F3546:G3546"/>
    <mergeCell ref="F3547:G3547"/>
    <mergeCell ref="F3548:G3548"/>
    <mergeCell ref="F3522:G3522"/>
    <mergeCell ref="F3531:G3531"/>
    <mergeCell ref="F3532:G3532"/>
    <mergeCell ref="F3533:G3533"/>
    <mergeCell ref="F3534:G3534"/>
    <mergeCell ref="I3536:J3536"/>
    <mergeCell ref="F3530:G3530"/>
    <mergeCell ref="F3539:G3539"/>
    <mergeCell ref="F3540:G3540"/>
    <mergeCell ref="F3580:G3580"/>
    <mergeCell ref="F3581:G3581"/>
    <mergeCell ref="F3588:G3588"/>
    <mergeCell ref="I3594:J3594"/>
    <mergeCell ref="F3596:G3596"/>
    <mergeCell ref="F3597:G3597"/>
    <mergeCell ref="F3598:G3598"/>
    <mergeCell ref="F3599:G3599"/>
    <mergeCell ref="I3602:J3602"/>
    <mergeCell ref="F3606:G3606"/>
    <mergeCell ref="F3607:G3607"/>
    <mergeCell ref="F3608:G3608"/>
    <mergeCell ref="F3609:G3609"/>
    <mergeCell ref="I3611:J3611"/>
    <mergeCell ref="F3614:G3614"/>
    <mergeCell ref="F3615:G3615"/>
    <mergeCell ref="F3616:G3616"/>
    <mergeCell ref="F3592:G3592"/>
    <mergeCell ref="F3613:G3613"/>
    <mergeCell ref="F3600:G3600"/>
    <mergeCell ref="F3604:G3604"/>
    <mergeCell ref="F3605:G3605"/>
    <mergeCell ref="F3589:G3589"/>
    <mergeCell ref="F3590:G3590"/>
    <mergeCell ref="F3591:G3591"/>
    <mergeCell ref="B3639:K3639"/>
    <mergeCell ref="F3640:G3640"/>
    <mergeCell ref="F3641:G3641"/>
    <mergeCell ref="F3642:G3642"/>
    <mergeCell ref="I3644:J3644"/>
    <mergeCell ref="F3651:G3651"/>
    <mergeCell ref="B3652:K3652"/>
    <mergeCell ref="F3653:G3653"/>
    <mergeCell ref="F3654:G3654"/>
    <mergeCell ref="I3658:J3658"/>
    <mergeCell ref="F3662:G3662"/>
    <mergeCell ref="F3663:G3663"/>
    <mergeCell ref="F3664:G3664"/>
    <mergeCell ref="I3666:J3666"/>
    <mergeCell ref="F3672:G3672"/>
    <mergeCell ref="I3674:J3674"/>
    <mergeCell ref="F3676:G3676"/>
    <mergeCell ref="F3648:G3648"/>
    <mergeCell ref="F3649:G3649"/>
    <mergeCell ref="F3650:G3650"/>
    <mergeCell ref="F3660:G3660"/>
    <mergeCell ref="F3661:G3661"/>
    <mergeCell ref="F3670:G3670"/>
    <mergeCell ref="F3671:G3671"/>
    <mergeCell ref="F3668:G3668"/>
    <mergeCell ref="F3669:G3669"/>
    <mergeCell ref="B3758:F3758"/>
    <mergeCell ref="G3758:J3758"/>
    <mergeCell ref="B3759:F3759"/>
    <mergeCell ref="G3759:J3759"/>
    <mergeCell ref="B3760:F3760"/>
    <mergeCell ref="G3760:J3760"/>
    <mergeCell ref="B3761:F3761"/>
    <mergeCell ref="G3761:J3761"/>
    <mergeCell ref="B3762:F3762"/>
    <mergeCell ref="G3762:J3762"/>
    <mergeCell ref="H3764:J3764"/>
    <mergeCell ref="B3765:F3765"/>
    <mergeCell ref="G3765:J3765"/>
    <mergeCell ref="I3767:J3767"/>
    <mergeCell ref="F3771:G3771"/>
    <mergeCell ref="F3772:G3772"/>
    <mergeCell ref="F3773:G3773"/>
    <mergeCell ref="B3774:K3774"/>
    <mergeCell ref="I3779:J3779"/>
    <mergeCell ref="F3782:G3782"/>
    <mergeCell ref="F3783:G3783"/>
    <mergeCell ref="F3784:G3784"/>
    <mergeCell ref="F3785:G3785"/>
    <mergeCell ref="I3787:J3787"/>
    <mergeCell ref="B3794:K3794"/>
    <mergeCell ref="F3797:G3797"/>
    <mergeCell ref="I3799:J3799"/>
    <mergeCell ref="F3809:G3809"/>
    <mergeCell ref="I3815:J3815"/>
    <mergeCell ref="F3817:G3817"/>
    <mergeCell ref="F3818:G3818"/>
    <mergeCell ref="F3819:G3819"/>
    <mergeCell ref="F3820:G3820"/>
    <mergeCell ref="I3822:J3822"/>
    <mergeCell ref="F3796:G3796"/>
    <mergeCell ref="F3838:G3838"/>
    <mergeCell ref="F3839:G3839"/>
    <mergeCell ref="I3844:J3844"/>
    <mergeCell ref="F3846:G3846"/>
    <mergeCell ref="F3847:G3847"/>
    <mergeCell ref="F3848:G3848"/>
    <mergeCell ref="F3849:G3849"/>
    <mergeCell ref="F3850:G3850"/>
    <mergeCell ref="I3852:J3852"/>
    <mergeCell ref="F3858:G3858"/>
    <mergeCell ref="F3859:G3859"/>
    <mergeCell ref="F3860:G3860"/>
    <mergeCell ref="F3861:G3861"/>
    <mergeCell ref="I3864:J3864"/>
    <mergeCell ref="F3869:G3869"/>
    <mergeCell ref="F3870:G3870"/>
    <mergeCell ref="I3872:J3872"/>
    <mergeCell ref="I3880:J3880"/>
    <mergeCell ref="F3882:G3882"/>
    <mergeCell ref="F3883:G3883"/>
    <mergeCell ref="F3884:G3884"/>
    <mergeCell ref="I3888:J3888"/>
    <mergeCell ref="F3891:G3891"/>
    <mergeCell ref="F3892:G3892"/>
    <mergeCell ref="F3893:G3893"/>
    <mergeCell ref="F3894:G3894"/>
    <mergeCell ref="I3898:J3898"/>
    <mergeCell ref="F3902:G3902"/>
    <mergeCell ref="F3903:G3903"/>
    <mergeCell ref="F3904:G3904"/>
    <mergeCell ref="I3906:J3906"/>
    <mergeCell ref="F3917:G3917"/>
    <mergeCell ref="F3918:G3918"/>
    <mergeCell ref="I3924:J3924"/>
    <mergeCell ref="F3901:G3901"/>
    <mergeCell ref="F3913:G3913"/>
    <mergeCell ref="I3915:J3915"/>
    <mergeCell ref="F3920:G3920"/>
    <mergeCell ref="F3921:G3921"/>
    <mergeCell ref="F3922:G3922"/>
    <mergeCell ref="I3933:J3933"/>
    <mergeCell ref="F3938:G3938"/>
    <mergeCell ref="F3939:G3939"/>
    <mergeCell ref="F3940:G3940"/>
    <mergeCell ref="I3942:J3942"/>
    <mergeCell ref="F3947:G3947"/>
    <mergeCell ref="F3948:G3948"/>
    <mergeCell ref="F3949:G3949"/>
    <mergeCell ref="I3951:J3951"/>
    <mergeCell ref="F3956:G3956"/>
    <mergeCell ref="F3957:G3957"/>
    <mergeCell ref="F3958:G3958"/>
    <mergeCell ref="I3960:J3960"/>
    <mergeCell ref="F3965:G3965"/>
    <mergeCell ref="F3966:G3966"/>
    <mergeCell ref="F3967:G3967"/>
    <mergeCell ref="I3969:J3969"/>
    <mergeCell ref="F3962:G3962"/>
    <mergeCell ref="F3963:G3963"/>
    <mergeCell ref="F3964:G3964"/>
    <mergeCell ref="F3944:G3944"/>
    <mergeCell ref="F3955:G3955"/>
    <mergeCell ref="F3946:G3946"/>
    <mergeCell ref="F3974:G3974"/>
    <mergeCell ref="F3975:G3975"/>
    <mergeCell ref="F3976:G3976"/>
    <mergeCell ref="I3978:J3978"/>
    <mergeCell ref="F3985:G3985"/>
    <mergeCell ref="I3987:J3987"/>
    <mergeCell ref="F3998:G3998"/>
    <mergeCell ref="I4005:J4005"/>
    <mergeCell ref="F4007:G4007"/>
    <mergeCell ref="F4008:G4008"/>
    <mergeCell ref="I4013:J4013"/>
    <mergeCell ref="F4015:G4015"/>
    <mergeCell ref="F4016:G4016"/>
    <mergeCell ref="F4017:G4017"/>
    <mergeCell ref="F4018:G4018"/>
    <mergeCell ref="I4021:J4021"/>
    <mergeCell ref="F4024:G4024"/>
    <mergeCell ref="F4000:G4000"/>
    <mergeCell ref="F4011:G4011"/>
    <mergeCell ref="F4023:G4023"/>
    <mergeCell ref="I4041:J4041"/>
    <mergeCell ref="F4044:G4044"/>
    <mergeCell ref="F4045:G4045"/>
    <mergeCell ref="F4046:G4046"/>
    <mergeCell ref="F4047:G4047"/>
    <mergeCell ref="I4049:J4049"/>
    <mergeCell ref="F4054:G4054"/>
    <mergeCell ref="F4055:G4055"/>
    <mergeCell ref="I4057:J4057"/>
    <mergeCell ref="F4067:G4067"/>
    <mergeCell ref="F4073:G4073"/>
    <mergeCell ref="I4075:J4075"/>
    <mergeCell ref="G4079:J4079"/>
    <mergeCell ref="B4082:F4082"/>
    <mergeCell ref="G4082:J4082"/>
    <mergeCell ref="B4083:F4083"/>
    <mergeCell ref="G4083:J4083"/>
    <mergeCell ref="F4078:G4078"/>
    <mergeCell ref="F4072:G4072"/>
    <mergeCell ref="F4071:G4071"/>
    <mergeCell ref="F4063:G4063"/>
    <mergeCell ref="F4059:G4059"/>
    <mergeCell ref="F4060:G4060"/>
    <mergeCell ref="F4061:G4061"/>
    <mergeCell ref="F4062:G4062"/>
    <mergeCell ref="F4077:G4077"/>
    <mergeCell ref="F4103:G4103"/>
    <mergeCell ref="F4104:G4104"/>
    <mergeCell ref="F4105:G4105"/>
    <mergeCell ref="I4110:J4110"/>
    <mergeCell ref="F4113:G4113"/>
    <mergeCell ref="F4114:G4114"/>
    <mergeCell ref="F4115:G4115"/>
    <mergeCell ref="F4116:G4116"/>
    <mergeCell ref="I4119:J4119"/>
    <mergeCell ref="F4124:G4124"/>
    <mergeCell ref="I4128:J4128"/>
    <mergeCell ref="F4130:G4130"/>
    <mergeCell ref="F4131:G4131"/>
    <mergeCell ref="F4132:G4132"/>
    <mergeCell ref="F4133:G4133"/>
    <mergeCell ref="F4134:G4134"/>
    <mergeCell ref="F4135:G4135"/>
    <mergeCell ref="F4117:G4117"/>
    <mergeCell ref="F4121:G4121"/>
    <mergeCell ref="F4125:G4125"/>
    <mergeCell ref="F4126:G4126"/>
    <mergeCell ref="F4107:G4107"/>
    <mergeCell ref="F4108:G4108"/>
    <mergeCell ref="F4106:G4106"/>
    <mergeCell ref="F4112:G4112"/>
    <mergeCell ref="F4122:G4122"/>
    <mergeCell ref="F4123:G4123"/>
    <mergeCell ref="I4137:J4137"/>
    <mergeCell ref="F4142:G4142"/>
    <mergeCell ref="F4143:G4143"/>
    <mergeCell ref="F4144:G4144"/>
    <mergeCell ref="I4146:J4146"/>
    <mergeCell ref="F4151:G4151"/>
    <mergeCell ref="F4152:G4152"/>
    <mergeCell ref="I4154:J4154"/>
    <mergeCell ref="F4160:G4160"/>
    <mergeCell ref="I4162:J4162"/>
    <mergeCell ref="F4169:G4169"/>
    <mergeCell ref="I4171:J4171"/>
    <mergeCell ref="I4179:J4179"/>
    <mergeCell ref="F4181:G4181"/>
    <mergeCell ref="F4182:G4182"/>
    <mergeCell ref="I4187:J4187"/>
    <mergeCell ref="F4189:G4189"/>
    <mergeCell ref="F4148:G4148"/>
    <mergeCell ref="F4149:G4149"/>
    <mergeCell ref="F4150:G4150"/>
    <mergeCell ref="F4140:G4140"/>
    <mergeCell ref="F4190:G4190"/>
    <mergeCell ref="F4191:G4191"/>
    <mergeCell ref="I4195:J4195"/>
    <mergeCell ref="F4197:G4197"/>
    <mergeCell ref="F4198:G4198"/>
    <mergeCell ref="F4199:G4199"/>
    <mergeCell ref="F4200:G4200"/>
    <mergeCell ref="I4203:J4203"/>
    <mergeCell ref="F4206:G4206"/>
    <mergeCell ref="F4207:G4207"/>
    <mergeCell ref="F4208:G4208"/>
    <mergeCell ref="F4209:G4209"/>
    <mergeCell ref="I4211:J4211"/>
    <mergeCell ref="F4216:G4216"/>
    <mergeCell ref="F4217:G4217"/>
    <mergeCell ref="I4219:J4219"/>
    <mergeCell ref="F4225:G4225"/>
    <mergeCell ref="F4223:G4223"/>
    <mergeCell ref="F4215:G4215"/>
    <mergeCell ref="F4192:G4192"/>
    <mergeCell ref="F4193:G4193"/>
    <mergeCell ref="F4205:G4205"/>
    <mergeCell ref="F4254:G4254"/>
    <mergeCell ref="F4255:G4255"/>
    <mergeCell ref="I4259:J4259"/>
    <mergeCell ref="F4261:G4261"/>
    <mergeCell ref="F4262:G4262"/>
    <mergeCell ref="F4263:G4263"/>
    <mergeCell ref="F4264:G4264"/>
    <mergeCell ref="I4267:J4267"/>
    <mergeCell ref="F4270:G4270"/>
    <mergeCell ref="F4271:G4271"/>
    <mergeCell ref="F4272:G4272"/>
    <mergeCell ref="F4273:G4273"/>
    <mergeCell ref="I4275:J4275"/>
    <mergeCell ref="F4280:G4280"/>
    <mergeCell ref="F4281:G4281"/>
    <mergeCell ref="I4283:J4283"/>
    <mergeCell ref="F4289:G4289"/>
    <mergeCell ref="F4265:G4265"/>
    <mergeCell ref="F4285:G4285"/>
    <mergeCell ref="F4269:G4269"/>
    <mergeCell ref="F4277:G4277"/>
    <mergeCell ref="F4278:G4278"/>
    <mergeCell ref="F4288:G4288"/>
    <mergeCell ref="I4291:J4291"/>
    <mergeCell ref="I4299:J4299"/>
    <mergeCell ref="F4302:G4302"/>
    <mergeCell ref="F4303:G4303"/>
    <mergeCell ref="F4304:G4304"/>
    <mergeCell ref="F4305:G4305"/>
    <mergeCell ref="I4307:J4307"/>
    <mergeCell ref="F4310:G4310"/>
    <mergeCell ref="F4311:G4311"/>
    <mergeCell ref="F4312:G4312"/>
    <mergeCell ref="F4313:G4313"/>
    <mergeCell ref="I4317:J4317"/>
    <mergeCell ref="F4319:G4319"/>
    <mergeCell ref="F4323:G4323"/>
    <mergeCell ref="F4324:G4324"/>
    <mergeCell ref="F4325:G4325"/>
    <mergeCell ref="F4326:G4326"/>
    <mergeCell ref="F4296:G4296"/>
    <mergeCell ref="F4297:G4297"/>
    <mergeCell ref="F4309:G4309"/>
    <mergeCell ref="F4320:G4320"/>
    <mergeCell ref="F4321:G4321"/>
    <mergeCell ref="F4293:G4293"/>
    <mergeCell ref="F4294:G4294"/>
    <mergeCell ref="F4301:G4301"/>
    <mergeCell ref="F4322:G4322"/>
    <mergeCell ref="B4327:K4327"/>
    <mergeCell ref="F4332:G4332"/>
    <mergeCell ref="F4333:G4333"/>
    <mergeCell ref="I4335:J4335"/>
    <mergeCell ref="F4341:G4341"/>
    <mergeCell ref="I4343:J4343"/>
    <mergeCell ref="F4353:G4353"/>
    <mergeCell ref="I4359:J4359"/>
    <mergeCell ref="F4361:G4361"/>
    <mergeCell ref="F4362:G4362"/>
    <mergeCell ref="I4367:J4367"/>
    <mergeCell ref="F4369:G4369"/>
    <mergeCell ref="F4370:G4370"/>
    <mergeCell ref="F4371:G4371"/>
    <mergeCell ref="I4375:J4375"/>
    <mergeCell ref="F4377:G4377"/>
    <mergeCell ref="F4378:G4378"/>
    <mergeCell ref="F4328:G4328"/>
    <mergeCell ref="F4337:G4337"/>
    <mergeCell ref="F4338:G4338"/>
    <mergeCell ref="F4339:G4339"/>
    <mergeCell ref="F4345:G4345"/>
    <mergeCell ref="F4346:G4346"/>
    <mergeCell ref="F4347:G4347"/>
    <mergeCell ref="F4348:G4348"/>
    <mergeCell ref="F4405:G4405"/>
    <mergeCell ref="F4406:G4406"/>
    <mergeCell ref="F4407:G4407"/>
    <mergeCell ref="I4410:J4410"/>
    <mergeCell ref="F4413:G4413"/>
    <mergeCell ref="F4414:G4414"/>
    <mergeCell ref="F4415:G4415"/>
    <mergeCell ref="F4416:G4416"/>
    <mergeCell ref="I4418:J4418"/>
    <mergeCell ref="F4422:G4422"/>
    <mergeCell ref="F4423:G4423"/>
    <mergeCell ref="F4424:G4424"/>
    <mergeCell ref="F4425:G4425"/>
    <mergeCell ref="B4428:K4428"/>
    <mergeCell ref="F4431:G4431"/>
    <mergeCell ref="F4432:G4432"/>
    <mergeCell ref="F4433:G4433"/>
    <mergeCell ref="F4434:G4434"/>
    <mergeCell ref="I4436:J4436"/>
    <mergeCell ref="F4440:G4440"/>
    <mergeCell ref="F4441:G4441"/>
    <mergeCell ref="F4442:G4442"/>
    <mergeCell ref="I4444:J4444"/>
    <mergeCell ref="F4449:G4449"/>
    <mergeCell ref="F4450:G4450"/>
    <mergeCell ref="F4451:G4451"/>
    <mergeCell ref="F4452:G4452"/>
    <mergeCell ref="I4454:J4454"/>
    <mergeCell ref="F4458:G4458"/>
    <mergeCell ref="F4459:G4459"/>
    <mergeCell ref="F4460:G4460"/>
    <mergeCell ref="I4462:J4462"/>
    <mergeCell ref="F4467:G4467"/>
    <mergeCell ref="F4468:G4468"/>
    <mergeCell ref="F4504:G4504"/>
    <mergeCell ref="F4505:G4505"/>
    <mergeCell ref="F4506:G4506"/>
    <mergeCell ref="I4510:J4510"/>
    <mergeCell ref="F4512:G4512"/>
    <mergeCell ref="F4513:G4513"/>
    <mergeCell ref="F4514:G4514"/>
    <mergeCell ref="F4515:G4515"/>
    <mergeCell ref="I4518:J4518"/>
    <mergeCell ref="F4521:G4521"/>
    <mergeCell ref="F4522:G4522"/>
    <mergeCell ref="F4523:G4523"/>
    <mergeCell ref="F4524:G4524"/>
    <mergeCell ref="I4526:J4526"/>
    <mergeCell ref="F4530:G4530"/>
    <mergeCell ref="F4531:G4531"/>
    <mergeCell ref="F4532:G4532"/>
    <mergeCell ref="I4534:J4534"/>
    <mergeCell ref="F4539:G4539"/>
    <mergeCell ref="F4540:G4540"/>
    <mergeCell ref="F4541:G4541"/>
    <mergeCell ref="F4542:G4542"/>
    <mergeCell ref="I4545:J4545"/>
    <mergeCell ref="F4548:G4548"/>
    <mergeCell ref="F4549:G4549"/>
    <mergeCell ref="F4550:G4550"/>
    <mergeCell ref="F4551:G4551"/>
    <mergeCell ref="I4556:J4556"/>
    <mergeCell ref="F4558:G4558"/>
    <mergeCell ref="F4559:G4559"/>
    <mergeCell ref="F4560:G4560"/>
    <mergeCell ref="F4561:G4561"/>
    <mergeCell ref="I4567:J4567"/>
    <mergeCell ref="F4571:G4571"/>
    <mergeCell ref="F4543:G4543"/>
    <mergeCell ref="F4547:G4547"/>
    <mergeCell ref="F4553:G4553"/>
    <mergeCell ref="F4569:G4569"/>
    <mergeCell ref="F4580:G4580"/>
    <mergeCell ref="F4581:G4581"/>
    <mergeCell ref="I4583:J4583"/>
    <mergeCell ref="F4589:G4589"/>
    <mergeCell ref="I4591:J4591"/>
    <mergeCell ref="F4601:G4601"/>
    <mergeCell ref="I4607:J4607"/>
    <mergeCell ref="F4609:G4609"/>
    <mergeCell ref="F4610:G4610"/>
    <mergeCell ref="I4615:J4615"/>
    <mergeCell ref="F4617:G4617"/>
    <mergeCell ref="F4618:G4618"/>
    <mergeCell ref="F4619:G4619"/>
    <mergeCell ref="F4620:G4620"/>
    <mergeCell ref="I4623:J4623"/>
    <mergeCell ref="F4626:G4626"/>
    <mergeCell ref="F4633:G4633"/>
    <mergeCell ref="F4625:G4625"/>
    <mergeCell ref="F4627:G4627"/>
    <mergeCell ref="I4631:J4631"/>
    <mergeCell ref="I4660:J4660"/>
    <mergeCell ref="F4662:G4662"/>
    <mergeCell ref="F4663:G4663"/>
    <mergeCell ref="I4668:J4668"/>
    <mergeCell ref="F4670:G4670"/>
    <mergeCell ref="F4671:G4671"/>
    <mergeCell ref="F4672:G4672"/>
    <mergeCell ref="B4676:K4676"/>
    <mergeCell ref="F4678:G4678"/>
    <mergeCell ref="F4679:G4679"/>
    <mergeCell ref="F4680:G4680"/>
    <mergeCell ref="I4682:J4682"/>
    <mergeCell ref="F4687:G4687"/>
    <mergeCell ref="F4688:G4688"/>
    <mergeCell ref="F4689:G4689"/>
    <mergeCell ref="I4691:J4691"/>
    <mergeCell ref="F4696:G4696"/>
    <mergeCell ref="G4746:J4746"/>
    <mergeCell ref="I4748:J4748"/>
    <mergeCell ref="F4750:G4750"/>
    <mergeCell ref="F4751:G4751"/>
    <mergeCell ref="F4752:G4752"/>
    <mergeCell ref="F4753:G4753"/>
    <mergeCell ref="I4756:J4756"/>
    <mergeCell ref="F4759:G4759"/>
    <mergeCell ref="F4760:G4760"/>
    <mergeCell ref="F4761:G4761"/>
    <mergeCell ref="F4762:G4762"/>
    <mergeCell ref="I4764:J4764"/>
    <mergeCell ref="F4768:G4768"/>
    <mergeCell ref="F4769:G4769"/>
    <mergeCell ref="F4770:G4770"/>
    <mergeCell ref="I4772:J4772"/>
    <mergeCell ref="F4777:G4777"/>
    <mergeCell ref="F4810:G4810"/>
    <mergeCell ref="I4816:J4816"/>
    <mergeCell ref="F4818:G4818"/>
    <mergeCell ref="F4819:G4819"/>
    <mergeCell ref="F4820:G4820"/>
    <mergeCell ref="I4825:J4825"/>
    <mergeCell ref="F4827:G4827"/>
    <mergeCell ref="F4828:G4828"/>
    <mergeCell ref="F4829:G4829"/>
    <mergeCell ref="F4830:G4830"/>
    <mergeCell ref="I4837:J4837"/>
    <mergeCell ref="F4839:G4839"/>
    <mergeCell ref="F4840:G4840"/>
    <mergeCell ref="I4844:J4844"/>
    <mergeCell ref="F4846:G4846"/>
    <mergeCell ref="F4847:G4847"/>
    <mergeCell ref="F4848:G4848"/>
    <mergeCell ref="F4823:G4823"/>
    <mergeCell ref="F4832:G4832"/>
    <mergeCell ref="F4833:G4833"/>
    <mergeCell ref="F4834:G4834"/>
    <mergeCell ref="F4835:G4835"/>
    <mergeCell ref="F4831:G4831"/>
    <mergeCell ref="I4850:J4850"/>
    <mergeCell ref="F4855:G4855"/>
    <mergeCell ref="F4856:G4856"/>
    <mergeCell ref="F4857:G4857"/>
    <mergeCell ref="F4858:G4858"/>
    <mergeCell ref="I4862:J4862"/>
    <mergeCell ref="F4867:G4867"/>
    <mergeCell ref="F4868:G4868"/>
    <mergeCell ref="F4869:G4869"/>
    <mergeCell ref="F4870:G4870"/>
    <mergeCell ref="I4877:J4877"/>
    <mergeCell ref="F4879:G4879"/>
    <mergeCell ref="F4880:G4880"/>
    <mergeCell ref="F4887:G4887"/>
    <mergeCell ref="F4888:G4888"/>
    <mergeCell ref="F4889:G4889"/>
    <mergeCell ref="F4890:G4890"/>
    <mergeCell ref="F4873:G4873"/>
    <mergeCell ref="F4874:G4874"/>
    <mergeCell ref="F4875:G4875"/>
    <mergeCell ref="F4883:G4883"/>
    <mergeCell ref="F4884:G4884"/>
    <mergeCell ref="F4885:G4885"/>
    <mergeCell ref="F4886:G4886"/>
    <mergeCell ref="F4852:G4852"/>
    <mergeCell ref="I4907:J4907"/>
    <mergeCell ref="F4909:G4909"/>
    <mergeCell ref="F4910:G4910"/>
    <mergeCell ref="F4917:G4917"/>
    <mergeCell ref="F4918:G4918"/>
    <mergeCell ref="F4919:G4919"/>
    <mergeCell ref="F4920:G4920"/>
    <mergeCell ref="I4922:J4922"/>
    <mergeCell ref="F4926:G4926"/>
    <mergeCell ref="F4927:G4927"/>
    <mergeCell ref="F4928:G4928"/>
    <mergeCell ref="F4929:G4929"/>
    <mergeCell ref="F4935:G4935"/>
    <mergeCell ref="I4937:J4937"/>
    <mergeCell ref="F4944:G4944"/>
    <mergeCell ref="F4945:G4945"/>
    <mergeCell ref="B4946:K4946"/>
    <mergeCell ref="F4934:G4934"/>
    <mergeCell ref="F4943:G4943"/>
    <mergeCell ref="F4939:G4939"/>
    <mergeCell ref="F4940:G4940"/>
    <mergeCell ref="F4941:G4941"/>
    <mergeCell ref="F4942:G4942"/>
    <mergeCell ref="F4916:G4916"/>
    <mergeCell ref="F4925:G4925"/>
    <mergeCell ref="F4912:G4912"/>
    <mergeCell ref="F4913:G4913"/>
    <mergeCell ref="F4914:G4914"/>
    <mergeCell ref="F4915:G4915"/>
    <mergeCell ref="F4924:G4924"/>
    <mergeCell ref="F4930:G4930"/>
    <mergeCell ref="F4931:G4931"/>
    <mergeCell ref="F4982:G4982"/>
    <mergeCell ref="F4983:G4983"/>
    <mergeCell ref="I4985:J4985"/>
    <mergeCell ref="F4989:G4989"/>
    <mergeCell ref="F4990:G4990"/>
    <mergeCell ref="F4991:G4991"/>
    <mergeCell ref="I4993:J4993"/>
    <mergeCell ref="F4998:G4998"/>
    <mergeCell ref="I5000:J5000"/>
    <mergeCell ref="I5007:J5007"/>
    <mergeCell ref="F5009:G5009"/>
    <mergeCell ref="F5010:G5010"/>
    <mergeCell ref="I5013:J5013"/>
    <mergeCell ref="F5016:G5016"/>
    <mergeCell ref="F5017:G5017"/>
    <mergeCell ref="F5018:G5018"/>
    <mergeCell ref="F5019:G5019"/>
    <mergeCell ref="F5011:G5011"/>
    <mergeCell ref="I5024:J5024"/>
    <mergeCell ref="F5026:G5026"/>
    <mergeCell ref="F5027:G5027"/>
    <mergeCell ref="F5028:G5028"/>
    <mergeCell ref="F5034:G5034"/>
    <mergeCell ref="F5035:G5035"/>
    <mergeCell ref="F5036:G5036"/>
    <mergeCell ref="F5037:G5037"/>
    <mergeCell ref="I5040:J5040"/>
    <mergeCell ref="F5043:G5043"/>
    <mergeCell ref="F5044:G5044"/>
    <mergeCell ref="F5045:G5045"/>
    <mergeCell ref="F5046:G5046"/>
    <mergeCell ref="F5052:G5052"/>
    <mergeCell ref="F5053:G5053"/>
    <mergeCell ref="F5054:G5054"/>
    <mergeCell ref="I5056:J5056"/>
    <mergeCell ref="I5109:J5109"/>
    <mergeCell ref="F5115:G5115"/>
    <mergeCell ref="F5116:G5116"/>
    <mergeCell ref="I5118:J5118"/>
    <mergeCell ref="F5124:G5124"/>
    <mergeCell ref="F5125:G5125"/>
    <mergeCell ref="F5126:G5126"/>
    <mergeCell ref="F5127:G5127"/>
    <mergeCell ref="I5133:J5133"/>
    <mergeCell ref="F5135:G5135"/>
    <mergeCell ref="F5136:G5136"/>
    <mergeCell ref="F5142:G5142"/>
    <mergeCell ref="F5143:G5143"/>
    <mergeCell ref="F5144:G5144"/>
    <mergeCell ref="F5145:G5145"/>
    <mergeCell ref="I5148:J5148"/>
    <mergeCell ref="F5151:G5151"/>
    <mergeCell ref="F5152:G5152"/>
    <mergeCell ref="I5154:J5154"/>
    <mergeCell ref="I5160:J5160"/>
    <mergeCell ref="F5162:G5162"/>
    <mergeCell ref="F5163:G5163"/>
    <mergeCell ref="F5172:G5172"/>
    <mergeCell ref="F5178:G5178"/>
    <mergeCell ref="F5179:G5179"/>
    <mergeCell ref="F5180:G5180"/>
    <mergeCell ref="F5181:G5181"/>
    <mergeCell ref="I5185:J5185"/>
    <mergeCell ref="F5187:G5187"/>
    <mergeCell ref="F5188:G5188"/>
    <mergeCell ref="F5189:G5189"/>
    <mergeCell ref="F5190:G5190"/>
    <mergeCell ref="F5196:G5196"/>
    <mergeCell ref="F5197:G5197"/>
    <mergeCell ref="F5191:G5191"/>
    <mergeCell ref="F5192:G5192"/>
    <mergeCell ref="F5193:G5193"/>
    <mergeCell ref="F5194:G5194"/>
    <mergeCell ref="F5177:G5177"/>
    <mergeCell ref="F5195:G5195"/>
    <mergeCell ref="F5158:G5158"/>
    <mergeCell ref="F5164:G5164"/>
    <mergeCell ref="F5165:G5165"/>
    <mergeCell ref="F5166:G5166"/>
    <mergeCell ref="F5167:G5167"/>
    <mergeCell ref="I5170:J5170"/>
    <mergeCell ref="F5173:G5173"/>
    <mergeCell ref="F5174:G5174"/>
    <mergeCell ref="F5175:G5175"/>
    <mergeCell ref="F5198:G5198"/>
    <mergeCell ref="I5200:J5200"/>
    <mergeCell ref="F5205:G5205"/>
    <mergeCell ref="F5206:G5206"/>
    <mergeCell ref="F5207:G5207"/>
    <mergeCell ref="F5208:G5208"/>
    <mergeCell ref="I5210:J5210"/>
    <mergeCell ref="F5215:G5215"/>
    <mergeCell ref="F5216:G5216"/>
    <mergeCell ref="F5217:G5217"/>
    <mergeCell ref="F5218:G5218"/>
    <mergeCell ref="I5220:J5220"/>
    <mergeCell ref="F5225:G5225"/>
    <mergeCell ref="F5226:G5226"/>
    <mergeCell ref="F5227:G5227"/>
    <mergeCell ref="F5228:G5228"/>
    <mergeCell ref="I5234:J5234"/>
    <mergeCell ref="F5222:G5222"/>
    <mergeCell ref="F5223:G5223"/>
    <mergeCell ref="F5224:G5224"/>
    <mergeCell ref="F5231:G5231"/>
    <mergeCell ref="F5232:G5232"/>
    <mergeCell ref="F5230:G5230"/>
    <mergeCell ref="F5202:G5202"/>
    <mergeCell ref="F5203:G5203"/>
    <mergeCell ref="F5204:G5204"/>
    <mergeCell ref="F5212:G5212"/>
    <mergeCell ref="F5213:G5213"/>
    <mergeCell ref="F5214:G5214"/>
    <mergeCell ref="F5229:G5229"/>
    <mergeCell ref="F5258:G5258"/>
    <mergeCell ref="F5259:G5259"/>
    <mergeCell ref="F5260:G5260"/>
    <mergeCell ref="F5261:G5261"/>
    <mergeCell ref="I5266:J5266"/>
    <mergeCell ref="F5271:G5271"/>
    <mergeCell ref="I5273:J5273"/>
    <mergeCell ref="F5280:G5280"/>
    <mergeCell ref="F5281:G5281"/>
    <mergeCell ref="I5283:J5283"/>
    <mergeCell ref="I5289:J5289"/>
    <mergeCell ref="F5291:G5291"/>
    <mergeCell ref="F5292:G5292"/>
    <mergeCell ref="F5293:G5293"/>
    <mergeCell ref="I5295:J5295"/>
    <mergeCell ref="F5297:G5297"/>
    <mergeCell ref="F5306:G5306"/>
    <mergeCell ref="F5262:G5262"/>
    <mergeCell ref="F5263:G5263"/>
    <mergeCell ref="F5270:G5270"/>
    <mergeCell ref="F5298:G5298"/>
    <mergeCell ref="F5299:G5299"/>
    <mergeCell ref="F5300:G5300"/>
    <mergeCell ref="F5301:G5301"/>
    <mergeCell ref="F5264:G5264"/>
    <mergeCell ref="F5268:G5268"/>
    <mergeCell ref="F5366:G5366"/>
    <mergeCell ref="F5367:G5367"/>
    <mergeCell ref="F5368:G5368"/>
    <mergeCell ref="F5369:G5369"/>
    <mergeCell ref="F5370:G5370"/>
    <mergeCell ref="I5372:J5372"/>
    <mergeCell ref="F5374:G5374"/>
    <mergeCell ref="F5375:G5375"/>
    <mergeCell ref="F5379:G5379"/>
    <mergeCell ref="I5381:J5381"/>
    <mergeCell ref="F5383:G5383"/>
    <mergeCell ref="I5387:J5387"/>
    <mergeCell ref="F5389:G5389"/>
    <mergeCell ref="F5390:G5390"/>
    <mergeCell ref="I5393:J5393"/>
    <mergeCell ref="F5396:G5396"/>
    <mergeCell ref="F5397:G5397"/>
    <mergeCell ref="F5377:G5377"/>
    <mergeCell ref="F5378:G5378"/>
    <mergeCell ref="F5398:G5398"/>
    <mergeCell ref="F5399:G5399"/>
    <mergeCell ref="I5405:J5405"/>
    <mergeCell ref="F5407:G5407"/>
    <mergeCell ref="F5408:G5408"/>
    <mergeCell ref="I5413:J5413"/>
    <mergeCell ref="F5415:G5415"/>
    <mergeCell ref="F5416:G5416"/>
    <mergeCell ref="F5417:G5417"/>
    <mergeCell ref="I5421:J5421"/>
    <mergeCell ref="F5426:G5426"/>
    <mergeCell ref="F5427:G5427"/>
    <mergeCell ref="F5428:G5428"/>
    <mergeCell ref="I5430:J5430"/>
    <mergeCell ref="F5433:G5433"/>
    <mergeCell ref="F5434:G5434"/>
    <mergeCell ref="F5435:G5435"/>
    <mergeCell ref="F5409:G5409"/>
    <mergeCell ref="F5410:G5410"/>
    <mergeCell ref="F5411:G5411"/>
    <mergeCell ref="F5419:G5419"/>
    <mergeCell ref="F5418:G5418"/>
    <mergeCell ref="F5402:G5402"/>
    <mergeCell ref="F5403:G5403"/>
    <mergeCell ref="F5400:G5400"/>
    <mergeCell ref="F5401:G5401"/>
    <mergeCell ref="F5436:G5436"/>
    <mergeCell ref="I5438:J5438"/>
    <mergeCell ref="F5441:G5441"/>
    <mergeCell ref="F5442:G5442"/>
    <mergeCell ref="F5443:G5443"/>
    <mergeCell ref="I5445:J5445"/>
    <mergeCell ref="F5450:G5450"/>
    <mergeCell ref="I5452:J5452"/>
    <mergeCell ref="I5459:J5459"/>
    <mergeCell ref="F5461:G5461"/>
    <mergeCell ref="F5462:G5462"/>
    <mergeCell ref="F5463:G5463"/>
    <mergeCell ref="I5465:J5465"/>
    <mergeCell ref="F5473:G5473"/>
    <mergeCell ref="I5477:J5477"/>
    <mergeCell ref="F5480:G5480"/>
    <mergeCell ref="F5481:G5481"/>
    <mergeCell ref="F5469:G5469"/>
    <mergeCell ref="F5456:G5456"/>
    <mergeCell ref="F5448:G5448"/>
    <mergeCell ref="F5449:G5449"/>
    <mergeCell ref="I5533:J5533"/>
    <mergeCell ref="F5537:G5537"/>
    <mergeCell ref="I5539:J5539"/>
    <mergeCell ref="I5547:J5547"/>
    <mergeCell ref="F5549:G5549"/>
    <mergeCell ref="F5550:G5550"/>
    <mergeCell ref="F5551:G5551"/>
    <mergeCell ref="B5553:K5553"/>
    <mergeCell ref="I5557:J5557"/>
    <mergeCell ref="F5559:G5559"/>
    <mergeCell ref="F5560:G5560"/>
    <mergeCell ref="F5565:G5565"/>
    <mergeCell ref="F5566:G5566"/>
    <mergeCell ref="F5567:G5567"/>
    <mergeCell ref="I5569:J5569"/>
    <mergeCell ref="F5571:G5571"/>
    <mergeCell ref="F5572:G5572"/>
    <mergeCell ref="F5594:G5594"/>
    <mergeCell ref="F5595:G5595"/>
    <mergeCell ref="I5601:J5601"/>
    <mergeCell ref="F5605:G5605"/>
    <mergeCell ref="F5606:G5606"/>
    <mergeCell ref="I5608:J5608"/>
    <mergeCell ref="F5614:G5614"/>
    <mergeCell ref="F5615:G5615"/>
    <mergeCell ref="F5616:G5616"/>
    <mergeCell ref="F5617:G5617"/>
    <mergeCell ref="I5620:J5620"/>
    <mergeCell ref="F5626:G5626"/>
    <mergeCell ref="F5627:G5627"/>
    <mergeCell ref="F5628:G5628"/>
    <mergeCell ref="F5629:G5629"/>
    <mergeCell ref="I5631:J5631"/>
    <mergeCell ref="F5636:G5636"/>
    <mergeCell ref="F5633:G5633"/>
    <mergeCell ref="F5623:G5623"/>
    <mergeCell ref="F5624:G5624"/>
    <mergeCell ref="F5625:G5625"/>
    <mergeCell ref="F5634:G5634"/>
    <mergeCell ref="F5635:G5635"/>
    <mergeCell ref="F5622:G5622"/>
    <mergeCell ref="F5637:G5637"/>
    <mergeCell ref="F5638:G5638"/>
    <mergeCell ref="F5639:G5639"/>
    <mergeCell ref="I5644:J5644"/>
    <mergeCell ref="F5646:G5646"/>
    <mergeCell ref="F5647:G5647"/>
    <mergeCell ref="B5648:F5648"/>
    <mergeCell ref="G5648:J5648"/>
    <mergeCell ref="B5649:F5649"/>
    <mergeCell ref="G5649:J5649"/>
    <mergeCell ref="B5650:F5650"/>
    <mergeCell ref="G5650:J5650"/>
    <mergeCell ref="H5652:J5652"/>
    <mergeCell ref="B5653:F5653"/>
    <mergeCell ref="G5653:J5653"/>
    <mergeCell ref="I5655:J5655"/>
    <mergeCell ref="F5657:G5657"/>
    <mergeCell ref="F5642:G5642"/>
    <mergeCell ref="F5640:G5640"/>
    <mergeCell ref="F5641:G5641"/>
    <mergeCell ref="F5658:G5658"/>
    <mergeCell ref="B5659:B5660"/>
    <mergeCell ref="C5659:C5660"/>
    <mergeCell ref="D5659:D5660"/>
    <mergeCell ref="E5659:E5660"/>
    <mergeCell ref="F5659:F5660"/>
    <mergeCell ref="G5659:H5659"/>
    <mergeCell ref="I5659:J5659"/>
    <mergeCell ref="K5659:K5660"/>
    <mergeCell ref="B5664:F5664"/>
    <mergeCell ref="G5664:J5664"/>
    <mergeCell ref="G5665:J5665"/>
    <mergeCell ref="B5668:F5668"/>
    <mergeCell ref="G5668:J5668"/>
    <mergeCell ref="B5669:F5669"/>
    <mergeCell ref="G5669:J5669"/>
    <mergeCell ref="B5670:F5670"/>
    <mergeCell ref="G5670:J5670"/>
    <mergeCell ref="B5671:F5671"/>
    <mergeCell ref="G5671:J5671"/>
    <mergeCell ref="B5672:F5672"/>
    <mergeCell ref="G5672:J5672"/>
    <mergeCell ref="I5674:J5674"/>
    <mergeCell ref="F5676:G5676"/>
    <mergeCell ref="F5677:G5677"/>
    <mergeCell ref="F5678:G5678"/>
    <mergeCell ref="F5685:G5685"/>
    <mergeCell ref="F5686:G5686"/>
    <mergeCell ref="F5690:G5690"/>
    <mergeCell ref="F5691:G5691"/>
    <mergeCell ref="F5692:G5692"/>
    <mergeCell ref="F5693:G5693"/>
    <mergeCell ref="I5695:J5695"/>
    <mergeCell ref="F5706:G5706"/>
    <mergeCell ref="F5712:G5712"/>
    <mergeCell ref="F5689:G5689"/>
    <mergeCell ref="F5688:G5688"/>
    <mergeCell ref="I5683:J5683"/>
    <mergeCell ref="F5697:G5697"/>
    <mergeCell ref="F5700:G5700"/>
    <mergeCell ref="F5701:G5701"/>
    <mergeCell ref="F5702:G5702"/>
    <mergeCell ref="F5710:G5710"/>
    <mergeCell ref="F5711:G5711"/>
    <mergeCell ref="G5764:J5764"/>
    <mergeCell ref="B5767:F5767"/>
    <mergeCell ref="G5767:J5767"/>
    <mergeCell ref="B5768:F5768"/>
    <mergeCell ref="G5768:J5768"/>
    <mergeCell ref="B5769:F5769"/>
    <mergeCell ref="G5769:J5769"/>
    <mergeCell ref="B5770:F5770"/>
    <mergeCell ref="G5770:J5770"/>
    <mergeCell ref="B5771:F5771"/>
    <mergeCell ref="G5771:J5771"/>
    <mergeCell ref="H5773:J5773"/>
    <mergeCell ref="H5774:J5774"/>
    <mergeCell ref="B5775:F5775"/>
    <mergeCell ref="G5775:J5775"/>
    <mergeCell ref="I5777:J5777"/>
    <mergeCell ref="F5780:G5780"/>
    <mergeCell ref="F5779:G5779"/>
    <mergeCell ref="B5781:B5782"/>
    <mergeCell ref="C5781:C5782"/>
    <mergeCell ref="D5781:D5782"/>
    <mergeCell ref="E5781:E5782"/>
    <mergeCell ref="F5781:F5782"/>
    <mergeCell ref="G5781:H5781"/>
    <mergeCell ref="K5781:K5782"/>
    <mergeCell ref="B5785:F5785"/>
    <mergeCell ref="G5785:J5785"/>
    <mergeCell ref="G5786:J5786"/>
    <mergeCell ref="B5789:F5789"/>
    <mergeCell ref="G5789:J5789"/>
    <mergeCell ref="B5790:F5790"/>
    <mergeCell ref="G5790:J5790"/>
    <mergeCell ref="B5791:F5791"/>
    <mergeCell ref="G5791:J5791"/>
    <mergeCell ref="B5792:F5792"/>
    <mergeCell ref="G5792:J5792"/>
    <mergeCell ref="I5781:J5781"/>
    <mergeCell ref="B5793:F5793"/>
    <mergeCell ref="G5793:J5793"/>
    <mergeCell ref="B5794:F5794"/>
    <mergeCell ref="G5794:J5794"/>
    <mergeCell ref="H5796:J5796"/>
    <mergeCell ref="H5797:J5797"/>
    <mergeCell ref="B5798:F5798"/>
    <mergeCell ref="G5798:J5798"/>
    <mergeCell ref="I5799:J5799"/>
    <mergeCell ref="I5800:J5800"/>
    <mergeCell ref="B5801:F5801"/>
    <mergeCell ref="G5801:J5801"/>
    <mergeCell ref="G5802:J5802"/>
    <mergeCell ref="B5805:F5805"/>
    <mergeCell ref="G5805:J5805"/>
    <mergeCell ref="B5806:F5806"/>
    <mergeCell ref="G5806:J5806"/>
    <mergeCell ref="F5857:G5857"/>
    <mergeCell ref="F5858:G5858"/>
    <mergeCell ref="F5859:G5859"/>
    <mergeCell ref="I5864:J5864"/>
    <mergeCell ref="F5867:G5867"/>
    <mergeCell ref="F5868:G5868"/>
    <mergeCell ref="F5869:G5869"/>
    <mergeCell ref="F5870:G5870"/>
    <mergeCell ref="I5872:J5872"/>
    <mergeCell ref="F5874:G5874"/>
    <mergeCell ref="F5875:G5875"/>
    <mergeCell ref="F5876:G5876"/>
    <mergeCell ref="F5877:G5877"/>
    <mergeCell ref="I5880:J5880"/>
    <mergeCell ref="I5888:J5888"/>
    <mergeCell ref="F5890:G5890"/>
    <mergeCell ref="F5891:G5891"/>
    <mergeCell ref="F5892:G5892"/>
    <mergeCell ref="F5893:G5893"/>
    <mergeCell ref="I5896:J5896"/>
    <mergeCell ref="F5900:G5900"/>
    <mergeCell ref="F5901:G5901"/>
    <mergeCell ref="F5902:G5902"/>
    <mergeCell ref="I5904:J5904"/>
    <mergeCell ref="F5910:G5910"/>
    <mergeCell ref="I5912:J5912"/>
    <mergeCell ref="I5921:J5921"/>
    <mergeCell ref="I5929:J5929"/>
    <mergeCell ref="F5932:G5932"/>
    <mergeCell ref="F5933:G5933"/>
    <mergeCell ref="F5934:G5934"/>
    <mergeCell ref="F5935:G5935"/>
    <mergeCell ref="I5937:J5937"/>
    <mergeCell ref="B5945:K5945"/>
    <mergeCell ref="F5906:G5906"/>
    <mergeCell ref="F5907:G5907"/>
    <mergeCell ref="F5908:G5908"/>
    <mergeCell ref="F6056:G6056"/>
    <mergeCell ref="F6057:G6057"/>
    <mergeCell ref="I6059:J6059"/>
    <mergeCell ref="I6067:J6067"/>
    <mergeCell ref="F6069:G6069"/>
    <mergeCell ref="F6070:G6070"/>
    <mergeCell ref="F6071:G6071"/>
    <mergeCell ref="F6072:G6072"/>
    <mergeCell ref="B6075:K6075"/>
    <mergeCell ref="F6083:G6083"/>
    <mergeCell ref="F6091:G6091"/>
    <mergeCell ref="I6097:J6097"/>
    <mergeCell ref="F6099:G6099"/>
    <mergeCell ref="F6100:G6100"/>
    <mergeCell ref="F6101:G6101"/>
    <mergeCell ref="I6105:J6105"/>
    <mergeCell ref="F6109:G6109"/>
    <mergeCell ref="F6102:G6102"/>
    <mergeCell ref="F6092:G6092"/>
    <mergeCell ref="I6089:J6089"/>
    <mergeCell ref="F6093:G6093"/>
    <mergeCell ref="F6094:G6094"/>
    <mergeCell ref="F6095:G6095"/>
    <mergeCell ref="F6110:G6110"/>
    <mergeCell ref="F6111:G6111"/>
    <mergeCell ref="F6112:G6112"/>
    <mergeCell ref="B6113:K6113"/>
    <mergeCell ref="F6114:G6114"/>
    <mergeCell ref="I6119:J6119"/>
    <mergeCell ref="F6121:G6121"/>
    <mergeCell ref="F6122:G6122"/>
    <mergeCell ref="F6123:G6123"/>
    <mergeCell ref="F6124:G6124"/>
    <mergeCell ref="I6127:J6127"/>
    <mergeCell ref="F6132:G6132"/>
    <mergeCell ref="F6133:G6133"/>
    <mergeCell ref="I6135:J6135"/>
    <mergeCell ref="I6143:J6143"/>
    <mergeCell ref="I6151:J6151"/>
    <mergeCell ref="F6153:G6153"/>
    <mergeCell ref="F6139:G6139"/>
    <mergeCell ref="F6140:G6140"/>
    <mergeCell ref="F6141:G6141"/>
    <mergeCell ref="F6115:G6115"/>
    <mergeCell ref="F6116:G6116"/>
    <mergeCell ref="F6117:G6117"/>
    <mergeCell ref="F6148:G6148"/>
    <mergeCell ref="F6149:G6149"/>
    <mergeCell ref="F6185:G6185"/>
    <mergeCell ref="F6186:G6186"/>
    <mergeCell ref="I6191:J6191"/>
    <mergeCell ref="F6194:G6194"/>
    <mergeCell ref="F6195:G6195"/>
    <mergeCell ref="F6196:G6196"/>
    <mergeCell ref="F6197:G6197"/>
    <mergeCell ref="F6198:G6198"/>
    <mergeCell ref="B6199:K6199"/>
    <mergeCell ref="I6205:J6205"/>
    <mergeCell ref="F6208:G6208"/>
    <mergeCell ref="F6209:G6209"/>
    <mergeCell ref="F6210:G6210"/>
    <mergeCell ref="F6211:G6211"/>
    <mergeCell ref="B6212:K6212"/>
    <mergeCell ref="F6213:G6213"/>
    <mergeCell ref="I6217:J6217"/>
    <mergeCell ref="I6247:J6247"/>
    <mergeCell ref="F6249:G6249"/>
    <mergeCell ref="F6250:G6250"/>
    <mergeCell ref="I6257:J6257"/>
    <mergeCell ref="F6259:G6259"/>
    <mergeCell ref="F6260:G6260"/>
    <mergeCell ref="F6269:G6269"/>
    <mergeCell ref="F6275:G6275"/>
    <mergeCell ref="I6277:J6277"/>
    <mergeCell ref="F6284:G6284"/>
    <mergeCell ref="F6285:G6285"/>
    <mergeCell ref="I6287:J6287"/>
    <mergeCell ref="F6292:G6292"/>
    <mergeCell ref="F6293:G6293"/>
    <mergeCell ref="I6295:J6295"/>
    <mergeCell ref="I6303:J6303"/>
    <mergeCell ref="F6306:G6306"/>
    <mergeCell ref="I6267:J6267"/>
    <mergeCell ref="I6335:J6335"/>
    <mergeCell ref="F6341:G6341"/>
    <mergeCell ref="I6343:J6343"/>
    <mergeCell ref="I6351:J6351"/>
    <mergeCell ref="B6359:K6359"/>
    <mergeCell ref="F6367:G6367"/>
    <mergeCell ref="I6374:J6374"/>
    <mergeCell ref="F6378:G6378"/>
    <mergeCell ref="F6379:G6379"/>
    <mergeCell ref="F6380:G6380"/>
    <mergeCell ref="F6381:G6381"/>
    <mergeCell ref="I6383:J6383"/>
    <mergeCell ref="F6388:G6388"/>
    <mergeCell ref="F6389:G6389"/>
    <mergeCell ref="I6391:J6391"/>
    <mergeCell ref="I6399:J6399"/>
    <mergeCell ref="I6408:J6408"/>
    <mergeCell ref="I6365:J6365"/>
    <mergeCell ref="F6377:G6377"/>
    <mergeCell ref="F6338:G6338"/>
    <mergeCell ref="F6339:G6339"/>
    <mergeCell ref="F6369:G6369"/>
    <mergeCell ref="F6370:G6370"/>
    <mergeCell ref="F6368:G6368"/>
    <mergeCell ref="F6340:G6340"/>
    <mergeCell ref="F6347:G6347"/>
    <mergeCell ref="F6355:G6355"/>
    <mergeCell ref="F6354:G6354"/>
    <mergeCell ref="F6371:G6371"/>
    <mergeCell ref="F6356:G6356"/>
    <mergeCell ref="F6410:G6410"/>
    <mergeCell ref="F6411:G6411"/>
    <mergeCell ref="F6412:G6412"/>
    <mergeCell ref="I6417:J6417"/>
    <mergeCell ref="F6424:G6424"/>
    <mergeCell ref="F6425:G6425"/>
    <mergeCell ref="F6426:G6426"/>
    <mergeCell ref="F6427:G6427"/>
    <mergeCell ref="F6439:G6439"/>
    <mergeCell ref="B6440:K6440"/>
    <mergeCell ref="F6441:G6441"/>
    <mergeCell ref="F6442:G6442"/>
    <mergeCell ref="F6443:G6443"/>
    <mergeCell ref="F6455:G6455"/>
    <mergeCell ref="F6456:G6456"/>
    <mergeCell ref="F6457:G6457"/>
    <mergeCell ref="F6458:G6458"/>
    <mergeCell ref="F6428:G6428"/>
    <mergeCell ref="F6429:G6429"/>
    <mergeCell ref="F6444:G6444"/>
    <mergeCell ref="I6462:J6462"/>
    <mergeCell ref="F6473:G6473"/>
    <mergeCell ref="I6480:J6480"/>
    <mergeCell ref="I6488:J6488"/>
    <mergeCell ref="F6492:G6492"/>
    <mergeCell ref="F6493:G6493"/>
    <mergeCell ref="F6494:G6494"/>
    <mergeCell ref="I6496:J6496"/>
    <mergeCell ref="I6505:J6505"/>
    <mergeCell ref="F6508:G6508"/>
    <mergeCell ref="F6509:G6509"/>
    <mergeCell ref="F6510:G6510"/>
    <mergeCell ref="F6511:G6511"/>
    <mergeCell ref="I6518:J6518"/>
    <mergeCell ref="F6520:G6520"/>
    <mergeCell ref="F6521:G6521"/>
    <mergeCell ref="F6527:G6527"/>
    <mergeCell ref="F6498:G6498"/>
    <mergeCell ref="F6499:G6499"/>
    <mergeCell ref="F6500:G6500"/>
    <mergeCell ref="F6507:G6507"/>
    <mergeCell ref="F6515:G6515"/>
    <mergeCell ref="F6516:G6516"/>
    <mergeCell ref="F6522:G6522"/>
    <mergeCell ref="F6523:G6523"/>
    <mergeCell ref="F6524:G6524"/>
    <mergeCell ref="F6525:G6525"/>
    <mergeCell ref="F6526:G6526"/>
    <mergeCell ref="F6464:G6464"/>
    <mergeCell ref="F6465:G6465"/>
    <mergeCell ref="I6471:J6471"/>
    <mergeCell ref="F6478:G6478"/>
    <mergeCell ref="F6528:G6528"/>
    <mergeCell ref="I6530:J6530"/>
    <mergeCell ref="F6536:G6536"/>
    <mergeCell ref="I6538:J6538"/>
    <mergeCell ref="F6545:G6545"/>
    <mergeCell ref="I6547:J6547"/>
    <mergeCell ref="F6551:G6551"/>
    <mergeCell ref="F6552:G6552"/>
    <mergeCell ref="F6553:G6553"/>
    <mergeCell ref="I6555:J6555"/>
    <mergeCell ref="F6557:G6557"/>
    <mergeCell ref="F6558:G6558"/>
    <mergeCell ref="F6559:G6559"/>
    <mergeCell ref="F6560:G6560"/>
    <mergeCell ref="F6561:G6561"/>
    <mergeCell ref="F6565:G6565"/>
    <mergeCell ref="I6571:J6571"/>
    <mergeCell ref="I6563:J6563"/>
    <mergeCell ref="F6532:G6532"/>
    <mergeCell ref="F6533:G6533"/>
    <mergeCell ref="F6534:G6534"/>
    <mergeCell ref="F6535:G6535"/>
    <mergeCell ref="I6638:J6638"/>
    <mergeCell ref="F6643:G6643"/>
    <mergeCell ref="F6644:G6644"/>
    <mergeCell ref="F6645:G6645"/>
    <mergeCell ref="I6647:J6647"/>
    <mergeCell ref="F6653:G6653"/>
    <mergeCell ref="F6654:G6654"/>
    <mergeCell ref="I6656:J6656"/>
    <mergeCell ref="I6665:J6665"/>
    <mergeCell ref="F6667:G6667"/>
    <mergeCell ref="F6668:G6668"/>
    <mergeCell ref="F6669:G6669"/>
    <mergeCell ref="F6670:G6670"/>
    <mergeCell ref="I6674:J6674"/>
    <mergeCell ref="F6680:G6680"/>
    <mergeCell ref="I6682:J6682"/>
    <mergeCell ref="F6684:G6684"/>
    <mergeCell ref="F6641:G6641"/>
    <mergeCell ref="F6642:G6642"/>
    <mergeCell ref="F6658:G6658"/>
    <mergeCell ref="F6660:G6660"/>
    <mergeCell ref="F6659:G6659"/>
    <mergeCell ref="I6690:J6690"/>
    <mergeCell ref="F6692:G6692"/>
    <mergeCell ref="F6693:G6693"/>
    <mergeCell ref="F6694:G6694"/>
    <mergeCell ref="I6698:J6698"/>
    <mergeCell ref="F6701:G6701"/>
    <mergeCell ref="F6702:G6702"/>
    <mergeCell ref="F6703:G6703"/>
    <mergeCell ref="F6704:G6704"/>
    <mergeCell ref="I6706:J6706"/>
    <mergeCell ref="F6712:G6712"/>
    <mergeCell ref="I6714:J6714"/>
    <mergeCell ref="I6722:J6722"/>
    <mergeCell ref="F6727:G6727"/>
    <mergeCell ref="F6728:G6728"/>
    <mergeCell ref="I6730:J6730"/>
    <mergeCell ref="F6736:G6736"/>
    <mergeCell ref="F6732:G6732"/>
    <mergeCell ref="F6733:G6733"/>
    <mergeCell ref="F6734:G6734"/>
    <mergeCell ref="F6765:G6765"/>
    <mergeCell ref="F6766:G6766"/>
    <mergeCell ref="F6767:G6767"/>
    <mergeCell ref="F6768:G6768"/>
    <mergeCell ref="I6770:J6770"/>
    <mergeCell ref="F6775:G6775"/>
    <mergeCell ref="I6778:J6778"/>
    <mergeCell ref="F6780:G6780"/>
    <mergeCell ref="F6781:G6781"/>
    <mergeCell ref="F6782:G6782"/>
    <mergeCell ref="F6783:G6783"/>
    <mergeCell ref="I6788:J6788"/>
    <mergeCell ref="F6790:G6790"/>
    <mergeCell ref="F6798:G6798"/>
    <mergeCell ref="I6804:J6804"/>
    <mergeCell ref="F6806:G6806"/>
    <mergeCell ref="F6807:G6807"/>
    <mergeCell ref="F6774:G6774"/>
    <mergeCell ref="F6776:G6776"/>
    <mergeCell ref="F6784:G6784"/>
    <mergeCell ref="F6785:G6785"/>
    <mergeCell ref="F6786:G6786"/>
    <mergeCell ref="I6796:J6796"/>
    <mergeCell ref="B6858:F6858"/>
    <mergeCell ref="G6858:J6858"/>
    <mergeCell ref="B6859:F6859"/>
    <mergeCell ref="G6859:J6859"/>
    <mergeCell ref="B6860:F6860"/>
    <mergeCell ref="G6860:J6860"/>
    <mergeCell ref="B6861:F6861"/>
    <mergeCell ref="G6861:J6861"/>
    <mergeCell ref="B6862:F6862"/>
    <mergeCell ref="G6862:J6862"/>
    <mergeCell ref="B6863:F6863"/>
    <mergeCell ref="G6863:J6863"/>
    <mergeCell ref="H6865:J6865"/>
    <mergeCell ref="H6866:J6866"/>
    <mergeCell ref="B6867:F6867"/>
    <mergeCell ref="G6867:J6867"/>
    <mergeCell ref="G6868:J6868"/>
    <mergeCell ref="F6900:G6900"/>
    <mergeCell ref="F6901:G6901"/>
    <mergeCell ref="F6902:G6902"/>
    <mergeCell ref="F6903:G6903"/>
    <mergeCell ref="B6905:K6905"/>
    <mergeCell ref="F6913:G6913"/>
    <mergeCell ref="F6920:G6920"/>
    <mergeCell ref="I6923:J6923"/>
    <mergeCell ref="F6925:G6925"/>
    <mergeCell ref="F6926:G6926"/>
    <mergeCell ref="F6927:G6927"/>
    <mergeCell ref="F6928:G6928"/>
    <mergeCell ref="F6935:G6935"/>
    <mergeCell ref="F6936:G6936"/>
    <mergeCell ref="I6938:J6938"/>
    <mergeCell ref="F6945:G6945"/>
    <mergeCell ref="F6946:G6946"/>
    <mergeCell ref="F6921:G6921"/>
    <mergeCell ref="F6931:G6931"/>
    <mergeCell ref="F6932:G6932"/>
    <mergeCell ref="F6933:G6933"/>
    <mergeCell ref="F6944:G6944"/>
    <mergeCell ref="I6952:J6952"/>
    <mergeCell ref="F6955:G6955"/>
    <mergeCell ref="F6956:G6956"/>
    <mergeCell ref="F6957:G6957"/>
    <mergeCell ref="F6958:G6958"/>
    <mergeCell ref="F6964:G6964"/>
    <mergeCell ref="I6966:J6966"/>
    <mergeCell ref="F6984:G6984"/>
    <mergeCell ref="I6990:J6990"/>
    <mergeCell ref="F6992:G6992"/>
    <mergeCell ref="F6993:G6993"/>
    <mergeCell ref="I6998:J6998"/>
    <mergeCell ref="F7000:G7000"/>
    <mergeCell ref="F7001:G7001"/>
    <mergeCell ref="F7002:G7002"/>
    <mergeCell ref="I7006:J7006"/>
    <mergeCell ref="F7008:G7008"/>
    <mergeCell ref="F7017:G7017"/>
    <mergeCell ref="F7018:G7018"/>
    <mergeCell ref="F7019:G7019"/>
    <mergeCell ref="F7020:G7020"/>
    <mergeCell ref="I7024:J7024"/>
    <mergeCell ref="F7026:G7026"/>
    <mergeCell ref="F7027:G7027"/>
    <mergeCell ref="F7028:G7028"/>
    <mergeCell ref="F7029:G7029"/>
    <mergeCell ref="I7032:J7032"/>
    <mergeCell ref="F7035:G7035"/>
    <mergeCell ref="F7036:G7036"/>
    <mergeCell ref="F7037:G7037"/>
    <mergeCell ref="F7038:G7038"/>
    <mergeCell ref="I7040:J7040"/>
    <mergeCell ref="F7044:G7044"/>
    <mergeCell ref="F7045:G7045"/>
    <mergeCell ref="F7043:G7043"/>
    <mergeCell ref="F7034:G7034"/>
    <mergeCell ref="F7042:G7042"/>
    <mergeCell ref="F7022:G7022"/>
    <mergeCell ref="F7030:G7030"/>
    <mergeCell ref="I7078:J7078"/>
    <mergeCell ref="F7087:G7087"/>
    <mergeCell ref="I7089:J7089"/>
    <mergeCell ref="F7094:G7094"/>
    <mergeCell ref="F7095:G7095"/>
    <mergeCell ref="I7097:J7097"/>
    <mergeCell ref="I7103:J7103"/>
    <mergeCell ref="F7105:G7105"/>
    <mergeCell ref="F7106:G7106"/>
    <mergeCell ref="I7111:J7111"/>
    <mergeCell ref="F7113:G7113"/>
    <mergeCell ref="F7114:G7114"/>
    <mergeCell ref="F7115:G7115"/>
    <mergeCell ref="F7116:G7116"/>
    <mergeCell ref="I7119:J7119"/>
    <mergeCell ref="F7122:G7122"/>
    <mergeCell ref="F7123:G7123"/>
    <mergeCell ref="F7101:G7101"/>
    <mergeCell ref="F7099:G7099"/>
    <mergeCell ref="F7100:G7100"/>
    <mergeCell ref="F7107:G7107"/>
    <mergeCell ref="F7080:G7080"/>
    <mergeCell ref="F7081:G7081"/>
    <mergeCell ref="F7082:G7082"/>
    <mergeCell ref="F7091:G7091"/>
    <mergeCell ref="I7125:J7125"/>
    <mergeCell ref="F7131:G7131"/>
    <mergeCell ref="F7132:G7132"/>
    <mergeCell ref="F7133:G7133"/>
    <mergeCell ref="F7134:G7134"/>
    <mergeCell ref="I7140:J7140"/>
    <mergeCell ref="F7142:G7142"/>
    <mergeCell ref="F7143:G7143"/>
    <mergeCell ref="I7146:J7146"/>
    <mergeCell ref="F7149:G7149"/>
    <mergeCell ref="F7150:G7150"/>
    <mergeCell ref="F7151:G7151"/>
    <mergeCell ref="I7153:J7153"/>
    <mergeCell ref="F7158:G7158"/>
    <mergeCell ref="F7159:G7159"/>
    <mergeCell ref="F7160:G7160"/>
    <mergeCell ref="I7162:J7162"/>
    <mergeCell ref="I7182:J7182"/>
    <mergeCell ref="F7186:G7186"/>
    <mergeCell ref="F7187:G7187"/>
    <mergeCell ref="F7188:G7188"/>
    <mergeCell ref="I7190:J7190"/>
    <mergeCell ref="F7196:G7196"/>
    <mergeCell ref="F7197:G7197"/>
    <mergeCell ref="F7198:G7198"/>
    <mergeCell ref="F7199:G7199"/>
    <mergeCell ref="I7201:J7201"/>
    <mergeCell ref="F7206:G7206"/>
    <mergeCell ref="F7207:G7207"/>
    <mergeCell ref="F7208:G7208"/>
    <mergeCell ref="I7210:J7210"/>
    <mergeCell ref="F7218:G7218"/>
    <mergeCell ref="F7219:G7219"/>
    <mergeCell ref="I7221:J7221"/>
    <mergeCell ref="F7195:G7195"/>
    <mergeCell ref="F7203:G7203"/>
    <mergeCell ref="F7204:G7204"/>
    <mergeCell ref="F7205:G7205"/>
    <mergeCell ref="F7212:G7212"/>
    <mergeCell ref="F7213:G7213"/>
    <mergeCell ref="F7214:G7214"/>
    <mergeCell ref="F7215:G7215"/>
    <mergeCell ref="F7216:G7216"/>
    <mergeCell ref="F7217:G7217"/>
    <mergeCell ref="F7225:G7225"/>
    <mergeCell ref="F7226:G7226"/>
    <mergeCell ref="F7227:G7227"/>
    <mergeCell ref="F7228:G7228"/>
    <mergeCell ref="F7229:G7229"/>
    <mergeCell ref="F7230:G7230"/>
    <mergeCell ref="I7232:J7232"/>
    <mergeCell ref="F7236:G7236"/>
    <mergeCell ref="F7237:G7237"/>
    <mergeCell ref="F7238:G7238"/>
    <mergeCell ref="F7239:G7239"/>
    <mergeCell ref="I7244:J7244"/>
    <mergeCell ref="F7246:G7246"/>
    <mergeCell ref="F7247:G7247"/>
    <mergeCell ref="F7248:G7248"/>
    <mergeCell ref="F7249:G7249"/>
    <mergeCell ref="I7253:J7253"/>
    <mergeCell ref="F7235:G7235"/>
    <mergeCell ref="F7250:G7250"/>
    <mergeCell ref="F7251:G7251"/>
    <mergeCell ref="F7255:G7255"/>
    <mergeCell ref="F7256:G7256"/>
    <mergeCell ref="F7257:G7257"/>
    <mergeCell ref="F7258:G7258"/>
    <mergeCell ref="I7263:J7263"/>
    <mergeCell ref="F7265:G7265"/>
    <mergeCell ref="F7266:G7266"/>
    <mergeCell ref="F7267:G7267"/>
    <mergeCell ref="F7273:G7273"/>
    <mergeCell ref="I7275:J7275"/>
    <mergeCell ref="F7282:G7282"/>
    <mergeCell ref="F7283:G7283"/>
    <mergeCell ref="I7285:J7285"/>
    <mergeCell ref="F7291:G7291"/>
    <mergeCell ref="F7292:G7292"/>
    <mergeCell ref="F7293:G7293"/>
    <mergeCell ref="F7294:G7294"/>
    <mergeCell ref="F7271:G7271"/>
    <mergeCell ref="F7277:G7277"/>
    <mergeCell ref="F7278:G7278"/>
    <mergeCell ref="F7279:G7279"/>
    <mergeCell ref="F7287:G7287"/>
    <mergeCell ref="F7288:G7288"/>
    <mergeCell ref="F7290:G7290"/>
    <mergeCell ref="F7261:G7261"/>
    <mergeCell ref="F7259:G7259"/>
    <mergeCell ref="F7260:G7260"/>
    <mergeCell ref="F7268:G7268"/>
    <mergeCell ref="F7269:G7269"/>
    <mergeCell ref="F7270:G7270"/>
    <mergeCell ref="F7280:G7280"/>
    <mergeCell ref="F7272:G7272"/>
    <mergeCell ref="I7296:J7296"/>
    <mergeCell ref="F7301:G7301"/>
    <mergeCell ref="I7305:J7305"/>
    <mergeCell ref="F7307:G7307"/>
    <mergeCell ref="F7308:G7308"/>
    <mergeCell ref="F7309:G7309"/>
    <mergeCell ref="I7311:J7311"/>
    <mergeCell ref="B7313:L7313"/>
    <mergeCell ref="F7315:G7315"/>
    <mergeCell ref="F7316:G7316"/>
    <mergeCell ref="F7317:G7317"/>
    <mergeCell ref="F7318:G7318"/>
    <mergeCell ref="I7321:J7321"/>
    <mergeCell ref="F7324:G7324"/>
    <mergeCell ref="F7325:G7325"/>
    <mergeCell ref="F7326:G7326"/>
    <mergeCell ref="F7327:G7327"/>
    <mergeCell ref="F7323:G7323"/>
    <mergeCell ref="F7298:G7298"/>
    <mergeCell ref="F7299:G7299"/>
    <mergeCell ref="F7300:G7300"/>
    <mergeCell ref="F7302:G7302"/>
    <mergeCell ref="F7319:G7319"/>
    <mergeCell ref="F7303:G7303"/>
    <mergeCell ref="F7314:G7314"/>
    <mergeCell ref="I7329:J7329"/>
    <mergeCell ref="F7333:G7333"/>
    <mergeCell ref="F7334:G7334"/>
    <mergeCell ref="F7335:G7335"/>
    <mergeCell ref="F7336:G7336"/>
    <mergeCell ref="I7338:J7338"/>
    <mergeCell ref="F7342:G7342"/>
    <mergeCell ref="F7343:G7343"/>
    <mergeCell ref="F7344:G7344"/>
    <mergeCell ref="F7345:G7345"/>
    <mergeCell ref="I7349:J7349"/>
    <mergeCell ref="F7351:G7351"/>
    <mergeCell ref="F7352:G7352"/>
    <mergeCell ref="F7353:G7353"/>
    <mergeCell ref="F7354:G7354"/>
    <mergeCell ref="I7360:J7360"/>
    <mergeCell ref="F7362:G7362"/>
    <mergeCell ref="F7331:G7331"/>
    <mergeCell ref="F7332:G7332"/>
    <mergeCell ref="F7346:G7346"/>
    <mergeCell ref="F7347:G7347"/>
    <mergeCell ref="F7355:G7355"/>
    <mergeCell ref="F7356:G7356"/>
    <mergeCell ref="F7357:G7357"/>
    <mergeCell ref="F7358:G7358"/>
    <mergeCell ref="F7340:G7340"/>
    <mergeCell ref="F7341:G7341"/>
    <mergeCell ref="F7363:G7363"/>
    <mergeCell ref="F7369:G7369"/>
    <mergeCell ref="I7371:J7371"/>
    <mergeCell ref="F7381:G7381"/>
    <mergeCell ref="F7391:G7391"/>
    <mergeCell ref="F7397:G7397"/>
    <mergeCell ref="I7399:J7399"/>
    <mergeCell ref="F7406:G7406"/>
    <mergeCell ref="F7407:G7407"/>
    <mergeCell ref="F7408:G7408"/>
    <mergeCell ref="I7410:J7410"/>
    <mergeCell ref="F7413:G7413"/>
    <mergeCell ref="F7414:G7414"/>
    <mergeCell ref="F7415:G7415"/>
    <mergeCell ref="F7416:G7416"/>
    <mergeCell ref="I7420:J7420"/>
    <mergeCell ref="F7422:G7422"/>
    <mergeCell ref="F7376:G7376"/>
    <mergeCell ref="F7377:G7377"/>
    <mergeCell ref="I7379:J7379"/>
    <mergeCell ref="F7383:G7383"/>
    <mergeCell ref="F7384:G7384"/>
    <mergeCell ref="F7385:G7385"/>
    <mergeCell ref="F7373:G7373"/>
    <mergeCell ref="F7364:G7364"/>
    <mergeCell ref="F7365:G7365"/>
    <mergeCell ref="F7366:G7366"/>
    <mergeCell ref="F7367:G7367"/>
    <mergeCell ref="F7368:G7368"/>
    <mergeCell ref="I7430:J7430"/>
    <mergeCell ref="F7434:G7434"/>
    <mergeCell ref="F7435:G7435"/>
    <mergeCell ref="F7436:G7436"/>
    <mergeCell ref="F7437:G7437"/>
    <mergeCell ref="B7438:K7438"/>
    <mergeCell ref="I7444:J7444"/>
    <mergeCell ref="I7451:J7451"/>
    <mergeCell ref="F7456:G7456"/>
    <mergeCell ref="F7457:G7457"/>
    <mergeCell ref="F7458:G7458"/>
    <mergeCell ref="I7460:J7460"/>
    <mergeCell ref="I7466:J7466"/>
    <mergeCell ref="F7474:G7474"/>
    <mergeCell ref="I7478:J7478"/>
    <mergeCell ref="F7480:G7480"/>
    <mergeCell ref="F7481:G7481"/>
    <mergeCell ref="F7447:G7447"/>
    <mergeCell ref="F7448:G7448"/>
    <mergeCell ref="F7449:G7449"/>
    <mergeCell ref="F7453:G7453"/>
    <mergeCell ref="F7439:G7439"/>
    <mergeCell ref="F7440:G7440"/>
    <mergeCell ref="F7446:G7446"/>
    <mergeCell ref="F7488:G7488"/>
    <mergeCell ref="F7489:G7489"/>
    <mergeCell ref="I7491:J7491"/>
    <mergeCell ref="F7493:G7493"/>
    <mergeCell ref="F7494:G7494"/>
    <mergeCell ref="F7495:G7495"/>
    <mergeCell ref="F7496:G7496"/>
    <mergeCell ref="F7497:G7497"/>
    <mergeCell ref="F7498:G7498"/>
    <mergeCell ref="I7500:J7500"/>
    <mergeCell ref="I7506:J7506"/>
    <mergeCell ref="F7508:G7508"/>
    <mergeCell ref="F7509:G7509"/>
    <mergeCell ref="I7512:J7512"/>
    <mergeCell ref="F7515:G7515"/>
    <mergeCell ref="F7516:G7516"/>
    <mergeCell ref="I7518:J7518"/>
    <mergeCell ref="F7514:G7514"/>
    <mergeCell ref="F7536:G7536"/>
    <mergeCell ref="F7542:G7542"/>
    <mergeCell ref="I7544:J7544"/>
    <mergeCell ref="I7551:J7551"/>
    <mergeCell ref="F7553:G7553"/>
    <mergeCell ref="F7554:G7554"/>
    <mergeCell ref="I7558:J7558"/>
    <mergeCell ref="F7560:G7560"/>
    <mergeCell ref="F7561:G7561"/>
    <mergeCell ref="F7562:G7562"/>
    <mergeCell ref="F7563:G7563"/>
    <mergeCell ref="I7565:J7565"/>
    <mergeCell ref="F7569:G7569"/>
    <mergeCell ref="F7570:G7570"/>
    <mergeCell ref="I7572:J7572"/>
    <mergeCell ref="I7578:J7578"/>
    <mergeCell ref="F7580:G7580"/>
    <mergeCell ref="F7538:G7538"/>
    <mergeCell ref="F7546:G7546"/>
    <mergeCell ref="F7547:G7547"/>
    <mergeCell ref="F7555:G7555"/>
    <mergeCell ref="F7549:G7549"/>
    <mergeCell ref="F7539:G7539"/>
    <mergeCell ref="F7540:G7540"/>
    <mergeCell ref="F7541:G7541"/>
    <mergeCell ref="F7548:G7548"/>
    <mergeCell ref="F7581:G7581"/>
    <mergeCell ref="G7582:J7582"/>
    <mergeCell ref="B7585:F7585"/>
    <mergeCell ref="G7585:J7585"/>
    <mergeCell ref="B7586:F7586"/>
    <mergeCell ref="G7586:J7586"/>
    <mergeCell ref="B7587:F7587"/>
    <mergeCell ref="G7587:J7587"/>
    <mergeCell ref="B7588:F7588"/>
    <mergeCell ref="G7588:J7588"/>
    <mergeCell ref="B7589:F7589"/>
    <mergeCell ref="G7589:J7589"/>
    <mergeCell ref="H7591:J7591"/>
    <mergeCell ref="H7592:J7592"/>
    <mergeCell ref="B7593:F7593"/>
    <mergeCell ref="G7593:J7593"/>
    <mergeCell ref="I7595:J7595"/>
    <mergeCell ref="F7597:G7597"/>
    <mergeCell ref="F7598:G7598"/>
    <mergeCell ref="F7599:G7599"/>
    <mergeCell ref="I7605:J7605"/>
    <mergeCell ref="F7607:G7607"/>
    <mergeCell ref="F7608:G7608"/>
    <mergeCell ref="I7611:J7611"/>
    <mergeCell ref="F7614:G7614"/>
    <mergeCell ref="F7615:G7615"/>
    <mergeCell ref="I7617:J7617"/>
    <mergeCell ref="I7623:J7623"/>
    <mergeCell ref="F7625:G7625"/>
    <mergeCell ref="F7626:G7626"/>
    <mergeCell ref="I7629:J7629"/>
    <mergeCell ref="F7632:G7632"/>
    <mergeCell ref="F7633:G7633"/>
    <mergeCell ref="F7634:G7634"/>
    <mergeCell ref="F7635:G7635"/>
    <mergeCell ref="I7641:J7641"/>
    <mergeCell ref="F7643:G7643"/>
    <mergeCell ref="F7644:G7644"/>
    <mergeCell ref="F7650:G7650"/>
    <mergeCell ref="F7651:G7651"/>
    <mergeCell ref="I7653:J7653"/>
    <mergeCell ref="I7659:J7659"/>
    <mergeCell ref="F7661:G7661"/>
    <mergeCell ref="F7662:G7662"/>
    <mergeCell ref="I7665:J7665"/>
    <mergeCell ref="F7668:G7668"/>
    <mergeCell ref="F7669:G7669"/>
    <mergeCell ref="F7670:G7670"/>
    <mergeCell ref="F7671:G7671"/>
    <mergeCell ref="I7673:J7673"/>
    <mergeCell ref="F7677:G7677"/>
    <mergeCell ref="F7636:G7636"/>
    <mergeCell ref="F7637:G7637"/>
    <mergeCell ref="F7646:G7646"/>
    <mergeCell ref="B7685:B7686"/>
    <mergeCell ref="C7685:C7686"/>
    <mergeCell ref="D7685:D7686"/>
    <mergeCell ref="E7685:E7686"/>
    <mergeCell ref="F7685:F7686"/>
    <mergeCell ref="G7685:H7685"/>
    <mergeCell ref="I7685:J7685"/>
    <mergeCell ref="K7685:K7686"/>
    <mergeCell ref="B7688:F7688"/>
    <mergeCell ref="G7688:J7688"/>
    <mergeCell ref="G7689:J7689"/>
    <mergeCell ref="B7691:F7691"/>
    <mergeCell ref="G7691:J7691"/>
    <mergeCell ref="B7692:F7692"/>
    <mergeCell ref="G7692:J7692"/>
    <mergeCell ref="B7693:F7693"/>
    <mergeCell ref="G7693:J7693"/>
    <mergeCell ref="F7761:G7761"/>
    <mergeCell ref="I7763:J7763"/>
    <mergeCell ref="F7765:G7765"/>
    <mergeCell ref="I7769:J7769"/>
    <mergeCell ref="F7771:G7771"/>
    <mergeCell ref="F7772:G7772"/>
    <mergeCell ref="F7773:G7773"/>
    <mergeCell ref="I7775:J7775"/>
    <mergeCell ref="F7783:G7783"/>
    <mergeCell ref="F7792:G7792"/>
    <mergeCell ref="I7801:J7801"/>
    <mergeCell ref="F7803:G7803"/>
    <mergeCell ref="F7804:G7804"/>
    <mergeCell ref="F7805:G7805"/>
    <mergeCell ref="I7807:J7807"/>
    <mergeCell ref="I7813:J7813"/>
    <mergeCell ref="F7815:G7815"/>
    <mergeCell ref="F7787:G7787"/>
    <mergeCell ref="I7790:J7790"/>
    <mergeCell ref="F7793:G7793"/>
    <mergeCell ref="F7794:G7794"/>
    <mergeCell ref="F7788:G7788"/>
    <mergeCell ref="F7795:G7795"/>
    <mergeCell ref="F7779:G7779"/>
    <mergeCell ref="F7766:G7766"/>
    <mergeCell ref="F7767:G7767"/>
    <mergeCell ref="F7778:G7778"/>
    <mergeCell ref="F7777:G7777"/>
    <mergeCell ref="I7831:J7831"/>
    <mergeCell ref="I7841:J7841"/>
    <mergeCell ref="F7843:G7843"/>
    <mergeCell ref="F7844:G7844"/>
    <mergeCell ref="F7845:G7845"/>
    <mergeCell ref="F7846:G7846"/>
    <mergeCell ref="F7853:G7853"/>
    <mergeCell ref="F7861:G7861"/>
    <mergeCell ref="I7866:J7866"/>
    <mergeCell ref="F7870:G7870"/>
    <mergeCell ref="F7871:G7871"/>
    <mergeCell ref="I7873:J7873"/>
    <mergeCell ref="I7881:J7881"/>
    <mergeCell ref="F7883:G7883"/>
    <mergeCell ref="F7884:G7884"/>
    <mergeCell ref="F7889:G7889"/>
    <mergeCell ref="I7891:J7891"/>
    <mergeCell ref="F7835:G7835"/>
    <mergeCell ref="F7901:G7901"/>
    <mergeCell ref="F7902:G7902"/>
    <mergeCell ref="F7903:G7903"/>
    <mergeCell ref="I7905:J7905"/>
    <mergeCell ref="F7907:G7907"/>
    <mergeCell ref="F7908:G7908"/>
    <mergeCell ref="F7909:G7909"/>
    <mergeCell ref="F7910:G7910"/>
    <mergeCell ref="I7912:J7912"/>
    <mergeCell ref="F7914:G7914"/>
    <mergeCell ref="F7915:G7915"/>
    <mergeCell ref="F7916:G7916"/>
    <mergeCell ref="I7918:J7918"/>
    <mergeCell ref="F7920:G7920"/>
    <mergeCell ref="F7921:G7921"/>
    <mergeCell ref="F7922:G7922"/>
    <mergeCell ref="F7923:G7923"/>
    <mergeCell ref="F7924:G7924"/>
    <mergeCell ref="F7925:G7925"/>
    <mergeCell ref="F7926:G7926"/>
    <mergeCell ref="F7927:G7927"/>
    <mergeCell ref="F7928:G7928"/>
    <mergeCell ref="F7929:G7929"/>
    <mergeCell ref="F7930:G7930"/>
    <mergeCell ref="F7931:G7931"/>
    <mergeCell ref="F7932:G7932"/>
    <mergeCell ref="F7933:G7933"/>
    <mergeCell ref="F7934:G7934"/>
    <mergeCell ref="F7935:G7935"/>
    <mergeCell ref="F7936:G7936"/>
    <mergeCell ref="F7937:G7937"/>
    <mergeCell ref="F7938:G7938"/>
    <mergeCell ref="F7939:G7939"/>
    <mergeCell ref="I7941:J7941"/>
    <mergeCell ref="F7943:G7943"/>
    <mergeCell ref="F7944:G7944"/>
    <mergeCell ref="F7945:G7945"/>
    <mergeCell ref="F7946:G7946"/>
    <mergeCell ref="F7947:G7947"/>
    <mergeCell ref="F7948:G7948"/>
    <mergeCell ref="F7949:G7949"/>
    <mergeCell ref="F7950:G7950"/>
    <mergeCell ref="F7951:G7951"/>
    <mergeCell ref="F7952:G7952"/>
    <mergeCell ref="F7953:G7953"/>
    <mergeCell ref="F7954:G7954"/>
    <mergeCell ref="F7955:G7955"/>
    <mergeCell ref="F7956:G7956"/>
    <mergeCell ref="F7957:G7957"/>
    <mergeCell ref="F7958:G7958"/>
    <mergeCell ref="I7960:J7960"/>
    <mergeCell ref="F7962:G7962"/>
    <mergeCell ref="F7963:G7963"/>
    <mergeCell ref="F7964:G7964"/>
    <mergeCell ref="F7965:G7965"/>
    <mergeCell ref="F7966:G7966"/>
    <mergeCell ref="F7967:G7967"/>
    <mergeCell ref="F7968:G7968"/>
    <mergeCell ref="F7969:G7969"/>
    <mergeCell ref="F7970:G7970"/>
    <mergeCell ref="F7971:G7971"/>
    <mergeCell ref="F7972:G7972"/>
    <mergeCell ref="F7973:G7973"/>
    <mergeCell ref="F7974:G7974"/>
    <mergeCell ref="F7975:G7975"/>
    <mergeCell ref="F7976:G7976"/>
    <mergeCell ref="F7977:G7977"/>
    <mergeCell ref="I7979:J7979"/>
    <mergeCell ref="F7981:G7981"/>
    <mergeCell ref="F7982:G7982"/>
    <mergeCell ref="F7983:G7983"/>
    <mergeCell ref="F7984:G7984"/>
    <mergeCell ref="F7985:G7985"/>
    <mergeCell ref="I7987:J7987"/>
    <mergeCell ref="F7989:G7989"/>
    <mergeCell ref="F7990:G7990"/>
    <mergeCell ref="F7991:G7991"/>
    <mergeCell ref="F7992:G7992"/>
    <mergeCell ref="F7993:G7993"/>
    <mergeCell ref="F7994:G7994"/>
    <mergeCell ref="F7995:G7995"/>
    <mergeCell ref="F7996:G7996"/>
    <mergeCell ref="F7997:G7997"/>
    <mergeCell ref="I7999:J7999"/>
    <mergeCell ref="F8001:G8001"/>
    <mergeCell ref="F8002:G8002"/>
    <mergeCell ref="F8003:G8003"/>
    <mergeCell ref="F8004:G8004"/>
    <mergeCell ref="F8005:G8005"/>
    <mergeCell ref="F8006:G8006"/>
    <mergeCell ref="F8007:G8007"/>
    <mergeCell ref="F8008:G8008"/>
    <mergeCell ref="F8009:G8009"/>
    <mergeCell ref="F8010:G8010"/>
    <mergeCell ref="F8011:G8011"/>
    <mergeCell ref="F8012:G8012"/>
    <mergeCell ref="F8013:G8013"/>
    <mergeCell ref="F8014:G8014"/>
    <mergeCell ref="I8016:J8016"/>
    <mergeCell ref="F8018:G8018"/>
    <mergeCell ref="F8019:G8019"/>
    <mergeCell ref="F8020:G8020"/>
    <mergeCell ref="F8021:G8021"/>
    <mergeCell ref="F8022:G8022"/>
    <mergeCell ref="F8023:G8023"/>
    <mergeCell ref="F8024:G8024"/>
    <mergeCell ref="F8025:G8025"/>
    <mergeCell ref="I8027:J8027"/>
    <mergeCell ref="F8029:G8029"/>
    <mergeCell ref="F8030:G8030"/>
    <mergeCell ref="F8031:G8031"/>
    <mergeCell ref="F8032:G8032"/>
    <mergeCell ref="F8033:G8033"/>
    <mergeCell ref="F8034:G8034"/>
    <mergeCell ref="I8036:J8036"/>
    <mergeCell ref="F8038:G8038"/>
    <mergeCell ref="F8039:G8039"/>
    <mergeCell ref="F8040:G8040"/>
    <mergeCell ref="F8041:G8041"/>
    <mergeCell ref="F8042:G8042"/>
    <mergeCell ref="F8043:G8043"/>
    <mergeCell ref="F8044:G8044"/>
    <mergeCell ref="I8046:J8046"/>
    <mergeCell ref="F8048:G8048"/>
    <mergeCell ref="F8049:G8049"/>
    <mergeCell ref="F8050:G8050"/>
    <mergeCell ref="F8051:G8051"/>
    <mergeCell ref="F8052:G8052"/>
    <mergeCell ref="F8053:G8053"/>
    <mergeCell ref="F8054:G8054"/>
    <mergeCell ref="B8055:K8055"/>
    <mergeCell ref="F8056:G8056"/>
    <mergeCell ref="F8057:G8057"/>
    <mergeCell ref="F8058:G8058"/>
    <mergeCell ref="F8059:G8059"/>
    <mergeCell ref="F8060:G8060"/>
    <mergeCell ref="F8061:G8061"/>
    <mergeCell ref="I8063:J8063"/>
    <mergeCell ref="F8065:G8065"/>
    <mergeCell ref="F8066:G8066"/>
    <mergeCell ref="F8067:G8067"/>
    <mergeCell ref="F8068:G8068"/>
    <mergeCell ref="F8069:G8069"/>
    <mergeCell ref="I8071:J8071"/>
    <mergeCell ref="F8073:G8073"/>
    <mergeCell ref="F8074:G8074"/>
    <mergeCell ref="F8075:G8075"/>
    <mergeCell ref="F8076:G8076"/>
    <mergeCell ref="F8077:G8077"/>
    <mergeCell ref="F8078:G8078"/>
    <mergeCell ref="F8079:G8079"/>
    <mergeCell ref="I8081:J8081"/>
    <mergeCell ref="F8083:G8083"/>
    <mergeCell ref="F8084:G8084"/>
    <mergeCell ref="F8085:G8085"/>
    <mergeCell ref="I8087:J8087"/>
    <mergeCell ref="F8089:G8089"/>
    <mergeCell ref="F8090:G8090"/>
    <mergeCell ref="F8091:G8091"/>
    <mergeCell ref="I8093:J8093"/>
    <mergeCell ref="F8095:G8095"/>
    <mergeCell ref="F8096:G8096"/>
    <mergeCell ref="F8097:G8097"/>
    <mergeCell ref="I8099:J8099"/>
    <mergeCell ref="F8101:G8101"/>
    <mergeCell ref="F8102:G8102"/>
    <mergeCell ref="F8103:G8103"/>
    <mergeCell ref="I8105:J8105"/>
    <mergeCell ref="F8107:G8107"/>
    <mergeCell ref="F8108:G8108"/>
    <mergeCell ref="F8109:G8109"/>
    <mergeCell ref="F8110:G8110"/>
    <mergeCell ref="F8111:G8111"/>
    <mergeCell ref="I8113:J8113"/>
    <mergeCell ref="F8115:G8115"/>
    <mergeCell ref="F8116:G8116"/>
    <mergeCell ref="F8117:G8117"/>
    <mergeCell ref="F8118:G8118"/>
    <mergeCell ref="F8119:G8119"/>
    <mergeCell ref="F8120:G8120"/>
    <mergeCell ref="F8121:G8121"/>
    <mergeCell ref="I8123:J8123"/>
    <mergeCell ref="F8125:G8125"/>
    <mergeCell ref="F8126:G8126"/>
    <mergeCell ref="F8127:G8127"/>
    <mergeCell ref="I8129:J8129"/>
    <mergeCell ref="F8131:G8131"/>
    <mergeCell ref="F8132:G8132"/>
    <mergeCell ref="F8133:G8133"/>
    <mergeCell ref="I8135:J8135"/>
    <mergeCell ref="F8137:G8137"/>
    <mergeCell ref="F8138:G8138"/>
    <mergeCell ref="F8139:G8139"/>
    <mergeCell ref="I8141:J8141"/>
    <mergeCell ref="F8143:G8143"/>
    <mergeCell ref="F8144:G8144"/>
    <mergeCell ref="F8145:G8145"/>
    <mergeCell ref="I8147:J8147"/>
    <mergeCell ref="F8149:G8149"/>
    <mergeCell ref="F8150:G8150"/>
    <mergeCell ref="F8151:G8151"/>
    <mergeCell ref="I8153:J8153"/>
    <mergeCell ref="F8155:G8155"/>
    <mergeCell ref="F8156:G8156"/>
    <mergeCell ref="B8157:B8158"/>
    <mergeCell ref="C8157:C8158"/>
    <mergeCell ref="D8157:D8158"/>
    <mergeCell ref="E8157:E8158"/>
    <mergeCell ref="F8157:F8158"/>
    <mergeCell ref="G8157:H8157"/>
    <mergeCell ref="I8157:J8157"/>
    <mergeCell ref="K8157:K8158"/>
    <mergeCell ref="B8160:F8160"/>
    <mergeCell ref="G8160:J8160"/>
    <mergeCell ref="B8161:F8161"/>
    <mergeCell ref="G8161:J8161"/>
    <mergeCell ref="B8162:F8162"/>
    <mergeCell ref="G8162:J8162"/>
    <mergeCell ref="B8163:F8163"/>
    <mergeCell ref="G8163:J8163"/>
    <mergeCell ref="B8164:F8164"/>
    <mergeCell ref="G8164:J8164"/>
    <mergeCell ref="G8165:J8165"/>
    <mergeCell ref="B8167:F8167"/>
    <mergeCell ref="G8167:J8167"/>
    <mergeCell ref="B8168:F8168"/>
    <mergeCell ref="G8168:J8168"/>
    <mergeCell ref="I8170:J8170"/>
    <mergeCell ref="F8172:G8172"/>
    <mergeCell ref="F8173:G8173"/>
    <mergeCell ref="B8174:B8175"/>
    <mergeCell ref="C8174:C8175"/>
    <mergeCell ref="D8174:D8175"/>
    <mergeCell ref="E8174:E8175"/>
    <mergeCell ref="F8174:F8175"/>
    <mergeCell ref="G8174:H8174"/>
    <mergeCell ref="I8174:J8174"/>
    <mergeCell ref="K8174:K8175"/>
    <mergeCell ref="B8177:F8177"/>
    <mergeCell ref="G8177:J8177"/>
    <mergeCell ref="B8178:F8178"/>
    <mergeCell ref="G8178:J8178"/>
    <mergeCell ref="B8179:F8179"/>
    <mergeCell ref="G8179:J8179"/>
    <mergeCell ref="B8180:F8180"/>
    <mergeCell ref="G8180:J8180"/>
    <mergeCell ref="B8181:F8181"/>
    <mergeCell ref="G8181:J8181"/>
    <mergeCell ref="G8182:J8182"/>
    <mergeCell ref="B8184:F8184"/>
    <mergeCell ref="G8184:J8184"/>
    <mergeCell ref="B8185:F8185"/>
    <mergeCell ref="G8185:J8185"/>
    <mergeCell ref="I8187:J8187"/>
    <mergeCell ref="F8189:G8189"/>
    <mergeCell ref="F8190:G8190"/>
    <mergeCell ref="B8191:B8192"/>
    <mergeCell ref="C8191:C8192"/>
    <mergeCell ref="D8191:D8192"/>
    <mergeCell ref="E8191:E8192"/>
    <mergeCell ref="F8191:F8192"/>
    <mergeCell ref="G8191:H8191"/>
    <mergeCell ref="I8191:J8191"/>
    <mergeCell ref="K8191:K8192"/>
    <mergeCell ref="B8194:F8194"/>
    <mergeCell ref="G8194:J8194"/>
    <mergeCell ref="B8195:F8195"/>
    <mergeCell ref="G8195:J8195"/>
    <mergeCell ref="B8196:F8196"/>
    <mergeCell ref="G8196:J8196"/>
    <mergeCell ref="B8197:F8197"/>
    <mergeCell ref="G8197:J8197"/>
    <mergeCell ref="B8198:F8198"/>
    <mergeCell ref="G8198:J8198"/>
    <mergeCell ref="G8199:J8199"/>
    <mergeCell ref="B8201:F8201"/>
    <mergeCell ref="G8201:J8201"/>
    <mergeCell ref="B8202:F8202"/>
    <mergeCell ref="G8202:J8202"/>
    <mergeCell ref="I8204:J8204"/>
    <mergeCell ref="F8229:G8229"/>
    <mergeCell ref="F8230:G8230"/>
    <mergeCell ref="I8232:J8232"/>
    <mergeCell ref="F8234:G8234"/>
    <mergeCell ref="F8235:G8235"/>
    <mergeCell ref="F8236:G8236"/>
    <mergeCell ref="I8238:J8238"/>
    <mergeCell ref="F8240:G8240"/>
    <mergeCell ref="F8241:G8241"/>
    <mergeCell ref="F8242:G8242"/>
    <mergeCell ref="I8244:J8244"/>
    <mergeCell ref="F8206:G8206"/>
    <mergeCell ref="F8207:G8207"/>
    <mergeCell ref="F8208:G8208"/>
    <mergeCell ref="F8209:G8209"/>
    <mergeCell ref="I8211:J8211"/>
    <mergeCell ref="F8213:G8213"/>
    <mergeCell ref="F8214:G8214"/>
    <mergeCell ref="F8215:G8215"/>
    <mergeCell ref="F8216:G8216"/>
    <mergeCell ref="F8217:G8217"/>
    <mergeCell ref="F8218:G8218"/>
    <mergeCell ref="I8220:J8220"/>
    <mergeCell ref="F8222:G8222"/>
    <mergeCell ref="F8223:G8223"/>
    <mergeCell ref="F8224:G8224"/>
    <mergeCell ref="I8226:J8226"/>
    <mergeCell ref="F8228:G8228"/>
  </mergeCells>
  <phoneticPr fontId="43" type="noConversion"/>
  <printOptions horizontalCentered="1"/>
  <pageMargins left="0.51181102362204722" right="0.51181102362204722" top="0.78740157480314965" bottom="0.78740157480314965" header="0.31496062992125984" footer="0.39370078740157483"/>
  <pageSetup paperSize="9" scale="63" fitToHeight="0" orientation="landscape" r:id="rId1"/>
  <headerFooter>
    <oddHeader>&amp;L
 &amp;G</oddHeader>
    <oddFooter>&amp;L&amp;"Arial Narrow,Normal"&amp;10     &amp;A
     &amp;F</oddFooter>
  </headerFooter>
  <rowBreaks count="2" manualBreakCount="2">
    <brk id="7778" max="12" man="1"/>
    <brk id="7811" max="12" man="1"/>
  </rowBreaks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49A0C-AD26-475D-B840-0AB2A5F7B486}">
  <sheetPr codeName="Planilha12"/>
  <dimension ref="B1:U500"/>
  <sheetViews>
    <sheetView showGridLines="0" showZeros="0" view="pageBreakPreview" zoomScale="85" zoomScaleNormal="100" zoomScaleSheetLayoutView="85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1" style="24" customWidth="1"/>
    <col min="4" max="4" width="9.7109375" style="24" bestFit="1" customWidth="1"/>
    <col min="5" max="14" width="10.7109375" style="24" customWidth="1"/>
    <col min="15" max="15" width="10.7109375" style="26" customWidth="1"/>
    <col min="16" max="16" width="1.7109375" style="24" customWidth="1"/>
    <col min="17" max="17" width="9.140625" style="24" customWidth="1"/>
    <col min="18" max="16384" width="9.140625" style="24"/>
  </cols>
  <sheetData>
    <row r="1" spans="2:21" s="16" customFormat="1" ht="20.100000000000001" customHeight="1" x14ac:dyDescent="0.25"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</row>
    <row r="2" spans="2:21" s="16" customFormat="1" ht="20.100000000000001" customHeight="1" x14ac:dyDescent="0.25"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7"/>
    </row>
    <row r="3" spans="2:21" s="16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8"/>
      <c r="S4" s="8"/>
      <c r="T4" s="9"/>
      <c r="U4" s="9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0"/>
      <c r="N7" s="3"/>
      <c r="O7" s="14"/>
    </row>
    <row r="8" spans="2:21" s="15" customFormat="1" ht="20.100000000000001" customHeight="1" x14ac:dyDescent="0.25">
      <c r="B8" s="12"/>
      <c r="C8" s="13"/>
      <c r="D8" s="6"/>
      <c r="E8" s="6"/>
      <c r="F8" s="6"/>
      <c r="G8" s="7"/>
      <c r="H8" s="7"/>
      <c r="I8" s="7"/>
      <c r="J8" s="7"/>
      <c r="K8" s="6"/>
      <c r="M8" s="7"/>
      <c r="N8" s="7"/>
    </row>
    <row r="9" spans="2:21" ht="20.100000000000001" customHeight="1" x14ac:dyDescent="0.25">
      <c r="B9" s="34"/>
      <c r="O9" s="25"/>
    </row>
    <row r="10" spans="2:21" ht="20.100000000000001" customHeight="1" x14ac:dyDescent="0.25">
      <c r="B10" s="34"/>
      <c r="O10" s="25"/>
    </row>
    <row r="11" spans="2:21" ht="20.100000000000001" customHeight="1" x14ac:dyDescent="0.25">
      <c r="B11" s="34"/>
      <c r="C11" s="34"/>
      <c r="D11" s="37"/>
      <c r="E11" s="36"/>
      <c r="F11" s="34"/>
      <c r="G11" s="34"/>
      <c r="H11" s="34"/>
      <c r="I11" s="34"/>
      <c r="J11" s="34"/>
      <c r="K11" s="34"/>
      <c r="L11" s="37"/>
      <c r="M11" s="36"/>
      <c r="N11" s="34"/>
      <c r="O11" s="25"/>
    </row>
    <row r="12" spans="2:21" ht="20.100000000000001" customHeight="1" x14ac:dyDescent="0.25">
      <c r="B12" s="34"/>
      <c r="O12" s="25"/>
    </row>
    <row r="13" spans="2:21" ht="20.100000000000001" customHeight="1" x14ac:dyDescent="0.25">
      <c r="B13" s="34"/>
      <c r="C13" s="540" t="s">
        <v>263</v>
      </c>
      <c r="D13" s="540"/>
      <c r="E13" s="540"/>
      <c r="F13" s="540"/>
      <c r="G13" s="540"/>
      <c r="H13" s="540"/>
      <c r="I13" s="540"/>
      <c r="J13" s="540"/>
      <c r="K13" s="540"/>
      <c r="L13" s="540"/>
      <c r="M13" s="540"/>
      <c r="N13" s="540"/>
      <c r="O13" s="25"/>
    </row>
    <row r="14" spans="2:21" ht="20.100000000000001" customHeight="1" x14ac:dyDescent="0.25">
      <c r="B14" s="34"/>
      <c r="C14" s="540"/>
      <c r="D14" s="540"/>
      <c r="E14" s="540"/>
      <c r="F14" s="540"/>
      <c r="G14" s="540"/>
      <c r="H14" s="540"/>
      <c r="I14" s="540"/>
      <c r="J14" s="540"/>
      <c r="K14" s="540"/>
      <c r="L14" s="540"/>
      <c r="M14" s="540"/>
      <c r="N14" s="540"/>
      <c r="O14" s="25"/>
    </row>
    <row r="15" spans="2:21" ht="20.100000000000001" customHeight="1" x14ac:dyDescent="0.25">
      <c r="B15" s="34"/>
      <c r="C15" s="540"/>
      <c r="D15" s="540"/>
      <c r="E15" s="540"/>
      <c r="F15" s="540"/>
      <c r="G15" s="540"/>
      <c r="H15" s="540"/>
      <c r="I15" s="540"/>
      <c r="J15" s="540"/>
      <c r="K15" s="540"/>
      <c r="L15" s="540"/>
      <c r="M15" s="540"/>
      <c r="N15" s="540"/>
      <c r="O15" s="25"/>
    </row>
    <row r="16" spans="2:21" s="15" customFormat="1" ht="20.100000000000001" customHeight="1" x14ac:dyDescent="0.25">
      <c r="B16" s="12"/>
      <c r="C16" s="13"/>
      <c r="D16" s="6"/>
      <c r="E16" s="6"/>
      <c r="F16" s="6"/>
      <c r="G16" s="7"/>
      <c r="H16" s="7"/>
      <c r="I16" s="7"/>
      <c r="J16" s="7"/>
      <c r="K16" s="6"/>
      <c r="M16" s="7"/>
      <c r="N16" s="7"/>
    </row>
    <row r="17" spans="2:15" ht="20.100000000000001" customHeight="1" x14ac:dyDescent="0.25">
      <c r="B17" s="34"/>
      <c r="C17" s="35"/>
      <c r="D17" s="34"/>
      <c r="E17" s="34"/>
      <c r="F17" s="34"/>
      <c r="G17" s="34"/>
      <c r="H17" s="34"/>
      <c r="I17" s="34"/>
      <c r="J17" s="34"/>
      <c r="K17" s="31"/>
      <c r="L17" s="34"/>
      <c r="M17" s="34"/>
      <c r="N17" s="34"/>
      <c r="O17" s="25"/>
    </row>
    <row r="18" spans="2:15" ht="20.100000000000001" customHeight="1" x14ac:dyDescent="0.25">
      <c r="B18" s="34"/>
      <c r="C18" s="34"/>
      <c r="D18" s="37"/>
      <c r="E18" s="36"/>
      <c r="F18" s="34"/>
      <c r="G18" s="34"/>
      <c r="H18" s="34"/>
      <c r="I18" s="34"/>
      <c r="J18" s="34"/>
      <c r="K18" s="34"/>
      <c r="L18" s="37"/>
      <c r="M18" s="36"/>
      <c r="N18" s="34"/>
      <c r="O18" s="25"/>
    </row>
    <row r="19" spans="2:15" ht="20.100000000000001" customHeight="1" x14ac:dyDescent="0.25">
      <c r="B19" s="34"/>
      <c r="C19" s="34"/>
      <c r="D19" s="37"/>
      <c r="E19" s="36"/>
      <c r="F19" s="34"/>
      <c r="G19" s="34"/>
      <c r="H19" s="34"/>
      <c r="I19" s="34"/>
      <c r="J19" s="34"/>
      <c r="K19" s="34"/>
      <c r="L19" s="37"/>
      <c r="M19" s="36"/>
      <c r="N19" s="34"/>
      <c r="O19" s="25"/>
    </row>
    <row r="20" spans="2:15" ht="20.100000000000001" customHeight="1" x14ac:dyDescent="0.25">
      <c r="B20" s="34"/>
      <c r="C20" s="34"/>
      <c r="D20" s="37"/>
      <c r="E20" s="36"/>
      <c r="F20" s="34"/>
      <c r="G20" s="34"/>
      <c r="H20" s="34"/>
      <c r="I20" s="34"/>
      <c r="J20" s="34"/>
      <c r="K20" s="34"/>
      <c r="L20" s="37"/>
      <c r="M20" s="36"/>
      <c r="N20" s="34"/>
      <c r="O20" s="25"/>
    </row>
    <row r="21" spans="2:15" ht="20.100000000000001" customHeight="1" x14ac:dyDescent="0.25">
      <c r="B21" s="34"/>
      <c r="C21" s="34"/>
      <c r="D21" s="37"/>
      <c r="E21" s="36"/>
      <c r="F21" s="34"/>
      <c r="G21" s="34"/>
      <c r="H21" s="34"/>
      <c r="I21" s="34"/>
      <c r="J21" s="34"/>
      <c r="K21" s="34"/>
      <c r="L21" s="37"/>
      <c r="M21" s="36"/>
      <c r="N21" s="34"/>
      <c r="O21" s="25"/>
    </row>
    <row r="22" spans="2:15" ht="20.100000000000001" customHeight="1" x14ac:dyDescent="0.25">
      <c r="B22" s="34"/>
      <c r="C22" s="34"/>
      <c r="D22" s="37"/>
      <c r="E22" s="36"/>
      <c r="F22" s="34"/>
      <c r="G22" s="34"/>
      <c r="H22" s="34"/>
      <c r="I22" s="34"/>
      <c r="J22" s="34"/>
      <c r="K22" s="34"/>
      <c r="L22" s="37"/>
      <c r="M22" s="36"/>
      <c r="N22" s="34"/>
      <c r="O22" s="25"/>
    </row>
    <row r="23" spans="2:15" ht="20.100000000000001" customHeight="1" x14ac:dyDescent="0.25">
      <c r="B23" s="34"/>
      <c r="C23" s="33"/>
      <c r="D23" s="38"/>
      <c r="E23" s="39"/>
      <c r="F23" s="33"/>
      <c r="G23" s="34"/>
      <c r="H23" s="34"/>
      <c r="I23" s="34"/>
      <c r="J23" s="34"/>
      <c r="K23" s="33"/>
      <c r="L23" s="38"/>
      <c r="M23" s="39"/>
      <c r="N23" s="33"/>
      <c r="O23" s="25"/>
    </row>
    <row r="24" spans="2:15" s="15" customFormat="1" ht="20.100000000000001" customHeight="1" x14ac:dyDescent="0.25">
      <c r="B24" s="12"/>
      <c r="C24" s="13"/>
      <c r="D24" s="6"/>
      <c r="E24" s="6"/>
      <c r="F24" s="6"/>
      <c r="G24" s="7"/>
      <c r="H24" s="7"/>
      <c r="I24" s="7"/>
      <c r="J24" s="7"/>
      <c r="K24" s="6"/>
      <c r="M24" s="7"/>
      <c r="N24" s="7"/>
    </row>
    <row r="25" spans="2:15" ht="20.100000000000001" customHeight="1" x14ac:dyDescent="0.25">
      <c r="B25" s="34"/>
      <c r="C25" s="35"/>
      <c r="D25" s="34"/>
      <c r="E25" s="34"/>
      <c r="F25" s="34"/>
      <c r="G25" s="34"/>
      <c r="H25" s="34"/>
      <c r="I25" s="34"/>
      <c r="J25" s="34"/>
      <c r="K25" s="31"/>
      <c r="L25" s="34"/>
      <c r="M25" s="34"/>
      <c r="N25" s="34"/>
      <c r="O25" s="25"/>
    </row>
    <row r="26" spans="2:15" ht="20.100000000000001" customHeight="1" x14ac:dyDescent="0.25">
      <c r="B26" s="34"/>
      <c r="C26" s="34"/>
      <c r="D26" s="37"/>
      <c r="E26" s="36"/>
      <c r="F26" s="34"/>
      <c r="G26" s="34"/>
      <c r="H26" s="34"/>
      <c r="I26" s="34"/>
      <c r="J26" s="34"/>
      <c r="K26" s="34"/>
      <c r="L26" s="37"/>
      <c r="M26" s="36"/>
      <c r="N26" s="34"/>
      <c r="O26" s="25"/>
    </row>
    <row r="27" spans="2:15" ht="20.100000000000001" customHeight="1" x14ac:dyDescent="0.25">
      <c r="B27" s="34"/>
      <c r="C27" s="33"/>
      <c r="D27" s="38"/>
      <c r="E27" s="39"/>
      <c r="F27" s="33"/>
      <c r="G27" s="34"/>
      <c r="H27" s="34"/>
      <c r="I27" s="34"/>
      <c r="J27" s="34"/>
      <c r="K27" s="33"/>
      <c r="L27" s="38"/>
      <c r="M27" s="39"/>
      <c r="N27" s="33"/>
      <c r="O27" s="25"/>
    </row>
    <row r="500" spans="2:2" x14ac:dyDescent="0.25">
      <c r="B500" s="24" t="s">
        <v>265</v>
      </c>
    </row>
  </sheetData>
  <mergeCells count="2">
    <mergeCell ref="B1:P2"/>
    <mergeCell ref="C13:N15"/>
  </mergeCells>
  <printOptions horizontalCentered="1" vertic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 alignWithMargins="0">
    <oddHeader>&amp;L&amp;G</oddHeader>
    <oddFooter>&amp;L&amp;"Arial Narrow,Normal"&amp;10&amp;A
&amp;F</oddFooter>
  </headerFooter>
  <colBreaks count="1" manualBreakCount="1">
    <brk id="17" max="1048575" man="1"/>
  </colBreaks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68B3A-D04E-4A1A-825D-7FD07468399C}">
  <sheetPr codeName="Planilha13">
    <pageSetUpPr fitToPage="1"/>
  </sheetPr>
  <dimension ref="B1:AF603"/>
  <sheetViews>
    <sheetView showGridLines="0" view="pageBreakPreview" zoomScale="85" zoomScaleNormal="40" zoomScaleSheetLayoutView="85" zoomScalePageLayoutView="55" workbookViewId="0">
      <pane ySplit="15" topLeftCell="A16" activePane="bottomLeft" state="frozen"/>
      <selection activeCell="B1" sqref="B1:AB2"/>
      <selection pane="bottomLeft" activeCell="B1" sqref="B1:AB2"/>
    </sheetView>
  </sheetViews>
  <sheetFormatPr defaultRowHeight="12.75" x14ac:dyDescent="0.25"/>
  <cols>
    <col min="1" max="1" width="1.7109375" style="29" customWidth="1"/>
    <col min="2" max="2" width="11.42578125" style="29" customWidth="1"/>
    <col min="3" max="3" width="72.85546875" style="29" customWidth="1"/>
    <col min="4" max="4" width="9.7109375" style="29" customWidth="1"/>
    <col min="5" max="5" width="10.7109375" style="29" customWidth="1"/>
    <col min="6" max="10" width="3.7109375" style="29" customWidth="1"/>
    <col min="11" max="11" width="4.85546875" style="29" customWidth="1"/>
    <col min="12" max="12" width="3.5703125" style="29" customWidth="1"/>
    <col min="13" max="16" width="3.7109375" style="29" customWidth="1"/>
    <col min="17" max="17" width="4.5703125" style="29" customWidth="1"/>
    <col min="18" max="20" width="3.7109375" style="29" customWidth="1"/>
    <col min="21" max="21" width="4.5703125" style="29" customWidth="1"/>
    <col min="22" max="24" width="3.7109375" style="29" customWidth="1"/>
    <col min="25" max="25" width="4.5703125" style="29" customWidth="1"/>
    <col min="26" max="28" width="3.7109375" style="29" customWidth="1"/>
    <col min="29" max="29" width="5.140625" style="29" customWidth="1"/>
    <col min="30" max="30" width="1.7109375" style="29" customWidth="1"/>
    <col min="31" max="32" width="12.42578125" style="29" bestFit="1" customWidth="1"/>
    <col min="33" max="16384" width="9.140625" style="29"/>
  </cols>
  <sheetData>
    <row r="1" spans="2:31" s="16" customFormat="1" ht="9.9499999999999993" customHeight="1" x14ac:dyDescent="0.25">
      <c r="B1" s="654" t="s">
        <v>376</v>
      </c>
      <c r="C1" s="654"/>
      <c r="D1" s="654"/>
      <c r="E1" s="654"/>
      <c r="F1" s="654"/>
      <c r="G1" s="654"/>
      <c r="H1" s="654"/>
      <c r="I1" s="654"/>
      <c r="J1" s="654"/>
      <c r="K1" s="654"/>
      <c r="L1" s="654"/>
      <c r="M1" s="654"/>
      <c r="N1" s="654"/>
      <c r="O1" s="654"/>
      <c r="P1" s="654"/>
      <c r="Q1" s="654"/>
      <c r="R1" s="654"/>
      <c r="S1" s="654"/>
      <c r="T1" s="654"/>
      <c r="U1" s="654"/>
      <c r="V1" s="654"/>
      <c r="W1" s="654"/>
      <c r="X1" s="654"/>
      <c r="Y1" s="654"/>
      <c r="Z1" s="654"/>
      <c r="AA1" s="654"/>
      <c r="AB1" s="654"/>
      <c r="AC1" s="654"/>
    </row>
    <row r="2" spans="2:31" s="16" customFormat="1" ht="9.9499999999999993" customHeight="1" x14ac:dyDescent="0.25">
      <c r="B2" s="654"/>
      <c r="C2" s="654"/>
      <c r="D2" s="654"/>
      <c r="E2" s="654"/>
      <c r="F2" s="654"/>
      <c r="G2" s="654"/>
      <c r="H2" s="654"/>
      <c r="I2" s="654"/>
      <c r="J2" s="654"/>
      <c r="K2" s="654"/>
      <c r="L2" s="654"/>
      <c r="M2" s="654"/>
      <c r="N2" s="654"/>
      <c r="O2" s="654"/>
      <c r="P2" s="654"/>
      <c r="Q2" s="654"/>
      <c r="R2" s="654"/>
      <c r="S2" s="654"/>
      <c r="T2" s="654"/>
      <c r="U2" s="654"/>
      <c r="V2" s="654"/>
      <c r="W2" s="654"/>
      <c r="X2" s="654"/>
      <c r="Y2" s="654"/>
      <c r="Z2" s="654"/>
      <c r="AA2" s="654"/>
      <c r="AB2" s="654"/>
      <c r="AC2" s="654"/>
    </row>
    <row r="3" spans="2:31" s="16" customFormat="1" ht="9.9499999999999993" customHeight="1" x14ac:dyDescent="0.25">
      <c r="B3" s="654"/>
      <c r="C3" s="654"/>
      <c r="D3" s="654"/>
      <c r="E3" s="654"/>
      <c r="F3" s="654"/>
      <c r="G3" s="654"/>
      <c r="H3" s="654"/>
      <c r="I3" s="654"/>
      <c r="J3" s="654"/>
      <c r="K3" s="654"/>
      <c r="L3" s="654"/>
      <c r="M3" s="654"/>
      <c r="N3" s="654"/>
      <c r="O3" s="654"/>
      <c r="P3" s="654"/>
      <c r="Q3" s="654"/>
      <c r="R3" s="654"/>
      <c r="S3" s="654"/>
      <c r="T3" s="654"/>
      <c r="U3" s="654"/>
      <c r="V3" s="654"/>
      <c r="W3" s="654"/>
      <c r="X3" s="654"/>
      <c r="Y3" s="654"/>
      <c r="Z3" s="654"/>
      <c r="AA3" s="654"/>
      <c r="AB3" s="654"/>
      <c r="AC3" s="654"/>
    </row>
    <row r="4" spans="2:31" s="16" customFormat="1" ht="9.9499999999999993" customHeight="1" x14ac:dyDescent="0.25">
      <c r="B4" s="654"/>
      <c r="C4" s="654"/>
      <c r="D4" s="654"/>
      <c r="E4" s="654"/>
      <c r="F4" s="654"/>
      <c r="G4" s="654"/>
      <c r="H4" s="654"/>
      <c r="I4" s="654"/>
      <c r="J4" s="654"/>
      <c r="K4" s="654"/>
      <c r="L4" s="654"/>
      <c r="M4" s="654"/>
      <c r="N4" s="654"/>
      <c r="O4" s="654"/>
      <c r="P4" s="654"/>
      <c r="Q4" s="654"/>
      <c r="R4" s="654"/>
      <c r="S4" s="654"/>
      <c r="T4" s="654"/>
      <c r="U4" s="654"/>
      <c r="V4" s="654"/>
      <c r="W4" s="654"/>
      <c r="X4" s="654"/>
      <c r="Y4" s="654"/>
      <c r="Z4" s="654"/>
      <c r="AA4" s="654"/>
      <c r="AB4" s="654"/>
      <c r="AC4" s="654"/>
    </row>
    <row r="5" spans="2:31" s="16" customFormat="1" ht="9.9499999999999993" customHeight="1" x14ac:dyDescent="0.25">
      <c r="B5" s="654"/>
      <c r="C5" s="654"/>
      <c r="D5" s="654"/>
      <c r="E5" s="654"/>
      <c r="F5" s="654"/>
      <c r="G5" s="654"/>
      <c r="H5" s="654"/>
      <c r="I5" s="654"/>
      <c r="J5" s="654"/>
      <c r="K5" s="654"/>
      <c r="L5" s="654"/>
      <c r="M5" s="654"/>
      <c r="N5" s="654"/>
      <c r="O5" s="654"/>
      <c r="P5" s="654"/>
      <c r="Q5" s="654"/>
      <c r="R5" s="654"/>
      <c r="S5" s="654"/>
      <c r="T5" s="654"/>
      <c r="U5" s="654"/>
      <c r="V5" s="654"/>
      <c r="W5" s="654"/>
      <c r="X5" s="654"/>
      <c r="Y5" s="654"/>
      <c r="Z5" s="654"/>
      <c r="AA5" s="654"/>
      <c r="AB5" s="654"/>
      <c r="AC5" s="654"/>
    </row>
    <row r="6" spans="2:31" s="16" customFormat="1" ht="9.9499999999999993" customHeight="1" x14ac:dyDescent="0.25">
      <c r="B6" s="132"/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2"/>
      <c r="X6" s="132"/>
      <c r="Y6" s="132"/>
    </row>
    <row r="7" spans="2:31" s="16" customFormat="1" ht="15" customHeight="1" x14ac:dyDescent="0.25">
      <c r="B7" s="133"/>
      <c r="C7" s="133"/>
      <c r="G7" s="84" t="s">
        <v>22</v>
      </c>
      <c r="J7" s="660" t="str">
        <f>'DADOS DA OBRA'!J21</f>
        <v>10/04/2026</v>
      </c>
      <c r="K7" s="660"/>
      <c r="L7" s="660"/>
      <c r="Z7" s="106" t="s">
        <v>60</v>
      </c>
      <c r="AA7" s="612">
        <f>'BDI NORMAL (SD) '!$J$25/100</f>
        <v>0.25069999999999998</v>
      </c>
      <c r="AB7" s="612"/>
      <c r="AC7" s="612"/>
    </row>
    <row r="8" spans="2:31" s="5" customFormat="1" ht="15" customHeight="1" x14ac:dyDescent="0.25">
      <c r="B8" s="84" t="s">
        <v>11</v>
      </c>
      <c r="C8" s="89" t="str">
        <f>'DADOS DA OBRA'!B12</f>
        <v>CONCLUSÃO DO REMANESCENTE DA OBRA DE REFORMA E AMPLIAÇÃO DA EFG EM ARTES BASILEU FRANÇA, LOCALIZADA EM GOIÂNIA-GO.</v>
      </c>
      <c r="G8" s="84" t="s">
        <v>12</v>
      </c>
      <c r="J8" s="341" t="s">
        <v>123</v>
      </c>
      <c r="K8" s="221"/>
      <c r="L8" s="221"/>
      <c r="Z8" s="106" t="s">
        <v>62</v>
      </c>
      <c r="AA8" s="612">
        <f>'BDI DIFERENCIADO (SD)  '!$J$25/100</f>
        <v>0.20860000000000001</v>
      </c>
      <c r="AB8" s="612"/>
      <c r="AC8" s="612"/>
    </row>
    <row r="9" spans="2:31" s="5" customFormat="1" ht="15" customHeight="1" x14ac:dyDescent="0.25">
      <c r="B9" s="84" t="s">
        <v>13</v>
      </c>
      <c r="C9" s="88" t="str">
        <f>'DADOS DA OBRA'!$B$15&amp;", "&amp;'DADOS DA OBRA'!$B$18&amp;""</f>
        <v>AVENIDA UNIVERSITÁRIA, N. 1750, SETOR UNIVERSITÁRIO</v>
      </c>
      <c r="G9" s="84" t="s">
        <v>108</v>
      </c>
      <c r="J9" s="89" t="str">
        <f>'DADOS DA OBRA'!B24</f>
        <v>6 MESES</v>
      </c>
      <c r="K9" s="89"/>
      <c r="Z9" s="106"/>
      <c r="AA9" s="613"/>
      <c r="AB9" s="613"/>
      <c r="AC9" s="613"/>
    </row>
    <row r="10" spans="2:31" s="5" customFormat="1" ht="15" customHeight="1" x14ac:dyDescent="0.25">
      <c r="B10" s="84" t="s">
        <v>262</v>
      </c>
      <c r="C10" s="33" t="str">
        <f>'DADOS DA OBRA'!$J$18 &amp; "-" &amp; 'DADOS DA OBRA'!$M$18</f>
        <v>GOIÂNIA-GO</v>
      </c>
      <c r="G10" s="106"/>
      <c r="H10" s="612"/>
      <c r="I10" s="612"/>
      <c r="J10" s="91"/>
      <c r="K10" s="106"/>
      <c r="Z10" s="106"/>
      <c r="AA10" s="613"/>
      <c r="AB10" s="613"/>
      <c r="AC10" s="613"/>
    </row>
    <row r="11" spans="2:31" s="5" customFormat="1" ht="15" customHeight="1" x14ac:dyDescent="0.25">
      <c r="B11" s="84"/>
      <c r="C11" s="33"/>
      <c r="G11" s="106"/>
      <c r="H11" s="87"/>
      <c r="I11" s="87"/>
      <c r="J11" s="91"/>
      <c r="K11" s="106"/>
      <c r="Z11" s="106"/>
      <c r="AA11" s="613"/>
      <c r="AB11" s="613"/>
      <c r="AC11" s="613"/>
    </row>
    <row r="12" spans="2:31" s="5" customFormat="1" ht="15" customHeight="1" thickBot="1" x14ac:dyDescent="0.3">
      <c r="B12" s="91"/>
      <c r="C12" s="91"/>
      <c r="M12" s="91"/>
      <c r="N12" s="91"/>
      <c r="O12" s="133"/>
      <c r="P12" s="91"/>
      <c r="Q12" s="91"/>
      <c r="R12" s="91"/>
      <c r="S12" s="133"/>
      <c r="T12" s="91"/>
      <c r="U12" s="91"/>
      <c r="V12" s="91"/>
      <c r="W12" s="133"/>
      <c r="X12" s="91"/>
      <c r="Y12" s="91"/>
    </row>
    <row r="13" spans="2:31" s="28" customFormat="1" ht="20.100000000000001" customHeight="1" thickBot="1" x14ac:dyDescent="0.3">
      <c r="B13" s="559" t="s">
        <v>14</v>
      </c>
      <c r="C13" s="659" t="s">
        <v>256</v>
      </c>
      <c r="D13" s="659" t="s">
        <v>231</v>
      </c>
      <c r="E13" s="659"/>
      <c r="F13" s="655" t="s">
        <v>17</v>
      </c>
      <c r="G13" s="656"/>
      <c r="H13" s="656"/>
      <c r="I13" s="656"/>
      <c r="J13" s="656"/>
      <c r="K13" s="656"/>
      <c r="L13" s="656"/>
      <c r="M13" s="656"/>
      <c r="N13" s="656"/>
      <c r="O13" s="656"/>
      <c r="P13" s="656"/>
      <c r="Q13" s="656"/>
      <c r="R13" s="656"/>
      <c r="S13" s="656"/>
      <c r="T13" s="656"/>
      <c r="U13" s="656"/>
      <c r="V13" s="656"/>
      <c r="W13" s="656"/>
      <c r="X13" s="656"/>
      <c r="Y13" s="656"/>
      <c r="Z13" s="656"/>
      <c r="AA13" s="656"/>
      <c r="AB13" s="656"/>
      <c r="AC13" s="657"/>
    </row>
    <row r="14" spans="2:31" s="28" customFormat="1" ht="18" customHeight="1" thickBot="1" x14ac:dyDescent="0.3">
      <c r="B14" s="559"/>
      <c r="C14" s="659"/>
      <c r="D14" s="659"/>
      <c r="E14" s="659"/>
      <c r="F14" s="559" t="s">
        <v>232</v>
      </c>
      <c r="G14" s="559"/>
      <c r="H14" s="559"/>
      <c r="I14" s="559"/>
      <c r="J14" s="559" t="s">
        <v>233</v>
      </c>
      <c r="K14" s="559"/>
      <c r="L14" s="559"/>
      <c r="M14" s="559"/>
      <c r="N14" s="559" t="s">
        <v>234</v>
      </c>
      <c r="O14" s="559"/>
      <c r="P14" s="559"/>
      <c r="Q14" s="559"/>
      <c r="R14" s="559" t="s">
        <v>268</v>
      </c>
      <c r="S14" s="559"/>
      <c r="T14" s="559"/>
      <c r="U14" s="559"/>
      <c r="V14" s="559" t="s">
        <v>3934</v>
      </c>
      <c r="W14" s="559"/>
      <c r="X14" s="559"/>
      <c r="Y14" s="559"/>
      <c r="Z14" s="559" t="s">
        <v>3935</v>
      </c>
      <c r="AA14" s="559"/>
      <c r="AB14" s="559"/>
      <c r="AC14" s="559"/>
    </row>
    <row r="15" spans="2:31" s="28" customFormat="1" ht="18" customHeight="1" thickBot="1" x14ac:dyDescent="0.3">
      <c r="B15" s="559"/>
      <c r="C15" s="659"/>
      <c r="D15" s="659"/>
      <c r="E15" s="659"/>
      <c r="F15" s="559"/>
      <c r="G15" s="559"/>
      <c r="H15" s="559"/>
      <c r="I15" s="559"/>
      <c r="J15" s="559"/>
      <c r="K15" s="559"/>
      <c r="L15" s="559"/>
      <c r="M15" s="559"/>
      <c r="N15" s="559"/>
      <c r="O15" s="559"/>
      <c r="P15" s="559"/>
      <c r="Q15" s="559"/>
      <c r="R15" s="559"/>
      <c r="S15" s="559"/>
      <c r="T15" s="559"/>
      <c r="U15" s="559"/>
      <c r="V15" s="559"/>
      <c r="W15" s="559"/>
      <c r="X15" s="559"/>
      <c r="Y15" s="559"/>
      <c r="Z15" s="559"/>
      <c r="AA15" s="559"/>
      <c r="AB15" s="559"/>
      <c r="AC15" s="559"/>
    </row>
    <row r="16" spans="2:31" ht="18" customHeight="1" thickBot="1" x14ac:dyDescent="0.3">
      <c r="B16" s="614" t="str">
        <f>'ORÇAMENTO RESUMO (SD)'!B10</f>
        <v xml:space="preserve"> 1 </v>
      </c>
      <c r="C16" s="617" t="str">
        <f>VLOOKUP(B16,'ORÇAMENTO RESUMO (SD)'!$B$10:$L$72,4,FALSE)</f>
        <v>ADMINISTRAÇÃO LOCAL</v>
      </c>
      <c r="D16" s="620">
        <f>VLOOKUP(B16,'ORÇAMENTO RESUMO (SD)'!$B$10:$L$72,10,FALSE)</f>
        <v>655665.6</v>
      </c>
      <c r="E16" s="621"/>
      <c r="F16" s="560">
        <f>F18*$D16</f>
        <v>55066.018850214132</v>
      </c>
      <c r="G16" s="561"/>
      <c r="H16" s="561"/>
      <c r="I16" s="561"/>
      <c r="J16" s="560">
        <f t="shared" ref="J16" si="0">J18*$D16</f>
        <v>131413.96069554164</v>
      </c>
      <c r="K16" s="561"/>
      <c r="L16" s="561"/>
      <c r="M16" s="561"/>
      <c r="N16" s="560">
        <f t="shared" ref="N16" si="1">N18*$D16</f>
        <v>133076.68277405485</v>
      </c>
      <c r="O16" s="561"/>
      <c r="P16" s="561"/>
      <c r="Q16" s="561"/>
      <c r="R16" s="560">
        <f t="shared" ref="R16" si="2">R18*$D16</f>
        <v>173274.34633697823</v>
      </c>
      <c r="S16" s="561"/>
      <c r="T16" s="561"/>
      <c r="U16" s="561"/>
      <c r="V16" s="560">
        <f t="shared" ref="V16" si="3">V18*$D16</f>
        <v>134948.20445081152</v>
      </c>
      <c r="W16" s="561"/>
      <c r="X16" s="561"/>
      <c r="Y16" s="561"/>
      <c r="Z16" s="560">
        <f t="shared" ref="Z16" si="4">Z18*$D16</f>
        <v>27886.386892399933</v>
      </c>
      <c r="AA16" s="561"/>
      <c r="AB16" s="561"/>
      <c r="AC16" s="658"/>
      <c r="AE16" s="279"/>
    </row>
    <row r="17" spans="2:32" ht="6" customHeight="1" thickBot="1" x14ac:dyDescent="0.3">
      <c r="B17" s="615"/>
      <c r="C17" s="618"/>
      <c r="D17" s="575">
        <f>ROUND(D16/$D$205,6)</f>
        <v>2.0500999999999998E-2</v>
      </c>
      <c r="E17" s="577">
        <f>ROUND(SUM(F18:AC18),4)</f>
        <v>1</v>
      </c>
      <c r="F17" s="579"/>
      <c r="G17" s="555"/>
      <c r="H17" s="555"/>
      <c r="I17" s="555"/>
      <c r="J17" s="555"/>
      <c r="K17" s="555"/>
      <c r="L17" s="555"/>
      <c r="M17" s="555"/>
      <c r="N17" s="555"/>
      <c r="O17" s="555"/>
      <c r="P17" s="555"/>
      <c r="Q17" s="555"/>
      <c r="R17" s="555"/>
      <c r="S17" s="555"/>
      <c r="T17" s="555"/>
      <c r="U17" s="555"/>
      <c r="V17" s="555"/>
      <c r="W17" s="555"/>
      <c r="X17" s="555"/>
      <c r="Y17" s="555"/>
      <c r="Z17" s="555"/>
      <c r="AA17" s="555"/>
      <c r="AB17" s="555"/>
      <c r="AC17" s="580"/>
    </row>
    <row r="18" spans="2:32" ht="18" customHeight="1" thickBot="1" x14ac:dyDescent="0.3">
      <c r="B18" s="616"/>
      <c r="C18" s="619"/>
      <c r="D18" s="576"/>
      <c r="E18" s="578"/>
      <c r="F18" s="581">
        <f>+SUM(F22,F25,F28,F31,F34,F37,F40,F43,F46,F49,F52,F55,F58,F61,F64,F67,F70,F76,F79,F82,F85,F88,F91,F94,F97,F100,F103,F106,F109,F112,F115,F118,F121,F124,F127,F130,F136,F139,F142,F145,F148,F151,F154,F157,F160,F163,F166,F169,F172,F175,F178,F181,F184,F187,F190,F193,F196,F199,F202)/($D$205-$D$16)</f>
        <v>8.3984913727690055E-2</v>
      </c>
      <c r="G18" s="556"/>
      <c r="H18" s="556"/>
      <c r="I18" s="556"/>
      <c r="J18" s="562">
        <f t="shared" ref="J18" si="5">+SUM(J22,J25,J28,J31,J34,J37,J40,J43,J46,J49,J52,J55,J58,J61,J64,J67,J70,J76,J79,J82,J85,J88,J91,J94,J97,J100,J103,J106,J109,J112,J115,J118,J121,J124,J127,J130,J136,J139,J142,J145,J148,J151,J154,J157,J160,J163,J166,J169,J172,J175,J178,J181,J184,J187,J190,J193,J196,J199,J202)/($D$205-$D$16)</f>
        <v>0.2004283291597754</v>
      </c>
      <c r="K18" s="563"/>
      <c r="L18" s="563"/>
      <c r="M18" s="564"/>
      <c r="N18" s="562">
        <f t="shared" ref="N18" si="6">+SUM(N22,N25,N28,N31,N34,N37,N40,N43,N46,N49,N52,N55,N58,N61,N64,N67,N70,N76,N79,N82,N85,N88,N91,N94,N97,N100,N103,N106,N109,N112,N115,N118,N121,N124,N127,N130,N136,N139,N142,N145,N148,N151,N154,N157,N160,N163,N166,N169,N172,N175,N178,N181,N184,N187,N190,N193,N196,N199,N202)/($D$205-$D$16)</f>
        <v>0.20296425918037311</v>
      </c>
      <c r="O18" s="563"/>
      <c r="P18" s="563"/>
      <c r="Q18" s="564"/>
      <c r="R18" s="562">
        <f t="shared" ref="R18" si="7">+SUM(R22,R25,R28,R31,R34,R37,R40,R43,R46,R49,R52,R55,R58,R61,R64,R67,R70,R76,R79,R82,R85,R88,R91,R94,R97,R100,R103,R106,R109,R112,R115,R118,R121,R124,R127,R130,R136,R139,R142,R145,R148,R151,R154,R157,R160,R163,R166,R169,R172,R175,R178,R181,R184,R187,R190,R193,R196,R199,R202)/($D$205-$D$16)</f>
        <v>0.26427243756112601</v>
      </c>
      <c r="S18" s="563"/>
      <c r="T18" s="563"/>
      <c r="U18" s="564"/>
      <c r="V18" s="562">
        <f t="shared" ref="V18" si="8">+SUM(V22,V25,V28,V31,V34,V37,V40,V43,V46,V49,V52,V55,V58,V61,V64,V67,V70,V76,V79,V82,V85,V88,V91,V94,V97,V100,V103,V106,V109,V112,V115,V118,V121,V124,V127,V130,V136,V139,V142,V145,V148,V151,V154,V157,V160,V163,V166,V169,V172,V175,V178,V181,V184,V187,V190,V193,V196,V199,V202)/($D$205-$D$16)</f>
        <v>0.20581864360553842</v>
      </c>
      <c r="W18" s="563"/>
      <c r="X18" s="563"/>
      <c r="Y18" s="564"/>
      <c r="Z18" s="562">
        <f t="shared" ref="Z18" si="9">+SUM(Z22,Z25,Z28,Z31,Z34,Z37,Z40,Z43,Z46,Z49,Z52,Z55,Z58,Z61,Z64,Z67,Z70,Z76,Z79,Z82,Z85,Z88,Z91,Z94,Z97,Z100,Z103,Z106,Z109,Z112,Z115,Z118,Z121,Z124,Z127,Z130,Z136,Z139,Z142,Z145,Z148,Z151,Z154,Z157,Z160,Z163,Z166,Z169,Z172,Z175,Z178,Z181,Z184,Z187,Z190,Z193,Z196,Z199,Z202)/($D$205-$D$16)</f>
        <v>4.2531416765497432E-2</v>
      </c>
      <c r="AA18" s="563"/>
      <c r="AB18" s="563"/>
      <c r="AC18" s="653"/>
    </row>
    <row r="19" spans="2:32" ht="18" customHeight="1" thickBot="1" x14ac:dyDescent="0.3">
      <c r="B19" s="614" t="str">
        <f>'ORÇAMENTO RESUMO (SD)'!B11</f>
        <v xml:space="preserve"> 2 </v>
      </c>
      <c r="C19" s="617" t="str">
        <f>VLOOKUP(B19,'ORÇAMENTO RESUMO (SD)'!$B$10:$L$72,4,FALSE)</f>
        <v>IMPLANTAÇÃO E ABRIGO DE RESÍDUOS</v>
      </c>
      <c r="D19" s="620">
        <f>VLOOKUP(B19,'ORÇAMENTO RESUMO (SD)'!$B$10:$L$72,10,FALSE)</f>
        <v>3919512.6299999994</v>
      </c>
      <c r="E19" s="621"/>
      <c r="F19" s="622"/>
      <c r="G19" s="623"/>
      <c r="H19" s="623"/>
      <c r="I19" s="623"/>
      <c r="J19" s="623"/>
      <c r="K19" s="623"/>
      <c r="L19" s="623"/>
      <c r="M19" s="623"/>
      <c r="N19" s="623"/>
      <c r="O19" s="623"/>
      <c r="P19" s="623"/>
      <c r="Q19" s="623"/>
      <c r="R19" s="623"/>
      <c r="S19" s="623"/>
      <c r="T19" s="623"/>
      <c r="U19" s="623"/>
      <c r="V19" s="623"/>
      <c r="W19" s="623"/>
      <c r="X19" s="623"/>
      <c r="Y19" s="623"/>
      <c r="Z19" s="623"/>
      <c r="AA19" s="623"/>
      <c r="AB19" s="623"/>
      <c r="AC19" s="624"/>
    </row>
    <row r="20" spans="2:32" ht="6" customHeight="1" thickBot="1" x14ac:dyDescent="0.3">
      <c r="B20" s="615"/>
      <c r="C20" s="618"/>
      <c r="D20" s="631">
        <f>ROUND(D19/$D$205,6)</f>
        <v>0.122555</v>
      </c>
      <c r="E20" s="632"/>
      <c r="F20" s="625"/>
      <c r="G20" s="626"/>
      <c r="H20" s="626"/>
      <c r="I20" s="626"/>
      <c r="J20" s="626"/>
      <c r="K20" s="626"/>
      <c r="L20" s="626"/>
      <c r="M20" s="626"/>
      <c r="N20" s="626"/>
      <c r="O20" s="626"/>
      <c r="P20" s="626"/>
      <c r="Q20" s="626"/>
      <c r="R20" s="626"/>
      <c r="S20" s="626"/>
      <c r="T20" s="626"/>
      <c r="U20" s="626"/>
      <c r="V20" s="626"/>
      <c r="W20" s="626"/>
      <c r="X20" s="626"/>
      <c r="Y20" s="626"/>
      <c r="Z20" s="626"/>
      <c r="AA20" s="626"/>
      <c r="AB20" s="626"/>
      <c r="AC20" s="627"/>
    </row>
    <row r="21" spans="2:32" ht="18" customHeight="1" thickBot="1" x14ac:dyDescent="0.3">
      <c r="B21" s="616"/>
      <c r="C21" s="619"/>
      <c r="D21" s="633"/>
      <c r="E21" s="634"/>
      <c r="F21" s="628"/>
      <c r="G21" s="629"/>
      <c r="H21" s="629"/>
      <c r="I21" s="629"/>
      <c r="J21" s="629"/>
      <c r="K21" s="629"/>
      <c r="L21" s="629"/>
      <c r="M21" s="629"/>
      <c r="N21" s="629"/>
      <c r="O21" s="629"/>
      <c r="P21" s="629"/>
      <c r="Q21" s="629"/>
      <c r="R21" s="629"/>
      <c r="S21" s="629"/>
      <c r="T21" s="629"/>
      <c r="U21" s="629"/>
      <c r="V21" s="629"/>
      <c r="W21" s="629"/>
      <c r="X21" s="629"/>
      <c r="Y21" s="629"/>
      <c r="Z21" s="629"/>
      <c r="AA21" s="629"/>
      <c r="AB21" s="629"/>
      <c r="AC21" s="630"/>
      <c r="AF21" s="283"/>
    </row>
    <row r="22" spans="2:32" ht="18" customHeight="1" thickBot="1" x14ac:dyDescent="0.3">
      <c r="B22" s="565" t="str">
        <f>'ORÇAMENTO RESUMO (SD)'!B12</f>
        <v xml:space="preserve"> 2.1 </v>
      </c>
      <c r="C22" s="568" t="str">
        <f>VLOOKUP(B22,'ORÇAMENTO RESUMO (SD)'!$B$10:$L$72,4,FALSE)</f>
        <v>SERVIÇOS PRELIMINARES</v>
      </c>
      <c r="D22" s="571">
        <f>VLOOKUP(B22,'ORÇAMENTO RESUMO (SD)'!$B$10:$L$72,10,FALSE)</f>
        <v>23288.989999999998</v>
      </c>
      <c r="E22" s="572"/>
      <c r="F22" s="573">
        <f>F24*$D22</f>
        <v>23288.989999999998</v>
      </c>
      <c r="G22" s="558"/>
      <c r="H22" s="558"/>
      <c r="I22" s="558"/>
      <c r="J22" s="558">
        <f>J24*$D22</f>
        <v>0</v>
      </c>
      <c r="K22" s="558"/>
      <c r="L22" s="558"/>
      <c r="M22" s="558"/>
      <c r="N22" s="558">
        <f>N24*$D22</f>
        <v>0</v>
      </c>
      <c r="O22" s="558"/>
      <c r="P22" s="558"/>
      <c r="Q22" s="558"/>
      <c r="R22" s="558">
        <f>R24*$D22</f>
        <v>0</v>
      </c>
      <c r="S22" s="558"/>
      <c r="T22" s="558"/>
      <c r="U22" s="558"/>
      <c r="V22" s="558">
        <f>V24*$D22</f>
        <v>0</v>
      </c>
      <c r="W22" s="558"/>
      <c r="X22" s="558"/>
      <c r="Y22" s="558"/>
      <c r="Z22" s="558">
        <f>Z24*$D22</f>
        <v>0</v>
      </c>
      <c r="AA22" s="558"/>
      <c r="AB22" s="558"/>
      <c r="AC22" s="574"/>
    </row>
    <row r="23" spans="2:32" ht="6" customHeight="1" thickBot="1" x14ac:dyDescent="0.3">
      <c r="B23" s="566"/>
      <c r="C23" s="569"/>
      <c r="D23" s="575">
        <f>ROUND(D22/$D$205,6)</f>
        <v>7.2800000000000002E-4</v>
      </c>
      <c r="E23" s="577">
        <f>ROUND(SUM(F24:AC24),4)</f>
        <v>1</v>
      </c>
      <c r="F23" s="579"/>
      <c r="G23" s="555"/>
      <c r="H23" s="555"/>
      <c r="I23" s="555"/>
      <c r="J23" s="555"/>
      <c r="K23" s="555"/>
      <c r="L23" s="555"/>
      <c r="M23" s="555"/>
      <c r="N23" s="555"/>
      <c r="O23" s="555"/>
      <c r="P23" s="555"/>
      <c r="Q23" s="555"/>
      <c r="R23" s="555"/>
      <c r="S23" s="555"/>
      <c r="T23" s="555"/>
      <c r="U23" s="555"/>
      <c r="V23" s="555"/>
      <c r="W23" s="555"/>
      <c r="X23" s="555"/>
      <c r="Y23" s="555"/>
      <c r="Z23" s="555"/>
      <c r="AA23" s="555"/>
      <c r="AB23" s="555"/>
      <c r="AC23" s="580"/>
    </row>
    <row r="24" spans="2:32" ht="18" customHeight="1" thickBot="1" x14ac:dyDescent="0.3">
      <c r="B24" s="567"/>
      <c r="C24" s="570"/>
      <c r="D24" s="576"/>
      <c r="E24" s="578"/>
      <c r="F24" s="581">
        <v>1</v>
      </c>
      <c r="G24" s="556"/>
      <c r="H24" s="556"/>
      <c r="I24" s="556"/>
      <c r="J24" s="556"/>
      <c r="K24" s="556"/>
      <c r="L24" s="556"/>
      <c r="M24" s="556"/>
      <c r="N24" s="556"/>
      <c r="O24" s="556"/>
      <c r="P24" s="556"/>
      <c r="Q24" s="556"/>
      <c r="R24" s="556"/>
      <c r="S24" s="556"/>
      <c r="T24" s="556"/>
      <c r="U24" s="556"/>
      <c r="V24" s="556"/>
      <c r="W24" s="556"/>
      <c r="X24" s="556"/>
      <c r="Y24" s="556"/>
      <c r="Z24" s="556"/>
      <c r="AA24" s="556"/>
      <c r="AB24" s="556"/>
      <c r="AC24" s="582"/>
    </row>
    <row r="25" spans="2:32" ht="18" customHeight="1" thickBot="1" x14ac:dyDescent="0.3">
      <c r="B25" s="565" t="str">
        <f>'ORÇAMENTO RESUMO (SD)'!B13</f>
        <v xml:space="preserve"> 2.2 </v>
      </c>
      <c r="C25" s="568" t="str">
        <f>VLOOKUP(B25,'ORÇAMENTO RESUMO (SD)'!$B$10:$L$72,4,FALSE)</f>
        <v>SERVIÇO EM TERRA</v>
      </c>
      <c r="D25" s="593">
        <f>VLOOKUP(B25,'ORÇAMENTO RESUMO (SD)'!$B$10:$L$72,10,FALSE)</f>
        <v>17934.579999999998</v>
      </c>
      <c r="E25" s="594"/>
      <c r="F25" s="573">
        <f>F27*$D25</f>
        <v>5380.3739999999989</v>
      </c>
      <c r="G25" s="558"/>
      <c r="H25" s="558"/>
      <c r="I25" s="558"/>
      <c r="J25" s="558">
        <f>J27*$D25</f>
        <v>5380.3739999999989</v>
      </c>
      <c r="K25" s="558"/>
      <c r="L25" s="558"/>
      <c r="M25" s="558"/>
      <c r="N25" s="558">
        <f>N27*$D25</f>
        <v>7173.8319999999994</v>
      </c>
      <c r="O25" s="558"/>
      <c r="P25" s="558"/>
      <c r="Q25" s="558"/>
      <c r="R25" s="558">
        <f>R27*$D25</f>
        <v>0</v>
      </c>
      <c r="S25" s="558"/>
      <c r="T25" s="558"/>
      <c r="U25" s="558"/>
      <c r="V25" s="558">
        <f>V27*$D25</f>
        <v>0</v>
      </c>
      <c r="W25" s="558"/>
      <c r="X25" s="558"/>
      <c r="Y25" s="558"/>
      <c r="Z25" s="558">
        <f>Z27*$D25</f>
        <v>0</v>
      </c>
      <c r="AA25" s="558"/>
      <c r="AB25" s="558"/>
      <c r="AC25" s="574"/>
    </row>
    <row r="26" spans="2:32" ht="6" customHeight="1" thickBot="1" x14ac:dyDescent="0.3">
      <c r="B26" s="566"/>
      <c r="C26" s="569"/>
      <c r="D26" s="575">
        <f>ROUND(D25/$D$205,6)</f>
        <v>5.6099999999999998E-4</v>
      </c>
      <c r="E26" s="577">
        <f>ROUND(SUM(F27:AC27),4)</f>
        <v>1</v>
      </c>
      <c r="F26" s="555"/>
      <c r="G26" s="555"/>
      <c r="H26" s="555"/>
      <c r="I26" s="555"/>
      <c r="J26" s="555"/>
      <c r="K26" s="555"/>
      <c r="L26" s="555"/>
      <c r="M26" s="555"/>
      <c r="N26" s="555"/>
      <c r="O26" s="555"/>
      <c r="P26" s="555"/>
      <c r="Q26" s="555"/>
      <c r="R26" s="555"/>
      <c r="S26" s="555"/>
      <c r="T26" s="555"/>
      <c r="U26" s="555"/>
      <c r="V26" s="555"/>
      <c r="W26" s="555"/>
      <c r="X26" s="555"/>
      <c r="Y26" s="555"/>
      <c r="Z26" s="555"/>
      <c r="AA26" s="555"/>
      <c r="AB26" s="555"/>
      <c r="AC26" s="580"/>
    </row>
    <row r="27" spans="2:32" ht="18" customHeight="1" thickBot="1" x14ac:dyDescent="0.3">
      <c r="B27" s="567"/>
      <c r="C27" s="570"/>
      <c r="D27" s="576"/>
      <c r="E27" s="578"/>
      <c r="F27" s="581">
        <v>0.3</v>
      </c>
      <c r="G27" s="556"/>
      <c r="H27" s="556"/>
      <c r="I27" s="556"/>
      <c r="J27" s="556">
        <v>0.3</v>
      </c>
      <c r="K27" s="556"/>
      <c r="L27" s="556"/>
      <c r="M27" s="556"/>
      <c r="N27" s="556">
        <v>0.4</v>
      </c>
      <c r="O27" s="556"/>
      <c r="P27" s="556"/>
      <c r="Q27" s="556"/>
      <c r="R27" s="556"/>
      <c r="S27" s="556"/>
      <c r="T27" s="556"/>
      <c r="U27" s="556"/>
      <c r="V27" s="556"/>
      <c r="W27" s="556"/>
      <c r="X27" s="556"/>
      <c r="Y27" s="556"/>
      <c r="Z27" s="556"/>
      <c r="AA27" s="556"/>
      <c r="AB27" s="556"/>
      <c r="AC27" s="582"/>
    </row>
    <row r="28" spans="2:32" ht="18" customHeight="1" thickBot="1" x14ac:dyDescent="0.3">
      <c r="B28" s="565" t="str">
        <f>'ORÇAMENTO RESUMO (SD)'!B14</f>
        <v xml:space="preserve"> 2.3 </v>
      </c>
      <c r="C28" s="568" t="str">
        <f>VLOOKUP(B28,'ORÇAMENTO RESUMO (SD)'!$B$10:$L$72,4,FALSE)</f>
        <v>TRANSPORTES</v>
      </c>
      <c r="D28" s="571">
        <f>VLOOKUP(B28,'ORÇAMENTO RESUMO (SD)'!$B$10:$L$72,10,FALSE)</f>
        <v>173384.03999999998</v>
      </c>
      <c r="E28" s="572"/>
      <c r="F28" s="573">
        <f>F30*$D28</f>
        <v>26007.605999999996</v>
      </c>
      <c r="G28" s="558"/>
      <c r="H28" s="558"/>
      <c r="I28" s="558"/>
      <c r="J28" s="558">
        <f>J30*$D28</f>
        <v>26007.605999999996</v>
      </c>
      <c r="K28" s="558"/>
      <c r="L28" s="558"/>
      <c r="M28" s="558"/>
      <c r="N28" s="558">
        <f>N30*$D28</f>
        <v>34676.807999999997</v>
      </c>
      <c r="O28" s="558"/>
      <c r="P28" s="558"/>
      <c r="Q28" s="558"/>
      <c r="R28" s="558">
        <f>R30*$D28</f>
        <v>34676.807999999997</v>
      </c>
      <c r="S28" s="558"/>
      <c r="T28" s="558"/>
      <c r="U28" s="558"/>
      <c r="V28" s="558">
        <f>V30*$D28</f>
        <v>26007.605999999996</v>
      </c>
      <c r="W28" s="558"/>
      <c r="X28" s="558"/>
      <c r="Y28" s="558"/>
      <c r="Z28" s="558">
        <f>Z30*$D28</f>
        <v>26007.605999999996</v>
      </c>
      <c r="AA28" s="558"/>
      <c r="AB28" s="558"/>
      <c r="AC28" s="574"/>
    </row>
    <row r="29" spans="2:32" ht="6" customHeight="1" thickBot="1" x14ac:dyDescent="0.3">
      <c r="B29" s="566"/>
      <c r="C29" s="569"/>
      <c r="D29" s="575">
        <f>ROUND(D28/$D$205,6)</f>
        <v>5.4209999999999996E-3</v>
      </c>
      <c r="E29" s="577">
        <f>ROUND(SUM(F30:AC30),4)</f>
        <v>1</v>
      </c>
      <c r="F29" s="579"/>
      <c r="G29" s="555"/>
      <c r="H29" s="555"/>
      <c r="I29" s="555"/>
      <c r="J29" s="555"/>
      <c r="K29" s="555"/>
      <c r="L29" s="555"/>
      <c r="M29" s="555"/>
      <c r="N29" s="555"/>
      <c r="O29" s="555"/>
      <c r="P29" s="555"/>
      <c r="Q29" s="555"/>
      <c r="R29" s="555"/>
      <c r="S29" s="555"/>
      <c r="T29" s="555"/>
      <c r="U29" s="555"/>
      <c r="V29" s="555"/>
      <c r="W29" s="555"/>
      <c r="X29" s="555"/>
      <c r="Y29" s="555"/>
      <c r="Z29" s="555"/>
      <c r="AA29" s="555"/>
      <c r="AB29" s="555"/>
      <c r="AC29" s="580"/>
    </row>
    <row r="30" spans="2:32" ht="18" customHeight="1" thickBot="1" x14ac:dyDescent="0.3">
      <c r="B30" s="567"/>
      <c r="C30" s="570"/>
      <c r="D30" s="576"/>
      <c r="E30" s="578"/>
      <c r="F30" s="581">
        <v>0.15</v>
      </c>
      <c r="G30" s="556"/>
      <c r="H30" s="556"/>
      <c r="I30" s="556"/>
      <c r="J30" s="556">
        <v>0.15</v>
      </c>
      <c r="K30" s="556"/>
      <c r="L30" s="556"/>
      <c r="M30" s="556"/>
      <c r="N30" s="556">
        <v>0.2</v>
      </c>
      <c r="O30" s="556"/>
      <c r="P30" s="556"/>
      <c r="Q30" s="556"/>
      <c r="R30" s="556">
        <v>0.2</v>
      </c>
      <c r="S30" s="556"/>
      <c r="T30" s="556"/>
      <c r="U30" s="556"/>
      <c r="V30" s="556">
        <v>0.15</v>
      </c>
      <c r="W30" s="556"/>
      <c r="X30" s="556"/>
      <c r="Y30" s="556"/>
      <c r="Z30" s="556">
        <v>0.15</v>
      </c>
      <c r="AA30" s="556"/>
      <c r="AB30" s="556"/>
      <c r="AC30" s="582"/>
    </row>
    <row r="31" spans="2:32" ht="18" customHeight="1" thickBot="1" x14ac:dyDescent="0.3">
      <c r="B31" s="565" t="str">
        <f>'ORÇAMENTO RESUMO (SD)'!B15</f>
        <v xml:space="preserve"> 2.4 </v>
      </c>
      <c r="C31" s="568" t="str">
        <f>VLOOKUP(B31,'ORÇAMENTO RESUMO (SD)'!$B$10:$L$72,4,FALSE)</f>
        <v>FUNDAÇÕES E SONDAGENS</v>
      </c>
      <c r="D31" s="571">
        <f>VLOOKUP(B31,'ORÇAMENTO RESUMO (SD)'!$B$10:$L$72,10,FALSE)</f>
        <v>292192.80999999994</v>
      </c>
      <c r="E31" s="572"/>
      <c r="F31" s="573">
        <f>F33*$D31</f>
        <v>116877.12399999998</v>
      </c>
      <c r="G31" s="558"/>
      <c r="H31" s="558"/>
      <c r="I31" s="558"/>
      <c r="J31" s="558">
        <f>J33*$D31</f>
        <v>116877.12399999998</v>
      </c>
      <c r="K31" s="558"/>
      <c r="L31" s="558"/>
      <c r="M31" s="558"/>
      <c r="N31" s="558">
        <f>N33*$D31</f>
        <v>58438.561999999991</v>
      </c>
      <c r="O31" s="558"/>
      <c r="P31" s="558"/>
      <c r="Q31" s="558"/>
      <c r="R31" s="558">
        <f>R33*$D31</f>
        <v>0</v>
      </c>
      <c r="S31" s="558"/>
      <c r="T31" s="558"/>
      <c r="U31" s="558"/>
      <c r="V31" s="558">
        <f>V33*$D31</f>
        <v>0</v>
      </c>
      <c r="W31" s="558"/>
      <c r="X31" s="558"/>
      <c r="Y31" s="558"/>
      <c r="Z31" s="558">
        <f>Z33*$D31</f>
        <v>0</v>
      </c>
      <c r="AA31" s="558"/>
      <c r="AB31" s="558"/>
      <c r="AC31" s="574"/>
    </row>
    <row r="32" spans="2:32" ht="6" customHeight="1" thickBot="1" x14ac:dyDescent="0.3">
      <c r="B32" s="566"/>
      <c r="C32" s="569"/>
      <c r="D32" s="575">
        <f>ROUND(D31/$D$205,6)</f>
        <v>9.136E-3</v>
      </c>
      <c r="E32" s="577">
        <f>ROUND(SUM(F33:AC33),4)</f>
        <v>1</v>
      </c>
      <c r="F32" s="579"/>
      <c r="G32" s="555"/>
      <c r="H32" s="555"/>
      <c r="I32" s="555"/>
      <c r="J32" s="555"/>
      <c r="K32" s="555"/>
      <c r="L32" s="555"/>
      <c r="M32" s="555"/>
      <c r="N32" s="555"/>
      <c r="O32" s="555"/>
      <c r="P32" s="555"/>
      <c r="Q32" s="555"/>
      <c r="R32" s="555"/>
      <c r="S32" s="555"/>
      <c r="T32" s="555"/>
      <c r="U32" s="555"/>
      <c r="V32" s="555"/>
      <c r="W32" s="555"/>
      <c r="X32" s="555"/>
      <c r="Y32" s="555"/>
      <c r="Z32" s="555"/>
      <c r="AA32" s="555"/>
      <c r="AB32" s="555"/>
      <c r="AC32" s="580"/>
    </row>
    <row r="33" spans="2:29" ht="18" customHeight="1" thickBot="1" x14ac:dyDescent="0.3">
      <c r="B33" s="567"/>
      <c r="C33" s="570"/>
      <c r="D33" s="576"/>
      <c r="E33" s="578"/>
      <c r="F33" s="581">
        <v>0.4</v>
      </c>
      <c r="G33" s="556"/>
      <c r="H33" s="556"/>
      <c r="I33" s="556"/>
      <c r="J33" s="556">
        <v>0.4</v>
      </c>
      <c r="K33" s="556"/>
      <c r="L33" s="556"/>
      <c r="M33" s="556"/>
      <c r="N33" s="556">
        <v>0.2</v>
      </c>
      <c r="O33" s="556"/>
      <c r="P33" s="556"/>
      <c r="Q33" s="556"/>
      <c r="R33" s="556"/>
      <c r="S33" s="556"/>
      <c r="T33" s="556"/>
      <c r="U33" s="556"/>
      <c r="V33" s="556"/>
      <c r="W33" s="556"/>
      <c r="X33" s="556"/>
      <c r="Y33" s="556"/>
      <c r="Z33" s="556"/>
      <c r="AA33" s="556"/>
      <c r="AB33" s="556"/>
      <c r="AC33" s="582"/>
    </row>
    <row r="34" spans="2:29" ht="18" customHeight="1" thickBot="1" x14ac:dyDescent="0.3">
      <c r="B34" s="565" t="str">
        <f>'ORÇAMENTO RESUMO (SD)'!B16</f>
        <v xml:space="preserve"> 2.5 </v>
      </c>
      <c r="C34" s="568" t="str">
        <f>VLOOKUP(B34,'ORÇAMENTO RESUMO (SD)'!$B$10:$L$72,4,FALSE)</f>
        <v>ESTRUTURA</v>
      </c>
      <c r="D34" s="571">
        <f>VLOOKUP(B34,'ORÇAMENTO RESUMO (SD)'!$B$10:$L$72,10,FALSE)</f>
        <v>171725.24</v>
      </c>
      <c r="E34" s="572"/>
      <c r="F34" s="573">
        <f>F36*$D34</f>
        <v>0</v>
      </c>
      <c r="G34" s="558"/>
      <c r="H34" s="558"/>
      <c r="I34" s="558"/>
      <c r="J34" s="558">
        <f>J36*$D34</f>
        <v>85862.62</v>
      </c>
      <c r="K34" s="558"/>
      <c r="L34" s="558"/>
      <c r="M34" s="558"/>
      <c r="N34" s="558">
        <f>N36*$D34</f>
        <v>85862.62</v>
      </c>
      <c r="O34" s="558"/>
      <c r="P34" s="558"/>
      <c r="Q34" s="558"/>
      <c r="R34" s="558">
        <f>R36*$D34</f>
        <v>0</v>
      </c>
      <c r="S34" s="558"/>
      <c r="T34" s="558"/>
      <c r="U34" s="558"/>
      <c r="V34" s="558">
        <f>V36*$D34</f>
        <v>0</v>
      </c>
      <c r="W34" s="558"/>
      <c r="X34" s="558"/>
      <c r="Y34" s="558"/>
      <c r="Z34" s="558">
        <f>Z36*$D34</f>
        <v>0</v>
      </c>
      <c r="AA34" s="558"/>
      <c r="AB34" s="558"/>
      <c r="AC34" s="574"/>
    </row>
    <row r="35" spans="2:29" ht="6" customHeight="1" thickBot="1" x14ac:dyDescent="0.3">
      <c r="B35" s="566"/>
      <c r="C35" s="569"/>
      <c r="D35" s="575">
        <f>ROUND(D34/$D$205,6)</f>
        <v>5.3689999999999996E-3</v>
      </c>
      <c r="E35" s="577">
        <f>ROUND(SUM(F36:AC36),4)</f>
        <v>1</v>
      </c>
      <c r="F35" s="579"/>
      <c r="G35" s="555"/>
      <c r="H35" s="555"/>
      <c r="I35" s="555"/>
      <c r="J35" s="555"/>
      <c r="K35" s="555"/>
      <c r="L35" s="555"/>
      <c r="M35" s="555"/>
      <c r="N35" s="555"/>
      <c r="O35" s="555"/>
      <c r="P35" s="555"/>
      <c r="Q35" s="555"/>
      <c r="R35" s="555"/>
      <c r="S35" s="555"/>
      <c r="T35" s="555"/>
      <c r="U35" s="555"/>
      <c r="V35" s="555"/>
      <c r="W35" s="555"/>
      <c r="X35" s="555"/>
      <c r="Y35" s="555"/>
      <c r="Z35" s="555"/>
      <c r="AA35" s="555"/>
      <c r="AB35" s="555"/>
      <c r="AC35" s="580"/>
    </row>
    <row r="36" spans="2:29" ht="18" customHeight="1" thickBot="1" x14ac:dyDescent="0.3">
      <c r="B36" s="567"/>
      <c r="C36" s="570"/>
      <c r="D36" s="576"/>
      <c r="E36" s="578"/>
      <c r="F36" s="581"/>
      <c r="G36" s="556"/>
      <c r="H36" s="556"/>
      <c r="I36" s="556"/>
      <c r="J36" s="556">
        <v>0.5</v>
      </c>
      <c r="K36" s="556"/>
      <c r="L36" s="556"/>
      <c r="M36" s="556"/>
      <c r="N36" s="556">
        <v>0.5</v>
      </c>
      <c r="O36" s="556"/>
      <c r="P36" s="556"/>
      <c r="Q36" s="556"/>
      <c r="R36" s="556"/>
      <c r="S36" s="556"/>
      <c r="T36" s="556"/>
      <c r="U36" s="556"/>
      <c r="V36" s="556"/>
      <c r="W36" s="556"/>
      <c r="X36" s="556"/>
      <c r="Y36" s="556"/>
      <c r="Z36" s="556"/>
      <c r="AA36" s="556"/>
      <c r="AB36" s="556"/>
      <c r="AC36" s="582"/>
    </row>
    <row r="37" spans="2:29" ht="18" customHeight="1" thickBot="1" x14ac:dyDescent="0.3">
      <c r="B37" s="565" t="str">
        <f>'ORÇAMENTO RESUMO (SD)'!B17</f>
        <v xml:space="preserve"> 2.6 </v>
      </c>
      <c r="C37" s="568" t="str">
        <f>VLOOKUP(B37,'ORÇAMENTO RESUMO (SD)'!$B$10:$L$72,4,FALSE)</f>
        <v>INST. ELÉT./TELEFÔNICA/CABEAMENTO ESTRUTURADO</v>
      </c>
      <c r="D37" s="571">
        <f>VLOOKUP(B37,'ORÇAMENTO RESUMO (SD)'!$B$10:$L$72,10,FALSE)</f>
        <v>615145.87000000023</v>
      </c>
      <c r="E37" s="572"/>
      <c r="F37" s="573">
        <f>F39*$D37</f>
        <v>0</v>
      </c>
      <c r="G37" s="558"/>
      <c r="H37" s="558"/>
      <c r="I37" s="558"/>
      <c r="J37" s="558">
        <f>J39*$D37</f>
        <v>153786.46750000006</v>
      </c>
      <c r="K37" s="558"/>
      <c r="L37" s="558"/>
      <c r="M37" s="558"/>
      <c r="N37" s="558">
        <f>N39*$D37</f>
        <v>153786.46750000006</v>
      </c>
      <c r="O37" s="558"/>
      <c r="P37" s="558"/>
      <c r="Q37" s="558"/>
      <c r="R37" s="558">
        <f>R39*$D37</f>
        <v>153786.46750000006</v>
      </c>
      <c r="S37" s="558"/>
      <c r="T37" s="558"/>
      <c r="U37" s="558"/>
      <c r="V37" s="558">
        <f>V39*$D37</f>
        <v>153786.46750000006</v>
      </c>
      <c r="W37" s="558"/>
      <c r="X37" s="558"/>
      <c r="Y37" s="558"/>
      <c r="Z37" s="558">
        <f>Z39*$D37</f>
        <v>0</v>
      </c>
      <c r="AA37" s="558"/>
      <c r="AB37" s="558"/>
      <c r="AC37" s="574"/>
    </row>
    <row r="38" spans="2:29" ht="6" customHeight="1" thickBot="1" x14ac:dyDescent="0.3">
      <c r="B38" s="566"/>
      <c r="C38" s="569"/>
      <c r="D38" s="575">
        <f>ROUND(D37/$D$205,6)</f>
        <v>1.9234000000000001E-2</v>
      </c>
      <c r="E38" s="577">
        <f>ROUND(SUM(F39:AC39),4)</f>
        <v>1</v>
      </c>
      <c r="F38" s="579"/>
      <c r="G38" s="555"/>
      <c r="H38" s="555"/>
      <c r="I38" s="555"/>
      <c r="J38" s="555"/>
      <c r="K38" s="555"/>
      <c r="L38" s="555"/>
      <c r="M38" s="555"/>
      <c r="N38" s="555"/>
      <c r="O38" s="555"/>
      <c r="P38" s="555"/>
      <c r="Q38" s="555"/>
      <c r="R38" s="555"/>
      <c r="S38" s="555"/>
      <c r="T38" s="555"/>
      <c r="U38" s="555"/>
      <c r="V38" s="555"/>
      <c r="W38" s="555"/>
      <c r="X38" s="555"/>
      <c r="Y38" s="555"/>
      <c r="Z38" s="555"/>
      <c r="AA38" s="555"/>
      <c r="AB38" s="555"/>
      <c r="AC38" s="580"/>
    </row>
    <row r="39" spans="2:29" ht="18" customHeight="1" thickBot="1" x14ac:dyDescent="0.3">
      <c r="B39" s="567"/>
      <c r="C39" s="570"/>
      <c r="D39" s="576"/>
      <c r="E39" s="578"/>
      <c r="F39" s="581"/>
      <c r="G39" s="556"/>
      <c r="H39" s="556"/>
      <c r="I39" s="556"/>
      <c r="J39" s="556">
        <v>0.25</v>
      </c>
      <c r="K39" s="556"/>
      <c r="L39" s="556"/>
      <c r="M39" s="556"/>
      <c r="N39" s="556">
        <v>0.25</v>
      </c>
      <c r="O39" s="556"/>
      <c r="P39" s="556"/>
      <c r="Q39" s="556"/>
      <c r="R39" s="556">
        <v>0.25</v>
      </c>
      <c r="S39" s="556"/>
      <c r="T39" s="556"/>
      <c r="U39" s="556"/>
      <c r="V39" s="556">
        <v>0.25</v>
      </c>
      <c r="W39" s="556"/>
      <c r="X39" s="556"/>
      <c r="Y39" s="556"/>
      <c r="Z39" s="556"/>
      <c r="AA39" s="556"/>
      <c r="AB39" s="556"/>
      <c r="AC39" s="582"/>
    </row>
    <row r="40" spans="2:29" ht="18" customHeight="1" thickBot="1" x14ac:dyDescent="0.3">
      <c r="B40" s="565" t="str">
        <f>'ORÇAMENTO RESUMO (SD)'!B18</f>
        <v xml:space="preserve"> 2.7 </v>
      </c>
      <c r="C40" s="568" t="str">
        <f>VLOOKUP(B40,'ORÇAMENTO RESUMO (SD)'!$B$10:$L$72,4,FALSE)</f>
        <v>INSTALAÇÕES HDRO-SANITÁRIAS</v>
      </c>
      <c r="D40" s="583">
        <f>VLOOKUP(B40,'ORÇAMENTO RESUMO (SD)'!$B$10:$L$72,10,FALSE)</f>
        <v>645620.88</v>
      </c>
      <c r="E40" s="584"/>
      <c r="F40" s="585">
        <f>F42*$D40</f>
        <v>129124.17600000001</v>
      </c>
      <c r="G40" s="586"/>
      <c r="H40" s="586"/>
      <c r="I40" s="586"/>
      <c r="J40" s="558">
        <f>J42*$D40</f>
        <v>129124.17600000001</v>
      </c>
      <c r="K40" s="558"/>
      <c r="L40" s="558"/>
      <c r="M40" s="558"/>
      <c r="N40" s="558">
        <f>N42*$D40</f>
        <v>129124.17600000001</v>
      </c>
      <c r="O40" s="558"/>
      <c r="P40" s="558"/>
      <c r="Q40" s="558"/>
      <c r="R40" s="558">
        <f>R42*$D40</f>
        <v>129124.17600000001</v>
      </c>
      <c r="S40" s="558"/>
      <c r="T40" s="558"/>
      <c r="U40" s="558"/>
      <c r="V40" s="558">
        <f>V42*$D40</f>
        <v>64562.088000000003</v>
      </c>
      <c r="W40" s="558"/>
      <c r="X40" s="558"/>
      <c r="Y40" s="558"/>
      <c r="Z40" s="558">
        <f>Z42*$D40</f>
        <v>64562.088000000003</v>
      </c>
      <c r="AA40" s="558"/>
      <c r="AB40" s="558"/>
      <c r="AC40" s="574"/>
    </row>
    <row r="41" spans="2:29" ht="6" customHeight="1" thickBot="1" x14ac:dyDescent="0.3">
      <c r="B41" s="566"/>
      <c r="C41" s="569"/>
      <c r="D41" s="575">
        <f>ROUND(D40/$D$205,6)</f>
        <v>2.0187E-2</v>
      </c>
      <c r="E41" s="577">
        <f>ROUND(SUM(F42:AC42),4)</f>
        <v>1</v>
      </c>
      <c r="F41" s="579"/>
      <c r="G41" s="555"/>
      <c r="H41" s="555"/>
      <c r="I41" s="555"/>
      <c r="J41" s="555"/>
      <c r="K41" s="555"/>
      <c r="L41" s="555"/>
      <c r="M41" s="555"/>
      <c r="N41" s="555"/>
      <c r="O41" s="555"/>
      <c r="P41" s="555"/>
      <c r="Q41" s="555"/>
      <c r="R41" s="555"/>
      <c r="S41" s="555"/>
      <c r="T41" s="555"/>
      <c r="U41" s="555"/>
      <c r="V41" s="555"/>
      <c r="W41" s="555"/>
      <c r="X41" s="555"/>
      <c r="Y41" s="555"/>
      <c r="Z41" s="555"/>
      <c r="AA41" s="555"/>
      <c r="AB41" s="555"/>
      <c r="AC41" s="580"/>
    </row>
    <row r="42" spans="2:29" ht="18" customHeight="1" thickBot="1" x14ac:dyDescent="0.3">
      <c r="B42" s="567"/>
      <c r="C42" s="570"/>
      <c r="D42" s="587"/>
      <c r="E42" s="588"/>
      <c r="F42" s="589">
        <v>0.2</v>
      </c>
      <c r="G42" s="557"/>
      <c r="H42" s="557"/>
      <c r="I42" s="557"/>
      <c r="J42" s="557">
        <v>0.2</v>
      </c>
      <c r="K42" s="557"/>
      <c r="L42" s="557"/>
      <c r="M42" s="557"/>
      <c r="N42" s="557">
        <v>0.2</v>
      </c>
      <c r="O42" s="557"/>
      <c r="P42" s="557"/>
      <c r="Q42" s="557"/>
      <c r="R42" s="557">
        <v>0.2</v>
      </c>
      <c r="S42" s="557"/>
      <c r="T42" s="557"/>
      <c r="U42" s="557"/>
      <c r="V42" s="557">
        <v>0.1</v>
      </c>
      <c r="W42" s="557"/>
      <c r="X42" s="557"/>
      <c r="Y42" s="557"/>
      <c r="Z42" s="557">
        <v>0.1</v>
      </c>
      <c r="AA42" s="557"/>
      <c r="AB42" s="557"/>
      <c r="AC42" s="590"/>
    </row>
    <row r="43" spans="2:29" ht="18" customHeight="1" thickBot="1" x14ac:dyDescent="0.3">
      <c r="B43" s="565" t="str">
        <f>'ORÇAMENTO RESUMO (SD)'!B19</f>
        <v xml:space="preserve"> 2.8 </v>
      </c>
      <c r="C43" s="568" t="str">
        <f>VLOOKUP(B43,'ORÇAMENTO RESUMO (SD)'!$B$10:$L$72,4,FALSE)</f>
        <v>ALVENARIAS E DIVISÓRIAS</v>
      </c>
      <c r="D43" s="571">
        <f>VLOOKUP(B43,'ORÇAMENTO RESUMO (SD)'!$B$10:$L$72,10,FALSE)</f>
        <v>193961.57</v>
      </c>
      <c r="E43" s="572"/>
      <c r="F43" s="573">
        <f>F45*$D43</f>
        <v>0</v>
      </c>
      <c r="G43" s="558"/>
      <c r="H43" s="558"/>
      <c r="I43" s="558"/>
      <c r="J43" s="558">
        <f>J45*$D43</f>
        <v>0</v>
      </c>
      <c r="K43" s="558"/>
      <c r="L43" s="558"/>
      <c r="M43" s="558"/>
      <c r="N43" s="558">
        <f>N45*$D43</f>
        <v>77584.628000000012</v>
      </c>
      <c r="O43" s="558"/>
      <c r="P43" s="558"/>
      <c r="Q43" s="558"/>
      <c r="R43" s="558">
        <f>R45*$D43</f>
        <v>77584.628000000012</v>
      </c>
      <c r="S43" s="558"/>
      <c r="T43" s="558"/>
      <c r="U43" s="558"/>
      <c r="V43" s="558">
        <f>V45*$D43</f>
        <v>38792.314000000006</v>
      </c>
      <c r="W43" s="558"/>
      <c r="X43" s="558"/>
      <c r="Y43" s="558"/>
      <c r="Z43" s="558">
        <f>Z45*$D43</f>
        <v>0</v>
      </c>
      <c r="AA43" s="558"/>
      <c r="AB43" s="558"/>
      <c r="AC43" s="574"/>
    </row>
    <row r="44" spans="2:29" ht="6" customHeight="1" thickBot="1" x14ac:dyDescent="0.3">
      <c r="B44" s="566"/>
      <c r="C44" s="569"/>
      <c r="D44" s="575">
        <f>ROUND(D43/$D$205,6)</f>
        <v>6.0650000000000001E-3</v>
      </c>
      <c r="E44" s="577">
        <f>ROUND(SUM(F45:AC45),4)</f>
        <v>1</v>
      </c>
      <c r="F44" s="579"/>
      <c r="G44" s="555"/>
      <c r="H44" s="555"/>
      <c r="I44" s="555"/>
      <c r="J44" s="555"/>
      <c r="K44" s="555"/>
      <c r="L44" s="555"/>
      <c r="M44" s="555"/>
      <c r="N44" s="555"/>
      <c r="O44" s="555"/>
      <c r="P44" s="555"/>
      <c r="Q44" s="555"/>
      <c r="R44" s="555"/>
      <c r="S44" s="555"/>
      <c r="T44" s="555"/>
      <c r="U44" s="555"/>
      <c r="V44" s="555"/>
      <c r="W44" s="555"/>
      <c r="X44" s="555"/>
      <c r="Y44" s="555"/>
      <c r="Z44" s="555"/>
      <c r="AA44" s="555"/>
      <c r="AB44" s="555"/>
      <c r="AC44" s="580"/>
    </row>
    <row r="45" spans="2:29" ht="18" customHeight="1" thickBot="1" x14ac:dyDescent="0.3">
      <c r="B45" s="567"/>
      <c r="C45" s="570"/>
      <c r="D45" s="576"/>
      <c r="E45" s="578"/>
      <c r="F45" s="581"/>
      <c r="G45" s="556"/>
      <c r="H45" s="556"/>
      <c r="I45" s="556"/>
      <c r="J45" s="556"/>
      <c r="K45" s="556"/>
      <c r="L45" s="556"/>
      <c r="M45" s="556"/>
      <c r="N45" s="556">
        <v>0.4</v>
      </c>
      <c r="O45" s="556"/>
      <c r="P45" s="556"/>
      <c r="Q45" s="556"/>
      <c r="R45" s="556">
        <v>0.4</v>
      </c>
      <c r="S45" s="556"/>
      <c r="T45" s="556"/>
      <c r="U45" s="556"/>
      <c r="V45" s="556">
        <v>0.2</v>
      </c>
      <c r="W45" s="556"/>
      <c r="X45" s="556"/>
      <c r="Y45" s="556"/>
      <c r="Z45" s="591"/>
      <c r="AA45" s="591"/>
      <c r="AB45" s="591"/>
      <c r="AC45" s="592"/>
    </row>
    <row r="46" spans="2:29" ht="18" customHeight="1" thickBot="1" x14ac:dyDescent="0.3">
      <c r="B46" s="565" t="str">
        <f>'ORÇAMENTO RESUMO (SD)'!B20</f>
        <v xml:space="preserve"> 2.9 </v>
      </c>
      <c r="C46" s="568" t="str">
        <f>VLOOKUP(B46,'ORÇAMENTO RESUMO (SD)'!$B$10:$L$72,4,FALSE)</f>
        <v>IMPERMEABILIZAÇÃO</v>
      </c>
      <c r="D46" s="583">
        <f>VLOOKUP(B46,'ORÇAMENTO RESUMO (SD)'!$B$10:$L$72,10,FALSE)</f>
        <v>13985.74</v>
      </c>
      <c r="E46" s="584"/>
      <c r="F46" s="585">
        <f>F48*$D46</f>
        <v>0</v>
      </c>
      <c r="G46" s="586"/>
      <c r="H46" s="586"/>
      <c r="I46" s="586"/>
      <c r="J46" s="586">
        <f>J48*$D46</f>
        <v>0</v>
      </c>
      <c r="K46" s="586"/>
      <c r="L46" s="586"/>
      <c r="M46" s="586"/>
      <c r="N46" s="558">
        <f>N48*$D46</f>
        <v>13985.74</v>
      </c>
      <c r="O46" s="558"/>
      <c r="P46" s="558"/>
      <c r="Q46" s="558"/>
      <c r="R46" s="558">
        <f>R48*$D46</f>
        <v>0</v>
      </c>
      <c r="S46" s="558"/>
      <c r="T46" s="558"/>
      <c r="U46" s="558"/>
      <c r="V46" s="558">
        <f>V48*$D46</f>
        <v>0</v>
      </c>
      <c r="W46" s="558"/>
      <c r="X46" s="558"/>
      <c r="Y46" s="558"/>
      <c r="Z46" s="558">
        <f>Z48*$D46</f>
        <v>0</v>
      </c>
      <c r="AA46" s="558"/>
      <c r="AB46" s="558"/>
      <c r="AC46" s="574"/>
    </row>
    <row r="47" spans="2:29" ht="6" customHeight="1" thickBot="1" x14ac:dyDescent="0.3">
      <c r="B47" s="566"/>
      <c r="C47" s="569"/>
      <c r="D47" s="575">
        <f>ROUND(D46/$D$205,6)</f>
        <v>4.37E-4</v>
      </c>
      <c r="E47" s="577">
        <f>ROUND(SUM(F48:AC48),4)</f>
        <v>1</v>
      </c>
      <c r="F47" s="579"/>
      <c r="G47" s="555"/>
      <c r="H47" s="555"/>
      <c r="I47" s="555"/>
      <c r="J47" s="555"/>
      <c r="K47" s="555"/>
      <c r="L47" s="555"/>
      <c r="M47" s="555"/>
      <c r="N47" s="555"/>
      <c r="O47" s="555"/>
      <c r="P47" s="555"/>
      <c r="Q47" s="555"/>
      <c r="R47" s="555"/>
      <c r="S47" s="555"/>
      <c r="T47" s="555"/>
      <c r="U47" s="555"/>
      <c r="V47" s="555"/>
      <c r="W47" s="555"/>
      <c r="X47" s="555"/>
      <c r="Y47" s="555"/>
      <c r="Z47" s="555"/>
      <c r="AA47" s="555"/>
      <c r="AB47" s="555"/>
      <c r="AC47" s="580"/>
    </row>
    <row r="48" spans="2:29" ht="18" customHeight="1" thickBot="1" x14ac:dyDescent="0.3">
      <c r="B48" s="567"/>
      <c r="C48" s="570"/>
      <c r="D48" s="587"/>
      <c r="E48" s="588"/>
      <c r="F48" s="589"/>
      <c r="G48" s="557"/>
      <c r="H48" s="557"/>
      <c r="I48" s="557"/>
      <c r="J48" s="557"/>
      <c r="K48" s="557"/>
      <c r="L48" s="557"/>
      <c r="M48" s="557"/>
      <c r="N48" s="557">
        <v>1</v>
      </c>
      <c r="O48" s="557"/>
      <c r="P48" s="557"/>
      <c r="Q48" s="557"/>
      <c r="R48" s="557"/>
      <c r="S48" s="557"/>
      <c r="T48" s="557"/>
      <c r="U48" s="557"/>
      <c r="V48" s="557"/>
      <c r="W48" s="557"/>
      <c r="X48" s="557"/>
      <c r="Y48" s="557"/>
      <c r="Z48" s="557"/>
      <c r="AA48" s="557"/>
      <c r="AB48" s="557"/>
      <c r="AC48" s="590"/>
    </row>
    <row r="49" spans="2:29" ht="18" customHeight="1" thickBot="1" x14ac:dyDescent="0.3">
      <c r="B49" s="565" t="str">
        <f>'ORÇAMENTO RESUMO (SD)'!B21</f>
        <v xml:space="preserve"> 2.10 </v>
      </c>
      <c r="C49" s="568" t="str">
        <f>VLOOKUP(B49,'ORÇAMENTO RESUMO (SD)'!$B$10:$L$72,4,FALSE)</f>
        <v>COBERTURA</v>
      </c>
      <c r="D49" s="571">
        <f>VLOOKUP(B49,'ORÇAMENTO RESUMO (SD)'!$B$10:$L$72,10,FALSE)</f>
        <v>8979.99</v>
      </c>
      <c r="E49" s="572"/>
      <c r="F49" s="573">
        <f>F51*$D49</f>
        <v>0</v>
      </c>
      <c r="G49" s="558"/>
      <c r="H49" s="558"/>
      <c r="I49" s="558"/>
      <c r="J49" s="554">
        <f>J51*$D49</f>
        <v>0</v>
      </c>
      <c r="K49" s="554"/>
      <c r="L49" s="554"/>
      <c r="M49" s="554"/>
      <c r="N49" s="554">
        <f>N51*$D49</f>
        <v>8979.99</v>
      </c>
      <c r="O49" s="554"/>
      <c r="P49" s="554"/>
      <c r="Q49" s="554"/>
      <c r="R49" s="554">
        <f>R51*$D49</f>
        <v>0</v>
      </c>
      <c r="S49" s="554"/>
      <c r="T49" s="554"/>
      <c r="U49" s="554"/>
      <c r="V49" s="554">
        <f>V51*$D49</f>
        <v>0</v>
      </c>
      <c r="W49" s="554"/>
      <c r="X49" s="554"/>
      <c r="Y49" s="554"/>
      <c r="Z49" s="558">
        <f>Z51*$D49</f>
        <v>0</v>
      </c>
      <c r="AA49" s="558"/>
      <c r="AB49" s="558"/>
      <c r="AC49" s="574"/>
    </row>
    <row r="50" spans="2:29" ht="6" customHeight="1" thickBot="1" x14ac:dyDescent="0.3">
      <c r="B50" s="566"/>
      <c r="C50" s="569"/>
      <c r="D50" s="575">
        <f>ROUND(D49/$D$205,6)</f>
        <v>2.81E-4</v>
      </c>
      <c r="E50" s="577">
        <f>ROUND(SUM(F51:AC51),4)</f>
        <v>1</v>
      </c>
      <c r="F50" s="579"/>
      <c r="G50" s="555"/>
      <c r="H50" s="555"/>
      <c r="I50" s="555"/>
      <c r="J50" s="555"/>
      <c r="K50" s="555"/>
      <c r="L50" s="555"/>
      <c r="M50" s="555"/>
      <c r="N50" s="555"/>
      <c r="O50" s="555"/>
      <c r="P50" s="555"/>
      <c r="Q50" s="555"/>
      <c r="R50" s="555"/>
      <c r="S50" s="555"/>
      <c r="T50" s="555"/>
      <c r="U50" s="555"/>
      <c r="V50" s="555"/>
      <c r="W50" s="555"/>
      <c r="X50" s="555"/>
      <c r="Y50" s="555"/>
      <c r="Z50" s="555"/>
      <c r="AA50" s="555"/>
      <c r="AB50" s="555"/>
      <c r="AC50" s="580"/>
    </row>
    <row r="51" spans="2:29" ht="18" customHeight="1" thickBot="1" x14ac:dyDescent="0.3">
      <c r="B51" s="567"/>
      <c r="C51" s="570"/>
      <c r="D51" s="576"/>
      <c r="E51" s="578"/>
      <c r="F51" s="581"/>
      <c r="G51" s="556"/>
      <c r="H51" s="556"/>
      <c r="I51" s="556"/>
      <c r="J51" s="556"/>
      <c r="K51" s="556"/>
      <c r="L51" s="556"/>
      <c r="M51" s="556"/>
      <c r="N51" s="556">
        <v>1</v>
      </c>
      <c r="O51" s="556"/>
      <c r="P51" s="556"/>
      <c r="Q51" s="556"/>
      <c r="R51" s="556"/>
      <c r="S51" s="556"/>
      <c r="T51" s="556"/>
      <c r="U51" s="556"/>
      <c r="V51" s="556"/>
      <c r="W51" s="556"/>
      <c r="X51" s="556"/>
      <c r="Y51" s="556"/>
      <c r="Z51" s="556"/>
      <c r="AA51" s="556"/>
      <c r="AB51" s="556"/>
      <c r="AC51" s="582"/>
    </row>
    <row r="52" spans="2:29" ht="18" customHeight="1" thickBot="1" x14ac:dyDescent="0.3">
      <c r="B52" s="565" t="str">
        <f>'ORÇAMENTO RESUMO (SD)'!B22</f>
        <v xml:space="preserve"> 2.11 </v>
      </c>
      <c r="C52" s="568" t="str">
        <f>VLOOKUP(B52,'ORÇAMENTO RESUMO (SD)'!$B$10:$L$72,4,FALSE)</f>
        <v>ESQUADRIAS METÁLICAS</v>
      </c>
      <c r="D52" s="583">
        <f>VLOOKUP(B52,'ORÇAMENTO RESUMO (SD)'!$B$10:$L$72,10,FALSE)</f>
        <v>252435.97</v>
      </c>
      <c r="E52" s="584"/>
      <c r="F52" s="585">
        <f>F54*$D52</f>
        <v>0</v>
      </c>
      <c r="G52" s="586"/>
      <c r="H52" s="586"/>
      <c r="I52" s="586"/>
      <c r="J52" s="595">
        <f>J54*$D52</f>
        <v>0</v>
      </c>
      <c r="K52" s="595"/>
      <c r="L52" s="595"/>
      <c r="M52" s="595"/>
      <c r="N52" s="558">
        <f>N54*$D52</f>
        <v>75730.790999999997</v>
      </c>
      <c r="O52" s="558"/>
      <c r="P52" s="558"/>
      <c r="Q52" s="558"/>
      <c r="R52" s="558">
        <f>R54*$D52</f>
        <v>126217.985</v>
      </c>
      <c r="S52" s="558"/>
      <c r="T52" s="558"/>
      <c r="U52" s="558"/>
      <c r="V52" s="558">
        <f>V54*$D52</f>
        <v>50487.194000000003</v>
      </c>
      <c r="W52" s="558"/>
      <c r="X52" s="558"/>
      <c r="Y52" s="558"/>
      <c r="Z52" s="558">
        <f>Z54*$D52</f>
        <v>0</v>
      </c>
      <c r="AA52" s="558"/>
      <c r="AB52" s="558"/>
      <c r="AC52" s="574"/>
    </row>
    <row r="53" spans="2:29" ht="6" customHeight="1" thickBot="1" x14ac:dyDescent="0.3">
      <c r="B53" s="566"/>
      <c r="C53" s="569"/>
      <c r="D53" s="575">
        <f>ROUND(D52/$D$205,6)</f>
        <v>7.8930000000000007E-3</v>
      </c>
      <c r="E53" s="577">
        <f>ROUND(SUM(F54:AC54),4)</f>
        <v>1</v>
      </c>
      <c r="F53" s="579"/>
      <c r="G53" s="555"/>
      <c r="H53" s="555"/>
      <c r="I53" s="555"/>
      <c r="J53" s="555"/>
      <c r="K53" s="555"/>
      <c r="L53" s="555"/>
      <c r="M53" s="555"/>
      <c r="N53" s="555"/>
      <c r="O53" s="555"/>
      <c r="P53" s="555"/>
      <c r="Q53" s="555"/>
      <c r="R53" s="555"/>
      <c r="S53" s="555"/>
      <c r="T53" s="555"/>
      <c r="U53" s="555"/>
      <c r="V53" s="555"/>
      <c r="W53" s="555"/>
      <c r="X53" s="555"/>
      <c r="Y53" s="555"/>
      <c r="Z53" s="555"/>
      <c r="AA53" s="555"/>
      <c r="AB53" s="555"/>
      <c r="AC53" s="580"/>
    </row>
    <row r="54" spans="2:29" ht="18" customHeight="1" thickBot="1" x14ac:dyDescent="0.3">
      <c r="B54" s="567"/>
      <c r="C54" s="570"/>
      <c r="D54" s="587"/>
      <c r="E54" s="588"/>
      <c r="F54" s="589"/>
      <c r="G54" s="557"/>
      <c r="H54" s="557"/>
      <c r="I54" s="557"/>
      <c r="J54" s="557"/>
      <c r="K54" s="557"/>
      <c r="L54" s="557"/>
      <c r="M54" s="557"/>
      <c r="N54" s="557">
        <v>0.3</v>
      </c>
      <c r="O54" s="557"/>
      <c r="P54" s="557"/>
      <c r="Q54" s="557"/>
      <c r="R54" s="557">
        <v>0.5</v>
      </c>
      <c r="S54" s="557"/>
      <c r="T54" s="557"/>
      <c r="U54" s="557"/>
      <c r="V54" s="557">
        <v>0.2</v>
      </c>
      <c r="W54" s="557"/>
      <c r="X54" s="557"/>
      <c r="Y54" s="557"/>
      <c r="Z54" s="557"/>
      <c r="AA54" s="557"/>
      <c r="AB54" s="557"/>
      <c r="AC54" s="590"/>
    </row>
    <row r="55" spans="2:29" ht="18" customHeight="1" thickBot="1" x14ac:dyDescent="0.3">
      <c r="B55" s="565" t="str">
        <f>'ORÇAMENTO RESUMO (SD)'!B23</f>
        <v xml:space="preserve"> 2.12 </v>
      </c>
      <c r="C55" s="568" t="str">
        <f>VLOOKUP(B55,'ORÇAMENTO RESUMO (SD)'!$B$10:$L$72,4,FALSE)</f>
        <v>REVESTIMENTO DE PAREDES</v>
      </c>
      <c r="D55" s="571">
        <f>VLOOKUP(B55,'ORÇAMENTO RESUMO (SD)'!$B$10:$L$72,10,FALSE)</f>
        <v>336361.82</v>
      </c>
      <c r="E55" s="572"/>
      <c r="F55" s="573">
        <f>F57*$D55</f>
        <v>0</v>
      </c>
      <c r="G55" s="558"/>
      <c r="H55" s="558"/>
      <c r="I55" s="558"/>
      <c r="J55" s="558">
        <f>J57*$D55</f>
        <v>0</v>
      </c>
      <c r="K55" s="558"/>
      <c r="L55" s="558"/>
      <c r="M55" s="558"/>
      <c r="N55" s="558">
        <f>N57*$D55</f>
        <v>100908.546</v>
      </c>
      <c r="O55" s="558"/>
      <c r="P55" s="558"/>
      <c r="Q55" s="558"/>
      <c r="R55" s="558">
        <f>R57*$D55</f>
        <v>168180.91</v>
      </c>
      <c r="S55" s="558"/>
      <c r="T55" s="558"/>
      <c r="U55" s="558"/>
      <c r="V55" s="558">
        <f>V57*$D55</f>
        <v>67272.364000000001</v>
      </c>
      <c r="W55" s="558"/>
      <c r="X55" s="558"/>
      <c r="Y55" s="558"/>
      <c r="Z55" s="558">
        <f>Z57*$D55</f>
        <v>0</v>
      </c>
      <c r="AA55" s="558"/>
      <c r="AB55" s="558"/>
      <c r="AC55" s="574"/>
    </row>
    <row r="56" spans="2:29" ht="6" customHeight="1" thickBot="1" x14ac:dyDescent="0.3">
      <c r="B56" s="566"/>
      <c r="C56" s="569"/>
      <c r="D56" s="575">
        <f>ROUND(D55/$D$205,6)</f>
        <v>1.0517E-2</v>
      </c>
      <c r="E56" s="577">
        <f>ROUND(SUM(F57:AC57),4)</f>
        <v>1</v>
      </c>
      <c r="F56" s="579"/>
      <c r="G56" s="555"/>
      <c r="H56" s="555"/>
      <c r="I56" s="555"/>
      <c r="J56" s="555"/>
      <c r="K56" s="555"/>
      <c r="L56" s="555"/>
      <c r="M56" s="555"/>
      <c r="N56" s="555"/>
      <c r="O56" s="555"/>
      <c r="P56" s="555"/>
      <c r="Q56" s="555"/>
      <c r="R56" s="555"/>
      <c r="S56" s="555"/>
      <c r="T56" s="555"/>
      <c r="U56" s="555"/>
      <c r="V56" s="555"/>
      <c r="W56" s="555"/>
      <c r="X56" s="555"/>
      <c r="Y56" s="555"/>
      <c r="Z56" s="555"/>
      <c r="AA56" s="555"/>
      <c r="AB56" s="555"/>
      <c r="AC56" s="580"/>
    </row>
    <row r="57" spans="2:29" ht="18" customHeight="1" thickBot="1" x14ac:dyDescent="0.3">
      <c r="B57" s="567"/>
      <c r="C57" s="570"/>
      <c r="D57" s="576"/>
      <c r="E57" s="578"/>
      <c r="F57" s="581"/>
      <c r="G57" s="556"/>
      <c r="H57" s="556"/>
      <c r="I57" s="556"/>
      <c r="J57" s="556"/>
      <c r="K57" s="556"/>
      <c r="L57" s="556"/>
      <c r="M57" s="556"/>
      <c r="N57" s="556">
        <v>0.3</v>
      </c>
      <c r="O57" s="556"/>
      <c r="P57" s="556"/>
      <c r="Q57" s="556"/>
      <c r="R57" s="556">
        <v>0.5</v>
      </c>
      <c r="S57" s="556"/>
      <c r="T57" s="556"/>
      <c r="U57" s="556"/>
      <c r="V57" s="556">
        <v>0.2</v>
      </c>
      <c r="W57" s="556"/>
      <c r="X57" s="556"/>
      <c r="Y57" s="556"/>
      <c r="Z57" s="556"/>
      <c r="AA57" s="556"/>
      <c r="AB57" s="556"/>
      <c r="AC57" s="582"/>
    </row>
    <row r="58" spans="2:29" ht="18" customHeight="1" thickBot="1" x14ac:dyDescent="0.3">
      <c r="B58" s="565" t="str">
        <f>'ORÇAMENTO RESUMO (SD)'!B24</f>
        <v xml:space="preserve"> 2.13 </v>
      </c>
      <c r="C58" s="568" t="str">
        <f>VLOOKUP(B58,'ORÇAMENTO RESUMO (SD)'!$B$10:$L$72,4,FALSE)</f>
        <v>FORROS</v>
      </c>
      <c r="D58" s="583">
        <f>VLOOKUP(B58,'ORÇAMENTO RESUMO (SD)'!$B$10:$L$72,10,FALSE)</f>
        <v>2089.85</v>
      </c>
      <c r="E58" s="584"/>
      <c r="F58" s="573">
        <f>F60*$D58</f>
        <v>0</v>
      </c>
      <c r="G58" s="558"/>
      <c r="H58" s="558"/>
      <c r="I58" s="558"/>
      <c r="J58" s="558">
        <f>J60*$D58</f>
        <v>0</v>
      </c>
      <c r="K58" s="558"/>
      <c r="L58" s="558"/>
      <c r="M58" s="558"/>
      <c r="N58" s="558">
        <f>N60*$D58</f>
        <v>0</v>
      </c>
      <c r="O58" s="558"/>
      <c r="P58" s="558"/>
      <c r="Q58" s="558"/>
      <c r="R58" s="558">
        <f>R60*$D58</f>
        <v>2089.85</v>
      </c>
      <c r="S58" s="558"/>
      <c r="T58" s="558"/>
      <c r="U58" s="558"/>
      <c r="V58" s="558">
        <f>V60*$D58</f>
        <v>0</v>
      </c>
      <c r="W58" s="558"/>
      <c r="X58" s="558"/>
      <c r="Y58" s="558"/>
      <c r="Z58" s="558">
        <f>Z60*$D58</f>
        <v>0</v>
      </c>
      <c r="AA58" s="558"/>
      <c r="AB58" s="558"/>
      <c r="AC58" s="574"/>
    </row>
    <row r="59" spans="2:29" ht="6" customHeight="1" thickBot="1" x14ac:dyDescent="0.3">
      <c r="B59" s="566"/>
      <c r="C59" s="569"/>
      <c r="D59" s="575">
        <f>ROUND(D58/$D$205,6)</f>
        <v>6.4999999999999994E-5</v>
      </c>
      <c r="E59" s="577">
        <f>ROUND(SUM(F60:AC60),4)</f>
        <v>1</v>
      </c>
      <c r="F59" s="579"/>
      <c r="G59" s="555"/>
      <c r="H59" s="555"/>
      <c r="I59" s="555"/>
      <c r="J59" s="555"/>
      <c r="K59" s="555"/>
      <c r="L59" s="555"/>
      <c r="M59" s="555"/>
      <c r="N59" s="555"/>
      <c r="O59" s="555"/>
      <c r="P59" s="555"/>
      <c r="Q59" s="555"/>
      <c r="R59" s="555"/>
      <c r="S59" s="555"/>
      <c r="T59" s="555"/>
      <c r="U59" s="555"/>
      <c r="V59" s="555"/>
      <c r="W59" s="555"/>
      <c r="X59" s="555"/>
      <c r="Y59" s="555"/>
      <c r="Z59" s="555"/>
      <c r="AA59" s="555"/>
      <c r="AB59" s="555"/>
      <c r="AC59" s="580"/>
    </row>
    <row r="60" spans="2:29" ht="18" customHeight="1" thickBot="1" x14ac:dyDescent="0.3">
      <c r="B60" s="567"/>
      <c r="C60" s="570"/>
      <c r="D60" s="587"/>
      <c r="E60" s="588"/>
      <c r="F60" s="589"/>
      <c r="G60" s="557"/>
      <c r="H60" s="557"/>
      <c r="I60" s="557"/>
      <c r="J60" s="557"/>
      <c r="K60" s="557"/>
      <c r="L60" s="557"/>
      <c r="M60" s="557"/>
      <c r="N60" s="557"/>
      <c r="O60" s="557"/>
      <c r="P60" s="557"/>
      <c r="Q60" s="557"/>
      <c r="R60" s="557">
        <v>1</v>
      </c>
      <c r="S60" s="557"/>
      <c r="T60" s="557"/>
      <c r="U60" s="557"/>
      <c r="V60" s="557"/>
      <c r="W60" s="557"/>
      <c r="X60" s="557"/>
      <c r="Y60" s="557"/>
      <c r="Z60" s="557"/>
      <c r="AA60" s="557"/>
      <c r="AB60" s="557"/>
      <c r="AC60" s="590"/>
    </row>
    <row r="61" spans="2:29" ht="18" customHeight="1" thickBot="1" x14ac:dyDescent="0.3">
      <c r="B61" s="565" t="str">
        <f>'ORÇAMENTO RESUMO (SD)'!B25</f>
        <v xml:space="preserve"> 2.14 </v>
      </c>
      <c r="C61" s="568" t="str">
        <f>VLOOKUP(B61,'ORÇAMENTO RESUMO (SD)'!$B$10:$L$72,4,FALSE)</f>
        <v>REVESTIMENTO DE PISO</v>
      </c>
      <c r="D61" s="571">
        <f>VLOOKUP(B61,'ORÇAMENTO RESUMO (SD)'!$B$10:$L$72,10,FALSE)</f>
        <v>773015.85</v>
      </c>
      <c r="E61" s="572"/>
      <c r="F61" s="573">
        <f>F63*$D61</f>
        <v>0</v>
      </c>
      <c r="G61" s="558"/>
      <c r="H61" s="558"/>
      <c r="I61" s="558"/>
      <c r="J61" s="558">
        <f>J63*$D61</f>
        <v>0</v>
      </c>
      <c r="K61" s="558"/>
      <c r="L61" s="558"/>
      <c r="M61" s="558"/>
      <c r="N61" s="558">
        <f>N63*$D61</f>
        <v>0</v>
      </c>
      <c r="O61" s="558"/>
      <c r="P61" s="558"/>
      <c r="Q61" s="558"/>
      <c r="R61" s="558">
        <f>R63*$D61</f>
        <v>309206.34000000003</v>
      </c>
      <c r="S61" s="558"/>
      <c r="T61" s="558"/>
      <c r="U61" s="558"/>
      <c r="V61" s="558">
        <f>V63*$D61</f>
        <v>386507.92499999999</v>
      </c>
      <c r="W61" s="558"/>
      <c r="X61" s="558"/>
      <c r="Y61" s="558"/>
      <c r="Z61" s="558">
        <f>Z63*$D61</f>
        <v>77301.585000000006</v>
      </c>
      <c r="AA61" s="558"/>
      <c r="AB61" s="558"/>
      <c r="AC61" s="574"/>
    </row>
    <row r="62" spans="2:29" ht="6" customHeight="1" thickBot="1" x14ac:dyDescent="0.3">
      <c r="B62" s="566"/>
      <c r="C62" s="569"/>
      <c r="D62" s="575">
        <f>ROUND(D61/$D$205,6)</f>
        <v>2.4171000000000002E-2</v>
      </c>
      <c r="E62" s="577">
        <f>ROUND(SUM(F63:AC63),4)</f>
        <v>1</v>
      </c>
      <c r="F62" s="579"/>
      <c r="G62" s="555"/>
      <c r="H62" s="555"/>
      <c r="I62" s="555"/>
      <c r="J62" s="555"/>
      <c r="K62" s="555"/>
      <c r="L62" s="555"/>
      <c r="M62" s="555"/>
      <c r="N62" s="555"/>
      <c r="O62" s="555"/>
      <c r="P62" s="555"/>
      <c r="Q62" s="555"/>
      <c r="R62" s="555"/>
      <c r="S62" s="555"/>
      <c r="T62" s="555"/>
      <c r="U62" s="555"/>
      <c r="V62" s="555"/>
      <c r="W62" s="555"/>
      <c r="X62" s="555"/>
      <c r="Y62" s="555"/>
      <c r="Z62" s="555"/>
      <c r="AA62" s="555"/>
      <c r="AB62" s="555"/>
      <c r="AC62" s="580"/>
    </row>
    <row r="63" spans="2:29" ht="18" customHeight="1" thickBot="1" x14ac:dyDescent="0.3">
      <c r="B63" s="567"/>
      <c r="C63" s="570"/>
      <c r="D63" s="576"/>
      <c r="E63" s="578"/>
      <c r="F63" s="581"/>
      <c r="G63" s="556"/>
      <c r="H63" s="556"/>
      <c r="I63" s="556"/>
      <c r="J63" s="556"/>
      <c r="K63" s="556"/>
      <c r="L63" s="556"/>
      <c r="M63" s="556"/>
      <c r="N63" s="556"/>
      <c r="O63" s="556"/>
      <c r="P63" s="556"/>
      <c r="Q63" s="556"/>
      <c r="R63" s="556">
        <v>0.4</v>
      </c>
      <c r="S63" s="556"/>
      <c r="T63" s="556"/>
      <c r="U63" s="556"/>
      <c r="V63" s="556">
        <v>0.5</v>
      </c>
      <c r="W63" s="556"/>
      <c r="X63" s="556"/>
      <c r="Y63" s="556"/>
      <c r="Z63" s="556">
        <v>0.1</v>
      </c>
      <c r="AA63" s="556"/>
      <c r="AB63" s="556"/>
      <c r="AC63" s="582"/>
    </row>
    <row r="64" spans="2:29" ht="18" customHeight="1" thickBot="1" x14ac:dyDescent="0.3">
      <c r="B64" s="565" t="str">
        <f>'ORÇAMENTO RESUMO (SD)'!B26</f>
        <v xml:space="preserve"> 2.15 </v>
      </c>
      <c r="C64" s="568" t="str">
        <f>VLOOKUP(B64,'ORÇAMENTO RESUMO (SD)'!$B$10:$L$72,4,FALSE)</f>
        <v>PINTURA</v>
      </c>
      <c r="D64" s="571">
        <f>VLOOKUP(B64,'ORÇAMENTO RESUMO (SD)'!$B$10:$L$72,10,FALSE)</f>
        <v>120748.87</v>
      </c>
      <c r="E64" s="572"/>
      <c r="F64" s="573">
        <f>F66*$D64</f>
        <v>0</v>
      </c>
      <c r="G64" s="558"/>
      <c r="H64" s="558"/>
      <c r="I64" s="558"/>
      <c r="J64" s="558">
        <f>J66*$D64</f>
        <v>0</v>
      </c>
      <c r="K64" s="558"/>
      <c r="L64" s="558"/>
      <c r="M64" s="558"/>
      <c r="N64" s="558">
        <f>N66*$D64</f>
        <v>0</v>
      </c>
      <c r="O64" s="558"/>
      <c r="P64" s="558"/>
      <c r="Q64" s="558"/>
      <c r="R64" s="558">
        <f>R66*$D64</f>
        <v>36224.661</v>
      </c>
      <c r="S64" s="558"/>
      <c r="T64" s="558"/>
      <c r="U64" s="558"/>
      <c r="V64" s="558">
        <f>V66*$D64</f>
        <v>60374.434999999998</v>
      </c>
      <c r="W64" s="558"/>
      <c r="X64" s="558"/>
      <c r="Y64" s="558"/>
      <c r="Z64" s="558">
        <f>Z66*$D64</f>
        <v>24149.774000000001</v>
      </c>
      <c r="AA64" s="558"/>
      <c r="AB64" s="558"/>
      <c r="AC64" s="574"/>
    </row>
    <row r="65" spans="2:32" ht="6" customHeight="1" thickBot="1" x14ac:dyDescent="0.3">
      <c r="B65" s="566"/>
      <c r="C65" s="569"/>
      <c r="D65" s="575">
        <f>ROUND(D64/$D$205,6)</f>
        <v>3.7759999999999998E-3</v>
      </c>
      <c r="E65" s="577">
        <f>ROUND(SUM(F66:AC66),4)</f>
        <v>1</v>
      </c>
      <c r="F65" s="579"/>
      <c r="G65" s="555"/>
      <c r="H65" s="555"/>
      <c r="I65" s="555"/>
      <c r="J65" s="555"/>
      <c r="K65" s="555"/>
      <c r="L65" s="555"/>
      <c r="M65" s="555"/>
      <c r="N65" s="555"/>
      <c r="O65" s="555"/>
      <c r="P65" s="555"/>
      <c r="Q65" s="555"/>
      <c r="R65" s="555"/>
      <c r="S65" s="555"/>
      <c r="T65" s="555"/>
      <c r="U65" s="555"/>
      <c r="V65" s="555"/>
      <c r="W65" s="555"/>
      <c r="X65" s="555"/>
      <c r="Y65" s="555"/>
      <c r="Z65" s="555"/>
      <c r="AA65" s="555"/>
      <c r="AB65" s="555"/>
      <c r="AC65" s="580"/>
    </row>
    <row r="66" spans="2:32" ht="18" customHeight="1" thickBot="1" x14ac:dyDescent="0.3">
      <c r="B66" s="567"/>
      <c r="C66" s="570"/>
      <c r="D66" s="576"/>
      <c r="E66" s="578"/>
      <c r="F66" s="581"/>
      <c r="G66" s="556"/>
      <c r="H66" s="556"/>
      <c r="I66" s="556"/>
      <c r="J66" s="556"/>
      <c r="K66" s="556"/>
      <c r="L66" s="556"/>
      <c r="M66" s="556"/>
      <c r="N66" s="556"/>
      <c r="O66" s="556"/>
      <c r="P66" s="556"/>
      <c r="Q66" s="556"/>
      <c r="R66" s="556">
        <v>0.3</v>
      </c>
      <c r="S66" s="556"/>
      <c r="T66" s="556"/>
      <c r="U66" s="556"/>
      <c r="V66" s="556">
        <v>0.5</v>
      </c>
      <c r="W66" s="556"/>
      <c r="X66" s="556"/>
      <c r="Y66" s="556"/>
      <c r="Z66" s="591">
        <v>0.2</v>
      </c>
      <c r="AA66" s="591"/>
      <c r="AB66" s="591"/>
      <c r="AC66" s="592"/>
    </row>
    <row r="67" spans="2:32" ht="18" customHeight="1" thickBot="1" x14ac:dyDescent="0.3">
      <c r="B67" s="565" t="str">
        <f>'ORÇAMENTO RESUMO (SD)'!B27</f>
        <v xml:space="preserve"> 2.16 </v>
      </c>
      <c r="C67" s="568" t="str">
        <f>VLOOKUP(B67,'ORÇAMENTO RESUMO (SD)'!$B$10:$L$72,4,FALSE)</f>
        <v>PAISAGISMO</v>
      </c>
      <c r="D67" s="583">
        <f>VLOOKUP(B67,'ORÇAMENTO RESUMO (SD)'!$B$10:$L$72,10,FALSE)</f>
        <v>132020.16</v>
      </c>
      <c r="E67" s="584"/>
      <c r="F67" s="585">
        <f>F69*$D67</f>
        <v>0</v>
      </c>
      <c r="G67" s="586"/>
      <c r="H67" s="586"/>
      <c r="I67" s="586"/>
      <c r="J67" s="586">
        <f>J69*$D67</f>
        <v>0</v>
      </c>
      <c r="K67" s="586"/>
      <c r="L67" s="586"/>
      <c r="M67" s="586"/>
      <c r="N67" s="558">
        <f>N69*$D67</f>
        <v>26404.032000000003</v>
      </c>
      <c r="O67" s="558"/>
      <c r="P67" s="558"/>
      <c r="Q67" s="558"/>
      <c r="R67" s="558">
        <f>R69*$D67</f>
        <v>26404.032000000003</v>
      </c>
      <c r="S67" s="558"/>
      <c r="T67" s="558"/>
      <c r="U67" s="558"/>
      <c r="V67" s="558">
        <f>V69*$D67</f>
        <v>66010.080000000002</v>
      </c>
      <c r="W67" s="558"/>
      <c r="X67" s="558"/>
      <c r="Y67" s="558"/>
      <c r="Z67" s="558">
        <f>Z69*$D67</f>
        <v>13202.016000000001</v>
      </c>
      <c r="AA67" s="558"/>
      <c r="AB67" s="558"/>
      <c r="AC67" s="574"/>
    </row>
    <row r="68" spans="2:32" ht="6" customHeight="1" thickBot="1" x14ac:dyDescent="0.3">
      <c r="B68" s="566"/>
      <c r="C68" s="569"/>
      <c r="D68" s="575">
        <f>ROUND(D67/$D$205,6)</f>
        <v>4.1279999999999997E-3</v>
      </c>
      <c r="E68" s="577">
        <f>ROUND(SUM(F69:AC69),4)</f>
        <v>1</v>
      </c>
      <c r="F68" s="579"/>
      <c r="G68" s="555"/>
      <c r="H68" s="555"/>
      <c r="I68" s="555"/>
      <c r="J68" s="555"/>
      <c r="K68" s="555"/>
      <c r="L68" s="555"/>
      <c r="M68" s="555"/>
      <c r="N68" s="555"/>
      <c r="O68" s="555"/>
      <c r="P68" s="555"/>
      <c r="Q68" s="555"/>
      <c r="R68" s="555"/>
      <c r="S68" s="555"/>
      <c r="T68" s="555"/>
      <c r="U68" s="555"/>
      <c r="V68" s="555"/>
      <c r="W68" s="555"/>
      <c r="X68" s="555"/>
      <c r="Y68" s="555"/>
      <c r="Z68" s="555"/>
      <c r="AA68" s="555"/>
      <c r="AB68" s="555"/>
      <c r="AC68" s="580"/>
    </row>
    <row r="69" spans="2:32" ht="18" customHeight="1" thickBot="1" x14ac:dyDescent="0.3">
      <c r="B69" s="567"/>
      <c r="C69" s="570"/>
      <c r="D69" s="587"/>
      <c r="E69" s="588"/>
      <c r="F69" s="589"/>
      <c r="G69" s="557"/>
      <c r="H69" s="557"/>
      <c r="I69" s="557"/>
      <c r="J69" s="557"/>
      <c r="K69" s="557"/>
      <c r="L69" s="557"/>
      <c r="M69" s="557"/>
      <c r="N69" s="557">
        <v>0.2</v>
      </c>
      <c r="O69" s="557"/>
      <c r="P69" s="557"/>
      <c r="Q69" s="557"/>
      <c r="R69" s="557">
        <v>0.2</v>
      </c>
      <c r="S69" s="557"/>
      <c r="T69" s="557"/>
      <c r="U69" s="557"/>
      <c r="V69" s="557">
        <v>0.5</v>
      </c>
      <c r="W69" s="557"/>
      <c r="X69" s="557"/>
      <c r="Y69" s="557"/>
      <c r="Z69" s="557">
        <v>0.1</v>
      </c>
      <c r="AA69" s="557"/>
      <c r="AB69" s="557"/>
      <c r="AC69" s="590"/>
    </row>
    <row r="70" spans="2:32" ht="18" customHeight="1" thickBot="1" x14ac:dyDescent="0.3">
      <c r="B70" s="565" t="str">
        <f>'ORÇAMENTO RESUMO (SD)'!B28</f>
        <v xml:space="preserve"> 2.17 </v>
      </c>
      <c r="C70" s="568" t="str">
        <f>VLOOKUP(B70,'ORÇAMENTO RESUMO (SD)'!$B$10:$L$72,4,FALSE)</f>
        <v>DIVERSOS</v>
      </c>
      <c r="D70" s="571">
        <f>VLOOKUP(B70,'ORÇAMENTO RESUMO (SD)'!$B$10:$L$72,10,FALSE)</f>
        <v>146620.4</v>
      </c>
      <c r="E70" s="572"/>
      <c r="F70" s="573">
        <f>F72*$D70</f>
        <v>0</v>
      </c>
      <c r="G70" s="558"/>
      <c r="H70" s="558"/>
      <c r="I70" s="558"/>
      <c r="J70" s="554">
        <f>J72*$D70</f>
        <v>0</v>
      </c>
      <c r="K70" s="554"/>
      <c r="L70" s="554"/>
      <c r="M70" s="554"/>
      <c r="N70" s="554">
        <f>N72*$D70</f>
        <v>0</v>
      </c>
      <c r="O70" s="554"/>
      <c r="P70" s="554"/>
      <c r="Q70" s="554"/>
      <c r="R70" s="554">
        <f>R72*$D70</f>
        <v>0</v>
      </c>
      <c r="S70" s="554"/>
      <c r="T70" s="554"/>
      <c r="U70" s="554"/>
      <c r="V70" s="554">
        <f>V72*$D70</f>
        <v>87972.239999999991</v>
      </c>
      <c r="W70" s="554"/>
      <c r="X70" s="554"/>
      <c r="Y70" s="554"/>
      <c r="Z70" s="558">
        <f>Z72*$D70</f>
        <v>58648.160000000003</v>
      </c>
      <c r="AA70" s="558"/>
      <c r="AB70" s="558"/>
      <c r="AC70" s="574"/>
    </row>
    <row r="71" spans="2:32" ht="6" customHeight="1" thickBot="1" x14ac:dyDescent="0.3">
      <c r="B71" s="566"/>
      <c r="C71" s="569"/>
      <c r="D71" s="575">
        <f>ROUND(D70/$D$205,6)</f>
        <v>4.5849999999999997E-3</v>
      </c>
      <c r="E71" s="577">
        <f>ROUND(SUM(F72:AC72),4)</f>
        <v>1</v>
      </c>
      <c r="F71" s="579"/>
      <c r="G71" s="555"/>
      <c r="H71" s="555"/>
      <c r="I71" s="555"/>
      <c r="J71" s="555"/>
      <c r="K71" s="555"/>
      <c r="L71" s="555"/>
      <c r="M71" s="555"/>
      <c r="N71" s="555"/>
      <c r="O71" s="555"/>
      <c r="P71" s="555"/>
      <c r="Q71" s="555"/>
      <c r="R71" s="555"/>
      <c r="S71" s="555"/>
      <c r="T71" s="555"/>
      <c r="U71" s="555"/>
      <c r="V71" s="555"/>
      <c r="W71" s="555"/>
      <c r="X71" s="555"/>
      <c r="Y71" s="555"/>
      <c r="Z71" s="555"/>
      <c r="AA71" s="555"/>
      <c r="AB71" s="555"/>
      <c r="AC71" s="580"/>
    </row>
    <row r="72" spans="2:32" ht="18" customHeight="1" thickBot="1" x14ac:dyDescent="0.3">
      <c r="B72" s="567"/>
      <c r="C72" s="570"/>
      <c r="D72" s="576"/>
      <c r="E72" s="578"/>
      <c r="F72" s="581"/>
      <c r="G72" s="556"/>
      <c r="H72" s="556"/>
      <c r="I72" s="556"/>
      <c r="J72" s="556"/>
      <c r="K72" s="556"/>
      <c r="L72" s="556"/>
      <c r="M72" s="556"/>
      <c r="N72" s="556"/>
      <c r="O72" s="556"/>
      <c r="P72" s="556"/>
      <c r="Q72" s="556"/>
      <c r="R72" s="556"/>
      <c r="S72" s="556"/>
      <c r="T72" s="556"/>
      <c r="U72" s="556"/>
      <c r="V72" s="556">
        <v>0.6</v>
      </c>
      <c r="W72" s="556"/>
      <c r="X72" s="556"/>
      <c r="Y72" s="556"/>
      <c r="Z72" s="556">
        <v>0.4</v>
      </c>
      <c r="AA72" s="556"/>
      <c r="AB72" s="556"/>
      <c r="AC72" s="582"/>
    </row>
    <row r="73" spans="2:32" ht="18" customHeight="1" thickBot="1" x14ac:dyDescent="0.3">
      <c r="B73" s="614" t="str">
        <f>'ORÇAMENTO RESUMO (SD)'!B29</f>
        <v xml:space="preserve"> 3 </v>
      </c>
      <c r="C73" s="617" t="str">
        <f>VLOOKUP(B73,'ORÇAMENTO RESUMO (SD)'!$B$10:$L$72,4,FALSE)</f>
        <v>BLOCO 01</v>
      </c>
      <c r="D73" s="620">
        <f>VLOOKUP(B73,'ORÇAMENTO RESUMO (SD)'!$B$10:$L$72,10,FALSE)</f>
        <v>5080657.8499999996</v>
      </c>
      <c r="E73" s="621"/>
      <c r="F73" s="622"/>
      <c r="G73" s="623"/>
      <c r="H73" s="623"/>
      <c r="I73" s="623"/>
      <c r="J73" s="623"/>
      <c r="K73" s="623"/>
      <c r="L73" s="623"/>
      <c r="M73" s="623"/>
      <c r="N73" s="623"/>
      <c r="O73" s="623"/>
      <c r="P73" s="623"/>
      <c r="Q73" s="623"/>
      <c r="R73" s="623"/>
      <c r="S73" s="623"/>
      <c r="T73" s="623"/>
      <c r="U73" s="623"/>
      <c r="V73" s="623"/>
      <c r="W73" s="623"/>
      <c r="X73" s="623"/>
      <c r="Y73" s="623"/>
      <c r="Z73" s="623"/>
      <c r="AA73" s="623"/>
      <c r="AB73" s="623"/>
      <c r="AC73" s="624"/>
    </row>
    <row r="74" spans="2:32" ht="6" customHeight="1" thickBot="1" x14ac:dyDescent="0.3">
      <c r="B74" s="615"/>
      <c r="C74" s="618"/>
      <c r="D74" s="631">
        <f>ROUND(D73/$D$205,6)</f>
        <v>0.158862</v>
      </c>
      <c r="E74" s="632"/>
      <c r="F74" s="625"/>
      <c r="G74" s="626"/>
      <c r="H74" s="626"/>
      <c r="I74" s="626"/>
      <c r="J74" s="626"/>
      <c r="K74" s="626"/>
      <c r="L74" s="626"/>
      <c r="M74" s="626"/>
      <c r="N74" s="626"/>
      <c r="O74" s="626"/>
      <c r="P74" s="626"/>
      <c r="Q74" s="626"/>
      <c r="R74" s="626"/>
      <c r="S74" s="626"/>
      <c r="T74" s="626"/>
      <c r="U74" s="626"/>
      <c r="V74" s="626"/>
      <c r="W74" s="626"/>
      <c r="X74" s="626"/>
      <c r="Y74" s="626"/>
      <c r="Z74" s="626"/>
      <c r="AA74" s="626"/>
      <c r="AB74" s="626"/>
      <c r="AC74" s="627"/>
    </row>
    <row r="75" spans="2:32" ht="18" customHeight="1" thickBot="1" x14ac:dyDescent="0.3">
      <c r="B75" s="616"/>
      <c r="C75" s="619"/>
      <c r="D75" s="633"/>
      <c r="E75" s="634"/>
      <c r="F75" s="628"/>
      <c r="G75" s="629"/>
      <c r="H75" s="629"/>
      <c r="I75" s="629"/>
      <c r="J75" s="629"/>
      <c r="K75" s="629"/>
      <c r="L75" s="629"/>
      <c r="M75" s="629"/>
      <c r="N75" s="629"/>
      <c r="O75" s="629"/>
      <c r="P75" s="629"/>
      <c r="Q75" s="629"/>
      <c r="R75" s="629"/>
      <c r="S75" s="629"/>
      <c r="T75" s="629"/>
      <c r="U75" s="629"/>
      <c r="V75" s="629"/>
      <c r="W75" s="629"/>
      <c r="X75" s="629"/>
      <c r="Y75" s="629"/>
      <c r="Z75" s="629"/>
      <c r="AA75" s="629"/>
      <c r="AB75" s="629"/>
      <c r="AC75" s="630"/>
      <c r="AF75" s="283"/>
    </row>
    <row r="76" spans="2:32" ht="18" customHeight="1" thickBot="1" x14ac:dyDescent="0.3">
      <c r="B76" s="565" t="str">
        <f>'ORÇAMENTO RESUMO (SD)'!B30</f>
        <v xml:space="preserve"> 3.1 </v>
      </c>
      <c r="C76" s="568" t="str">
        <f>VLOOKUP(B76,'ORÇAMENTO RESUMO (SD)'!$B$10:$L$72,4,FALSE)</f>
        <v>SERVIÇOS PRELIMINARES</v>
      </c>
      <c r="D76" s="571">
        <f>VLOOKUP(B76,'ORÇAMENTO RESUMO (SD)'!$B$10:$L$72,10,FALSE)</f>
        <v>40505.160000000003</v>
      </c>
      <c r="E76" s="572"/>
      <c r="F76" s="573">
        <f>F78*$D76</f>
        <v>8101.0320000000011</v>
      </c>
      <c r="G76" s="558"/>
      <c r="H76" s="558"/>
      <c r="I76" s="558"/>
      <c r="J76" s="554">
        <f>J78*$D76</f>
        <v>8101.0320000000011</v>
      </c>
      <c r="K76" s="554"/>
      <c r="L76" s="554"/>
      <c r="M76" s="554"/>
      <c r="N76" s="554">
        <f>N78*$D76</f>
        <v>8101.0320000000011</v>
      </c>
      <c r="O76" s="554"/>
      <c r="P76" s="554"/>
      <c r="Q76" s="554"/>
      <c r="R76" s="554">
        <f>R78*$D76</f>
        <v>8101.0320000000011</v>
      </c>
      <c r="S76" s="554"/>
      <c r="T76" s="554"/>
      <c r="U76" s="554"/>
      <c r="V76" s="554">
        <f>V78*$D76</f>
        <v>4050.5160000000005</v>
      </c>
      <c r="W76" s="554"/>
      <c r="X76" s="554"/>
      <c r="Y76" s="554"/>
      <c r="Z76" s="558">
        <f>Z78*$D76</f>
        <v>4050.5160000000005</v>
      </c>
      <c r="AA76" s="558"/>
      <c r="AB76" s="558"/>
      <c r="AC76" s="574"/>
    </row>
    <row r="77" spans="2:32" ht="6" customHeight="1" thickBot="1" x14ac:dyDescent="0.3">
      <c r="B77" s="566"/>
      <c r="C77" s="569"/>
      <c r="D77" s="575">
        <f>ROUND(D76/$D$205,6)</f>
        <v>1.2669999999999999E-3</v>
      </c>
      <c r="E77" s="577">
        <f>ROUND(SUM(F78:AC78),4)</f>
        <v>1</v>
      </c>
      <c r="F77" s="579"/>
      <c r="G77" s="555"/>
      <c r="H77" s="555"/>
      <c r="I77" s="555"/>
      <c r="J77" s="555"/>
      <c r="K77" s="555"/>
      <c r="L77" s="555"/>
      <c r="M77" s="555"/>
      <c r="N77" s="555"/>
      <c r="O77" s="555"/>
      <c r="P77" s="555"/>
      <c r="Q77" s="555"/>
      <c r="R77" s="555"/>
      <c r="S77" s="555"/>
      <c r="T77" s="555"/>
      <c r="U77" s="555"/>
      <c r="V77" s="555"/>
      <c r="W77" s="555"/>
      <c r="X77" s="555"/>
      <c r="Y77" s="555"/>
      <c r="Z77" s="555"/>
      <c r="AA77" s="555"/>
      <c r="AB77" s="555"/>
      <c r="AC77" s="580"/>
    </row>
    <row r="78" spans="2:32" ht="18" customHeight="1" thickBot="1" x14ac:dyDescent="0.3">
      <c r="B78" s="567"/>
      <c r="C78" s="570"/>
      <c r="D78" s="576"/>
      <c r="E78" s="578"/>
      <c r="F78" s="589">
        <v>0.2</v>
      </c>
      <c r="G78" s="557"/>
      <c r="H78" s="557"/>
      <c r="I78" s="557"/>
      <c r="J78" s="557">
        <v>0.2</v>
      </c>
      <c r="K78" s="557"/>
      <c r="L78" s="557"/>
      <c r="M78" s="557"/>
      <c r="N78" s="557">
        <v>0.2</v>
      </c>
      <c r="O78" s="557"/>
      <c r="P78" s="557"/>
      <c r="Q78" s="557"/>
      <c r="R78" s="557">
        <v>0.2</v>
      </c>
      <c r="S78" s="557"/>
      <c r="T78" s="557"/>
      <c r="U78" s="557"/>
      <c r="V78" s="557">
        <v>0.1</v>
      </c>
      <c r="W78" s="557"/>
      <c r="X78" s="557"/>
      <c r="Y78" s="557"/>
      <c r="Z78" s="557">
        <v>0.1</v>
      </c>
      <c r="AA78" s="557"/>
      <c r="AB78" s="557"/>
      <c r="AC78" s="590"/>
    </row>
    <row r="79" spans="2:32" ht="18" customHeight="1" thickBot="1" x14ac:dyDescent="0.3">
      <c r="B79" s="565" t="str">
        <f>'ORÇAMENTO RESUMO (SD)'!B31</f>
        <v xml:space="preserve"> 3.2 </v>
      </c>
      <c r="C79" s="568" t="str">
        <f>VLOOKUP(B79,'ORÇAMENTO RESUMO (SD)'!$B$10:$L$72,4,FALSE)</f>
        <v>SERVIÇO EM TERRA</v>
      </c>
      <c r="D79" s="593">
        <f>VLOOKUP(B79,'ORÇAMENTO RESUMO (SD)'!$B$10:$L$72,10,FALSE)</f>
        <v>16850.45</v>
      </c>
      <c r="E79" s="594"/>
      <c r="F79" s="573">
        <f>F81*$D79</f>
        <v>16850.45</v>
      </c>
      <c r="G79" s="558"/>
      <c r="H79" s="558"/>
      <c r="I79" s="558"/>
      <c r="J79" s="554">
        <f>J81*$D79</f>
        <v>0</v>
      </c>
      <c r="K79" s="554"/>
      <c r="L79" s="554"/>
      <c r="M79" s="554"/>
      <c r="N79" s="554">
        <f>N81*$D79</f>
        <v>0</v>
      </c>
      <c r="O79" s="554"/>
      <c r="P79" s="554"/>
      <c r="Q79" s="554"/>
      <c r="R79" s="554">
        <f>R81*$D79</f>
        <v>0</v>
      </c>
      <c r="S79" s="554"/>
      <c r="T79" s="554"/>
      <c r="U79" s="554"/>
      <c r="V79" s="554">
        <f>V81*$D79</f>
        <v>0</v>
      </c>
      <c r="W79" s="554"/>
      <c r="X79" s="554"/>
      <c r="Y79" s="554"/>
      <c r="Z79" s="558">
        <f>Z81*$D79</f>
        <v>0</v>
      </c>
      <c r="AA79" s="558"/>
      <c r="AB79" s="558"/>
      <c r="AC79" s="574"/>
    </row>
    <row r="80" spans="2:32" ht="6" customHeight="1" thickBot="1" x14ac:dyDescent="0.3">
      <c r="B80" s="566"/>
      <c r="C80" s="569"/>
      <c r="D80" s="575">
        <f>ROUND(D79/$D$205,6)</f>
        <v>5.2700000000000002E-4</v>
      </c>
      <c r="E80" s="577">
        <f>ROUND(SUM(F81:AC81),4)</f>
        <v>1</v>
      </c>
      <c r="F80" s="579"/>
      <c r="G80" s="555"/>
      <c r="H80" s="555"/>
      <c r="I80" s="555"/>
      <c r="J80" s="555"/>
      <c r="K80" s="555"/>
      <c r="L80" s="555"/>
      <c r="M80" s="555"/>
      <c r="N80" s="555"/>
      <c r="O80" s="555"/>
      <c r="P80" s="555"/>
      <c r="Q80" s="555"/>
      <c r="R80" s="555"/>
      <c r="S80" s="555"/>
      <c r="T80" s="555"/>
      <c r="U80" s="555"/>
      <c r="V80" s="555"/>
      <c r="W80" s="555"/>
      <c r="X80" s="555"/>
      <c r="Y80" s="555"/>
      <c r="Z80" s="555"/>
      <c r="AA80" s="555"/>
      <c r="AB80" s="555"/>
      <c r="AC80" s="580"/>
    </row>
    <row r="81" spans="2:29" ht="18" customHeight="1" thickBot="1" x14ac:dyDescent="0.3">
      <c r="B81" s="567"/>
      <c r="C81" s="570"/>
      <c r="D81" s="576"/>
      <c r="E81" s="578"/>
      <c r="F81" s="581">
        <v>1</v>
      </c>
      <c r="G81" s="556"/>
      <c r="H81" s="556"/>
      <c r="I81" s="556"/>
      <c r="J81" s="556"/>
      <c r="K81" s="556"/>
      <c r="L81" s="556"/>
      <c r="M81" s="556"/>
      <c r="N81" s="556"/>
      <c r="O81" s="556"/>
      <c r="P81" s="556"/>
      <c r="Q81" s="556"/>
      <c r="R81" s="556"/>
      <c r="S81" s="556"/>
      <c r="T81" s="556"/>
      <c r="U81" s="556"/>
      <c r="V81" s="556"/>
      <c r="W81" s="556"/>
      <c r="X81" s="556"/>
      <c r="Y81" s="556"/>
      <c r="Z81" s="556"/>
      <c r="AA81" s="556"/>
      <c r="AB81" s="556"/>
      <c r="AC81" s="582"/>
    </row>
    <row r="82" spans="2:29" ht="18" customHeight="1" thickBot="1" x14ac:dyDescent="0.3">
      <c r="B82" s="565" t="str">
        <f>'ORÇAMENTO RESUMO (SD)'!B32</f>
        <v xml:space="preserve"> 3.3 </v>
      </c>
      <c r="C82" s="568" t="str">
        <f>VLOOKUP(B82,'ORÇAMENTO RESUMO (SD)'!$B$10:$L$72,4,FALSE)</f>
        <v>TRANSPORTES</v>
      </c>
      <c r="D82" s="571">
        <f>VLOOKUP(B82,'ORÇAMENTO RESUMO (SD)'!$B$10:$L$72,10,FALSE)</f>
        <v>47243.8</v>
      </c>
      <c r="E82" s="572"/>
      <c r="F82" s="573">
        <f>F84*$D82</f>
        <v>7086.5700000000006</v>
      </c>
      <c r="G82" s="558"/>
      <c r="H82" s="558"/>
      <c r="I82" s="558"/>
      <c r="J82" s="558">
        <f>J84*$D82</f>
        <v>7086.5700000000006</v>
      </c>
      <c r="K82" s="558"/>
      <c r="L82" s="558"/>
      <c r="M82" s="558"/>
      <c r="N82" s="558">
        <f>N84*$D82</f>
        <v>9448.76</v>
      </c>
      <c r="O82" s="558"/>
      <c r="P82" s="558"/>
      <c r="Q82" s="558"/>
      <c r="R82" s="558">
        <f>R84*$D82</f>
        <v>9448.76</v>
      </c>
      <c r="S82" s="558"/>
      <c r="T82" s="558"/>
      <c r="U82" s="558"/>
      <c r="V82" s="558">
        <f>V84*$D82</f>
        <v>7086.5700000000006</v>
      </c>
      <c r="W82" s="558"/>
      <c r="X82" s="558"/>
      <c r="Y82" s="558"/>
      <c r="Z82" s="558">
        <f>Z84*$D82</f>
        <v>7086.5700000000006</v>
      </c>
      <c r="AA82" s="558"/>
      <c r="AB82" s="558"/>
      <c r="AC82" s="574"/>
    </row>
    <row r="83" spans="2:29" ht="6" customHeight="1" thickBot="1" x14ac:dyDescent="0.3">
      <c r="B83" s="566"/>
      <c r="C83" s="569"/>
      <c r="D83" s="575">
        <f>ROUND(D82/$D$205,6)</f>
        <v>1.477E-3</v>
      </c>
      <c r="E83" s="577">
        <f>ROUND(SUM(F84:AC84),4)</f>
        <v>1</v>
      </c>
      <c r="F83" s="579"/>
      <c r="G83" s="555"/>
      <c r="H83" s="555"/>
      <c r="I83" s="555"/>
      <c r="J83" s="555"/>
      <c r="K83" s="555"/>
      <c r="L83" s="555"/>
      <c r="M83" s="555"/>
      <c r="N83" s="555"/>
      <c r="O83" s="555"/>
      <c r="P83" s="555"/>
      <c r="Q83" s="555"/>
      <c r="R83" s="555"/>
      <c r="S83" s="555"/>
      <c r="T83" s="555"/>
      <c r="U83" s="555"/>
      <c r="V83" s="555"/>
      <c r="W83" s="555"/>
      <c r="X83" s="555"/>
      <c r="Y83" s="555"/>
      <c r="Z83" s="555"/>
      <c r="AA83" s="555"/>
      <c r="AB83" s="555"/>
      <c r="AC83" s="580"/>
    </row>
    <row r="84" spans="2:29" ht="18" customHeight="1" thickBot="1" x14ac:dyDescent="0.3">
      <c r="B84" s="567"/>
      <c r="C84" s="570"/>
      <c r="D84" s="576"/>
      <c r="E84" s="578"/>
      <c r="F84" s="581">
        <v>0.15</v>
      </c>
      <c r="G84" s="556"/>
      <c r="H84" s="556"/>
      <c r="I84" s="556"/>
      <c r="J84" s="556">
        <v>0.15</v>
      </c>
      <c r="K84" s="556"/>
      <c r="L84" s="556"/>
      <c r="M84" s="556"/>
      <c r="N84" s="556">
        <v>0.2</v>
      </c>
      <c r="O84" s="556"/>
      <c r="P84" s="556"/>
      <c r="Q84" s="556"/>
      <c r="R84" s="556">
        <v>0.2</v>
      </c>
      <c r="S84" s="556"/>
      <c r="T84" s="556"/>
      <c r="U84" s="556"/>
      <c r="V84" s="556">
        <v>0.15</v>
      </c>
      <c r="W84" s="556"/>
      <c r="X84" s="556"/>
      <c r="Y84" s="556"/>
      <c r="Z84" s="556">
        <v>0.15</v>
      </c>
      <c r="AA84" s="556"/>
      <c r="AB84" s="556"/>
      <c r="AC84" s="582"/>
    </row>
    <row r="85" spans="2:29" ht="18" customHeight="1" thickBot="1" x14ac:dyDescent="0.3">
      <c r="B85" s="565" t="str">
        <f>'ORÇAMENTO RESUMO (SD)'!B33</f>
        <v xml:space="preserve"> 3.4 </v>
      </c>
      <c r="C85" s="568" t="str">
        <f>VLOOKUP(B85,'ORÇAMENTO RESUMO (SD)'!$B$10:$L$72,4,FALSE)</f>
        <v>INST. ELÉT./TELEFÔNICA/CABEAMENTO ESTRUTURADO</v>
      </c>
      <c r="D85" s="571">
        <f>VLOOKUP(B85,'ORÇAMENTO RESUMO (SD)'!$B$10:$L$72,10,FALSE)</f>
        <v>497527.26999999996</v>
      </c>
      <c r="E85" s="572"/>
      <c r="F85" s="573">
        <f>F87*$D85</f>
        <v>49752.726999999999</v>
      </c>
      <c r="G85" s="558"/>
      <c r="H85" s="558"/>
      <c r="I85" s="558"/>
      <c r="J85" s="596">
        <f>J87*$D85</f>
        <v>149258.18099999998</v>
      </c>
      <c r="K85" s="596"/>
      <c r="L85" s="596"/>
      <c r="M85" s="596"/>
      <c r="N85" s="558">
        <f>N87*$D85</f>
        <v>149258.18099999998</v>
      </c>
      <c r="O85" s="558"/>
      <c r="P85" s="558"/>
      <c r="Q85" s="558"/>
      <c r="R85" s="558">
        <f>R87*$D85</f>
        <v>99505.453999999998</v>
      </c>
      <c r="S85" s="558"/>
      <c r="T85" s="558"/>
      <c r="U85" s="558"/>
      <c r="V85" s="558">
        <f>V87*$D85</f>
        <v>49752.726999999999</v>
      </c>
      <c r="W85" s="558"/>
      <c r="X85" s="558"/>
      <c r="Y85" s="558"/>
      <c r="Z85" s="558">
        <f>Z87*$D85</f>
        <v>0</v>
      </c>
      <c r="AA85" s="558"/>
      <c r="AB85" s="558"/>
      <c r="AC85" s="574"/>
    </row>
    <row r="86" spans="2:29" ht="6" customHeight="1" thickBot="1" x14ac:dyDescent="0.3">
      <c r="B86" s="566"/>
      <c r="C86" s="569"/>
      <c r="D86" s="575">
        <f>ROUND(D85/$D$205,6)</f>
        <v>1.5557E-2</v>
      </c>
      <c r="E86" s="577">
        <f>ROUND(SUM(F87:AC87),4)</f>
        <v>1</v>
      </c>
      <c r="F86" s="579"/>
      <c r="G86" s="555"/>
      <c r="H86" s="555"/>
      <c r="I86" s="555"/>
      <c r="J86" s="555"/>
      <c r="K86" s="555"/>
      <c r="L86" s="555"/>
      <c r="M86" s="555"/>
      <c r="N86" s="555"/>
      <c r="O86" s="555"/>
      <c r="P86" s="555"/>
      <c r="Q86" s="555"/>
      <c r="R86" s="555"/>
      <c r="S86" s="555"/>
      <c r="T86" s="555"/>
      <c r="U86" s="555"/>
      <c r="V86" s="555"/>
      <c r="W86" s="555"/>
      <c r="X86" s="555"/>
      <c r="Y86" s="555"/>
      <c r="Z86" s="555"/>
      <c r="AA86" s="555"/>
      <c r="AB86" s="555"/>
      <c r="AC86" s="580"/>
    </row>
    <row r="87" spans="2:29" ht="18" customHeight="1" thickBot="1" x14ac:dyDescent="0.3">
      <c r="B87" s="567"/>
      <c r="C87" s="570"/>
      <c r="D87" s="576"/>
      <c r="E87" s="578"/>
      <c r="F87" s="581">
        <v>0.1</v>
      </c>
      <c r="G87" s="556"/>
      <c r="H87" s="556"/>
      <c r="I87" s="556"/>
      <c r="J87" s="556">
        <v>0.3</v>
      </c>
      <c r="K87" s="556"/>
      <c r="L87" s="556"/>
      <c r="M87" s="556"/>
      <c r="N87" s="556">
        <v>0.3</v>
      </c>
      <c r="O87" s="556"/>
      <c r="P87" s="556"/>
      <c r="Q87" s="556"/>
      <c r="R87" s="556">
        <v>0.2</v>
      </c>
      <c r="S87" s="556"/>
      <c r="T87" s="556"/>
      <c r="U87" s="556"/>
      <c r="V87" s="556">
        <v>0.1</v>
      </c>
      <c r="W87" s="556"/>
      <c r="X87" s="556"/>
      <c r="Y87" s="556"/>
      <c r="Z87" s="556"/>
      <c r="AA87" s="556"/>
      <c r="AB87" s="556"/>
      <c r="AC87" s="582"/>
    </row>
    <row r="88" spans="2:29" ht="18" customHeight="1" thickBot="1" x14ac:dyDescent="0.3">
      <c r="B88" s="565" t="str">
        <f>'ORÇAMENTO RESUMO (SD)'!B34</f>
        <v xml:space="preserve"> 3.5 </v>
      </c>
      <c r="C88" s="568" t="str">
        <f>VLOOKUP(B88,'ORÇAMENTO RESUMO (SD)'!$B$10:$L$72,4,FALSE)</f>
        <v>INSTALAÇÕES HDRO-SANITÁRIAS</v>
      </c>
      <c r="D88" s="571">
        <f>VLOOKUP(B88,'ORÇAMENTO RESUMO (SD)'!$B$10:$L$72,10,FALSE)</f>
        <v>312957.23</v>
      </c>
      <c r="E88" s="572"/>
      <c r="F88" s="573">
        <f>F90*$D88</f>
        <v>31295.722999999998</v>
      </c>
      <c r="G88" s="558"/>
      <c r="H88" s="558"/>
      <c r="I88" s="558"/>
      <c r="J88" s="558">
        <f>J90*$D88</f>
        <v>93887.168999999994</v>
      </c>
      <c r="K88" s="558"/>
      <c r="L88" s="558"/>
      <c r="M88" s="558"/>
      <c r="N88" s="558">
        <f>N90*$D88</f>
        <v>62591.445999999996</v>
      </c>
      <c r="O88" s="558"/>
      <c r="P88" s="558"/>
      <c r="Q88" s="558"/>
      <c r="R88" s="558">
        <f>R90*$D88</f>
        <v>62591.445999999996</v>
      </c>
      <c r="S88" s="558"/>
      <c r="T88" s="558"/>
      <c r="U88" s="558"/>
      <c r="V88" s="558">
        <f>V90*$D88</f>
        <v>31295.722999999998</v>
      </c>
      <c r="W88" s="558"/>
      <c r="X88" s="558"/>
      <c r="Y88" s="558"/>
      <c r="Z88" s="558">
        <f>Z90*$D88</f>
        <v>31295.722999999998</v>
      </c>
      <c r="AA88" s="558"/>
      <c r="AB88" s="558"/>
      <c r="AC88" s="574"/>
    </row>
    <row r="89" spans="2:29" ht="6" customHeight="1" thickBot="1" x14ac:dyDescent="0.3">
      <c r="B89" s="566"/>
      <c r="C89" s="569"/>
      <c r="D89" s="575">
        <f>ROUND(D88/$D$205,6)</f>
        <v>9.7859999999999996E-3</v>
      </c>
      <c r="E89" s="577">
        <f>ROUND(SUM(F90:AC90),4)</f>
        <v>1</v>
      </c>
      <c r="F89" s="579"/>
      <c r="G89" s="555"/>
      <c r="H89" s="555"/>
      <c r="I89" s="555"/>
      <c r="J89" s="555"/>
      <c r="K89" s="555"/>
      <c r="L89" s="555"/>
      <c r="M89" s="555"/>
      <c r="N89" s="555"/>
      <c r="O89" s="555"/>
      <c r="P89" s="555"/>
      <c r="Q89" s="555"/>
      <c r="R89" s="555"/>
      <c r="S89" s="555"/>
      <c r="T89" s="555"/>
      <c r="U89" s="555"/>
      <c r="V89" s="555"/>
      <c r="W89" s="555"/>
      <c r="X89" s="555"/>
      <c r="Y89" s="555"/>
      <c r="Z89" s="555"/>
      <c r="AA89" s="555"/>
      <c r="AB89" s="555"/>
      <c r="AC89" s="580"/>
    </row>
    <row r="90" spans="2:29" ht="18" customHeight="1" thickBot="1" x14ac:dyDescent="0.3">
      <c r="B90" s="567"/>
      <c r="C90" s="570"/>
      <c r="D90" s="576"/>
      <c r="E90" s="578"/>
      <c r="F90" s="581">
        <v>0.1</v>
      </c>
      <c r="G90" s="556"/>
      <c r="H90" s="556"/>
      <c r="I90" s="556"/>
      <c r="J90" s="556">
        <v>0.3</v>
      </c>
      <c r="K90" s="556"/>
      <c r="L90" s="556"/>
      <c r="M90" s="556"/>
      <c r="N90" s="556">
        <v>0.2</v>
      </c>
      <c r="O90" s="556"/>
      <c r="P90" s="556"/>
      <c r="Q90" s="556"/>
      <c r="R90" s="556">
        <v>0.2</v>
      </c>
      <c r="S90" s="556"/>
      <c r="T90" s="556"/>
      <c r="U90" s="556"/>
      <c r="V90" s="556">
        <v>0.1</v>
      </c>
      <c r="W90" s="556"/>
      <c r="X90" s="556"/>
      <c r="Y90" s="556"/>
      <c r="Z90" s="556">
        <v>0.1</v>
      </c>
      <c r="AA90" s="556"/>
      <c r="AB90" s="556"/>
      <c r="AC90" s="582"/>
    </row>
    <row r="91" spans="2:29" ht="18" customHeight="1" thickBot="1" x14ac:dyDescent="0.3">
      <c r="B91" s="565" t="str">
        <f>'ORÇAMENTO RESUMO (SD)'!B35</f>
        <v xml:space="preserve"> 3.6 </v>
      </c>
      <c r="C91" s="568" t="str">
        <f>VLOOKUP(B91,'ORÇAMENTO RESUMO (SD)'!$B$10:$L$72,4,FALSE)</f>
        <v>INSTALAÇÕES ESPECIAIS</v>
      </c>
      <c r="D91" s="571">
        <f>VLOOKUP(B91,'ORÇAMENTO RESUMO (SD)'!$B$10:$L$72,10,FALSE)</f>
        <v>997002.31999999983</v>
      </c>
      <c r="E91" s="572"/>
      <c r="F91" s="573">
        <f>F93*$D91</f>
        <v>0</v>
      </c>
      <c r="G91" s="558"/>
      <c r="H91" s="558"/>
      <c r="I91" s="558"/>
      <c r="J91" s="558">
        <f>J93*$D91</f>
        <v>299100.69599999994</v>
      </c>
      <c r="K91" s="558"/>
      <c r="L91" s="558"/>
      <c r="M91" s="558"/>
      <c r="N91" s="558">
        <f>N93*$D91</f>
        <v>299100.69599999994</v>
      </c>
      <c r="O91" s="558"/>
      <c r="P91" s="558"/>
      <c r="Q91" s="558"/>
      <c r="R91" s="558">
        <f>R93*$D91</f>
        <v>299100.69599999994</v>
      </c>
      <c r="S91" s="558"/>
      <c r="T91" s="558"/>
      <c r="U91" s="558"/>
      <c r="V91" s="558">
        <f>V93*$D91</f>
        <v>99700.231999999989</v>
      </c>
      <c r="W91" s="558"/>
      <c r="X91" s="558"/>
      <c r="Y91" s="558"/>
      <c r="Z91" s="558">
        <f>Z93*$D91</f>
        <v>0</v>
      </c>
      <c r="AA91" s="558"/>
      <c r="AB91" s="558"/>
      <c r="AC91" s="574"/>
    </row>
    <row r="92" spans="2:29" ht="6" customHeight="1" thickBot="1" x14ac:dyDescent="0.3">
      <c r="B92" s="566"/>
      <c r="C92" s="569"/>
      <c r="D92" s="575">
        <f>ROUND(D91/$D$205,6)</f>
        <v>3.1174E-2</v>
      </c>
      <c r="E92" s="577">
        <f>ROUND(SUM(F93:AC93),4)</f>
        <v>1</v>
      </c>
      <c r="F92" s="579"/>
      <c r="G92" s="555"/>
      <c r="H92" s="555"/>
      <c r="I92" s="555"/>
      <c r="J92" s="555"/>
      <c r="K92" s="555"/>
      <c r="L92" s="555"/>
      <c r="M92" s="555"/>
      <c r="N92" s="555"/>
      <c r="O92" s="555"/>
      <c r="P92" s="555"/>
      <c r="Q92" s="555"/>
      <c r="R92" s="555"/>
      <c r="S92" s="555"/>
      <c r="T92" s="555"/>
      <c r="U92" s="555"/>
      <c r="V92" s="555"/>
      <c r="W92" s="555"/>
      <c r="X92" s="555"/>
      <c r="Y92" s="555"/>
      <c r="Z92" s="555"/>
      <c r="AA92" s="555"/>
      <c r="AB92" s="555"/>
      <c r="AC92" s="580"/>
    </row>
    <row r="93" spans="2:29" ht="18" customHeight="1" thickBot="1" x14ac:dyDescent="0.3">
      <c r="B93" s="567"/>
      <c r="C93" s="570"/>
      <c r="D93" s="576"/>
      <c r="E93" s="578"/>
      <c r="F93" s="581"/>
      <c r="G93" s="556"/>
      <c r="H93" s="556"/>
      <c r="I93" s="556"/>
      <c r="J93" s="556">
        <v>0.3</v>
      </c>
      <c r="K93" s="556"/>
      <c r="L93" s="556"/>
      <c r="M93" s="556"/>
      <c r="N93" s="556">
        <v>0.3</v>
      </c>
      <c r="O93" s="556"/>
      <c r="P93" s="556"/>
      <c r="Q93" s="556"/>
      <c r="R93" s="556">
        <v>0.3</v>
      </c>
      <c r="S93" s="556"/>
      <c r="T93" s="556"/>
      <c r="U93" s="556"/>
      <c r="V93" s="556">
        <v>0.1</v>
      </c>
      <c r="W93" s="556"/>
      <c r="X93" s="556"/>
      <c r="Y93" s="556"/>
      <c r="Z93" s="556"/>
      <c r="AA93" s="556"/>
      <c r="AB93" s="556"/>
      <c r="AC93" s="582"/>
    </row>
    <row r="94" spans="2:29" ht="18" customHeight="1" thickBot="1" x14ac:dyDescent="0.3">
      <c r="B94" s="565" t="str">
        <f>'ORÇAMENTO RESUMO (SD)'!B36</f>
        <v xml:space="preserve"> 3.7 </v>
      </c>
      <c r="C94" s="568" t="str">
        <f>VLOOKUP(B94,'ORÇAMENTO RESUMO (SD)'!$B$10:$L$72,4,FALSE)</f>
        <v>ELEVADOR</v>
      </c>
      <c r="D94" s="583">
        <f>VLOOKUP(B94,'ORÇAMENTO RESUMO (SD)'!$B$10:$L$72,10,FALSE)</f>
        <v>270968.12</v>
      </c>
      <c r="E94" s="584"/>
      <c r="F94" s="585">
        <f>F96*$D94</f>
        <v>0</v>
      </c>
      <c r="G94" s="586"/>
      <c r="H94" s="586"/>
      <c r="I94" s="586"/>
      <c r="J94" s="558">
        <f>J96*$D94</f>
        <v>0</v>
      </c>
      <c r="K94" s="558"/>
      <c r="L94" s="558"/>
      <c r="M94" s="558"/>
      <c r="N94" s="558">
        <f>N96*$D94</f>
        <v>0</v>
      </c>
      <c r="O94" s="558"/>
      <c r="P94" s="558"/>
      <c r="Q94" s="558"/>
      <c r="R94" s="558">
        <f>R96*$D94</f>
        <v>0</v>
      </c>
      <c r="S94" s="558"/>
      <c r="T94" s="558"/>
      <c r="U94" s="558"/>
      <c r="V94" s="558">
        <f>V96*$D94</f>
        <v>270968.12</v>
      </c>
      <c r="W94" s="558"/>
      <c r="X94" s="558"/>
      <c r="Y94" s="558"/>
      <c r="Z94" s="558">
        <f>Z96*$D94</f>
        <v>0</v>
      </c>
      <c r="AA94" s="558"/>
      <c r="AB94" s="558"/>
      <c r="AC94" s="574"/>
    </row>
    <row r="95" spans="2:29" ht="6" customHeight="1" thickBot="1" x14ac:dyDescent="0.3">
      <c r="B95" s="566"/>
      <c r="C95" s="569"/>
      <c r="D95" s="575">
        <f>ROUND(D94/$D$205,6)</f>
        <v>8.4729999999999996E-3</v>
      </c>
      <c r="E95" s="577">
        <f>ROUND(SUM(F96:AC96),4)</f>
        <v>1</v>
      </c>
      <c r="F95" s="579"/>
      <c r="G95" s="555"/>
      <c r="H95" s="555"/>
      <c r="I95" s="555"/>
      <c r="J95" s="555"/>
      <c r="K95" s="555"/>
      <c r="L95" s="555"/>
      <c r="M95" s="555"/>
      <c r="N95" s="555"/>
      <c r="O95" s="555"/>
      <c r="P95" s="555"/>
      <c r="Q95" s="555"/>
      <c r="R95" s="555"/>
      <c r="S95" s="555"/>
      <c r="T95" s="555"/>
      <c r="U95" s="555"/>
      <c r="V95" s="555"/>
      <c r="W95" s="555"/>
      <c r="X95" s="555"/>
      <c r="Y95" s="555"/>
      <c r="Z95" s="555"/>
      <c r="AA95" s="555"/>
      <c r="AB95" s="555"/>
      <c r="AC95" s="580"/>
    </row>
    <row r="96" spans="2:29" ht="18" customHeight="1" thickBot="1" x14ac:dyDescent="0.3">
      <c r="B96" s="567"/>
      <c r="C96" s="570"/>
      <c r="D96" s="587"/>
      <c r="E96" s="588"/>
      <c r="F96" s="589"/>
      <c r="G96" s="557"/>
      <c r="H96" s="557"/>
      <c r="I96" s="557"/>
      <c r="J96" s="557"/>
      <c r="K96" s="557"/>
      <c r="L96" s="557"/>
      <c r="M96" s="557"/>
      <c r="N96" s="557"/>
      <c r="O96" s="557"/>
      <c r="P96" s="557"/>
      <c r="Q96" s="557"/>
      <c r="R96" s="557"/>
      <c r="S96" s="557"/>
      <c r="T96" s="557"/>
      <c r="U96" s="557"/>
      <c r="V96" s="557">
        <v>1</v>
      </c>
      <c r="W96" s="557"/>
      <c r="X96" s="557"/>
      <c r="Y96" s="557"/>
      <c r="Z96" s="557"/>
      <c r="AA96" s="557"/>
      <c r="AB96" s="557"/>
      <c r="AC96" s="590"/>
    </row>
    <row r="97" spans="2:29" ht="18" customHeight="1" thickBot="1" x14ac:dyDescent="0.3">
      <c r="B97" s="565" t="str">
        <f>'ORÇAMENTO RESUMO (SD)'!B37</f>
        <v xml:space="preserve"> 3.8 </v>
      </c>
      <c r="C97" s="568" t="str">
        <f>VLOOKUP(B97,'ORÇAMENTO RESUMO (SD)'!$B$10:$L$72,4,FALSE)</f>
        <v>ALVENARIAS E DIVISÓRIAS</v>
      </c>
      <c r="D97" s="571">
        <f>VLOOKUP(B97,'ORÇAMENTO RESUMO (SD)'!$B$10:$L$72,10,FALSE)</f>
        <v>559841.35</v>
      </c>
      <c r="E97" s="572"/>
      <c r="F97" s="573">
        <f>F99*$D97</f>
        <v>0</v>
      </c>
      <c r="G97" s="558"/>
      <c r="H97" s="558"/>
      <c r="I97" s="558"/>
      <c r="J97" s="558">
        <f>J99*$D97</f>
        <v>55984.135000000002</v>
      </c>
      <c r="K97" s="558"/>
      <c r="L97" s="558"/>
      <c r="M97" s="558"/>
      <c r="N97" s="558">
        <f>N99*$D97</f>
        <v>223936.54</v>
      </c>
      <c r="O97" s="558"/>
      <c r="P97" s="558"/>
      <c r="Q97" s="558"/>
      <c r="R97" s="558">
        <f>R99*$D97</f>
        <v>223936.54</v>
      </c>
      <c r="S97" s="558"/>
      <c r="T97" s="558"/>
      <c r="U97" s="558"/>
      <c r="V97" s="558">
        <f>V99*$D97</f>
        <v>55984.135000000002</v>
      </c>
      <c r="W97" s="558"/>
      <c r="X97" s="558"/>
      <c r="Y97" s="558"/>
      <c r="Z97" s="558">
        <f>Z99*$D97</f>
        <v>0</v>
      </c>
      <c r="AA97" s="558"/>
      <c r="AB97" s="558"/>
      <c r="AC97" s="574"/>
    </row>
    <row r="98" spans="2:29" ht="6" customHeight="1" thickBot="1" x14ac:dyDescent="0.3">
      <c r="B98" s="566"/>
      <c r="C98" s="569"/>
      <c r="D98" s="575">
        <f>ROUND(D97/$D$205,6)</f>
        <v>1.7505E-2</v>
      </c>
      <c r="E98" s="577">
        <f>ROUND(SUM(F99:AC99),4)</f>
        <v>1</v>
      </c>
      <c r="F98" s="579"/>
      <c r="G98" s="555"/>
      <c r="H98" s="555"/>
      <c r="I98" s="555"/>
      <c r="J98" s="555"/>
      <c r="K98" s="555"/>
      <c r="L98" s="555"/>
      <c r="M98" s="555"/>
      <c r="N98" s="555"/>
      <c r="O98" s="555"/>
      <c r="P98" s="555"/>
      <c r="Q98" s="555"/>
      <c r="R98" s="555"/>
      <c r="S98" s="555"/>
      <c r="T98" s="555"/>
      <c r="U98" s="555"/>
      <c r="V98" s="555"/>
      <c r="W98" s="555"/>
      <c r="X98" s="555"/>
      <c r="Y98" s="555"/>
      <c r="Z98" s="555"/>
      <c r="AA98" s="555"/>
      <c r="AB98" s="555"/>
      <c r="AC98" s="580"/>
    </row>
    <row r="99" spans="2:29" ht="18" customHeight="1" thickBot="1" x14ac:dyDescent="0.3">
      <c r="B99" s="567"/>
      <c r="C99" s="570"/>
      <c r="D99" s="576"/>
      <c r="E99" s="578"/>
      <c r="F99" s="581"/>
      <c r="G99" s="556"/>
      <c r="H99" s="556"/>
      <c r="I99" s="556"/>
      <c r="J99" s="556">
        <v>0.1</v>
      </c>
      <c r="K99" s="556"/>
      <c r="L99" s="556"/>
      <c r="M99" s="556"/>
      <c r="N99" s="556">
        <v>0.4</v>
      </c>
      <c r="O99" s="556"/>
      <c r="P99" s="556"/>
      <c r="Q99" s="556"/>
      <c r="R99" s="556">
        <v>0.4</v>
      </c>
      <c r="S99" s="556"/>
      <c r="T99" s="556"/>
      <c r="U99" s="556"/>
      <c r="V99" s="556">
        <v>0.1</v>
      </c>
      <c r="W99" s="556"/>
      <c r="X99" s="556"/>
      <c r="Y99" s="556"/>
      <c r="Z99" s="591"/>
      <c r="AA99" s="591"/>
      <c r="AB99" s="591"/>
      <c r="AC99" s="592"/>
    </row>
    <row r="100" spans="2:29" ht="18" customHeight="1" thickBot="1" x14ac:dyDescent="0.3">
      <c r="B100" s="565" t="str">
        <f>'ORÇAMENTO RESUMO (SD)'!B38</f>
        <v xml:space="preserve"> 3.9 </v>
      </c>
      <c r="C100" s="568" t="str">
        <f>VLOOKUP(B100,'ORÇAMENTO RESUMO (SD)'!$B$10:$L$72,4,FALSE)</f>
        <v>ISOLAMENTO TÉRMICO E ACÚSTICO</v>
      </c>
      <c r="D100" s="571">
        <f>VLOOKUP(B100,'ORÇAMENTO RESUMO (SD)'!$B$10:$L$72,10,FALSE)</f>
        <v>358358.77</v>
      </c>
      <c r="E100" s="572"/>
      <c r="F100" s="573">
        <f>F102*$D100</f>
        <v>0</v>
      </c>
      <c r="G100" s="558"/>
      <c r="H100" s="558"/>
      <c r="I100" s="558"/>
      <c r="J100" s="558">
        <f>J102*$D100</f>
        <v>0</v>
      </c>
      <c r="K100" s="558"/>
      <c r="L100" s="558"/>
      <c r="M100" s="558"/>
      <c r="N100" s="558">
        <f>N102*$D100</f>
        <v>0</v>
      </c>
      <c r="O100" s="558"/>
      <c r="P100" s="558"/>
      <c r="Q100" s="558"/>
      <c r="R100" s="558">
        <f>R102*$D100</f>
        <v>107507.63100000001</v>
      </c>
      <c r="S100" s="558"/>
      <c r="T100" s="558"/>
      <c r="U100" s="558"/>
      <c r="V100" s="558">
        <f>V102*$D100</f>
        <v>179179.38500000001</v>
      </c>
      <c r="W100" s="558"/>
      <c r="X100" s="558"/>
      <c r="Y100" s="558"/>
      <c r="Z100" s="558">
        <f>Z102*$D100</f>
        <v>71671.754000000001</v>
      </c>
      <c r="AA100" s="558"/>
      <c r="AB100" s="558"/>
      <c r="AC100" s="574"/>
    </row>
    <row r="101" spans="2:29" ht="6" customHeight="1" thickBot="1" x14ac:dyDescent="0.3">
      <c r="B101" s="566"/>
      <c r="C101" s="569"/>
      <c r="D101" s="575">
        <f>ROUND(D100/$D$205,6)</f>
        <v>1.1205E-2</v>
      </c>
      <c r="E101" s="577">
        <f>ROUND(SUM(F102:AC102),4)</f>
        <v>1</v>
      </c>
      <c r="F101" s="579"/>
      <c r="G101" s="555"/>
      <c r="H101" s="555"/>
      <c r="I101" s="555"/>
      <c r="J101" s="555"/>
      <c r="K101" s="555"/>
      <c r="L101" s="555"/>
      <c r="M101" s="555"/>
      <c r="N101" s="555"/>
      <c r="O101" s="555"/>
      <c r="P101" s="555"/>
      <c r="Q101" s="555"/>
      <c r="R101" s="555"/>
      <c r="S101" s="555"/>
      <c r="T101" s="555"/>
      <c r="U101" s="555"/>
      <c r="V101" s="555"/>
      <c r="W101" s="555"/>
      <c r="X101" s="555"/>
      <c r="Y101" s="555"/>
      <c r="Z101" s="555"/>
      <c r="AA101" s="555"/>
      <c r="AB101" s="555"/>
      <c r="AC101" s="580"/>
    </row>
    <row r="102" spans="2:29" ht="18" customHeight="1" thickBot="1" x14ac:dyDescent="0.3">
      <c r="B102" s="567"/>
      <c r="C102" s="570"/>
      <c r="D102" s="576"/>
      <c r="E102" s="578"/>
      <c r="F102" s="581"/>
      <c r="G102" s="556"/>
      <c r="H102" s="556"/>
      <c r="I102" s="556"/>
      <c r="J102" s="556"/>
      <c r="K102" s="556"/>
      <c r="L102" s="556"/>
      <c r="M102" s="556"/>
      <c r="N102" s="556"/>
      <c r="O102" s="556"/>
      <c r="P102" s="556"/>
      <c r="Q102" s="556"/>
      <c r="R102" s="556">
        <v>0.3</v>
      </c>
      <c r="S102" s="556"/>
      <c r="T102" s="556"/>
      <c r="U102" s="556"/>
      <c r="V102" s="556">
        <v>0.5</v>
      </c>
      <c r="W102" s="556"/>
      <c r="X102" s="556"/>
      <c r="Y102" s="556"/>
      <c r="Z102" s="556">
        <v>0.2</v>
      </c>
      <c r="AA102" s="556"/>
      <c r="AB102" s="556"/>
      <c r="AC102" s="582"/>
    </row>
    <row r="103" spans="2:29" ht="18" customHeight="1" thickBot="1" x14ac:dyDescent="0.3">
      <c r="B103" s="565" t="str">
        <f>'ORÇAMENTO RESUMO (SD)'!B39</f>
        <v xml:space="preserve"> 3.10 </v>
      </c>
      <c r="C103" s="568" t="str">
        <f>VLOOKUP(B103,'ORÇAMENTO RESUMO (SD)'!$B$10:$L$72,4,FALSE)</f>
        <v>ESQUADRIAS DE MADEIRA</v>
      </c>
      <c r="D103" s="571">
        <f>VLOOKUP(B103,'ORÇAMENTO RESUMO (SD)'!$B$10:$L$72,10,FALSE)</f>
        <v>264332.96000000002</v>
      </c>
      <c r="E103" s="572"/>
      <c r="F103" s="573">
        <f>F105*$D103</f>
        <v>0</v>
      </c>
      <c r="G103" s="558"/>
      <c r="H103" s="558"/>
      <c r="I103" s="558"/>
      <c r="J103" s="558">
        <f>J105*$D103</f>
        <v>0</v>
      </c>
      <c r="K103" s="558"/>
      <c r="L103" s="558"/>
      <c r="M103" s="558"/>
      <c r="N103" s="558">
        <f>N105*$D103</f>
        <v>0</v>
      </c>
      <c r="O103" s="558"/>
      <c r="P103" s="558"/>
      <c r="Q103" s="558"/>
      <c r="R103" s="558">
        <f>R105*$D103</f>
        <v>132166.48000000001</v>
      </c>
      <c r="S103" s="558"/>
      <c r="T103" s="558"/>
      <c r="U103" s="558"/>
      <c r="V103" s="558">
        <f>V105*$D103</f>
        <v>132166.48000000001</v>
      </c>
      <c r="W103" s="558"/>
      <c r="X103" s="558"/>
      <c r="Y103" s="558"/>
      <c r="Z103" s="558">
        <f>Z105*$D103</f>
        <v>0</v>
      </c>
      <c r="AA103" s="558"/>
      <c r="AB103" s="558"/>
      <c r="AC103" s="574"/>
    </row>
    <row r="104" spans="2:29" ht="6" customHeight="1" thickBot="1" x14ac:dyDescent="0.3">
      <c r="B104" s="566"/>
      <c r="C104" s="569"/>
      <c r="D104" s="575">
        <f>ROUND(D103/$D$205,6)</f>
        <v>8.2649999999999998E-3</v>
      </c>
      <c r="E104" s="577">
        <f>ROUND(SUM(F105:AC105),4)</f>
        <v>1</v>
      </c>
      <c r="F104" s="579"/>
      <c r="G104" s="555"/>
      <c r="H104" s="555"/>
      <c r="I104" s="555"/>
      <c r="J104" s="555"/>
      <c r="K104" s="555"/>
      <c r="L104" s="555"/>
      <c r="M104" s="555"/>
      <c r="N104" s="555"/>
      <c r="O104" s="555"/>
      <c r="P104" s="555"/>
      <c r="Q104" s="555"/>
      <c r="R104" s="555"/>
      <c r="S104" s="555"/>
      <c r="T104" s="555"/>
      <c r="U104" s="555"/>
      <c r="V104" s="555"/>
      <c r="W104" s="555"/>
      <c r="X104" s="555"/>
      <c r="Y104" s="555"/>
      <c r="Z104" s="555"/>
      <c r="AA104" s="555"/>
      <c r="AB104" s="555"/>
      <c r="AC104" s="580"/>
    </row>
    <row r="105" spans="2:29" ht="18" customHeight="1" thickBot="1" x14ac:dyDescent="0.3">
      <c r="B105" s="567"/>
      <c r="C105" s="570"/>
      <c r="D105" s="576"/>
      <c r="E105" s="578"/>
      <c r="F105" s="581"/>
      <c r="G105" s="556"/>
      <c r="H105" s="556"/>
      <c r="I105" s="556"/>
      <c r="J105" s="556"/>
      <c r="K105" s="556"/>
      <c r="L105" s="556"/>
      <c r="M105" s="556"/>
      <c r="N105" s="556"/>
      <c r="O105" s="556"/>
      <c r="P105" s="556"/>
      <c r="Q105" s="556"/>
      <c r="R105" s="556">
        <v>0.5</v>
      </c>
      <c r="S105" s="556"/>
      <c r="T105" s="556"/>
      <c r="U105" s="556"/>
      <c r="V105" s="556">
        <v>0.5</v>
      </c>
      <c r="W105" s="556"/>
      <c r="X105" s="556"/>
      <c r="Y105" s="556"/>
      <c r="Z105" s="556"/>
      <c r="AA105" s="556"/>
      <c r="AB105" s="556"/>
      <c r="AC105" s="582"/>
    </row>
    <row r="106" spans="2:29" ht="18" customHeight="1" thickBot="1" x14ac:dyDescent="0.3">
      <c r="B106" s="565" t="str">
        <f>'ORÇAMENTO RESUMO (SD)'!B40</f>
        <v xml:space="preserve"> 3.11 </v>
      </c>
      <c r="C106" s="568" t="str">
        <f>VLOOKUP(B106,'ORÇAMENTO RESUMO (SD)'!$B$10:$L$72,4,FALSE)</f>
        <v>ESQUADRIAS METÁLICAS</v>
      </c>
      <c r="D106" s="571">
        <f>VLOOKUP(B106,'ORÇAMENTO RESUMO (SD)'!$B$10:$L$72,10,FALSE)</f>
        <v>377414.55999999994</v>
      </c>
      <c r="E106" s="572"/>
      <c r="F106" s="573">
        <f>F108*$D106</f>
        <v>0</v>
      </c>
      <c r="G106" s="558"/>
      <c r="H106" s="558"/>
      <c r="I106" s="558"/>
      <c r="J106" s="558">
        <f>J108*$D106</f>
        <v>75482.911999999997</v>
      </c>
      <c r="K106" s="558"/>
      <c r="L106" s="558"/>
      <c r="M106" s="558"/>
      <c r="N106" s="558">
        <f>N108*$D106</f>
        <v>188707.27999999997</v>
      </c>
      <c r="O106" s="558"/>
      <c r="P106" s="558"/>
      <c r="Q106" s="558"/>
      <c r="R106" s="558">
        <f>R108*$D106</f>
        <v>113224.36799999997</v>
      </c>
      <c r="S106" s="558"/>
      <c r="T106" s="558"/>
      <c r="U106" s="558"/>
      <c r="V106" s="558">
        <f>V108*$D106</f>
        <v>0</v>
      </c>
      <c r="W106" s="558"/>
      <c r="X106" s="558"/>
      <c r="Y106" s="558"/>
      <c r="Z106" s="558">
        <f>Z108*$D106</f>
        <v>0</v>
      </c>
      <c r="AA106" s="558"/>
      <c r="AB106" s="558"/>
      <c r="AC106" s="574"/>
    </row>
    <row r="107" spans="2:29" ht="6" customHeight="1" thickBot="1" x14ac:dyDescent="0.3">
      <c r="B107" s="566"/>
      <c r="C107" s="569"/>
      <c r="D107" s="575">
        <f>ROUND(D106/$D$205,6)</f>
        <v>1.1801000000000001E-2</v>
      </c>
      <c r="E107" s="577">
        <f>ROUND(SUM(F108:AC108),4)</f>
        <v>1</v>
      </c>
      <c r="F107" s="579"/>
      <c r="G107" s="555"/>
      <c r="H107" s="555"/>
      <c r="I107" s="555"/>
      <c r="J107" s="555"/>
      <c r="K107" s="555"/>
      <c r="L107" s="555"/>
      <c r="M107" s="555"/>
      <c r="N107" s="555"/>
      <c r="O107" s="555"/>
      <c r="P107" s="555"/>
      <c r="Q107" s="555"/>
      <c r="R107" s="555"/>
      <c r="S107" s="555"/>
      <c r="T107" s="555"/>
      <c r="U107" s="555"/>
      <c r="V107" s="555"/>
      <c r="W107" s="555"/>
      <c r="X107" s="555"/>
      <c r="Y107" s="555"/>
      <c r="Z107" s="555"/>
      <c r="AA107" s="555"/>
      <c r="AB107" s="555"/>
      <c r="AC107" s="580"/>
    </row>
    <row r="108" spans="2:29" ht="18" customHeight="1" thickBot="1" x14ac:dyDescent="0.3">
      <c r="B108" s="567"/>
      <c r="C108" s="570"/>
      <c r="D108" s="576"/>
      <c r="E108" s="578"/>
      <c r="F108" s="581"/>
      <c r="G108" s="556"/>
      <c r="H108" s="556"/>
      <c r="I108" s="556"/>
      <c r="J108" s="556">
        <v>0.2</v>
      </c>
      <c r="K108" s="556"/>
      <c r="L108" s="556"/>
      <c r="M108" s="556"/>
      <c r="N108" s="556">
        <v>0.5</v>
      </c>
      <c r="O108" s="556"/>
      <c r="P108" s="556"/>
      <c r="Q108" s="556"/>
      <c r="R108" s="556">
        <v>0.3</v>
      </c>
      <c r="S108" s="556"/>
      <c r="T108" s="556"/>
      <c r="U108" s="556"/>
      <c r="V108" s="556"/>
      <c r="W108" s="556"/>
      <c r="X108" s="556"/>
      <c r="Y108" s="556"/>
      <c r="Z108" s="556"/>
      <c r="AA108" s="556"/>
      <c r="AB108" s="556"/>
      <c r="AC108" s="582"/>
    </row>
    <row r="109" spans="2:29" ht="18" customHeight="1" thickBot="1" x14ac:dyDescent="0.3">
      <c r="B109" s="565" t="str">
        <f>'ORÇAMENTO RESUMO (SD)'!B41</f>
        <v xml:space="preserve"> 3.12 </v>
      </c>
      <c r="C109" s="568" t="str">
        <f>VLOOKUP(B109,'ORÇAMENTO RESUMO (SD)'!$B$10:$L$72,4,FALSE)</f>
        <v>BRISES FACHADAS</v>
      </c>
      <c r="D109" s="571">
        <f>VLOOKUP(B109,'ORÇAMENTO RESUMO (SD)'!$B$10:$L$72,10,FALSE)</f>
        <v>448957.03</v>
      </c>
      <c r="E109" s="572"/>
      <c r="F109" s="573">
        <f>F111*$D109</f>
        <v>0</v>
      </c>
      <c r="G109" s="558"/>
      <c r="H109" s="558"/>
      <c r="I109" s="558"/>
      <c r="J109" s="558">
        <f>J111*$D109</f>
        <v>0</v>
      </c>
      <c r="K109" s="558"/>
      <c r="L109" s="558"/>
      <c r="M109" s="558"/>
      <c r="N109" s="558">
        <f>N111*$D109</f>
        <v>0</v>
      </c>
      <c r="O109" s="558"/>
      <c r="P109" s="558"/>
      <c r="Q109" s="558"/>
      <c r="R109" s="558">
        <f>R111*$D109</f>
        <v>0</v>
      </c>
      <c r="S109" s="558"/>
      <c r="T109" s="558"/>
      <c r="U109" s="558"/>
      <c r="V109" s="558">
        <f>V111*$D109</f>
        <v>314269.92099999997</v>
      </c>
      <c r="W109" s="558"/>
      <c r="X109" s="558"/>
      <c r="Y109" s="558"/>
      <c r="Z109" s="558">
        <f>Z111*$D109</f>
        <v>134687.109</v>
      </c>
      <c r="AA109" s="558"/>
      <c r="AB109" s="558"/>
      <c r="AC109" s="574"/>
    </row>
    <row r="110" spans="2:29" ht="6" customHeight="1" thickBot="1" x14ac:dyDescent="0.3">
      <c r="B110" s="566"/>
      <c r="C110" s="569"/>
      <c r="D110" s="575">
        <f>ROUND(D109/$D$205,6)</f>
        <v>1.4038E-2</v>
      </c>
      <c r="E110" s="577">
        <f>ROUND(SUM(F111:AC111),4)</f>
        <v>1</v>
      </c>
      <c r="F110" s="579"/>
      <c r="G110" s="555"/>
      <c r="H110" s="555"/>
      <c r="I110" s="555"/>
      <c r="J110" s="555"/>
      <c r="K110" s="555"/>
      <c r="L110" s="555"/>
      <c r="M110" s="555"/>
      <c r="N110" s="555"/>
      <c r="O110" s="555"/>
      <c r="P110" s="555"/>
      <c r="Q110" s="555"/>
      <c r="R110" s="555"/>
      <c r="S110" s="555"/>
      <c r="T110" s="555"/>
      <c r="U110" s="555"/>
      <c r="V110" s="555"/>
      <c r="W110" s="555"/>
      <c r="X110" s="555"/>
      <c r="Y110" s="555"/>
      <c r="Z110" s="555"/>
      <c r="AA110" s="555"/>
      <c r="AB110" s="555"/>
      <c r="AC110" s="580"/>
    </row>
    <row r="111" spans="2:29" ht="18" customHeight="1" thickBot="1" x14ac:dyDescent="0.3">
      <c r="B111" s="567"/>
      <c r="C111" s="570"/>
      <c r="D111" s="576"/>
      <c r="E111" s="578"/>
      <c r="F111" s="581"/>
      <c r="G111" s="556"/>
      <c r="H111" s="556"/>
      <c r="I111" s="556"/>
      <c r="J111" s="556"/>
      <c r="K111" s="556"/>
      <c r="L111" s="556"/>
      <c r="M111" s="556"/>
      <c r="N111" s="556"/>
      <c r="O111" s="556"/>
      <c r="P111" s="556"/>
      <c r="Q111" s="556"/>
      <c r="R111" s="556"/>
      <c r="S111" s="556"/>
      <c r="T111" s="556"/>
      <c r="U111" s="556"/>
      <c r="V111" s="556">
        <v>0.7</v>
      </c>
      <c r="W111" s="556"/>
      <c r="X111" s="556"/>
      <c r="Y111" s="556"/>
      <c r="Z111" s="556">
        <v>0.3</v>
      </c>
      <c r="AA111" s="556"/>
      <c r="AB111" s="556"/>
      <c r="AC111" s="582"/>
    </row>
    <row r="112" spans="2:29" ht="18" customHeight="1" thickBot="1" x14ac:dyDescent="0.3">
      <c r="B112" s="565" t="str">
        <f>'ORÇAMENTO RESUMO (SD)'!B42</f>
        <v xml:space="preserve"> 3.13 </v>
      </c>
      <c r="C112" s="568" t="str">
        <f>VLOOKUP(B112,'ORÇAMENTO RESUMO (SD)'!$B$10:$L$72,4,FALSE)</f>
        <v>VIDROS</v>
      </c>
      <c r="D112" s="583">
        <f>VLOOKUP(B112,'ORÇAMENTO RESUMO (SD)'!$B$10:$L$72,10,FALSE)</f>
        <v>29136.47</v>
      </c>
      <c r="E112" s="584"/>
      <c r="F112" s="585">
        <f>F114*$D112</f>
        <v>0</v>
      </c>
      <c r="G112" s="586"/>
      <c r="H112" s="586"/>
      <c r="I112" s="586"/>
      <c r="J112" s="558">
        <f>J114*$D112</f>
        <v>5827.2940000000008</v>
      </c>
      <c r="K112" s="558"/>
      <c r="L112" s="558"/>
      <c r="M112" s="558"/>
      <c r="N112" s="558">
        <f>N114*$D112</f>
        <v>14568.235000000001</v>
      </c>
      <c r="O112" s="558"/>
      <c r="P112" s="558"/>
      <c r="Q112" s="558"/>
      <c r="R112" s="558">
        <f>R114*$D112</f>
        <v>8740.9410000000007</v>
      </c>
      <c r="S112" s="558"/>
      <c r="T112" s="558"/>
      <c r="U112" s="558"/>
      <c r="V112" s="558">
        <f>V114*$D112</f>
        <v>0</v>
      </c>
      <c r="W112" s="558"/>
      <c r="X112" s="558"/>
      <c r="Y112" s="558"/>
      <c r="Z112" s="558">
        <f>Z114*$D112</f>
        <v>0</v>
      </c>
      <c r="AA112" s="558"/>
      <c r="AB112" s="558"/>
      <c r="AC112" s="574"/>
    </row>
    <row r="113" spans="2:29" ht="6" customHeight="1" thickBot="1" x14ac:dyDescent="0.3">
      <c r="B113" s="566"/>
      <c r="C113" s="569"/>
      <c r="D113" s="575">
        <f>ROUND(D112/$D$205,6)</f>
        <v>9.1100000000000003E-4</v>
      </c>
      <c r="E113" s="577">
        <f>ROUND(SUM(F114:AC114),4)</f>
        <v>1</v>
      </c>
      <c r="F113" s="579"/>
      <c r="G113" s="555"/>
      <c r="H113" s="555"/>
      <c r="I113" s="555"/>
      <c r="J113" s="555"/>
      <c r="K113" s="555"/>
      <c r="L113" s="555"/>
      <c r="M113" s="555"/>
      <c r="N113" s="555"/>
      <c r="O113" s="555"/>
      <c r="P113" s="555"/>
      <c r="Q113" s="555"/>
      <c r="R113" s="555"/>
      <c r="S113" s="555"/>
      <c r="T113" s="555"/>
      <c r="U113" s="555"/>
      <c r="V113" s="555"/>
      <c r="W113" s="555"/>
      <c r="X113" s="555"/>
      <c r="Y113" s="555"/>
      <c r="Z113" s="555"/>
      <c r="AA113" s="555"/>
      <c r="AB113" s="555"/>
      <c r="AC113" s="580"/>
    </row>
    <row r="114" spans="2:29" ht="18" customHeight="1" thickBot="1" x14ac:dyDescent="0.3">
      <c r="B114" s="567"/>
      <c r="C114" s="570"/>
      <c r="D114" s="587"/>
      <c r="E114" s="588"/>
      <c r="F114" s="589"/>
      <c r="G114" s="557"/>
      <c r="H114" s="557"/>
      <c r="I114" s="557"/>
      <c r="J114" s="557">
        <v>0.2</v>
      </c>
      <c r="K114" s="557"/>
      <c r="L114" s="557"/>
      <c r="M114" s="557"/>
      <c r="N114" s="557">
        <v>0.5</v>
      </c>
      <c r="O114" s="557"/>
      <c r="P114" s="557"/>
      <c r="Q114" s="557"/>
      <c r="R114" s="557">
        <v>0.3</v>
      </c>
      <c r="S114" s="557"/>
      <c r="T114" s="557"/>
      <c r="U114" s="557"/>
      <c r="V114" s="557"/>
      <c r="W114" s="557"/>
      <c r="X114" s="557"/>
      <c r="Y114" s="557"/>
      <c r="Z114" s="557"/>
      <c r="AA114" s="557"/>
      <c r="AB114" s="557"/>
      <c r="AC114" s="590"/>
    </row>
    <row r="115" spans="2:29" ht="18" customHeight="1" thickBot="1" x14ac:dyDescent="0.3">
      <c r="B115" s="565" t="str">
        <f>'ORÇAMENTO RESUMO (SD)'!B43</f>
        <v xml:space="preserve"> 3.14 </v>
      </c>
      <c r="C115" s="568" t="str">
        <f>VLOOKUP(B115,'ORÇAMENTO RESUMO (SD)'!$B$10:$L$72,4,FALSE)</f>
        <v>REVESTIMENTO DE PAREDES</v>
      </c>
      <c r="D115" s="571">
        <f>VLOOKUP(B115,'ORÇAMENTO RESUMO (SD)'!$B$10:$L$72,10,FALSE)</f>
        <v>21813.27</v>
      </c>
      <c r="E115" s="572"/>
      <c r="F115" s="573">
        <f>F117*$D115</f>
        <v>0</v>
      </c>
      <c r="G115" s="558"/>
      <c r="H115" s="558"/>
      <c r="I115" s="558"/>
      <c r="J115" s="558">
        <f>J117*$D115</f>
        <v>0</v>
      </c>
      <c r="K115" s="558"/>
      <c r="L115" s="558"/>
      <c r="M115" s="558"/>
      <c r="N115" s="558">
        <f>N117*$D115</f>
        <v>21813.27</v>
      </c>
      <c r="O115" s="558"/>
      <c r="P115" s="558"/>
      <c r="Q115" s="558"/>
      <c r="R115" s="558">
        <f>R117*$D115</f>
        <v>0</v>
      </c>
      <c r="S115" s="558"/>
      <c r="T115" s="558"/>
      <c r="U115" s="558"/>
      <c r="V115" s="558">
        <f>V117*$D115</f>
        <v>0</v>
      </c>
      <c r="W115" s="558"/>
      <c r="X115" s="558"/>
      <c r="Y115" s="558"/>
      <c r="Z115" s="558">
        <f>Z117*$D115</f>
        <v>0</v>
      </c>
      <c r="AA115" s="558"/>
      <c r="AB115" s="558"/>
      <c r="AC115" s="574"/>
    </row>
    <row r="116" spans="2:29" ht="6" customHeight="1" thickBot="1" x14ac:dyDescent="0.3">
      <c r="B116" s="566"/>
      <c r="C116" s="569"/>
      <c r="D116" s="575">
        <f>ROUND(D115/$D$205,6)</f>
        <v>6.8199999999999999E-4</v>
      </c>
      <c r="E116" s="577">
        <f>ROUND(SUM(F117:AC117),4)</f>
        <v>1</v>
      </c>
      <c r="F116" s="579"/>
      <c r="G116" s="555"/>
      <c r="H116" s="555"/>
      <c r="I116" s="555"/>
      <c r="J116" s="555"/>
      <c r="K116" s="555"/>
      <c r="L116" s="555"/>
      <c r="M116" s="555"/>
      <c r="N116" s="555"/>
      <c r="O116" s="555"/>
      <c r="P116" s="555"/>
      <c r="Q116" s="555"/>
      <c r="R116" s="555"/>
      <c r="S116" s="555"/>
      <c r="T116" s="555"/>
      <c r="U116" s="555"/>
      <c r="V116" s="555"/>
      <c r="W116" s="555"/>
      <c r="X116" s="555"/>
      <c r="Y116" s="555"/>
      <c r="Z116" s="555"/>
      <c r="AA116" s="555"/>
      <c r="AB116" s="555"/>
      <c r="AC116" s="580"/>
    </row>
    <row r="117" spans="2:29" ht="18" customHeight="1" thickBot="1" x14ac:dyDescent="0.3">
      <c r="B117" s="567"/>
      <c r="C117" s="570"/>
      <c r="D117" s="576"/>
      <c r="E117" s="578"/>
      <c r="F117" s="581"/>
      <c r="G117" s="556"/>
      <c r="H117" s="556"/>
      <c r="I117" s="556"/>
      <c r="J117" s="556"/>
      <c r="K117" s="556"/>
      <c r="L117" s="556"/>
      <c r="M117" s="556"/>
      <c r="N117" s="556">
        <v>1</v>
      </c>
      <c r="O117" s="556"/>
      <c r="P117" s="556"/>
      <c r="Q117" s="556"/>
      <c r="R117" s="556"/>
      <c r="S117" s="556"/>
      <c r="T117" s="556"/>
      <c r="U117" s="556"/>
      <c r="V117" s="556"/>
      <c r="W117" s="556"/>
      <c r="X117" s="556"/>
      <c r="Y117" s="556"/>
      <c r="Z117" s="591"/>
      <c r="AA117" s="591"/>
      <c r="AB117" s="591"/>
      <c r="AC117" s="592"/>
    </row>
    <row r="118" spans="2:29" ht="18" customHeight="1" thickBot="1" x14ac:dyDescent="0.3">
      <c r="B118" s="565" t="str">
        <f>'ORÇAMENTO RESUMO (SD)'!B44</f>
        <v xml:space="preserve"> 3.15 </v>
      </c>
      <c r="C118" s="568" t="str">
        <f>VLOOKUP(B118,'ORÇAMENTO RESUMO (SD)'!$B$10:$L$72,4,FALSE)</f>
        <v>FORROS</v>
      </c>
      <c r="D118" s="583">
        <f>VLOOKUP(B118,'ORÇAMENTO RESUMO (SD)'!$B$10:$L$72,10,FALSE)</f>
        <v>210244.07</v>
      </c>
      <c r="E118" s="584"/>
      <c r="F118" s="585">
        <f>F120*$D118</f>
        <v>0</v>
      </c>
      <c r="G118" s="586"/>
      <c r="H118" s="586"/>
      <c r="I118" s="586"/>
      <c r="J118" s="586">
        <f>J120*$D118</f>
        <v>0</v>
      </c>
      <c r="K118" s="586"/>
      <c r="L118" s="586"/>
      <c r="M118" s="586"/>
      <c r="N118" s="558">
        <f>N120*$D118</f>
        <v>63073.220999999998</v>
      </c>
      <c r="O118" s="558"/>
      <c r="P118" s="558"/>
      <c r="Q118" s="558"/>
      <c r="R118" s="558">
        <f>R120*$D118</f>
        <v>63073.220999999998</v>
      </c>
      <c r="S118" s="558"/>
      <c r="T118" s="558"/>
      <c r="U118" s="558"/>
      <c r="V118" s="558">
        <f>V120*$D118</f>
        <v>84097.628000000012</v>
      </c>
      <c r="W118" s="558"/>
      <c r="X118" s="558"/>
      <c r="Y118" s="558"/>
      <c r="Z118" s="558">
        <f>Z120*$D118</f>
        <v>0</v>
      </c>
      <c r="AA118" s="558"/>
      <c r="AB118" s="558"/>
      <c r="AC118" s="574"/>
    </row>
    <row r="119" spans="2:29" ht="6" customHeight="1" thickBot="1" x14ac:dyDescent="0.3">
      <c r="B119" s="566"/>
      <c r="C119" s="569"/>
      <c r="D119" s="575">
        <f>ROUND(D118/$D$205,6)</f>
        <v>6.574E-3</v>
      </c>
      <c r="E119" s="577">
        <f>ROUND(SUM(F120:AC120),4)</f>
        <v>1</v>
      </c>
      <c r="F119" s="579"/>
      <c r="G119" s="555"/>
      <c r="H119" s="555"/>
      <c r="I119" s="555"/>
      <c r="J119" s="555"/>
      <c r="K119" s="555"/>
      <c r="L119" s="555"/>
      <c r="M119" s="555"/>
      <c r="N119" s="555"/>
      <c r="O119" s="555"/>
      <c r="P119" s="555"/>
      <c r="Q119" s="555"/>
      <c r="R119" s="555"/>
      <c r="S119" s="555"/>
      <c r="T119" s="555"/>
      <c r="U119" s="555"/>
      <c r="V119" s="555"/>
      <c r="W119" s="555"/>
      <c r="X119" s="555"/>
      <c r="Y119" s="555"/>
      <c r="Z119" s="555"/>
      <c r="AA119" s="555"/>
      <c r="AB119" s="555"/>
      <c r="AC119" s="580"/>
    </row>
    <row r="120" spans="2:29" ht="18" customHeight="1" thickBot="1" x14ac:dyDescent="0.3">
      <c r="B120" s="567"/>
      <c r="C120" s="570"/>
      <c r="D120" s="587"/>
      <c r="E120" s="588"/>
      <c r="F120" s="589"/>
      <c r="G120" s="557"/>
      <c r="H120" s="557"/>
      <c r="I120" s="557"/>
      <c r="J120" s="557"/>
      <c r="K120" s="557"/>
      <c r="L120" s="557"/>
      <c r="M120" s="557"/>
      <c r="N120" s="557">
        <v>0.3</v>
      </c>
      <c r="O120" s="557"/>
      <c r="P120" s="557"/>
      <c r="Q120" s="557"/>
      <c r="R120" s="557">
        <v>0.3</v>
      </c>
      <c r="S120" s="557"/>
      <c r="T120" s="557"/>
      <c r="U120" s="557"/>
      <c r="V120" s="557">
        <v>0.4</v>
      </c>
      <c r="W120" s="557"/>
      <c r="X120" s="557"/>
      <c r="Y120" s="557"/>
      <c r="Z120" s="557"/>
      <c r="AA120" s="557"/>
      <c r="AB120" s="557"/>
      <c r="AC120" s="590"/>
    </row>
    <row r="121" spans="2:29" ht="18" customHeight="1" thickBot="1" x14ac:dyDescent="0.3">
      <c r="B121" s="565" t="str">
        <f>'ORÇAMENTO RESUMO (SD)'!B45</f>
        <v xml:space="preserve"> 3.16 </v>
      </c>
      <c r="C121" s="568" t="str">
        <f>VLOOKUP(B121,'ORÇAMENTO RESUMO (SD)'!$B$10:$L$72,4,FALSE)</f>
        <v>REVESTIMENTO DE PISO</v>
      </c>
      <c r="D121" s="571">
        <f>VLOOKUP(B121,'ORÇAMENTO RESUMO (SD)'!$B$10:$L$72,10,FALSE)</f>
        <v>93713.510000000024</v>
      </c>
      <c r="E121" s="572"/>
      <c r="F121" s="573">
        <f>F123*$D121</f>
        <v>0</v>
      </c>
      <c r="G121" s="558"/>
      <c r="H121" s="558"/>
      <c r="I121" s="558"/>
      <c r="J121" s="554">
        <f>J123*$D121</f>
        <v>0</v>
      </c>
      <c r="K121" s="554"/>
      <c r="L121" s="554"/>
      <c r="M121" s="554"/>
      <c r="N121" s="554">
        <f>N123*$D121</f>
        <v>0</v>
      </c>
      <c r="O121" s="554"/>
      <c r="P121" s="554"/>
      <c r="Q121" s="554"/>
      <c r="R121" s="554">
        <f>R123*$D121</f>
        <v>37485.40400000001</v>
      </c>
      <c r="S121" s="554"/>
      <c r="T121" s="554"/>
      <c r="U121" s="554"/>
      <c r="V121" s="554">
        <f>V123*$D121</f>
        <v>46856.755000000012</v>
      </c>
      <c r="W121" s="554"/>
      <c r="X121" s="554"/>
      <c r="Y121" s="554"/>
      <c r="Z121" s="558">
        <f>Z123*$D121</f>
        <v>9371.3510000000024</v>
      </c>
      <c r="AA121" s="558"/>
      <c r="AB121" s="558"/>
      <c r="AC121" s="574"/>
    </row>
    <row r="122" spans="2:29" ht="6" customHeight="1" thickBot="1" x14ac:dyDescent="0.3">
      <c r="B122" s="566"/>
      <c r="C122" s="569"/>
      <c r="D122" s="575">
        <f>ROUND(D121/$D$205,6)</f>
        <v>2.9299999999999999E-3</v>
      </c>
      <c r="E122" s="577">
        <f>ROUND(SUM(F123:AC123),4)</f>
        <v>1</v>
      </c>
      <c r="F122" s="579"/>
      <c r="G122" s="555"/>
      <c r="H122" s="555"/>
      <c r="I122" s="555"/>
      <c r="J122" s="555"/>
      <c r="K122" s="555"/>
      <c r="L122" s="555"/>
      <c r="M122" s="555"/>
      <c r="N122" s="555"/>
      <c r="O122" s="555"/>
      <c r="P122" s="555"/>
      <c r="Q122" s="555"/>
      <c r="R122" s="555"/>
      <c r="S122" s="555"/>
      <c r="T122" s="555"/>
      <c r="U122" s="555"/>
      <c r="V122" s="555"/>
      <c r="W122" s="555"/>
      <c r="X122" s="555"/>
      <c r="Y122" s="555"/>
      <c r="Z122" s="555"/>
      <c r="AA122" s="555"/>
      <c r="AB122" s="555"/>
      <c r="AC122" s="580"/>
    </row>
    <row r="123" spans="2:29" ht="18" customHeight="1" thickBot="1" x14ac:dyDescent="0.3">
      <c r="B123" s="567"/>
      <c r="C123" s="570"/>
      <c r="D123" s="576"/>
      <c r="E123" s="578"/>
      <c r="F123" s="581"/>
      <c r="G123" s="556"/>
      <c r="H123" s="556"/>
      <c r="I123" s="556"/>
      <c r="J123" s="556"/>
      <c r="K123" s="556"/>
      <c r="L123" s="556"/>
      <c r="M123" s="556"/>
      <c r="N123" s="556"/>
      <c r="O123" s="556"/>
      <c r="P123" s="556"/>
      <c r="Q123" s="556"/>
      <c r="R123" s="556">
        <v>0.4</v>
      </c>
      <c r="S123" s="556"/>
      <c r="T123" s="556"/>
      <c r="U123" s="556"/>
      <c r="V123" s="556">
        <v>0.5</v>
      </c>
      <c r="W123" s="556"/>
      <c r="X123" s="556"/>
      <c r="Y123" s="556"/>
      <c r="Z123" s="556">
        <v>0.1</v>
      </c>
      <c r="AA123" s="556"/>
      <c r="AB123" s="556"/>
      <c r="AC123" s="582"/>
    </row>
    <row r="124" spans="2:29" ht="18" customHeight="1" thickBot="1" x14ac:dyDescent="0.3">
      <c r="B124" s="565" t="str">
        <f>'ORÇAMENTO RESUMO (SD)'!B46</f>
        <v xml:space="preserve"> 3.17 </v>
      </c>
      <c r="C124" s="568" t="str">
        <f>VLOOKUP(B124,'ORÇAMENTO RESUMO (SD)'!$B$10:$L$72,4,FALSE)</f>
        <v>FERRAGENS</v>
      </c>
      <c r="D124" s="583">
        <f>VLOOKUP(B124,'ORÇAMENTO RESUMO (SD)'!$B$10:$L$72,10,FALSE)</f>
        <v>69368.92</v>
      </c>
      <c r="E124" s="584"/>
      <c r="F124" s="585">
        <f>F126*$D124</f>
        <v>0</v>
      </c>
      <c r="G124" s="586"/>
      <c r="H124" s="586"/>
      <c r="I124" s="586"/>
      <c r="J124" s="595">
        <f>J126*$D124</f>
        <v>0</v>
      </c>
      <c r="K124" s="595"/>
      <c r="L124" s="595"/>
      <c r="M124" s="595"/>
      <c r="N124" s="558">
        <f>N126*$D124</f>
        <v>0</v>
      </c>
      <c r="O124" s="558"/>
      <c r="P124" s="558"/>
      <c r="Q124" s="558"/>
      <c r="R124" s="558">
        <f>R126*$D124</f>
        <v>34684.46</v>
      </c>
      <c r="S124" s="558"/>
      <c r="T124" s="558"/>
      <c r="U124" s="558"/>
      <c r="V124" s="558">
        <f>V126*$D124</f>
        <v>34684.46</v>
      </c>
      <c r="W124" s="558"/>
      <c r="X124" s="558"/>
      <c r="Y124" s="558"/>
      <c r="Z124" s="558">
        <f>Z126*$D124</f>
        <v>0</v>
      </c>
      <c r="AA124" s="558"/>
      <c r="AB124" s="558"/>
      <c r="AC124" s="574"/>
    </row>
    <row r="125" spans="2:29" ht="6" customHeight="1" thickBot="1" x14ac:dyDescent="0.3">
      <c r="B125" s="566"/>
      <c r="C125" s="569"/>
      <c r="D125" s="575">
        <f>ROUND(D124/$D$205,6)</f>
        <v>2.1689999999999999E-3</v>
      </c>
      <c r="E125" s="577">
        <f>ROUND(SUM(F126:AC126),4)</f>
        <v>1</v>
      </c>
      <c r="F125" s="579"/>
      <c r="G125" s="555"/>
      <c r="H125" s="555"/>
      <c r="I125" s="555"/>
      <c r="J125" s="555"/>
      <c r="K125" s="555"/>
      <c r="L125" s="555"/>
      <c r="M125" s="555"/>
      <c r="N125" s="555"/>
      <c r="O125" s="555"/>
      <c r="P125" s="555"/>
      <c r="Q125" s="555"/>
      <c r="R125" s="555"/>
      <c r="S125" s="555"/>
      <c r="T125" s="555"/>
      <c r="U125" s="555"/>
      <c r="V125" s="555"/>
      <c r="W125" s="555"/>
      <c r="X125" s="555"/>
      <c r="Y125" s="555"/>
      <c r="Z125" s="555"/>
      <c r="AA125" s="555"/>
      <c r="AB125" s="555"/>
      <c r="AC125" s="580"/>
    </row>
    <row r="126" spans="2:29" ht="18" customHeight="1" thickBot="1" x14ac:dyDescent="0.3">
      <c r="B126" s="567"/>
      <c r="C126" s="570"/>
      <c r="D126" s="587"/>
      <c r="E126" s="588"/>
      <c r="F126" s="589"/>
      <c r="G126" s="557"/>
      <c r="H126" s="557"/>
      <c r="I126" s="557"/>
      <c r="J126" s="557"/>
      <c r="K126" s="557"/>
      <c r="L126" s="557"/>
      <c r="M126" s="557"/>
      <c r="N126" s="557"/>
      <c r="O126" s="557"/>
      <c r="P126" s="557"/>
      <c r="Q126" s="557"/>
      <c r="R126" s="557">
        <v>0.5</v>
      </c>
      <c r="S126" s="557"/>
      <c r="T126" s="557"/>
      <c r="U126" s="557"/>
      <c r="V126" s="557">
        <v>0.5</v>
      </c>
      <c r="W126" s="557"/>
      <c r="X126" s="557"/>
      <c r="Y126" s="557"/>
      <c r="Z126" s="557"/>
      <c r="AA126" s="557"/>
      <c r="AB126" s="557"/>
      <c r="AC126" s="590"/>
    </row>
    <row r="127" spans="2:29" ht="18" customHeight="1" thickBot="1" x14ac:dyDescent="0.3">
      <c r="B127" s="565" t="str">
        <f>'ORÇAMENTO RESUMO (SD)'!B47</f>
        <v xml:space="preserve"> 3.18 </v>
      </c>
      <c r="C127" s="568" t="str">
        <f>VLOOKUP(B127,'ORÇAMENTO RESUMO (SD)'!$B$10:$L$72,4,FALSE)</f>
        <v>PINTURA</v>
      </c>
      <c r="D127" s="571">
        <f>VLOOKUP(B127,'ORÇAMENTO RESUMO (SD)'!$B$10:$L$72,10,FALSE)</f>
        <v>419011.49</v>
      </c>
      <c r="E127" s="572"/>
      <c r="F127" s="573">
        <f>F129*$D127</f>
        <v>0</v>
      </c>
      <c r="G127" s="558"/>
      <c r="H127" s="558"/>
      <c r="I127" s="558"/>
      <c r="J127" s="558">
        <f>J129*$D127</f>
        <v>0</v>
      </c>
      <c r="K127" s="558"/>
      <c r="L127" s="558"/>
      <c r="M127" s="558"/>
      <c r="N127" s="558">
        <f>N129*$D127</f>
        <v>0</v>
      </c>
      <c r="O127" s="558"/>
      <c r="P127" s="558"/>
      <c r="Q127" s="558"/>
      <c r="R127" s="558">
        <f>R129*$D127</f>
        <v>146654.02149999997</v>
      </c>
      <c r="S127" s="558"/>
      <c r="T127" s="558"/>
      <c r="U127" s="558"/>
      <c r="V127" s="558">
        <f>V129*$D127</f>
        <v>146654.02149999997</v>
      </c>
      <c r="W127" s="558"/>
      <c r="X127" s="558"/>
      <c r="Y127" s="558"/>
      <c r="Z127" s="558">
        <f>Z129*$D127</f>
        <v>125703.44699999999</v>
      </c>
      <c r="AA127" s="558"/>
      <c r="AB127" s="558"/>
      <c r="AC127" s="574"/>
    </row>
    <row r="128" spans="2:29" ht="6" customHeight="1" thickBot="1" x14ac:dyDescent="0.3">
      <c r="B128" s="566"/>
      <c r="C128" s="569"/>
      <c r="D128" s="575">
        <f>ROUND(D127/$D$205,6)</f>
        <v>1.3102000000000001E-2</v>
      </c>
      <c r="E128" s="577">
        <f>ROUND(SUM(F129:AC129),4)</f>
        <v>1</v>
      </c>
      <c r="F128" s="579"/>
      <c r="G128" s="555"/>
      <c r="H128" s="555"/>
      <c r="I128" s="555"/>
      <c r="J128" s="555"/>
      <c r="K128" s="555"/>
      <c r="L128" s="555"/>
      <c r="M128" s="555"/>
      <c r="N128" s="555"/>
      <c r="O128" s="555"/>
      <c r="P128" s="555"/>
      <c r="Q128" s="555"/>
      <c r="R128" s="555"/>
      <c r="S128" s="555"/>
      <c r="T128" s="555"/>
      <c r="U128" s="555"/>
      <c r="V128" s="555"/>
      <c r="W128" s="555"/>
      <c r="X128" s="555"/>
      <c r="Y128" s="555"/>
      <c r="Z128" s="555"/>
      <c r="AA128" s="555"/>
      <c r="AB128" s="555"/>
      <c r="AC128" s="580"/>
    </row>
    <row r="129" spans="2:32" ht="18" customHeight="1" thickBot="1" x14ac:dyDescent="0.3">
      <c r="B129" s="567"/>
      <c r="C129" s="570"/>
      <c r="D129" s="576"/>
      <c r="E129" s="578"/>
      <c r="F129" s="581"/>
      <c r="G129" s="556"/>
      <c r="H129" s="556"/>
      <c r="I129" s="556"/>
      <c r="J129" s="556"/>
      <c r="K129" s="556"/>
      <c r="L129" s="556"/>
      <c r="M129" s="556"/>
      <c r="N129" s="556"/>
      <c r="O129" s="556"/>
      <c r="P129" s="556"/>
      <c r="Q129" s="556"/>
      <c r="R129" s="556">
        <v>0.35</v>
      </c>
      <c r="S129" s="556"/>
      <c r="T129" s="556"/>
      <c r="U129" s="556"/>
      <c r="V129" s="556">
        <v>0.35</v>
      </c>
      <c r="W129" s="556"/>
      <c r="X129" s="556"/>
      <c r="Y129" s="556"/>
      <c r="Z129" s="556">
        <v>0.3</v>
      </c>
      <c r="AA129" s="556"/>
      <c r="AB129" s="556"/>
      <c r="AC129" s="582"/>
    </row>
    <row r="130" spans="2:32" ht="18" customHeight="1" thickBot="1" x14ac:dyDescent="0.3">
      <c r="B130" s="565" t="str">
        <f>'ORÇAMENTO RESUMO (SD)'!B48</f>
        <v xml:space="preserve"> 3.19 </v>
      </c>
      <c r="C130" s="568" t="str">
        <f>VLOOKUP(B130,'ORÇAMENTO RESUMO (SD)'!$B$10:$L$72,4,FALSE)</f>
        <v>DIVERSOS</v>
      </c>
      <c r="D130" s="583">
        <f>VLOOKUP(B130,'ORÇAMENTO RESUMO (SD)'!$B$10:$L$72,10,FALSE)</f>
        <v>45411.1</v>
      </c>
      <c r="E130" s="584"/>
      <c r="F130" s="573">
        <f>F132*$D130</f>
        <v>0</v>
      </c>
      <c r="G130" s="558"/>
      <c r="H130" s="558"/>
      <c r="I130" s="558"/>
      <c r="J130" s="558">
        <f>J132*$D130</f>
        <v>0</v>
      </c>
      <c r="K130" s="558"/>
      <c r="L130" s="558"/>
      <c r="M130" s="558"/>
      <c r="N130" s="558">
        <f>N132*$D130</f>
        <v>0</v>
      </c>
      <c r="O130" s="558"/>
      <c r="P130" s="558"/>
      <c r="Q130" s="558"/>
      <c r="R130" s="558">
        <f>R132*$D130</f>
        <v>0</v>
      </c>
      <c r="S130" s="558"/>
      <c r="T130" s="558"/>
      <c r="U130" s="558"/>
      <c r="V130" s="558">
        <f>V132*$D130</f>
        <v>0</v>
      </c>
      <c r="W130" s="558"/>
      <c r="X130" s="558"/>
      <c r="Y130" s="558"/>
      <c r="Z130" s="558">
        <f>Z132*$D130</f>
        <v>45411.1</v>
      </c>
      <c r="AA130" s="558"/>
      <c r="AB130" s="558"/>
      <c r="AC130" s="574"/>
    </row>
    <row r="131" spans="2:32" ht="6" customHeight="1" thickBot="1" x14ac:dyDescent="0.3">
      <c r="B131" s="566"/>
      <c r="C131" s="569"/>
      <c r="D131" s="575">
        <f>ROUND(D130/$D$205,6)</f>
        <v>1.42E-3</v>
      </c>
      <c r="E131" s="577">
        <f>ROUND(SUM(F132:AC132),4)</f>
        <v>1</v>
      </c>
      <c r="F131" s="579"/>
      <c r="G131" s="555"/>
      <c r="H131" s="555"/>
      <c r="I131" s="555"/>
      <c r="J131" s="555"/>
      <c r="K131" s="555"/>
      <c r="L131" s="555"/>
      <c r="M131" s="555"/>
      <c r="N131" s="555"/>
      <c r="O131" s="555"/>
      <c r="P131" s="555"/>
      <c r="Q131" s="555"/>
      <c r="R131" s="555"/>
      <c r="S131" s="555"/>
      <c r="T131" s="555"/>
      <c r="U131" s="555"/>
      <c r="V131" s="555"/>
      <c r="W131" s="555"/>
      <c r="X131" s="555"/>
      <c r="Y131" s="555"/>
      <c r="Z131" s="555"/>
      <c r="AA131" s="555"/>
      <c r="AB131" s="555"/>
      <c r="AC131" s="580"/>
    </row>
    <row r="132" spans="2:32" ht="18" customHeight="1" thickBot="1" x14ac:dyDescent="0.3">
      <c r="B132" s="567"/>
      <c r="C132" s="570"/>
      <c r="D132" s="587"/>
      <c r="E132" s="588"/>
      <c r="F132" s="589"/>
      <c r="G132" s="557"/>
      <c r="H132" s="557"/>
      <c r="I132" s="557"/>
      <c r="J132" s="557"/>
      <c r="K132" s="557"/>
      <c r="L132" s="557"/>
      <c r="M132" s="557"/>
      <c r="N132" s="557"/>
      <c r="O132" s="557"/>
      <c r="P132" s="557"/>
      <c r="Q132" s="557"/>
      <c r="R132" s="557"/>
      <c r="S132" s="557"/>
      <c r="T132" s="557"/>
      <c r="U132" s="557"/>
      <c r="V132" s="557"/>
      <c r="W132" s="557"/>
      <c r="X132" s="557"/>
      <c r="Y132" s="557"/>
      <c r="Z132" s="557">
        <v>1</v>
      </c>
      <c r="AA132" s="557"/>
      <c r="AB132" s="557"/>
      <c r="AC132" s="590"/>
    </row>
    <row r="133" spans="2:32" ht="18" customHeight="1" thickBot="1" x14ac:dyDescent="0.3">
      <c r="B133" s="614" t="str">
        <f>'ORÇAMENTO RESUMO (SD)'!B49</f>
        <v xml:space="preserve"> 4 </v>
      </c>
      <c r="C133" s="617" t="str">
        <f>VLOOKUP(B133,'ORÇAMENTO RESUMO (SD)'!$B$10:$L$72,4,FALSE)</f>
        <v>BLOCO 04</v>
      </c>
      <c r="D133" s="620">
        <f>VLOOKUP(B133,'ORÇAMENTO RESUMO (SD)'!$B$10:$L$72,10,FALSE)</f>
        <v>22325778.719999988</v>
      </c>
      <c r="E133" s="621"/>
      <c r="F133" s="622"/>
      <c r="G133" s="623"/>
      <c r="H133" s="623"/>
      <c r="I133" s="623"/>
      <c r="J133" s="623"/>
      <c r="K133" s="623"/>
      <c r="L133" s="623"/>
      <c r="M133" s="623"/>
      <c r="N133" s="623"/>
      <c r="O133" s="623"/>
      <c r="P133" s="623"/>
      <c r="Q133" s="623"/>
      <c r="R133" s="623"/>
      <c r="S133" s="623"/>
      <c r="T133" s="623"/>
      <c r="U133" s="623"/>
      <c r="V133" s="623"/>
      <c r="W133" s="623"/>
      <c r="X133" s="623"/>
      <c r="Y133" s="623"/>
      <c r="Z133" s="623"/>
      <c r="AA133" s="623"/>
      <c r="AB133" s="623"/>
      <c r="AC133" s="624"/>
    </row>
    <row r="134" spans="2:32" ht="6" customHeight="1" thickBot="1" x14ac:dyDescent="0.3">
      <c r="B134" s="615"/>
      <c r="C134" s="618"/>
      <c r="D134" s="631">
        <f>ROUND(D133/$D$205,6)</f>
        <v>0.69808199999999998</v>
      </c>
      <c r="E134" s="632"/>
      <c r="F134" s="625"/>
      <c r="G134" s="626"/>
      <c r="H134" s="626"/>
      <c r="I134" s="626"/>
      <c r="J134" s="626"/>
      <c r="K134" s="626"/>
      <c r="L134" s="626"/>
      <c r="M134" s="626"/>
      <c r="N134" s="626"/>
      <c r="O134" s="626"/>
      <c r="P134" s="626"/>
      <c r="Q134" s="626"/>
      <c r="R134" s="626"/>
      <c r="S134" s="626"/>
      <c r="T134" s="626"/>
      <c r="U134" s="626"/>
      <c r="V134" s="626"/>
      <c r="W134" s="626"/>
      <c r="X134" s="626"/>
      <c r="Y134" s="626"/>
      <c r="Z134" s="626"/>
      <c r="AA134" s="626"/>
      <c r="AB134" s="626"/>
      <c r="AC134" s="627"/>
    </row>
    <row r="135" spans="2:32" ht="18" customHeight="1" thickBot="1" x14ac:dyDescent="0.3">
      <c r="B135" s="616"/>
      <c r="C135" s="619"/>
      <c r="D135" s="633"/>
      <c r="E135" s="634"/>
      <c r="F135" s="628"/>
      <c r="G135" s="629"/>
      <c r="H135" s="629"/>
      <c r="I135" s="629"/>
      <c r="J135" s="629"/>
      <c r="K135" s="629"/>
      <c r="L135" s="629"/>
      <c r="M135" s="629"/>
      <c r="N135" s="629"/>
      <c r="O135" s="629"/>
      <c r="P135" s="629"/>
      <c r="Q135" s="629"/>
      <c r="R135" s="629"/>
      <c r="S135" s="629"/>
      <c r="T135" s="629"/>
      <c r="U135" s="629"/>
      <c r="V135" s="629"/>
      <c r="W135" s="629"/>
      <c r="X135" s="629"/>
      <c r="Y135" s="629"/>
      <c r="Z135" s="629"/>
      <c r="AA135" s="629"/>
      <c r="AB135" s="629"/>
      <c r="AC135" s="630"/>
      <c r="AF135" s="283"/>
    </row>
    <row r="136" spans="2:32" ht="18" customHeight="1" thickBot="1" x14ac:dyDescent="0.3">
      <c r="B136" s="565" t="str">
        <f>'ORÇAMENTO RESUMO (SD)'!B50</f>
        <v xml:space="preserve"> 4.1 </v>
      </c>
      <c r="C136" s="568" t="str">
        <f>VLOOKUP(B136,'ORÇAMENTO RESUMO (SD)'!$B$10:$L$72,4,FALSE)</f>
        <v>SERVIÇOS PRELIMINARES</v>
      </c>
      <c r="D136" s="571">
        <f>VLOOKUP(B136,'ORÇAMENTO RESUMO (SD)'!$B$10:$L$72,10,FALSE)</f>
        <v>767544</v>
      </c>
      <c r="E136" s="572"/>
      <c r="F136" s="573">
        <f>F138*$D136</f>
        <v>153508.80000000002</v>
      </c>
      <c r="G136" s="558"/>
      <c r="H136" s="558"/>
      <c r="I136" s="558"/>
      <c r="J136" s="558">
        <f>J138*$D136</f>
        <v>153508.80000000002</v>
      </c>
      <c r="K136" s="558"/>
      <c r="L136" s="558"/>
      <c r="M136" s="558"/>
      <c r="N136" s="558">
        <f>N138*$D136</f>
        <v>153508.80000000002</v>
      </c>
      <c r="O136" s="558"/>
      <c r="P136" s="558"/>
      <c r="Q136" s="558"/>
      <c r="R136" s="558">
        <f>R138*$D136</f>
        <v>153508.80000000002</v>
      </c>
      <c r="S136" s="558"/>
      <c r="T136" s="558"/>
      <c r="U136" s="558"/>
      <c r="V136" s="558">
        <f>V138*$D136</f>
        <v>76754.400000000009</v>
      </c>
      <c r="W136" s="558"/>
      <c r="X136" s="558"/>
      <c r="Y136" s="558"/>
      <c r="Z136" s="558">
        <f>Z138*$D136</f>
        <v>76754.400000000009</v>
      </c>
      <c r="AA136" s="558"/>
      <c r="AB136" s="558"/>
      <c r="AC136" s="574"/>
    </row>
    <row r="137" spans="2:32" ht="6" customHeight="1" thickBot="1" x14ac:dyDescent="0.3">
      <c r="B137" s="566"/>
      <c r="C137" s="569"/>
      <c r="D137" s="575">
        <f>ROUND(D136/$D$205,6)</f>
        <v>2.4E-2</v>
      </c>
      <c r="E137" s="577">
        <f>ROUND(SUM(F138:AC138),4)</f>
        <v>1</v>
      </c>
      <c r="F137" s="579"/>
      <c r="G137" s="555"/>
      <c r="H137" s="555"/>
      <c r="I137" s="555"/>
      <c r="J137" s="555"/>
      <c r="K137" s="555"/>
      <c r="L137" s="555"/>
      <c r="M137" s="555"/>
      <c r="N137" s="555"/>
      <c r="O137" s="555"/>
      <c r="P137" s="555"/>
      <c r="Q137" s="555"/>
      <c r="R137" s="555"/>
      <c r="S137" s="555"/>
      <c r="T137" s="555"/>
      <c r="U137" s="555"/>
      <c r="V137" s="555"/>
      <c r="W137" s="555"/>
      <c r="X137" s="555"/>
      <c r="Y137" s="555"/>
      <c r="Z137" s="555"/>
      <c r="AA137" s="555"/>
      <c r="AB137" s="555"/>
      <c r="AC137" s="580"/>
    </row>
    <row r="138" spans="2:32" ht="18" customHeight="1" thickBot="1" x14ac:dyDescent="0.3">
      <c r="B138" s="567"/>
      <c r="C138" s="570"/>
      <c r="D138" s="576"/>
      <c r="E138" s="578"/>
      <c r="F138" s="581">
        <v>0.2</v>
      </c>
      <c r="G138" s="556"/>
      <c r="H138" s="556"/>
      <c r="I138" s="556"/>
      <c r="J138" s="556">
        <v>0.2</v>
      </c>
      <c r="K138" s="556"/>
      <c r="L138" s="556"/>
      <c r="M138" s="556"/>
      <c r="N138" s="556">
        <v>0.2</v>
      </c>
      <c r="O138" s="556"/>
      <c r="P138" s="556"/>
      <c r="Q138" s="556"/>
      <c r="R138" s="556">
        <v>0.2</v>
      </c>
      <c r="S138" s="556"/>
      <c r="T138" s="556"/>
      <c r="U138" s="556"/>
      <c r="V138" s="556">
        <v>0.1</v>
      </c>
      <c r="W138" s="556"/>
      <c r="X138" s="556"/>
      <c r="Y138" s="556"/>
      <c r="Z138" s="556">
        <v>0.1</v>
      </c>
      <c r="AA138" s="556"/>
      <c r="AB138" s="556"/>
      <c r="AC138" s="582"/>
    </row>
    <row r="139" spans="2:32" ht="18" customHeight="1" thickBot="1" x14ac:dyDescent="0.3">
      <c r="B139" s="565" t="str">
        <f>'ORÇAMENTO RESUMO (SD)'!B51</f>
        <v xml:space="preserve"> 4.2 </v>
      </c>
      <c r="C139" s="568" t="str">
        <f>VLOOKUP(B139,'ORÇAMENTO RESUMO (SD)'!$B$10:$L$72,4,FALSE)</f>
        <v>SERVIÇO EM TERRA</v>
      </c>
      <c r="D139" s="593">
        <f>VLOOKUP(B139,'ORÇAMENTO RESUMO (SD)'!$B$10:$L$72,10,FALSE)</f>
        <v>23873.73</v>
      </c>
      <c r="E139" s="594"/>
      <c r="F139" s="573">
        <f>F141*$D139</f>
        <v>11936.865</v>
      </c>
      <c r="G139" s="558"/>
      <c r="H139" s="558"/>
      <c r="I139" s="558"/>
      <c r="J139" s="558">
        <f>J141*$D139</f>
        <v>11936.865</v>
      </c>
      <c r="K139" s="558"/>
      <c r="L139" s="558"/>
      <c r="M139" s="558"/>
      <c r="N139" s="558">
        <f>N141*$D139</f>
        <v>0</v>
      </c>
      <c r="O139" s="558"/>
      <c r="P139" s="558"/>
      <c r="Q139" s="558"/>
      <c r="R139" s="558">
        <f>R141*$D139</f>
        <v>0</v>
      </c>
      <c r="S139" s="558"/>
      <c r="T139" s="558"/>
      <c r="U139" s="558"/>
      <c r="V139" s="558">
        <f>V141*$D139</f>
        <v>0</v>
      </c>
      <c r="W139" s="558"/>
      <c r="X139" s="558"/>
      <c r="Y139" s="558"/>
      <c r="Z139" s="558">
        <f>Z141*$D139</f>
        <v>0</v>
      </c>
      <c r="AA139" s="558"/>
      <c r="AB139" s="558"/>
      <c r="AC139" s="574"/>
    </row>
    <row r="140" spans="2:32" ht="6" customHeight="1" thickBot="1" x14ac:dyDescent="0.3">
      <c r="B140" s="566"/>
      <c r="C140" s="569"/>
      <c r="D140" s="575">
        <f>ROUND(D139/$D$205,6)</f>
        <v>7.4600000000000003E-4</v>
      </c>
      <c r="E140" s="577">
        <f>ROUND(SUM(F141:AC141),4)</f>
        <v>1</v>
      </c>
      <c r="F140" s="579"/>
      <c r="G140" s="555"/>
      <c r="H140" s="555"/>
      <c r="I140" s="555"/>
      <c r="J140" s="555"/>
      <c r="K140" s="555"/>
      <c r="L140" s="555"/>
      <c r="M140" s="555"/>
      <c r="N140" s="555"/>
      <c r="O140" s="555"/>
      <c r="P140" s="555"/>
      <c r="Q140" s="555"/>
      <c r="R140" s="555"/>
      <c r="S140" s="555"/>
      <c r="T140" s="555"/>
      <c r="U140" s="555"/>
      <c r="V140" s="555"/>
      <c r="W140" s="555"/>
      <c r="X140" s="555"/>
      <c r="Y140" s="555"/>
      <c r="Z140" s="555"/>
      <c r="AA140" s="555"/>
      <c r="AB140" s="555"/>
      <c r="AC140" s="580"/>
    </row>
    <row r="141" spans="2:32" ht="18" customHeight="1" thickBot="1" x14ac:dyDescent="0.3">
      <c r="B141" s="567"/>
      <c r="C141" s="570"/>
      <c r="D141" s="576"/>
      <c r="E141" s="578"/>
      <c r="F141" s="581">
        <v>0.5</v>
      </c>
      <c r="G141" s="556"/>
      <c r="H141" s="556"/>
      <c r="I141" s="556"/>
      <c r="J141" s="556">
        <v>0.5</v>
      </c>
      <c r="K141" s="556"/>
      <c r="L141" s="556"/>
      <c r="M141" s="556"/>
      <c r="N141" s="556"/>
      <c r="O141" s="556"/>
      <c r="P141" s="556"/>
      <c r="Q141" s="556"/>
      <c r="R141" s="556"/>
      <c r="S141" s="556"/>
      <c r="T141" s="556"/>
      <c r="U141" s="556"/>
      <c r="V141" s="556"/>
      <c r="W141" s="556"/>
      <c r="X141" s="556"/>
      <c r="Y141" s="556"/>
      <c r="Z141" s="556"/>
      <c r="AA141" s="556"/>
      <c r="AB141" s="556"/>
      <c r="AC141" s="582"/>
    </row>
    <row r="142" spans="2:32" ht="18" customHeight="1" thickBot="1" x14ac:dyDescent="0.3">
      <c r="B142" s="565" t="str">
        <f>'ORÇAMENTO RESUMO (SD)'!B52</f>
        <v xml:space="preserve"> 4.3 </v>
      </c>
      <c r="C142" s="568" t="str">
        <f>VLOOKUP(B142,'ORÇAMENTO RESUMO (SD)'!$B$10:$L$72,4,FALSE)</f>
        <v>TRANSPORTES</v>
      </c>
      <c r="D142" s="571">
        <f>VLOOKUP(B142,'ORÇAMENTO RESUMO (SD)'!$B$10:$L$72,10,FALSE)</f>
        <v>100756.92</v>
      </c>
      <c r="E142" s="572"/>
      <c r="F142" s="573">
        <f>F144*$D142</f>
        <v>15113.537999999999</v>
      </c>
      <c r="G142" s="558"/>
      <c r="H142" s="558"/>
      <c r="I142" s="558"/>
      <c r="J142" s="558">
        <f>J144*$D142</f>
        <v>15113.537999999999</v>
      </c>
      <c r="K142" s="558"/>
      <c r="L142" s="558"/>
      <c r="M142" s="558"/>
      <c r="N142" s="558">
        <f>N144*$D142</f>
        <v>20151.384000000002</v>
      </c>
      <c r="O142" s="558"/>
      <c r="P142" s="558"/>
      <c r="Q142" s="558"/>
      <c r="R142" s="558">
        <f>R144*$D142</f>
        <v>20151.384000000002</v>
      </c>
      <c r="S142" s="558"/>
      <c r="T142" s="558"/>
      <c r="U142" s="558"/>
      <c r="V142" s="558">
        <f>V144*$D142</f>
        <v>15113.537999999999</v>
      </c>
      <c r="W142" s="558"/>
      <c r="X142" s="558"/>
      <c r="Y142" s="558"/>
      <c r="Z142" s="558">
        <f>Z144*$D142</f>
        <v>15113.537999999999</v>
      </c>
      <c r="AA142" s="558"/>
      <c r="AB142" s="558"/>
      <c r="AC142" s="574"/>
    </row>
    <row r="143" spans="2:32" ht="6" customHeight="1" thickBot="1" x14ac:dyDescent="0.3">
      <c r="B143" s="566"/>
      <c r="C143" s="569"/>
      <c r="D143" s="575">
        <f>ROUND(D142/$D$205,6)</f>
        <v>3.15E-3</v>
      </c>
      <c r="E143" s="577">
        <f>ROUND(SUM(F144:AC144),4)</f>
        <v>1</v>
      </c>
      <c r="F143" s="579"/>
      <c r="G143" s="555"/>
      <c r="H143" s="555"/>
      <c r="I143" s="555"/>
      <c r="J143" s="555"/>
      <c r="K143" s="555"/>
      <c r="L143" s="555"/>
      <c r="M143" s="555"/>
      <c r="N143" s="555"/>
      <c r="O143" s="555"/>
      <c r="P143" s="555"/>
      <c r="Q143" s="555"/>
      <c r="R143" s="555"/>
      <c r="S143" s="555"/>
      <c r="T143" s="555"/>
      <c r="U143" s="555"/>
      <c r="V143" s="555"/>
      <c r="W143" s="555"/>
      <c r="X143" s="555"/>
      <c r="Y143" s="555"/>
      <c r="Z143" s="555"/>
      <c r="AA143" s="555"/>
      <c r="AB143" s="555"/>
      <c r="AC143" s="580"/>
    </row>
    <row r="144" spans="2:32" ht="18" customHeight="1" thickBot="1" x14ac:dyDescent="0.3">
      <c r="B144" s="567"/>
      <c r="C144" s="570"/>
      <c r="D144" s="576"/>
      <c r="E144" s="578"/>
      <c r="F144" s="581">
        <v>0.15</v>
      </c>
      <c r="G144" s="556"/>
      <c r="H144" s="556"/>
      <c r="I144" s="556"/>
      <c r="J144" s="556">
        <v>0.15</v>
      </c>
      <c r="K144" s="556"/>
      <c r="L144" s="556"/>
      <c r="M144" s="556"/>
      <c r="N144" s="556">
        <v>0.2</v>
      </c>
      <c r="O144" s="556"/>
      <c r="P144" s="556"/>
      <c r="Q144" s="556"/>
      <c r="R144" s="556">
        <v>0.2</v>
      </c>
      <c r="S144" s="556"/>
      <c r="T144" s="556"/>
      <c r="U144" s="556"/>
      <c r="V144" s="556">
        <v>0.15</v>
      </c>
      <c r="W144" s="556"/>
      <c r="X144" s="556"/>
      <c r="Y144" s="556"/>
      <c r="Z144" s="556">
        <v>0.15</v>
      </c>
      <c r="AA144" s="556"/>
      <c r="AB144" s="556"/>
      <c r="AC144" s="582"/>
    </row>
    <row r="145" spans="2:29" ht="18" customHeight="1" thickBot="1" x14ac:dyDescent="0.3">
      <c r="B145" s="565" t="str">
        <f>'ORÇAMENTO RESUMO (SD)'!B53</f>
        <v xml:space="preserve"> 4.4 </v>
      </c>
      <c r="C145" s="568" t="str">
        <f>VLOOKUP(B145,'ORÇAMENTO RESUMO (SD)'!$B$10:$L$72,4,FALSE)</f>
        <v>FUNDAÇÕES E SONDAGENS</v>
      </c>
      <c r="D145" s="571">
        <f>VLOOKUP(B145,'ORÇAMENTO RESUMO (SD)'!$B$10:$L$72,10,FALSE)</f>
        <v>260379.43999999997</v>
      </c>
      <c r="E145" s="572"/>
      <c r="F145" s="573">
        <f>F147*$D145</f>
        <v>104151.776</v>
      </c>
      <c r="G145" s="558"/>
      <c r="H145" s="558"/>
      <c r="I145" s="558"/>
      <c r="J145" s="558">
        <f>J147*$D145</f>
        <v>156227.66399999999</v>
      </c>
      <c r="K145" s="558"/>
      <c r="L145" s="558"/>
      <c r="M145" s="558"/>
      <c r="N145" s="558">
        <f>N147*$D145</f>
        <v>0</v>
      </c>
      <c r="O145" s="558"/>
      <c r="P145" s="558"/>
      <c r="Q145" s="558"/>
      <c r="R145" s="558">
        <f>R147*$D145</f>
        <v>0</v>
      </c>
      <c r="S145" s="558"/>
      <c r="T145" s="558"/>
      <c r="U145" s="558"/>
      <c r="V145" s="558">
        <f>V147*$D145</f>
        <v>0</v>
      </c>
      <c r="W145" s="558"/>
      <c r="X145" s="558"/>
      <c r="Y145" s="558"/>
      <c r="Z145" s="558">
        <f>Z147*$D145</f>
        <v>0</v>
      </c>
      <c r="AA145" s="558"/>
      <c r="AB145" s="558"/>
      <c r="AC145" s="574"/>
    </row>
    <row r="146" spans="2:29" ht="6" customHeight="1" thickBot="1" x14ac:dyDescent="0.3">
      <c r="B146" s="566"/>
      <c r="C146" s="569"/>
      <c r="D146" s="575">
        <f>ROUND(D145/$D$205,6)</f>
        <v>8.1419999999999999E-3</v>
      </c>
      <c r="E146" s="577">
        <f>ROUND(SUM(F147:AC147),4)</f>
        <v>1</v>
      </c>
      <c r="F146" s="579"/>
      <c r="G146" s="555"/>
      <c r="H146" s="555"/>
      <c r="I146" s="555"/>
      <c r="J146" s="555"/>
      <c r="K146" s="555"/>
      <c r="L146" s="555"/>
      <c r="M146" s="555"/>
      <c r="N146" s="555"/>
      <c r="O146" s="555"/>
      <c r="P146" s="555"/>
      <c r="Q146" s="555"/>
      <c r="R146" s="555"/>
      <c r="S146" s="555"/>
      <c r="T146" s="555"/>
      <c r="U146" s="555"/>
      <c r="V146" s="555"/>
      <c r="W146" s="555"/>
      <c r="X146" s="555"/>
      <c r="Y146" s="555"/>
      <c r="Z146" s="555"/>
      <c r="AA146" s="555"/>
      <c r="AB146" s="555"/>
      <c r="AC146" s="580"/>
    </row>
    <row r="147" spans="2:29" ht="18" customHeight="1" thickBot="1" x14ac:dyDescent="0.3">
      <c r="B147" s="567"/>
      <c r="C147" s="570"/>
      <c r="D147" s="576"/>
      <c r="E147" s="578"/>
      <c r="F147" s="581">
        <v>0.4</v>
      </c>
      <c r="G147" s="556"/>
      <c r="H147" s="556"/>
      <c r="I147" s="556"/>
      <c r="J147" s="556">
        <v>0.6</v>
      </c>
      <c r="K147" s="556"/>
      <c r="L147" s="556"/>
      <c r="M147" s="556"/>
      <c r="N147" s="556"/>
      <c r="O147" s="556"/>
      <c r="P147" s="556"/>
      <c r="Q147" s="556"/>
      <c r="R147" s="556"/>
      <c r="S147" s="556"/>
      <c r="T147" s="556"/>
      <c r="U147" s="556"/>
      <c r="V147" s="556"/>
      <c r="W147" s="556"/>
      <c r="X147" s="556"/>
      <c r="Y147" s="556"/>
      <c r="Z147" s="556"/>
      <c r="AA147" s="556"/>
      <c r="AB147" s="556"/>
      <c r="AC147" s="582"/>
    </row>
    <row r="148" spans="2:29" ht="18" customHeight="1" thickBot="1" x14ac:dyDescent="0.3">
      <c r="B148" s="565" t="str">
        <f>'ORÇAMENTO RESUMO (SD)'!B54</f>
        <v xml:space="preserve"> 4.5 </v>
      </c>
      <c r="C148" s="568" t="str">
        <f>VLOOKUP(B148,'ORÇAMENTO RESUMO (SD)'!$B$10:$L$72,4,FALSE)</f>
        <v>ESTRUTURA</v>
      </c>
      <c r="D148" s="571">
        <f>VLOOKUP(B148,'ORÇAMENTO RESUMO (SD)'!$B$10:$L$72,10,FALSE)</f>
        <v>6414625.6600000001</v>
      </c>
      <c r="E148" s="572"/>
      <c r="F148" s="573">
        <f>F150*$D148</f>
        <v>1924387.6979999999</v>
      </c>
      <c r="G148" s="558"/>
      <c r="H148" s="558"/>
      <c r="I148" s="558"/>
      <c r="J148" s="558">
        <f>J150*$D148</f>
        <v>3848775.3959999997</v>
      </c>
      <c r="K148" s="558"/>
      <c r="L148" s="558"/>
      <c r="M148" s="558"/>
      <c r="N148" s="558">
        <f>N150*$D148</f>
        <v>641462.56600000011</v>
      </c>
      <c r="O148" s="558"/>
      <c r="P148" s="558"/>
      <c r="Q148" s="558"/>
      <c r="R148" s="558">
        <f>R150*$D148</f>
        <v>0</v>
      </c>
      <c r="S148" s="558"/>
      <c r="T148" s="558"/>
      <c r="U148" s="558"/>
      <c r="V148" s="558">
        <f>V150*$D148</f>
        <v>0</v>
      </c>
      <c r="W148" s="558"/>
      <c r="X148" s="558"/>
      <c r="Y148" s="558"/>
      <c r="Z148" s="558">
        <f>Z150*$D148</f>
        <v>0</v>
      </c>
      <c r="AA148" s="558"/>
      <c r="AB148" s="558"/>
      <c r="AC148" s="574"/>
    </row>
    <row r="149" spans="2:29" ht="6" customHeight="1" thickBot="1" x14ac:dyDescent="0.3">
      <c r="B149" s="566"/>
      <c r="C149" s="569"/>
      <c r="D149" s="575">
        <f>ROUND(D148/$D$205,6)</f>
        <v>0.200572</v>
      </c>
      <c r="E149" s="577">
        <f>ROUND(SUM(F150:AC150),4)</f>
        <v>1</v>
      </c>
      <c r="F149" s="579"/>
      <c r="G149" s="555"/>
      <c r="H149" s="555"/>
      <c r="I149" s="555"/>
      <c r="J149" s="555"/>
      <c r="K149" s="555"/>
      <c r="L149" s="555"/>
      <c r="M149" s="555"/>
      <c r="N149" s="555"/>
      <c r="O149" s="555"/>
      <c r="P149" s="555"/>
      <c r="Q149" s="555"/>
      <c r="R149" s="555"/>
      <c r="S149" s="555"/>
      <c r="T149" s="555"/>
      <c r="U149" s="555"/>
      <c r="V149" s="555"/>
      <c r="W149" s="555"/>
      <c r="X149" s="555"/>
      <c r="Y149" s="555"/>
      <c r="Z149" s="555"/>
      <c r="AA149" s="555"/>
      <c r="AB149" s="555"/>
      <c r="AC149" s="580"/>
    </row>
    <row r="150" spans="2:29" ht="18" customHeight="1" thickBot="1" x14ac:dyDescent="0.3">
      <c r="B150" s="567"/>
      <c r="C150" s="570"/>
      <c r="D150" s="576"/>
      <c r="E150" s="578"/>
      <c r="F150" s="581">
        <v>0.3</v>
      </c>
      <c r="G150" s="556"/>
      <c r="H150" s="556"/>
      <c r="I150" s="556"/>
      <c r="J150" s="556">
        <v>0.6</v>
      </c>
      <c r="K150" s="556"/>
      <c r="L150" s="556"/>
      <c r="M150" s="556"/>
      <c r="N150" s="556">
        <v>0.1</v>
      </c>
      <c r="O150" s="556"/>
      <c r="P150" s="556"/>
      <c r="Q150" s="556"/>
      <c r="R150" s="556"/>
      <c r="S150" s="556"/>
      <c r="T150" s="556"/>
      <c r="U150" s="556"/>
      <c r="V150" s="556"/>
      <c r="W150" s="556"/>
      <c r="X150" s="556"/>
      <c r="Y150" s="556"/>
      <c r="Z150" s="556"/>
      <c r="AA150" s="556"/>
      <c r="AB150" s="556"/>
      <c r="AC150" s="582"/>
    </row>
    <row r="151" spans="2:29" ht="18" customHeight="1" thickBot="1" x14ac:dyDescent="0.3">
      <c r="B151" s="565" t="str">
        <f>'ORÇAMENTO RESUMO (SD)'!B55</f>
        <v xml:space="preserve"> 4.6 </v>
      </c>
      <c r="C151" s="568" t="str">
        <f>VLOOKUP(B151,'ORÇAMENTO RESUMO (SD)'!$B$10:$L$72,4,FALSE)</f>
        <v>INST. ELÉT./TELEFÔNICA/CABEAMENTO ESTRUTURADO</v>
      </c>
      <c r="D151" s="571">
        <f>VLOOKUP(B151,'ORÇAMENTO RESUMO (SD)'!$B$10:$L$72,10,FALSE)</f>
        <v>2944446.6799999992</v>
      </c>
      <c r="E151" s="572"/>
      <c r="F151" s="573">
        <f>F153*$D151</f>
        <v>0</v>
      </c>
      <c r="G151" s="558"/>
      <c r="H151" s="558"/>
      <c r="I151" s="558"/>
      <c r="J151" s="558">
        <f>J153*$D151</f>
        <v>588889.33599999989</v>
      </c>
      <c r="K151" s="558"/>
      <c r="L151" s="558"/>
      <c r="M151" s="558"/>
      <c r="N151" s="558">
        <f>N153*$D151</f>
        <v>883334.00399999972</v>
      </c>
      <c r="O151" s="558"/>
      <c r="P151" s="558"/>
      <c r="Q151" s="558"/>
      <c r="R151" s="558">
        <f>R153*$D151</f>
        <v>883334.00399999972</v>
      </c>
      <c r="S151" s="558"/>
      <c r="T151" s="558"/>
      <c r="U151" s="558"/>
      <c r="V151" s="558">
        <f>V153*$D151</f>
        <v>441667.00199999986</v>
      </c>
      <c r="W151" s="558"/>
      <c r="X151" s="558"/>
      <c r="Y151" s="558"/>
      <c r="Z151" s="558">
        <f>Z153*$D151</f>
        <v>147222.33399999997</v>
      </c>
      <c r="AA151" s="558"/>
      <c r="AB151" s="558"/>
      <c r="AC151" s="574"/>
    </row>
    <row r="152" spans="2:29" ht="6" customHeight="1" thickBot="1" x14ac:dyDescent="0.3">
      <c r="B152" s="566"/>
      <c r="C152" s="569"/>
      <c r="D152" s="575">
        <f>ROUND(D151/$D$205,6)</f>
        <v>9.2066999999999996E-2</v>
      </c>
      <c r="E152" s="577">
        <f>ROUND(SUM(F153:AC153),4)</f>
        <v>1</v>
      </c>
      <c r="F152" s="579"/>
      <c r="G152" s="555"/>
      <c r="H152" s="555"/>
      <c r="I152" s="555"/>
      <c r="J152" s="555"/>
      <c r="K152" s="555"/>
      <c r="L152" s="555"/>
      <c r="M152" s="555"/>
      <c r="N152" s="555"/>
      <c r="O152" s="555"/>
      <c r="P152" s="555"/>
      <c r="Q152" s="555"/>
      <c r="R152" s="555"/>
      <c r="S152" s="555"/>
      <c r="T152" s="555"/>
      <c r="U152" s="555"/>
      <c r="V152" s="555"/>
      <c r="W152" s="555"/>
      <c r="X152" s="555"/>
      <c r="Y152" s="555"/>
      <c r="Z152" s="555"/>
      <c r="AA152" s="555"/>
      <c r="AB152" s="555"/>
      <c r="AC152" s="580"/>
    </row>
    <row r="153" spans="2:29" ht="18" customHeight="1" thickBot="1" x14ac:dyDescent="0.3">
      <c r="B153" s="567"/>
      <c r="C153" s="570"/>
      <c r="D153" s="576"/>
      <c r="E153" s="578"/>
      <c r="F153" s="581"/>
      <c r="G153" s="556"/>
      <c r="H153" s="556"/>
      <c r="I153" s="556"/>
      <c r="J153" s="556">
        <v>0.2</v>
      </c>
      <c r="K153" s="556"/>
      <c r="L153" s="556"/>
      <c r="M153" s="556"/>
      <c r="N153" s="556">
        <v>0.3</v>
      </c>
      <c r="O153" s="556"/>
      <c r="P153" s="556"/>
      <c r="Q153" s="556"/>
      <c r="R153" s="556">
        <v>0.3</v>
      </c>
      <c r="S153" s="556"/>
      <c r="T153" s="556"/>
      <c r="U153" s="556"/>
      <c r="V153" s="556">
        <v>0.15</v>
      </c>
      <c r="W153" s="556"/>
      <c r="X153" s="556"/>
      <c r="Y153" s="556"/>
      <c r="Z153" s="556">
        <v>0.05</v>
      </c>
      <c r="AA153" s="556"/>
      <c r="AB153" s="556"/>
      <c r="AC153" s="582"/>
    </row>
    <row r="154" spans="2:29" ht="18" customHeight="1" thickBot="1" x14ac:dyDescent="0.3">
      <c r="B154" s="565" t="str">
        <f>'ORÇAMENTO RESUMO (SD)'!B56</f>
        <v xml:space="preserve"> 4.7 </v>
      </c>
      <c r="C154" s="568" t="str">
        <f>VLOOKUP(B154,'ORÇAMENTO RESUMO (SD)'!$B$10:$L$72,4,FALSE)</f>
        <v>INSTALAÇÕES HDRO-SANITÁRIAS</v>
      </c>
      <c r="D154" s="583">
        <f>VLOOKUP(B154,'ORÇAMENTO RESUMO (SD)'!$B$10:$L$72,10,FALSE)</f>
        <v>593682.9800000001</v>
      </c>
      <c r="E154" s="584"/>
      <c r="F154" s="585">
        <f>F156*$D154</f>
        <v>0</v>
      </c>
      <c r="G154" s="586"/>
      <c r="H154" s="586"/>
      <c r="I154" s="586"/>
      <c r="J154" s="558">
        <f>J156*$D154</f>
        <v>0</v>
      </c>
      <c r="K154" s="558"/>
      <c r="L154" s="558"/>
      <c r="M154" s="558"/>
      <c r="N154" s="558">
        <f>N156*$D154</f>
        <v>178104.89400000003</v>
      </c>
      <c r="O154" s="558"/>
      <c r="P154" s="558"/>
      <c r="Q154" s="558"/>
      <c r="R154" s="558">
        <f>R156*$D154</f>
        <v>296841.49000000005</v>
      </c>
      <c r="S154" s="558"/>
      <c r="T154" s="558"/>
      <c r="U154" s="558"/>
      <c r="V154" s="558">
        <f>V156*$D154</f>
        <v>118736.59600000002</v>
      </c>
      <c r="W154" s="558"/>
      <c r="X154" s="558"/>
      <c r="Y154" s="558"/>
      <c r="Z154" s="558">
        <f>Z156*$D154</f>
        <v>0</v>
      </c>
      <c r="AA154" s="558"/>
      <c r="AB154" s="558"/>
      <c r="AC154" s="574"/>
    </row>
    <row r="155" spans="2:29" ht="6" customHeight="1" thickBot="1" x14ac:dyDescent="0.3">
      <c r="B155" s="566"/>
      <c r="C155" s="569"/>
      <c r="D155" s="575">
        <f>ROUND(D154/$D$205,6)</f>
        <v>1.8563E-2</v>
      </c>
      <c r="E155" s="577">
        <f>ROUND(SUM(F156:AC156),4)</f>
        <v>1</v>
      </c>
      <c r="F155" s="579"/>
      <c r="G155" s="555"/>
      <c r="H155" s="555"/>
      <c r="I155" s="555"/>
      <c r="J155" s="555"/>
      <c r="K155" s="555"/>
      <c r="L155" s="555"/>
      <c r="M155" s="555"/>
      <c r="N155" s="555"/>
      <c r="O155" s="555"/>
      <c r="P155" s="555"/>
      <c r="Q155" s="555"/>
      <c r="R155" s="555"/>
      <c r="S155" s="555"/>
      <c r="T155" s="555"/>
      <c r="U155" s="555"/>
      <c r="V155" s="555"/>
      <c r="W155" s="555"/>
      <c r="X155" s="555"/>
      <c r="Y155" s="555"/>
      <c r="Z155" s="555"/>
      <c r="AA155" s="555"/>
      <c r="AB155" s="555"/>
      <c r="AC155" s="580"/>
    </row>
    <row r="156" spans="2:29" ht="18" customHeight="1" thickBot="1" x14ac:dyDescent="0.3">
      <c r="B156" s="567"/>
      <c r="C156" s="570"/>
      <c r="D156" s="587"/>
      <c r="E156" s="588"/>
      <c r="F156" s="589"/>
      <c r="G156" s="557"/>
      <c r="H156" s="557"/>
      <c r="I156" s="557"/>
      <c r="J156" s="557"/>
      <c r="K156" s="557"/>
      <c r="L156" s="557"/>
      <c r="M156" s="557"/>
      <c r="N156" s="557">
        <v>0.3</v>
      </c>
      <c r="O156" s="557"/>
      <c r="P156" s="557"/>
      <c r="Q156" s="557"/>
      <c r="R156" s="557">
        <v>0.5</v>
      </c>
      <c r="S156" s="557"/>
      <c r="T156" s="557"/>
      <c r="U156" s="557"/>
      <c r="V156" s="557">
        <v>0.2</v>
      </c>
      <c r="W156" s="557"/>
      <c r="X156" s="557"/>
      <c r="Y156" s="557"/>
      <c r="Z156" s="557"/>
      <c r="AA156" s="557"/>
      <c r="AB156" s="557"/>
      <c r="AC156" s="590"/>
    </row>
    <row r="157" spans="2:29" ht="18" customHeight="1" thickBot="1" x14ac:dyDescent="0.3">
      <c r="B157" s="565" t="str">
        <f>'ORÇAMENTO RESUMO (SD)'!B57</f>
        <v xml:space="preserve"> 4.8 </v>
      </c>
      <c r="C157" s="568" t="str">
        <f>VLOOKUP(B157,'ORÇAMENTO RESUMO (SD)'!$B$10:$L$72,4,FALSE)</f>
        <v>INSTALAÇÕES ESPECIAIS</v>
      </c>
      <c r="D157" s="571">
        <f>VLOOKUP(B157,'ORÇAMENTO RESUMO (SD)'!$B$10:$L$72,10,FALSE)</f>
        <v>2176744.9500000002</v>
      </c>
      <c r="E157" s="572"/>
      <c r="F157" s="573">
        <f>F159*$D157</f>
        <v>0</v>
      </c>
      <c r="G157" s="558"/>
      <c r="H157" s="558"/>
      <c r="I157" s="558"/>
      <c r="J157" s="558">
        <f>J159*$D157</f>
        <v>0</v>
      </c>
      <c r="K157" s="558"/>
      <c r="L157" s="558"/>
      <c r="M157" s="558"/>
      <c r="N157" s="558">
        <f>N159*$D157</f>
        <v>435348.99000000005</v>
      </c>
      <c r="O157" s="558"/>
      <c r="P157" s="558"/>
      <c r="Q157" s="558"/>
      <c r="R157" s="558">
        <f>R159*$D157</f>
        <v>870697.9800000001</v>
      </c>
      <c r="S157" s="558"/>
      <c r="T157" s="558"/>
      <c r="U157" s="558"/>
      <c r="V157" s="558">
        <f>V159*$D157</f>
        <v>870697.9800000001</v>
      </c>
      <c r="W157" s="558"/>
      <c r="X157" s="558"/>
      <c r="Y157" s="558"/>
      <c r="Z157" s="558">
        <f>Z159*$D157</f>
        <v>0</v>
      </c>
      <c r="AA157" s="558"/>
      <c r="AB157" s="558"/>
      <c r="AC157" s="574"/>
    </row>
    <row r="158" spans="2:29" ht="6" customHeight="1" thickBot="1" x14ac:dyDescent="0.3">
      <c r="B158" s="566"/>
      <c r="C158" s="569"/>
      <c r="D158" s="575">
        <f>ROUND(D157/$D$205,6)</f>
        <v>6.8061999999999998E-2</v>
      </c>
      <c r="E158" s="577">
        <f>ROUND(SUM(F159:AC159),4)</f>
        <v>1</v>
      </c>
      <c r="F158" s="579"/>
      <c r="G158" s="555"/>
      <c r="H158" s="555"/>
      <c r="I158" s="555"/>
      <c r="J158" s="555"/>
      <c r="K158" s="555"/>
      <c r="L158" s="555"/>
      <c r="M158" s="555"/>
      <c r="N158" s="555"/>
      <c r="O158" s="555"/>
      <c r="P158" s="555"/>
      <c r="Q158" s="555"/>
      <c r="R158" s="555"/>
      <c r="S158" s="555"/>
      <c r="T158" s="555"/>
      <c r="U158" s="555"/>
      <c r="V158" s="555"/>
      <c r="W158" s="555"/>
      <c r="X158" s="555"/>
      <c r="Y158" s="555"/>
      <c r="Z158" s="555"/>
      <c r="AA158" s="555"/>
      <c r="AB158" s="555"/>
      <c r="AC158" s="580"/>
    </row>
    <row r="159" spans="2:29" ht="18" customHeight="1" thickBot="1" x14ac:dyDescent="0.3">
      <c r="B159" s="567"/>
      <c r="C159" s="570"/>
      <c r="D159" s="576"/>
      <c r="E159" s="578"/>
      <c r="F159" s="581"/>
      <c r="G159" s="556"/>
      <c r="H159" s="556"/>
      <c r="I159" s="556"/>
      <c r="J159" s="556"/>
      <c r="K159" s="556"/>
      <c r="L159" s="556"/>
      <c r="M159" s="556"/>
      <c r="N159" s="556">
        <v>0.2</v>
      </c>
      <c r="O159" s="556"/>
      <c r="P159" s="556"/>
      <c r="Q159" s="556"/>
      <c r="R159" s="556">
        <v>0.4</v>
      </c>
      <c r="S159" s="556"/>
      <c r="T159" s="556"/>
      <c r="U159" s="556"/>
      <c r="V159" s="556">
        <v>0.4</v>
      </c>
      <c r="W159" s="556"/>
      <c r="X159" s="556"/>
      <c r="Y159" s="556"/>
      <c r="Z159" s="591"/>
      <c r="AA159" s="591"/>
      <c r="AB159" s="591"/>
      <c r="AC159" s="592"/>
    </row>
    <row r="160" spans="2:29" ht="18" customHeight="1" thickBot="1" x14ac:dyDescent="0.3">
      <c r="B160" s="565" t="str">
        <f>'ORÇAMENTO RESUMO (SD)'!B58</f>
        <v xml:space="preserve"> 4.9 </v>
      </c>
      <c r="C160" s="568" t="str">
        <f>VLOOKUP(B160,'ORÇAMENTO RESUMO (SD)'!$B$10:$L$72,4,FALSE)</f>
        <v>ELEVADOR</v>
      </c>
      <c r="D160" s="583">
        <f>VLOOKUP(B160,'ORÇAMENTO RESUMO (SD)'!$B$10:$L$72,10,FALSE)</f>
        <v>224898.04</v>
      </c>
      <c r="E160" s="584"/>
      <c r="F160" s="585">
        <f>F162*$D160</f>
        <v>0</v>
      </c>
      <c r="G160" s="586"/>
      <c r="H160" s="586"/>
      <c r="I160" s="586"/>
      <c r="J160" s="586">
        <f>J162*$D160</f>
        <v>0</v>
      </c>
      <c r="K160" s="586"/>
      <c r="L160" s="586"/>
      <c r="M160" s="586"/>
      <c r="N160" s="558">
        <f>N162*$D160</f>
        <v>0</v>
      </c>
      <c r="O160" s="558"/>
      <c r="P160" s="558"/>
      <c r="Q160" s="558"/>
      <c r="R160" s="558">
        <f>R162*$D160</f>
        <v>0</v>
      </c>
      <c r="S160" s="558"/>
      <c r="T160" s="558"/>
      <c r="U160" s="558"/>
      <c r="V160" s="558">
        <f>V162*$D160</f>
        <v>224898.04</v>
      </c>
      <c r="W160" s="558"/>
      <c r="X160" s="558"/>
      <c r="Y160" s="558"/>
      <c r="Z160" s="558">
        <f>Z162*$D160</f>
        <v>0</v>
      </c>
      <c r="AA160" s="558"/>
      <c r="AB160" s="558"/>
      <c r="AC160" s="574"/>
    </row>
    <row r="161" spans="2:29" ht="6" customHeight="1" thickBot="1" x14ac:dyDescent="0.3">
      <c r="B161" s="566"/>
      <c r="C161" s="569"/>
      <c r="D161" s="575">
        <f>ROUND(D160/$D$205,6)</f>
        <v>7.0320000000000001E-3</v>
      </c>
      <c r="E161" s="577">
        <f>ROUND(SUM(F162:AC162),4)</f>
        <v>1</v>
      </c>
      <c r="F161" s="579"/>
      <c r="G161" s="555"/>
      <c r="H161" s="555"/>
      <c r="I161" s="555"/>
      <c r="J161" s="555"/>
      <c r="K161" s="555"/>
      <c r="L161" s="555"/>
      <c r="M161" s="555"/>
      <c r="N161" s="555"/>
      <c r="O161" s="555"/>
      <c r="P161" s="555"/>
      <c r="Q161" s="555"/>
      <c r="R161" s="555"/>
      <c r="S161" s="555"/>
      <c r="T161" s="555"/>
      <c r="U161" s="555"/>
      <c r="V161" s="555"/>
      <c r="W161" s="555"/>
      <c r="X161" s="555"/>
      <c r="Y161" s="555"/>
      <c r="Z161" s="555"/>
      <c r="AA161" s="555"/>
      <c r="AB161" s="555"/>
      <c r="AC161" s="580"/>
    </row>
    <row r="162" spans="2:29" ht="18" customHeight="1" thickBot="1" x14ac:dyDescent="0.3">
      <c r="B162" s="567"/>
      <c r="C162" s="570"/>
      <c r="D162" s="587"/>
      <c r="E162" s="588"/>
      <c r="F162" s="589"/>
      <c r="G162" s="557"/>
      <c r="H162" s="557"/>
      <c r="I162" s="557"/>
      <c r="J162" s="557"/>
      <c r="K162" s="557"/>
      <c r="L162" s="557"/>
      <c r="M162" s="557"/>
      <c r="N162" s="557"/>
      <c r="O162" s="557"/>
      <c r="P162" s="557"/>
      <c r="Q162" s="557"/>
      <c r="R162" s="557"/>
      <c r="S162" s="557"/>
      <c r="T162" s="557"/>
      <c r="U162" s="557"/>
      <c r="V162" s="557">
        <v>1</v>
      </c>
      <c r="W162" s="557"/>
      <c r="X162" s="557"/>
      <c r="Y162" s="557"/>
      <c r="Z162" s="557"/>
      <c r="AA162" s="557"/>
      <c r="AB162" s="557"/>
      <c r="AC162" s="590"/>
    </row>
    <row r="163" spans="2:29" ht="18" customHeight="1" thickBot="1" x14ac:dyDescent="0.3">
      <c r="B163" s="565" t="str">
        <f>'ORÇAMENTO RESUMO (SD)'!B59</f>
        <v xml:space="preserve"> 4.10 </v>
      </c>
      <c r="C163" s="568" t="str">
        <f>VLOOKUP(B163,'ORÇAMENTO RESUMO (SD)'!$B$10:$L$72,4,FALSE)</f>
        <v>ALVENARIAS E DIVISÓRIAS</v>
      </c>
      <c r="D163" s="571">
        <f>VLOOKUP(B163,'ORÇAMENTO RESUMO (SD)'!$B$10:$L$72,10,FALSE)</f>
        <v>1949264.6800000002</v>
      </c>
      <c r="E163" s="572"/>
      <c r="F163" s="573">
        <f>F165*$D163</f>
        <v>0</v>
      </c>
      <c r="G163" s="558"/>
      <c r="H163" s="558"/>
      <c r="I163" s="558"/>
      <c r="J163" s="554">
        <f>J165*$D163</f>
        <v>292389.70199999999</v>
      </c>
      <c r="K163" s="554"/>
      <c r="L163" s="554"/>
      <c r="M163" s="554"/>
      <c r="N163" s="554">
        <f>N165*$D163</f>
        <v>779705.87200000009</v>
      </c>
      <c r="O163" s="554"/>
      <c r="P163" s="554"/>
      <c r="Q163" s="554"/>
      <c r="R163" s="554">
        <f>R165*$D163</f>
        <v>779705.87200000009</v>
      </c>
      <c r="S163" s="554"/>
      <c r="T163" s="554"/>
      <c r="U163" s="554"/>
      <c r="V163" s="554">
        <f>V165*$D163</f>
        <v>97463.234000000011</v>
      </c>
      <c r="W163" s="554"/>
      <c r="X163" s="554"/>
      <c r="Y163" s="554"/>
      <c r="Z163" s="558">
        <f>Z165*$D163</f>
        <v>0</v>
      </c>
      <c r="AA163" s="558"/>
      <c r="AB163" s="558"/>
      <c r="AC163" s="574"/>
    </row>
    <row r="164" spans="2:29" ht="6" customHeight="1" thickBot="1" x14ac:dyDescent="0.3">
      <c r="B164" s="566"/>
      <c r="C164" s="569"/>
      <c r="D164" s="575">
        <f>ROUND(D163/$D$205,6)</f>
        <v>6.0949999999999997E-2</v>
      </c>
      <c r="E164" s="577">
        <f>ROUND(SUM(F165:AC165),4)</f>
        <v>1</v>
      </c>
      <c r="F164" s="579"/>
      <c r="G164" s="555"/>
      <c r="H164" s="555"/>
      <c r="I164" s="555"/>
      <c r="J164" s="555"/>
      <c r="K164" s="555"/>
      <c r="L164" s="555"/>
      <c r="M164" s="555"/>
      <c r="N164" s="555"/>
      <c r="O164" s="555"/>
      <c r="P164" s="555"/>
      <c r="Q164" s="555"/>
      <c r="R164" s="555"/>
      <c r="S164" s="555"/>
      <c r="T164" s="555"/>
      <c r="U164" s="555"/>
      <c r="V164" s="555"/>
      <c r="W164" s="555"/>
      <c r="X164" s="555"/>
      <c r="Y164" s="555"/>
      <c r="Z164" s="555"/>
      <c r="AA164" s="555"/>
      <c r="AB164" s="555"/>
      <c r="AC164" s="580"/>
    </row>
    <row r="165" spans="2:29" ht="18" customHeight="1" thickBot="1" x14ac:dyDescent="0.3">
      <c r="B165" s="567"/>
      <c r="C165" s="570"/>
      <c r="D165" s="576"/>
      <c r="E165" s="578"/>
      <c r="F165" s="581"/>
      <c r="G165" s="556"/>
      <c r="H165" s="556"/>
      <c r="I165" s="556"/>
      <c r="J165" s="556">
        <v>0.15</v>
      </c>
      <c r="K165" s="556"/>
      <c r="L165" s="556"/>
      <c r="M165" s="556"/>
      <c r="N165" s="556">
        <v>0.4</v>
      </c>
      <c r="O165" s="556"/>
      <c r="P165" s="556"/>
      <c r="Q165" s="556"/>
      <c r="R165" s="556">
        <v>0.4</v>
      </c>
      <c r="S165" s="556"/>
      <c r="T165" s="556"/>
      <c r="U165" s="556"/>
      <c r="V165" s="556">
        <v>0.05</v>
      </c>
      <c r="W165" s="556"/>
      <c r="X165" s="556"/>
      <c r="Y165" s="556"/>
      <c r="Z165" s="556"/>
      <c r="AA165" s="556"/>
      <c r="AB165" s="556"/>
      <c r="AC165" s="582"/>
    </row>
    <row r="166" spans="2:29" ht="18" customHeight="1" thickBot="1" x14ac:dyDescent="0.3">
      <c r="B166" s="565" t="str">
        <f>'ORÇAMENTO RESUMO (SD)'!B60</f>
        <v xml:space="preserve"> 4.11 </v>
      </c>
      <c r="C166" s="568" t="str">
        <f>VLOOKUP(B166,'ORÇAMENTO RESUMO (SD)'!$B$10:$L$72,4,FALSE)</f>
        <v>IMPERMEABILIZAÇÃO</v>
      </c>
      <c r="D166" s="593">
        <f>VLOOKUP(B166,'ORÇAMENTO RESUMO (SD)'!$B$10:$L$72,10,FALSE)</f>
        <v>80436.92</v>
      </c>
      <c r="E166" s="594"/>
      <c r="F166" s="573">
        <f>F168*$D166</f>
        <v>8043.692</v>
      </c>
      <c r="G166" s="558"/>
      <c r="H166" s="558"/>
      <c r="I166" s="558"/>
      <c r="J166" s="596">
        <f>J168*$D166</f>
        <v>0</v>
      </c>
      <c r="K166" s="596"/>
      <c r="L166" s="596"/>
      <c r="M166" s="596"/>
      <c r="N166" s="596">
        <f>N168*$D166</f>
        <v>40218.46</v>
      </c>
      <c r="O166" s="596"/>
      <c r="P166" s="596"/>
      <c r="Q166" s="596"/>
      <c r="R166" s="596">
        <f>R168*$D166</f>
        <v>32174.768</v>
      </c>
      <c r="S166" s="596"/>
      <c r="T166" s="596"/>
      <c r="U166" s="596"/>
      <c r="V166" s="596">
        <f>V168*$D166</f>
        <v>0</v>
      </c>
      <c r="W166" s="596"/>
      <c r="X166" s="596"/>
      <c r="Y166" s="596"/>
      <c r="Z166" s="596">
        <f>Z168*$D166</f>
        <v>0</v>
      </c>
      <c r="AA166" s="596"/>
      <c r="AB166" s="596"/>
      <c r="AC166" s="635"/>
    </row>
    <row r="167" spans="2:29" ht="6" customHeight="1" thickBot="1" x14ac:dyDescent="0.3">
      <c r="B167" s="566"/>
      <c r="C167" s="569"/>
      <c r="D167" s="575">
        <f>ROUND(D166/$D$205,6)</f>
        <v>2.5149999999999999E-3</v>
      </c>
      <c r="E167" s="577">
        <f>ROUND(SUM(F168:AC168),4)</f>
        <v>1</v>
      </c>
      <c r="F167" s="579"/>
      <c r="G167" s="555"/>
      <c r="H167" s="555"/>
      <c r="I167" s="555"/>
      <c r="J167" s="555"/>
      <c r="K167" s="555"/>
      <c r="L167" s="555"/>
      <c r="M167" s="555"/>
      <c r="N167" s="555"/>
      <c r="O167" s="555"/>
      <c r="P167" s="555"/>
      <c r="Q167" s="555"/>
      <c r="R167" s="555"/>
      <c r="S167" s="555"/>
      <c r="T167" s="555"/>
      <c r="U167" s="555"/>
      <c r="V167" s="555"/>
      <c r="W167" s="555"/>
      <c r="X167" s="555"/>
      <c r="Y167" s="555"/>
      <c r="Z167" s="555"/>
      <c r="AA167" s="555"/>
      <c r="AB167" s="555"/>
      <c r="AC167" s="580"/>
    </row>
    <row r="168" spans="2:29" ht="18" customHeight="1" thickBot="1" x14ac:dyDescent="0.3">
      <c r="B168" s="567"/>
      <c r="C168" s="570"/>
      <c r="D168" s="576"/>
      <c r="E168" s="578"/>
      <c r="F168" s="581">
        <v>0.1</v>
      </c>
      <c r="G168" s="556"/>
      <c r="H168" s="556"/>
      <c r="I168" s="556"/>
      <c r="J168" s="556"/>
      <c r="K168" s="556"/>
      <c r="L168" s="556"/>
      <c r="M168" s="556"/>
      <c r="N168" s="556">
        <v>0.5</v>
      </c>
      <c r="O168" s="556"/>
      <c r="P168" s="556"/>
      <c r="Q168" s="556"/>
      <c r="R168" s="556">
        <v>0.4</v>
      </c>
      <c r="S168" s="556"/>
      <c r="T168" s="556"/>
      <c r="U168" s="556"/>
      <c r="V168" s="556"/>
      <c r="W168" s="556"/>
      <c r="X168" s="556"/>
      <c r="Y168" s="556"/>
      <c r="Z168" s="556"/>
      <c r="AA168" s="556"/>
      <c r="AB168" s="556"/>
      <c r="AC168" s="582"/>
    </row>
    <row r="169" spans="2:29" ht="18" customHeight="1" thickBot="1" x14ac:dyDescent="0.3">
      <c r="B169" s="565" t="str">
        <f>'ORÇAMENTO RESUMO (SD)'!B61</f>
        <v xml:space="preserve"> 4.12 </v>
      </c>
      <c r="C169" s="568" t="str">
        <f>VLOOKUP(B169,'ORÇAMENTO RESUMO (SD)'!$B$10:$L$72,4,FALSE)</f>
        <v>ISOLAMENTO TÉRMICO E ACÚSTICO</v>
      </c>
      <c r="D169" s="571">
        <f>VLOOKUP(B169,'ORÇAMENTO RESUMO (SD)'!$B$10:$L$72,10,FALSE)</f>
        <v>240225.80000000002</v>
      </c>
      <c r="E169" s="572"/>
      <c r="F169" s="573">
        <f>F171*$D169</f>
        <v>0</v>
      </c>
      <c r="G169" s="558"/>
      <c r="H169" s="558"/>
      <c r="I169" s="558"/>
      <c r="J169" s="558">
        <f>J171*$D169</f>
        <v>0</v>
      </c>
      <c r="K169" s="558"/>
      <c r="L169" s="558"/>
      <c r="M169" s="558"/>
      <c r="N169" s="558">
        <f>N171*$D169</f>
        <v>0</v>
      </c>
      <c r="O169" s="558"/>
      <c r="P169" s="558"/>
      <c r="Q169" s="558"/>
      <c r="R169" s="558">
        <f>R171*$D169</f>
        <v>144135.48000000001</v>
      </c>
      <c r="S169" s="558"/>
      <c r="T169" s="558"/>
      <c r="U169" s="558"/>
      <c r="V169" s="558">
        <f>V171*$D169</f>
        <v>72067.740000000005</v>
      </c>
      <c r="W169" s="558"/>
      <c r="X169" s="558"/>
      <c r="Y169" s="558"/>
      <c r="Z169" s="558">
        <f>Z171*$D169</f>
        <v>24022.58</v>
      </c>
      <c r="AA169" s="558"/>
      <c r="AB169" s="558"/>
      <c r="AC169" s="574"/>
    </row>
    <row r="170" spans="2:29" ht="6" customHeight="1" thickBot="1" x14ac:dyDescent="0.3">
      <c r="B170" s="566"/>
      <c r="C170" s="569"/>
      <c r="D170" s="575">
        <f>ROUND(D169/$D$205,6)</f>
        <v>7.5110000000000003E-3</v>
      </c>
      <c r="E170" s="577">
        <f>ROUND(SUM(F171:AC171),4)</f>
        <v>1</v>
      </c>
      <c r="F170" s="579"/>
      <c r="G170" s="555"/>
      <c r="H170" s="555"/>
      <c r="I170" s="555"/>
      <c r="J170" s="555"/>
      <c r="K170" s="555"/>
      <c r="L170" s="555"/>
      <c r="M170" s="555"/>
      <c r="N170" s="555"/>
      <c r="O170" s="555"/>
      <c r="P170" s="555"/>
      <c r="Q170" s="555"/>
      <c r="R170" s="555"/>
      <c r="S170" s="555"/>
      <c r="T170" s="555"/>
      <c r="U170" s="555"/>
      <c r="V170" s="555"/>
      <c r="W170" s="555"/>
      <c r="X170" s="555"/>
      <c r="Y170" s="555"/>
      <c r="Z170" s="555"/>
      <c r="AA170" s="555"/>
      <c r="AB170" s="555"/>
      <c r="AC170" s="580"/>
    </row>
    <row r="171" spans="2:29" ht="18" customHeight="1" thickBot="1" x14ac:dyDescent="0.3">
      <c r="B171" s="567"/>
      <c r="C171" s="570"/>
      <c r="D171" s="576"/>
      <c r="E171" s="578"/>
      <c r="F171" s="581"/>
      <c r="G171" s="556"/>
      <c r="H171" s="556"/>
      <c r="I171" s="556"/>
      <c r="J171" s="556"/>
      <c r="K171" s="556"/>
      <c r="L171" s="556"/>
      <c r="M171" s="556"/>
      <c r="N171" s="556"/>
      <c r="O171" s="556"/>
      <c r="P171" s="556"/>
      <c r="Q171" s="556"/>
      <c r="R171" s="556">
        <v>0.6</v>
      </c>
      <c r="S171" s="556"/>
      <c r="T171" s="556"/>
      <c r="U171" s="556"/>
      <c r="V171" s="556">
        <v>0.3</v>
      </c>
      <c r="W171" s="556"/>
      <c r="X171" s="556"/>
      <c r="Y171" s="556"/>
      <c r="Z171" s="556">
        <v>0.1</v>
      </c>
      <c r="AA171" s="556"/>
      <c r="AB171" s="556"/>
      <c r="AC171" s="582"/>
    </row>
    <row r="172" spans="2:29" ht="18" customHeight="1" thickBot="1" x14ac:dyDescent="0.3">
      <c r="B172" s="565" t="str">
        <f>'ORÇAMENTO RESUMO (SD)'!B62</f>
        <v xml:space="preserve"> 4.13 </v>
      </c>
      <c r="C172" s="568" t="str">
        <f>VLOOKUP(B172,'ORÇAMENTO RESUMO (SD)'!$B$10:$L$72,4,FALSE)</f>
        <v>COBERTURA</v>
      </c>
      <c r="D172" s="571">
        <f>VLOOKUP(B172,'ORÇAMENTO RESUMO (SD)'!$B$10:$L$72,10,FALSE)</f>
        <v>532863.69000000006</v>
      </c>
      <c r="E172" s="572"/>
      <c r="F172" s="573">
        <f>F174*$D172</f>
        <v>0</v>
      </c>
      <c r="G172" s="558"/>
      <c r="H172" s="558"/>
      <c r="I172" s="558"/>
      <c r="J172" s="596">
        <f>J174*$D172</f>
        <v>0</v>
      </c>
      <c r="K172" s="596"/>
      <c r="L172" s="596"/>
      <c r="M172" s="596"/>
      <c r="N172" s="558">
        <f>N174*$D172</f>
        <v>426290.95200000005</v>
      </c>
      <c r="O172" s="558"/>
      <c r="P172" s="558"/>
      <c r="Q172" s="558"/>
      <c r="R172" s="558">
        <f>R174*$D172</f>
        <v>106572.73800000001</v>
      </c>
      <c r="S172" s="558"/>
      <c r="T172" s="558"/>
      <c r="U172" s="558"/>
      <c r="V172" s="558">
        <f>V174*$D172</f>
        <v>0</v>
      </c>
      <c r="W172" s="558"/>
      <c r="X172" s="558"/>
      <c r="Y172" s="558"/>
      <c r="Z172" s="558">
        <f>Z174*$D172</f>
        <v>0</v>
      </c>
      <c r="AA172" s="558"/>
      <c r="AB172" s="558"/>
      <c r="AC172" s="574"/>
    </row>
    <row r="173" spans="2:29" ht="6" customHeight="1" thickBot="1" x14ac:dyDescent="0.3">
      <c r="B173" s="566"/>
      <c r="C173" s="569"/>
      <c r="D173" s="575">
        <f>ROUND(D172/$D$205,6)</f>
        <v>1.6662E-2</v>
      </c>
      <c r="E173" s="577">
        <f>ROUND(SUM(F174:AC174),4)</f>
        <v>1</v>
      </c>
      <c r="F173" s="579"/>
      <c r="G173" s="555"/>
      <c r="H173" s="555"/>
      <c r="I173" s="555"/>
      <c r="J173" s="555"/>
      <c r="K173" s="555"/>
      <c r="L173" s="555"/>
      <c r="M173" s="555"/>
      <c r="N173" s="555"/>
      <c r="O173" s="555"/>
      <c r="P173" s="555"/>
      <c r="Q173" s="555"/>
      <c r="R173" s="555"/>
      <c r="S173" s="555"/>
      <c r="T173" s="555"/>
      <c r="U173" s="555"/>
      <c r="V173" s="555"/>
      <c r="W173" s="555"/>
      <c r="X173" s="555"/>
      <c r="Y173" s="555"/>
      <c r="Z173" s="555"/>
      <c r="AA173" s="555"/>
      <c r="AB173" s="555"/>
      <c r="AC173" s="580"/>
    </row>
    <row r="174" spans="2:29" ht="18" customHeight="1" thickBot="1" x14ac:dyDescent="0.3">
      <c r="B174" s="567"/>
      <c r="C174" s="570"/>
      <c r="D174" s="576"/>
      <c r="E174" s="578"/>
      <c r="F174" s="581"/>
      <c r="G174" s="556"/>
      <c r="H174" s="556"/>
      <c r="I174" s="556"/>
      <c r="J174" s="556"/>
      <c r="K174" s="556"/>
      <c r="L174" s="556"/>
      <c r="M174" s="556"/>
      <c r="N174" s="556">
        <v>0.8</v>
      </c>
      <c r="O174" s="556"/>
      <c r="P174" s="556"/>
      <c r="Q174" s="556"/>
      <c r="R174" s="556">
        <v>0.2</v>
      </c>
      <c r="S174" s="556"/>
      <c r="T174" s="556"/>
      <c r="U174" s="556"/>
      <c r="V174" s="556"/>
      <c r="W174" s="556"/>
      <c r="X174" s="556"/>
      <c r="Y174" s="556"/>
      <c r="Z174" s="556"/>
      <c r="AA174" s="556"/>
      <c r="AB174" s="556"/>
      <c r="AC174" s="582"/>
    </row>
    <row r="175" spans="2:29" ht="18" customHeight="1" thickBot="1" x14ac:dyDescent="0.3">
      <c r="B175" s="565" t="str">
        <f>'ORÇAMENTO RESUMO (SD)'!B63</f>
        <v xml:space="preserve"> 4.14 </v>
      </c>
      <c r="C175" s="568" t="str">
        <f>VLOOKUP(B175,'ORÇAMENTO RESUMO (SD)'!$B$10:$L$72,4,FALSE)</f>
        <v>ESQUADRIAS DE MADEIRA</v>
      </c>
      <c r="D175" s="571">
        <f>VLOOKUP(B175,'ORÇAMENTO RESUMO (SD)'!$B$10:$L$72,10,FALSE)</f>
        <v>284475.15000000002</v>
      </c>
      <c r="E175" s="572"/>
      <c r="F175" s="573">
        <f>F177*$D175</f>
        <v>0</v>
      </c>
      <c r="G175" s="558"/>
      <c r="H175" s="558"/>
      <c r="I175" s="558"/>
      <c r="J175" s="558">
        <f>J177*$D175</f>
        <v>0</v>
      </c>
      <c r="K175" s="558"/>
      <c r="L175" s="558"/>
      <c r="M175" s="558"/>
      <c r="N175" s="558">
        <f>N177*$D175</f>
        <v>0</v>
      </c>
      <c r="O175" s="558"/>
      <c r="P175" s="558"/>
      <c r="Q175" s="558"/>
      <c r="R175" s="558">
        <f>R177*$D175</f>
        <v>199132.60500000001</v>
      </c>
      <c r="S175" s="558"/>
      <c r="T175" s="558"/>
      <c r="U175" s="558"/>
      <c r="V175" s="558">
        <f>V177*$D175</f>
        <v>85342.544999999998</v>
      </c>
      <c r="W175" s="558"/>
      <c r="X175" s="558"/>
      <c r="Y175" s="558"/>
      <c r="Z175" s="558">
        <f>Z177*$D175</f>
        <v>0</v>
      </c>
      <c r="AA175" s="558"/>
      <c r="AB175" s="558"/>
      <c r="AC175" s="574"/>
    </row>
    <row r="176" spans="2:29" ht="6" customHeight="1" thickBot="1" x14ac:dyDescent="0.3">
      <c r="B176" s="566"/>
      <c r="C176" s="569"/>
      <c r="D176" s="575">
        <f>ROUND(D175/$D$205,6)</f>
        <v>8.8950000000000001E-3</v>
      </c>
      <c r="E176" s="577">
        <f>ROUND(SUM(F177:AC177),4)</f>
        <v>1</v>
      </c>
      <c r="F176" s="579"/>
      <c r="G176" s="555"/>
      <c r="H176" s="555"/>
      <c r="I176" s="555"/>
      <c r="J176" s="555"/>
      <c r="K176" s="555"/>
      <c r="L176" s="555"/>
      <c r="M176" s="555"/>
      <c r="N176" s="555"/>
      <c r="O176" s="555"/>
      <c r="P176" s="555"/>
      <c r="Q176" s="555"/>
      <c r="R176" s="555"/>
      <c r="S176" s="555"/>
      <c r="T176" s="555"/>
      <c r="U176" s="555"/>
      <c r="V176" s="555"/>
      <c r="W176" s="555"/>
      <c r="X176" s="555"/>
      <c r="Y176" s="555"/>
      <c r="Z176" s="555"/>
      <c r="AA176" s="555"/>
      <c r="AB176" s="555"/>
      <c r="AC176" s="580"/>
    </row>
    <row r="177" spans="2:29" ht="18" customHeight="1" thickBot="1" x14ac:dyDescent="0.3">
      <c r="B177" s="567"/>
      <c r="C177" s="570"/>
      <c r="D177" s="576"/>
      <c r="E177" s="578"/>
      <c r="F177" s="581"/>
      <c r="G177" s="556"/>
      <c r="H177" s="556"/>
      <c r="I177" s="556"/>
      <c r="J177" s="556"/>
      <c r="K177" s="556"/>
      <c r="L177" s="556"/>
      <c r="M177" s="556"/>
      <c r="N177" s="556"/>
      <c r="O177" s="556"/>
      <c r="P177" s="556"/>
      <c r="Q177" s="556"/>
      <c r="R177" s="556">
        <v>0.7</v>
      </c>
      <c r="S177" s="556"/>
      <c r="T177" s="556"/>
      <c r="U177" s="556"/>
      <c r="V177" s="556">
        <v>0.3</v>
      </c>
      <c r="W177" s="556"/>
      <c r="X177" s="556"/>
      <c r="Y177" s="556"/>
      <c r="Z177" s="556"/>
      <c r="AA177" s="556"/>
      <c r="AB177" s="556"/>
      <c r="AC177" s="582"/>
    </row>
    <row r="178" spans="2:29" ht="18" customHeight="1" thickBot="1" x14ac:dyDescent="0.3">
      <c r="B178" s="565" t="str">
        <f>'ORÇAMENTO RESUMO (SD)'!B64</f>
        <v xml:space="preserve"> 4.15 </v>
      </c>
      <c r="C178" s="568" t="str">
        <f>VLOOKUP(B178,'ORÇAMENTO RESUMO (SD)'!$B$10:$L$72,4,FALSE)</f>
        <v>ESQUADRIAS METÁLICAS</v>
      </c>
      <c r="D178" s="571">
        <f>VLOOKUP(B178,'ORÇAMENTO RESUMO (SD)'!$B$10:$L$72,10,FALSE)</f>
        <v>849698.62</v>
      </c>
      <c r="E178" s="572"/>
      <c r="F178" s="573">
        <f>F180*$D178</f>
        <v>0</v>
      </c>
      <c r="G178" s="558"/>
      <c r="H178" s="558"/>
      <c r="I178" s="558"/>
      <c r="J178" s="558">
        <f>J180*$D178</f>
        <v>0</v>
      </c>
      <c r="K178" s="558"/>
      <c r="L178" s="558"/>
      <c r="M178" s="558"/>
      <c r="N178" s="558">
        <f>N180*$D178</f>
        <v>424849.31</v>
      </c>
      <c r="O178" s="558"/>
      <c r="P178" s="558"/>
      <c r="Q178" s="558"/>
      <c r="R178" s="558">
        <f>R180*$D178</f>
        <v>339879.44800000003</v>
      </c>
      <c r="S178" s="558"/>
      <c r="T178" s="558"/>
      <c r="U178" s="558"/>
      <c r="V178" s="558">
        <f>V180*$D178</f>
        <v>84969.862000000008</v>
      </c>
      <c r="W178" s="558"/>
      <c r="X178" s="558"/>
      <c r="Y178" s="558"/>
      <c r="Z178" s="558">
        <f>Z180*$D178</f>
        <v>0</v>
      </c>
      <c r="AA178" s="558"/>
      <c r="AB178" s="558"/>
      <c r="AC178" s="574"/>
    </row>
    <row r="179" spans="2:29" ht="6" customHeight="1" thickBot="1" x14ac:dyDescent="0.3">
      <c r="B179" s="566"/>
      <c r="C179" s="569"/>
      <c r="D179" s="575">
        <f>ROUND(D178/$D$205,6)</f>
        <v>2.6568000000000001E-2</v>
      </c>
      <c r="E179" s="577">
        <f>ROUND(SUM(F180:AC180),4)</f>
        <v>1</v>
      </c>
      <c r="F179" s="579"/>
      <c r="G179" s="555"/>
      <c r="H179" s="555"/>
      <c r="I179" s="555"/>
      <c r="J179" s="555"/>
      <c r="K179" s="555"/>
      <c r="L179" s="555"/>
      <c r="M179" s="555"/>
      <c r="N179" s="555"/>
      <c r="O179" s="555"/>
      <c r="P179" s="555"/>
      <c r="Q179" s="555"/>
      <c r="R179" s="555"/>
      <c r="S179" s="555"/>
      <c r="T179" s="555"/>
      <c r="U179" s="555"/>
      <c r="V179" s="555"/>
      <c r="W179" s="555"/>
      <c r="X179" s="555"/>
      <c r="Y179" s="555"/>
      <c r="Z179" s="555"/>
      <c r="AA179" s="555"/>
      <c r="AB179" s="555"/>
      <c r="AC179" s="580"/>
    </row>
    <row r="180" spans="2:29" ht="18" customHeight="1" thickBot="1" x14ac:dyDescent="0.3">
      <c r="B180" s="567"/>
      <c r="C180" s="570"/>
      <c r="D180" s="576"/>
      <c r="E180" s="578"/>
      <c r="F180" s="581"/>
      <c r="G180" s="556"/>
      <c r="H180" s="556"/>
      <c r="I180" s="556"/>
      <c r="J180" s="556"/>
      <c r="K180" s="556"/>
      <c r="L180" s="556"/>
      <c r="M180" s="556"/>
      <c r="N180" s="556">
        <v>0.5</v>
      </c>
      <c r="O180" s="556"/>
      <c r="P180" s="556"/>
      <c r="Q180" s="556"/>
      <c r="R180" s="556">
        <v>0.4</v>
      </c>
      <c r="S180" s="556"/>
      <c r="T180" s="556"/>
      <c r="U180" s="556"/>
      <c r="V180" s="556">
        <v>0.1</v>
      </c>
      <c r="W180" s="556"/>
      <c r="X180" s="556"/>
      <c r="Y180" s="556"/>
      <c r="Z180" s="556"/>
      <c r="AA180" s="556"/>
      <c r="AB180" s="556"/>
      <c r="AC180" s="582"/>
    </row>
    <row r="181" spans="2:29" ht="18" customHeight="1" thickBot="1" x14ac:dyDescent="0.3">
      <c r="B181" s="565" t="str">
        <f>'ORÇAMENTO RESUMO (SD)'!B65</f>
        <v xml:space="preserve"> 4.16 </v>
      </c>
      <c r="C181" s="568" t="str">
        <f>VLOOKUP(B181,'ORÇAMENTO RESUMO (SD)'!$B$10:$L$72,4,FALSE)</f>
        <v>BRISES FACHADAS</v>
      </c>
      <c r="D181" s="583">
        <f>VLOOKUP(B181,'ORÇAMENTO RESUMO (SD)'!$B$10:$L$72,10,FALSE)</f>
        <v>921503.41999999993</v>
      </c>
      <c r="E181" s="584"/>
      <c r="F181" s="585">
        <f>F183*$D181</f>
        <v>0</v>
      </c>
      <c r="G181" s="586"/>
      <c r="H181" s="586"/>
      <c r="I181" s="586"/>
      <c r="J181" s="558">
        <f>J183*$D181</f>
        <v>0</v>
      </c>
      <c r="K181" s="558"/>
      <c r="L181" s="558"/>
      <c r="M181" s="558"/>
      <c r="N181" s="558">
        <f>N183*$D181</f>
        <v>0</v>
      </c>
      <c r="O181" s="558"/>
      <c r="P181" s="558"/>
      <c r="Q181" s="558"/>
      <c r="R181" s="558">
        <f>R183*$D181</f>
        <v>0</v>
      </c>
      <c r="S181" s="558"/>
      <c r="T181" s="558"/>
      <c r="U181" s="558"/>
      <c r="V181" s="558">
        <f>V183*$D181</f>
        <v>737202.73600000003</v>
      </c>
      <c r="W181" s="558"/>
      <c r="X181" s="558"/>
      <c r="Y181" s="558"/>
      <c r="Z181" s="558">
        <f>Z183*$D181</f>
        <v>184300.68400000001</v>
      </c>
      <c r="AA181" s="558"/>
      <c r="AB181" s="558"/>
      <c r="AC181" s="574"/>
    </row>
    <row r="182" spans="2:29" ht="6" customHeight="1" thickBot="1" x14ac:dyDescent="0.3">
      <c r="B182" s="566"/>
      <c r="C182" s="569"/>
      <c r="D182" s="575">
        <f>ROUND(D181/$D$205,6)</f>
        <v>2.8813999999999999E-2</v>
      </c>
      <c r="E182" s="577">
        <f>ROUND(SUM(F183:AC183),4)</f>
        <v>1</v>
      </c>
      <c r="F182" s="579"/>
      <c r="G182" s="555"/>
      <c r="H182" s="555"/>
      <c r="I182" s="555"/>
      <c r="J182" s="555"/>
      <c r="K182" s="555"/>
      <c r="L182" s="555"/>
      <c r="M182" s="555"/>
      <c r="N182" s="555"/>
      <c r="O182" s="555"/>
      <c r="P182" s="555"/>
      <c r="Q182" s="555"/>
      <c r="R182" s="555"/>
      <c r="S182" s="555"/>
      <c r="T182" s="555"/>
      <c r="U182" s="555"/>
      <c r="V182" s="555"/>
      <c r="W182" s="555"/>
      <c r="X182" s="555"/>
      <c r="Y182" s="555"/>
      <c r="Z182" s="555"/>
      <c r="AA182" s="555"/>
      <c r="AB182" s="555"/>
      <c r="AC182" s="580"/>
    </row>
    <row r="183" spans="2:29" ht="18" customHeight="1" thickBot="1" x14ac:dyDescent="0.3">
      <c r="B183" s="567"/>
      <c r="C183" s="570"/>
      <c r="D183" s="587"/>
      <c r="E183" s="588"/>
      <c r="F183" s="589"/>
      <c r="G183" s="557"/>
      <c r="H183" s="557"/>
      <c r="I183" s="557"/>
      <c r="J183" s="557"/>
      <c r="K183" s="557"/>
      <c r="L183" s="557"/>
      <c r="M183" s="557"/>
      <c r="N183" s="557"/>
      <c r="O183" s="557"/>
      <c r="P183" s="557"/>
      <c r="Q183" s="557"/>
      <c r="R183" s="557"/>
      <c r="S183" s="557"/>
      <c r="T183" s="557"/>
      <c r="U183" s="557"/>
      <c r="V183" s="557">
        <v>0.8</v>
      </c>
      <c r="W183" s="557"/>
      <c r="X183" s="557"/>
      <c r="Y183" s="557"/>
      <c r="Z183" s="557">
        <v>0.2</v>
      </c>
      <c r="AA183" s="557"/>
      <c r="AB183" s="557"/>
      <c r="AC183" s="590"/>
    </row>
    <row r="184" spans="2:29" ht="18" customHeight="1" thickBot="1" x14ac:dyDescent="0.3">
      <c r="B184" s="565" t="str">
        <f>'ORÇAMENTO RESUMO (SD)'!B66</f>
        <v xml:space="preserve"> 4.17 </v>
      </c>
      <c r="C184" s="568" t="str">
        <f>VLOOKUP(B184,'ORÇAMENTO RESUMO (SD)'!$B$10:$L$72,4,FALSE)</f>
        <v>VIDROS</v>
      </c>
      <c r="D184" s="571">
        <f>VLOOKUP(B184,'ORÇAMENTO RESUMO (SD)'!$B$10:$L$72,10,FALSE)</f>
        <v>39536.28</v>
      </c>
      <c r="E184" s="572"/>
      <c r="F184" s="573">
        <f>F186*$D184</f>
        <v>0</v>
      </c>
      <c r="G184" s="558"/>
      <c r="H184" s="558"/>
      <c r="I184" s="558"/>
      <c r="J184" s="558">
        <f>J186*$D184</f>
        <v>0</v>
      </c>
      <c r="K184" s="558"/>
      <c r="L184" s="558"/>
      <c r="M184" s="558"/>
      <c r="N184" s="558">
        <f>N186*$D184</f>
        <v>19768.14</v>
      </c>
      <c r="O184" s="558"/>
      <c r="P184" s="558"/>
      <c r="Q184" s="558"/>
      <c r="R184" s="558">
        <f>R186*$D184</f>
        <v>15814.512000000001</v>
      </c>
      <c r="S184" s="558"/>
      <c r="T184" s="558"/>
      <c r="U184" s="558"/>
      <c r="V184" s="558">
        <f>V186*$D184</f>
        <v>3953.6280000000002</v>
      </c>
      <c r="W184" s="558"/>
      <c r="X184" s="558"/>
      <c r="Y184" s="558"/>
      <c r="Z184" s="558">
        <f>Z186*$D184</f>
        <v>0</v>
      </c>
      <c r="AA184" s="558"/>
      <c r="AB184" s="558"/>
      <c r="AC184" s="574"/>
    </row>
    <row r="185" spans="2:29" ht="6" customHeight="1" thickBot="1" x14ac:dyDescent="0.3">
      <c r="B185" s="566"/>
      <c r="C185" s="569"/>
      <c r="D185" s="575">
        <f>ROUND(D184/$D$205,6)</f>
        <v>1.2359999999999999E-3</v>
      </c>
      <c r="E185" s="577">
        <f>ROUND(SUM(F186:AC186),4)</f>
        <v>1</v>
      </c>
      <c r="F185" s="579"/>
      <c r="G185" s="555"/>
      <c r="H185" s="555"/>
      <c r="I185" s="555"/>
      <c r="J185" s="555"/>
      <c r="K185" s="555"/>
      <c r="L185" s="555"/>
      <c r="M185" s="555"/>
      <c r="N185" s="555"/>
      <c r="O185" s="555"/>
      <c r="P185" s="555"/>
      <c r="Q185" s="555"/>
      <c r="R185" s="555"/>
      <c r="S185" s="555"/>
      <c r="T185" s="555"/>
      <c r="U185" s="555"/>
      <c r="V185" s="555"/>
      <c r="W185" s="555"/>
      <c r="X185" s="555"/>
      <c r="Y185" s="555"/>
      <c r="Z185" s="555"/>
      <c r="AA185" s="555"/>
      <c r="AB185" s="555"/>
      <c r="AC185" s="580"/>
    </row>
    <row r="186" spans="2:29" ht="18" customHeight="1" thickBot="1" x14ac:dyDescent="0.3">
      <c r="B186" s="567"/>
      <c r="C186" s="570"/>
      <c r="D186" s="576"/>
      <c r="E186" s="578"/>
      <c r="F186" s="581"/>
      <c r="G186" s="556"/>
      <c r="H186" s="556"/>
      <c r="I186" s="556"/>
      <c r="J186" s="556"/>
      <c r="K186" s="556"/>
      <c r="L186" s="556"/>
      <c r="M186" s="556"/>
      <c r="N186" s="556">
        <v>0.5</v>
      </c>
      <c r="O186" s="556"/>
      <c r="P186" s="556"/>
      <c r="Q186" s="556"/>
      <c r="R186" s="556">
        <v>0.4</v>
      </c>
      <c r="S186" s="556"/>
      <c r="T186" s="556"/>
      <c r="U186" s="556"/>
      <c r="V186" s="556">
        <v>0.1</v>
      </c>
      <c r="W186" s="556"/>
      <c r="X186" s="556"/>
      <c r="Y186" s="556"/>
      <c r="Z186" s="591"/>
      <c r="AA186" s="591"/>
      <c r="AB186" s="591"/>
      <c r="AC186" s="592"/>
    </row>
    <row r="187" spans="2:29" ht="18" customHeight="1" thickBot="1" x14ac:dyDescent="0.3">
      <c r="B187" s="565" t="str">
        <f>'ORÇAMENTO RESUMO (SD)'!B67</f>
        <v xml:space="preserve"> 4.18 </v>
      </c>
      <c r="C187" s="568" t="str">
        <f>VLOOKUP(B187,'ORÇAMENTO RESUMO (SD)'!$B$10:$L$72,4,FALSE)</f>
        <v>REVESTIMENTO DE PAREDES</v>
      </c>
      <c r="D187" s="583">
        <f>VLOOKUP(B187,'ORÇAMENTO RESUMO (SD)'!$B$10:$L$72,10,FALSE)</f>
        <v>513829.80999999994</v>
      </c>
      <c r="E187" s="584"/>
      <c r="F187" s="585">
        <f>F189*$D187</f>
        <v>0</v>
      </c>
      <c r="G187" s="586"/>
      <c r="H187" s="586"/>
      <c r="I187" s="586"/>
      <c r="J187" s="586">
        <f>J189*$D187</f>
        <v>0</v>
      </c>
      <c r="K187" s="586"/>
      <c r="L187" s="586"/>
      <c r="M187" s="586"/>
      <c r="N187" s="558">
        <f>N189*$D187</f>
        <v>154148.94299999997</v>
      </c>
      <c r="O187" s="558"/>
      <c r="P187" s="558"/>
      <c r="Q187" s="558"/>
      <c r="R187" s="558">
        <f>R189*$D187</f>
        <v>256914.90499999997</v>
      </c>
      <c r="S187" s="558"/>
      <c r="T187" s="558"/>
      <c r="U187" s="558"/>
      <c r="V187" s="558">
        <f>V189*$D187</f>
        <v>102765.962</v>
      </c>
      <c r="W187" s="558"/>
      <c r="X187" s="558"/>
      <c r="Y187" s="558"/>
      <c r="Z187" s="558">
        <f>Z189*$D187</f>
        <v>0</v>
      </c>
      <c r="AA187" s="558"/>
      <c r="AB187" s="558"/>
      <c r="AC187" s="574"/>
    </row>
    <row r="188" spans="2:29" ht="6" customHeight="1" thickBot="1" x14ac:dyDescent="0.3">
      <c r="B188" s="566"/>
      <c r="C188" s="569"/>
      <c r="D188" s="575">
        <f>ROUND(D187/$D$205,6)</f>
        <v>1.6066E-2</v>
      </c>
      <c r="E188" s="577">
        <f>ROUND(SUM(F189:AC189),4)</f>
        <v>1</v>
      </c>
      <c r="F188" s="579"/>
      <c r="G188" s="555"/>
      <c r="H188" s="555"/>
      <c r="I188" s="555"/>
      <c r="J188" s="555"/>
      <c r="K188" s="555"/>
      <c r="L188" s="555"/>
      <c r="M188" s="555"/>
      <c r="N188" s="555"/>
      <c r="O188" s="555"/>
      <c r="P188" s="555"/>
      <c r="Q188" s="555"/>
      <c r="R188" s="555"/>
      <c r="S188" s="555"/>
      <c r="T188" s="555"/>
      <c r="U188" s="555"/>
      <c r="V188" s="555"/>
      <c r="W188" s="555"/>
      <c r="X188" s="555"/>
      <c r="Y188" s="555"/>
      <c r="Z188" s="555"/>
      <c r="AA188" s="555"/>
      <c r="AB188" s="555"/>
      <c r="AC188" s="580"/>
    </row>
    <row r="189" spans="2:29" ht="18" customHeight="1" thickBot="1" x14ac:dyDescent="0.3">
      <c r="B189" s="567"/>
      <c r="C189" s="570"/>
      <c r="D189" s="587"/>
      <c r="E189" s="588"/>
      <c r="F189" s="589"/>
      <c r="G189" s="557"/>
      <c r="H189" s="557"/>
      <c r="I189" s="557"/>
      <c r="J189" s="557"/>
      <c r="K189" s="557"/>
      <c r="L189" s="557"/>
      <c r="M189" s="557"/>
      <c r="N189" s="557">
        <v>0.3</v>
      </c>
      <c r="O189" s="557"/>
      <c r="P189" s="557"/>
      <c r="Q189" s="557"/>
      <c r="R189" s="557">
        <v>0.5</v>
      </c>
      <c r="S189" s="557"/>
      <c r="T189" s="557"/>
      <c r="U189" s="557"/>
      <c r="V189" s="557">
        <v>0.2</v>
      </c>
      <c r="W189" s="557"/>
      <c r="X189" s="557"/>
      <c r="Y189" s="557"/>
      <c r="Z189" s="557"/>
      <c r="AA189" s="557"/>
      <c r="AB189" s="557"/>
      <c r="AC189" s="590"/>
    </row>
    <row r="190" spans="2:29" ht="18" customHeight="1" thickBot="1" x14ac:dyDescent="0.3">
      <c r="B190" s="565" t="str">
        <f>'ORÇAMENTO RESUMO (SD)'!B68</f>
        <v xml:space="preserve"> 4.19 </v>
      </c>
      <c r="C190" s="568" t="str">
        <f>VLOOKUP(B190,'ORÇAMENTO RESUMO (SD)'!$B$10:$L$72,4,FALSE)</f>
        <v>FORROS</v>
      </c>
      <c r="D190" s="571">
        <f>VLOOKUP(B190,'ORÇAMENTO RESUMO (SD)'!$B$10:$L$72,10,FALSE)</f>
        <v>558769.33000000007</v>
      </c>
      <c r="E190" s="572"/>
      <c r="F190" s="573">
        <f>F192*$D190</f>
        <v>0</v>
      </c>
      <c r="G190" s="558"/>
      <c r="H190" s="558"/>
      <c r="I190" s="558"/>
      <c r="J190" s="554">
        <f>J192*$D190</f>
        <v>0</v>
      </c>
      <c r="K190" s="554"/>
      <c r="L190" s="554"/>
      <c r="M190" s="554"/>
      <c r="N190" s="554">
        <f>N192*$D190</f>
        <v>0</v>
      </c>
      <c r="O190" s="554"/>
      <c r="P190" s="554"/>
      <c r="Q190" s="554"/>
      <c r="R190" s="554">
        <f>R192*$D190</f>
        <v>391138.53100000002</v>
      </c>
      <c r="S190" s="554"/>
      <c r="T190" s="554"/>
      <c r="U190" s="554"/>
      <c r="V190" s="554">
        <f>V192*$D190</f>
        <v>167630.79900000003</v>
      </c>
      <c r="W190" s="554"/>
      <c r="X190" s="554"/>
      <c r="Y190" s="554"/>
      <c r="Z190" s="558">
        <f>Z192*$D190</f>
        <v>0</v>
      </c>
      <c r="AA190" s="558"/>
      <c r="AB190" s="558"/>
      <c r="AC190" s="574"/>
    </row>
    <row r="191" spans="2:29" ht="6" customHeight="1" thickBot="1" x14ac:dyDescent="0.3">
      <c r="B191" s="566"/>
      <c r="C191" s="569"/>
      <c r="D191" s="575">
        <f>ROUND(D190/$D$205,6)</f>
        <v>1.7472000000000001E-2</v>
      </c>
      <c r="E191" s="577">
        <f>ROUND(SUM(F192:AC192),4)</f>
        <v>1</v>
      </c>
      <c r="F191" s="579"/>
      <c r="G191" s="555"/>
      <c r="H191" s="555"/>
      <c r="I191" s="555"/>
      <c r="J191" s="555"/>
      <c r="K191" s="555"/>
      <c r="L191" s="555"/>
      <c r="M191" s="555"/>
      <c r="N191" s="555"/>
      <c r="O191" s="555"/>
      <c r="P191" s="555"/>
      <c r="Q191" s="555"/>
      <c r="R191" s="555"/>
      <c r="S191" s="555"/>
      <c r="T191" s="555"/>
      <c r="U191" s="555"/>
      <c r="V191" s="555"/>
      <c r="W191" s="555"/>
      <c r="X191" s="555"/>
      <c r="Y191" s="555"/>
      <c r="Z191" s="555"/>
      <c r="AA191" s="555"/>
      <c r="AB191" s="555"/>
      <c r="AC191" s="580"/>
    </row>
    <row r="192" spans="2:29" ht="18" customHeight="1" thickBot="1" x14ac:dyDescent="0.3">
      <c r="B192" s="567"/>
      <c r="C192" s="570"/>
      <c r="D192" s="576"/>
      <c r="E192" s="578"/>
      <c r="F192" s="581"/>
      <c r="G192" s="556"/>
      <c r="H192" s="556"/>
      <c r="I192" s="556"/>
      <c r="J192" s="556"/>
      <c r="K192" s="556"/>
      <c r="L192" s="556"/>
      <c r="M192" s="556"/>
      <c r="N192" s="556"/>
      <c r="O192" s="556"/>
      <c r="P192" s="556"/>
      <c r="Q192" s="556"/>
      <c r="R192" s="556">
        <v>0.7</v>
      </c>
      <c r="S192" s="556"/>
      <c r="T192" s="556"/>
      <c r="U192" s="556"/>
      <c r="V192" s="556">
        <v>0.3</v>
      </c>
      <c r="W192" s="556"/>
      <c r="X192" s="556"/>
      <c r="Y192" s="556"/>
      <c r="Z192" s="556"/>
      <c r="AA192" s="556"/>
      <c r="AB192" s="556"/>
      <c r="AC192" s="582"/>
    </row>
    <row r="193" spans="2:29" ht="18" customHeight="1" thickBot="1" x14ac:dyDescent="0.3">
      <c r="B193" s="565" t="str">
        <f>'ORÇAMENTO RESUMO (SD)'!B69</f>
        <v xml:space="preserve"> 4.20 </v>
      </c>
      <c r="C193" s="568" t="str">
        <f>VLOOKUP(B193,'ORÇAMENTO RESUMO (SD)'!$B$10:$L$72,4,FALSE)</f>
        <v>REVESTIMENTO DE PISO</v>
      </c>
      <c r="D193" s="593">
        <f>VLOOKUP(B193,'ORÇAMENTO RESUMO (SD)'!$B$10:$L$72,10,FALSE)</f>
        <v>1939504.52</v>
      </c>
      <c r="E193" s="594"/>
      <c r="F193" s="573">
        <f>F195*$D193</f>
        <v>0</v>
      </c>
      <c r="G193" s="558"/>
      <c r="H193" s="558"/>
      <c r="I193" s="558"/>
      <c r="J193" s="554">
        <f>J195*$D193</f>
        <v>0</v>
      </c>
      <c r="K193" s="554"/>
      <c r="L193" s="554"/>
      <c r="M193" s="554"/>
      <c r="N193" s="554">
        <f>N195*$D193</f>
        <v>387900.90400000004</v>
      </c>
      <c r="O193" s="554"/>
      <c r="P193" s="554"/>
      <c r="Q193" s="554"/>
      <c r="R193" s="554">
        <f>R195*$D193</f>
        <v>1163702.7120000001</v>
      </c>
      <c r="S193" s="554"/>
      <c r="T193" s="554"/>
      <c r="U193" s="554"/>
      <c r="V193" s="554">
        <f>V195*$D193</f>
        <v>387900.90400000004</v>
      </c>
      <c r="W193" s="554"/>
      <c r="X193" s="554"/>
      <c r="Y193" s="554"/>
      <c r="Z193" s="558">
        <f>Z195*$D193</f>
        <v>0</v>
      </c>
      <c r="AA193" s="558"/>
      <c r="AB193" s="558"/>
      <c r="AC193" s="574"/>
    </row>
    <row r="194" spans="2:29" ht="6" customHeight="1" thickBot="1" x14ac:dyDescent="0.3">
      <c r="B194" s="566"/>
      <c r="C194" s="569"/>
      <c r="D194" s="575">
        <f>ROUND(D193/$D$205,6)</f>
        <v>6.0644000000000003E-2</v>
      </c>
      <c r="E194" s="577">
        <f>ROUND(SUM(F195:AC195),4)</f>
        <v>1</v>
      </c>
      <c r="F194" s="579"/>
      <c r="G194" s="555"/>
      <c r="H194" s="555"/>
      <c r="I194" s="555"/>
      <c r="J194" s="555"/>
      <c r="K194" s="555"/>
      <c r="L194" s="555"/>
      <c r="M194" s="555"/>
      <c r="N194" s="555"/>
      <c r="O194" s="555"/>
      <c r="P194" s="555"/>
      <c r="Q194" s="555"/>
      <c r="R194" s="555"/>
      <c r="S194" s="555"/>
      <c r="T194" s="555"/>
      <c r="U194" s="555"/>
      <c r="V194" s="555"/>
      <c r="W194" s="555"/>
      <c r="X194" s="555"/>
      <c r="Y194" s="555"/>
      <c r="Z194" s="555"/>
      <c r="AA194" s="555"/>
      <c r="AB194" s="555"/>
      <c r="AC194" s="580"/>
    </row>
    <row r="195" spans="2:29" ht="18" customHeight="1" thickBot="1" x14ac:dyDescent="0.3">
      <c r="B195" s="567"/>
      <c r="C195" s="570"/>
      <c r="D195" s="576"/>
      <c r="E195" s="578"/>
      <c r="F195" s="581"/>
      <c r="G195" s="556"/>
      <c r="H195" s="556"/>
      <c r="I195" s="556"/>
      <c r="J195" s="556"/>
      <c r="K195" s="556"/>
      <c r="L195" s="556"/>
      <c r="M195" s="556"/>
      <c r="N195" s="556">
        <v>0.2</v>
      </c>
      <c r="O195" s="556"/>
      <c r="P195" s="556"/>
      <c r="Q195" s="556"/>
      <c r="R195" s="556">
        <v>0.6</v>
      </c>
      <c r="S195" s="556"/>
      <c r="T195" s="556"/>
      <c r="U195" s="556"/>
      <c r="V195" s="556">
        <v>0.2</v>
      </c>
      <c r="W195" s="556"/>
      <c r="X195" s="556"/>
      <c r="Y195" s="556"/>
      <c r="Z195" s="556"/>
      <c r="AA195" s="556"/>
      <c r="AB195" s="556"/>
      <c r="AC195" s="582"/>
    </row>
    <row r="196" spans="2:29" ht="18" customHeight="1" thickBot="1" x14ac:dyDescent="0.3">
      <c r="B196" s="565" t="str">
        <f>'ORÇAMENTO RESUMO (SD)'!B70</f>
        <v xml:space="preserve"> 4.21 </v>
      </c>
      <c r="C196" s="568" t="str">
        <f>VLOOKUP(B196,'ORÇAMENTO RESUMO (SD)'!$B$10:$L$72,4,FALSE)</f>
        <v>FERRAGENS</v>
      </c>
      <c r="D196" s="571">
        <f>VLOOKUP(B196,'ORÇAMENTO RESUMO (SD)'!$B$10:$L$72,10,FALSE)</f>
        <v>79839.010000000009</v>
      </c>
      <c r="E196" s="572"/>
      <c r="F196" s="573">
        <f>F198*$D196</f>
        <v>0</v>
      </c>
      <c r="G196" s="558"/>
      <c r="H196" s="558"/>
      <c r="I196" s="558"/>
      <c r="J196" s="558">
        <f>J198*$D196</f>
        <v>0</v>
      </c>
      <c r="K196" s="558"/>
      <c r="L196" s="558"/>
      <c r="M196" s="558"/>
      <c r="N196" s="558">
        <f>N198*$D196</f>
        <v>0</v>
      </c>
      <c r="O196" s="558"/>
      <c r="P196" s="558"/>
      <c r="Q196" s="558"/>
      <c r="R196" s="558">
        <f>R198*$D196</f>
        <v>55887.307000000001</v>
      </c>
      <c r="S196" s="558"/>
      <c r="T196" s="558"/>
      <c r="U196" s="558"/>
      <c r="V196" s="558">
        <f>V198*$D196</f>
        <v>23951.703000000001</v>
      </c>
      <c r="W196" s="558"/>
      <c r="X196" s="558"/>
      <c r="Y196" s="558"/>
      <c r="Z196" s="558">
        <f>Z198*$D196</f>
        <v>0</v>
      </c>
      <c r="AA196" s="558"/>
      <c r="AB196" s="558"/>
      <c r="AC196" s="574"/>
    </row>
    <row r="197" spans="2:29" ht="6" customHeight="1" thickBot="1" x14ac:dyDescent="0.3">
      <c r="B197" s="566"/>
      <c r="C197" s="569"/>
      <c r="D197" s="575">
        <f>ROUND(D196/$D$205,6)</f>
        <v>2.496E-3</v>
      </c>
      <c r="E197" s="577">
        <f>ROUND(SUM(F198:AC198),4)</f>
        <v>1</v>
      </c>
      <c r="F197" s="579"/>
      <c r="G197" s="555"/>
      <c r="H197" s="555"/>
      <c r="I197" s="555"/>
      <c r="J197" s="555"/>
      <c r="K197" s="555"/>
      <c r="L197" s="555"/>
      <c r="M197" s="555"/>
      <c r="N197" s="555"/>
      <c r="O197" s="555"/>
      <c r="P197" s="555"/>
      <c r="Q197" s="555"/>
      <c r="R197" s="555"/>
      <c r="S197" s="555"/>
      <c r="T197" s="555"/>
      <c r="U197" s="555"/>
      <c r="V197" s="555"/>
      <c r="W197" s="555"/>
      <c r="X197" s="555"/>
      <c r="Y197" s="555"/>
      <c r="Z197" s="555"/>
      <c r="AA197" s="555"/>
      <c r="AB197" s="555"/>
      <c r="AC197" s="580"/>
    </row>
    <row r="198" spans="2:29" ht="18" customHeight="1" thickBot="1" x14ac:dyDescent="0.3">
      <c r="B198" s="567"/>
      <c r="C198" s="570"/>
      <c r="D198" s="576"/>
      <c r="E198" s="578"/>
      <c r="F198" s="581"/>
      <c r="G198" s="556"/>
      <c r="H198" s="556"/>
      <c r="I198" s="556"/>
      <c r="J198" s="556"/>
      <c r="K198" s="556"/>
      <c r="L198" s="556"/>
      <c r="M198" s="556"/>
      <c r="N198" s="556"/>
      <c r="O198" s="556"/>
      <c r="P198" s="556"/>
      <c r="Q198" s="556"/>
      <c r="R198" s="556">
        <v>0.7</v>
      </c>
      <c r="S198" s="556"/>
      <c r="T198" s="556"/>
      <c r="U198" s="556"/>
      <c r="V198" s="556">
        <v>0.3</v>
      </c>
      <c r="W198" s="556"/>
      <c r="X198" s="556"/>
      <c r="Y198" s="556"/>
      <c r="Z198" s="556"/>
      <c r="AA198" s="556"/>
      <c r="AB198" s="556"/>
      <c r="AC198" s="582"/>
    </row>
    <row r="199" spans="2:29" ht="18" customHeight="1" thickBot="1" x14ac:dyDescent="0.3">
      <c r="B199" s="565" t="str">
        <f>'ORÇAMENTO RESUMO (SD)'!B71</f>
        <v xml:space="preserve"> 4.22 </v>
      </c>
      <c r="C199" s="568" t="str">
        <f>VLOOKUP(B199,'ORÇAMENTO RESUMO (SD)'!$B$10:$L$72,4,FALSE)</f>
        <v>PINTURA</v>
      </c>
      <c r="D199" s="571">
        <f>VLOOKUP(B199,'ORÇAMENTO RESUMO (SD)'!$B$10:$L$72,10,FALSE)</f>
        <v>796380.53</v>
      </c>
      <c r="E199" s="572"/>
      <c r="F199" s="573">
        <f>F201*$D199</f>
        <v>0</v>
      </c>
      <c r="G199" s="558"/>
      <c r="H199" s="558"/>
      <c r="I199" s="558"/>
      <c r="J199" s="558">
        <f>J201*$D199</f>
        <v>0</v>
      </c>
      <c r="K199" s="558"/>
      <c r="L199" s="558"/>
      <c r="M199" s="558"/>
      <c r="N199" s="558">
        <f>N201*$D199</f>
        <v>0</v>
      </c>
      <c r="O199" s="558"/>
      <c r="P199" s="558"/>
      <c r="Q199" s="558"/>
      <c r="R199" s="558">
        <f>R201*$D199</f>
        <v>159276.10600000003</v>
      </c>
      <c r="S199" s="558"/>
      <c r="T199" s="558"/>
      <c r="U199" s="558"/>
      <c r="V199" s="558">
        <f>V201*$D199</f>
        <v>477828.31799999997</v>
      </c>
      <c r="W199" s="558"/>
      <c r="X199" s="558"/>
      <c r="Y199" s="558"/>
      <c r="Z199" s="558">
        <f>Z201*$D199</f>
        <v>159276.10600000003</v>
      </c>
      <c r="AA199" s="558"/>
      <c r="AB199" s="558"/>
      <c r="AC199" s="574"/>
    </row>
    <row r="200" spans="2:29" ht="6" customHeight="1" thickBot="1" x14ac:dyDescent="0.3">
      <c r="B200" s="566"/>
      <c r="C200" s="569"/>
      <c r="D200" s="575">
        <f>ROUND(D199/$D$205,6)</f>
        <v>2.4901E-2</v>
      </c>
      <c r="E200" s="577">
        <f>ROUND(SUM(F201:AC201),4)</f>
        <v>1</v>
      </c>
      <c r="F200" s="579"/>
      <c r="G200" s="555"/>
      <c r="H200" s="555"/>
      <c r="I200" s="555"/>
      <c r="J200" s="555"/>
      <c r="K200" s="555"/>
      <c r="L200" s="555"/>
      <c r="M200" s="555"/>
      <c r="N200" s="555"/>
      <c r="O200" s="555"/>
      <c r="P200" s="555"/>
      <c r="Q200" s="555"/>
      <c r="R200" s="555"/>
      <c r="S200" s="555"/>
      <c r="T200" s="555"/>
      <c r="U200" s="555"/>
      <c r="V200" s="555"/>
      <c r="W200" s="555"/>
      <c r="X200" s="555"/>
      <c r="Y200" s="555"/>
      <c r="Z200" s="555"/>
      <c r="AA200" s="555"/>
      <c r="AB200" s="555"/>
      <c r="AC200" s="580"/>
    </row>
    <row r="201" spans="2:29" ht="18" customHeight="1" thickBot="1" x14ac:dyDescent="0.3">
      <c r="B201" s="567"/>
      <c r="C201" s="570"/>
      <c r="D201" s="576"/>
      <c r="E201" s="578"/>
      <c r="F201" s="581"/>
      <c r="G201" s="556"/>
      <c r="H201" s="556"/>
      <c r="I201" s="556"/>
      <c r="J201" s="556"/>
      <c r="K201" s="556"/>
      <c r="L201" s="556"/>
      <c r="M201" s="556"/>
      <c r="N201" s="556"/>
      <c r="O201" s="556"/>
      <c r="P201" s="556"/>
      <c r="Q201" s="556"/>
      <c r="R201" s="556">
        <v>0.2</v>
      </c>
      <c r="S201" s="556"/>
      <c r="T201" s="556"/>
      <c r="U201" s="556"/>
      <c r="V201" s="556">
        <v>0.6</v>
      </c>
      <c r="W201" s="556"/>
      <c r="X201" s="556"/>
      <c r="Y201" s="556"/>
      <c r="Z201" s="556">
        <v>0.2</v>
      </c>
      <c r="AA201" s="556"/>
      <c r="AB201" s="556"/>
      <c r="AC201" s="582"/>
    </row>
    <row r="202" spans="2:29" ht="18" customHeight="1" thickBot="1" x14ac:dyDescent="0.3">
      <c r="B202" s="565" t="str">
        <f>'ORÇAMENTO RESUMO (SD)'!B72</f>
        <v xml:space="preserve"> 4.23 </v>
      </c>
      <c r="C202" s="568" t="str">
        <f>VLOOKUP(B202,'ORÇAMENTO RESUMO (SD)'!$B$10:$L$72,4,FALSE)</f>
        <v>DIVERSOS</v>
      </c>
      <c r="D202" s="571">
        <f>VLOOKUP(B202,'ORÇAMENTO RESUMO (SD)'!$B$10:$L$72,10,FALSE)</f>
        <v>32498.559999999998</v>
      </c>
      <c r="E202" s="572"/>
      <c r="F202" s="573">
        <f>F204*$D202</f>
        <v>0</v>
      </c>
      <c r="G202" s="558"/>
      <c r="H202" s="558"/>
      <c r="I202" s="558"/>
      <c r="J202" s="558">
        <f>J204*$D202</f>
        <v>0</v>
      </c>
      <c r="K202" s="558"/>
      <c r="L202" s="558"/>
      <c r="M202" s="558"/>
      <c r="N202" s="558">
        <f>N204*$D202</f>
        <v>0</v>
      </c>
      <c r="O202" s="558"/>
      <c r="P202" s="558"/>
      <c r="Q202" s="558"/>
      <c r="R202" s="558">
        <f>R204*$D202</f>
        <v>0</v>
      </c>
      <c r="S202" s="558"/>
      <c r="T202" s="558"/>
      <c r="U202" s="558"/>
      <c r="V202" s="558">
        <f>V204*$D202</f>
        <v>0</v>
      </c>
      <c r="W202" s="558"/>
      <c r="X202" s="558"/>
      <c r="Y202" s="558"/>
      <c r="Z202" s="558">
        <f>Z204*$D202</f>
        <v>32498.559999999998</v>
      </c>
      <c r="AA202" s="558"/>
      <c r="AB202" s="558"/>
      <c r="AC202" s="574"/>
    </row>
    <row r="203" spans="2:29" ht="6" customHeight="1" thickBot="1" x14ac:dyDescent="0.3">
      <c r="B203" s="566"/>
      <c r="C203" s="569"/>
      <c r="D203" s="575">
        <f>ROUND(D202/$D$205,6)</f>
        <v>1.016E-3</v>
      </c>
      <c r="E203" s="577">
        <f>ROUND(SUM(F204:AC204),4)</f>
        <v>1</v>
      </c>
      <c r="F203" s="579"/>
      <c r="G203" s="555"/>
      <c r="H203" s="555"/>
      <c r="I203" s="555"/>
      <c r="J203" s="555"/>
      <c r="K203" s="555"/>
      <c r="L203" s="555"/>
      <c r="M203" s="555"/>
      <c r="N203" s="555"/>
      <c r="O203" s="555"/>
      <c r="P203" s="555"/>
      <c r="Q203" s="555"/>
      <c r="R203" s="555"/>
      <c r="S203" s="555"/>
      <c r="T203" s="555"/>
      <c r="U203" s="555"/>
      <c r="V203" s="555"/>
      <c r="W203" s="555"/>
      <c r="X203" s="555"/>
      <c r="Y203" s="555"/>
      <c r="Z203" s="555"/>
      <c r="AA203" s="555"/>
      <c r="AB203" s="555"/>
      <c r="AC203" s="580"/>
    </row>
    <row r="204" spans="2:29" ht="18" customHeight="1" thickBot="1" x14ac:dyDescent="0.3">
      <c r="B204" s="567"/>
      <c r="C204" s="570"/>
      <c r="D204" s="576"/>
      <c r="E204" s="578"/>
      <c r="F204" s="581"/>
      <c r="G204" s="556"/>
      <c r="H204" s="556"/>
      <c r="I204" s="556"/>
      <c r="J204" s="556"/>
      <c r="K204" s="556"/>
      <c r="L204" s="556"/>
      <c r="M204" s="556"/>
      <c r="N204" s="556"/>
      <c r="O204" s="556"/>
      <c r="P204" s="556"/>
      <c r="Q204" s="556"/>
      <c r="R204" s="556"/>
      <c r="S204" s="556"/>
      <c r="T204" s="556"/>
      <c r="U204" s="556"/>
      <c r="V204" s="556"/>
      <c r="W204" s="556"/>
      <c r="X204" s="556"/>
      <c r="Y204" s="556"/>
      <c r="Z204" s="556">
        <v>1</v>
      </c>
      <c r="AA204" s="556"/>
      <c r="AB204" s="556"/>
      <c r="AC204" s="582"/>
    </row>
    <row r="205" spans="2:29" ht="21" customHeight="1" x14ac:dyDescent="0.25">
      <c r="B205" s="219"/>
      <c r="C205" s="220" t="s">
        <v>18</v>
      </c>
      <c r="D205" s="601">
        <f>SUM(D19,D16,D73,D133)</f>
        <v>31981614.799999986</v>
      </c>
      <c r="E205" s="638"/>
      <c r="F205" s="600">
        <f>SUM(F202,F199,F196,F193,F190,F187,F184,F181,F178,F175,F172,F169,F166,F163,F160,F157,F154,F151,F148,F145,F142,F139,F136,F130,F127,F124,F121,F118,F115,F112,F109,F106,F103,F100,F97,F94,F91,F88,F85,F82,F79,F76,F70,F67,F64,F61,F58,F55,F52,F49,F46,F43,F40,F37,F34,F31,F28,F25,F22,F16)</f>
        <v>2685973.1598502146</v>
      </c>
      <c r="G205" s="601"/>
      <c r="H205" s="601"/>
      <c r="I205" s="601"/>
      <c r="J205" s="600">
        <f t="shared" ref="J205" si="10">SUM(J202,J199,J196,J193,J190,J187,J184,J181,J178,J175,J172,J169,J166,J163,J160,J157,J154,J151,J148,J145,J142,J139,J136,J130,J127,J124,J121,J118,J115,J112,J109,J106,J103,J100,J97,J94,J91,J88,J85,J82,J79,J76,J70,J67,J64,J61,J58,J55,J52,J49,J46,J43,J40,J37,J34,J31,J28,J25,J22,J16)</f>
        <v>6410021.6181955384</v>
      </c>
      <c r="K205" s="601"/>
      <c r="L205" s="601"/>
      <c r="M205" s="601"/>
      <c r="N205" s="600">
        <f t="shared" ref="N205" si="11">SUM(N202,N199,N196,N193,N190,N187,N184,N181,N178,N175,N172,N169,N166,N163,N160,N157,N154,N151,N148,N145,N142,N139,N136,N130,N127,N124,N121,N118,N115,N112,N109,N106,N103,N100,N97,N94,N91,N88,N85,N82,N79,N76,N70,N67,N64,N61,N58,N55,N52,N49,N46,N43,N40,N37,N34,N31,N28,N25,N22,N16)</f>
        <v>6491124.7552740546</v>
      </c>
      <c r="O205" s="601"/>
      <c r="P205" s="601"/>
      <c r="Q205" s="602"/>
      <c r="R205" s="600">
        <f t="shared" ref="R205" si="12">SUM(R202,R199,R196,R193,R190,R187,R184,R181,R178,R175,R172,R169,R166,R163,R160,R157,R154,R151,R148,R145,R142,R139,R136,R130,R127,R124,R121,R118,R115,R112,R109,R106,R103,R100,R97,R94,R91,R88,R85,R82,R79,R76,R70,R67,R64,R61,R58,R55,R52,R49,R46,R43,R40,R37,R34,R31,R28,R25,R22,R16)</f>
        <v>8451859.3003369756</v>
      </c>
      <c r="S205" s="601"/>
      <c r="T205" s="601"/>
      <c r="U205" s="602"/>
      <c r="V205" s="600">
        <f t="shared" ref="V205" si="13">SUM(V202,V199,V196,V193,V190,V187,V184,V181,V178,V175,V172,V169,V166,V163,V160,V157,V154,V151,V148,V145,V142,V139,V136,V130,V127,V124,V121,V118,V115,V112,V109,V106,V103,V100,V97,V94,V91,V88,V85,V82,V79,V76,V70,V67,V64,V61,V58,V55,V52,V49,V46,V43,V40,V37,V34,V31,V28,V25,V22,V16)</f>
        <v>6582412.578450812</v>
      </c>
      <c r="W205" s="601"/>
      <c r="X205" s="601"/>
      <c r="Y205" s="602"/>
      <c r="Z205" s="603">
        <f t="shared" ref="Z205" si="14">SUM(Z202,Z199,Z196,Z193,Z190,Z187,Z184,Z181,Z178,Z175,Z172,Z169,Z166,Z163,Z160,Z157,Z154,Z151,Z148,Z145,Z142,Z139,Z136,Z130,Z127,Z124,Z121,Z118,Z115,Z112,Z109,Z106,Z103,Z100,Z97,Z94,Z91,Z88,Z85,Z82,Z79,Z76,Z70,Z67,Z64,Z61,Z58,Z55,Z52,Z49,Z46,Z43,Z40,Z37,Z34,Z31,Z28,Z25,Z22,Z16)</f>
        <v>1360223.3878923997</v>
      </c>
      <c r="AA205" s="604"/>
      <c r="AB205" s="604"/>
      <c r="AC205" s="605"/>
    </row>
    <row r="206" spans="2:29" ht="21" customHeight="1" thickBot="1" x14ac:dyDescent="0.3">
      <c r="B206" s="135"/>
      <c r="C206" s="136" t="s">
        <v>19</v>
      </c>
      <c r="D206" s="639">
        <f>SUM(F206+J206+V206+Z206+N206+R206)</f>
        <v>1.0000000000000002</v>
      </c>
      <c r="E206" s="640"/>
      <c r="F206" s="641">
        <f>F205/$D$205</f>
        <v>8.3984913727690069E-2</v>
      </c>
      <c r="G206" s="642"/>
      <c r="H206" s="642"/>
      <c r="I206" s="642"/>
      <c r="J206" s="642">
        <f>J205/$D$205</f>
        <v>0.20042832915977529</v>
      </c>
      <c r="K206" s="642"/>
      <c r="L206" s="642"/>
      <c r="M206" s="642"/>
      <c r="N206" s="606">
        <f>N205/$D$205</f>
        <v>0.20296425918037314</v>
      </c>
      <c r="O206" s="607"/>
      <c r="P206" s="607"/>
      <c r="Q206" s="607"/>
      <c r="R206" s="606">
        <f>R205/$D$205</f>
        <v>0.26427243756112589</v>
      </c>
      <c r="S206" s="607"/>
      <c r="T206" s="607"/>
      <c r="U206" s="607"/>
      <c r="V206" s="606">
        <f>V205/$D$205</f>
        <v>0.20581864360553848</v>
      </c>
      <c r="W206" s="607"/>
      <c r="X206" s="607"/>
      <c r="Y206" s="607"/>
      <c r="Z206" s="606">
        <f>Z205/$D$205</f>
        <v>4.2531416765497418E-2</v>
      </c>
      <c r="AA206" s="607"/>
      <c r="AB206" s="607"/>
      <c r="AC206" s="608"/>
    </row>
    <row r="207" spans="2:29" s="28" customFormat="1" ht="21" customHeight="1" x14ac:dyDescent="0.25">
      <c r="B207" s="137"/>
      <c r="C207" s="648" t="s">
        <v>20</v>
      </c>
      <c r="D207" s="649"/>
      <c r="E207" s="650"/>
      <c r="F207" s="651">
        <f>+F205</f>
        <v>2685973.1598502146</v>
      </c>
      <c r="G207" s="651"/>
      <c r="H207" s="651"/>
      <c r="I207" s="651"/>
      <c r="J207" s="609">
        <f>+J205+F207</f>
        <v>9095994.778045753</v>
      </c>
      <c r="K207" s="610"/>
      <c r="L207" s="610"/>
      <c r="M207" s="652"/>
      <c r="N207" s="609">
        <f t="shared" ref="N207:N208" si="15">+N205+J207</f>
        <v>15587119.533319809</v>
      </c>
      <c r="O207" s="610"/>
      <c r="P207" s="610"/>
      <c r="Q207" s="610"/>
      <c r="R207" s="609">
        <f t="shared" ref="R207:R208" si="16">+R205+N207</f>
        <v>24038978.833656784</v>
      </c>
      <c r="S207" s="610"/>
      <c r="T207" s="610"/>
      <c r="U207" s="610"/>
      <c r="V207" s="609">
        <f t="shared" ref="V207:V208" si="17">+V205+R207</f>
        <v>30621391.412107594</v>
      </c>
      <c r="W207" s="610"/>
      <c r="X207" s="610"/>
      <c r="Y207" s="610"/>
      <c r="Z207" s="609">
        <f t="shared" ref="Z207:Z208" si="18">+Z205+V207</f>
        <v>31981614.799999993</v>
      </c>
      <c r="AA207" s="610"/>
      <c r="AB207" s="610"/>
      <c r="AC207" s="611"/>
    </row>
    <row r="208" spans="2:29" s="28" customFormat="1" ht="21" customHeight="1" thickBot="1" x14ac:dyDescent="0.3">
      <c r="B208" s="134"/>
      <c r="C208" s="644" t="s">
        <v>21</v>
      </c>
      <c r="D208" s="645"/>
      <c r="E208" s="646"/>
      <c r="F208" s="598">
        <f>F206</f>
        <v>8.3984913727690069E-2</v>
      </c>
      <c r="G208" s="598"/>
      <c r="H208" s="598"/>
      <c r="I208" s="647"/>
      <c r="J208" s="598">
        <f>+J206+F208</f>
        <v>0.28441324288746539</v>
      </c>
      <c r="K208" s="598"/>
      <c r="L208" s="598"/>
      <c r="M208" s="598"/>
      <c r="N208" s="597">
        <f t="shared" si="15"/>
        <v>0.48737750206783853</v>
      </c>
      <c r="O208" s="598"/>
      <c r="P208" s="598"/>
      <c r="Q208" s="598"/>
      <c r="R208" s="597">
        <f t="shared" si="16"/>
        <v>0.75164993962896443</v>
      </c>
      <c r="S208" s="598"/>
      <c r="T208" s="598"/>
      <c r="U208" s="598"/>
      <c r="V208" s="597">
        <f t="shared" si="17"/>
        <v>0.9574685832345029</v>
      </c>
      <c r="W208" s="598"/>
      <c r="X208" s="598"/>
      <c r="Y208" s="598"/>
      <c r="Z208" s="597">
        <f t="shared" si="18"/>
        <v>1.0000000000000002</v>
      </c>
      <c r="AA208" s="598"/>
      <c r="AB208" s="598"/>
      <c r="AC208" s="599"/>
    </row>
    <row r="209" spans="2:25" ht="9.75" customHeight="1" x14ac:dyDescent="0.25"/>
    <row r="210" spans="2:25" x14ac:dyDescent="0.25">
      <c r="E210" s="108"/>
    </row>
    <row r="211" spans="2:25" x14ac:dyDescent="0.25">
      <c r="E211" s="108"/>
    </row>
    <row r="212" spans="2:25" x14ac:dyDescent="0.25">
      <c r="E212" s="108"/>
    </row>
    <row r="213" spans="2:25" x14ac:dyDescent="0.25">
      <c r="E213" s="108"/>
    </row>
    <row r="215" spans="2:25" ht="15" x14ac:dyDescent="0.25">
      <c r="C215" s="370"/>
    </row>
    <row r="216" spans="2:25" x14ac:dyDescent="0.25">
      <c r="B216" s="30"/>
      <c r="C216" s="122"/>
      <c r="D216" s="107"/>
      <c r="E216" s="131"/>
      <c r="F216" s="107"/>
      <c r="G216" s="122"/>
      <c r="H216" s="107"/>
      <c r="I216" s="122"/>
      <c r="J216" s="16"/>
      <c r="K216" s="82"/>
      <c r="L216" s="16"/>
    </row>
    <row r="217" spans="2:25" x14ac:dyDescent="0.25">
      <c r="B217" s="643"/>
      <c r="C217" s="643"/>
      <c r="D217" s="643"/>
      <c r="E217" s="643"/>
      <c r="F217" s="643"/>
      <c r="G217" s="643"/>
      <c r="H217" s="643"/>
      <c r="I217" s="643"/>
      <c r="J217" s="643"/>
      <c r="K217" s="643"/>
      <c r="L217" s="643"/>
      <c r="M217" s="643"/>
      <c r="N217" s="643"/>
      <c r="O217" s="643"/>
      <c r="P217" s="643"/>
      <c r="Q217" s="643"/>
      <c r="R217" s="643"/>
      <c r="S217" s="643"/>
      <c r="T217" s="643"/>
      <c r="U217" s="643"/>
      <c r="V217" s="643"/>
      <c r="W217" s="643"/>
      <c r="X217" s="643"/>
      <c r="Y217" s="643"/>
    </row>
    <row r="218" spans="2:25" x14ac:dyDescent="0.25">
      <c r="B218" s="636"/>
      <c r="C218" s="636"/>
      <c r="D218" s="636"/>
      <c r="E218" s="636"/>
      <c r="F218" s="636"/>
      <c r="G218" s="636"/>
      <c r="H218" s="636"/>
      <c r="I218" s="636"/>
      <c r="J218" s="636"/>
      <c r="K218" s="636"/>
      <c r="L218" s="636"/>
      <c r="M218" s="636"/>
      <c r="N218" s="636"/>
      <c r="O218" s="636"/>
      <c r="P218" s="636"/>
      <c r="Q218" s="636"/>
      <c r="R218" s="636"/>
      <c r="S218" s="636"/>
      <c r="T218" s="636"/>
      <c r="U218" s="636"/>
      <c r="V218" s="636"/>
      <c r="W218" s="636"/>
      <c r="X218" s="636"/>
      <c r="Y218" s="636"/>
    </row>
    <row r="219" spans="2:25" x14ac:dyDescent="0.25">
      <c r="B219" s="637"/>
      <c r="C219" s="637"/>
      <c r="D219" s="637"/>
      <c r="E219" s="637"/>
      <c r="F219" s="637"/>
      <c r="G219" s="637"/>
      <c r="H219" s="637"/>
      <c r="I219" s="637"/>
      <c r="J219" s="637"/>
      <c r="K219" s="637"/>
      <c r="L219" s="637"/>
      <c r="M219" s="637"/>
      <c r="N219" s="637"/>
      <c r="O219" s="637"/>
      <c r="P219" s="637"/>
      <c r="Q219" s="637"/>
      <c r="R219" s="637"/>
      <c r="S219" s="637"/>
      <c r="T219" s="637"/>
      <c r="U219" s="637"/>
      <c r="V219" s="637"/>
      <c r="W219" s="637"/>
      <c r="X219" s="637"/>
      <c r="Y219" s="637"/>
    </row>
    <row r="603" spans="2:2" x14ac:dyDescent="0.25">
      <c r="B603" s="29" t="s">
        <v>265</v>
      </c>
    </row>
  </sheetData>
  <mergeCells count="1444">
    <mergeCell ref="D17:D18"/>
    <mergeCell ref="E17:E18"/>
    <mergeCell ref="F17:I17"/>
    <mergeCell ref="J17:M17"/>
    <mergeCell ref="V17:Y17"/>
    <mergeCell ref="Z17:AC17"/>
    <mergeCell ref="J7:L7"/>
    <mergeCell ref="B19:B21"/>
    <mergeCell ref="C19:C21"/>
    <mergeCell ref="D19:E19"/>
    <mergeCell ref="D20:E21"/>
    <mergeCell ref="F19:AC21"/>
    <mergeCell ref="R33:U33"/>
    <mergeCell ref="R31:U31"/>
    <mergeCell ref="R32:U32"/>
    <mergeCell ref="R22:U22"/>
    <mergeCell ref="R23:U23"/>
    <mergeCell ref="R24:U24"/>
    <mergeCell ref="F18:I18"/>
    <mergeCell ref="J18:M18"/>
    <mergeCell ref="V18:Y18"/>
    <mergeCell ref="Z18:AC18"/>
    <mergeCell ref="B1:AC5"/>
    <mergeCell ref="F13:AC13"/>
    <mergeCell ref="H10:I10"/>
    <mergeCell ref="B16:B18"/>
    <mergeCell ref="C16:C18"/>
    <mergeCell ref="D16:E16"/>
    <mergeCell ref="F16:I16"/>
    <mergeCell ref="J16:M16"/>
    <mergeCell ref="V16:Y16"/>
    <mergeCell ref="Z16:AC16"/>
    <mergeCell ref="B13:B15"/>
    <mergeCell ref="C13:C15"/>
    <mergeCell ref="D13:E15"/>
    <mergeCell ref="F14:I15"/>
    <mergeCell ref="J14:M15"/>
    <mergeCell ref="V14:Y15"/>
    <mergeCell ref="Z14:AC15"/>
    <mergeCell ref="B25:B27"/>
    <mergeCell ref="C25:C27"/>
    <mergeCell ref="D25:E25"/>
    <mergeCell ref="V25:Y25"/>
    <mergeCell ref="Z25:AC25"/>
    <mergeCell ref="B22:B24"/>
    <mergeCell ref="C22:C24"/>
    <mergeCell ref="D26:D27"/>
    <mergeCell ref="E26:E27"/>
    <mergeCell ref="J26:M26"/>
    <mergeCell ref="V26:Y26"/>
    <mergeCell ref="Z26:AC26"/>
    <mergeCell ref="F27:I27"/>
    <mergeCell ref="J27:M27"/>
    <mergeCell ref="V27:Y27"/>
    <mergeCell ref="Z27:AC27"/>
    <mergeCell ref="Z22:AC22"/>
    <mergeCell ref="D23:D24"/>
    <mergeCell ref="E23:E24"/>
    <mergeCell ref="F23:I23"/>
    <mergeCell ref="J23:M23"/>
    <mergeCell ref="V23:Y23"/>
    <mergeCell ref="D22:E22"/>
    <mergeCell ref="F22:I22"/>
    <mergeCell ref="J22:M22"/>
    <mergeCell ref="V22:Y22"/>
    <mergeCell ref="Z23:AC23"/>
    <mergeCell ref="F24:I24"/>
    <mergeCell ref="J24:M24"/>
    <mergeCell ref="V24:Y24"/>
    <mergeCell ref="Z24:AC24"/>
    <mergeCell ref="B28:B30"/>
    <mergeCell ref="C28:C30"/>
    <mergeCell ref="D28:E28"/>
    <mergeCell ref="F28:I28"/>
    <mergeCell ref="J28:M28"/>
    <mergeCell ref="V28:Y28"/>
    <mergeCell ref="Z28:AC28"/>
    <mergeCell ref="D29:D30"/>
    <mergeCell ref="E29:E30"/>
    <mergeCell ref="F29:I29"/>
    <mergeCell ref="J29:M29"/>
    <mergeCell ref="V29:Y29"/>
    <mergeCell ref="Z29:AC29"/>
    <mergeCell ref="F30:I30"/>
    <mergeCell ref="J30:M30"/>
    <mergeCell ref="V30:Y30"/>
    <mergeCell ref="Z30:AC30"/>
    <mergeCell ref="B31:B33"/>
    <mergeCell ref="C31:C33"/>
    <mergeCell ref="D31:E31"/>
    <mergeCell ref="F31:I31"/>
    <mergeCell ref="J31:M31"/>
    <mergeCell ref="V31:Y31"/>
    <mergeCell ref="Z31:AC31"/>
    <mergeCell ref="D32:D33"/>
    <mergeCell ref="E32:E33"/>
    <mergeCell ref="F32:I32"/>
    <mergeCell ref="J32:M32"/>
    <mergeCell ref="V32:Y32"/>
    <mergeCell ref="Z32:AC32"/>
    <mergeCell ref="F33:I33"/>
    <mergeCell ref="J33:M33"/>
    <mergeCell ref="V33:Y33"/>
    <mergeCell ref="Z33:AC33"/>
    <mergeCell ref="N31:Q31"/>
    <mergeCell ref="N32:Q32"/>
    <mergeCell ref="N33:Q33"/>
    <mergeCell ref="B37:B39"/>
    <mergeCell ref="C37:C39"/>
    <mergeCell ref="D37:E37"/>
    <mergeCell ref="F37:I37"/>
    <mergeCell ref="J37:M37"/>
    <mergeCell ref="V37:Y37"/>
    <mergeCell ref="Z37:AC37"/>
    <mergeCell ref="B34:B36"/>
    <mergeCell ref="C34:C36"/>
    <mergeCell ref="D38:D39"/>
    <mergeCell ref="E38:E39"/>
    <mergeCell ref="F38:I38"/>
    <mergeCell ref="J38:M38"/>
    <mergeCell ref="V38:Y38"/>
    <mergeCell ref="Z38:AC38"/>
    <mergeCell ref="F39:I39"/>
    <mergeCell ref="J39:M39"/>
    <mergeCell ref="V39:Y39"/>
    <mergeCell ref="Z39:AC39"/>
    <mergeCell ref="Z34:AC34"/>
    <mergeCell ref="D35:D36"/>
    <mergeCell ref="E35:E36"/>
    <mergeCell ref="F35:I35"/>
    <mergeCell ref="J35:M35"/>
    <mergeCell ref="D34:E34"/>
    <mergeCell ref="F34:I34"/>
    <mergeCell ref="J34:M34"/>
    <mergeCell ref="V34:Y34"/>
    <mergeCell ref="Z35:AC35"/>
    <mergeCell ref="F36:I36"/>
    <mergeCell ref="J36:M36"/>
    <mergeCell ref="V36:Y36"/>
    <mergeCell ref="B40:B42"/>
    <mergeCell ref="C40:C42"/>
    <mergeCell ref="D40:E40"/>
    <mergeCell ref="F40:I40"/>
    <mergeCell ref="J40:M40"/>
    <mergeCell ref="V40:Y40"/>
    <mergeCell ref="Z40:AC40"/>
    <mergeCell ref="D41:D42"/>
    <mergeCell ref="E41:E42"/>
    <mergeCell ref="F41:I41"/>
    <mergeCell ref="J41:M41"/>
    <mergeCell ref="V41:Y41"/>
    <mergeCell ref="Z41:AC41"/>
    <mergeCell ref="F42:I42"/>
    <mergeCell ref="J42:M42"/>
    <mergeCell ref="V42:Y42"/>
    <mergeCell ref="Z42:AC42"/>
    <mergeCell ref="B64:B66"/>
    <mergeCell ref="C64:C66"/>
    <mergeCell ref="D64:E64"/>
    <mergeCell ref="F64:I64"/>
    <mergeCell ref="J64:M64"/>
    <mergeCell ref="V64:Y64"/>
    <mergeCell ref="Z64:AC64"/>
    <mergeCell ref="D65:D66"/>
    <mergeCell ref="E65:E66"/>
    <mergeCell ref="F65:I65"/>
    <mergeCell ref="J65:M65"/>
    <mergeCell ref="V65:Y65"/>
    <mergeCell ref="Z65:AC65"/>
    <mergeCell ref="F66:I66"/>
    <mergeCell ref="J66:M66"/>
    <mergeCell ref="V66:Y66"/>
    <mergeCell ref="Z66:AC66"/>
    <mergeCell ref="R64:U64"/>
    <mergeCell ref="R65:U65"/>
    <mergeCell ref="R66:U66"/>
    <mergeCell ref="N64:Q64"/>
    <mergeCell ref="N65:Q65"/>
    <mergeCell ref="N66:Q66"/>
    <mergeCell ref="B70:B72"/>
    <mergeCell ref="C70:C72"/>
    <mergeCell ref="D70:E70"/>
    <mergeCell ref="F70:I70"/>
    <mergeCell ref="J70:M70"/>
    <mergeCell ref="V70:Y70"/>
    <mergeCell ref="Z70:AC70"/>
    <mergeCell ref="B67:B69"/>
    <mergeCell ref="C67:C69"/>
    <mergeCell ref="D71:D72"/>
    <mergeCell ref="E71:E72"/>
    <mergeCell ref="F71:I71"/>
    <mergeCell ref="J71:M71"/>
    <mergeCell ref="V71:Y71"/>
    <mergeCell ref="Z71:AC71"/>
    <mergeCell ref="F72:I72"/>
    <mergeCell ref="J72:M72"/>
    <mergeCell ref="V72:Y72"/>
    <mergeCell ref="Z72:AC72"/>
    <mergeCell ref="Z67:AC67"/>
    <mergeCell ref="D68:D69"/>
    <mergeCell ref="E68:E69"/>
    <mergeCell ref="F68:I68"/>
    <mergeCell ref="J68:M68"/>
    <mergeCell ref="D67:E67"/>
    <mergeCell ref="F67:I67"/>
    <mergeCell ref="J67:M67"/>
    <mergeCell ref="V67:Y67"/>
    <mergeCell ref="Z68:AC68"/>
    <mergeCell ref="F69:I69"/>
    <mergeCell ref="J69:M69"/>
    <mergeCell ref="V69:Y69"/>
    <mergeCell ref="B218:Y218"/>
    <mergeCell ref="B219:Y219"/>
    <mergeCell ref="D205:E205"/>
    <mergeCell ref="F205:I205"/>
    <mergeCell ref="D206:E206"/>
    <mergeCell ref="F206:I206"/>
    <mergeCell ref="J206:M206"/>
    <mergeCell ref="B217:Y217"/>
    <mergeCell ref="C208:E208"/>
    <mergeCell ref="F208:I208"/>
    <mergeCell ref="J208:M208"/>
    <mergeCell ref="C207:E207"/>
    <mergeCell ref="F207:I207"/>
    <mergeCell ref="J207:M207"/>
    <mergeCell ref="V208:Y208"/>
    <mergeCell ref="B82:B84"/>
    <mergeCell ref="C82:C84"/>
    <mergeCell ref="D82:E82"/>
    <mergeCell ref="F82:I82"/>
    <mergeCell ref="J82:M82"/>
    <mergeCell ref="V82:Y82"/>
    <mergeCell ref="D83:D84"/>
    <mergeCell ref="E83:E84"/>
    <mergeCell ref="F83:I83"/>
    <mergeCell ref="J83:M83"/>
    <mergeCell ref="V83:Y83"/>
    <mergeCell ref="F84:I84"/>
    <mergeCell ref="J84:M84"/>
    <mergeCell ref="V84:Y84"/>
    <mergeCell ref="N82:Q82"/>
    <mergeCell ref="N83:Q83"/>
    <mergeCell ref="N84:Q84"/>
    <mergeCell ref="B73:B75"/>
    <mergeCell ref="C73:C75"/>
    <mergeCell ref="D73:E73"/>
    <mergeCell ref="F73:AC75"/>
    <mergeCell ref="D74:E75"/>
    <mergeCell ref="B76:B78"/>
    <mergeCell ref="C76:C78"/>
    <mergeCell ref="D76:E76"/>
    <mergeCell ref="F76:I76"/>
    <mergeCell ref="V76:Y76"/>
    <mergeCell ref="Z76:AC76"/>
    <mergeCell ref="D77:D78"/>
    <mergeCell ref="E77:E78"/>
    <mergeCell ref="F77:I77"/>
    <mergeCell ref="J77:M77"/>
    <mergeCell ref="V77:Y77"/>
    <mergeCell ref="Z77:AC77"/>
    <mergeCell ref="F78:I78"/>
    <mergeCell ref="J78:M78"/>
    <mergeCell ref="V78:Y78"/>
    <mergeCell ref="Z78:AC78"/>
    <mergeCell ref="R77:U77"/>
    <mergeCell ref="R78:U78"/>
    <mergeCell ref="B79:B81"/>
    <mergeCell ref="C79:C81"/>
    <mergeCell ref="D79:E79"/>
    <mergeCell ref="F79:I79"/>
    <mergeCell ref="J79:M79"/>
    <mergeCell ref="V79:Y79"/>
    <mergeCell ref="Z79:AC79"/>
    <mergeCell ref="D80:D81"/>
    <mergeCell ref="E80:E81"/>
    <mergeCell ref="F80:I80"/>
    <mergeCell ref="J80:M80"/>
    <mergeCell ref="V80:Y80"/>
    <mergeCell ref="Z80:AC80"/>
    <mergeCell ref="F81:I81"/>
    <mergeCell ref="J81:M81"/>
    <mergeCell ref="V81:Y81"/>
    <mergeCell ref="Z81:AC81"/>
    <mergeCell ref="R80:U80"/>
    <mergeCell ref="R79:U79"/>
    <mergeCell ref="R81:U81"/>
    <mergeCell ref="B100:B102"/>
    <mergeCell ref="C100:C102"/>
    <mergeCell ref="D100:E100"/>
    <mergeCell ref="F100:I100"/>
    <mergeCell ref="J100:M100"/>
    <mergeCell ref="V100:Y100"/>
    <mergeCell ref="Z100:AC100"/>
    <mergeCell ref="D101:D102"/>
    <mergeCell ref="E101:E102"/>
    <mergeCell ref="F101:I101"/>
    <mergeCell ref="J101:M101"/>
    <mergeCell ref="V101:Y101"/>
    <mergeCell ref="Z101:AC101"/>
    <mergeCell ref="F102:I102"/>
    <mergeCell ref="J102:M102"/>
    <mergeCell ref="V102:Y102"/>
    <mergeCell ref="Z102:AC102"/>
    <mergeCell ref="R100:U100"/>
    <mergeCell ref="R101:U101"/>
    <mergeCell ref="R102:U102"/>
    <mergeCell ref="N100:Q100"/>
    <mergeCell ref="N101:Q101"/>
    <mergeCell ref="N102:Q102"/>
    <mergeCell ref="B103:B105"/>
    <mergeCell ref="C103:C105"/>
    <mergeCell ref="D103:E103"/>
    <mergeCell ref="F103:I103"/>
    <mergeCell ref="J103:M103"/>
    <mergeCell ref="V103:Y103"/>
    <mergeCell ref="Z103:AC103"/>
    <mergeCell ref="D104:D105"/>
    <mergeCell ref="E104:E105"/>
    <mergeCell ref="F104:I104"/>
    <mergeCell ref="J104:M104"/>
    <mergeCell ref="V104:Y104"/>
    <mergeCell ref="Z104:AC104"/>
    <mergeCell ref="F105:I105"/>
    <mergeCell ref="J105:M105"/>
    <mergeCell ref="V105:Y105"/>
    <mergeCell ref="Z105:AC105"/>
    <mergeCell ref="R103:U103"/>
    <mergeCell ref="R104:U104"/>
    <mergeCell ref="R105:U105"/>
    <mergeCell ref="N103:Q103"/>
    <mergeCell ref="N104:Q104"/>
    <mergeCell ref="N105:Q105"/>
    <mergeCell ref="B106:B108"/>
    <mergeCell ref="C106:C108"/>
    <mergeCell ref="D106:E106"/>
    <mergeCell ref="F106:I106"/>
    <mergeCell ref="J106:M106"/>
    <mergeCell ref="V106:Y106"/>
    <mergeCell ref="Z106:AC106"/>
    <mergeCell ref="D107:D108"/>
    <mergeCell ref="E107:E108"/>
    <mergeCell ref="F107:I107"/>
    <mergeCell ref="J107:M107"/>
    <mergeCell ref="V107:Y107"/>
    <mergeCell ref="Z107:AC107"/>
    <mergeCell ref="F108:I108"/>
    <mergeCell ref="J108:M108"/>
    <mergeCell ref="V108:Y108"/>
    <mergeCell ref="Z108:AC108"/>
    <mergeCell ref="R106:U106"/>
    <mergeCell ref="R107:U107"/>
    <mergeCell ref="R108:U108"/>
    <mergeCell ref="N106:Q106"/>
    <mergeCell ref="N107:Q107"/>
    <mergeCell ref="N108:Q108"/>
    <mergeCell ref="B109:B111"/>
    <mergeCell ref="C109:C111"/>
    <mergeCell ref="D109:E109"/>
    <mergeCell ref="F109:I109"/>
    <mergeCell ref="J109:M109"/>
    <mergeCell ref="V109:Y109"/>
    <mergeCell ref="Z109:AC109"/>
    <mergeCell ref="D110:D111"/>
    <mergeCell ref="E110:E111"/>
    <mergeCell ref="F110:I110"/>
    <mergeCell ref="J110:M110"/>
    <mergeCell ref="V110:Y110"/>
    <mergeCell ref="Z110:AC110"/>
    <mergeCell ref="F111:I111"/>
    <mergeCell ref="J111:M111"/>
    <mergeCell ref="V111:Y111"/>
    <mergeCell ref="Z111:AC111"/>
    <mergeCell ref="R109:U109"/>
    <mergeCell ref="R110:U110"/>
    <mergeCell ref="R111:U111"/>
    <mergeCell ref="N109:Q109"/>
    <mergeCell ref="N110:Q110"/>
    <mergeCell ref="N111:Q111"/>
    <mergeCell ref="B112:B114"/>
    <mergeCell ref="C112:C114"/>
    <mergeCell ref="D112:E112"/>
    <mergeCell ref="F112:I112"/>
    <mergeCell ref="J112:M112"/>
    <mergeCell ref="V112:Y112"/>
    <mergeCell ref="Z112:AC112"/>
    <mergeCell ref="D113:D114"/>
    <mergeCell ref="E113:E114"/>
    <mergeCell ref="F113:I113"/>
    <mergeCell ref="J113:M113"/>
    <mergeCell ref="V113:Y113"/>
    <mergeCell ref="Z113:AC113"/>
    <mergeCell ref="F114:I114"/>
    <mergeCell ref="J114:M114"/>
    <mergeCell ref="V114:Y114"/>
    <mergeCell ref="Z114:AC114"/>
    <mergeCell ref="R112:U112"/>
    <mergeCell ref="R113:U113"/>
    <mergeCell ref="R114:U114"/>
    <mergeCell ref="N112:Q112"/>
    <mergeCell ref="N113:Q113"/>
    <mergeCell ref="N114:Q114"/>
    <mergeCell ref="B115:B117"/>
    <mergeCell ref="C115:C117"/>
    <mergeCell ref="D115:E115"/>
    <mergeCell ref="F115:I115"/>
    <mergeCell ref="J115:M115"/>
    <mergeCell ref="V115:Y115"/>
    <mergeCell ref="Z115:AC115"/>
    <mergeCell ref="D116:D117"/>
    <mergeCell ref="E116:E117"/>
    <mergeCell ref="F116:I116"/>
    <mergeCell ref="J116:M116"/>
    <mergeCell ref="V116:Y116"/>
    <mergeCell ref="Z116:AC116"/>
    <mergeCell ref="F117:I117"/>
    <mergeCell ref="J117:M117"/>
    <mergeCell ref="V117:Y117"/>
    <mergeCell ref="Z117:AC117"/>
    <mergeCell ref="R115:U115"/>
    <mergeCell ref="R116:U116"/>
    <mergeCell ref="R117:U117"/>
    <mergeCell ref="N115:Q115"/>
    <mergeCell ref="N116:Q116"/>
    <mergeCell ref="N117:Q117"/>
    <mergeCell ref="B118:B120"/>
    <mergeCell ref="C118:C120"/>
    <mergeCell ref="D118:E118"/>
    <mergeCell ref="F118:I118"/>
    <mergeCell ref="J118:M118"/>
    <mergeCell ref="V118:Y118"/>
    <mergeCell ref="Z118:AC118"/>
    <mergeCell ref="D119:D120"/>
    <mergeCell ref="E119:E120"/>
    <mergeCell ref="F119:I119"/>
    <mergeCell ref="J119:M119"/>
    <mergeCell ref="V119:Y119"/>
    <mergeCell ref="Z119:AC119"/>
    <mergeCell ref="F120:I120"/>
    <mergeCell ref="J120:M120"/>
    <mergeCell ref="V120:Y120"/>
    <mergeCell ref="Z120:AC120"/>
    <mergeCell ref="R118:U118"/>
    <mergeCell ref="R119:U119"/>
    <mergeCell ref="R120:U120"/>
    <mergeCell ref="N118:Q118"/>
    <mergeCell ref="N119:Q119"/>
    <mergeCell ref="N120:Q120"/>
    <mergeCell ref="B166:B168"/>
    <mergeCell ref="C166:C168"/>
    <mergeCell ref="D166:E166"/>
    <mergeCell ref="F166:I166"/>
    <mergeCell ref="J166:M166"/>
    <mergeCell ref="V166:Y166"/>
    <mergeCell ref="Z166:AC166"/>
    <mergeCell ref="D167:D168"/>
    <mergeCell ref="E167:E168"/>
    <mergeCell ref="F167:I167"/>
    <mergeCell ref="J167:M167"/>
    <mergeCell ref="V167:Y167"/>
    <mergeCell ref="Z167:AC167"/>
    <mergeCell ref="F168:I168"/>
    <mergeCell ref="J168:M168"/>
    <mergeCell ref="V168:Y168"/>
    <mergeCell ref="Z168:AC168"/>
    <mergeCell ref="R166:U166"/>
    <mergeCell ref="R167:U167"/>
    <mergeCell ref="R168:U168"/>
    <mergeCell ref="N166:Q166"/>
    <mergeCell ref="N167:Q167"/>
    <mergeCell ref="N168:Q168"/>
    <mergeCell ref="B169:B171"/>
    <mergeCell ref="C169:C171"/>
    <mergeCell ref="D169:E169"/>
    <mergeCell ref="F169:I169"/>
    <mergeCell ref="J169:M169"/>
    <mergeCell ref="V169:Y169"/>
    <mergeCell ref="Z169:AC169"/>
    <mergeCell ref="D170:D171"/>
    <mergeCell ref="E170:E171"/>
    <mergeCell ref="F170:I170"/>
    <mergeCell ref="J170:M170"/>
    <mergeCell ref="V170:Y170"/>
    <mergeCell ref="Z170:AC170"/>
    <mergeCell ref="F171:I171"/>
    <mergeCell ref="J171:M171"/>
    <mergeCell ref="V171:Y171"/>
    <mergeCell ref="Z171:AC171"/>
    <mergeCell ref="R169:U169"/>
    <mergeCell ref="R170:U170"/>
    <mergeCell ref="R171:U171"/>
    <mergeCell ref="N169:Q169"/>
    <mergeCell ref="N170:Q170"/>
    <mergeCell ref="N171:Q171"/>
    <mergeCell ref="B172:B174"/>
    <mergeCell ref="C172:C174"/>
    <mergeCell ref="D172:E172"/>
    <mergeCell ref="F172:I172"/>
    <mergeCell ref="J172:M172"/>
    <mergeCell ref="V172:Y172"/>
    <mergeCell ref="Z172:AC172"/>
    <mergeCell ref="D173:D174"/>
    <mergeCell ref="E173:E174"/>
    <mergeCell ref="F173:I173"/>
    <mergeCell ref="J173:M173"/>
    <mergeCell ref="V173:Y173"/>
    <mergeCell ref="Z173:AC173"/>
    <mergeCell ref="F174:I174"/>
    <mergeCell ref="J174:M174"/>
    <mergeCell ref="V174:Y174"/>
    <mergeCell ref="Z174:AC174"/>
    <mergeCell ref="R172:U172"/>
    <mergeCell ref="R173:U173"/>
    <mergeCell ref="R174:U174"/>
    <mergeCell ref="N172:Q172"/>
    <mergeCell ref="N173:Q173"/>
    <mergeCell ref="N174:Q174"/>
    <mergeCell ref="B175:B177"/>
    <mergeCell ref="C175:C177"/>
    <mergeCell ref="D175:E175"/>
    <mergeCell ref="F175:I175"/>
    <mergeCell ref="J175:M175"/>
    <mergeCell ref="V175:Y175"/>
    <mergeCell ref="Z175:AC175"/>
    <mergeCell ref="D176:D177"/>
    <mergeCell ref="E176:E177"/>
    <mergeCell ref="F176:I176"/>
    <mergeCell ref="J176:M176"/>
    <mergeCell ref="V176:Y176"/>
    <mergeCell ref="Z176:AC176"/>
    <mergeCell ref="F177:I177"/>
    <mergeCell ref="J177:M177"/>
    <mergeCell ref="V177:Y177"/>
    <mergeCell ref="Z177:AC177"/>
    <mergeCell ref="R175:U175"/>
    <mergeCell ref="R176:U176"/>
    <mergeCell ref="R177:U177"/>
    <mergeCell ref="N175:Q175"/>
    <mergeCell ref="N176:Q176"/>
    <mergeCell ref="N177:Q177"/>
    <mergeCell ref="B133:B135"/>
    <mergeCell ref="C133:C135"/>
    <mergeCell ref="D133:E133"/>
    <mergeCell ref="F133:AC135"/>
    <mergeCell ref="D134:E135"/>
    <mergeCell ref="B136:B138"/>
    <mergeCell ref="C136:C138"/>
    <mergeCell ref="D136:E136"/>
    <mergeCell ref="F136:I136"/>
    <mergeCell ref="J136:M136"/>
    <mergeCell ref="V136:Y136"/>
    <mergeCell ref="Z136:AC136"/>
    <mergeCell ref="D137:D138"/>
    <mergeCell ref="E137:E138"/>
    <mergeCell ref="F137:I137"/>
    <mergeCell ref="J137:M137"/>
    <mergeCell ref="V137:Y137"/>
    <mergeCell ref="Z137:AC137"/>
    <mergeCell ref="F138:I138"/>
    <mergeCell ref="J138:M138"/>
    <mergeCell ref="V138:Y138"/>
    <mergeCell ref="Z138:AC138"/>
    <mergeCell ref="N136:Q136"/>
    <mergeCell ref="N137:Q137"/>
    <mergeCell ref="R136:U136"/>
    <mergeCell ref="R137:U137"/>
    <mergeCell ref="R138:U138"/>
    <mergeCell ref="N138:Q138"/>
    <mergeCell ref="B193:B195"/>
    <mergeCell ref="C193:C195"/>
    <mergeCell ref="D193:E193"/>
    <mergeCell ref="F193:I193"/>
    <mergeCell ref="J193:M193"/>
    <mergeCell ref="V193:Y193"/>
    <mergeCell ref="Z193:AC193"/>
    <mergeCell ref="D194:D195"/>
    <mergeCell ref="E194:E195"/>
    <mergeCell ref="F194:I194"/>
    <mergeCell ref="J194:M194"/>
    <mergeCell ref="V194:Y194"/>
    <mergeCell ref="Z194:AC194"/>
    <mergeCell ref="F195:I195"/>
    <mergeCell ref="J195:M195"/>
    <mergeCell ref="V195:Y195"/>
    <mergeCell ref="Z195:AC195"/>
    <mergeCell ref="R193:U193"/>
    <mergeCell ref="R194:U194"/>
    <mergeCell ref="R195:U195"/>
    <mergeCell ref="N193:Q193"/>
    <mergeCell ref="N194:Q194"/>
    <mergeCell ref="N195:Q195"/>
    <mergeCell ref="B196:B198"/>
    <mergeCell ref="C196:C198"/>
    <mergeCell ref="D196:E196"/>
    <mergeCell ref="F196:I196"/>
    <mergeCell ref="J196:M196"/>
    <mergeCell ref="V196:Y196"/>
    <mergeCell ref="Z196:AC196"/>
    <mergeCell ref="D197:D198"/>
    <mergeCell ref="E197:E198"/>
    <mergeCell ref="F197:I197"/>
    <mergeCell ref="J197:M197"/>
    <mergeCell ref="V197:Y197"/>
    <mergeCell ref="Z197:AC197"/>
    <mergeCell ref="F198:I198"/>
    <mergeCell ref="J198:M198"/>
    <mergeCell ref="V198:Y198"/>
    <mergeCell ref="Z198:AC198"/>
    <mergeCell ref="R196:U196"/>
    <mergeCell ref="R197:U197"/>
    <mergeCell ref="R198:U198"/>
    <mergeCell ref="N196:Q196"/>
    <mergeCell ref="N197:Q197"/>
    <mergeCell ref="N198:Q198"/>
    <mergeCell ref="B199:B201"/>
    <mergeCell ref="C199:C201"/>
    <mergeCell ref="D199:E199"/>
    <mergeCell ref="F199:I199"/>
    <mergeCell ref="J199:M199"/>
    <mergeCell ref="V199:Y199"/>
    <mergeCell ref="Z199:AC199"/>
    <mergeCell ref="D200:D201"/>
    <mergeCell ref="E200:E201"/>
    <mergeCell ref="F200:I200"/>
    <mergeCell ref="J200:M200"/>
    <mergeCell ref="V200:Y200"/>
    <mergeCell ref="Z200:AC200"/>
    <mergeCell ref="F201:I201"/>
    <mergeCell ref="J201:M201"/>
    <mergeCell ref="V201:Y201"/>
    <mergeCell ref="Z201:AC201"/>
    <mergeCell ref="R199:U199"/>
    <mergeCell ref="R200:U200"/>
    <mergeCell ref="R201:U201"/>
    <mergeCell ref="N199:Q199"/>
    <mergeCell ref="N200:Q200"/>
    <mergeCell ref="N201:Q201"/>
    <mergeCell ref="B202:B204"/>
    <mergeCell ref="C202:C204"/>
    <mergeCell ref="D202:E202"/>
    <mergeCell ref="F202:I202"/>
    <mergeCell ref="J202:M202"/>
    <mergeCell ref="V202:Y202"/>
    <mergeCell ref="Z202:AC202"/>
    <mergeCell ref="D203:D204"/>
    <mergeCell ref="E203:E204"/>
    <mergeCell ref="F203:I203"/>
    <mergeCell ref="J203:M203"/>
    <mergeCell ref="V203:Y203"/>
    <mergeCell ref="Z203:AC203"/>
    <mergeCell ref="F204:I204"/>
    <mergeCell ref="J204:M204"/>
    <mergeCell ref="V204:Y204"/>
    <mergeCell ref="Z204:AC204"/>
    <mergeCell ref="R202:U202"/>
    <mergeCell ref="R203:U203"/>
    <mergeCell ref="R204:U204"/>
    <mergeCell ref="N202:Q202"/>
    <mergeCell ref="N203:Q203"/>
    <mergeCell ref="N204:Q204"/>
    <mergeCell ref="AA7:AC7"/>
    <mergeCell ref="AA8:AC8"/>
    <mergeCell ref="AA9:AC9"/>
    <mergeCell ref="AA10:AC10"/>
    <mergeCell ref="AA11:AC11"/>
    <mergeCell ref="J76:M76"/>
    <mergeCell ref="R76:U76"/>
    <mergeCell ref="V68:Y68"/>
    <mergeCell ref="V35:Y35"/>
    <mergeCell ref="R208:U208"/>
    <mergeCell ref="N208:Q208"/>
    <mergeCell ref="R205:U205"/>
    <mergeCell ref="R206:U206"/>
    <mergeCell ref="R207:U207"/>
    <mergeCell ref="N205:Q205"/>
    <mergeCell ref="N206:Q206"/>
    <mergeCell ref="N207:Q207"/>
    <mergeCell ref="Z82:AC82"/>
    <mergeCell ref="Z83:AC83"/>
    <mergeCell ref="Z84:AC84"/>
    <mergeCell ref="Z69:AC69"/>
    <mergeCell ref="R67:U67"/>
    <mergeCell ref="R68:U68"/>
    <mergeCell ref="R69:U69"/>
    <mergeCell ref="N67:Q67"/>
    <mergeCell ref="N68:Q68"/>
    <mergeCell ref="N69:Q69"/>
    <mergeCell ref="Z36:AC36"/>
    <mergeCell ref="N34:Q34"/>
    <mergeCell ref="N35:Q35"/>
    <mergeCell ref="N36:Q36"/>
    <mergeCell ref="F25:I25"/>
    <mergeCell ref="J25:M25"/>
    <mergeCell ref="R25:U25"/>
    <mergeCell ref="F26:I26"/>
    <mergeCell ref="R26:U26"/>
    <mergeCell ref="R27:U27"/>
    <mergeCell ref="N27:Q27"/>
    <mergeCell ref="R28:U28"/>
    <mergeCell ref="R29:U29"/>
    <mergeCell ref="R30:U30"/>
    <mergeCell ref="N28:Q28"/>
    <mergeCell ref="N29:Q29"/>
    <mergeCell ref="N30:Q30"/>
    <mergeCell ref="Z208:AC208"/>
    <mergeCell ref="J205:M205"/>
    <mergeCell ref="V205:Y205"/>
    <mergeCell ref="Z205:AC205"/>
    <mergeCell ref="V206:Y206"/>
    <mergeCell ref="Z206:AC206"/>
    <mergeCell ref="V207:Y207"/>
    <mergeCell ref="Z207:AC207"/>
    <mergeCell ref="B43:B45"/>
    <mergeCell ref="C43:C45"/>
    <mergeCell ref="D43:E43"/>
    <mergeCell ref="F43:I43"/>
    <mergeCell ref="J43:M43"/>
    <mergeCell ref="V43:Y43"/>
    <mergeCell ref="Z43:AC43"/>
    <mergeCell ref="D44:D45"/>
    <mergeCell ref="E44:E45"/>
    <mergeCell ref="F44:I44"/>
    <mergeCell ref="J44:M44"/>
    <mergeCell ref="V44:Y44"/>
    <mergeCell ref="Z44:AC44"/>
    <mergeCell ref="F45:I45"/>
    <mergeCell ref="J45:M45"/>
    <mergeCell ref="V45:Y45"/>
    <mergeCell ref="Z45:AC45"/>
    <mergeCell ref="B46:B48"/>
    <mergeCell ref="C46:C48"/>
    <mergeCell ref="D46:E46"/>
    <mergeCell ref="F46:I46"/>
    <mergeCell ref="J46:M46"/>
    <mergeCell ref="V46:Y46"/>
    <mergeCell ref="Z46:AC46"/>
    <mergeCell ref="D47:D48"/>
    <mergeCell ref="E47:E48"/>
    <mergeCell ref="F47:I47"/>
    <mergeCell ref="J47:M47"/>
    <mergeCell ref="V47:Y47"/>
    <mergeCell ref="Z47:AC47"/>
    <mergeCell ref="F48:I48"/>
    <mergeCell ref="J48:M48"/>
    <mergeCell ref="V48:Y48"/>
    <mergeCell ref="Z48:AC48"/>
    <mergeCell ref="R48:U48"/>
    <mergeCell ref="N46:Q46"/>
    <mergeCell ref="N47:Q47"/>
    <mergeCell ref="N48:Q48"/>
    <mergeCell ref="B49:B51"/>
    <mergeCell ref="C49:C51"/>
    <mergeCell ref="D49:E49"/>
    <mergeCell ref="F49:I49"/>
    <mergeCell ref="J49:M49"/>
    <mergeCell ref="V49:Y49"/>
    <mergeCell ref="Z49:AC49"/>
    <mergeCell ref="D50:D51"/>
    <mergeCell ref="E50:E51"/>
    <mergeCell ref="F50:I50"/>
    <mergeCell ref="J50:M50"/>
    <mergeCell ref="V50:Y50"/>
    <mergeCell ref="Z50:AC50"/>
    <mergeCell ref="F51:I51"/>
    <mergeCell ref="J51:M51"/>
    <mergeCell ref="V51:Y51"/>
    <mergeCell ref="Z51:AC51"/>
    <mergeCell ref="R49:U49"/>
    <mergeCell ref="R50:U50"/>
    <mergeCell ref="R51:U51"/>
    <mergeCell ref="N49:Q49"/>
    <mergeCell ref="N50:Q50"/>
    <mergeCell ref="N51:Q51"/>
    <mergeCell ref="B52:B54"/>
    <mergeCell ref="C52:C54"/>
    <mergeCell ref="D52:E52"/>
    <mergeCell ref="F52:I52"/>
    <mergeCell ref="J52:M52"/>
    <mergeCell ref="V52:Y52"/>
    <mergeCell ref="Z52:AC52"/>
    <mergeCell ref="D53:D54"/>
    <mergeCell ref="E53:E54"/>
    <mergeCell ref="F53:I53"/>
    <mergeCell ref="J53:M53"/>
    <mergeCell ref="V53:Y53"/>
    <mergeCell ref="Z53:AC53"/>
    <mergeCell ref="F54:I54"/>
    <mergeCell ref="J54:M54"/>
    <mergeCell ref="V54:Y54"/>
    <mergeCell ref="Z54:AC54"/>
    <mergeCell ref="R52:U52"/>
    <mergeCell ref="R53:U53"/>
    <mergeCell ref="R54:U54"/>
    <mergeCell ref="N52:Q52"/>
    <mergeCell ref="N53:Q53"/>
    <mergeCell ref="N54:Q54"/>
    <mergeCell ref="B55:B57"/>
    <mergeCell ref="C55:C57"/>
    <mergeCell ref="D55:E55"/>
    <mergeCell ref="F55:I55"/>
    <mergeCell ref="J55:M55"/>
    <mergeCell ref="V55:Y55"/>
    <mergeCell ref="Z55:AC55"/>
    <mergeCell ref="D56:D57"/>
    <mergeCell ref="E56:E57"/>
    <mergeCell ref="F56:I56"/>
    <mergeCell ref="J56:M56"/>
    <mergeCell ref="V56:Y56"/>
    <mergeCell ref="Z56:AC56"/>
    <mergeCell ref="F57:I57"/>
    <mergeCell ref="J57:M57"/>
    <mergeCell ref="V57:Y57"/>
    <mergeCell ref="Z57:AC57"/>
    <mergeCell ref="R55:U55"/>
    <mergeCell ref="R56:U56"/>
    <mergeCell ref="R57:U57"/>
    <mergeCell ref="N55:Q55"/>
    <mergeCell ref="N56:Q56"/>
    <mergeCell ref="N57:Q57"/>
    <mergeCell ref="B58:B60"/>
    <mergeCell ref="C58:C60"/>
    <mergeCell ref="D58:E58"/>
    <mergeCell ref="F58:I58"/>
    <mergeCell ref="J58:M58"/>
    <mergeCell ref="V58:Y58"/>
    <mergeCell ref="Z58:AC58"/>
    <mergeCell ref="D59:D60"/>
    <mergeCell ref="E59:E60"/>
    <mergeCell ref="F59:I59"/>
    <mergeCell ref="J59:M59"/>
    <mergeCell ref="V59:Y59"/>
    <mergeCell ref="Z59:AC59"/>
    <mergeCell ref="F60:I60"/>
    <mergeCell ref="J60:M60"/>
    <mergeCell ref="V60:Y60"/>
    <mergeCell ref="Z60:AC60"/>
    <mergeCell ref="R58:U58"/>
    <mergeCell ref="R59:U59"/>
    <mergeCell ref="R60:U60"/>
    <mergeCell ref="N58:Q58"/>
    <mergeCell ref="N59:Q59"/>
    <mergeCell ref="N60:Q60"/>
    <mergeCell ref="B61:B63"/>
    <mergeCell ref="C61:C63"/>
    <mergeCell ref="D61:E61"/>
    <mergeCell ref="F61:I61"/>
    <mergeCell ref="J61:M61"/>
    <mergeCell ref="V61:Y61"/>
    <mergeCell ref="Z61:AC61"/>
    <mergeCell ref="D62:D63"/>
    <mergeCell ref="E62:E63"/>
    <mergeCell ref="F62:I62"/>
    <mergeCell ref="J62:M62"/>
    <mergeCell ref="V62:Y62"/>
    <mergeCell ref="Z62:AC62"/>
    <mergeCell ref="F63:I63"/>
    <mergeCell ref="J63:M63"/>
    <mergeCell ref="V63:Y63"/>
    <mergeCell ref="Z63:AC63"/>
    <mergeCell ref="R61:U61"/>
    <mergeCell ref="R62:U62"/>
    <mergeCell ref="R63:U63"/>
    <mergeCell ref="N61:Q61"/>
    <mergeCell ref="N62:Q62"/>
    <mergeCell ref="N63:Q63"/>
    <mergeCell ref="B85:B87"/>
    <mergeCell ref="C85:C87"/>
    <mergeCell ref="D85:E85"/>
    <mergeCell ref="F85:I85"/>
    <mergeCell ref="J85:M85"/>
    <mergeCell ref="V85:Y85"/>
    <mergeCell ref="Z85:AC85"/>
    <mergeCell ref="D86:D87"/>
    <mergeCell ref="E86:E87"/>
    <mergeCell ref="F86:I86"/>
    <mergeCell ref="J86:M86"/>
    <mergeCell ref="V86:Y86"/>
    <mergeCell ref="Z86:AC86"/>
    <mergeCell ref="F87:I87"/>
    <mergeCell ref="J87:M87"/>
    <mergeCell ref="V87:Y87"/>
    <mergeCell ref="Z87:AC87"/>
    <mergeCell ref="N85:Q85"/>
    <mergeCell ref="N86:Q86"/>
    <mergeCell ref="N87:Q87"/>
    <mergeCell ref="B88:B90"/>
    <mergeCell ref="C88:C90"/>
    <mergeCell ref="D88:E88"/>
    <mergeCell ref="F88:I88"/>
    <mergeCell ref="J88:M88"/>
    <mergeCell ref="V88:Y88"/>
    <mergeCell ref="Z88:AC88"/>
    <mergeCell ref="D89:D90"/>
    <mergeCell ref="E89:E90"/>
    <mergeCell ref="F89:I89"/>
    <mergeCell ref="J89:M89"/>
    <mergeCell ref="V89:Y89"/>
    <mergeCell ref="Z89:AC89"/>
    <mergeCell ref="F90:I90"/>
    <mergeCell ref="J90:M90"/>
    <mergeCell ref="V90:Y90"/>
    <mergeCell ref="Z90:AC90"/>
    <mergeCell ref="R88:U88"/>
    <mergeCell ref="R89:U89"/>
    <mergeCell ref="R90:U90"/>
    <mergeCell ref="N88:Q88"/>
    <mergeCell ref="N89:Q89"/>
    <mergeCell ref="N90:Q90"/>
    <mergeCell ref="B91:B93"/>
    <mergeCell ref="C91:C93"/>
    <mergeCell ref="D91:E91"/>
    <mergeCell ref="F91:I91"/>
    <mergeCell ref="J91:M91"/>
    <mergeCell ref="V91:Y91"/>
    <mergeCell ref="Z91:AC91"/>
    <mergeCell ref="D92:D93"/>
    <mergeCell ref="E92:E93"/>
    <mergeCell ref="F92:I92"/>
    <mergeCell ref="J92:M92"/>
    <mergeCell ref="V92:Y92"/>
    <mergeCell ref="Z92:AC92"/>
    <mergeCell ref="F93:I93"/>
    <mergeCell ref="J93:M93"/>
    <mergeCell ref="V93:Y93"/>
    <mergeCell ref="Z93:AC93"/>
    <mergeCell ref="R91:U91"/>
    <mergeCell ref="R92:U92"/>
    <mergeCell ref="R93:U93"/>
    <mergeCell ref="N91:Q91"/>
    <mergeCell ref="N92:Q92"/>
    <mergeCell ref="N93:Q93"/>
    <mergeCell ref="B94:B96"/>
    <mergeCell ref="C94:C96"/>
    <mergeCell ref="D94:E94"/>
    <mergeCell ref="F94:I94"/>
    <mergeCell ref="J94:M94"/>
    <mergeCell ref="V94:Y94"/>
    <mergeCell ref="Z94:AC94"/>
    <mergeCell ref="D95:D96"/>
    <mergeCell ref="E95:E96"/>
    <mergeCell ref="F95:I95"/>
    <mergeCell ref="J95:M95"/>
    <mergeCell ref="V95:Y95"/>
    <mergeCell ref="Z95:AC95"/>
    <mergeCell ref="F96:I96"/>
    <mergeCell ref="J96:M96"/>
    <mergeCell ref="V96:Y96"/>
    <mergeCell ref="Z96:AC96"/>
    <mergeCell ref="R94:U94"/>
    <mergeCell ref="R95:U95"/>
    <mergeCell ref="R96:U96"/>
    <mergeCell ref="N94:Q94"/>
    <mergeCell ref="N95:Q95"/>
    <mergeCell ref="N96:Q96"/>
    <mergeCell ref="B97:B99"/>
    <mergeCell ref="C97:C99"/>
    <mergeCell ref="D97:E97"/>
    <mergeCell ref="F97:I97"/>
    <mergeCell ref="J97:M97"/>
    <mergeCell ref="V97:Y97"/>
    <mergeCell ref="Z97:AC97"/>
    <mergeCell ref="D98:D99"/>
    <mergeCell ref="E98:E99"/>
    <mergeCell ref="F98:I98"/>
    <mergeCell ref="J98:M98"/>
    <mergeCell ref="V98:Y98"/>
    <mergeCell ref="Z98:AC98"/>
    <mergeCell ref="F99:I99"/>
    <mergeCell ref="J99:M99"/>
    <mergeCell ref="V99:Y99"/>
    <mergeCell ref="Z99:AC99"/>
    <mergeCell ref="R97:U97"/>
    <mergeCell ref="R98:U98"/>
    <mergeCell ref="R99:U99"/>
    <mergeCell ref="N97:Q97"/>
    <mergeCell ref="N98:Q98"/>
    <mergeCell ref="N99:Q99"/>
    <mergeCell ref="B121:B123"/>
    <mergeCell ref="C121:C123"/>
    <mergeCell ref="D121:E121"/>
    <mergeCell ref="F121:I121"/>
    <mergeCell ref="J121:M121"/>
    <mergeCell ref="V121:Y121"/>
    <mergeCell ref="Z121:AC121"/>
    <mergeCell ref="D122:D123"/>
    <mergeCell ref="E122:E123"/>
    <mergeCell ref="F122:I122"/>
    <mergeCell ref="J122:M122"/>
    <mergeCell ref="V122:Y122"/>
    <mergeCell ref="Z122:AC122"/>
    <mergeCell ref="F123:I123"/>
    <mergeCell ref="J123:M123"/>
    <mergeCell ref="V123:Y123"/>
    <mergeCell ref="Z123:AC123"/>
    <mergeCell ref="R121:U121"/>
    <mergeCell ref="R122:U122"/>
    <mergeCell ref="R123:U123"/>
    <mergeCell ref="N121:Q121"/>
    <mergeCell ref="N122:Q122"/>
    <mergeCell ref="N123:Q123"/>
    <mergeCell ref="B124:B126"/>
    <mergeCell ref="C124:C126"/>
    <mergeCell ref="D124:E124"/>
    <mergeCell ref="F124:I124"/>
    <mergeCell ref="J124:M124"/>
    <mergeCell ref="V124:Y124"/>
    <mergeCell ref="Z124:AC124"/>
    <mergeCell ref="D125:D126"/>
    <mergeCell ref="E125:E126"/>
    <mergeCell ref="F125:I125"/>
    <mergeCell ref="J125:M125"/>
    <mergeCell ref="V125:Y125"/>
    <mergeCell ref="Z125:AC125"/>
    <mergeCell ref="F126:I126"/>
    <mergeCell ref="J126:M126"/>
    <mergeCell ref="V126:Y126"/>
    <mergeCell ref="Z126:AC126"/>
    <mergeCell ref="R124:U124"/>
    <mergeCell ref="R125:U125"/>
    <mergeCell ref="R126:U126"/>
    <mergeCell ref="N124:Q124"/>
    <mergeCell ref="N125:Q125"/>
    <mergeCell ref="N126:Q126"/>
    <mergeCell ref="B127:B129"/>
    <mergeCell ref="C127:C129"/>
    <mergeCell ref="D127:E127"/>
    <mergeCell ref="F127:I127"/>
    <mergeCell ref="J127:M127"/>
    <mergeCell ref="V127:Y127"/>
    <mergeCell ref="Z127:AC127"/>
    <mergeCell ref="D128:D129"/>
    <mergeCell ref="E128:E129"/>
    <mergeCell ref="F128:I128"/>
    <mergeCell ref="J128:M128"/>
    <mergeCell ref="V128:Y128"/>
    <mergeCell ref="Z128:AC128"/>
    <mergeCell ref="F129:I129"/>
    <mergeCell ref="J129:M129"/>
    <mergeCell ref="V129:Y129"/>
    <mergeCell ref="Z129:AC129"/>
    <mergeCell ref="R127:U127"/>
    <mergeCell ref="R128:U128"/>
    <mergeCell ref="R129:U129"/>
    <mergeCell ref="N127:Q127"/>
    <mergeCell ref="N128:Q128"/>
    <mergeCell ref="N129:Q129"/>
    <mergeCell ref="B130:B132"/>
    <mergeCell ref="C130:C132"/>
    <mergeCell ref="D130:E130"/>
    <mergeCell ref="F130:I130"/>
    <mergeCell ref="J130:M130"/>
    <mergeCell ref="V130:Y130"/>
    <mergeCell ref="Z130:AC130"/>
    <mergeCell ref="D131:D132"/>
    <mergeCell ref="E131:E132"/>
    <mergeCell ref="F131:I131"/>
    <mergeCell ref="J131:M131"/>
    <mergeCell ref="V131:Y131"/>
    <mergeCell ref="Z131:AC131"/>
    <mergeCell ref="F132:I132"/>
    <mergeCell ref="J132:M132"/>
    <mergeCell ref="V132:Y132"/>
    <mergeCell ref="Z132:AC132"/>
    <mergeCell ref="R130:U130"/>
    <mergeCell ref="R131:U131"/>
    <mergeCell ref="R132:U132"/>
    <mergeCell ref="N130:Q130"/>
    <mergeCell ref="N131:Q131"/>
    <mergeCell ref="N132:Q132"/>
    <mergeCell ref="B178:B180"/>
    <mergeCell ref="C178:C180"/>
    <mergeCell ref="D178:E178"/>
    <mergeCell ref="F178:I178"/>
    <mergeCell ref="J178:M178"/>
    <mergeCell ref="V178:Y178"/>
    <mergeCell ref="Z178:AC178"/>
    <mergeCell ref="D179:D180"/>
    <mergeCell ref="E179:E180"/>
    <mergeCell ref="F179:I179"/>
    <mergeCell ref="J179:M179"/>
    <mergeCell ref="V179:Y179"/>
    <mergeCell ref="Z179:AC179"/>
    <mergeCell ref="F180:I180"/>
    <mergeCell ref="J180:M180"/>
    <mergeCell ref="V180:Y180"/>
    <mergeCell ref="Z180:AC180"/>
    <mergeCell ref="R178:U178"/>
    <mergeCell ref="R179:U179"/>
    <mergeCell ref="R180:U180"/>
    <mergeCell ref="N178:Q178"/>
    <mergeCell ref="N179:Q179"/>
    <mergeCell ref="N180:Q180"/>
    <mergeCell ref="B181:B183"/>
    <mergeCell ref="C181:C183"/>
    <mergeCell ref="D181:E181"/>
    <mergeCell ref="F181:I181"/>
    <mergeCell ref="J181:M181"/>
    <mergeCell ref="V181:Y181"/>
    <mergeCell ref="Z181:AC181"/>
    <mergeCell ref="D182:D183"/>
    <mergeCell ref="E182:E183"/>
    <mergeCell ref="F182:I182"/>
    <mergeCell ref="J182:M182"/>
    <mergeCell ref="V182:Y182"/>
    <mergeCell ref="Z182:AC182"/>
    <mergeCell ref="F183:I183"/>
    <mergeCell ref="J183:M183"/>
    <mergeCell ref="V183:Y183"/>
    <mergeCell ref="Z183:AC183"/>
    <mergeCell ref="R181:U181"/>
    <mergeCell ref="R182:U182"/>
    <mergeCell ref="R183:U183"/>
    <mergeCell ref="N181:Q181"/>
    <mergeCell ref="N182:Q182"/>
    <mergeCell ref="N183:Q183"/>
    <mergeCell ref="B184:B186"/>
    <mergeCell ref="C184:C186"/>
    <mergeCell ref="D184:E184"/>
    <mergeCell ref="F184:I184"/>
    <mergeCell ref="J184:M184"/>
    <mergeCell ref="V184:Y184"/>
    <mergeCell ref="Z184:AC184"/>
    <mergeCell ref="D185:D186"/>
    <mergeCell ref="E185:E186"/>
    <mergeCell ref="F185:I185"/>
    <mergeCell ref="J185:M185"/>
    <mergeCell ref="V185:Y185"/>
    <mergeCell ref="Z185:AC185"/>
    <mergeCell ref="F186:I186"/>
    <mergeCell ref="J186:M186"/>
    <mergeCell ref="V186:Y186"/>
    <mergeCell ref="Z186:AC186"/>
    <mergeCell ref="R184:U184"/>
    <mergeCell ref="R185:U185"/>
    <mergeCell ref="R186:U186"/>
    <mergeCell ref="N184:Q184"/>
    <mergeCell ref="N185:Q185"/>
    <mergeCell ref="N186:Q186"/>
    <mergeCell ref="B187:B189"/>
    <mergeCell ref="C187:C189"/>
    <mergeCell ref="D187:E187"/>
    <mergeCell ref="F187:I187"/>
    <mergeCell ref="J187:M187"/>
    <mergeCell ref="V187:Y187"/>
    <mergeCell ref="Z187:AC187"/>
    <mergeCell ref="D188:D189"/>
    <mergeCell ref="E188:E189"/>
    <mergeCell ref="F188:I188"/>
    <mergeCell ref="J188:M188"/>
    <mergeCell ref="V188:Y188"/>
    <mergeCell ref="Z188:AC188"/>
    <mergeCell ref="F189:I189"/>
    <mergeCell ref="J189:M189"/>
    <mergeCell ref="V189:Y189"/>
    <mergeCell ref="Z189:AC189"/>
    <mergeCell ref="R187:U187"/>
    <mergeCell ref="R188:U188"/>
    <mergeCell ref="R189:U189"/>
    <mergeCell ref="N187:Q187"/>
    <mergeCell ref="N188:Q188"/>
    <mergeCell ref="N189:Q189"/>
    <mergeCell ref="B190:B192"/>
    <mergeCell ref="C190:C192"/>
    <mergeCell ref="D190:E190"/>
    <mergeCell ref="F190:I190"/>
    <mergeCell ref="J190:M190"/>
    <mergeCell ref="V190:Y190"/>
    <mergeCell ref="Z190:AC190"/>
    <mergeCell ref="D191:D192"/>
    <mergeCell ref="E191:E192"/>
    <mergeCell ref="F191:I191"/>
    <mergeCell ref="J191:M191"/>
    <mergeCell ref="V191:Y191"/>
    <mergeCell ref="Z191:AC191"/>
    <mergeCell ref="F192:I192"/>
    <mergeCell ref="J192:M192"/>
    <mergeCell ref="V192:Y192"/>
    <mergeCell ref="Z192:AC192"/>
    <mergeCell ref="R190:U190"/>
    <mergeCell ref="R191:U191"/>
    <mergeCell ref="R192:U192"/>
    <mergeCell ref="N190:Q190"/>
    <mergeCell ref="N191:Q191"/>
    <mergeCell ref="N192:Q192"/>
    <mergeCell ref="B139:B141"/>
    <mergeCell ref="C139:C141"/>
    <mergeCell ref="D139:E139"/>
    <mergeCell ref="F139:I139"/>
    <mergeCell ref="J139:M139"/>
    <mergeCell ref="V139:Y139"/>
    <mergeCell ref="Z139:AC139"/>
    <mergeCell ref="D140:D141"/>
    <mergeCell ref="E140:E141"/>
    <mergeCell ref="F140:I140"/>
    <mergeCell ref="J140:M140"/>
    <mergeCell ref="V140:Y140"/>
    <mergeCell ref="Z140:AC140"/>
    <mergeCell ref="F141:I141"/>
    <mergeCell ref="J141:M141"/>
    <mergeCell ref="V141:Y141"/>
    <mergeCell ref="Z141:AC141"/>
    <mergeCell ref="R139:U139"/>
    <mergeCell ref="R140:U140"/>
    <mergeCell ref="R141:U141"/>
    <mergeCell ref="N139:Q139"/>
    <mergeCell ref="N140:Q140"/>
    <mergeCell ref="N141:Q141"/>
    <mergeCell ref="B142:B144"/>
    <mergeCell ref="C142:C144"/>
    <mergeCell ref="D142:E142"/>
    <mergeCell ref="F142:I142"/>
    <mergeCell ref="J142:M142"/>
    <mergeCell ref="V142:Y142"/>
    <mergeCell ref="Z142:AC142"/>
    <mergeCell ref="D143:D144"/>
    <mergeCell ref="E143:E144"/>
    <mergeCell ref="F143:I143"/>
    <mergeCell ref="J143:M143"/>
    <mergeCell ref="V143:Y143"/>
    <mergeCell ref="Z143:AC143"/>
    <mergeCell ref="F144:I144"/>
    <mergeCell ref="J144:M144"/>
    <mergeCell ref="V144:Y144"/>
    <mergeCell ref="Z144:AC144"/>
    <mergeCell ref="R142:U142"/>
    <mergeCell ref="R143:U143"/>
    <mergeCell ref="R144:U144"/>
    <mergeCell ref="N142:Q142"/>
    <mergeCell ref="N143:Q143"/>
    <mergeCell ref="N144:Q144"/>
    <mergeCell ref="B145:B147"/>
    <mergeCell ref="C145:C147"/>
    <mergeCell ref="D145:E145"/>
    <mergeCell ref="F145:I145"/>
    <mergeCell ref="J145:M145"/>
    <mergeCell ref="V145:Y145"/>
    <mergeCell ref="Z145:AC145"/>
    <mergeCell ref="D146:D147"/>
    <mergeCell ref="E146:E147"/>
    <mergeCell ref="F146:I146"/>
    <mergeCell ref="J146:M146"/>
    <mergeCell ref="V146:Y146"/>
    <mergeCell ref="Z146:AC146"/>
    <mergeCell ref="F147:I147"/>
    <mergeCell ref="J147:M147"/>
    <mergeCell ref="V147:Y147"/>
    <mergeCell ref="Z147:AC147"/>
    <mergeCell ref="R145:U145"/>
    <mergeCell ref="R146:U146"/>
    <mergeCell ref="R147:U147"/>
    <mergeCell ref="N145:Q145"/>
    <mergeCell ref="N146:Q146"/>
    <mergeCell ref="N147:Q147"/>
    <mergeCell ref="B148:B150"/>
    <mergeCell ref="C148:C150"/>
    <mergeCell ref="D148:E148"/>
    <mergeCell ref="F148:I148"/>
    <mergeCell ref="J148:M148"/>
    <mergeCell ref="V148:Y148"/>
    <mergeCell ref="Z148:AC148"/>
    <mergeCell ref="D149:D150"/>
    <mergeCell ref="E149:E150"/>
    <mergeCell ref="F149:I149"/>
    <mergeCell ref="J149:M149"/>
    <mergeCell ref="V149:Y149"/>
    <mergeCell ref="Z149:AC149"/>
    <mergeCell ref="F150:I150"/>
    <mergeCell ref="J150:M150"/>
    <mergeCell ref="V150:Y150"/>
    <mergeCell ref="Z150:AC150"/>
    <mergeCell ref="R148:U148"/>
    <mergeCell ref="R149:U149"/>
    <mergeCell ref="R150:U150"/>
    <mergeCell ref="N148:Q148"/>
    <mergeCell ref="N149:Q149"/>
    <mergeCell ref="N150:Q150"/>
    <mergeCell ref="B151:B153"/>
    <mergeCell ref="C151:C153"/>
    <mergeCell ref="D151:E151"/>
    <mergeCell ref="F151:I151"/>
    <mergeCell ref="J151:M151"/>
    <mergeCell ref="V151:Y151"/>
    <mergeCell ref="Z151:AC151"/>
    <mergeCell ref="D152:D153"/>
    <mergeCell ref="E152:E153"/>
    <mergeCell ref="F152:I152"/>
    <mergeCell ref="J152:M152"/>
    <mergeCell ref="V152:Y152"/>
    <mergeCell ref="Z152:AC152"/>
    <mergeCell ref="F153:I153"/>
    <mergeCell ref="J153:M153"/>
    <mergeCell ref="V153:Y153"/>
    <mergeCell ref="Z153:AC153"/>
    <mergeCell ref="R151:U151"/>
    <mergeCell ref="R152:U152"/>
    <mergeCell ref="R153:U153"/>
    <mergeCell ref="N151:Q151"/>
    <mergeCell ref="N152:Q152"/>
    <mergeCell ref="N153:Q153"/>
    <mergeCell ref="B154:B156"/>
    <mergeCell ref="C154:C156"/>
    <mergeCell ref="D154:E154"/>
    <mergeCell ref="F154:I154"/>
    <mergeCell ref="J154:M154"/>
    <mergeCell ref="V154:Y154"/>
    <mergeCell ref="Z154:AC154"/>
    <mergeCell ref="D155:D156"/>
    <mergeCell ref="E155:E156"/>
    <mergeCell ref="F155:I155"/>
    <mergeCell ref="J155:M155"/>
    <mergeCell ref="V155:Y155"/>
    <mergeCell ref="Z155:AC155"/>
    <mergeCell ref="F156:I156"/>
    <mergeCell ref="J156:M156"/>
    <mergeCell ref="V156:Y156"/>
    <mergeCell ref="Z156:AC156"/>
    <mergeCell ref="R154:U154"/>
    <mergeCell ref="R155:U155"/>
    <mergeCell ref="R156:U156"/>
    <mergeCell ref="N154:Q154"/>
    <mergeCell ref="N155:Q155"/>
    <mergeCell ref="N156:Q156"/>
    <mergeCell ref="B157:B159"/>
    <mergeCell ref="C157:C159"/>
    <mergeCell ref="D157:E157"/>
    <mergeCell ref="F157:I157"/>
    <mergeCell ref="J157:M157"/>
    <mergeCell ref="V157:Y157"/>
    <mergeCell ref="Z157:AC157"/>
    <mergeCell ref="D158:D159"/>
    <mergeCell ref="E158:E159"/>
    <mergeCell ref="F158:I158"/>
    <mergeCell ref="J158:M158"/>
    <mergeCell ref="V158:Y158"/>
    <mergeCell ref="Z158:AC158"/>
    <mergeCell ref="F159:I159"/>
    <mergeCell ref="J159:M159"/>
    <mergeCell ref="V159:Y159"/>
    <mergeCell ref="Z159:AC159"/>
    <mergeCell ref="R157:U157"/>
    <mergeCell ref="R158:U158"/>
    <mergeCell ref="R159:U159"/>
    <mergeCell ref="N157:Q157"/>
    <mergeCell ref="N158:Q158"/>
    <mergeCell ref="N159:Q159"/>
    <mergeCell ref="B160:B162"/>
    <mergeCell ref="C160:C162"/>
    <mergeCell ref="D160:E160"/>
    <mergeCell ref="F160:I160"/>
    <mergeCell ref="J160:M160"/>
    <mergeCell ref="V160:Y160"/>
    <mergeCell ref="Z160:AC160"/>
    <mergeCell ref="D161:D162"/>
    <mergeCell ref="E161:E162"/>
    <mergeCell ref="F161:I161"/>
    <mergeCell ref="J161:M161"/>
    <mergeCell ref="V161:Y161"/>
    <mergeCell ref="Z161:AC161"/>
    <mergeCell ref="F162:I162"/>
    <mergeCell ref="J162:M162"/>
    <mergeCell ref="V162:Y162"/>
    <mergeCell ref="Z162:AC162"/>
    <mergeCell ref="R160:U160"/>
    <mergeCell ref="R161:U161"/>
    <mergeCell ref="R162:U162"/>
    <mergeCell ref="N160:Q160"/>
    <mergeCell ref="N161:Q161"/>
    <mergeCell ref="N162:Q162"/>
    <mergeCell ref="B163:B165"/>
    <mergeCell ref="C163:C165"/>
    <mergeCell ref="D163:E163"/>
    <mergeCell ref="F163:I163"/>
    <mergeCell ref="J163:M163"/>
    <mergeCell ref="V163:Y163"/>
    <mergeCell ref="Z163:AC163"/>
    <mergeCell ref="D164:D165"/>
    <mergeCell ref="E164:E165"/>
    <mergeCell ref="F164:I164"/>
    <mergeCell ref="J164:M164"/>
    <mergeCell ref="V164:Y164"/>
    <mergeCell ref="Z164:AC164"/>
    <mergeCell ref="F165:I165"/>
    <mergeCell ref="J165:M165"/>
    <mergeCell ref="V165:Y165"/>
    <mergeCell ref="Z165:AC165"/>
    <mergeCell ref="R163:U163"/>
    <mergeCell ref="R164:U164"/>
    <mergeCell ref="R165:U165"/>
    <mergeCell ref="N163:Q163"/>
    <mergeCell ref="N164:Q164"/>
    <mergeCell ref="N165:Q165"/>
    <mergeCell ref="R87:U87"/>
    <mergeCell ref="R39:U39"/>
    <mergeCell ref="R40:U40"/>
    <mergeCell ref="R41:U41"/>
    <mergeCell ref="R42:U42"/>
    <mergeCell ref="R43:U43"/>
    <mergeCell ref="R44:U44"/>
    <mergeCell ref="R45:U45"/>
    <mergeCell ref="R46:U46"/>
    <mergeCell ref="R47:U47"/>
    <mergeCell ref="R14:U15"/>
    <mergeCell ref="R16:U16"/>
    <mergeCell ref="R17:U17"/>
    <mergeCell ref="R18:U18"/>
    <mergeCell ref="R34:U34"/>
    <mergeCell ref="R35:U35"/>
    <mergeCell ref="R36:U36"/>
    <mergeCell ref="R37:U37"/>
    <mergeCell ref="R38:U38"/>
    <mergeCell ref="N14:Q15"/>
    <mergeCell ref="N16:Q16"/>
    <mergeCell ref="N17:Q17"/>
    <mergeCell ref="N18:Q18"/>
    <mergeCell ref="N22:Q22"/>
    <mergeCell ref="N23:Q23"/>
    <mergeCell ref="N24:Q24"/>
    <mergeCell ref="N25:Q25"/>
    <mergeCell ref="N26:Q26"/>
    <mergeCell ref="R70:U70"/>
    <mergeCell ref="R71:U71"/>
    <mergeCell ref="R72:U72"/>
    <mergeCell ref="R82:U82"/>
    <mergeCell ref="R83:U83"/>
    <mergeCell ref="R84:U84"/>
    <mergeCell ref="R85:U85"/>
    <mergeCell ref="R86:U86"/>
    <mergeCell ref="N70:Q70"/>
    <mergeCell ref="N71:Q71"/>
    <mergeCell ref="N72:Q72"/>
    <mergeCell ref="N76:Q76"/>
    <mergeCell ref="N77:Q77"/>
    <mergeCell ref="N78:Q78"/>
    <mergeCell ref="N79:Q79"/>
    <mergeCell ref="N80:Q80"/>
    <mergeCell ref="N81:Q81"/>
    <mergeCell ref="N37:Q37"/>
    <mergeCell ref="N38:Q38"/>
    <mergeCell ref="N39:Q39"/>
    <mergeCell ref="N40:Q40"/>
    <mergeCell ref="N41:Q41"/>
    <mergeCell ref="N42:Q42"/>
    <mergeCell ref="N43:Q43"/>
    <mergeCell ref="N44:Q44"/>
    <mergeCell ref="N45:Q45"/>
  </mergeCells>
  <phoneticPr fontId="43" type="noConversion"/>
  <conditionalFormatting sqref="E17:E18">
    <cfRule type="expression" dxfId="367" priority="570">
      <formula>E17&gt;100%</formula>
    </cfRule>
    <cfRule type="expression" dxfId="366" priority="571">
      <formula>E17&lt;100%</formula>
    </cfRule>
  </conditionalFormatting>
  <conditionalFormatting sqref="E23:E24">
    <cfRule type="expression" dxfId="365" priority="550">
      <formula>E23&gt;100%</formula>
    </cfRule>
    <cfRule type="expression" dxfId="364" priority="551">
      <formula>E23&lt;100%</formula>
    </cfRule>
  </conditionalFormatting>
  <conditionalFormatting sqref="E26:E27">
    <cfRule type="expression" dxfId="363" priority="548">
      <formula>E26&gt;100%</formula>
    </cfRule>
    <cfRule type="expression" dxfId="362" priority="549">
      <formula>E26&lt;100%</formula>
    </cfRule>
  </conditionalFormatting>
  <conditionalFormatting sqref="E29:E30">
    <cfRule type="expression" dxfId="361" priority="546">
      <formula>E29&gt;100%</formula>
    </cfRule>
    <cfRule type="expression" dxfId="360" priority="547">
      <formula>E29&lt;100%</formula>
    </cfRule>
  </conditionalFormatting>
  <conditionalFormatting sqref="E32:E33">
    <cfRule type="expression" dxfId="359" priority="544">
      <formula>E32&gt;100%</formula>
    </cfRule>
    <cfRule type="expression" dxfId="358" priority="545">
      <formula>E32&lt;100%</formula>
    </cfRule>
  </conditionalFormatting>
  <conditionalFormatting sqref="E35:E36">
    <cfRule type="expression" dxfId="357" priority="542">
      <formula>E35&gt;100%</formula>
    </cfRule>
    <cfRule type="expression" dxfId="356" priority="543">
      <formula>E35&lt;100%</formula>
    </cfRule>
  </conditionalFormatting>
  <conditionalFormatting sqref="E38:E39">
    <cfRule type="expression" dxfId="355" priority="540">
      <formula>E38&gt;100%</formula>
    </cfRule>
    <cfRule type="expression" dxfId="354" priority="541">
      <formula>E38&lt;100%</formula>
    </cfRule>
  </conditionalFormatting>
  <conditionalFormatting sqref="E41:E42">
    <cfRule type="expression" dxfId="353" priority="538">
      <formula>E41&gt;100%</formula>
    </cfRule>
    <cfRule type="expression" dxfId="352" priority="539">
      <formula>E41&lt;100%</formula>
    </cfRule>
  </conditionalFormatting>
  <conditionalFormatting sqref="E44:E45">
    <cfRule type="expression" dxfId="351" priority="260">
      <formula>E44&gt;100%</formula>
    </cfRule>
    <cfRule type="expression" dxfId="350" priority="261">
      <formula>E44&lt;100%</formula>
    </cfRule>
  </conditionalFormatting>
  <conditionalFormatting sqref="E47:E48">
    <cfRule type="expression" dxfId="349" priority="258">
      <formula>E47&gt;100%</formula>
    </cfRule>
    <cfRule type="expression" dxfId="348" priority="259">
      <formula>E47&lt;100%</formula>
    </cfRule>
  </conditionalFormatting>
  <conditionalFormatting sqref="E50:E51">
    <cfRule type="expression" dxfId="347" priority="256">
      <formula>E50&gt;100%</formula>
    </cfRule>
    <cfRule type="expression" dxfId="346" priority="257">
      <formula>E50&lt;100%</formula>
    </cfRule>
  </conditionalFormatting>
  <conditionalFormatting sqref="E53:E54">
    <cfRule type="expression" dxfId="345" priority="254">
      <formula>E53&gt;100%</formula>
    </cfRule>
    <cfRule type="expression" dxfId="344" priority="255">
      <formula>E53&lt;100%</formula>
    </cfRule>
  </conditionalFormatting>
  <conditionalFormatting sqref="E56:E57">
    <cfRule type="expression" dxfId="343" priority="252">
      <formula>E56&gt;100%</formula>
    </cfRule>
    <cfRule type="expression" dxfId="342" priority="253">
      <formula>E56&lt;100%</formula>
    </cfRule>
  </conditionalFormatting>
  <conditionalFormatting sqref="E59:E60">
    <cfRule type="expression" dxfId="341" priority="250">
      <formula>E59&gt;100%</formula>
    </cfRule>
    <cfRule type="expression" dxfId="340" priority="251">
      <formula>E59&lt;100%</formula>
    </cfRule>
  </conditionalFormatting>
  <conditionalFormatting sqref="E62:E63">
    <cfRule type="expression" dxfId="339" priority="248">
      <formula>E62&gt;100%</formula>
    </cfRule>
    <cfRule type="expression" dxfId="338" priority="249">
      <formula>E62&lt;100%</formula>
    </cfRule>
  </conditionalFormatting>
  <conditionalFormatting sqref="E65:E66">
    <cfRule type="expression" dxfId="337" priority="536">
      <formula>E65&gt;100%</formula>
    </cfRule>
    <cfRule type="expression" dxfId="336" priority="537">
      <formula>E65&lt;100%</formula>
    </cfRule>
  </conditionalFormatting>
  <conditionalFormatting sqref="E68:E69">
    <cfRule type="expression" dxfId="335" priority="534">
      <formula>E68&gt;100%</formula>
    </cfRule>
    <cfRule type="expression" dxfId="334" priority="535">
      <formula>E68&lt;100%</formula>
    </cfRule>
  </conditionalFormatting>
  <conditionalFormatting sqref="E71:E72">
    <cfRule type="expression" dxfId="333" priority="532">
      <formula>E71&gt;100%</formula>
    </cfRule>
    <cfRule type="expression" dxfId="332" priority="533">
      <formula>E71&lt;100%</formula>
    </cfRule>
  </conditionalFormatting>
  <conditionalFormatting sqref="E77:E78">
    <cfRule type="expression" dxfId="331" priority="380">
      <formula>E77&gt;100%</formula>
    </cfRule>
    <cfRule type="expression" dxfId="330" priority="381">
      <formula>E77&lt;100%</formula>
    </cfRule>
  </conditionalFormatting>
  <conditionalFormatting sqref="E80:E81">
    <cfRule type="expression" dxfId="329" priority="378">
      <formula>E80&gt;100%</formula>
    </cfRule>
    <cfRule type="expression" dxfId="328" priority="379">
      <formula>E80&lt;100%</formula>
    </cfRule>
  </conditionalFormatting>
  <conditionalFormatting sqref="E83:E84">
    <cfRule type="expression" dxfId="327" priority="233">
      <formula>E83&gt;100%</formula>
    </cfRule>
    <cfRule type="expression" dxfId="326" priority="234">
      <formula>E83&lt;100%</formula>
    </cfRule>
  </conditionalFormatting>
  <conditionalFormatting sqref="E86:E87">
    <cfRule type="expression" dxfId="325" priority="231">
      <formula>E86&gt;100%</formula>
    </cfRule>
    <cfRule type="expression" dxfId="324" priority="232">
      <formula>E86&lt;100%</formula>
    </cfRule>
  </conditionalFormatting>
  <conditionalFormatting sqref="E89:E90">
    <cfRule type="expression" dxfId="323" priority="229">
      <formula>E89&gt;100%</formula>
    </cfRule>
    <cfRule type="expression" dxfId="322" priority="230">
      <formula>E89&lt;100%</formula>
    </cfRule>
  </conditionalFormatting>
  <conditionalFormatting sqref="E92:E93">
    <cfRule type="expression" dxfId="321" priority="227">
      <formula>E92&gt;100%</formula>
    </cfRule>
    <cfRule type="expression" dxfId="320" priority="228">
      <formula>E92&lt;100%</formula>
    </cfRule>
  </conditionalFormatting>
  <conditionalFormatting sqref="E95:E96">
    <cfRule type="expression" dxfId="319" priority="225">
      <formula>E95&gt;100%</formula>
    </cfRule>
    <cfRule type="expression" dxfId="318" priority="226">
      <formula>E95&lt;100%</formula>
    </cfRule>
  </conditionalFormatting>
  <conditionalFormatting sqref="E98:E99">
    <cfRule type="expression" dxfId="317" priority="223">
      <formula>E98&gt;100%</formula>
    </cfRule>
    <cfRule type="expression" dxfId="316" priority="224">
      <formula>E98&lt;100%</formula>
    </cfRule>
  </conditionalFormatting>
  <conditionalFormatting sqref="E101:E102">
    <cfRule type="expression" dxfId="315" priority="376">
      <formula>E101&gt;100%</formula>
    </cfRule>
    <cfRule type="expression" dxfId="314" priority="377">
      <formula>E101&lt;100%</formula>
    </cfRule>
  </conditionalFormatting>
  <conditionalFormatting sqref="E104:E105">
    <cfRule type="expression" dxfId="313" priority="374">
      <formula>E104&gt;100%</formula>
    </cfRule>
    <cfRule type="expression" dxfId="312" priority="375">
      <formula>E104&lt;100%</formula>
    </cfRule>
  </conditionalFormatting>
  <conditionalFormatting sqref="E107:E108">
    <cfRule type="expression" dxfId="311" priority="372">
      <formula>E107&gt;100%</formula>
    </cfRule>
    <cfRule type="expression" dxfId="310" priority="373">
      <formula>E107&lt;100%</formula>
    </cfRule>
  </conditionalFormatting>
  <conditionalFormatting sqref="E110:E111">
    <cfRule type="expression" dxfId="309" priority="370">
      <formula>E110&gt;100%</formula>
    </cfRule>
    <cfRule type="expression" dxfId="308" priority="371">
      <formula>E110&lt;100%</formula>
    </cfRule>
  </conditionalFormatting>
  <conditionalFormatting sqref="E113:E114">
    <cfRule type="expression" dxfId="307" priority="368">
      <formula>E113&gt;100%</formula>
    </cfRule>
    <cfRule type="expression" dxfId="306" priority="369">
      <formula>E113&lt;100%</formula>
    </cfRule>
  </conditionalFormatting>
  <conditionalFormatting sqref="E116:E117">
    <cfRule type="expression" dxfId="305" priority="366">
      <formula>E116&gt;100%</formula>
    </cfRule>
    <cfRule type="expression" dxfId="304" priority="367">
      <formula>E116&lt;100%</formula>
    </cfRule>
  </conditionalFormatting>
  <conditionalFormatting sqref="E119:E120">
    <cfRule type="expression" dxfId="303" priority="364">
      <formula>E119&gt;100%</formula>
    </cfRule>
    <cfRule type="expression" dxfId="302" priority="365">
      <formula>E119&lt;100%</formula>
    </cfRule>
  </conditionalFormatting>
  <conditionalFormatting sqref="E122:E123">
    <cfRule type="expression" dxfId="301" priority="210">
      <formula>E122&gt;100%</formula>
    </cfRule>
    <cfRule type="expression" dxfId="300" priority="211">
      <formula>E122&lt;100%</formula>
    </cfRule>
  </conditionalFormatting>
  <conditionalFormatting sqref="E125:E126">
    <cfRule type="expression" dxfId="299" priority="208">
      <formula>E125&gt;100%</formula>
    </cfRule>
    <cfRule type="expression" dxfId="298" priority="209">
      <formula>E125&lt;100%</formula>
    </cfRule>
  </conditionalFormatting>
  <conditionalFormatting sqref="E128:E129">
    <cfRule type="expression" dxfId="297" priority="206">
      <formula>E128&gt;100%</formula>
    </cfRule>
    <cfRule type="expression" dxfId="296" priority="207">
      <formula>E128&lt;100%</formula>
    </cfRule>
  </conditionalFormatting>
  <conditionalFormatting sqref="E131:E132">
    <cfRule type="expression" dxfId="295" priority="204">
      <formula>E131&gt;100%</formula>
    </cfRule>
    <cfRule type="expression" dxfId="294" priority="205">
      <formula>E131&lt;100%</formula>
    </cfRule>
  </conditionalFormatting>
  <conditionalFormatting sqref="E137:E138">
    <cfRule type="expression" dxfId="293" priority="322">
      <formula>E137&gt;100%</formula>
    </cfRule>
    <cfRule type="expression" dxfId="292" priority="323">
      <formula>E137&lt;100%</formula>
    </cfRule>
  </conditionalFormatting>
  <conditionalFormatting sqref="E140:E141">
    <cfRule type="expression" dxfId="291" priority="150">
      <formula>E140&gt;100%</formula>
    </cfRule>
    <cfRule type="expression" dxfId="290" priority="151">
      <formula>E140&lt;100%</formula>
    </cfRule>
  </conditionalFormatting>
  <conditionalFormatting sqref="E143:E144">
    <cfRule type="expression" dxfId="289" priority="148">
      <formula>E143&gt;100%</formula>
    </cfRule>
    <cfRule type="expression" dxfId="288" priority="149">
      <formula>E143&lt;100%</formula>
    </cfRule>
  </conditionalFormatting>
  <conditionalFormatting sqref="E146:E147">
    <cfRule type="expression" dxfId="287" priority="146">
      <formula>E146&gt;100%</formula>
    </cfRule>
    <cfRule type="expression" dxfId="286" priority="147">
      <formula>E146&lt;100%</formula>
    </cfRule>
  </conditionalFormatting>
  <conditionalFormatting sqref="E149:E150">
    <cfRule type="expression" dxfId="285" priority="144">
      <formula>E149&gt;100%</formula>
    </cfRule>
    <cfRule type="expression" dxfId="284" priority="145">
      <formula>E149&lt;100%</formula>
    </cfRule>
  </conditionalFormatting>
  <conditionalFormatting sqref="E152:E153">
    <cfRule type="expression" dxfId="283" priority="142">
      <formula>E152&gt;100%</formula>
    </cfRule>
    <cfRule type="expression" dxfId="282" priority="143">
      <formula>E152&lt;100%</formula>
    </cfRule>
  </conditionalFormatting>
  <conditionalFormatting sqref="E155:E156">
    <cfRule type="expression" dxfId="281" priority="140">
      <formula>E155&gt;100%</formula>
    </cfRule>
    <cfRule type="expression" dxfId="280" priority="141">
      <formula>E155&lt;100%</formula>
    </cfRule>
  </conditionalFormatting>
  <conditionalFormatting sqref="E158:E159">
    <cfRule type="expression" dxfId="279" priority="138">
      <formula>E158&gt;100%</formula>
    </cfRule>
    <cfRule type="expression" dxfId="278" priority="139">
      <formula>E158&lt;100%</formula>
    </cfRule>
  </conditionalFormatting>
  <conditionalFormatting sqref="E161:E162">
    <cfRule type="expression" dxfId="277" priority="136">
      <formula>E161&gt;100%</formula>
    </cfRule>
    <cfRule type="expression" dxfId="276" priority="137">
      <formula>E161&lt;100%</formula>
    </cfRule>
  </conditionalFormatting>
  <conditionalFormatting sqref="E164:E165">
    <cfRule type="expression" dxfId="275" priority="134">
      <formula>E164&gt;100%</formula>
    </cfRule>
    <cfRule type="expression" dxfId="274" priority="135">
      <formula>E164&lt;100%</formula>
    </cfRule>
  </conditionalFormatting>
  <conditionalFormatting sqref="E167:E168">
    <cfRule type="expression" dxfId="273" priority="186">
      <formula>E167&gt;100%</formula>
    </cfRule>
    <cfRule type="expression" dxfId="272" priority="187">
      <formula>E167&lt;100%</formula>
    </cfRule>
  </conditionalFormatting>
  <conditionalFormatting sqref="E170:E171">
    <cfRule type="expression" dxfId="271" priority="184">
      <formula>E170&gt;100%</formula>
    </cfRule>
    <cfRule type="expression" dxfId="270" priority="185">
      <formula>E170&lt;100%</formula>
    </cfRule>
  </conditionalFormatting>
  <conditionalFormatting sqref="E173:E174">
    <cfRule type="expression" dxfId="269" priority="182">
      <formula>E173&gt;100%</formula>
    </cfRule>
    <cfRule type="expression" dxfId="268" priority="183">
      <formula>E173&lt;100%</formula>
    </cfRule>
  </conditionalFormatting>
  <conditionalFormatting sqref="E176:E177">
    <cfRule type="expression" dxfId="267" priority="180">
      <formula>E176&gt;100%</formula>
    </cfRule>
    <cfRule type="expression" dxfId="266" priority="181">
      <formula>E176&lt;100%</formula>
    </cfRule>
  </conditionalFormatting>
  <conditionalFormatting sqref="E179:E180">
    <cfRule type="expression" dxfId="265" priority="178">
      <formula>E179&gt;100%</formula>
    </cfRule>
    <cfRule type="expression" dxfId="264" priority="179">
      <formula>E179&lt;100%</formula>
    </cfRule>
  </conditionalFormatting>
  <conditionalFormatting sqref="E182:E183">
    <cfRule type="expression" dxfId="263" priority="176">
      <formula>E182&gt;100%</formula>
    </cfRule>
    <cfRule type="expression" dxfId="262" priority="177">
      <formula>E182&lt;100%</formula>
    </cfRule>
  </conditionalFormatting>
  <conditionalFormatting sqref="E185:E186">
    <cfRule type="expression" dxfId="261" priority="174">
      <formula>E185&gt;100%</formula>
    </cfRule>
    <cfRule type="expression" dxfId="260" priority="175">
      <formula>E185&lt;100%</formula>
    </cfRule>
  </conditionalFormatting>
  <conditionalFormatting sqref="E188:E189">
    <cfRule type="expression" dxfId="259" priority="172">
      <formula>E188&gt;100%</formula>
    </cfRule>
    <cfRule type="expression" dxfId="258" priority="173">
      <formula>E188&lt;100%</formula>
    </cfRule>
  </conditionalFormatting>
  <conditionalFormatting sqref="E191:E192">
    <cfRule type="expression" dxfId="257" priority="170">
      <formula>E191&gt;100%</formula>
    </cfRule>
    <cfRule type="expression" dxfId="256" priority="171">
      <formula>E191&lt;100%</formula>
    </cfRule>
  </conditionalFormatting>
  <conditionalFormatting sqref="E194:E195">
    <cfRule type="expression" dxfId="255" priority="320">
      <formula>E194&gt;100%</formula>
    </cfRule>
    <cfRule type="expression" dxfId="254" priority="321">
      <formula>E194&lt;100%</formula>
    </cfRule>
  </conditionalFormatting>
  <conditionalFormatting sqref="E197:E198">
    <cfRule type="expression" dxfId="253" priority="318">
      <formula>E197&gt;100%</formula>
    </cfRule>
    <cfRule type="expression" dxfId="252" priority="319">
      <formula>E197&lt;100%</formula>
    </cfRule>
  </conditionalFormatting>
  <conditionalFormatting sqref="E200:E201">
    <cfRule type="expression" dxfId="251" priority="316">
      <formula>E200&gt;100%</formula>
    </cfRule>
    <cfRule type="expression" dxfId="250" priority="317">
      <formula>E200&lt;100%</formula>
    </cfRule>
  </conditionalFormatting>
  <conditionalFormatting sqref="E203:E204">
    <cfRule type="expression" dxfId="249" priority="314">
      <formula>E203&gt;100%</formula>
    </cfRule>
    <cfRule type="expression" dxfId="248" priority="315">
      <formula>E203&lt;100%</formula>
    </cfRule>
  </conditionalFormatting>
  <conditionalFormatting sqref="F17 J17 V17">
    <cfRule type="expression" dxfId="247" priority="580" stopIfTrue="1">
      <formula>F16&gt;0</formula>
    </cfRule>
  </conditionalFormatting>
  <conditionalFormatting sqref="F23 J23 V23">
    <cfRule type="expression" dxfId="246" priority="594" stopIfTrue="1">
      <formula>F22&gt;0</formula>
    </cfRule>
  </conditionalFormatting>
  <conditionalFormatting sqref="F26 J26 V26">
    <cfRule type="expression" dxfId="245" priority="593" stopIfTrue="1">
      <formula>F25&gt;0</formula>
    </cfRule>
  </conditionalFormatting>
  <conditionalFormatting sqref="F29 J29 V29">
    <cfRule type="expression" dxfId="244" priority="592" stopIfTrue="1">
      <formula>F28&gt;0</formula>
    </cfRule>
  </conditionalFormatting>
  <conditionalFormatting sqref="F32 J32 V32">
    <cfRule type="expression" dxfId="243" priority="591" stopIfTrue="1">
      <formula>F31&gt;0</formula>
    </cfRule>
  </conditionalFormatting>
  <conditionalFormatting sqref="F35 J35 V35">
    <cfRule type="expression" dxfId="242" priority="590" stopIfTrue="1">
      <formula>F34&gt;0</formula>
    </cfRule>
  </conditionalFormatting>
  <conditionalFormatting sqref="F38 J38 V38">
    <cfRule type="expression" dxfId="241" priority="589" stopIfTrue="1">
      <formula>F37&gt;0</formula>
    </cfRule>
  </conditionalFormatting>
  <conditionalFormatting sqref="F41 J41 V41">
    <cfRule type="expression" dxfId="240" priority="588" stopIfTrue="1">
      <formula>F40&gt;0</formula>
    </cfRule>
  </conditionalFormatting>
  <conditionalFormatting sqref="F44 J44 V44">
    <cfRule type="expression" dxfId="239" priority="268" stopIfTrue="1">
      <formula>F43&gt;0</formula>
    </cfRule>
  </conditionalFormatting>
  <conditionalFormatting sqref="F47 J47 V47">
    <cfRule type="expression" dxfId="238" priority="267" stopIfTrue="1">
      <formula>F46&gt;0</formula>
    </cfRule>
  </conditionalFormatting>
  <conditionalFormatting sqref="F50 J50 V50">
    <cfRule type="expression" dxfId="237" priority="262" stopIfTrue="1">
      <formula>F49&gt;0</formula>
    </cfRule>
  </conditionalFormatting>
  <conditionalFormatting sqref="F53 J53 V53">
    <cfRule type="expression" dxfId="236" priority="266" stopIfTrue="1">
      <formula>F52&gt;0</formula>
    </cfRule>
  </conditionalFormatting>
  <conditionalFormatting sqref="F56 J56 V56">
    <cfRule type="expression" dxfId="235" priority="265" stopIfTrue="1">
      <formula>F55&gt;0</formula>
    </cfRule>
  </conditionalFormatting>
  <conditionalFormatting sqref="F59 J59 V59">
    <cfRule type="expression" dxfId="234" priority="264" stopIfTrue="1">
      <formula>F58&gt;0</formula>
    </cfRule>
  </conditionalFormatting>
  <conditionalFormatting sqref="F62 J62 V62">
    <cfRule type="expression" dxfId="233" priority="263" stopIfTrue="1">
      <formula>F61&gt;0</formula>
    </cfRule>
  </conditionalFormatting>
  <conditionalFormatting sqref="F65 J65 V65">
    <cfRule type="expression" dxfId="232" priority="587" stopIfTrue="1">
      <formula>F64&gt;0</formula>
    </cfRule>
  </conditionalFormatting>
  <conditionalFormatting sqref="F68 J68 V68">
    <cfRule type="expression" dxfId="231" priority="586" stopIfTrue="1">
      <formula>F67&gt;0</formula>
    </cfRule>
  </conditionalFormatting>
  <conditionalFormatting sqref="F71 J71 V71">
    <cfRule type="expression" dxfId="230" priority="572" stopIfTrue="1">
      <formula>F70&gt;0</formula>
    </cfRule>
  </conditionalFormatting>
  <conditionalFormatting sqref="F77 J77 V77">
    <cfRule type="expression" dxfId="229" priority="396" stopIfTrue="1">
      <formula>F76&gt;0</formula>
    </cfRule>
  </conditionalFormatting>
  <conditionalFormatting sqref="F80 J80 V80">
    <cfRule type="expression" dxfId="228" priority="4" stopIfTrue="1">
      <formula>F79&gt;0</formula>
    </cfRule>
  </conditionalFormatting>
  <conditionalFormatting sqref="F83 J83 V83">
    <cfRule type="expression" dxfId="227" priority="240" stopIfTrue="1">
      <formula>F82&gt;0</formula>
    </cfRule>
  </conditionalFormatting>
  <conditionalFormatting sqref="F86 J86 V86">
    <cfRule type="expression" dxfId="226" priority="239" stopIfTrue="1">
      <formula>F85&gt;0</formula>
    </cfRule>
  </conditionalFormatting>
  <conditionalFormatting sqref="F89 J89 V89">
    <cfRule type="expression" dxfId="225" priority="238" stopIfTrue="1">
      <formula>F88&gt;0</formula>
    </cfRule>
  </conditionalFormatting>
  <conditionalFormatting sqref="F92 J92 V92">
    <cfRule type="expression" dxfId="224" priority="237" stopIfTrue="1">
      <formula>F91&gt;0</formula>
    </cfRule>
  </conditionalFormatting>
  <conditionalFormatting sqref="F95 J95 V95">
    <cfRule type="expression" dxfId="223" priority="236" stopIfTrue="1">
      <formula>F94&gt;0</formula>
    </cfRule>
  </conditionalFormatting>
  <conditionalFormatting sqref="F98 J98 V98">
    <cfRule type="expression" dxfId="222" priority="235" stopIfTrue="1">
      <formula>F97&gt;0</formula>
    </cfRule>
  </conditionalFormatting>
  <conditionalFormatting sqref="F101 J101 V101">
    <cfRule type="expression" dxfId="221" priority="394" stopIfTrue="1">
      <formula>F100&gt;0</formula>
    </cfRule>
  </conditionalFormatting>
  <conditionalFormatting sqref="F104 J104 V104">
    <cfRule type="expression" dxfId="220" priority="393" stopIfTrue="1">
      <formula>F103&gt;0</formula>
    </cfRule>
  </conditionalFormatting>
  <conditionalFormatting sqref="F107 J107 V107">
    <cfRule type="expression" dxfId="219" priority="392" stopIfTrue="1">
      <formula>F106&gt;0</formula>
    </cfRule>
  </conditionalFormatting>
  <conditionalFormatting sqref="F110 J110 V110">
    <cfRule type="expression" dxfId="218" priority="391" stopIfTrue="1">
      <formula>F109&gt;0</formula>
    </cfRule>
  </conditionalFormatting>
  <conditionalFormatting sqref="F113 J113 V113">
    <cfRule type="expression" dxfId="217" priority="390" stopIfTrue="1">
      <formula>F112&gt;0</formula>
    </cfRule>
  </conditionalFormatting>
  <conditionalFormatting sqref="F116 J116 V116">
    <cfRule type="expression" dxfId="216" priority="389" stopIfTrue="1">
      <formula>F115&gt;0</formula>
    </cfRule>
  </conditionalFormatting>
  <conditionalFormatting sqref="F119 J119 V119">
    <cfRule type="expression" dxfId="215" priority="388" stopIfTrue="1">
      <formula>F118&gt;0</formula>
    </cfRule>
  </conditionalFormatting>
  <conditionalFormatting sqref="F122 J122 V122">
    <cfRule type="expression" dxfId="214" priority="212" stopIfTrue="1">
      <formula>F121&gt;0</formula>
    </cfRule>
  </conditionalFormatting>
  <conditionalFormatting sqref="F125 J125 V125">
    <cfRule type="expression" dxfId="213" priority="216" stopIfTrue="1">
      <formula>F124&gt;0</formula>
    </cfRule>
  </conditionalFormatting>
  <conditionalFormatting sqref="F128 J128 V128">
    <cfRule type="expression" dxfId="212" priority="215" stopIfTrue="1">
      <formula>F127&gt;0</formula>
    </cfRule>
  </conditionalFormatting>
  <conditionalFormatting sqref="F131 J131 V131">
    <cfRule type="expression" dxfId="211" priority="214" stopIfTrue="1">
      <formula>F130&gt;0</formula>
    </cfRule>
  </conditionalFormatting>
  <conditionalFormatting sqref="F137 J137 V137">
    <cfRule type="expression" dxfId="210" priority="338" stopIfTrue="1">
      <formula>F136&gt;0</formula>
    </cfRule>
  </conditionalFormatting>
  <conditionalFormatting sqref="F140 J140 V140">
    <cfRule type="expression" dxfId="209" priority="160" stopIfTrue="1">
      <formula>F139&gt;0</formula>
    </cfRule>
  </conditionalFormatting>
  <conditionalFormatting sqref="F143 J143 V143">
    <cfRule type="expression" dxfId="208" priority="159" stopIfTrue="1">
      <formula>F142&gt;0</formula>
    </cfRule>
  </conditionalFormatting>
  <conditionalFormatting sqref="F146 J146 V146">
    <cfRule type="expression" dxfId="207" priority="158" stopIfTrue="1">
      <formula>F145&gt;0</formula>
    </cfRule>
  </conditionalFormatting>
  <conditionalFormatting sqref="F149 J149 V149">
    <cfRule type="expression" dxfId="206" priority="157" stopIfTrue="1">
      <formula>F148&gt;0</formula>
    </cfRule>
  </conditionalFormatting>
  <conditionalFormatting sqref="F152 J152 V152">
    <cfRule type="expression" dxfId="205" priority="156" stopIfTrue="1">
      <formula>F151&gt;0</formula>
    </cfRule>
  </conditionalFormatting>
  <conditionalFormatting sqref="F155 J155 V155">
    <cfRule type="expression" dxfId="204" priority="155" stopIfTrue="1">
      <formula>F154&gt;0</formula>
    </cfRule>
  </conditionalFormatting>
  <conditionalFormatting sqref="F158 J158 V158">
    <cfRule type="expression" dxfId="203" priority="154" stopIfTrue="1">
      <formula>F157&gt;0</formula>
    </cfRule>
  </conditionalFormatting>
  <conditionalFormatting sqref="F161 J161 V161">
    <cfRule type="expression" dxfId="202" priority="153" stopIfTrue="1">
      <formula>F160&gt;0</formula>
    </cfRule>
  </conditionalFormatting>
  <conditionalFormatting sqref="F164 J164 V164">
    <cfRule type="expression" dxfId="201" priority="152" stopIfTrue="1">
      <formula>F163&gt;0</formula>
    </cfRule>
  </conditionalFormatting>
  <conditionalFormatting sqref="F167 J167 V167">
    <cfRule type="expression" dxfId="200" priority="196" stopIfTrue="1">
      <formula>F166&gt;0</formula>
    </cfRule>
  </conditionalFormatting>
  <conditionalFormatting sqref="F170 J170 V170">
    <cfRule type="expression" dxfId="199" priority="195" stopIfTrue="1">
      <formula>F169&gt;0</formula>
    </cfRule>
  </conditionalFormatting>
  <conditionalFormatting sqref="F173 J173 V173">
    <cfRule type="expression" dxfId="198" priority="194" stopIfTrue="1">
      <formula>F172&gt;0</formula>
    </cfRule>
  </conditionalFormatting>
  <conditionalFormatting sqref="F176 J176 V176">
    <cfRule type="expression" dxfId="197" priority="193" stopIfTrue="1">
      <formula>F175&gt;0</formula>
    </cfRule>
  </conditionalFormatting>
  <conditionalFormatting sqref="F179 J179 V179">
    <cfRule type="expression" dxfId="196" priority="192" stopIfTrue="1">
      <formula>F178&gt;0</formula>
    </cfRule>
  </conditionalFormatting>
  <conditionalFormatting sqref="F182 J182 V182">
    <cfRule type="expression" dxfId="195" priority="191" stopIfTrue="1">
      <formula>F181&gt;0</formula>
    </cfRule>
  </conditionalFormatting>
  <conditionalFormatting sqref="F185 J185 V185">
    <cfRule type="expression" dxfId="194" priority="190" stopIfTrue="1">
      <formula>F184&gt;0</formula>
    </cfRule>
  </conditionalFormatting>
  <conditionalFormatting sqref="F188 J188 V188">
    <cfRule type="expression" dxfId="193" priority="189" stopIfTrue="1">
      <formula>F187&gt;0</formula>
    </cfRule>
  </conditionalFormatting>
  <conditionalFormatting sqref="F191 J191 V191">
    <cfRule type="expression" dxfId="192" priority="188" stopIfTrue="1">
      <formula>F190&gt;0</formula>
    </cfRule>
  </conditionalFormatting>
  <conditionalFormatting sqref="F194 J194 V194">
    <cfRule type="expression" dxfId="191" priority="337" stopIfTrue="1">
      <formula>F193&gt;0</formula>
    </cfRule>
  </conditionalFormatting>
  <conditionalFormatting sqref="F197 J197 V197">
    <cfRule type="expression" dxfId="190" priority="336" stopIfTrue="1">
      <formula>F196&gt;0</formula>
    </cfRule>
  </conditionalFormatting>
  <conditionalFormatting sqref="F200 J200 V200">
    <cfRule type="expression" dxfId="189" priority="335" stopIfTrue="1">
      <formula>F199&gt;0</formula>
    </cfRule>
  </conditionalFormatting>
  <conditionalFormatting sqref="F203 J203 V203">
    <cfRule type="expression" dxfId="188" priority="334" stopIfTrue="1">
      <formula>F202&gt;0</formula>
    </cfRule>
  </conditionalFormatting>
  <conditionalFormatting sqref="N17">
    <cfRule type="expression" dxfId="187" priority="55" stopIfTrue="1">
      <formula>N16&gt;0</formula>
    </cfRule>
  </conditionalFormatting>
  <conditionalFormatting sqref="N23">
    <cfRule type="expression" dxfId="186" priority="64" stopIfTrue="1">
      <formula>N22&gt;0</formula>
    </cfRule>
  </conditionalFormatting>
  <conditionalFormatting sqref="N26">
    <cfRule type="expression" dxfId="185" priority="63" stopIfTrue="1">
      <formula>N25&gt;0</formula>
    </cfRule>
  </conditionalFormatting>
  <conditionalFormatting sqref="N29">
    <cfRule type="expression" dxfId="184" priority="62" stopIfTrue="1">
      <formula>N28&gt;0</formula>
    </cfRule>
  </conditionalFormatting>
  <conditionalFormatting sqref="N32">
    <cfRule type="expression" dxfId="183" priority="61" stopIfTrue="1">
      <formula>N31&gt;0</formula>
    </cfRule>
  </conditionalFormatting>
  <conditionalFormatting sqref="N35">
    <cfRule type="expression" dxfId="182" priority="60" stopIfTrue="1">
      <formula>N34&gt;0</formula>
    </cfRule>
  </conditionalFormatting>
  <conditionalFormatting sqref="N38">
    <cfRule type="expression" dxfId="181" priority="59" stopIfTrue="1">
      <formula>N37&gt;0</formula>
    </cfRule>
  </conditionalFormatting>
  <conditionalFormatting sqref="N41">
    <cfRule type="expression" dxfId="180" priority="58" stopIfTrue="1">
      <formula>N40&gt;0</formula>
    </cfRule>
  </conditionalFormatting>
  <conditionalFormatting sqref="N44">
    <cfRule type="expression" dxfId="179" priority="39" stopIfTrue="1">
      <formula>N43&gt;0</formula>
    </cfRule>
  </conditionalFormatting>
  <conditionalFormatting sqref="N47">
    <cfRule type="expression" dxfId="178" priority="38" stopIfTrue="1">
      <formula>N46&gt;0</formula>
    </cfRule>
  </conditionalFormatting>
  <conditionalFormatting sqref="N50">
    <cfRule type="expression" dxfId="177" priority="33" stopIfTrue="1">
      <formula>N49&gt;0</formula>
    </cfRule>
  </conditionalFormatting>
  <conditionalFormatting sqref="N53">
    <cfRule type="expression" dxfId="176" priority="37" stopIfTrue="1">
      <formula>N52&gt;0</formula>
    </cfRule>
  </conditionalFormatting>
  <conditionalFormatting sqref="N56">
    <cfRule type="expression" dxfId="175" priority="36" stopIfTrue="1">
      <formula>N55&gt;0</formula>
    </cfRule>
  </conditionalFormatting>
  <conditionalFormatting sqref="N59">
    <cfRule type="expression" dxfId="174" priority="35" stopIfTrue="1">
      <formula>N58&gt;0</formula>
    </cfRule>
  </conditionalFormatting>
  <conditionalFormatting sqref="N62">
    <cfRule type="expression" dxfId="173" priority="34" stopIfTrue="1">
      <formula>N61&gt;0</formula>
    </cfRule>
  </conditionalFormatting>
  <conditionalFormatting sqref="N65">
    <cfRule type="expression" dxfId="172" priority="57" stopIfTrue="1">
      <formula>N64&gt;0</formula>
    </cfRule>
  </conditionalFormatting>
  <conditionalFormatting sqref="N68">
    <cfRule type="expression" dxfId="171" priority="56" stopIfTrue="1">
      <formula>N67&gt;0</formula>
    </cfRule>
  </conditionalFormatting>
  <conditionalFormatting sqref="N71">
    <cfRule type="expression" dxfId="170" priority="54" stopIfTrue="1">
      <formula>N70&gt;0</formula>
    </cfRule>
  </conditionalFormatting>
  <conditionalFormatting sqref="N77">
    <cfRule type="expression" dxfId="169" priority="53" stopIfTrue="1">
      <formula>N76&gt;0</formula>
    </cfRule>
  </conditionalFormatting>
  <conditionalFormatting sqref="N80">
    <cfRule type="expression" dxfId="168" priority="1" stopIfTrue="1">
      <formula>N79&gt;0</formula>
    </cfRule>
  </conditionalFormatting>
  <conditionalFormatting sqref="N83">
    <cfRule type="expression" dxfId="167" priority="32" stopIfTrue="1">
      <formula>N82&gt;0</formula>
    </cfRule>
  </conditionalFormatting>
  <conditionalFormatting sqref="N86">
    <cfRule type="expression" dxfId="166" priority="31" stopIfTrue="1">
      <formula>N85&gt;0</formula>
    </cfRule>
  </conditionalFormatting>
  <conditionalFormatting sqref="N89">
    <cfRule type="expression" dxfId="165" priority="30" stopIfTrue="1">
      <formula>N88&gt;0</formula>
    </cfRule>
  </conditionalFormatting>
  <conditionalFormatting sqref="N92">
    <cfRule type="expression" dxfId="164" priority="29" stopIfTrue="1">
      <formula>N91&gt;0</formula>
    </cfRule>
  </conditionalFormatting>
  <conditionalFormatting sqref="N95">
    <cfRule type="expression" dxfId="163" priority="28" stopIfTrue="1">
      <formula>N94&gt;0</formula>
    </cfRule>
  </conditionalFormatting>
  <conditionalFormatting sqref="N98">
    <cfRule type="expression" dxfId="162" priority="27" stopIfTrue="1">
      <formula>N97&gt;0</formula>
    </cfRule>
  </conditionalFormatting>
  <conditionalFormatting sqref="N101">
    <cfRule type="expression" dxfId="161" priority="51" stopIfTrue="1">
      <formula>N100&gt;0</formula>
    </cfRule>
  </conditionalFormatting>
  <conditionalFormatting sqref="N104">
    <cfRule type="expression" dxfId="160" priority="50" stopIfTrue="1">
      <formula>N103&gt;0</formula>
    </cfRule>
  </conditionalFormatting>
  <conditionalFormatting sqref="N107">
    <cfRule type="expression" dxfId="159" priority="49" stopIfTrue="1">
      <formula>N106&gt;0</formula>
    </cfRule>
  </conditionalFormatting>
  <conditionalFormatting sqref="N110">
    <cfRule type="expression" dxfId="158" priority="48" stopIfTrue="1">
      <formula>N109&gt;0</formula>
    </cfRule>
  </conditionalFormatting>
  <conditionalFormatting sqref="N113">
    <cfRule type="expression" dxfId="157" priority="47" stopIfTrue="1">
      <formula>N112&gt;0</formula>
    </cfRule>
  </conditionalFormatting>
  <conditionalFormatting sqref="N116">
    <cfRule type="expression" dxfId="156" priority="46" stopIfTrue="1">
      <formula>N115&gt;0</formula>
    </cfRule>
  </conditionalFormatting>
  <conditionalFormatting sqref="N119">
    <cfRule type="expression" dxfId="155" priority="45" stopIfTrue="1">
      <formula>N118&gt;0</formula>
    </cfRule>
  </conditionalFormatting>
  <conditionalFormatting sqref="N122">
    <cfRule type="expression" dxfId="154" priority="23" stopIfTrue="1">
      <formula>N121&gt;0</formula>
    </cfRule>
  </conditionalFormatting>
  <conditionalFormatting sqref="N125">
    <cfRule type="expression" dxfId="153" priority="26" stopIfTrue="1">
      <formula>N124&gt;0</formula>
    </cfRule>
  </conditionalFormatting>
  <conditionalFormatting sqref="N128">
    <cfRule type="expression" dxfId="152" priority="25" stopIfTrue="1">
      <formula>N127&gt;0</formula>
    </cfRule>
  </conditionalFormatting>
  <conditionalFormatting sqref="N131">
    <cfRule type="expression" dxfId="151" priority="24" stopIfTrue="1">
      <formula>N130&gt;0</formula>
    </cfRule>
  </conditionalFormatting>
  <conditionalFormatting sqref="N137">
    <cfRule type="expression" dxfId="150" priority="44" stopIfTrue="1">
      <formula>N136&gt;0</formula>
    </cfRule>
  </conditionalFormatting>
  <conditionalFormatting sqref="N140">
    <cfRule type="expression" dxfId="149" priority="13" stopIfTrue="1">
      <formula>N139&gt;0</formula>
    </cfRule>
  </conditionalFormatting>
  <conditionalFormatting sqref="N143">
    <cfRule type="expression" dxfId="148" priority="12" stopIfTrue="1">
      <formula>N142&gt;0</formula>
    </cfRule>
  </conditionalFormatting>
  <conditionalFormatting sqref="N146">
    <cfRule type="expression" dxfId="147" priority="11" stopIfTrue="1">
      <formula>N145&gt;0</formula>
    </cfRule>
  </conditionalFormatting>
  <conditionalFormatting sqref="N149">
    <cfRule type="expression" dxfId="146" priority="10" stopIfTrue="1">
      <formula>N148&gt;0</formula>
    </cfRule>
  </conditionalFormatting>
  <conditionalFormatting sqref="N152">
    <cfRule type="expression" dxfId="145" priority="9" stopIfTrue="1">
      <formula>N151&gt;0</formula>
    </cfRule>
  </conditionalFormatting>
  <conditionalFormatting sqref="N155">
    <cfRule type="expression" dxfId="144" priority="8" stopIfTrue="1">
      <formula>N154&gt;0</formula>
    </cfRule>
  </conditionalFormatting>
  <conditionalFormatting sqref="N158">
    <cfRule type="expression" dxfId="143" priority="7" stopIfTrue="1">
      <formula>N157&gt;0</formula>
    </cfRule>
  </conditionalFormatting>
  <conditionalFormatting sqref="N161">
    <cfRule type="expression" dxfId="142" priority="6" stopIfTrue="1">
      <formula>N160&gt;0</formula>
    </cfRule>
  </conditionalFormatting>
  <conditionalFormatting sqref="N164">
    <cfRule type="expression" dxfId="141" priority="5" stopIfTrue="1">
      <formula>N163&gt;0</formula>
    </cfRule>
  </conditionalFormatting>
  <conditionalFormatting sqref="N167">
    <cfRule type="expression" dxfId="140" priority="22" stopIfTrue="1">
      <formula>N166&gt;0</formula>
    </cfRule>
  </conditionalFormatting>
  <conditionalFormatting sqref="N170">
    <cfRule type="expression" dxfId="139" priority="21" stopIfTrue="1">
      <formula>N169&gt;0</formula>
    </cfRule>
  </conditionalFormatting>
  <conditionalFormatting sqref="N173">
    <cfRule type="expression" dxfId="138" priority="20" stopIfTrue="1">
      <formula>N172&gt;0</formula>
    </cfRule>
  </conditionalFormatting>
  <conditionalFormatting sqref="N176">
    <cfRule type="expression" dxfId="137" priority="19" stopIfTrue="1">
      <formula>N175&gt;0</formula>
    </cfRule>
  </conditionalFormatting>
  <conditionalFormatting sqref="N179">
    <cfRule type="expression" dxfId="136" priority="18" stopIfTrue="1">
      <formula>N178&gt;0</formula>
    </cfRule>
  </conditionalFormatting>
  <conditionalFormatting sqref="N182">
    <cfRule type="expression" dxfId="135" priority="17" stopIfTrue="1">
      <formula>N181&gt;0</formula>
    </cfRule>
  </conditionalFormatting>
  <conditionalFormatting sqref="N185">
    <cfRule type="expression" dxfId="134" priority="16" stopIfTrue="1">
      <formula>N184&gt;0</formula>
    </cfRule>
  </conditionalFormatting>
  <conditionalFormatting sqref="N188">
    <cfRule type="expression" dxfId="133" priority="15" stopIfTrue="1">
      <formula>N187&gt;0</formula>
    </cfRule>
  </conditionalFormatting>
  <conditionalFormatting sqref="N191">
    <cfRule type="expression" dxfId="132" priority="14" stopIfTrue="1">
      <formula>N190&gt;0</formula>
    </cfRule>
  </conditionalFormatting>
  <conditionalFormatting sqref="N194">
    <cfRule type="expression" dxfId="131" priority="43" stopIfTrue="1">
      <formula>N193&gt;0</formula>
    </cfRule>
  </conditionalFormatting>
  <conditionalFormatting sqref="N197">
    <cfRule type="expression" dxfId="130" priority="42" stopIfTrue="1">
      <formula>N196&gt;0</formula>
    </cfRule>
  </conditionalFormatting>
  <conditionalFormatting sqref="N200">
    <cfRule type="expression" dxfId="129" priority="41" stopIfTrue="1">
      <formula>N199&gt;0</formula>
    </cfRule>
  </conditionalFormatting>
  <conditionalFormatting sqref="N203">
    <cfRule type="expression" dxfId="128" priority="40" stopIfTrue="1">
      <formula>N202&gt;0</formula>
    </cfRule>
  </conditionalFormatting>
  <conditionalFormatting sqref="R17">
    <cfRule type="expression" dxfId="127" priority="115" stopIfTrue="1">
      <formula>R16&gt;0</formula>
    </cfRule>
  </conditionalFormatting>
  <conditionalFormatting sqref="R23">
    <cfRule type="expression" dxfId="126" priority="124" stopIfTrue="1">
      <formula>R22&gt;0</formula>
    </cfRule>
  </conditionalFormatting>
  <conditionalFormatting sqref="R26">
    <cfRule type="expression" dxfId="125" priority="123" stopIfTrue="1">
      <formula>R25&gt;0</formula>
    </cfRule>
  </conditionalFormatting>
  <conditionalFormatting sqref="R29">
    <cfRule type="expression" dxfId="124" priority="122" stopIfTrue="1">
      <formula>R28&gt;0</formula>
    </cfRule>
  </conditionalFormatting>
  <conditionalFormatting sqref="R32">
    <cfRule type="expression" dxfId="123" priority="121" stopIfTrue="1">
      <formula>R31&gt;0</formula>
    </cfRule>
  </conditionalFormatting>
  <conditionalFormatting sqref="R35">
    <cfRule type="expression" dxfId="122" priority="120" stopIfTrue="1">
      <formula>R34&gt;0</formula>
    </cfRule>
  </conditionalFormatting>
  <conditionalFormatting sqref="R38">
    <cfRule type="expression" dxfId="121" priority="119" stopIfTrue="1">
      <formula>R37&gt;0</formula>
    </cfRule>
  </conditionalFormatting>
  <conditionalFormatting sqref="R41">
    <cfRule type="expression" dxfId="120" priority="118" stopIfTrue="1">
      <formula>R40&gt;0</formula>
    </cfRule>
  </conditionalFormatting>
  <conditionalFormatting sqref="R44">
    <cfRule type="expression" dxfId="119" priority="99" stopIfTrue="1">
      <formula>R43&gt;0</formula>
    </cfRule>
  </conditionalFormatting>
  <conditionalFormatting sqref="R47">
    <cfRule type="expression" dxfId="118" priority="98" stopIfTrue="1">
      <formula>R46&gt;0</formula>
    </cfRule>
  </conditionalFormatting>
  <conditionalFormatting sqref="R50">
    <cfRule type="expression" dxfId="117" priority="93" stopIfTrue="1">
      <formula>R49&gt;0</formula>
    </cfRule>
  </conditionalFormatting>
  <conditionalFormatting sqref="R53">
    <cfRule type="expression" dxfId="116" priority="97" stopIfTrue="1">
      <formula>R52&gt;0</formula>
    </cfRule>
  </conditionalFormatting>
  <conditionalFormatting sqref="R56">
    <cfRule type="expression" dxfId="115" priority="96" stopIfTrue="1">
      <formula>R55&gt;0</formula>
    </cfRule>
  </conditionalFormatting>
  <conditionalFormatting sqref="R59">
    <cfRule type="expression" dxfId="114" priority="95" stopIfTrue="1">
      <formula>R58&gt;0</formula>
    </cfRule>
  </conditionalFormatting>
  <conditionalFormatting sqref="R62">
    <cfRule type="expression" dxfId="113" priority="94" stopIfTrue="1">
      <formula>R61&gt;0</formula>
    </cfRule>
  </conditionalFormatting>
  <conditionalFormatting sqref="R65">
    <cfRule type="expression" dxfId="112" priority="117" stopIfTrue="1">
      <formula>R64&gt;0</formula>
    </cfRule>
  </conditionalFormatting>
  <conditionalFormatting sqref="R68">
    <cfRule type="expression" dxfId="111" priority="116" stopIfTrue="1">
      <formula>R67&gt;0</formula>
    </cfRule>
  </conditionalFormatting>
  <conditionalFormatting sqref="R71">
    <cfRule type="expression" dxfId="110" priority="114" stopIfTrue="1">
      <formula>R70&gt;0</formula>
    </cfRule>
  </conditionalFormatting>
  <conditionalFormatting sqref="R77">
    <cfRule type="expression" dxfId="109" priority="113" stopIfTrue="1">
      <formula>R76&gt;0</formula>
    </cfRule>
  </conditionalFormatting>
  <conditionalFormatting sqref="R80">
    <cfRule type="expression" dxfId="108" priority="2" stopIfTrue="1">
      <formula>R79&gt;0</formula>
    </cfRule>
  </conditionalFormatting>
  <conditionalFormatting sqref="R83">
    <cfRule type="expression" dxfId="107" priority="92" stopIfTrue="1">
      <formula>R82&gt;0</formula>
    </cfRule>
  </conditionalFormatting>
  <conditionalFormatting sqref="R86">
    <cfRule type="expression" dxfId="106" priority="91" stopIfTrue="1">
      <formula>R85&gt;0</formula>
    </cfRule>
  </conditionalFormatting>
  <conditionalFormatting sqref="R89">
    <cfRule type="expression" dxfId="105" priority="90" stopIfTrue="1">
      <formula>R88&gt;0</formula>
    </cfRule>
  </conditionalFormatting>
  <conditionalFormatting sqref="R92">
    <cfRule type="expression" dxfId="104" priority="89" stopIfTrue="1">
      <formula>R91&gt;0</formula>
    </cfRule>
  </conditionalFormatting>
  <conditionalFormatting sqref="R95">
    <cfRule type="expression" dxfId="103" priority="88" stopIfTrue="1">
      <formula>R94&gt;0</formula>
    </cfRule>
  </conditionalFormatting>
  <conditionalFormatting sqref="R98">
    <cfRule type="expression" dxfId="102" priority="87" stopIfTrue="1">
      <formula>R97&gt;0</formula>
    </cfRule>
  </conditionalFormatting>
  <conditionalFormatting sqref="R101">
    <cfRule type="expression" dxfId="101" priority="111" stopIfTrue="1">
      <formula>R100&gt;0</formula>
    </cfRule>
  </conditionalFormatting>
  <conditionalFormatting sqref="R104">
    <cfRule type="expression" dxfId="100" priority="110" stopIfTrue="1">
      <formula>R103&gt;0</formula>
    </cfRule>
  </conditionalFormatting>
  <conditionalFormatting sqref="R107">
    <cfRule type="expression" dxfId="99" priority="109" stopIfTrue="1">
      <formula>R106&gt;0</formula>
    </cfRule>
  </conditionalFormatting>
  <conditionalFormatting sqref="R110">
    <cfRule type="expression" dxfId="98" priority="108" stopIfTrue="1">
      <formula>R109&gt;0</formula>
    </cfRule>
  </conditionalFormatting>
  <conditionalFormatting sqref="R113">
    <cfRule type="expression" dxfId="97" priority="107" stopIfTrue="1">
      <formula>R112&gt;0</formula>
    </cfRule>
  </conditionalFormatting>
  <conditionalFormatting sqref="R116">
    <cfRule type="expression" dxfId="96" priority="106" stopIfTrue="1">
      <formula>R115&gt;0</formula>
    </cfRule>
  </conditionalFormatting>
  <conditionalFormatting sqref="R119">
    <cfRule type="expression" dxfId="95" priority="105" stopIfTrue="1">
      <formula>R118&gt;0</formula>
    </cfRule>
  </conditionalFormatting>
  <conditionalFormatting sqref="R122">
    <cfRule type="expression" dxfId="94" priority="83" stopIfTrue="1">
      <formula>R121&gt;0</formula>
    </cfRule>
  </conditionalFormatting>
  <conditionalFormatting sqref="R125">
    <cfRule type="expression" dxfId="93" priority="86" stopIfTrue="1">
      <formula>R124&gt;0</formula>
    </cfRule>
  </conditionalFormatting>
  <conditionalFormatting sqref="R128">
    <cfRule type="expression" dxfId="92" priority="85" stopIfTrue="1">
      <formula>R127&gt;0</formula>
    </cfRule>
  </conditionalFormatting>
  <conditionalFormatting sqref="R131">
    <cfRule type="expression" dxfId="91" priority="84" stopIfTrue="1">
      <formula>R130&gt;0</formula>
    </cfRule>
  </conditionalFormatting>
  <conditionalFormatting sqref="R137">
    <cfRule type="expression" dxfId="90" priority="104" stopIfTrue="1">
      <formula>R136&gt;0</formula>
    </cfRule>
  </conditionalFormatting>
  <conditionalFormatting sqref="R140">
    <cfRule type="expression" dxfId="89" priority="73" stopIfTrue="1">
      <formula>R139&gt;0</formula>
    </cfRule>
  </conditionalFormatting>
  <conditionalFormatting sqref="R143">
    <cfRule type="expression" dxfId="88" priority="72" stopIfTrue="1">
      <formula>R142&gt;0</formula>
    </cfRule>
  </conditionalFormatting>
  <conditionalFormatting sqref="R146">
    <cfRule type="expression" dxfId="87" priority="71" stopIfTrue="1">
      <formula>R145&gt;0</formula>
    </cfRule>
  </conditionalFormatting>
  <conditionalFormatting sqref="R149">
    <cfRule type="expression" dxfId="86" priority="70" stopIfTrue="1">
      <formula>R148&gt;0</formula>
    </cfRule>
  </conditionalFormatting>
  <conditionalFormatting sqref="R152">
    <cfRule type="expression" dxfId="85" priority="69" stopIfTrue="1">
      <formula>R151&gt;0</formula>
    </cfRule>
  </conditionalFormatting>
  <conditionalFormatting sqref="R155">
    <cfRule type="expression" dxfId="84" priority="68" stopIfTrue="1">
      <formula>R154&gt;0</formula>
    </cfRule>
  </conditionalFormatting>
  <conditionalFormatting sqref="R158">
    <cfRule type="expression" dxfId="83" priority="67" stopIfTrue="1">
      <formula>R157&gt;0</formula>
    </cfRule>
  </conditionalFormatting>
  <conditionalFormatting sqref="R161">
    <cfRule type="expression" dxfId="82" priority="66" stopIfTrue="1">
      <formula>R160&gt;0</formula>
    </cfRule>
  </conditionalFormatting>
  <conditionalFormatting sqref="R164">
    <cfRule type="expression" dxfId="81" priority="65" stopIfTrue="1">
      <formula>R163&gt;0</formula>
    </cfRule>
  </conditionalFormatting>
  <conditionalFormatting sqref="R167">
    <cfRule type="expression" dxfId="80" priority="82" stopIfTrue="1">
      <formula>R166&gt;0</formula>
    </cfRule>
  </conditionalFormatting>
  <conditionalFormatting sqref="R170">
    <cfRule type="expression" dxfId="79" priority="81" stopIfTrue="1">
      <formula>R169&gt;0</formula>
    </cfRule>
  </conditionalFormatting>
  <conditionalFormatting sqref="R173">
    <cfRule type="expression" dxfId="78" priority="80" stopIfTrue="1">
      <formula>R172&gt;0</formula>
    </cfRule>
  </conditionalFormatting>
  <conditionalFormatting sqref="R176">
    <cfRule type="expression" dxfId="77" priority="79" stopIfTrue="1">
      <formula>R175&gt;0</formula>
    </cfRule>
  </conditionalFormatting>
  <conditionalFormatting sqref="R179">
    <cfRule type="expression" dxfId="76" priority="78" stopIfTrue="1">
      <formula>R178&gt;0</formula>
    </cfRule>
  </conditionalFormatting>
  <conditionalFormatting sqref="R182">
    <cfRule type="expression" dxfId="75" priority="77" stopIfTrue="1">
      <formula>R181&gt;0</formula>
    </cfRule>
  </conditionalFormatting>
  <conditionalFormatting sqref="R185">
    <cfRule type="expression" dxfId="74" priority="76" stopIfTrue="1">
      <formula>R184&gt;0</formula>
    </cfRule>
  </conditionalFormatting>
  <conditionalFormatting sqref="R188">
    <cfRule type="expression" dxfId="73" priority="75" stopIfTrue="1">
      <formula>R187&gt;0</formula>
    </cfRule>
  </conditionalFormatting>
  <conditionalFormatting sqref="R191">
    <cfRule type="expression" dxfId="72" priority="74" stopIfTrue="1">
      <formula>R190&gt;0</formula>
    </cfRule>
  </conditionalFormatting>
  <conditionalFormatting sqref="R194">
    <cfRule type="expression" dxfId="71" priority="103" stopIfTrue="1">
      <formula>R193&gt;0</formula>
    </cfRule>
  </conditionalFormatting>
  <conditionalFormatting sqref="R197">
    <cfRule type="expression" dxfId="70" priority="102" stopIfTrue="1">
      <formula>R196&gt;0</formula>
    </cfRule>
  </conditionalFormatting>
  <conditionalFormatting sqref="R200">
    <cfRule type="expression" dxfId="69" priority="101" stopIfTrue="1">
      <formula>R199&gt;0</formula>
    </cfRule>
  </conditionalFormatting>
  <conditionalFormatting sqref="R203">
    <cfRule type="expression" dxfId="68" priority="100" stopIfTrue="1">
      <formula>R202&gt;0</formula>
    </cfRule>
  </conditionalFormatting>
  <conditionalFormatting sqref="Z17">
    <cfRule type="expression" dxfId="67" priority="503" stopIfTrue="1">
      <formula>Z16&gt;0</formula>
    </cfRule>
  </conditionalFormatting>
  <conditionalFormatting sqref="Z23">
    <cfRule type="expression" dxfId="66" priority="517" stopIfTrue="1">
      <formula>Z22&gt;0</formula>
    </cfRule>
  </conditionalFormatting>
  <conditionalFormatting sqref="Z26">
    <cfRule type="expression" dxfId="65" priority="516" stopIfTrue="1">
      <formula>Z25&gt;0</formula>
    </cfRule>
  </conditionalFormatting>
  <conditionalFormatting sqref="Z29">
    <cfRule type="expression" dxfId="64" priority="515" stopIfTrue="1">
      <formula>Z28&gt;0</formula>
    </cfRule>
  </conditionalFormatting>
  <conditionalFormatting sqref="Z32">
    <cfRule type="expression" dxfId="63" priority="514" stopIfTrue="1">
      <formula>Z31&gt;0</formula>
    </cfRule>
  </conditionalFormatting>
  <conditionalFormatting sqref="Z35">
    <cfRule type="expression" dxfId="62" priority="513" stopIfTrue="1">
      <formula>Z34&gt;0</formula>
    </cfRule>
  </conditionalFormatting>
  <conditionalFormatting sqref="Z38">
    <cfRule type="expression" dxfId="61" priority="512" stopIfTrue="1">
      <formula>Z37&gt;0</formula>
    </cfRule>
  </conditionalFormatting>
  <conditionalFormatting sqref="Z41">
    <cfRule type="expression" dxfId="60" priority="511" stopIfTrue="1">
      <formula>Z40&gt;0</formula>
    </cfRule>
  </conditionalFormatting>
  <conditionalFormatting sqref="Z44">
    <cfRule type="expression" dxfId="59" priority="247" stopIfTrue="1">
      <formula>Z43&gt;0</formula>
    </cfRule>
  </conditionalFormatting>
  <conditionalFormatting sqref="Z47">
    <cfRule type="expression" dxfId="58" priority="246" stopIfTrue="1">
      <formula>Z46&gt;0</formula>
    </cfRule>
  </conditionalFormatting>
  <conditionalFormatting sqref="Z50">
    <cfRule type="expression" dxfId="57" priority="241" stopIfTrue="1">
      <formula>Z49&gt;0</formula>
    </cfRule>
  </conditionalFormatting>
  <conditionalFormatting sqref="Z53">
    <cfRule type="expression" dxfId="56" priority="245" stopIfTrue="1">
      <formula>Z52&gt;0</formula>
    </cfRule>
  </conditionalFormatting>
  <conditionalFormatting sqref="Z56">
    <cfRule type="expression" dxfId="55" priority="244" stopIfTrue="1">
      <formula>Z55&gt;0</formula>
    </cfRule>
  </conditionalFormatting>
  <conditionalFormatting sqref="Z59">
    <cfRule type="expression" dxfId="54" priority="243" stopIfTrue="1">
      <formula>Z58&gt;0</formula>
    </cfRule>
  </conditionalFormatting>
  <conditionalFormatting sqref="Z62">
    <cfRule type="expression" dxfId="53" priority="242" stopIfTrue="1">
      <formula>Z61&gt;0</formula>
    </cfRule>
  </conditionalFormatting>
  <conditionalFormatting sqref="Z65">
    <cfRule type="expression" dxfId="52" priority="510" stopIfTrue="1">
      <formula>Z64&gt;0</formula>
    </cfRule>
  </conditionalFormatting>
  <conditionalFormatting sqref="Z68">
    <cfRule type="expression" dxfId="51" priority="509" stopIfTrue="1">
      <formula>Z67&gt;0</formula>
    </cfRule>
  </conditionalFormatting>
  <conditionalFormatting sqref="Z71">
    <cfRule type="expression" dxfId="50" priority="497" stopIfTrue="1">
      <formula>Z70&gt;0</formula>
    </cfRule>
  </conditionalFormatting>
  <conditionalFormatting sqref="Z77">
    <cfRule type="expression" dxfId="49" priority="353" stopIfTrue="1">
      <formula>Z76&gt;0</formula>
    </cfRule>
  </conditionalFormatting>
  <conditionalFormatting sqref="Z80">
    <cfRule type="expression" dxfId="48" priority="3" stopIfTrue="1">
      <formula>Z79&gt;0</formula>
    </cfRule>
  </conditionalFormatting>
  <conditionalFormatting sqref="Z83">
    <cfRule type="expression" dxfId="47" priority="222" stopIfTrue="1">
      <formula>Z82&gt;0</formula>
    </cfRule>
  </conditionalFormatting>
  <conditionalFormatting sqref="Z86">
    <cfRule type="expression" dxfId="46" priority="221" stopIfTrue="1">
      <formula>Z85&gt;0</formula>
    </cfRule>
  </conditionalFormatting>
  <conditionalFormatting sqref="Z89">
    <cfRule type="expression" dxfId="45" priority="220" stopIfTrue="1">
      <formula>Z88&gt;0</formula>
    </cfRule>
  </conditionalFormatting>
  <conditionalFormatting sqref="Z92">
    <cfRule type="expression" dxfId="44" priority="219" stopIfTrue="1">
      <formula>Z91&gt;0</formula>
    </cfRule>
  </conditionalFormatting>
  <conditionalFormatting sqref="Z95">
    <cfRule type="expression" dxfId="43" priority="218" stopIfTrue="1">
      <formula>Z94&gt;0</formula>
    </cfRule>
  </conditionalFormatting>
  <conditionalFormatting sqref="Z98">
    <cfRule type="expression" dxfId="42" priority="217" stopIfTrue="1">
      <formula>Z97&gt;0</formula>
    </cfRule>
  </conditionalFormatting>
  <conditionalFormatting sqref="Z101">
    <cfRule type="expression" dxfId="41" priority="351" stopIfTrue="1">
      <formula>Z100&gt;0</formula>
    </cfRule>
  </conditionalFormatting>
  <conditionalFormatting sqref="Z104">
    <cfRule type="expression" dxfId="40" priority="350" stopIfTrue="1">
      <formula>Z103&gt;0</formula>
    </cfRule>
  </conditionalFormatting>
  <conditionalFormatting sqref="Z107">
    <cfRule type="expression" dxfId="39" priority="349" stopIfTrue="1">
      <formula>Z106&gt;0</formula>
    </cfRule>
  </conditionalFormatting>
  <conditionalFormatting sqref="Z110">
    <cfRule type="expression" dxfId="38" priority="348" stopIfTrue="1">
      <formula>Z109&gt;0</formula>
    </cfRule>
  </conditionalFormatting>
  <conditionalFormatting sqref="Z113">
    <cfRule type="expression" dxfId="37" priority="347" stopIfTrue="1">
      <formula>Z112&gt;0</formula>
    </cfRule>
  </conditionalFormatting>
  <conditionalFormatting sqref="Z116">
    <cfRule type="expression" dxfId="36" priority="346" stopIfTrue="1">
      <formula>Z115&gt;0</formula>
    </cfRule>
  </conditionalFormatting>
  <conditionalFormatting sqref="Z119">
    <cfRule type="expression" dxfId="35" priority="345" stopIfTrue="1">
      <formula>Z118&gt;0</formula>
    </cfRule>
  </conditionalFormatting>
  <conditionalFormatting sqref="Z122">
    <cfRule type="expression" dxfId="34" priority="197" stopIfTrue="1">
      <formula>Z121&gt;0</formula>
    </cfRule>
  </conditionalFormatting>
  <conditionalFormatting sqref="Z125">
    <cfRule type="expression" dxfId="33" priority="201" stopIfTrue="1">
      <formula>Z124&gt;0</formula>
    </cfRule>
  </conditionalFormatting>
  <conditionalFormatting sqref="Z128">
    <cfRule type="expression" dxfId="32" priority="200" stopIfTrue="1">
      <formula>Z127&gt;0</formula>
    </cfRule>
  </conditionalFormatting>
  <conditionalFormatting sqref="Z131">
    <cfRule type="expression" dxfId="31" priority="199" stopIfTrue="1">
      <formula>Z130&gt;0</formula>
    </cfRule>
  </conditionalFormatting>
  <conditionalFormatting sqref="Z137">
    <cfRule type="expression" dxfId="30" priority="295" stopIfTrue="1">
      <formula>Z136&gt;0</formula>
    </cfRule>
  </conditionalFormatting>
  <conditionalFormatting sqref="Z140">
    <cfRule type="expression" dxfId="29" priority="133" stopIfTrue="1">
      <formula>Z139&gt;0</formula>
    </cfRule>
  </conditionalFormatting>
  <conditionalFormatting sqref="Z143">
    <cfRule type="expression" dxfId="28" priority="132" stopIfTrue="1">
      <formula>Z142&gt;0</formula>
    </cfRule>
  </conditionalFormatting>
  <conditionalFormatting sqref="Z146">
    <cfRule type="expression" dxfId="27" priority="131" stopIfTrue="1">
      <formula>Z145&gt;0</formula>
    </cfRule>
  </conditionalFormatting>
  <conditionalFormatting sqref="Z149">
    <cfRule type="expression" dxfId="26" priority="130" stopIfTrue="1">
      <formula>Z148&gt;0</formula>
    </cfRule>
  </conditionalFormatting>
  <conditionalFormatting sqref="Z152">
    <cfRule type="expression" dxfId="25" priority="129" stopIfTrue="1">
      <formula>Z151&gt;0</formula>
    </cfRule>
  </conditionalFormatting>
  <conditionalFormatting sqref="Z155">
    <cfRule type="expression" dxfId="24" priority="128" stopIfTrue="1">
      <formula>Z154&gt;0</formula>
    </cfRule>
  </conditionalFormatting>
  <conditionalFormatting sqref="Z158">
    <cfRule type="expression" dxfId="23" priority="127" stopIfTrue="1">
      <formula>Z157&gt;0</formula>
    </cfRule>
  </conditionalFormatting>
  <conditionalFormatting sqref="Z161">
    <cfRule type="expression" dxfId="22" priority="126" stopIfTrue="1">
      <formula>Z160&gt;0</formula>
    </cfRule>
  </conditionalFormatting>
  <conditionalFormatting sqref="Z164">
    <cfRule type="expression" dxfId="21" priority="125" stopIfTrue="1">
      <formula>Z163&gt;0</formula>
    </cfRule>
  </conditionalFormatting>
  <conditionalFormatting sqref="Z167">
    <cfRule type="expression" dxfId="20" priority="169" stopIfTrue="1">
      <formula>Z166&gt;0</formula>
    </cfRule>
  </conditionalFormatting>
  <conditionalFormatting sqref="Z170">
    <cfRule type="expression" dxfId="19" priority="168" stopIfTrue="1">
      <formula>Z169&gt;0</formula>
    </cfRule>
  </conditionalFormatting>
  <conditionalFormatting sqref="Z173">
    <cfRule type="expression" dxfId="18" priority="167" stopIfTrue="1">
      <formula>Z172&gt;0</formula>
    </cfRule>
  </conditionalFormatting>
  <conditionalFormatting sqref="Z176">
    <cfRule type="expression" dxfId="17" priority="166" stopIfTrue="1">
      <formula>Z175&gt;0</formula>
    </cfRule>
  </conditionalFormatting>
  <conditionalFormatting sqref="Z179">
    <cfRule type="expression" dxfId="16" priority="165" stopIfTrue="1">
      <formula>Z178&gt;0</formula>
    </cfRule>
  </conditionalFormatting>
  <conditionalFormatting sqref="Z182">
    <cfRule type="expression" dxfId="15" priority="164" stopIfTrue="1">
      <formula>Z181&gt;0</formula>
    </cfRule>
  </conditionalFormatting>
  <conditionalFormatting sqref="Z185">
    <cfRule type="expression" dxfId="14" priority="163" stopIfTrue="1">
      <formula>Z184&gt;0</formula>
    </cfRule>
  </conditionalFormatting>
  <conditionalFormatting sqref="Z188">
    <cfRule type="expression" dxfId="13" priority="162" stopIfTrue="1">
      <formula>Z187&gt;0</formula>
    </cfRule>
  </conditionalFormatting>
  <conditionalFormatting sqref="Z191">
    <cfRule type="expression" dxfId="12" priority="161" stopIfTrue="1">
      <formula>Z190&gt;0</formula>
    </cfRule>
  </conditionalFormatting>
  <conditionalFormatting sqref="Z194">
    <cfRule type="expression" dxfId="11" priority="294" stopIfTrue="1">
      <formula>Z193&gt;0</formula>
    </cfRule>
  </conditionalFormatting>
  <conditionalFormatting sqref="Z197">
    <cfRule type="expression" dxfId="10" priority="293" stopIfTrue="1">
      <formula>Z196&gt;0</formula>
    </cfRule>
  </conditionalFormatting>
  <conditionalFormatting sqref="Z200">
    <cfRule type="expression" dxfId="9" priority="292" stopIfTrue="1">
      <formula>Z199&gt;0</formula>
    </cfRule>
  </conditionalFormatting>
  <conditionalFormatting sqref="Z203">
    <cfRule type="expression" dxfId="8" priority="291" stopIfTrue="1">
      <formula>Z202&gt;0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67" fitToHeight="0" orientation="landscape" r:id="rId1"/>
  <headerFooter>
    <oddHeader>&amp;L
   &amp;G</oddHeader>
    <oddFooter>&amp;L&amp;"Arial Narrow,Normal"&amp;10      &amp;A
      &amp;F</oddFooter>
  </headerFooter>
  <rowBreaks count="2" manualBreakCount="2">
    <brk id="90" max="29" man="1"/>
    <brk id="203" max="29" man="1"/>
  </rowBreaks>
  <drawing r:id="rId2"/>
  <legacyDrawingHF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C06F0-3C5D-4F31-8048-CDE8268299AA}">
  <sheetPr codeName="Planilha14"/>
  <dimension ref="B1:U500"/>
  <sheetViews>
    <sheetView showGridLines="0" showZeros="0" view="pageBreakPreview" topLeftCell="C1" zoomScale="85" zoomScaleNormal="100" zoomScaleSheetLayoutView="85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1" style="24" customWidth="1"/>
    <col min="4" max="4" width="9.7109375" style="24" bestFit="1" customWidth="1"/>
    <col min="5" max="14" width="10.7109375" style="24" customWidth="1"/>
    <col min="15" max="15" width="10.7109375" style="26" customWidth="1"/>
    <col min="16" max="16" width="1.7109375" style="24" customWidth="1"/>
    <col min="17" max="17" width="9.140625" style="24" customWidth="1"/>
    <col min="18" max="16384" width="9.140625" style="24"/>
  </cols>
  <sheetData>
    <row r="1" spans="2:21" s="16" customFormat="1" ht="20.100000000000001" customHeight="1" x14ac:dyDescent="0.25"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</row>
    <row r="2" spans="2:21" s="16" customFormat="1" ht="20.100000000000001" customHeight="1" x14ac:dyDescent="0.25"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7"/>
    </row>
    <row r="3" spans="2:21" s="16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8"/>
      <c r="S4" s="8"/>
      <c r="T4" s="9"/>
      <c r="U4" s="9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0"/>
      <c r="N7" s="3"/>
      <c r="O7" s="14"/>
    </row>
    <row r="8" spans="2:21" s="15" customFormat="1" ht="20.100000000000001" customHeight="1" x14ac:dyDescent="0.25">
      <c r="B8" s="12"/>
      <c r="C8" s="13"/>
      <c r="D8" s="6"/>
      <c r="E8" s="6"/>
      <c r="F8" s="6"/>
      <c r="G8" s="7"/>
      <c r="H8" s="7"/>
      <c r="I8" s="7"/>
      <c r="J8" s="7"/>
      <c r="K8" s="6"/>
      <c r="M8" s="7"/>
      <c r="N8" s="7"/>
    </row>
    <row r="9" spans="2:21" ht="20.100000000000001" customHeight="1" x14ac:dyDescent="0.25">
      <c r="B9" s="34"/>
      <c r="O9" s="25"/>
    </row>
    <row r="10" spans="2:21" ht="20.100000000000001" customHeight="1" x14ac:dyDescent="0.25">
      <c r="B10" s="34"/>
      <c r="O10" s="25"/>
    </row>
    <row r="11" spans="2:21" ht="20.100000000000001" customHeight="1" x14ac:dyDescent="0.25">
      <c r="B11" s="34"/>
      <c r="C11" s="34"/>
      <c r="D11" s="37"/>
      <c r="E11" s="36"/>
      <c r="F11" s="34"/>
      <c r="G11" s="34"/>
      <c r="H11" s="34"/>
      <c r="I11" s="34"/>
      <c r="J11" s="34"/>
      <c r="K11" s="34"/>
      <c r="L11" s="37"/>
      <c r="M11" s="36"/>
      <c r="N11" s="34"/>
      <c r="O11" s="25"/>
    </row>
    <row r="12" spans="2:21" ht="20.100000000000001" customHeight="1" x14ac:dyDescent="0.25">
      <c r="B12" s="34"/>
      <c r="O12" s="25"/>
    </row>
    <row r="13" spans="2:21" ht="20.100000000000001" customHeight="1" x14ac:dyDescent="0.25">
      <c r="B13" s="34"/>
      <c r="C13" s="540" t="s">
        <v>333</v>
      </c>
      <c r="D13" s="540"/>
      <c r="E13" s="540"/>
      <c r="F13" s="540"/>
      <c r="G13" s="540"/>
      <c r="H13" s="540"/>
      <c r="I13" s="540"/>
      <c r="J13" s="540"/>
      <c r="K13" s="540"/>
      <c r="L13" s="540"/>
      <c r="M13" s="540"/>
      <c r="N13" s="540"/>
      <c r="O13" s="25"/>
    </row>
    <row r="14" spans="2:21" ht="20.100000000000001" customHeight="1" x14ac:dyDescent="0.25">
      <c r="B14" s="34"/>
      <c r="C14" s="540"/>
      <c r="D14" s="540"/>
      <c r="E14" s="540"/>
      <c r="F14" s="540"/>
      <c r="G14" s="540"/>
      <c r="H14" s="540"/>
      <c r="I14" s="540"/>
      <c r="J14" s="540"/>
      <c r="K14" s="540"/>
      <c r="L14" s="540"/>
      <c r="M14" s="540"/>
      <c r="N14" s="540"/>
      <c r="O14" s="25"/>
    </row>
    <row r="15" spans="2:21" ht="20.100000000000001" customHeight="1" x14ac:dyDescent="0.25">
      <c r="B15" s="34"/>
      <c r="C15" s="540"/>
      <c r="D15" s="540"/>
      <c r="E15" s="540"/>
      <c r="F15" s="540"/>
      <c r="G15" s="540"/>
      <c r="H15" s="540"/>
      <c r="I15" s="540"/>
      <c r="J15" s="540"/>
      <c r="K15" s="540"/>
      <c r="L15" s="540"/>
      <c r="M15" s="540"/>
      <c r="N15" s="540"/>
      <c r="O15" s="25"/>
    </row>
    <row r="16" spans="2:21" s="15" customFormat="1" ht="20.100000000000001" customHeight="1" x14ac:dyDescent="0.25">
      <c r="B16" s="12"/>
      <c r="C16" s="13"/>
      <c r="D16" s="6"/>
      <c r="E16" s="6"/>
      <c r="F16" s="6"/>
      <c r="G16" s="7"/>
      <c r="H16" s="7"/>
      <c r="I16" s="7"/>
      <c r="J16" s="7"/>
      <c r="K16" s="6"/>
      <c r="M16" s="7"/>
      <c r="N16" s="7"/>
    </row>
    <row r="17" spans="2:15" ht="20.100000000000001" customHeight="1" x14ac:dyDescent="0.25">
      <c r="B17" s="34"/>
      <c r="C17" s="35"/>
      <c r="D17" s="34"/>
      <c r="E17" s="34"/>
      <c r="F17" s="34"/>
      <c r="G17" s="34"/>
      <c r="H17" s="34"/>
      <c r="I17" s="34"/>
      <c r="J17" s="34"/>
      <c r="K17" s="31"/>
      <c r="L17" s="34"/>
      <c r="M17" s="34"/>
      <c r="N17" s="34"/>
      <c r="O17" s="25"/>
    </row>
    <row r="18" spans="2:15" ht="20.100000000000001" customHeight="1" x14ac:dyDescent="0.25">
      <c r="B18" s="34"/>
      <c r="C18" s="34"/>
      <c r="D18" s="37"/>
      <c r="E18" s="36"/>
      <c r="F18" s="34"/>
      <c r="G18" s="34"/>
      <c r="H18" s="34"/>
      <c r="I18" s="34"/>
      <c r="J18" s="34"/>
      <c r="K18" s="34"/>
      <c r="L18" s="37"/>
      <c r="M18" s="36"/>
      <c r="N18" s="34"/>
      <c r="O18" s="25"/>
    </row>
    <row r="19" spans="2:15" ht="20.100000000000001" customHeight="1" x14ac:dyDescent="0.25">
      <c r="B19" s="34"/>
      <c r="C19" s="34"/>
      <c r="D19" s="37"/>
      <c r="E19" s="36"/>
      <c r="F19" s="34"/>
      <c r="G19" s="34"/>
      <c r="H19" s="34"/>
      <c r="I19" s="34"/>
      <c r="J19" s="34"/>
      <c r="K19" s="34"/>
      <c r="L19" s="37"/>
      <c r="M19" s="36"/>
      <c r="N19" s="34"/>
      <c r="O19" s="25"/>
    </row>
    <row r="20" spans="2:15" ht="20.100000000000001" customHeight="1" x14ac:dyDescent="0.25">
      <c r="B20" s="34"/>
      <c r="C20" s="34"/>
      <c r="D20" s="37"/>
      <c r="E20" s="36"/>
      <c r="F20" s="34"/>
      <c r="G20" s="34"/>
      <c r="H20" s="34"/>
      <c r="I20" s="34"/>
      <c r="J20" s="34"/>
      <c r="K20" s="34"/>
      <c r="L20" s="37"/>
      <c r="M20" s="36"/>
      <c r="N20" s="34"/>
      <c r="O20" s="25"/>
    </row>
    <row r="21" spans="2:15" ht="20.100000000000001" customHeight="1" x14ac:dyDescent="0.25">
      <c r="B21" s="34"/>
      <c r="C21" s="34"/>
      <c r="D21" s="37"/>
      <c r="E21" s="36"/>
      <c r="F21" s="34"/>
      <c r="G21" s="34"/>
      <c r="H21" s="34"/>
      <c r="I21" s="34"/>
      <c r="J21" s="34"/>
      <c r="K21" s="34"/>
      <c r="L21" s="37"/>
      <c r="M21" s="36"/>
      <c r="N21" s="34"/>
      <c r="O21" s="25"/>
    </row>
    <row r="22" spans="2:15" ht="20.100000000000001" customHeight="1" x14ac:dyDescent="0.25">
      <c r="B22" s="34"/>
      <c r="C22" s="34"/>
      <c r="D22" s="37"/>
      <c r="E22" s="36"/>
      <c r="F22" s="34"/>
      <c r="G22" s="34"/>
      <c r="H22" s="34"/>
      <c r="I22" s="34"/>
      <c r="J22" s="34"/>
      <c r="K22" s="34"/>
      <c r="L22" s="37"/>
      <c r="M22" s="36"/>
      <c r="N22" s="34"/>
      <c r="O22" s="25"/>
    </row>
    <row r="23" spans="2:15" ht="20.100000000000001" customHeight="1" x14ac:dyDescent="0.25">
      <c r="B23" s="34"/>
      <c r="C23" s="33"/>
      <c r="D23" s="38"/>
      <c r="E23" s="39"/>
      <c r="F23" s="33"/>
      <c r="G23" s="34"/>
      <c r="H23" s="34"/>
      <c r="I23" s="34"/>
      <c r="J23" s="34"/>
      <c r="K23" s="33"/>
      <c r="L23" s="38"/>
      <c r="M23" s="39"/>
      <c r="N23" s="33"/>
      <c r="O23" s="25"/>
    </row>
    <row r="24" spans="2:15" s="15" customFormat="1" ht="20.100000000000001" customHeight="1" x14ac:dyDescent="0.25">
      <c r="B24" s="12"/>
      <c r="C24" s="13"/>
      <c r="D24" s="6"/>
      <c r="E24" s="6"/>
      <c r="F24" s="6"/>
      <c r="G24" s="7"/>
      <c r="H24" s="7"/>
      <c r="I24" s="7"/>
      <c r="J24" s="7"/>
      <c r="K24" s="6"/>
      <c r="M24" s="7"/>
      <c r="N24" s="7"/>
    </row>
    <row r="25" spans="2:15" ht="20.100000000000001" customHeight="1" x14ac:dyDescent="0.25">
      <c r="B25" s="34"/>
      <c r="C25" s="35"/>
      <c r="D25" s="34"/>
      <c r="E25" s="34"/>
      <c r="F25" s="34"/>
      <c r="G25" s="34"/>
      <c r="H25" s="34"/>
      <c r="I25" s="34"/>
      <c r="J25" s="34"/>
      <c r="K25" s="31"/>
      <c r="L25" s="34"/>
      <c r="M25"/>
      <c r="N25" s="34"/>
      <c r="O25" s="25"/>
    </row>
    <row r="26" spans="2:15" ht="20.100000000000001" customHeight="1" x14ac:dyDescent="0.25">
      <c r="B26" s="34"/>
      <c r="C26" s="34"/>
      <c r="D26" s="37"/>
      <c r="E26" s="36"/>
      <c r="F26" s="34"/>
      <c r="G26" s="34"/>
      <c r="H26" s="34"/>
      <c r="I26" s="34"/>
      <c r="J26" s="34"/>
      <c r="K26" s="34"/>
      <c r="L26" s="37"/>
      <c r="M26" s="36"/>
      <c r="N26" s="34"/>
      <c r="O26" s="25"/>
    </row>
    <row r="27" spans="2:15" ht="20.100000000000001" customHeight="1" x14ac:dyDescent="0.25">
      <c r="B27" s="34"/>
      <c r="C27" s="33"/>
      <c r="D27" s="38"/>
      <c r="E27" s="39"/>
      <c r="F27" s="33"/>
      <c r="G27" s="34"/>
      <c r="H27" s="34"/>
      <c r="I27" s="34"/>
      <c r="J27" s="34"/>
      <c r="K27" s="33"/>
      <c r="L27" s="38"/>
      <c r="M27" s="39"/>
      <c r="N27" s="33"/>
      <c r="O27" s="25"/>
    </row>
    <row r="500" spans="2:2" x14ac:dyDescent="0.25">
      <c r="B500" s="24" t="s">
        <v>265</v>
      </c>
    </row>
  </sheetData>
  <mergeCells count="2">
    <mergeCell ref="B1:P2"/>
    <mergeCell ref="C13:N15"/>
  </mergeCells>
  <printOptions horizontalCentered="1" vertic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 alignWithMargins="0">
    <oddHeader>&amp;L
&amp;G</oddHeader>
    <oddFooter>&amp;L&amp;"Arial Narrow,Normal"&amp;10&amp;A
&amp;F</oddFooter>
  </headerFooter>
  <colBreaks count="1" manualBreakCount="1">
    <brk id="17" max="1048575" man="1"/>
  </colBreaks>
  <drawing r:id="rId2"/>
  <legacyDrawingHF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5BC25-3283-4841-B981-7091C9DD3C49}">
  <sheetPr codeName="Planilha15"/>
  <dimension ref="A1:X940"/>
  <sheetViews>
    <sheetView showGridLines="0" view="pageBreakPreview" zoomScale="85" zoomScaleNormal="85" zoomScaleSheetLayoutView="85" workbookViewId="0">
      <pane xSplit="1" ySplit="10" topLeftCell="D763" activePane="bottomRight" state="frozen"/>
      <selection activeCell="B1" sqref="B1:AB2"/>
      <selection pane="topRight" activeCell="B1" sqref="B1:AB2"/>
      <selection pane="bottomLeft" activeCell="B1" sqref="B1:AB2"/>
      <selection pane="bottomRight" activeCell="B1" sqref="B1:AB2"/>
    </sheetView>
  </sheetViews>
  <sheetFormatPr defaultRowHeight="15" x14ac:dyDescent="0.25"/>
  <cols>
    <col min="1" max="1" width="1.7109375" style="206" customWidth="1"/>
    <col min="2" max="2" width="11.42578125" style="212" bestFit="1" customWidth="1"/>
    <col min="3" max="3" width="17.140625" style="212" bestFit="1" customWidth="1"/>
    <col min="4" max="4" width="94.28515625" style="230" customWidth="1"/>
    <col min="5" max="5" width="12.28515625" style="206" customWidth="1"/>
    <col min="6" max="6" width="13.42578125" style="229" bestFit="1" customWidth="1"/>
    <col min="7" max="8" width="14.28515625" style="228" bestFit="1" customWidth="1"/>
    <col min="9" max="9" width="15.28515625" style="212" customWidth="1"/>
    <col min="10" max="10" width="14.7109375" style="212" customWidth="1"/>
    <col min="11" max="11" width="1.7109375" style="206" customWidth="1"/>
    <col min="12" max="12" width="13.42578125" style="206" bestFit="1" customWidth="1"/>
    <col min="13" max="16384" width="9.140625" style="206"/>
  </cols>
  <sheetData>
    <row r="1" spans="1:11" s="115" customFormat="1" ht="50.1" customHeight="1" x14ac:dyDescent="0.25">
      <c r="B1" s="476" t="s">
        <v>377</v>
      </c>
      <c r="C1" s="476"/>
      <c r="D1" s="476"/>
      <c r="E1" s="476"/>
      <c r="F1" s="476"/>
      <c r="G1" s="476"/>
      <c r="H1" s="476"/>
      <c r="I1" s="476"/>
      <c r="J1" s="476"/>
      <c r="K1" s="116"/>
    </row>
    <row r="2" spans="1:11" s="115" customFormat="1" ht="9.9499999999999993" customHeight="1" x14ac:dyDescent="0.25">
      <c r="B2" s="120"/>
      <c r="C2" s="119"/>
      <c r="D2" s="116"/>
      <c r="E2" s="116"/>
      <c r="F2" s="266"/>
      <c r="G2" s="202"/>
      <c r="H2" s="202"/>
      <c r="I2" s="119"/>
      <c r="J2" s="119"/>
      <c r="K2" s="116"/>
    </row>
    <row r="3" spans="1:11" s="61" customFormat="1" ht="15" customHeight="1" x14ac:dyDescent="0.25">
      <c r="B3" s="84" t="s">
        <v>11</v>
      </c>
      <c r="C3" s="88" t="str">
        <f>'DADOS DA OBRA'!$B$12</f>
        <v>CONCLUSÃO DO REMANESCENTE DA OBRA DE REFORMA E AMPLIAÇÃO DA EFG EM ARTES BASILEU FRANÇA, LOCALIZADA EM GOIÂNIA-GO.</v>
      </c>
      <c r="D3" s="91"/>
      <c r="E3" s="84" t="s">
        <v>22</v>
      </c>
      <c r="F3" s="145" t="str">
        <f>'DADOS DA OBRA'!$J$21</f>
        <v>10/04/2026</v>
      </c>
      <c r="G3" s="264"/>
      <c r="H3" s="264"/>
      <c r="I3" s="215" t="s">
        <v>60</v>
      </c>
      <c r="J3" s="216">
        <f>'BDI NORMAL (SD) '!$J$25/100</f>
        <v>0.25069999999999998</v>
      </c>
      <c r="K3" s="265"/>
    </row>
    <row r="4" spans="1:11" s="61" customFormat="1" ht="15" customHeight="1" x14ac:dyDescent="0.25">
      <c r="B4" s="84" t="s">
        <v>13</v>
      </c>
      <c r="C4" s="88" t="str">
        <f>'DADOS DA OBRA'!$B$15&amp;", "&amp;'DADOS DA OBRA'!$B$18&amp;""</f>
        <v>AVENIDA UNIVERSITÁRIA, N. 1750, SETOR UNIVERSITÁRIO</v>
      </c>
      <c r="D4" s="91"/>
      <c r="E4" s="84" t="s">
        <v>12</v>
      </c>
      <c r="F4" s="88" t="str">
        <f>'CAPA - ORÇAMENTO'!$D$18</f>
        <v>00</v>
      </c>
      <c r="G4" s="264"/>
      <c r="H4" s="264"/>
      <c r="I4" s="215" t="s">
        <v>62</v>
      </c>
      <c r="J4" s="216">
        <f>'BDI DIFERENCIADO (SD)  '!$J$25/100</f>
        <v>0.20860000000000001</v>
      </c>
      <c r="K4" s="265"/>
    </row>
    <row r="5" spans="1:11" s="61" customFormat="1" ht="15" customHeight="1" x14ac:dyDescent="0.25">
      <c r="B5" s="84" t="s">
        <v>262</v>
      </c>
      <c r="C5" s="33" t="str">
        <f>'DADOS DA OBRA'!$J$18 &amp; "-" &amp; 'DADOS DA OBRA'!$M$18</f>
        <v>GOIÂNIA-GO</v>
      </c>
      <c r="D5" s="89"/>
      <c r="E5" s="84" t="s">
        <v>108</v>
      </c>
      <c r="F5" s="88" t="str">
        <f>'DADOS DA OBRA'!$B$24</f>
        <v>6 MESES</v>
      </c>
      <c r="G5" s="264"/>
      <c r="H5" s="264"/>
      <c r="I5" s="215"/>
      <c r="J5" s="123"/>
      <c r="K5" s="201"/>
    </row>
    <row r="6" spans="1:11" s="61" customFormat="1" ht="15" customHeight="1" x14ac:dyDescent="0.25">
      <c r="B6" s="84"/>
      <c r="C6" s="33"/>
      <c r="D6" s="89"/>
      <c r="E6" s="84"/>
      <c r="F6" s="88"/>
      <c r="G6" s="264"/>
      <c r="H6" s="264"/>
      <c r="I6" s="106"/>
      <c r="J6" s="123"/>
      <c r="K6" s="201"/>
    </row>
    <row r="7" spans="1:11" s="61" customFormat="1" ht="12.75" customHeight="1" x14ac:dyDescent="0.25">
      <c r="B7" s="85"/>
      <c r="C7" s="90"/>
      <c r="D7" s="89"/>
      <c r="E7" s="91"/>
      <c r="F7" s="84"/>
      <c r="G7" s="264"/>
      <c r="H7" s="264"/>
      <c r="I7" s="215"/>
      <c r="J7" s="123"/>
      <c r="K7" s="201"/>
    </row>
    <row r="8" spans="1:11" s="61" customFormat="1" ht="12.75" customHeight="1" x14ac:dyDescent="0.25">
      <c r="B8" s="85"/>
      <c r="C8" s="90"/>
      <c r="D8" s="89"/>
      <c r="E8" s="91"/>
      <c r="F8" s="84"/>
      <c r="G8" s="264"/>
      <c r="H8" s="264"/>
      <c r="I8" s="215"/>
      <c r="J8" s="123"/>
      <c r="K8" s="201"/>
    </row>
    <row r="9" spans="1:11" s="112" customFormat="1" ht="6.95" customHeight="1" thickBot="1" x14ac:dyDescent="0.3">
      <c r="B9" s="113"/>
      <c r="C9" s="113"/>
      <c r="D9" s="113"/>
      <c r="F9" s="114"/>
      <c r="G9" s="203"/>
      <c r="H9" s="203"/>
      <c r="I9" s="263"/>
      <c r="J9" s="262"/>
      <c r="K9" s="262"/>
    </row>
    <row r="10" spans="1:11" s="212" customFormat="1" ht="33.75" thickBot="1" x14ac:dyDescent="0.3">
      <c r="A10" s="255" t="s">
        <v>73</v>
      </c>
      <c r="B10" s="261" t="s">
        <v>15</v>
      </c>
      <c r="C10" s="259" t="s">
        <v>33</v>
      </c>
      <c r="D10" s="259" t="s">
        <v>30</v>
      </c>
      <c r="E10" s="259" t="s">
        <v>24</v>
      </c>
      <c r="F10" s="259" t="s">
        <v>26</v>
      </c>
      <c r="G10" s="260" t="s">
        <v>74</v>
      </c>
      <c r="H10" s="260" t="s">
        <v>25</v>
      </c>
      <c r="I10" s="259" t="s">
        <v>56</v>
      </c>
      <c r="J10" s="258" t="s">
        <v>75</v>
      </c>
    </row>
    <row r="11" spans="1:11" s="212" customFormat="1" ht="38.25" x14ac:dyDescent="0.25">
      <c r="A11" s="255"/>
      <c r="B11" s="454" t="s">
        <v>3110</v>
      </c>
      <c r="C11" s="455" t="s">
        <v>130</v>
      </c>
      <c r="D11" s="456" t="s">
        <v>3111</v>
      </c>
      <c r="E11" s="455" t="s">
        <v>2175</v>
      </c>
      <c r="F11" s="707">
        <v>90556.34</v>
      </c>
      <c r="G11" s="708">
        <v>15.78</v>
      </c>
      <c r="H11" s="457">
        <f>TRUNC(F11*G11,2)</f>
        <v>1428979.04</v>
      </c>
      <c r="I11" s="458">
        <f t="shared" ref="I11:I74" si="0">H11/$J$761</f>
        <v>5.546669540719467E-2</v>
      </c>
      <c r="J11" s="459">
        <f>I11</f>
        <v>5.546669540719467E-2</v>
      </c>
    </row>
    <row r="12" spans="1:11" s="212" customFormat="1" ht="38.25" x14ac:dyDescent="0.25">
      <c r="A12" s="255"/>
      <c r="B12" s="460" t="s">
        <v>2867</v>
      </c>
      <c r="C12" s="461" t="s">
        <v>130</v>
      </c>
      <c r="D12" s="462" t="s">
        <v>2868</v>
      </c>
      <c r="E12" s="461" t="s">
        <v>131</v>
      </c>
      <c r="F12" s="709">
        <v>3538.07</v>
      </c>
      <c r="G12" s="710">
        <v>269.20999999999998</v>
      </c>
      <c r="H12" s="463">
        <f>TRUNC(F12*G12,2)</f>
        <v>952483.82</v>
      </c>
      <c r="I12" s="464">
        <f t="shared" si="0"/>
        <v>3.6971242016412803E-2</v>
      </c>
      <c r="J12" s="465">
        <f>I12+J11</f>
        <v>9.243793742360748E-2</v>
      </c>
    </row>
    <row r="13" spans="1:11" s="212" customFormat="1" ht="16.5" x14ac:dyDescent="0.25">
      <c r="A13" s="255"/>
      <c r="B13" s="460" t="s">
        <v>2929</v>
      </c>
      <c r="C13" s="461" t="s">
        <v>142</v>
      </c>
      <c r="D13" s="462" t="s">
        <v>2930</v>
      </c>
      <c r="E13" s="461" t="s">
        <v>131</v>
      </c>
      <c r="F13" s="709">
        <v>1240.1400000000001</v>
      </c>
      <c r="G13" s="710">
        <v>651.12</v>
      </c>
      <c r="H13" s="463">
        <f>TRUNC(F13*G13,2)</f>
        <v>807479.95</v>
      </c>
      <c r="I13" s="464">
        <f t="shared" si="0"/>
        <v>3.1342828117385667E-2</v>
      </c>
      <c r="J13" s="465">
        <f t="shared" ref="J13:J68" si="1">I13+J12</f>
        <v>0.12378076554099315</v>
      </c>
    </row>
    <row r="14" spans="1:11" s="212" customFormat="1" ht="38.25" x14ac:dyDescent="0.25">
      <c r="A14" s="255"/>
      <c r="B14" s="460" t="s">
        <v>1475</v>
      </c>
      <c r="C14" s="461" t="s">
        <v>931</v>
      </c>
      <c r="D14" s="462" t="s">
        <v>3085</v>
      </c>
      <c r="E14" s="461" t="s">
        <v>1477</v>
      </c>
      <c r="F14" s="709">
        <v>29260.29</v>
      </c>
      <c r="G14" s="710">
        <v>27</v>
      </c>
      <c r="H14" s="463">
        <f t="shared" ref="H14" si="2">TRUNC(F14*G14,2)</f>
        <v>790027.83</v>
      </c>
      <c r="I14" s="464">
        <f t="shared" si="0"/>
        <v>3.0665413405795629E-2</v>
      </c>
      <c r="J14" s="465">
        <f t="shared" si="1"/>
        <v>0.15444617894678878</v>
      </c>
    </row>
    <row r="15" spans="1:11" s="212" customFormat="1" ht="25.5" x14ac:dyDescent="0.25">
      <c r="A15" s="255"/>
      <c r="B15" s="460" t="s">
        <v>2815</v>
      </c>
      <c r="C15" s="461" t="s">
        <v>160</v>
      </c>
      <c r="D15" s="462" t="s">
        <v>2816</v>
      </c>
      <c r="E15" s="461" t="s">
        <v>159</v>
      </c>
      <c r="F15" s="709">
        <v>48</v>
      </c>
      <c r="G15" s="710">
        <v>15456.44</v>
      </c>
      <c r="H15" s="463">
        <f>TRUNC(F15*G15,2)</f>
        <v>741909.12</v>
      </c>
      <c r="I15" s="464">
        <f t="shared" si="0"/>
        <v>2.8797656247540087E-2</v>
      </c>
      <c r="J15" s="465">
        <f t="shared" si="1"/>
        <v>0.18324383519432885</v>
      </c>
    </row>
    <row r="16" spans="1:11" s="212" customFormat="1" ht="25.5" x14ac:dyDescent="0.25">
      <c r="A16" s="255"/>
      <c r="B16" s="460" t="s">
        <v>2818</v>
      </c>
      <c r="C16" s="461" t="s">
        <v>130</v>
      </c>
      <c r="D16" s="462" t="s">
        <v>2819</v>
      </c>
      <c r="E16" s="461" t="s">
        <v>159</v>
      </c>
      <c r="F16" s="709">
        <v>41</v>
      </c>
      <c r="G16" s="710">
        <v>16693.810000000001</v>
      </c>
      <c r="H16" s="463">
        <f t="shared" ref="H16:H70" si="3">TRUNC(F16*G16,2)</f>
        <v>684446.21</v>
      </c>
      <c r="I16" s="464">
        <f t="shared" si="0"/>
        <v>2.65671982513325E-2</v>
      </c>
      <c r="J16" s="465">
        <f t="shared" si="1"/>
        <v>0.20981103344566135</v>
      </c>
    </row>
    <row r="17" spans="1:15" s="212" customFormat="1" ht="25.5" x14ac:dyDescent="0.25">
      <c r="A17" s="255"/>
      <c r="B17" s="460" t="s">
        <v>3431</v>
      </c>
      <c r="C17" s="461" t="s">
        <v>974</v>
      </c>
      <c r="D17" s="462" t="s">
        <v>3432</v>
      </c>
      <c r="E17" s="461" t="s">
        <v>159</v>
      </c>
      <c r="F17" s="709">
        <v>1</v>
      </c>
      <c r="G17" s="710">
        <v>660863.69999999995</v>
      </c>
      <c r="H17" s="463">
        <f t="shared" si="3"/>
        <v>660863.69999999995</v>
      </c>
      <c r="I17" s="464">
        <f t="shared" si="0"/>
        <v>2.5651828702520137E-2</v>
      </c>
      <c r="J17" s="465">
        <f t="shared" si="1"/>
        <v>0.23546286214818149</v>
      </c>
    </row>
    <row r="18" spans="1:15" s="212" customFormat="1" ht="16.5" x14ac:dyDescent="0.25">
      <c r="A18" s="255"/>
      <c r="B18" s="460" t="s">
        <v>1396</v>
      </c>
      <c r="C18" s="461" t="s">
        <v>1336</v>
      </c>
      <c r="D18" s="462" t="s">
        <v>1397</v>
      </c>
      <c r="E18" s="461" t="s">
        <v>138</v>
      </c>
      <c r="F18" s="709">
        <v>1062.1300000000001</v>
      </c>
      <c r="G18" s="710">
        <v>604.6</v>
      </c>
      <c r="H18" s="463">
        <f t="shared" si="3"/>
        <v>642163.79</v>
      </c>
      <c r="I18" s="464">
        <f t="shared" si="0"/>
        <v>2.4925980258926488E-2</v>
      </c>
      <c r="J18" s="465">
        <f t="shared" si="1"/>
        <v>0.26038884240710797</v>
      </c>
    </row>
    <row r="19" spans="1:15" s="212" customFormat="1" ht="25.5" x14ac:dyDescent="0.25">
      <c r="A19" s="255"/>
      <c r="B19" s="460" t="s">
        <v>3885</v>
      </c>
      <c r="C19" s="461" t="s">
        <v>130</v>
      </c>
      <c r="D19" s="462" t="s">
        <v>3886</v>
      </c>
      <c r="E19" s="461" t="s">
        <v>131</v>
      </c>
      <c r="F19" s="709">
        <v>1094.1300000000001</v>
      </c>
      <c r="G19" s="710">
        <v>575.82000000000005</v>
      </c>
      <c r="H19" s="463">
        <f t="shared" si="3"/>
        <v>630021.93000000005</v>
      </c>
      <c r="I19" s="464">
        <f t="shared" si="0"/>
        <v>2.4454686537013812E-2</v>
      </c>
      <c r="J19" s="465">
        <f t="shared" si="1"/>
        <v>0.28484352894412179</v>
      </c>
      <c r="O19"/>
    </row>
    <row r="20" spans="1:15" s="212" customFormat="1" ht="25.5" x14ac:dyDescent="0.25">
      <c r="A20" s="255"/>
      <c r="B20" s="460" t="s">
        <v>3105</v>
      </c>
      <c r="C20" s="461" t="s">
        <v>142</v>
      </c>
      <c r="D20" s="462" t="s">
        <v>3106</v>
      </c>
      <c r="E20" s="461" t="s">
        <v>131</v>
      </c>
      <c r="F20" s="709">
        <v>2884.98</v>
      </c>
      <c r="G20" s="710">
        <v>213.02</v>
      </c>
      <c r="H20" s="463">
        <f t="shared" si="3"/>
        <v>614558.43000000005</v>
      </c>
      <c r="I20" s="464">
        <f t="shared" si="0"/>
        <v>2.3854461326972134E-2</v>
      </c>
      <c r="J20" s="465">
        <f t="shared" si="1"/>
        <v>0.3086979902710939</v>
      </c>
    </row>
    <row r="21" spans="1:15" s="212" customFormat="1" ht="16.5" x14ac:dyDescent="0.25">
      <c r="A21" s="255"/>
      <c r="B21" s="460" t="s">
        <v>793</v>
      </c>
      <c r="C21" s="461" t="s">
        <v>1336</v>
      </c>
      <c r="D21" s="462" t="s">
        <v>157</v>
      </c>
      <c r="E21" s="461" t="s">
        <v>156</v>
      </c>
      <c r="F21" s="709">
        <v>28473.87</v>
      </c>
      <c r="G21" s="710">
        <v>18.82</v>
      </c>
      <c r="H21" s="463">
        <f t="shared" si="3"/>
        <v>535878.23</v>
      </c>
      <c r="I21" s="464">
        <f t="shared" si="0"/>
        <v>2.0800441242830689E-2</v>
      </c>
      <c r="J21" s="465">
        <f t="shared" si="1"/>
        <v>0.32949843151392461</v>
      </c>
    </row>
    <row r="22" spans="1:15" s="212" customFormat="1" ht="16.5" x14ac:dyDescent="0.25">
      <c r="A22" s="255"/>
      <c r="B22" s="460" t="s">
        <v>3083</v>
      </c>
      <c r="C22" s="461" t="s">
        <v>1336</v>
      </c>
      <c r="D22" s="462" t="s">
        <v>3084</v>
      </c>
      <c r="E22" s="461" t="s">
        <v>131</v>
      </c>
      <c r="F22" s="709">
        <v>4652.93</v>
      </c>
      <c r="G22" s="710">
        <v>103.65</v>
      </c>
      <c r="H22" s="463">
        <f t="shared" si="3"/>
        <v>482276.19</v>
      </c>
      <c r="I22" s="464">
        <f t="shared" si="0"/>
        <v>1.8719845276997445E-2</v>
      </c>
      <c r="J22" s="465">
        <f t="shared" si="1"/>
        <v>0.34821827679092204</v>
      </c>
    </row>
    <row r="23" spans="1:15" s="212" customFormat="1" ht="16.5" x14ac:dyDescent="0.25">
      <c r="A23" s="255"/>
      <c r="B23" s="460" t="s">
        <v>2094</v>
      </c>
      <c r="C23" s="461" t="s">
        <v>1336</v>
      </c>
      <c r="D23" s="462" t="s">
        <v>2095</v>
      </c>
      <c r="E23" s="461" t="s">
        <v>131</v>
      </c>
      <c r="F23" s="709">
        <v>729.13</v>
      </c>
      <c r="G23" s="710">
        <v>623.07000000000005</v>
      </c>
      <c r="H23" s="463">
        <f t="shared" si="3"/>
        <v>454299.02</v>
      </c>
      <c r="I23" s="464">
        <f t="shared" si="0"/>
        <v>1.7633894312492533E-2</v>
      </c>
      <c r="J23" s="465">
        <f t="shared" si="1"/>
        <v>0.36585217110341456</v>
      </c>
    </row>
    <row r="24" spans="1:15" s="212" customFormat="1" ht="16.5" x14ac:dyDescent="0.25">
      <c r="A24" s="255"/>
      <c r="B24" s="460" t="s">
        <v>2920</v>
      </c>
      <c r="C24" s="461" t="s">
        <v>130</v>
      </c>
      <c r="D24" s="462" t="s">
        <v>2921</v>
      </c>
      <c r="E24" s="461" t="s">
        <v>131</v>
      </c>
      <c r="F24" s="709">
        <v>220.26</v>
      </c>
      <c r="G24" s="710">
        <v>2024.79</v>
      </c>
      <c r="H24" s="463">
        <f t="shared" si="3"/>
        <v>445980.24</v>
      </c>
      <c r="I24" s="464">
        <f t="shared" si="0"/>
        <v>1.7310995778991676E-2</v>
      </c>
      <c r="J24" s="465">
        <f t="shared" si="1"/>
        <v>0.38316316688240626</v>
      </c>
    </row>
    <row r="25" spans="1:15" s="212" customFormat="1" ht="25.5" x14ac:dyDescent="0.25">
      <c r="A25" s="255"/>
      <c r="B25" s="460" t="s">
        <v>2158</v>
      </c>
      <c r="C25" s="461" t="s">
        <v>130</v>
      </c>
      <c r="D25" s="462" t="s">
        <v>2159</v>
      </c>
      <c r="E25" s="461" t="s">
        <v>131</v>
      </c>
      <c r="F25" s="709">
        <v>773.4</v>
      </c>
      <c r="G25" s="710">
        <v>485.57</v>
      </c>
      <c r="H25" s="463">
        <f t="shared" si="3"/>
        <v>375539.83</v>
      </c>
      <c r="I25" s="464">
        <f t="shared" si="0"/>
        <v>1.4576808183190473E-2</v>
      </c>
      <c r="J25" s="465">
        <f t="shared" si="1"/>
        <v>0.39773997506559672</v>
      </c>
    </row>
    <row r="26" spans="1:15" s="212" customFormat="1" ht="16.5" x14ac:dyDescent="0.25">
      <c r="A26" s="255"/>
      <c r="B26" s="460" t="s">
        <v>961</v>
      </c>
      <c r="C26" s="461" t="s">
        <v>1336</v>
      </c>
      <c r="D26" s="462" t="s">
        <v>3879</v>
      </c>
      <c r="E26" s="461" t="s">
        <v>131</v>
      </c>
      <c r="F26" s="709">
        <v>2651.36</v>
      </c>
      <c r="G26" s="710">
        <v>121.4</v>
      </c>
      <c r="H26" s="463">
        <f t="shared" si="3"/>
        <v>321875.09999999998</v>
      </c>
      <c r="I26" s="464">
        <f t="shared" si="0"/>
        <v>1.2493778866665759E-2</v>
      </c>
      <c r="J26" s="465">
        <f t="shared" si="1"/>
        <v>0.41023375393226247</v>
      </c>
    </row>
    <row r="27" spans="1:15" s="212" customFormat="1" ht="25.5" x14ac:dyDescent="0.25">
      <c r="A27" s="255"/>
      <c r="B27" s="460" t="s">
        <v>3428</v>
      </c>
      <c r="C27" s="461" t="s">
        <v>974</v>
      </c>
      <c r="D27" s="462" t="s">
        <v>3429</v>
      </c>
      <c r="E27" s="461" t="s">
        <v>159</v>
      </c>
      <c r="F27" s="709">
        <v>1</v>
      </c>
      <c r="G27" s="710">
        <v>317442.67</v>
      </c>
      <c r="H27" s="463">
        <f t="shared" si="3"/>
        <v>317442.67</v>
      </c>
      <c r="I27" s="464">
        <f t="shared" si="0"/>
        <v>1.2321731385322917E-2</v>
      </c>
      <c r="J27" s="465">
        <f t="shared" si="1"/>
        <v>0.42255548531758541</v>
      </c>
    </row>
    <row r="28" spans="1:15" s="212" customFormat="1" ht="51" x14ac:dyDescent="0.25">
      <c r="A28" s="255"/>
      <c r="B28" s="460" t="s">
        <v>1479</v>
      </c>
      <c r="C28" s="461" t="s">
        <v>931</v>
      </c>
      <c r="D28" s="462" t="s">
        <v>1480</v>
      </c>
      <c r="E28" s="461" t="s">
        <v>138</v>
      </c>
      <c r="F28" s="709">
        <v>19873.93</v>
      </c>
      <c r="G28" s="710">
        <v>15.09</v>
      </c>
      <c r="H28" s="463">
        <f t="shared" si="3"/>
        <v>299897.59999999998</v>
      </c>
      <c r="I28" s="464">
        <f t="shared" si="0"/>
        <v>1.1640708762634266E-2</v>
      </c>
      <c r="J28" s="465">
        <f t="shared" si="1"/>
        <v>0.4341961940802197</v>
      </c>
    </row>
    <row r="29" spans="1:15" s="212" customFormat="1" ht="25.5" x14ac:dyDescent="0.25">
      <c r="A29" s="255"/>
      <c r="B29" s="460" t="s">
        <v>2812</v>
      </c>
      <c r="C29" s="461" t="s">
        <v>160</v>
      </c>
      <c r="D29" s="462" t="s">
        <v>2813</v>
      </c>
      <c r="E29" s="461" t="s">
        <v>159</v>
      </c>
      <c r="F29" s="709">
        <v>25</v>
      </c>
      <c r="G29" s="710">
        <v>11109.34</v>
      </c>
      <c r="H29" s="463">
        <f t="shared" si="3"/>
        <v>277733.5</v>
      </c>
      <c r="I29" s="464">
        <f t="shared" si="0"/>
        <v>1.078039566547743E-2</v>
      </c>
      <c r="J29" s="465">
        <f t="shared" si="1"/>
        <v>0.44497658974569715</v>
      </c>
      <c r="M29"/>
    </row>
    <row r="30" spans="1:15" s="212" customFormat="1" ht="16.5" x14ac:dyDescent="0.25">
      <c r="A30" s="255"/>
      <c r="B30" s="460" t="s">
        <v>3020</v>
      </c>
      <c r="C30" s="461" t="s">
        <v>969</v>
      </c>
      <c r="D30" s="462" t="s">
        <v>3021</v>
      </c>
      <c r="E30" s="461" t="s">
        <v>131</v>
      </c>
      <c r="F30" s="709">
        <v>1872.78</v>
      </c>
      <c r="G30" s="710">
        <v>140.18</v>
      </c>
      <c r="H30" s="463">
        <f t="shared" si="3"/>
        <v>262526.3</v>
      </c>
      <c r="I30" s="464">
        <f t="shared" si="0"/>
        <v>1.0190118896689911E-2</v>
      </c>
      <c r="J30" s="465">
        <f t="shared" si="1"/>
        <v>0.45516670864238706</v>
      </c>
    </row>
    <row r="31" spans="1:15" s="212" customFormat="1" ht="16.5" x14ac:dyDescent="0.25">
      <c r="A31" s="255"/>
      <c r="B31" s="460" t="s">
        <v>2945</v>
      </c>
      <c r="C31" s="461" t="s">
        <v>1336</v>
      </c>
      <c r="D31" s="462" t="s">
        <v>2946</v>
      </c>
      <c r="E31" s="461" t="s">
        <v>131</v>
      </c>
      <c r="F31" s="709">
        <v>3661.4</v>
      </c>
      <c r="G31" s="710">
        <v>68.06</v>
      </c>
      <c r="H31" s="463">
        <f t="shared" si="3"/>
        <v>249194.88</v>
      </c>
      <c r="I31" s="464">
        <f t="shared" si="0"/>
        <v>9.6726516758373349E-3</v>
      </c>
      <c r="J31" s="465">
        <f t="shared" si="1"/>
        <v>0.46483936031822437</v>
      </c>
    </row>
    <row r="32" spans="1:15" s="212" customFormat="1" ht="25.5" x14ac:dyDescent="0.25">
      <c r="A32" s="255"/>
      <c r="B32" s="460" t="s">
        <v>3869</v>
      </c>
      <c r="C32" s="461" t="s">
        <v>160</v>
      </c>
      <c r="D32" s="462" t="s">
        <v>3870</v>
      </c>
      <c r="E32" s="461" t="s">
        <v>131</v>
      </c>
      <c r="F32" s="709">
        <v>4952.93</v>
      </c>
      <c r="G32" s="710">
        <v>47.16</v>
      </c>
      <c r="H32" s="463">
        <f t="shared" si="3"/>
        <v>233580.17</v>
      </c>
      <c r="I32" s="464">
        <f t="shared" si="0"/>
        <v>9.0665571571649853E-3</v>
      </c>
      <c r="J32" s="465">
        <f t="shared" si="1"/>
        <v>0.47390591747538935</v>
      </c>
    </row>
    <row r="33" spans="1:10" s="212" customFormat="1" ht="16.5" x14ac:dyDescent="0.25">
      <c r="A33" s="255"/>
      <c r="B33" s="460" t="s">
        <v>1592</v>
      </c>
      <c r="C33" s="461" t="s">
        <v>1336</v>
      </c>
      <c r="D33" s="462" t="s">
        <v>1593</v>
      </c>
      <c r="E33" s="461" t="s">
        <v>188</v>
      </c>
      <c r="F33" s="709">
        <v>1304.73</v>
      </c>
      <c r="G33" s="710">
        <v>174.91</v>
      </c>
      <c r="H33" s="463">
        <f t="shared" si="3"/>
        <v>228210.32</v>
      </c>
      <c r="I33" s="464">
        <f t="shared" si="0"/>
        <v>8.8581231451921264E-3</v>
      </c>
      <c r="J33" s="465">
        <f t="shared" si="1"/>
        <v>0.48276404062058148</v>
      </c>
    </row>
    <row r="34" spans="1:10" s="212" customFormat="1" ht="38.25" x14ac:dyDescent="0.25">
      <c r="A34" s="255"/>
      <c r="B34" s="460" t="s">
        <v>2091</v>
      </c>
      <c r="C34" s="461" t="s">
        <v>160</v>
      </c>
      <c r="D34" s="462" t="s">
        <v>2092</v>
      </c>
      <c r="E34" s="461" t="s">
        <v>131</v>
      </c>
      <c r="F34" s="709">
        <v>1793.36</v>
      </c>
      <c r="G34" s="710">
        <v>126.96</v>
      </c>
      <c r="H34" s="463">
        <f t="shared" si="3"/>
        <v>227684.98</v>
      </c>
      <c r="I34" s="464">
        <f t="shared" si="0"/>
        <v>8.8377317517919721E-3</v>
      </c>
      <c r="J34" s="465">
        <f t="shared" si="1"/>
        <v>0.49160177237237346</v>
      </c>
    </row>
    <row r="35" spans="1:10" s="212" customFormat="1" ht="38.25" x14ac:dyDescent="0.25">
      <c r="A35" s="255"/>
      <c r="B35" s="460" t="s">
        <v>2088</v>
      </c>
      <c r="C35" s="461" t="s">
        <v>160</v>
      </c>
      <c r="D35" s="462" t="s">
        <v>2089</v>
      </c>
      <c r="E35" s="461" t="s">
        <v>131</v>
      </c>
      <c r="F35" s="709">
        <v>2140.4</v>
      </c>
      <c r="G35" s="710">
        <v>105.41</v>
      </c>
      <c r="H35" s="463">
        <f t="shared" si="3"/>
        <v>225619.56</v>
      </c>
      <c r="I35" s="464">
        <f t="shared" si="0"/>
        <v>8.7575612112724063E-3</v>
      </c>
      <c r="J35" s="465">
        <f t="shared" si="1"/>
        <v>0.50035933358364582</v>
      </c>
    </row>
    <row r="36" spans="1:10" s="212" customFormat="1" ht="16.5" x14ac:dyDescent="0.25">
      <c r="A36" s="255"/>
      <c r="B36" s="460" t="s">
        <v>2851</v>
      </c>
      <c r="C36" s="461" t="s">
        <v>969</v>
      </c>
      <c r="D36" s="462" t="s">
        <v>2852</v>
      </c>
      <c r="E36" s="461" t="s">
        <v>159</v>
      </c>
      <c r="F36" s="709">
        <v>1</v>
      </c>
      <c r="G36" s="710">
        <v>224200</v>
      </c>
      <c r="H36" s="463">
        <f t="shared" si="3"/>
        <v>224200</v>
      </c>
      <c r="I36" s="464">
        <f t="shared" si="0"/>
        <v>8.7024601216635373E-3</v>
      </c>
      <c r="J36" s="465">
        <f t="shared" si="1"/>
        <v>0.50906179370530935</v>
      </c>
    </row>
    <row r="37" spans="1:10" s="212" customFormat="1" ht="25.5" x14ac:dyDescent="0.25">
      <c r="A37" s="255"/>
      <c r="B37" s="460" t="s">
        <v>2426</v>
      </c>
      <c r="C37" s="461" t="s">
        <v>130</v>
      </c>
      <c r="D37" s="462" t="s">
        <v>2427</v>
      </c>
      <c r="E37" s="461" t="s">
        <v>136</v>
      </c>
      <c r="F37" s="709">
        <v>1597</v>
      </c>
      <c r="G37" s="710">
        <v>135.43</v>
      </c>
      <c r="H37" s="463">
        <f t="shared" si="3"/>
        <v>216281.71</v>
      </c>
      <c r="I37" s="464">
        <f t="shared" si="0"/>
        <v>8.3951068524540495E-3</v>
      </c>
      <c r="J37" s="465">
        <f t="shared" si="1"/>
        <v>0.51745690055776339</v>
      </c>
    </row>
    <row r="38" spans="1:10" s="212" customFormat="1" ht="16.5" x14ac:dyDescent="0.25">
      <c r="A38" s="255"/>
      <c r="B38" s="460" t="s">
        <v>875</v>
      </c>
      <c r="C38" s="461" t="s">
        <v>1336</v>
      </c>
      <c r="D38" s="462" t="s">
        <v>266</v>
      </c>
      <c r="E38" s="461" t="s">
        <v>141</v>
      </c>
      <c r="F38" s="709">
        <v>40284.769999999997</v>
      </c>
      <c r="G38" s="710">
        <v>5.19</v>
      </c>
      <c r="H38" s="463">
        <f t="shared" si="3"/>
        <v>209077.95</v>
      </c>
      <c r="I38" s="464">
        <f t="shared" si="0"/>
        <v>8.1154885022041174E-3</v>
      </c>
      <c r="J38" s="465">
        <f t="shared" si="1"/>
        <v>0.5255723890599675</v>
      </c>
    </row>
    <row r="39" spans="1:10" s="212" customFormat="1" ht="16.5" x14ac:dyDescent="0.25">
      <c r="A39" s="255"/>
      <c r="B39" s="460" t="s">
        <v>2952</v>
      </c>
      <c r="C39" s="461" t="s">
        <v>164</v>
      </c>
      <c r="D39" s="462" t="s">
        <v>2953</v>
      </c>
      <c r="E39" s="461" t="s">
        <v>131</v>
      </c>
      <c r="F39" s="709">
        <v>2189.59</v>
      </c>
      <c r="G39" s="710">
        <v>95</v>
      </c>
      <c r="H39" s="463">
        <f t="shared" si="3"/>
        <v>208011.05</v>
      </c>
      <c r="I39" s="464">
        <f t="shared" si="0"/>
        <v>8.0740761261835856E-3</v>
      </c>
      <c r="J39" s="465">
        <f t="shared" si="1"/>
        <v>0.53364646518615111</v>
      </c>
    </row>
    <row r="40" spans="1:10" s="212" customFormat="1" ht="16.5" x14ac:dyDescent="0.25">
      <c r="A40" s="255"/>
      <c r="B40" s="460" t="s">
        <v>1351</v>
      </c>
      <c r="C40" s="461" t="s">
        <v>1336</v>
      </c>
      <c r="D40" s="462" t="s">
        <v>1350</v>
      </c>
      <c r="E40" s="461" t="s">
        <v>131</v>
      </c>
      <c r="F40" s="709">
        <v>13792.57</v>
      </c>
      <c r="G40" s="710">
        <v>14.99</v>
      </c>
      <c r="H40" s="463">
        <f t="shared" si="3"/>
        <v>206750.62</v>
      </c>
      <c r="I40" s="464">
        <f t="shared" si="0"/>
        <v>8.0251517648492945E-3</v>
      </c>
      <c r="J40" s="465">
        <f t="shared" si="1"/>
        <v>0.54167161695100041</v>
      </c>
    </row>
    <row r="41" spans="1:10" s="212" customFormat="1" ht="25.5" x14ac:dyDescent="0.25">
      <c r="A41" s="255"/>
      <c r="B41" s="460" t="s">
        <v>2120</v>
      </c>
      <c r="C41" s="461" t="s">
        <v>160</v>
      </c>
      <c r="D41" s="462" t="s">
        <v>2121</v>
      </c>
      <c r="E41" s="461" t="s">
        <v>131</v>
      </c>
      <c r="F41" s="709">
        <v>1064.01</v>
      </c>
      <c r="G41" s="710">
        <v>190.36</v>
      </c>
      <c r="H41" s="463">
        <f t="shared" si="3"/>
        <v>202544.94</v>
      </c>
      <c r="I41" s="464">
        <f t="shared" si="0"/>
        <v>7.8619057234377062E-3</v>
      </c>
      <c r="J41" s="465">
        <f t="shared" si="1"/>
        <v>0.54953352267443811</v>
      </c>
    </row>
    <row r="42" spans="1:10" s="212" customFormat="1" ht="16.5" x14ac:dyDescent="0.25">
      <c r="A42" s="255"/>
      <c r="B42" s="460" t="s">
        <v>2964</v>
      </c>
      <c r="C42" s="461" t="s">
        <v>130</v>
      </c>
      <c r="D42" s="462" t="s">
        <v>2965</v>
      </c>
      <c r="E42" s="461" t="s">
        <v>141</v>
      </c>
      <c r="F42" s="709">
        <v>3978.26</v>
      </c>
      <c r="G42" s="710">
        <v>50.66</v>
      </c>
      <c r="H42" s="463">
        <f t="shared" si="3"/>
        <v>201538.65</v>
      </c>
      <c r="I42" s="464">
        <f t="shared" si="0"/>
        <v>7.8228459616365067E-3</v>
      </c>
      <c r="J42" s="465">
        <f t="shared" si="1"/>
        <v>0.55735636863607463</v>
      </c>
    </row>
    <row r="43" spans="1:10" s="212" customFormat="1" ht="25.5" x14ac:dyDescent="0.25">
      <c r="A43" s="255"/>
      <c r="B43" s="460" t="s">
        <v>2827</v>
      </c>
      <c r="C43" s="461" t="s">
        <v>164</v>
      </c>
      <c r="D43" s="462" t="s">
        <v>2828</v>
      </c>
      <c r="E43" s="461" t="s">
        <v>2829</v>
      </c>
      <c r="F43" s="709">
        <v>919.38</v>
      </c>
      <c r="G43" s="710">
        <v>204.25</v>
      </c>
      <c r="H43" s="463">
        <f t="shared" si="3"/>
        <v>187783.36</v>
      </c>
      <c r="I43" s="464">
        <f t="shared" si="0"/>
        <v>7.2889259674932547E-3</v>
      </c>
      <c r="J43" s="465">
        <f t="shared" si="1"/>
        <v>0.56464529460356794</v>
      </c>
    </row>
    <row r="44" spans="1:10" s="212" customFormat="1" ht="16.5" x14ac:dyDescent="0.25">
      <c r="A44" s="255"/>
      <c r="B44" s="460" t="s">
        <v>3786</v>
      </c>
      <c r="C44" s="461" t="s">
        <v>3787</v>
      </c>
      <c r="D44" s="462" t="s">
        <v>3788</v>
      </c>
      <c r="E44" s="461" t="s">
        <v>159</v>
      </c>
      <c r="F44" s="709">
        <v>1</v>
      </c>
      <c r="G44" s="710">
        <v>186081.45</v>
      </c>
      <c r="H44" s="463">
        <f t="shared" si="3"/>
        <v>186081.45</v>
      </c>
      <c r="I44" s="464">
        <f t="shared" si="0"/>
        <v>7.2228652899479374E-3</v>
      </c>
      <c r="J44" s="465">
        <f t="shared" si="1"/>
        <v>0.57186815989351591</v>
      </c>
    </row>
    <row r="45" spans="1:10" x14ac:dyDescent="0.25">
      <c r="A45" s="246" t="s">
        <v>73</v>
      </c>
      <c r="B45" s="460" t="s">
        <v>4993</v>
      </c>
      <c r="C45" s="461" t="s">
        <v>130</v>
      </c>
      <c r="D45" s="462" t="s">
        <v>3944</v>
      </c>
      <c r="E45" s="461" t="s">
        <v>131</v>
      </c>
      <c r="F45" s="709">
        <v>150.08000000000001</v>
      </c>
      <c r="G45" s="710">
        <v>1136.49</v>
      </c>
      <c r="H45" s="463">
        <f t="shared" si="3"/>
        <v>170564.41</v>
      </c>
      <c r="I45" s="464">
        <f t="shared" si="0"/>
        <v>6.6205618920609699E-3</v>
      </c>
      <c r="J45" s="465">
        <f t="shared" si="1"/>
        <v>0.57848872178557686</v>
      </c>
    </row>
    <row r="46" spans="1:10" x14ac:dyDescent="0.25">
      <c r="A46" s="246" t="s">
        <v>73</v>
      </c>
      <c r="B46" s="460" t="s">
        <v>2186</v>
      </c>
      <c r="C46" s="461" t="s">
        <v>1336</v>
      </c>
      <c r="D46" s="462" t="s">
        <v>2187</v>
      </c>
      <c r="E46" s="461" t="s">
        <v>131</v>
      </c>
      <c r="F46" s="709">
        <v>1613.46</v>
      </c>
      <c r="G46" s="710">
        <v>105.64</v>
      </c>
      <c r="H46" s="463">
        <f t="shared" si="3"/>
        <v>170445.91</v>
      </c>
      <c r="I46" s="464">
        <f t="shared" si="0"/>
        <v>6.6159622420858709E-3</v>
      </c>
      <c r="J46" s="465">
        <f t="shared" si="1"/>
        <v>0.58510468402766269</v>
      </c>
    </row>
    <row r="47" spans="1:10" x14ac:dyDescent="0.25">
      <c r="A47" s="246" t="s">
        <v>73</v>
      </c>
      <c r="B47" s="460" t="s">
        <v>1410</v>
      </c>
      <c r="C47" s="461" t="s">
        <v>1336</v>
      </c>
      <c r="D47" s="462" t="s">
        <v>1411</v>
      </c>
      <c r="E47" s="461" t="s">
        <v>131</v>
      </c>
      <c r="F47" s="709">
        <v>1081.6400000000001</v>
      </c>
      <c r="G47" s="710">
        <v>148.94999999999999</v>
      </c>
      <c r="H47" s="463">
        <f t="shared" si="3"/>
        <v>161110.26999999999</v>
      </c>
      <c r="I47" s="464">
        <f t="shared" si="0"/>
        <v>6.2535936657691577E-3</v>
      </c>
      <c r="J47" s="465">
        <f t="shared" si="1"/>
        <v>0.59135827769343186</v>
      </c>
    </row>
    <row r="48" spans="1:10" x14ac:dyDescent="0.25">
      <c r="A48" s="246" t="s">
        <v>73</v>
      </c>
      <c r="B48" s="460" t="s">
        <v>654</v>
      </c>
      <c r="C48" s="461" t="s">
        <v>1336</v>
      </c>
      <c r="D48" s="462" t="s">
        <v>129</v>
      </c>
      <c r="E48" s="461" t="s">
        <v>899</v>
      </c>
      <c r="F48" s="709">
        <v>6</v>
      </c>
      <c r="G48" s="710">
        <v>24998.87</v>
      </c>
      <c r="H48" s="463">
        <f t="shared" si="3"/>
        <v>149993.22</v>
      </c>
      <c r="I48" s="464">
        <f t="shared" si="0"/>
        <v>5.8220785707845928E-3</v>
      </c>
      <c r="J48" s="465">
        <f t="shared" si="1"/>
        <v>0.59718035626421639</v>
      </c>
    </row>
    <row r="49" spans="1:24" x14ac:dyDescent="0.25">
      <c r="A49" s="246" t="s">
        <v>73</v>
      </c>
      <c r="B49" s="460" t="s">
        <v>2906</v>
      </c>
      <c r="C49" s="461" t="s">
        <v>1336</v>
      </c>
      <c r="D49" s="462" t="s">
        <v>2907</v>
      </c>
      <c r="E49" s="461" t="s">
        <v>131</v>
      </c>
      <c r="F49" s="709">
        <v>160.55000000000001</v>
      </c>
      <c r="G49" s="710">
        <v>933.95</v>
      </c>
      <c r="H49" s="463">
        <f t="shared" si="3"/>
        <v>149945.67000000001</v>
      </c>
      <c r="I49" s="464">
        <f t="shared" si="0"/>
        <v>5.8202328884528129E-3</v>
      </c>
      <c r="J49" s="465">
        <f t="shared" si="1"/>
        <v>0.60300058915266919</v>
      </c>
      <c r="P49" s="253"/>
      <c r="Q49" s="253"/>
      <c r="R49" s="254"/>
      <c r="S49" s="253"/>
      <c r="T49" s="252"/>
      <c r="U49" s="252"/>
      <c r="V49" s="251"/>
      <c r="W49" s="250"/>
      <c r="X49" s="249"/>
    </row>
    <row r="50" spans="1:24" x14ac:dyDescent="0.25">
      <c r="A50" s="246" t="s">
        <v>73</v>
      </c>
      <c r="B50" s="460" t="s">
        <v>891</v>
      </c>
      <c r="C50" s="461" t="s">
        <v>1336</v>
      </c>
      <c r="D50" s="462" t="s">
        <v>892</v>
      </c>
      <c r="E50" s="461" t="s">
        <v>131</v>
      </c>
      <c r="F50" s="709">
        <v>6560.21</v>
      </c>
      <c r="G50" s="710">
        <v>22.83</v>
      </c>
      <c r="H50" s="463">
        <f t="shared" si="3"/>
        <v>149769.59</v>
      </c>
      <c r="I50" s="464">
        <f t="shared" si="0"/>
        <v>5.8133982355615434E-3</v>
      </c>
      <c r="J50" s="465">
        <f t="shared" si="1"/>
        <v>0.60881398738823078</v>
      </c>
    </row>
    <row r="51" spans="1:24" x14ac:dyDescent="0.25">
      <c r="A51" s="246" t="s">
        <v>73</v>
      </c>
      <c r="B51" s="460" t="s">
        <v>3030</v>
      </c>
      <c r="C51" s="461" t="s">
        <v>130</v>
      </c>
      <c r="D51" s="462" t="s">
        <v>3031</v>
      </c>
      <c r="E51" s="461" t="s">
        <v>3032</v>
      </c>
      <c r="F51" s="709">
        <v>6</v>
      </c>
      <c r="G51" s="710">
        <v>24073.040000000001</v>
      </c>
      <c r="H51" s="463">
        <f t="shared" si="3"/>
        <v>144438.24</v>
      </c>
      <c r="I51" s="464">
        <f t="shared" si="0"/>
        <v>5.6064586246354466E-3</v>
      </c>
      <c r="J51" s="465">
        <f t="shared" si="1"/>
        <v>0.61442044601286627</v>
      </c>
    </row>
    <row r="52" spans="1:24" x14ac:dyDescent="0.25">
      <c r="A52" s="246" t="s">
        <v>73</v>
      </c>
      <c r="B52" s="460" t="s">
        <v>2170</v>
      </c>
      <c r="C52" s="461" t="s">
        <v>1336</v>
      </c>
      <c r="D52" s="462" t="s">
        <v>2171</v>
      </c>
      <c r="E52" s="461" t="s">
        <v>131</v>
      </c>
      <c r="F52" s="709">
        <v>1641.51</v>
      </c>
      <c r="G52" s="710">
        <v>87.71</v>
      </c>
      <c r="H52" s="463">
        <f t="shared" si="3"/>
        <v>143976.84</v>
      </c>
      <c r="I52" s="464">
        <f t="shared" si="0"/>
        <v>5.5885491014412651E-3</v>
      </c>
      <c r="J52" s="465">
        <f t="shared" si="1"/>
        <v>0.62000899511430752</v>
      </c>
    </row>
    <row r="53" spans="1:24" ht="25.5" x14ac:dyDescent="0.25">
      <c r="A53" s="246" t="s">
        <v>73</v>
      </c>
      <c r="B53" s="460" t="s">
        <v>2872</v>
      </c>
      <c r="C53" s="461" t="s">
        <v>164</v>
      </c>
      <c r="D53" s="462" t="s">
        <v>2873</v>
      </c>
      <c r="E53" s="461" t="s">
        <v>131</v>
      </c>
      <c r="F53" s="709">
        <v>259.31</v>
      </c>
      <c r="G53" s="710">
        <v>532</v>
      </c>
      <c r="H53" s="463">
        <f t="shared" si="3"/>
        <v>137952.92000000001</v>
      </c>
      <c r="I53" s="464">
        <f t="shared" si="0"/>
        <v>5.354726962386442E-3</v>
      </c>
      <c r="J53" s="465">
        <f t="shared" si="1"/>
        <v>0.625363722076694</v>
      </c>
    </row>
    <row r="54" spans="1:24" x14ac:dyDescent="0.25">
      <c r="A54" s="246" t="s">
        <v>73</v>
      </c>
      <c r="B54" s="460" t="s">
        <v>1044</v>
      </c>
      <c r="C54" s="461" t="s">
        <v>1336</v>
      </c>
      <c r="D54" s="462" t="s">
        <v>1045</v>
      </c>
      <c r="E54" s="461" t="s">
        <v>131</v>
      </c>
      <c r="F54" s="709">
        <v>147.28</v>
      </c>
      <c r="G54" s="710">
        <v>934.35</v>
      </c>
      <c r="H54" s="463">
        <f t="shared" si="3"/>
        <v>137611.06</v>
      </c>
      <c r="I54" s="464">
        <f t="shared" si="0"/>
        <v>5.3414574574034267E-3</v>
      </c>
      <c r="J54" s="465">
        <f t="shared" si="1"/>
        <v>0.63070517953409744</v>
      </c>
    </row>
    <row r="55" spans="1:24" ht="25.5" x14ac:dyDescent="0.25">
      <c r="A55" s="246" t="s">
        <v>73</v>
      </c>
      <c r="B55" s="460" t="s">
        <v>3035</v>
      </c>
      <c r="C55" s="461" t="s">
        <v>164</v>
      </c>
      <c r="D55" s="462" t="s">
        <v>3036</v>
      </c>
      <c r="E55" s="461" t="s">
        <v>131</v>
      </c>
      <c r="F55" s="709">
        <v>580.11</v>
      </c>
      <c r="G55" s="710">
        <v>235.3</v>
      </c>
      <c r="H55" s="463">
        <f t="shared" si="3"/>
        <v>136499.88</v>
      </c>
      <c r="I55" s="464">
        <f t="shared" si="0"/>
        <v>5.2983263261010627E-3</v>
      </c>
      <c r="J55" s="465">
        <f t="shared" si="1"/>
        <v>0.63600350586019849</v>
      </c>
    </row>
    <row r="56" spans="1:24" x14ac:dyDescent="0.25">
      <c r="A56" s="246" t="s">
        <v>73</v>
      </c>
      <c r="B56" s="460" t="s">
        <v>738</v>
      </c>
      <c r="C56" s="461" t="s">
        <v>1336</v>
      </c>
      <c r="D56" s="462" t="s">
        <v>2180</v>
      </c>
      <c r="E56" s="461" t="s">
        <v>131</v>
      </c>
      <c r="F56" s="709">
        <v>1242.45</v>
      </c>
      <c r="G56" s="710">
        <v>105.61</v>
      </c>
      <c r="H56" s="463">
        <f t="shared" si="3"/>
        <v>131215.14000000001</v>
      </c>
      <c r="I56" s="464">
        <f t="shared" si="0"/>
        <v>5.0931959108318388E-3</v>
      </c>
      <c r="J56" s="465">
        <f t="shared" si="1"/>
        <v>0.64109670177103029</v>
      </c>
    </row>
    <row r="57" spans="1:24" x14ac:dyDescent="0.25">
      <c r="A57" s="246" t="s">
        <v>73</v>
      </c>
      <c r="B57" s="460" t="s">
        <v>3799</v>
      </c>
      <c r="C57" s="461" t="s">
        <v>142</v>
      </c>
      <c r="D57" s="462" t="s">
        <v>3800</v>
      </c>
      <c r="E57" s="461" t="s">
        <v>131</v>
      </c>
      <c r="F57" s="709">
        <v>185.22</v>
      </c>
      <c r="G57" s="710">
        <v>704.91</v>
      </c>
      <c r="H57" s="463">
        <f t="shared" si="3"/>
        <v>130563.43</v>
      </c>
      <c r="I57" s="464">
        <f t="shared" si="0"/>
        <v>5.067899388593259E-3</v>
      </c>
      <c r="J57" s="465">
        <f t="shared" si="1"/>
        <v>0.6461646011596236</v>
      </c>
    </row>
    <row r="58" spans="1:24" ht="25.5" x14ac:dyDescent="0.25">
      <c r="A58" s="246" t="s">
        <v>73</v>
      </c>
      <c r="B58" s="460" t="s">
        <v>2800</v>
      </c>
      <c r="C58" s="461" t="s">
        <v>974</v>
      </c>
      <c r="D58" s="462" t="s">
        <v>2801</v>
      </c>
      <c r="E58" s="461" t="s">
        <v>188</v>
      </c>
      <c r="F58" s="709">
        <v>1166.68</v>
      </c>
      <c r="G58" s="710">
        <v>111.19</v>
      </c>
      <c r="H58" s="463">
        <f t="shared" si="3"/>
        <v>129723.14</v>
      </c>
      <c r="I58" s="464">
        <f t="shared" si="0"/>
        <v>5.0352830183183588E-3</v>
      </c>
      <c r="J58" s="465">
        <f t="shared" si="1"/>
        <v>0.65119988417794195</v>
      </c>
    </row>
    <row r="59" spans="1:24" x14ac:dyDescent="0.25">
      <c r="A59" s="246" t="s">
        <v>73</v>
      </c>
      <c r="B59" s="460" t="s">
        <v>908</v>
      </c>
      <c r="C59" s="461" t="s">
        <v>1336</v>
      </c>
      <c r="D59" s="462" t="s">
        <v>909</v>
      </c>
      <c r="E59" s="461" t="s">
        <v>910</v>
      </c>
      <c r="F59" s="709">
        <v>49015.63</v>
      </c>
      <c r="G59" s="710">
        <v>2.63</v>
      </c>
      <c r="H59" s="463">
        <f t="shared" si="3"/>
        <v>128911.1</v>
      </c>
      <c r="I59" s="464">
        <f t="shared" si="0"/>
        <v>5.0037631890712773E-3</v>
      </c>
      <c r="J59" s="465">
        <f t="shared" si="1"/>
        <v>0.6562036473670132</v>
      </c>
    </row>
    <row r="60" spans="1:24" x14ac:dyDescent="0.25">
      <c r="A60" s="246" t="s">
        <v>73</v>
      </c>
      <c r="B60" s="460" t="s">
        <v>1488</v>
      </c>
      <c r="C60" s="461" t="s">
        <v>1336</v>
      </c>
      <c r="D60" s="462" t="s">
        <v>1458</v>
      </c>
      <c r="E60" s="461" t="s">
        <v>156</v>
      </c>
      <c r="F60" s="709">
        <v>10161.299999999999</v>
      </c>
      <c r="G60" s="710">
        <v>12.56</v>
      </c>
      <c r="H60" s="463">
        <f t="shared" si="3"/>
        <v>127625.92</v>
      </c>
      <c r="I60" s="464">
        <f t="shared" si="0"/>
        <v>4.9538781413497809E-3</v>
      </c>
      <c r="J60" s="465">
        <f t="shared" si="1"/>
        <v>0.66115752550836293</v>
      </c>
    </row>
    <row r="61" spans="1:24" x14ac:dyDescent="0.25">
      <c r="A61" s="246" t="s">
        <v>73</v>
      </c>
      <c r="B61" s="460" t="s">
        <v>3090</v>
      </c>
      <c r="C61" s="461" t="s">
        <v>1336</v>
      </c>
      <c r="D61" s="462" t="s">
        <v>3069</v>
      </c>
      <c r="E61" s="461" t="s">
        <v>156</v>
      </c>
      <c r="F61" s="709">
        <v>10134.67</v>
      </c>
      <c r="G61" s="710">
        <v>12.5</v>
      </c>
      <c r="H61" s="463">
        <f t="shared" si="3"/>
        <v>126683.37</v>
      </c>
      <c r="I61" s="464">
        <f t="shared" si="0"/>
        <v>4.9172924866322338E-3</v>
      </c>
      <c r="J61" s="465">
        <f t="shared" si="1"/>
        <v>0.66607481799499513</v>
      </c>
    </row>
    <row r="62" spans="1:24" ht="25.5" x14ac:dyDescent="0.25">
      <c r="A62" s="246" t="s">
        <v>73</v>
      </c>
      <c r="B62" s="460" t="s">
        <v>3807</v>
      </c>
      <c r="C62" s="461" t="s">
        <v>130</v>
      </c>
      <c r="D62" s="462" t="s">
        <v>3808</v>
      </c>
      <c r="E62" s="461" t="s">
        <v>159</v>
      </c>
      <c r="F62" s="709">
        <v>30</v>
      </c>
      <c r="G62" s="710">
        <v>3944.85</v>
      </c>
      <c r="H62" s="463">
        <f t="shared" si="3"/>
        <v>118345.5</v>
      </c>
      <c r="I62" s="464">
        <f t="shared" si="0"/>
        <v>4.5936529631058522E-3</v>
      </c>
      <c r="J62" s="465">
        <f t="shared" si="1"/>
        <v>0.670668470958101</v>
      </c>
    </row>
    <row r="63" spans="1:24" ht="51" x14ac:dyDescent="0.25">
      <c r="A63" s="246" t="s">
        <v>73</v>
      </c>
      <c r="B63" s="460" t="s">
        <v>1913</v>
      </c>
      <c r="C63" s="461" t="s">
        <v>1297</v>
      </c>
      <c r="D63" s="462" t="s">
        <v>1914</v>
      </c>
      <c r="E63" s="461" t="s">
        <v>136</v>
      </c>
      <c r="F63" s="709">
        <v>1</v>
      </c>
      <c r="G63" s="710">
        <v>118000</v>
      </c>
      <c r="H63" s="463">
        <f t="shared" si="3"/>
        <v>118000</v>
      </c>
      <c r="I63" s="464">
        <f t="shared" si="0"/>
        <v>4.5802421692965984E-3</v>
      </c>
      <c r="J63" s="465">
        <f t="shared" si="1"/>
        <v>0.67524871312739765</v>
      </c>
    </row>
    <row r="64" spans="1:24" x14ac:dyDescent="0.25">
      <c r="A64" s="246" t="s">
        <v>73</v>
      </c>
      <c r="B64" s="460" t="s">
        <v>1589</v>
      </c>
      <c r="C64" s="461" t="s">
        <v>1336</v>
      </c>
      <c r="D64" s="462" t="s">
        <v>1590</v>
      </c>
      <c r="E64" s="461" t="s">
        <v>188</v>
      </c>
      <c r="F64" s="709">
        <v>684.2</v>
      </c>
      <c r="G64" s="710">
        <v>166.22</v>
      </c>
      <c r="H64" s="463">
        <f t="shared" si="3"/>
        <v>113727.72</v>
      </c>
      <c r="I64" s="464">
        <f t="shared" si="0"/>
        <v>4.4144110081521708E-3</v>
      </c>
      <c r="J64" s="465">
        <f t="shared" si="1"/>
        <v>0.67966312413554986</v>
      </c>
    </row>
    <row r="65" spans="1:10" x14ac:dyDescent="0.25">
      <c r="A65" s="246" t="s">
        <v>73</v>
      </c>
      <c r="B65" s="460" t="s">
        <v>718</v>
      </c>
      <c r="C65" s="461" t="s">
        <v>1336</v>
      </c>
      <c r="D65" s="462" t="s">
        <v>140</v>
      </c>
      <c r="E65" s="461" t="s">
        <v>339</v>
      </c>
      <c r="F65" s="709">
        <v>3108</v>
      </c>
      <c r="G65" s="710">
        <v>35.36</v>
      </c>
      <c r="H65" s="463">
        <f t="shared" si="3"/>
        <v>109898.88</v>
      </c>
      <c r="I65" s="464">
        <f t="shared" si="0"/>
        <v>4.2657922418175131E-3</v>
      </c>
      <c r="J65" s="465">
        <f t="shared" si="1"/>
        <v>0.68392891637736741</v>
      </c>
    </row>
    <row r="66" spans="1:10" x14ac:dyDescent="0.25">
      <c r="A66" s="246" t="s">
        <v>73</v>
      </c>
      <c r="B66" s="460" t="s">
        <v>824</v>
      </c>
      <c r="C66" s="461" t="s">
        <v>1336</v>
      </c>
      <c r="D66" s="462" t="s">
        <v>2949</v>
      </c>
      <c r="E66" s="461" t="s">
        <v>141</v>
      </c>
      <c r="F66" s="709">
        <v>4920.5600000000004</v>
      </c>
      <c r="G66" s="710">
        <v>22</v>
      </c>
      <c r="H66" s="463">
        <f t="shared" si="3"/>
        <v>108252.32</v>
      </c>
      <c r="I66" s="464">
        <f t="shared" si="0"/>
        <v>4.2018800083744876E-3</v>
      </c>
      <c r="J66" s="465">
        <f t="shared" si="1"/>
        <v>0.68813079638574193</v>
      </c>
    </row>
    <row r="67" spans="1:10" x14ac:dyDescent="0.25">
      <c r="A67" s="246" t="s">
        <v>73</v>
      </c>
      <c r="B67" s="460" t="s">
        <v>917</v>
      </c>
      <c r="C67" s="461" t="s">
        <v>1336</v>
      </c>
      <c r="D67" s="462" t="s">
        <v>1393</v>
      </c>
      <c r="E67" s="461" t="s">
        <v>156</v>
      </c>
      <c r="F67" s="709">
        <v>9028.5400000000009</v>
      </c>
      <c r="G67" s="710">
        <v>11.86</v>
      </c>
      <c r="H67" s="463">
        <f t="shared" si="3"/>
        <v>107078.48</v>
      </c>
      <c r="I67" s="464">
        <f t="shared" si="0"/>
        <v>4.1563166908490032E-3</v>
      </c>
      <c r="J67" s="465">
        <f t="shared" si="1"/>
        <v>0.69228711307659097</v>
      </c>
    </row>
    <row r="68" spans="1:10" x14ac:dyDescent="0.25">
      <c r="A68" s="246" t="s">
        <v>73</v>
      </c>
      <c r="B68" s="460" t="s">
        <v>3116</v>
      </c>
      <c r="C68" s="461" t="s">
        <v>3117</v>
      </c>
      <c r="D68" s="462" t="s">
        <v>3118</v>
      </c>
      <c r="E68" s="461" t="s">
        <v>3119</v>
      </c>
      <c r="F68" s="709">
        <v>956.79</v>
      </c>
      <c r="G68" s="710">
        <v>111.86</v>
      </c>
      <c r="H68" s="463">
        <f t="shared" si="3"/>
        <v>107026.52</v>
      </c>
      <c r="I68" s="464">
        <f t="shared" si="0"/>
        <v>4.154299831670049E-3</v>
      </c>
      <c r="J68" s="465">
        <f t="shared" si="1"/>
        <v>0.696441412908261</v>
      </c>
    </row>
    <row r="69" spans="1:10" x14ac:dyDescent="0.25">
      <c r="A69" s="246" t="s">
        <v>73</v>
      </c>
      <c r="B69" s="466" t="s">
        <v>2855</v>
      </c>
      <c r="C69" s="467" t="s">
        <v>1336</v>
      </c>
      <c r="D69" s="468" t="s">
        <v>2856</v>
      </c>
      <c r="E69" s="467" t="s">
        <v>131</v>
      </c>
      <c r="F69" s="711">
        <v>198.73</v>
      </c>
      <c r="G69" s="712">
        <v>513.63</v>
      </c>
      <c r="H69" s="469">
        <f t="shared" si="3"/>
        <v>102073.68</v>
      </c>
      <c r="I69" s="464">
        <f t="shared" si="0"/>
        <v>3.9620523178922609E-3</v>
      </c>
      <c r="J69" s="465">
        <f t="shared" ref="J69:J80" si="4">I69+J68</f>
        <v>0.70040346522615327</v>
      </c>
    </row>
    <row r="70" spans="1:10" x14ac:dyDescent="0.25">
      <c r="A70" s="246" t="s">
        <v>73</v>
      </c>
      <c r="B70" s="466" t="s">
        <v>3826</v>
      </c>
      <c r="C70" s="467" t="s">
        <v>130</v>
      </c>
      <c r="D70" s="468" t="s">
        <v>3827</v>
      </c>
      <c r="E70" s="467" t="s">
        <v>159</v>
      </c>
      <c r="F70" s="711">
        <v>14.62</v>
      </c>
      <c r="G70" s="712">
        <v>6957.7</v>
      </c>
      <c r="H70" s="469">
        <f t="shared" si="3"/>
        <v>101721.57</v>
      </c>
      <c r="I70" s="464">
        <f t="shared" si="0"/>
        <v>3.9483849528903032E-3</v>
      </c>
      <c r="J70" s="465">
        <f t="shared" si="4"/>
        <v>0.70435185017904356</v>
      </c>
    </row>
    <row r="71" spans="1:10" ht="25.5" x14ac:dyDescent="0.25">
      <c r="A71" s="246" t="s">
        <v>73</v>
      </c>
      <c r="B71" s="466" t="s">
        <v>2888</v>
      </c>
      <c r="C71" s="467" t="s">
        <v>130</v>
      </c>
      <c r="D71" s="468" t="s">
        <v>2889</v>
      </c>
      <c r="E71" s="467" t="s">
        <v>159</v>
      </c>
      <c r="F71" s="711">
        <v>18</v>
      </c>
      <c r="G71" s="712">
        <v>5522.79</v>
      </c>
      <c r="H71" s="469">
        <f>TRUNC(F71*G71,2)</f>
        <v>99410.22</v>
      </c>
      <c r="I71" s="464">
        <f t="shared" si="0"/>
        <v>3.8586684890089163E-3</v>
      </c>
      <c r="J71" s="465">
        <f t="shared" si="4"/>
        <v>0.70821051866805251</v>
      </c>
    </row>
    <row r="72" spans="1:10" x14ac:dyDescent="0.25">
      <c r="A72" s="246" t="s">
        <v>73</v>
      </c>
      <c r="B72" s="466" t="s">
        <v>3423</v>
      </c>
      <c r="C72" s="467" t="s">
        <v>164</v>
      </c>
      <c r="D72" s="468" t="s">
        <v>3424</v>
      </c>
      <c r="E72" s="467" t="s">
        <v>136</v>
      </c>
      <c r="F72" s="711">
        <v>1</v>
      </c>
      <c r="G72" s="712">
        <v>98352.97</v>
      </c>
      <c r="H72" s="469">
        <f t="shared" ref="H72:H135" si="5">TRUNC(F72*G72,2)</f>
        <v>98352.97</v>
      </c>
      <c r="I72" s="464">
        <f t="shared" si="0"/>
        <v>3.8176306836403668E-3</v>
      </c>
      <c r="J72" s="465">
        <f t="shared" si="4"/>
        <v>0.7120281493516929</v>
      </c>
    </row>
    <row r="73" spans="1:10" ht="25.5" x14ac:dyDescent="0.25">
      <c r="A73" s="246" t="s">
        <v>73</v>
      </c>
      <c r="B73" s="466" t="s">
        <v>3099</v>
      </c>
      <c r="C73" s="467" t="s">
        <v>142</v>
      </c>
      <c r="D73" s="468" t="s">
        <v>3100</v>
      </c>
      <c r="E73" s="467" t="s">
        <v>131</v>
      </c>
      <c r="F73" s="711">
        <v>684.26</v>
      </c>
      <c r="G73" s="712">
        <v>143</v>
      </c>
      <c r="H73" s="469">
        <f t="shared" si="5"/>
        <v>97849.18</v>
      </c>
      <c r="I73" s="464">
        <f t="shared" si="0"/>
        <v>3.7980757666702821E-3</v>
      </c>
      <c r="J73" s="465">
        <f t="shared" si="4"/>
        <v>0.71582622511836314</v>
      </c>
    </row>
    <row r="74" spans="1:10" x14ac:dyDescent="0.25">
      <c r="A74" s="246" t="s">
        <v>73</v>
      </c>
      <c r="B74" s="466" t="s">
        <v>1381</v>
      </c>
      <c r="C74" s="467" t="s">
        <v>1336</v>
      </c>
      <c r="D74" s="468" t="s">
        <v>1382</v>
      </c>
      <c r="E74" s="467" t="s">
        <v>138</v>
      </c>
      <c r="F74" s="711">
        <v>844.18</v>
      </c>
      <c r="G74" s="712">
        <v>111.24</v>
      </c>
      <c r="H74" s="469">
        <f t="shared" si="5"/>
        <v>93906.58</v>
      </c>
      <c r="I74" s="464">
        <f t="shared" si="0"/>
        <v>3.6450413363595304E-3</v>
      </c>
      <c r="J74" s="465">
        <f t="shared" si="4"/>
        <v>0.7194712664547227</v>
      </c>
    </row>
    <row r="75" spans="1:10" x14ac:dyDescent="0.25">
      <c r="A75" s="246" t="s">
        <v>73</v>
      </c>
      <c r="B75" s="466" t="s">
        <v>3848</v>
      </c>
      <c r="C75" s="467" t="s">
        <v>1336</v>
      </c>
      <c r="D75" s="468" t="s">
        <v>3849</v>
      </c>
      <c r="E75" s="467" t="s">
        <v>131</v>
      </c>
      <c r="F75" s="711">
        <v>2355.4299999999998</v>
      </c>
      <c r="G75" s="712">
        <v>38.42</v>
      </c>
      <c r="H75" s="469">
        <f t="shared" si="5"/>
        <v>90495.62</v>
      </c>
      <c r="I75" s="464">
        <f t="shared" ref="I75:I138" si="6">H75/$J$761</f>
        <v>3.512642837802039E-3</v>
      </c>
      <c r="J75" s="465">
        <f t="shared" si="4"/>
        <v>0.72298390929252476</v>
      </c>
    </row>
    <row r="76" spans="1:10" x14ac:dyDescent="0.25">
      <c r="A76" s="246" t="s">
        <v>73</v>
      </c>
      <c r="B76" s="466" t="s">
        <v>918</v>
      </c>
      <c r="C76" s="467" t="s">
        <v>1336</v>
      </c>
      <c r="D76" s="468" t="s">
        <v>1415</v>
      </c>
      <c r="E76" s="467" t="s">
        <v>156</v>
      </c>
      <c r="F76" s="711">
        <v>7064.8</v>
      </c>
      <c r="G76" s="712">
        <v>12.69</v>
      </c>
      <c r="H76" s="469">
        <f t="shared" si="5"/>
        <v>89652.31</v>
      </c>
      <c r="I76" s="464">
        <f t="shared" si="6"/>
        <v>3.4799092443800941E-3</v>
      </c>
      <c r="J76" s="465">
        <f t="shared" si="4"/>
        <v>0.72646381853690489</v>
      </c>
    </row>
    <row r="77" spans="1:10" ht="25.5" x14ac:dyDescent="0.25">
      <c r="A77" s="246" t="s">
        <v>73</v>
      </c>
      <c r="B77" s="466" t="s">
        <v>2938</v>
      </c>
      <c r="C77" s="467" t="s">
        <v>974</v>
      </c>
      <c r="D77" s="468" t="s">
        <v>2939</v>
      </c>
      <c r="E77" s="467" t="s">
        <v>131</v>
      </c>
      <c r="F77" s="711">
        <v>527.76</v>
      </c>
      <c r="G77" s="712">
        <v>167.88</v>
      </c>
      <c r="H77" s="469">
        <f t="shared" si="5"/>
        <v>88600.34</v>
      </c>
      <c r="I77" s="464">
        <f t="shared" si="6"/>
        <v>3.4390763854408148E-3</v>
      </c>
      <c r="J77" s="465">
        <f t="shared" si="4"/>
        <v>0.72990289492234572</v>
      </c>
    </row>
    <row r="78" spans="1:10" ht="25.5" x14ac:dyDescent="0.25">
      <c r="A78" s="246" t="s">
        <v>73</v>
      </c>
      <c r="B78" s="466" t="s">
        <v>1955</v>
      </c>
      <c r="C78" s="467" t="s">
        <v>130</v>
      </c>
      <c r="D78" s="468" t="s">
        <v>1956</v>
      </c>
      <c r="E78" s="467" t="s">
        <v>188</v>
      </c>
      <c r="F78" s="711">
        <v>911.08</v>
      </c>
      <c r="G78" s="712">
        <v>94.96</v>
      </c>
      <c r="H78" s="469">
        <f t="shared" si="5"/>
        <v>86516.15</v>
      </c>
      <c r="I78" s="464">
        <f t="shared" si="6"/>
        <v>3.3581772758914399E-3</v>
      </c>
      <c r="J78" s="465">
        <f t="shared" si="4"/>
        <v>0.73326107219823722</v>
      </c>
    </row>
    <row r="79" spans="1:10" ht="38.25" x14ac:dyDescent="0.25">
      <c r="A79" s="246" t="s">
        <v>73</v>
      </c>
      <c r="B79" s="466" t="s">
        <v>2794</v>
      </c>
      <c r="C79" s="467" t="s">
        <v>160</v>
      </c>
      <c r="D79" s="468" t="s">
        <v>2795</v>
      </c>
      <c r="E79" s="467" t="s">
        <v>188</v>
      </c>
      <c r="F79" s="711">
        <v>1898.31</v>
      </c>
      <c r="G79" s="712">
        <v>45.44</v>
      </c>
      <c r="H79" s="469">
        <f t="shared" si="5"/>
        <v>86259.199999999997</v>
      </c>
      <c r="I79" s="464">
        <f t="shared" si="6"/>
        <v>3.3482036044897383E-3</v>
      </c>
      <c r="J79" s="465">
        <f t="shared" si="4"/>
        <v>0.73660927580272695</v>
      </c>
    </row>
    <row r="80" spans="1:10" x14ac:dyDescent="0.25">
      <c r="A80" s="246" t="s">
        <v>73</v>
      </c>
      <c r="B80" s="466" t="s">
        <v>1352</v>
      </c>
      <c r="C80" s="467" t="s">
        <v>1336</v>
      </c>
      <c r="D80" s="468" t="s">
        <v>1353</v>
      </c>
      <c r="E80" s="467" t="s">
        <v>899</v>
      </c>
      <c r="F80" s="711">
        <v>12</v>
      </c>
      <c r="G80" s="712">
        <v>7069.47</v>
      </c>
      <c r="H80" s="469">
        <f t="shared" si="5"/>
        <v>84833.64</v>
      </c>
      <c r="I80" s="464">
        <f t="shared" si="6"/>
        <v>3.292869621211243E-3</v>
      </c>
      <c r="J80" s="465">
        <f t="shared" si="4"/>
        <v>0.73990214542393817</v>
      </c>
    </row>
    <row r="81" spans="1:10" ht="25.5" x14ac:dyDescent="0.25">
      <c r="A81" s="246" t="s">
        <v>73</v>
      </c>
      <c r="B81" s="466" t="s">
        <v>3838</v>
      </c>
      <c r="C81" s="467" t="s">
        <v>160</v>
      </c>
      <c r="D81" s="468" t="s">
        <v>3839</v>
      </c>
      <c r="E81" s="467" t="s">
        <v>131</v>
      </c>
      <c r="F81" s="711">
        <v>4221.41</v>
      </c>
      <c r="G81" s="712">
        <v>19.45</v>
      </c>
      <c r="H81" s="469">
        <f t="shared" si="5"/>
        <v>82106.42</v>
      </c>
      <c r="I81" s="464">
        <f t="shared" si="6"/>
        <v>3.1870109089320135E-3</v>
      </c>
      <c r="J81" s="465">
        <f t="shared" ref="J81:J144" si="7">I81+J80</f>
        <v>0.7430891563328702</v>
      </c>
    </row>
    <row r="82" spans="1:10" x14ac:dyDescent="0.25">
      <c r="A82" s="246" t="s">
        <v>73</v>
      </c>
      <c r="B82" s="466" t="s">
        <v>2125</v>
      </c>
      <c r="C82" s="467" t="s">
        <v>1336</v>
      </c>
      <c r="D82" s="468" t="s">
        <v>2126</v>
      </c>
      <c r="E82" s="467" t="s">
        <v>131</v>
      </c>
      <c r="F82" s="711">
        <v>236.07</v>
      </c>
      <c r="G82" s="712">
        <v>345.7</v>
      </c>
      <c r="H82" s="469">
        <f t="shared" si="5"/>
        <v>81609.39</v>
      </c>
      <c r="I82" s="464">
        <f t="shared" si="6"/>
        <v>3.1677183854963739E-3</v>
      </c>
      <c r="J82" s="465">
        <f t="shared" si="7"/>
        <v>0.74625687471836655</v>
      </c>
    </row>
    <row r="83" spans="1:10" x14ac:dyDescent="0.25">
      <c r="A83" s="246" t="s">
        <v>73</v>
      </c>
      <c r="B83" s="466" t="s">
        <v>914</v>
      </c>
      <c r="C83" s="467" t="s">
        <v>1336</v>
      </c>
      <c r="D83" s="468" t="s">
        <v>155</v>
      </c>
      <c r="E83" s="467" t="s">
        <v>156</v>
      </c>
      <c r="F83" s="711">
        <v>6472.9</v>
      </c>
      <c r="G83" s="712">
        <v>12.11</v>
      </c>
      <c r="H83" s="469">
        <f t="shared" si="5"/>
        <v>78386.81</v>
      </c>
      <c r="I83" s="464">
        <f t="shared" si="6"/>
        <v>3.0426319718528838E-3</v>
      </c>
      <c r="J83" s="465">
        <f t="shared" si="7"/>
        <v>0.74929950669021939</v>
      </c>
    </row>
    <row r="84" spans="1:10" ht="25.5" x14ac:dyDescent="0.25">
      <c r="A84" s="246" t="s">
        <v>73</v>
      </c>
      <c r="B84" s="466" t="s">
        <v>2885</v>
      </c>
      <c r="C84" s="467" t="s">
        <v>130</v>
      </c>
      <c r="D84" s="468" t="s">
        <v>2886</v>
      </c>
      <c r="E84" s="467" t="s">
        <v>159</v>
      </c>
      <c r="F84" s="711">
        <v>22</v>
      </c>
      <c r="G84" s="712">
        <v>3550.36</v>
      </c>
      <c r="H84" s="469">
        <f t="shared" si="5"/>
        <v>78107.92</v>
      </c>
      <c r="I84" s="464">
        <f t="shared" si="6"/>
        <v>3.0318066859325861E-3</v>
      </c>
      <c r="J84" s="465">
        <f t="shared" si="7"/>
        <v>0.752331313376152</v>
      </c>
    </row>
    <row r="85" spans="1:10" x14ac:dyDescent="0.25">
      <c r="A85" s="246" t="s">
        <v>73</v>
      </c>
      <c r="B85" s="466" t="s">
        <v>900</v>
      </c>
      <c r="C85" s="467" t="s">
        <v>1336</v>
      </c>
      <c r="D85" s="468" t="s">
        <v>901</v>
      </c>
      <c r="E85" s="467" t="s">
        <v>899</v>
      </c>
      <c r="F85" s="711">
        <v>6</v>
      </c>
      <c r="G85" s="712">
        <v>12985.9</v>
      </c>
      <c r="H85" s="469">
        <f t="shared" si="5"/>
        <v>77915.399999999994</v>
      </c>
      <c r="I85" s="464">
        <f t="shared" si="6"/>
        <v>3.0243339043865437E-3</v>
      </c>
      <c r="J85" s="465">
        <f t="shared" si="7"/>
        <v>0.7553556472805385</v>
      </c>
    </row>
    <row r="86" spans="1:10" x14ac:dyDescent="0.25">
      <c r="A86" s="246" t="s">
        <v>73</v>
      </c>
      <c r="B86" s="466" t="s">
        <v>1547</v>
      </c>
      <c r="C86" s="467" t="s">
        <v>1336</v>
      </c>
      <c r="D86" s="468" t="s">
        <v>1548</v>
      </c>
      <c r="E86" s="467" t="s">
        <v>136</v>
      </c>
      <c r="F86" s="711">
        <v>3010</v>
      </c>
      <c r="G86" s="712">
        <v>25.78</v>
      </c>
      <c r="H86" s="469">
        <f t="shared" si="5"/>
        <v>77597.8</v>
      </c>
      <c r="I86" s="464">
        <f t="shared" si="6"/>
        <v>3.0120060661410473E-3</v>
      </c>
      <c r="J86" s="465">
        <f t="shared" si="7"/>
        <v>0.75836765334667955</v>
      </c>
    </row>
    <row r="87" spans="1:10" x14ac:dyDescent="0.25">
      <c r="A87" s="246" t="s">
        <v>73</v>
      </c>
      <c r="B87" s="466" t="s">
        <v>3046</v>
      </c>
      <c r="C87" s="467" t="s">
        <v>142</v>
      </c>
      <c r="D87" s="468" t="s">
        <v>3047</v>
      </c>
      <c r="E87" s="467" t="s">
        <v>131</v>
      </c>
      <c r="F87" s="711">
        <v>2684.47</v>
      </c>
      <c r="G87" s="712">
        <v>28.25</v>
      </c>
      <c r="H87" s="469">
        <f t="shared" si="5"/>
        <v>75836.27</v>
      </c>
      <c r="I87" s="464">
        <f t="shared" si="6"/>
        <v>2.9436312018318862E-3</v>
      </c>
      <c r="J87" s="465">
        <f t="shared" si="7"/>
        <v>0.76131128454851138</v>
      </c>
    </row>
    <row r="88" spans="1:10" ht="38.25" x14ac:dyDescent="0.25">
      <c r="A88" s="246" t="s">
        <v>73</v>
      </c>
      <c r="B88" s="466" t="s">
        <v>2858</v>
      </c>
      <c r="C88" s="467" t="s">
        <v>160</v>
      </c>
      <c r="D88" s="468" t="s">
        <v>2859</v>
      </c>
      <c r="E88" s="467" t="s">
        <v>131</v>
      </c>
      <c r="F88" s="711">
        <v>727.78</v>
      </c>
      <c r="G88" s="712">
        <v>100.68</v>
      </c>
      <c r="H88" s="469">
        <f t="shared" si="5"/>
        <v>73272.89</v>
      </c>
      <c r="I88" s="464">
        <f t="shared" si="6"/>
        <v>2.8441320393578903E-3</v>
      </c>
      <c r="J88" s="465">
        <f t="shared" si="7"/>
        <v>0.76415541658786923</v>
      </c>
    </row>
    <row r="89" spans="1:10" x14ac:dyDescent="0.25">
      <c r="A89" s="246" t="s">
        <v>73</v>
      </c>
      <c r="B89" s="466" t="s">
        <v>2522</v>
      </c>
      <c r="C89" s="467" t="s">
        <v>1336</v>
      </c>
      <c r="D89" s="468" t="s">
        <v>2523</v>
      </c>
      <c r="E89" s="467" t="s">
        <v>137</v>
      </c>
      <c r="F89" s="711">
        <v>111</v>
      </c>
      <c r="G89" s="712">
        <v>637.79999999999995</v>
      </c>
      <c r="H89" s="469">
        <f t="shared" si="5"/>
        <v>70795.8</v>
      </c>
      <c r="I89" s="464">
        <f t="shared" si="6"/>
        <v>2.7479822760092215E-3</v>
      </c>
      <c r="J89" s="465">
        <f t="shared" si="7"/>
        <v>0.76690339886387848</v>
      </c>
    </row>
    <row r="90" spans="1:10" ht="25.5" x14ac:dyDescent="0.25">
      <c r="A90" s="246" t="s">
        <v>73</v>
      </c>
      <c r="B90" s="466" t="s">
        <v>2834</v>
      </c>
      <c r="C90" s="467" t="s">
        <v>130</v>
      </c>
      <c r="D90" s="468" t="s">
        <v>2835</v>
      </c>
      <c r="E90" s="467" t="s">
        <v>136</v>
      </c>
      <c r="F90" s="711">
        <v>34</v>
      </c>
      <c r="G90" s="712">
        <v>2056.02</v>
      </c>
      <c r="H90" s="469">
        <f t="shared" si="5"/>
        <v>69904.679999999993</v>
      </c>
      <c r="I90" s="464">
        <f t="shared" si="6"/>
        <v>2.7133929081964788E-3</v>
      </c>
      <c r="J90" s="465">
        <f t="shared" si="7"/>
        <v>0.76961679177207498</v>
      </c>
    </row>
    <row r="91" spans="1:10" x14ac:dyDescent="0.25">
      <c r="A91" s="246" t="s">
        <v>73</v>
      </c>
      <c r="B91" s="466" t="s">
        <v>2882</v>
      </c>
      <c r="C91" s="467" t="s">
        <v>1336</v>
      </c>
      <c r="D91" s="468" t="s">
        <v>2883</v>
      </c>
      <c r="E91" s="467" t="s">
        <v>137</v>
      </c>
      <c r="F91" s="711">
        <v>88</v>
      </c>
      <c r="G91" s="712">
        <v>789.72</v>
      </c>
      <c r="H91" s="469">
        <f t="shared" si="5"/>
        <v>69495.360000000001</v>
      </c>
      <c r="I91" s="464">
        <f t="shared" si="6"/>
        <v>2.6975049020546444E-3</v>
      </c>
      <c r="J91" s="465">
        <f t="shared" si="7"/>
        <v>0.77231429667412965</v>
      </c>
    </row>
    <row r="92" spans="1:10" x14ac:dyDescent="0.25">
      <c r="A92" s="246" t="s">
        <v>73</v>
      </c>
      <c r="B92" s="466" t="s">
        <v>1898</v>
      </c>
      <c r="C92" s="467" t="s">
        <v>1336</v>
      </c>
      <c r="D92" s="468" t="s">
        <v>1899</v>
      </c>
      <c r="E92" s="467" t="s">
        <v>141</v>
      </c>
      <c r="F92" s="711">
        <v>509.4</v>
      </c>
      <c r="G92" s="712">
        <v>135.85</v>
      </c>
      <c r="H92" s="469">
        <f t="shared" si="5"/>
        <v>69201.990000000005</v>
      </c>
      <c r="I92" s="464">
        <f t="shared" si="6"/>
        <v>2.6861175660783179E-3</v>
      </c>
      <c r="J92" s="465">
        <f t="shared" si="7"/>
        <v>0.77500041424020794</v>
      </c>
    </row>
    <row r="93" spans="1:10" x14ac:dyDescent="0.25">
      <c r="A93" s="246" t="s">
        <v>73</v>
      </c>
      <c r="B93" s="466" t="s">
        <v>736</v>
      </c>
      <c r="C93" s="467" t="s">
        <v>1336</v>
      </c>
      <c r="D93" s="468" t="s">
        <v>2203</v>
      </c>
      <c r="E93" s="467" t="s">
        <v>131</v>
      </c>
      <c r="F93" s="711">
        <v>4024.12</v>
      </c>
      <c r="G93" s="712">
        <v>17.149999999999999</v>
      </c>
      <c r="H93" s="469">
        <f t="shared" si="5"/>
        <v>69013.649999999994</v>
      </c>
      <c r="I93" s="464">
        <f t="shared" si="6"/>
        <v>2.6788070337887809E-3</v>
      </c>
      <c r="J93" s="465">
        <f t="shared" si="7"/>
        <v>0.77767922127399669</v>
      </c>
    </row>
    <row r="94" spans="1:10" x14ac:dyDescent="0.25">
      <c r="A94" s="246" t="s">
        <v>73</v>
      </c>
      <c r="B94" s="466" t="s">
        <v>1107</v>
      </c>
      <c r="C94" s="467" t="s">
        <v>1336</v>
      </c>
      <c r="D94" s="468" t="s">
        <v>1108</v>
      </c>
      <c r="E94" s="467" t="s">
        <v>188</v>
      </c>
      <c r="F94" s="711">
        <v>4744.8</v>
      </c>
      <c r="G94" s="712">
        <v>14.42</v>
      </c>
      <c r="H94" s="469">
        <f t="shared" si="5"/>
        <v>68420.009999999995</v>
      </c>
      <c r="I94" s="464">
        <f t="shared" si="6"/>
        <v>2.6557645341160588E-3</v>
      </c>
      <c r="J94" s="465">
        <f t="shared" si="7"/>
        <v>0.78033498580811278</v>
      </c>
    </row>
    <row r="95" spans="1:10" ht="25.5" x14ac:dyDescent="0.25">
      <c r="A95" s="246" t="s">
        <v>73</v>
      </c>
      <c r="B95" s="466" t="s">
        <v>2173</v>
      </c>
      <c r="C95" s="467" t="s">
        <v>160</v>
      </c>
      <c r="D95" s="468" t="s">
        <v>2174</v>
      </c>
      <c r="E95" s="467" t="s">
        <v>2175</v>
      </c>
      <c r="F95" s="711">
        <v>5836.36</v>
      </c>
      <c r="G95" s="712">
        <v>11.67</v>
      </c>
      <c r="H95" s="469">
        <f t="shared" si="5"/>
        <v>68110.320000000007</v>
      </c>
      <c r="I95" s="464">
        <f t="shared" si="6"/>
        <v>2.643743727358352E-3</v>
      </c>
      <c r="J95" s="465">
        <f t="shared" si="7"/>
        <v>0.7829787295354711</v>
      </c>
    </row>
    <row r="96" spans="1:10" x14ac:dyDescent="0.25">
      <c r="A96" s="246" t="s">
        <v>73</v>
      </c>
      <c r="B96" s="466" t="s">
        <v>1367</v>
      </c>
      <c r="C96" s="467" t="s">
        <v>1336</v>
      </c>
      <c r="D96" s="468" t="s">
        <v>1368</v>
      </c>
      <c r="E96" s="467" t="s">
        <v>899</v>
      </c>
      <c r="F96" s="711">
        <v>18</v>
      </c>
      <c r="G96" s="712">
        <v>3773.65</v>
      </c>
      <c r="H96" s="469">
        <f t="shared" si="5"/>
        <v>67925.7</v>
      </c>
      <c r="I96" s="464">
        <f t="shared" si="6"/>
        <v>2.6365775891439825E-3</v>
      </c>
      <c r="J96" s="465">
        <f t="shared" si="7"/>
        <v>0.78561530712461503</v>
      </c>
    </row>
    <row r="97" spans="1:10" x14ac:dyDescent="0.25">
      <c r="A97" s="246" t="s">
        <v>73</v>
      </c>
      <c r="B97" s="466" t="s">
        <v>885</v>
      </c>
      <c r="C97" s="467" t="s">
        <v>1336</v>
      </c>
      <c r="D97" s="468" t="s">
        <v>198</v>
      </c>
      <c r="E97" s="467" t="s">
        <v>131</v>
      </c>
      <c r="F97" s="711">
        <v>13202.93</v>
      </c>
      <c r="G97" s="712">
        <v>4.84</v>
      </c>
      <c r="H97" s="469">
        <f t="shared" si="5"/>
        <v>63902.18</v>
      </c>
      <c r="I97" s="464">
        <f t="shared" si="6"/>
        <v>2.4804021995422179E-3</v>
      </c>
      <c r="J97" s="465">
        <f t="shared" si="7"/>
        <v>0.78809570932415729</v>
      </c>
    </row>
    <row r="98" spans="1:10" x14ac:dyDescent="0.25">
      <c r="A98" s="246" t="s">
        <v>73</v>
      </c>
      <c r="B98" s="466" t="s">
        <v>778</v>
      </c>
      <c r="C98" s="467" t="s">
        <v>1336</v>
      </c>
      <c r="D98" s="468" t="s">
        <v>227</v>
      </c>
      <c r="E98" s="467" t="s">
        <v>138</v>
      </c>
      <c r="F98" s="711">
        <v>905.52</v>
      </c>
      <c r="G98" s="712">
        <v>69.59</v>
      </c>
      <c r="H98" s="469">
        <f t="shared" si="5"/>
        <v>63015.13</v>
      </c>
      <c r="I98" s="464">
        <f t="shared" si="6"/>
        <v>2.4459708112687046E-3</v>
      </c>
      <c r="J98" s="465">
        <f t="shared" si="7"/>
        <v>0.79054168013542603</v>
      </c>
    </row>
    <row r="99" spans="1:10" x14ac:dyDescent="0.25">
      <c r="A99" s="246" t="s">
        <v>73</v>
      </c>
      <c r="B99" s="466" t="s">
        <v>808</v>
      </c>
      <c r="C99" s="467" t="s">
        <v>1336</v>
      </c>
      <c r="D99" s="468" t="s">
        <v>2155</v>
      </c>
      <c r="E99" s="467" t="s">
        <v>131</v>
      </c>
      <c r="F99" s="711">
        <v>2147.2600000000002</v>
      </c>
      <c r="G99" s="712">
        <v>28.61</v>
      </c>
      <c r="H99" s="469">
        <f t="shared" si="5"/>
        <v>61433.1</v>
      </c>
      <c r="I99" s="464">
        <f t="shared" si="6"/>
        <v>2.3845633492424988E-3</v>
      </c>
      <c r="J99" s="465">
        <f t="shared" si="7"/>
        <v>0.79292624348466856</v>
      </c>
    </row>
    <row r="100" spans="1:10" x14ac:dyDescent="0.25">
      <c r="A100" s="246" t="s">
        <v>73</v>
      </c>
      <c r="B100" s="466" t="s">
        <v>3420</v>
      </c>
      <c r="C100" s="467" t="s">
        <v>1336</v>
      </c>
      <c r="D100" s="468" t="s">
        <v>3421</v>
      </c>
      <c r="E100" s="467" t="s">
        <v>137</v>
      </c>
      <c r="F100" s="711">
        <v>1</v>
      </c>
      <c r="G100" s="712">
        <v>61277.74</v>
      </c>
      <c r="H100" s="469">
        <f t="shared" si="5"/>
        <v>61277.74</v>
      </c>
      <c r="I100" s="464">
        <f t="shared" si="6"/>
        <v>2.378532955823669E-3</v>
      </c>
      <c r="J100" s="465">
        <f t="shared" si="7"/>
        <v>0.79530477644049224</v>
      </c>
    </row>
    <row r="101" spans="1:10" x14ac:dyDescent="0.25">
      <c r="A101" s="246" t="s">
        <v>73</v>
      </c>
      <c r="B101" s="466" t="s">
        <v>2923</v>
      </c>
      <c r="C101" s="467" t="s">
        <v>1336</v>
      </c>
      <c r="D101" s="468" t="s">
        <v>2924</v>
      </c>
      <c r="E101" s="467" t="s">
        <v>131</v>
      </c>
      <c r="F101" s="711">
        <v>96</v>
      </c>
      <c r="G101" s="712">
        <v>627</v>
      </c>
      <c r="H101" s="469">
        <f t="shared" si="5"/>
        <v>60192</v>
      </c>
      <c r="I101" s="464">
        <f t="shared" si="6"/>
        <v>2.3363892936805156E-3</v>
      </c>
      <c r="J101" s="465">
        <f t="shared" si="7"/>
        <v>0.79764116573417276</v>
      </c>
    </row>
    <row r="102" spans="1:10" x14ac:dyDescent="0.25">
      <c r="A102" s="246" t="s">
        <v>73</v>
      </c>
      <c r="B102" s="466" t="s">
        <v>2333</v>
      </c>
      <c r="C102" s="467" t="s">
        <v>1336</v>
      </c>
      <c r="D102" s="468" t="s">
        <v>2334</v>
      </c>
      <c r="E102" s="467" t="s">
        <v>188</v>
      </c>
      <c r="F102" s="711">
        <v>4526.22</v>
      </c>
      <c r="G102" s="712">
        <v>13.1</v>
      </c>
      <c r="H102" s="469">
        <f t="shared" si="5"/>
        <v>59293.48</v>
      </c>
      <c r="I102" s="464">
        <f t="shared" si="6"/>
        <v>2.3015126903419025E-3</v>
      </c>
      <c r="J102" s="465">
        <f t="shared" si="7"/>
        <v>0.79994267842451472</v>
      </c>
    </row>
    <row r="103" spans="1:10" x14ac:dyDescent="0.25">
      <c r="A103" s="246" t="s">
        <v>73</v>
      </c>
      <c r="B103" s="466" t="s">
        <v>1095</v>
      </c>
      <c r="C103" s="467" t="s">
        <v>1336</v>
      </c>
      <c r="D103" s="468" t="s">
        <v>1096</v>
      </c>
      <c r="E103" s="467" t="s">
        <v>131</v>
      </c>
      <c r="F103" s="711">
        <v>328.14</v>
      </c>
      <c r="G103" s="712">
        <v>180.44</v>
      </c>
      <c r="H103" s="469">
        <f t="shared" si="5"/>
        <v>59209.58</v>
      </c>
      <c r="I103" s="464">
        <f t="shared" si="6"/>
        <v>2.2982560605283092E-3</v>
      </c>
      <c r="J103" s="465">
        <f t="shared" si="7"/>
        <v>0.80224093448504308</v>
      </c>
    </row>
    <row r="104" spans="1:10" x14ac:dyDescent="0.25">
      <c r="A104" s="246" t="s">
        <v>73</v>
      </c>
      <c r="B104" s="466" t="s">
        <v>916</v>
      </c>
      <c r="C104" s="467" t="s">
        <v>1336</v>
      </c>
      <c r="D104" s="468" t="s">
        <v>1391</v>
      </c>
      <c r="E104" s="467" t="s">
        <v>156</v>
      </c>
      <c r="F104" s="711">
        <v>4792.58</v>
      </c>
      <c r="G104" s="712">
        <v>12.13</v>
      </c>
      <c r="H104" s="469">
        <f t="shared" si="5"/>
        <v>58133.99</v>
      </c>
      <c r="I104" s="464">
        <f t="shared" si="6"/>
        <v>2.2565063768429385E-3</v>
      </c>
      <c r="J104" s="465">
        <f t="shared" si="7"/>
        <v>0.80449744086188602</v>
      </c>
    </row>
    <row r="105" spans="1:10" x14ac:dyDescent="0.25">
      <c r="A105" s="246" t="s">
        <v>73</v>
      </c>
      <c r="B105" s="466" t="s">
        <v>765</v>
      </c>
      <c r="C105" s="467" t="s">
        <v>1336</v>
      </c>
      <c r="D105" s="468" t="s">
        <v>603</v>
      </c>
      <c r="E105" s="467" t="s">
        <v>188</v>
      </c>
      <c r="F105" s="711">
        <v>3357.68</v>
      </c>
      <c r="G105" s="712">
        <v>17.11</v>
      </c>
      <c r="H105" s="469">
        <f t="shared" si="5"/>
        <v>57449.9</v>
      </c>
      <c r="I105" s="464">
        <f t="shared" si="6"/>
        <v>2.2299530051006159E-3</v>
      </c>
      <c r="J105" s="465">
        <f t="shared" si="7"/>
        <v>0.80672739386698666</v>
      </c>
    </row>
    <row r="106" spans="1:10" ht="25.5" x14ac:dyDescent="0.25">
      <c r="A106" s="246" t="s">
        <v>73</v>
      </c>
      <c r="B106" s="466" t="s">
        <v>2007</v>
      </c>
      <c r="C106" s="467" t="s">
        <v>142</v>
      </c>
      <c r="D106" s="468" t="s">
        <v>2008</v>
      </c>
      <c r="E106" s="467" t="s">
        <v>141</v>
      </c>
      <c r="F106" s="711">
        <v>227.7</v>
      </c>
      <c r="G106" s="712">
        <v>244.78</v>
      </c>
      <c r="H106" s="469">
        <f t="shared" si="5"/>
        <v>55736.4</v>
      </c>
      <c r="I106" s="464">
        <f t="shared" si="6"/>
        <v>2.1634424546168045E-3</v>
      </c>
      <c r="J106" s="465">
        <f t="shared" si="7"/>
        <v>0.80889083632160352</v>
      </c>
    </row>
    <row r="107" spans="1:10" x14ac:dyDescent="0.25">
      <c r="A107" s="246" t="s">
        <v>73</v>
      </c>
      <c r="B107" s="466" t="s">
        <v>809</v>
      </c>
      <c r="C107" s="467" t="s">
        <v>1336</v>
      </c>
      <c r="D107" s="468" t="s">
        <v>344</v>
      </c>
      <c r="E107" s="467" t="s">
        <v>131</v>
      </c>
      <c r="F107" s="711">
        <v>677.25</v>
      </c>
      <c r="G107" s="712">
        <v>81.849999999999994</v>
      </c>
      <c r="H107" s="469">
        <f t="shared" si="5"/>
        <v>55432.91</v>
      </c>
      <c r="I107" s="464">
        <f t="shared" si="6"/>
        <v>2.1516623046510435E-3</v>
      </c>
      <c r="J107" s="465">
        <f t="shared" si="7"/>
        <v>0.81104249862625455</v>
      </c>
    </row>
    <row r="108" spans="1:10" ht="25.5" x14ac:dyDescent="0.25">
      <c r="A108" s="246" t="s">
        <v>73</v>
      </c>
      <c r="B108" s="466" t="s">
        <v>2821</v>
      </c>
      <c r="C108" s="467" t="s">
        <v>160</v>
      </c>
      <c r="D108" s="468" t="s">
        <v>2822</v>
      </c>
      <c r="E108" s="467" t="s">
        <v>159</v>
      </c>
      <c r="F108" s="711">
        <v>8</v>
      </c>
      <c r="G108" s="712">
        <v>6765.16</v>
      </c>
      <c r="H108" s="469">
        <f t="shared" si="5"/>
        <v>54121.279999999999</v>
      </c>
      <c r="I108" s="464">
        <f t="shared" si="6"/>
        <v>2.1007505840026151E-3</v>
      </c>
      <c r="J108" s="465">
        <f t="shared" si="7"/>
        <v>0.81314324921025716</v>
      </c>
    </row>
    <row r="109" spans="1:10" x14ac:dyDescent="0.25">
      <c r="A109" s="246" t="s">
        <v>73</v>
      </c>
      <c r="B109" s="466" t="s">
        <v>2934</v>
      </c>
      <c r="C109" s="467" t="s">
        <v>1336</v>
      </c>
      <c r="D109" s="468" t="s">
        <v>2935</v>
      </c>
      <c r="E109" s="467" t="s">
        <v>131</v>
      </c>
      <c r="F109" s="711">
        <v>259.07</v>
      </c>
      <c r="G109" s="712">
        <v>208.08</v>
      </c>
      <c r="H109" s="469">
        <f t="shared" si="5"/>
        <v>53907.28</v>
      </c>
      <c r="I109" s="464">
        <f t="shared" si="6"/>
        <v>2.0924440431193147E-3</v>
      </c>
      <c r="J109" s="465">
        <f t="shared" si="7"/>
        <v>0.81523569325337653</v>
      </c>
    </row>
    <row r="110" spans="1:10" x14ac:dyDescent="0.25">
      <c r="A110" s="246" t="s">
        <v>73</v>
      </c>
      <c r="B110" s="466" t="s">
        <v>2197</v>
      </c>
      <c r="C110" s="467" t="s">
        <v>1336</v>
      </c>
      <c r="D110" s="468" t="s">
        <v>2198</v>
      </c>
      <c r="E110" s="467" t="s">
        <v>131</v>
      </c>
      <c r="F110" s="711">
        <v>3596.22</v>
      </c>
      <c r="G110" s="712">
        <v>14.96</v>
      </c>
      <c r="H110" s="469">
        <f t="shared" si="5"/>
        <v>53799.45</v>
      </c>
      <c r="I110" s="464">
        <f t="shared" si="6"/>
        <v>2.0882585557200329E-3</v>
      </c>
      <c r="J110" s="465">
        <f t="shared" si="7"/>
        <v>0.81732395180909656</v>
      </c>
    </row>
    <row r="111" spans="1:10" ht="25.5" x14ac:dyDescent="0.25">
      <c r="A111" s="246" t="s">
        <v>73</v>
      </c>
      <c r="B111" s="466" t="s">
        <v>3102</v>
      </c>
      <c r="C111" s="467" t="s">
        <v>142</v>
      </c>
      <c r="D111" s="468" t="s">
        <v>3103</v>
      </c>
      <c r="E111" s="467" t="s">
        <v>131</v>
      </c>
      <c r="F111" s="711">
        <v>264.62</v>
      </c>
      <c r="G111" s="712">
        <v>199.92</v>
      </c>
      <c r="H111" s="469">
        <f t="shared" si="5"/>
        <v>52902.83</v>
      </c>
      <c r="I111" s="464">
        <f t="shared" si="6"/>
        <v>2.0534557020434677E-3</v>
      </c>
      <c r="J111" s="465">
        <f t="shared" si="7"/>
        <v>0.81937740751114008</v>
      </c>
    </row>
    <row r="112" spans="1:10" x14ac:dyDescent="0.25">
      <c r="A112" s="246" t="s">
        <v>73</v>
      </c>
      <c r="B112" s="466" t="s">
        <v>5488</v>
      </c>
      <c r="C112" s="467" t="s">
        <v>130</v>
      </c>
      <c r="D112" s="468" t="s">
        <v>3939</v>
      </c>
      <c r="E112" s="467" t="s">
        <v>131</v>
      </c>
      <c r="F112" s="711">
        <v>2297.7199999999998</v>
      </c>
      <c r="G112" s="712">
        <v>22.47</v>
      </c>
      <c r="H112" s="469">
        <f t="shared" si="5"/>
        <v>51629.760000000002</v>
      </c>
      <c r="I112" s="464">
        <f t="shared" si="6"/>
        <v>2.0040407113784981E-3</v>
      </c>
      <c r="J112" s="465">
        <f t="shared" si="7"/>
        <v>0.82138144822251857</v>
      </c>
    </row>
    <row r="113" spans="1:10" x14ac:dyDescent="0.25">
      <c r="A113" s="246" t="s">
        <v>73</v>
      </c>
      <c r="B113" s="466" t="s">
        <v>915</v>
      </c>
      <c r="C113" s="467" t="s">
        <v>1336</v>
      </c>
      <c r="D113" s="468" t="s">
        <v>913</v>
      </c>
      <c r="E113" s="467" t="s">
        <v>156</v>
      </c>
      <c r="F113" s="711">
        <v>4179.2299999999996</v>
      </c>
      <c r="G113" s="712">
        <v>12.29</v>
      </c>
      <c r="H113" s="469">
        <f t="shared" si="5"/>
        <v>51362.73</v>
      </c>
      <c r="I113" s="464">
        <f t="shared" si="6"/>
        <v>1.9936757786118264E-3</v>
      </c>
      <c r="J113" s="465">
        <f t="shared" si="7"/>
        <v>0.82337512400113044</v>
      </c>
    </row>
    <row r="114" spans="1:10" x14ac:dyDescent="0.25">
      <c r="A114" s="246" t="s">
        <v>73</v>
      </c>
      <c r="B114" s="466" t="s">
        <v>1494</v>
      </c>
      <c r="C114" s="467" t="s">
        <v>1336</v>
      </c>
      <c r="D114" s="468" t="s">
        <v>1495</v>
      </c>
      <c r="E114" s="467" t="s">
        <v>138</v>
      </c>
      <c r="F114" s="711">
        <v>905.52</v>
      </c>
      <c r="G114" s="712">
        <v>56.67</v>
      </c>
      <c r="H114" s="469">
        <f t="shared" si="5"/>
        <v>51315.81</v>
      </c>
      <c r="I114" s="464">
        <f t="shared" si="6"/>
        <v>1.9918545501153564E-3</v>
      </c>
      <c r="J114" s="465">
        <f t="shared" si="7"/>
        <v>0.82536697855124574</v>
      </c>
    </row>
    <row r="115" spans="1:10" x14ac:dyDescent="0.25">
      <c r="A115" s="246" t="s">
        <v>73</v>
      </c>
      <c r="B115" s="466" t="s">
        <v>2138</v>
      </c>
      <c r="C115" s="467" t="s">
        <v>1336</v>
      </c>
      <c r="D115" s="468" t="s">
        <v>2139</v>
      </c>
      <c r="E115" s="467" t="s">
        <v>131</v>
      </c>
      <c r="F115" s="711">
        <v>145.34</v>
      </c>
      <c r="G115" s="712">
        <v>350.43</v>
      </c>
      <c r="H115" s="469">
        <f t="shared" si="5"/>
        <v>50931.49</v>
      </c>
      <c r="I115" s="464">
        <f t="shared" si="6"/>
        <v>1.9769369342636273E-3</v>
      </c>
      <c r="J115" s="465">
        <f t="shared" si="7"/>
        <v>0.82734391548550934</v>
      </c>
    </row>
    <row r="116" spans="1:10" ht="25.5" x14ac:dyDescent="0.25">
      <c r="A116" s="246" t="s">
        <v>73</v>
      </c>
      <c r="B116" s="466" t="s">
        <v>1952</v>
      </c>
      <c r="C116" s="467" t="s">
        <v>130</v>
      </c>
      <c r="D116" s="468" t="s">
        <v>1953</v>
      </c>
      <c r="E116" s="467" t="s">
        <v>188</v>
      </c>
      <c r="F116" s="711">
        <v>752.1</v>
      </c>
      <c r="G116" s="712">
        <v>66.959999999999994</v>
      </c>
      <c r="H116" s="469">
        <f t="shared" si="5"/>
        <v>50360.61</v>
      </c>
      <c r="I116" s="464">
        <f t="shared" si="6"/>
        <v>1.9547778779110169E-3</v>
      </c>
      <c r="J116" s="465">
        <f t="shared" si="7"/>
        <v>0.82929869336342033</v>
      </c>
    </row>
    <row r="117" spans="1:10" ht="25.5" x14ac:dyDescent="0.25">
      <c r="A117" s="246" t="s">
        <v>73</v>
      </c>
      <c r="B117" s="466" t="s">
        <v>3889</v>
      </c>
      <c r="C117" s="467" t="s">
        <v>974</v>
      </c>
      <c r="D117" s="468" t="s">
        <v>3890</v>
      </c>
      <c r="E117" s="467" t="s">
        <v>131</v>
      </c>
      <c r="F117" s="711">
        <v>175.02</v>
      </c>
      <c r="G117" s="712">
        <v>284.12</v>
      </c>
      <c r="H117" s="469">
        <f t="shared" si="5"/>
        <v>49726.68</v>
      </c>
      <c r="I117" s="464">
        <f t="shared" si="6"/>
        <v>1.9301714972467608E-3</v>
      </c>
      <c r="J117" s="465">
        <f t="shared" si="7"/>
        <v>0.83122886486066705</v>
      </c>
    </row>
    <row r="118" spans="1:10" ht="38.25" x14ac:dyDescent="0.25">
      <c r="A118" s="246" t="s">
        <v>73</v>
      </c>
      <c r="B118" s="466" t="s">
        <v>3041</v>
      </c>
      <c r="C118" s="467" t="s">
        <v>130</v>
      </c>
      <c r="D118" s="468" t="s">
        <v>3042</v>
      </c>
      <c r="E118" s="467" t="s">
        <v>188</v>
      </c>
      <c r="F118" s="711">
        <v>175.79</v>
      </c>
      <c r="G118" s="712">
        <v>281.77999999999997</v>
      </c>
      <c r="H118" s="469">
        <f t="shared" si="5"/>
        <v>49534.1</v>
      </c>
      <c r="I118" s="464">
        <f t="shared" si="6"/>
        <v>1.9226963867640223E-3</v>
      </c>
      <c r="J118" s="465">
        <f t="shared" si="7"/>
        <v>0.83315156124743106</v>
      </c>
    </row>
    <row r="119" spans="1:10" ht="25.5" x14ac:dyDescent="0.25">
      <c r="A119" s="246" t="s">
        <v>73</v>
      </c>
      <c r="B119" s="466" t="s">
        <v>2831</v>
      </c>
      <c r="C119" s="467" t="s">
        <v>164</v>
      </c>
      <c r="D119" s="468" t="s">
        <v>2832</v>
      </c>
      <c r="E119" s="467" t="s">
        <v>2829</v>
      </c>
      <c r="F119" s="711">
        <v>368.55</v>
      </c>
      <c r="G119" s="712">
        <v>130.84</v>
      </c>
      <c r="H119" s="469">
        <f t="shared" si="5"/>
        <v>48221.08</v>
      </c>
      <c r="I119" s="464">
        <f t="shared" si="6"/>
        <v>1.8717307124154646E-3</v>
      </c>
      <c r="J119" s="465">
        <f t="shared" si="7"/>
        <v>0.83502329195984648</v>
      </c>
    </row>
    <row r="120" spans="1:10" x14ac:dyDescent="0.25">
      <c r="A120" s="246" t="s">
        <v>73</v>
      </c>
      <c r="B120" s="466" t="s">
        <v>2206</v>
      </c>
      <c r="C120" s="467" t="s">
        <v>1336</v>
      </c>
      <c r="D120" s="468" t="s">
        <v>2207</v>
      </c>
      <c r="E120" s="467" t="s">
        <v>131</v>
      </c>
      <c r="F120" s="711">
        <v>4295.1099999999997</v>
      </c>
      <c r="G120" s="712">
        <v>11.17</v>
      </c>
      <c r="H120" s="469">
        <f t="shared" si="5"/>
        <v>47976.37</v>
      </c>
      <c r="I120" s="464">
        <f t="shared" si="6"/>
        <v>1.8622321440997988E-3</v>
      </c>
      <c r="J120" s="465">
        <f t="shared" si="7"/>
        <v>0.83688552410394623</v>
      </c>
    </row>
    <row r="121" spans="1:10" x14ac:dyDescent="0.25">
      <c r="A121" s="246" t="s">
        <v>73</v>
      </c>
      <c r="B121" s="466" t="s">
        <v>2447</v>
      </c>
      <c r="C121" s="467" t="s">
        <v>1336</v>
      </c>
      <c r="D121" s="468" t="s">
        <v>2448</v>
      </c>
      <c r="E121" s="467" t="s">
        <v>188</v>
      </c>
      <c r="F121" s="711">
        <v>6757.92</v>
      </c>
      <c r="G121" s="712">
        <v>6.99</v>
      </c>
      <c r="H121" s="469">
        <f t="shared" si="5"/>
        <v>47237.86</v>
      </c>
      <c r="I121" s="464">
        <f t="shared" si="6"/>
        <v>1.8335664267739747E-3</v>
      </c>
      <c r="J121" s="465">
        <f t="shared" si="7"/>
        <v>0.83871909053072025</v>
      </c>
    </row>
    <row r="122" spans="1:10" x14ac:dyDescent="0.25">
      <c r="A122" s="246" t="s">
        <v>73</v>
      </c>
      <c r="B122" s="466" t="s">
        <v>2209</v>
      </c>
      <c r="C122" s="467" t="s">
        <v>1336</v>
      </c>
      <c r="D122" s="468" t="s">
        <v>2210</v>
      </c>
      <c r="E122" s="467" t="s">
        <v>131</v>
      </c>
      <c r="F122" s="711">
        <v>19236.990000000002</v>
      </c>
      <c r="G122" s="712">
        <v>2.42</v>
      </c>
      <c r="H122" s="469">
        <f t="shared" si="5"/>
        <v>46553.51</v>
      </c>
      <c r="I122" s="464">
        <f t="shared" si="6"/>
        <v>1.8070029629726346E-3</v>
      </c>
      <c r="J122" s="465">
        <f t="shared" si="7"/>
        <v>0.84052609349369289</v>
      </c>
    </row>
    <row r="123" spans="1:10" ht="25.5" x14ac:dyDescent="0.25">
      <c r="A123" s="246" t="s">
        <v>73</v>
      </c>
      <c r="B123" s="466" t="s">
        <v>3038</v>
      </c>
      <c r="C123" s="467" t="s">
        <v>130</v>
      </c>
      <c r="D123" s="468" t="s">
        <v>3039</v>
      </c>
      <c r="E123" s="467" t="s">
        <v>188</v>
      </c>
      <c r="F123" s="711">
        <v>847.66</v>
      </c>
      <c r="G123" s="712">
        <v>51.52</v>
      </c>
      <c r="H123" s="469">
        <f t="shared" si="5"/>
        <v>43671.44</v>
      </c>
      <c r="I123" s="464">
        <f t="shared" si="6"/>
        <v>1.6951336532364937E-3</v>
      </c>
      <c r="J123" s="465">
        <f t="shared" si="7"/>
        <v>0.84222122714692937</v>
      </c>
    </row>
    <row r="124" spans="1:10" x14ac:dyDescent="0.25">
      <c r="A124" s="246" t="s">
        <v>73</v>
      </c>
      <c r="B124" s="466" t="s">
        <v>2590</v>
      </c>
      <c r="C124" s="467" t="s">
        <v>1336</v>
      </c>
      <c r="D124" s="468" t="s">
        <v>2591</v>
      </c>
      <c r="E124" s="467" t="s">
        <v>131</v>
      </c>
      <c r="F124" s="711">
        <v>73</v>
      </c>
      <c r="G124" s="712">
        <v>567.64</v>
      </c>
      <c r="H124" s="469">
        <f t="shared" si="5"/>
        <v>41437.72</v>
      </c>
      <c r="I124" s="464">
        <f t="shared" si="6"/>
        <v>1.6084304452839411E-3</v>
      </c>
      <c r="J124" s="465">
        <f t="shared" si="7"/>
        <v>0.84382965759221329</v>
      </c>
    </row>
    <row r="125" spans="1:10" x14ac:dyDescent="0.25">
      <c r="A125" s="246" t="s">
        <v>73</v>
      </c>
      <c r="B125" s="466" t="s">
        <v>1364</v>
      </c>
      <c r="C125" s="467" t="s">
        <v>1336</v>
      </c>
      <c r="D125" s="468" t="s">
        <v>1365</v>
      </c>
      <c r="E125" s="467" t="s">
        <v>899</v>
      </c>
      <c r="F125" s="711">
        <v>6</v>
      </c>
      <c r="G125" s="712">
        <v>6881.96</v>
      </c>
      <c r="H125" s="469">
        <f t="shared" si="5"/>
        <v>41291.760000000002</v>
      </c>
      <c r="I125" s="464">
        <f t="shared" si="6"/>
        <v>1.6027649186141908E-3</v>
      </c>
      <c r="J125" s="465">
        <f t="shared" si="7"/>
        <v>0.84543242251082751</v>
      </c>
    </row>
    <row r="126" spans="1:10" x14ac:dyDescent="0.25">
      <c r="A126" s="246" t="s">
        <v>73</v>
      </c>
      <c r="B126" s="466" t="s">
        <v>2128</v>
      </c>
      <c r="C126" s="467" t="s">
        <v>1336</v>
      </c>
      <c r="D126" s="468" t="s">
        <v>2129</v>
      </c>
      <c r="E126" s="467" t="s">
        <v>141</v>
      </c>
      <c r="F126" s="711">
        <v>572.17999999999995</v>
      </c>
      <c r="G126" s="712">
        <v>71.930000000000007</v>
      </c>
      <c r="H126" s="469">
        <f t="shared" si="5"/>
        <v>41156.9</v>
      </c>
      <c r="I126" s="464">
        <f t="shared" si="6"/>
        <v>1.5975302452332473E-3</v>
      </c>
      <c r="J126" s="465">
        <f t="shared" si="7"/>
        <v>0.84702995275606074</v>
      </c>
    </row>
    <row r="127" spans="1:10" x14ac:dyDescent="0.25">
      <c r="A127" s="246" t="s">
        <v>73</v>
      </c>
      <c r="B127" s="466" t="s">
        <v>1567</v>
      </c>
      <c r="C127" s="467" t="s">
        <v>1336</v>
      </c>
      <c r="D127" s="468" t="s">
        <v>1568</v>
      </c>
      <c r="E127" s="467" t="s">
        <v>188</v>
      </c>
      <c r="F127" s="711">
        <v>809.07</v>
      </c>
      <c r="G127" s="712">
        <v>50.66</v>
      </c>
      <c r="H127" s="469">
        <f t="shared" si="5"/>
        <v>40987.480000000003</v>
      </c>
      <c r="I127" s="464">
        <f t="shared" si="6"/>
        <v>1.5909541043152623E-3</v>
      </c>
      <c r="J127" s="465">
        <f t="shared" si="7"/>
        <v>0.84862090686037606</v>
      </c>
    </row>
    <row r="128" spans="1:10" x14ac:dyDescent="0.25">
      <c r="A128" s="246" t="s">
        <v>73</v>
      </c>
      <c r="B128" s="466" t="s">
        <v>1050</v>
      </c>
      <c r="C128" s="467" t="s">
        <v>1336</v>
      </c>
      <c r="D128" s="468" t="s">
        <v>1051</v>
      </c>
      <c r="E128" s="467" t="s">
        <v>138</v>
      </c>
      <c r="F128" s="711">
        <v>164.15</v>
      </c>
      <c r="G128" s="712">
        <v>248.49</v>
      </c>
      <c r="H128" s="469">
        <f t="shared" si="5"/>
        <v>40789.629999999997</v>
      </c>
      <c r="I128" s="464">
        <f t="shared" si="6"/>
        <v>1.5832744355593696E-3</v>
      </c>
      <c r="J128" s="465">
        <f t="shared" si="7"/>
        <v>0.85020418129593545</v>
      </c>
    </row>
    <row r="129" spans="1:10" ht="25.5" x14ac:dyDescent="0.25">
      <c r="A129" s="246" t="s">
        <v>73</v>
      </c>
      <c r="B129" s="466" t="s">
        <v>2200</v>
      </c>
      <c r="C129" s="467" t="s">
        <v>164</v>
      </c>
      <c r="D129" s="468" t="s">
        <v>2201</v>
      </c>
      <c r="E129" s="467" t="s">
        <v>131</v>
      </c>
      <c r="F129" s="711">
        <v>3330.71</v>
      </c>
      <c r="G129" s="712">
        <v>11.95</v>
      </c>
      <c r="H129" s="469">
        <f t="shared" si="5"/>
        <v>39801.980000000003</v>
      </c>
      <c r="I129" s="464">
        <f t="shared" si="6"/>
        <v>1.5449381967584733E-3</v>
      </c>
      <c r="J129" s="465">
        <f t="shared" si="7"/>
        <v>0.85174911949269394</v>
      </c>
    </row>
    <row r="130" spans="1:10" ht="25.5" x14ac:dyDescent="0.25">
      <c r="A130" s="246" t="s">
        <v>73</v>
      </c>
      <c r="B130" s="466" t="s">
        <v>3842</v>
      </c>
      <c r="C130" s="467" t="s">
        <v>160</v>
      </c>
      <c r="D130" s="468" t="s">
        <v>3843</v>
      </c>
      <c r="E130" s="467" t="s">
        <v>188</v>
      </c>
      <c r="F130" s="711">
        <v>326.91000000000003</v>
      </c>
      <c r="G130" s="712">
        <v>121.35</v>
      </c>
      <c r="H130" s="469">
        <f t="shared" si="5"/>
        <v>39670.519999999997</v>
      </c>
      <c r="I130" s="464">
        <f t="shared" si="6"/>
        <v>1.5398354964569836E-3</v>
      </c>
      <c r="J130" s="465">
        <f t="shared" si="7"/>
        <v>0.85328895498915092</v>
      </c>
    </row>
    <row r="131" spans="1:10" x14ac:dyDescent="0.25">
      <c r="A131" s="246" t="s">
        <v>73</v>
      </c>
      <c r="B131" s="466" t="s">
        <v>814</v>
      </c>
      <c r="C131" s="467" t="s">
        <v>1336</v>
      </c>
      <c r="D131" s="468" t="s">
        <v>595</v>
      </c>
      <c r="E131" s="467" t="s">
        <v>131</v>
      </c>
      <c r="F131" s="711">
        <v>491.66</v>
      </c>
      <c r="G131" s="712">
        <v>77.94</v>
      </c>
      <c r="H131" s="469">
        <f t="shared" si="5"/>
        <v>38319.980000000003</v>
      </c>
      <c r="I131" s="464">
        <f t="shared" si="6"/>
        <v>1.4874134603610363E-3</v>
      </c>
      <c r="J131" s="465">
        <f t="shared" si="7"/>
        <v>0.85477636844951199</v>
      </c>
    </row>
    <row r="132" spans="1:10" x14ac:dyDescent="0.25">
      <c r="A132" s="246" t="s">
        <v>73</v>
      </c>
      <c r="B132" s="466" t="s">
        <v>2327</v>
      </c>
      <c r="C132" s="467" t="s">
        <v>1336</v>
      </c>
      <c r="D132" s="468" t="s">
        <v>2328</v>
      </c>
      <c r="E132" s="467" t="s">
        <v>141</v>
      </c>
      <c r="F132" s="711">
        <v>3987.14</v>
      </c>
      <c r="G132" s="712">
        <v>9.5299999999999994</v>
      </c>
      <c r="H132" s="469">
        <f t="shared" si="5"/>
        <v>37997.440000000002</v>
      </c>
      <c r="I132" s="464">
        <f t="shared" si="6"/>
        <v>1.4748938729942148E-3</v>
      </c>
      <c r="J132" s="465">
        <f t="shared" si="7"/>
        <v>0.85625126232250626</v>
      </c>
    </row>
    <row r="133" spans="1:10" x14ac:dyDescent="0.25">
      <c r="A133" s="246" t="s">
        <v>73</v>
      </c>
      <c r="B133" s="466" t="s">
        <v>1472</v>
      </c>
      <c r="C133" s="467" t="s">
        <v>1336</v>
      </c>
      <c r="D133" s="468" t="s">
        <v>1473</v>
      </c>
      <c r="E133" s="467" t="s">
        <v>131</v>
      </c>
      <c r="F133" s="711">
        <v>254.56</v>
      </c>
      <c r="G133" s="712">
        <v>148.53</v>
      </c>
      <c r="H133" s="469">
        <f t="shared" si="5"/>
        <v>37809.79</v>
      </c>
      <c r="I133" s="464">
        <f t="shared" si="6"/>
        <v>1.4676101234766851E-3</v>
      </c>
      <c r="J133" s="465">
        <f t="shared" si="7"/>
        <v>0.85771887244598299</v>
      </c>
    </row>
    <row r="134" spans="1:10" x14ac:dyDescent="0.25">
      <c r="A134" s="246" t="s">
        <v>73</v>
      </c>
      <c r="B134" s="466" t="s">
        <v>1358</v>
      </c>
      <c r="C134" s="467" t="s">
        <v>1336</v>
      </c>
      <c r="D134" s="468" t="s">
        <v>1359</v>
      </c>
      <c r="E134" s="467" t="s">
        <v>899</v>
      </c>
      <c r="F134" s="711">
        <v>6</v>
      </c>
      <c r="G134" s="712">
        <v>6301.56</v>
      </c>
      <c r="H134" s="469">
        <f t="shared" si="5"/>
        <v>37809.360000000001</v>
      </c>
      <c r="I134" s="464">
        <f t="shared" si="6"/>
        <v>1.4675934327636952E-3</v>
      </c>
      <c r="J134" s="465">
        <f t="shared" si="7"/>
        <v>0.8591864658787467</v>
      </c>
    </row>
    <row r="135" spans="1:10" ht="25.5" x14ac:dyDescent="0.25">
      <c r="A135" s="246" t="s">
        <v>73</v>
      </c>
      <c r="B135" s="466" t="s">
        <v>2357</v>
      </c>
      <c r="C135" s="467" t="s">
        <v>164</v>
      </c>
      <c r="D135" s="468" t="s">
        <v>2358</v>
      </c>
      <c r="E135" s="467" t="s">
        <v>136</v>
      </c>
      <c r="F135" s="711">
        <v>330</v>
      </c>
      <c r="G135" s="712">
        <v>111.55</v>
      </c>
      <c r="H135" s="469">
        <f t="shared" si="5"/>
        <v>36811.5</v>
      </c>
      <c r="I135" s="464">
        <f t="shared" si="6"/>
        <v>1.4288608865683197E-3</v>
      </c>
      <c r="J135" s="465">
        <f t="shared" si="7"/>
        <v>0.86061532676531505</v>
      </c>
    </row>
    <row r="136" spans="1:10" x14ac:dyDescent="0.25">
      <c r="A136" s="246" t="s">
        <v>73</v>
      </c>
      <c r="B136" s="466" t="s">
        <v>2984</v>
      </c>
      <c r="C136" s="467" t="s">
        <v>1336</v>
      </c>
      <c r="D136" s="468" t="s">
        <v>2985</v>
      </c>
      <c r="E136" s="467" t="s">
        <v>137</v>
      </c>
      <c r="F136" s="711">
        <v>231</v>
      </c>
      <c r="G136" s="712">
        <v>159.04</v>
      </c>
      <c r="H136" s="469">
        <f t="shared" ref="H136:H154" si="8">TRUNC(F136*G136,2)</f>
        <v>36738.239999999998</v>
      </c>
      <c r="I136" s="464">
        <f t="shared" si="6"/>
        <v>1.4260172548621953E-3</v>
      </c>
      <c r="J136" s="465">
        <f t="shared" si="7"/>
        <v>0.86204134402017729</v>
      </c>
    </row>
    <row r="137" spans="1:10" x14ac:dyDescent="0.25">
      <c r="A137" s="246" t="s">
        <v>73</v>
      </c>
      <c r="B137" s="466" t="s">
        <v>2891</v>
      </c>
      <c r="C137" s="467" t="s">
        <v>130</v>
      </c>
      <c r="D137" s="468" t="s">
        <v>2892</v>
      </c>
      <c r="E137" s="467" t="s">
        <v>159</v>
      </c>
      <c r="F137" s="711">
        <v>29</v>
      </c>
      <c r="G137" s="712">
        <v>1243.9000000000001</v>
      </c>
      <c r="H137" s="469">
        <f t="shared" si="8"/>
        <v>36073.1</v>
      </c>
      <c r="I137" s="464">
        <f t="shared" si="6"/>
        <v>1.4001994389597722E-3</v>
      </c>
      <c r="J137" s="465">
        <f t="shared" si="7"/>
        <v>0.86344154345913704</v>
      </c>
    </row>
    <row r="138" spans="1:10" ht="25.5" x14ac:dyDescent="0.25">
      <c r="A138" s="246" t="s">
        <v>73</v>
      </c>
      <c r="B138" s="466" t="s">
        <v>2809</v>
      </c>
      <c r="C138" s="467" t="s">
        <v>974</v>
      </c>
      <c r="D138" s="468" t="s">
        <v>2810</v>
      </c>
      <c r="E138" s="467" t="s">
        <v>188</v>
      </c>
      <c r="F138" s="711">
        <v>262.14</v>
      </c>
      <c r="G138" s="712">
        <v>137.55000000000001</v>
      </c>
      <c r="H138" s="469">
        <f t="shared" si="8"/>
        <v>36057.35</v>
      </c>
      <c r="I138" s="464">
        <f t="shared" si="6"/>
        <v>1.399588093077006E-3</v>
      </c>
      <c r="J138" s="465">
        <f t="shared" si="7"/>
        <v>0.86484113155221409</v>
      </c>
    </row>
    <row r="139" spans="1:10" x14ac:dyDescent="0.25">
      <c r="A139" s="246" t="s">
        <v>73</v>
      </c>
      <c r="B139" s="466" t="s">
        <v>1644</v>
      </c>
      <c r="C139" s="467" t="s">
        <v>1336</v>
      </c>
      <c r="D139" s="468" t="s">
        <v>1645</v>
      </c>
      <c r="E139" s="467" t="s">
        <v>188</v>
      </c>
      <c r="F139" s="711">
        <v>174</v>
      </c>
      <c r="G139" s="712">
        <v>204.54</v>
      </c>
      <c r="H139" s="469">
        <f t="shared" si="8"/>
        <v>35589.96</v>
      </c>
      <c r="I139" s="464">
        <f t="shared" ref="I139:I202" si="9">H139/$J$761</f>
        <v>1.3814460643693149E-3</v>
      </c>
      <c r="J139" s="465">
        <f t="shared" si="7"/>
        <v>0.86622257761658339</v>
      </c>
    </row>
    <row r="140" spans="1:10" ht="38.25" x14ac:dyDescent="0.25">
      <c r="A140" s="246" t="s">
        <v>73</v>
      </c>
      <c r="B140" s="466" t="s">
        <v>1641</v>
      </c>
      <c r="C140" s="467" t="s">
        <v>164</v>
      </c>
      <c r="D140" s="468" t="s">
        <v>1642</v>
      </c>
      <c r="E140" s="467" t="s">
        <v>136</v>
      </c>
      <c r="F140" s="711">
        <v>1</v>
      </c>
      <c r="G140" s="712">
        <v>35024.32</v>
      </c>
      <c r="H140" s="469">
        <f t="shared" si="8"/>
        <v>35024.32</v>
      </c>
      <c r="I140" s="464">
        <f t="shared" si="9"/>
        <v>1.3594904018215104E-3</v>
      </c>
      <c r="J140" s="465">
        <f t="shared" si="7"/>
        <v>0.86758206801840487</v>
      </c>
    </row>
    <row r="141" spans="1:10" ht="25.5" x14ac:dyDescent="0.25">
      <c r="A141" s="246" t="s">
        <v>73</v>
      </c>
      <c r="B141" s="466" t="s">
        <v>3737</v>
      </c>
      <c r="C141" s="467" t="s">
        <v>160</v>
      </c>
      <c r="D141" s="468" t="s">
        <v>3738</v>
      </c>
      <c r="E141" s="467" t="s">
        <v>159</v>
      </c>
      <c r="F141" s="711">
        <v>10</v>
      </c>
      <c r="G141" s="712">
        <v>3483.26</v>
      </c>
      <c r="H141" s="469">
        <f t="shared" si="8"/>
        <v>34832.6</v>
      </c>
      <c r="I141" s="464">
        <f t="shared" si="9"/>
        <v>1.3520486727647517E-3</v>
      </c>
      <c r="J141" s="465">
        <f t="shared" si="7"/>
        <v>0.8689341166911696</v>
      </c>
    </row>
    <row r="142" spans="1:10" x14ac:dyDescent="0.25">
      <c r="A142" s="246" t="s">
        <v>73</v>
      </c>
      <c r="B142" s="466" t="s">
        <v>3024</v>
      </c>
      <c r="C142" s="467" t="s">
        <v>1336</v>
      </c>
      <c r="D142" s="468" t="s">
        <v>3025</v>
      </c>
      <c r="E142" s="467" t="s">
        <v>131</v>
      </c>
      <c r="F142" s="711">
        <v>7866.51</v>
      </c>
      <c r="G142" s="712">
        <v>4.41</v>
      </c>
      <c r="H142" s="469">
        <f t="shared" si="8"/>
        <v>34691.300000000003</v>
      </c>
      <c r="I142" s="464">
        <f t="shared" si="9"/>
        <v>1.3465640268450771E-3</v>
      </c>
      <c r="J142" s="465">
        <f t="shared" si="7"/>
        <v>0.87028068071801468</v>
      </c>
    </row>
    <row r="143" spans="1:10" x14ac:dyDescent="0.25">
      <c r="A143" s="246" t="s">
        <v>73</v>
      </c>
      <c r="B143" s="466" t="s">
        <v>1583</v>
      </c>
      <c r="C143" s="467" t="s">
        <v>1336</v>
      </c>
      <c r="D143" s="468" t="s">
        <v>1584</v>
      </c>
      <c r="E143" s="467" t="s">
        <v>188</v>
      </c>
      <c r="F143" s="711">
        <v>375.65</v>
      </c>
      <c r="G143" s="712">
        <v>92</v>
      </c>
      <c r="H143" s="469">
        <f t="shared" si="8"/>
        <v>34559.800000000003</v>
      </c>
      <c r="I143" s="464">
        <f t="shared" si="9"/>
        <v>1.3414597739191236E-3</v>
      </c>
      <c r="J143" s="465">
        <f t="shared" si="7"/>
        <v>0.87162214049193376</v>
      </c>
    </row>
    <row r="144" spans="1:10" ht="25.5" x14ac:dyDescent="0.25">
      <c r="A144" s="246" t="s">
        <v>73</v>
      </c>
      <c r="B144" s="466" t="s">
        <v>3055</v>
      </c>
      <c r="C144" s="467" t="s">
        <v>1337</v>
      </c>
      <c r="D144" s="468" t="s">
        <v>3056</v>
      </c>
      <c r="E144" s="467" t="s">
        <v>239</v>
      </c>
      <c r="F144" s="711">
        <v>60</v>
      </c>
      <c r="G144" s="712">
        <v>575.29999999999995</v>
      </c>
      <c r="H144" s="469">
        <f t="shared" si="8"/>
        <v>34518</v>
      </c>
      <c r="I144" s="464">
        <f t="shared" si="9"/>
        <v>1.3398372813540676E-3</v>
      </c>
      <c r="J144" s="465">
        <f t="shared" si="7"/>
        <v>0.87296197777328788</v>
      </c>
    </row>
    <row r="145" spans="1:10" x14ac:dyDescent="0.25">
      <c r="A145" s="246" t="s">
        <v>73</v>
      </c>
      <c r="B145" s="466" t="s">
        <v>2212</v>
      </c>
      <c r="C145" s="467" t="s">
        <v>1336</v>
      </c>
      <c r="D145" s="468" t="s">
        <v>2213</v>
      </c>
      <c r="E145" s="467" t="s">
        <v>131</v>
      </c>
      <c r="F145" s="711">
        <v>4751.01</v>
      </c>
      <c r="G145" s="712">
        <v>7.21</v>
      </c>
      <c r="H145" s="469">
        <f t="shared" si="8"/>
        <v>34254.78</v>
      </c>
      <c r="I145" s="464">
        <f t="shared" si="9"/>
        <v>1.3296202360676078E-3</v>
      </c>
      <c r="J145" s="465">
        <f t="shared" ref="J145:J156" si="10">I145+J144</f>
        <v>0.87429159800935552</v>
      </c>
    </row>
    <row r="146" spans="1:10" x14ac:dyDescent="0.25">
      <c r="A146" s="246" t="s">
        <v>73</v>
      </c>
      <c r="B146" s="466" t="s">
        <v>2260</v>
      </c>
      <c r="C146" s="467" t="s">
        <v>969</v>
      </c>
      <c r="D146" s="468" t="s">
        <v>2261</v>
      </c>
      <c r="E146" s="467" t="s">
        <v>131</v>
      </c>
      <c r="F146" s="711">
        <v>272.52999999999997</v>
      </c>
      <c r="G146" s="712">
        <v>124.76</v>
      </c>
      <c r="H146" s="469">
        <f t="shared" si="8"/>
        <v>34000.839999999997</v>
      </c>
      <c r="I146" s="464">
        <f t="shared" si="9"/>
        <v>1.319763399656835E-3</v>
      </c>
      <c r="J146" s="465">
        <f t="shared" si="10"/>
        <v>0.8756113614090123</v>
      </c>
    </row>
    <row r="147" spans="1:10" x14ac:dyDescent="0.25">
      <c r="A147" s="246" t="s">
        <v>73</v>
      </c>
      <c r="B147" s="466" t="s">
        <v>857</v>
      </c>
      <c r="C147" s="467" t="s">
        <v>1336</v>
      </c>
      <c r="D147" s="468" t="s">
        <v>182</v>
      </c>
      <c r="E147" s="467" t="s">
        <v>141</v>
      </c>
      <c r="F147" s="711">
        <v>792.08</v>
      </c>
      <c r="G147" s="712">
        <v>42.77</v>
      </c>
      <c r="H147" s="469">
        <f t="shared" si="8"/>
        <v>33877.26</v>
      </c>
      <c r="I147" s="464">
        <f t="shared" si="9"/>
        <v>1.3149665663747872E-3</v>
      </c>
      <c r="J147" s="465">
        <f t="shared" si="10"/>
        <v>0.87692632797538705</v>
      </c>
    </row>
    <row r="148" spans="1:10" ht="25.5" x14ac:dyDescent="0.25">
      <c r="A148" s="246" t="s">
        <v>73</v>
      </c>
      <c r="B148" s="466" t="s">
        <v>2861</v>
      </c>
      <c r="C148" s="467" t="s">
        <v>160</v>
      </c>
      <c r="D148" s="468" t="s">
        <v>2862</v>
      </c>
      <c r="E148" s="467" t="s">
        <v>131</v>
      </c>
      <c r="F148" s="711">
        <v>491.1</v>
      </c>
      <c r="G148" s="712">
        <v>68.680000000000007</v>
      </c>
      <c r="H148" s="469">
        <f t="shared" si="8"/>
        <v>33728.74</v>
      </c>
      <c r="I148" s="464">
        <f t="shared" si="9"/>
        <v>1.30920167173933E-3</v>
      </c>
      <c r="J148" s="465">
        <f t="shared" si="10"/>
        <v>0.87823552964712637</v>
      </c>
    </row>
    <row r="149" spans="1:10" ht="25.5" x14ac:dyDescent="0.25">
      <c r="A149" s="246" t="s">
        <v>73</v>
      </c>
      <c r="B149" s="466" t="s">
        <v>2289</v>
      </c>
      <c r="C149" s="467" t="s">
        <v>130</v>
      </c>
      <c r="D149" s="468" t="s">
        <v>2290</v>
      </c>
      <c r="E149" s="467" t="s">
        <v>136</v>
      </c>
      <c r="F149" s="711">
        <v>100</v>
      </c>
      <c r="G149" s="712">
        <v>336.65</v>
      </c>
      <c r="H149" s="469">
        <f t="shared" si="8"/>
        <v>33665</v>
      </c>
      <c r="I149" s="464">
        <f t="shared" si="9"/>
        <v>1.3067275646556778E-3</v>
      </c>
      <c r="J149" s="465">
        <f t="shared" si="10"/>
        <v>0.87954225721178203</v>
      </c>
    </row>
    <row r="150" spans="1:10" x14ac:dyDescent="0.25">
      <c r="A150" s="246" t="s">
        <v>73</v>
      </c>
      <c r="B150" s="466" t="s">
        <v>2286</v>
      </c>
      <c r="C150" s="467" t="s">
        <v>1635</v>
      </c>
      <c r="D150" s="468" t="s">
        <v>2287</v>
      </c>
      <c r="E150" s="467" t="s">
        <v>131</v>
      </c>
      <c r="F150" s="711">
        <v>44.06</v>
      </c>
      <c r="G150" s="712">
        <v>750</v>
      </c>
      <c r="H150" s="469">
        <f t="shared" si="8"/>
        <v>33045</v>
      </c>
      <c r="I150" s="464">
        <f t="shared" si="9"/>
        <v>1.2826618854610687E-3</v>
      </c>
      <c r="J150" s="465">
        <f t="shared" si="10"/>
        <v>0.88082491909724314</v>
      </c>
    </row>
    <row r="151" spans="1:10" x14ac:dyDescent="0.25">
      <c r="A151" s="246" t="s">
        <v>73</v>
      </c>
      <c r="B151" s="466" t="s">
        <v>2550</v>
      </c>
      <c r="C151" s="467" t="s">
        <v>142</v>
      </c>
      <c r="D151" s="468" t="s">
        <v>2551</v>
      </c>
      <c r="E151" s="467" t="s">
        <v>136</v>
      </c>
      <c r="F151" s="711">
        <v>127</v>
      </c>
      <c r="G151" s="712">
        <v>256.83999999999997</v>
      </c>
      <c r="H151" s="469">
        <f t="shared" si="8"/>
        <v>32618.68</v>
      </c>
      <c r="I151" s="464">
        <f t="shared" si="9"/>
        <v>1.2661140139219624E-3</v>
      </c>
      <c r="J151" s="465">
        <f t="shared" si="10"/>
        <v>0.8820910331111651</v>
      </c>
    </row>
    <row r="152" spans="1:10" x14ac:dyDescent="0.25">
      <c r="A152" s="246" t="s">
        <v>73</v>
      </c>
      <c r="B152" s="466" t="s">
        <v>1355</v>
      </c>
      <c r="C152" s="467" t="s">
        <v>1336</v>
      </c>
      <c r="D152" s="468" t="s">
        <v>1356</v>
      </c>
      <c r="E152" s="467" t="s">
        <v>899</v>
      </c>
      <c r="F152" s="711">
        <v>6</v>
      </c>
      <c r="G152" s="712">
        <v>5372.51</v>
      </c>
      <c r="H152" s="469">
        <f t="shared" si="8"/>
        <v>32235.06</v>
      </c>
      <c r="I152" s="464">
        <f t="shared" si="9"/>
        <v>1.2512235689983561E-3</v>
      </c>
      <c r="J152" s="465">
        <f t="shared" si="10"/>
        <v>0.88334225668016342</v>
      </c>
    </row>
    <row r="153" spans="1:10" x14ac:dyDescent="0.25">
      <c r="A153" s="246" t="s">
        <v>73</v>
      </c>
      <c r="B153" s="466" t="s">
        <v>1361</v>
      </c>
      <c r="C153" s="467" t="s">
        <v>1336</v>
      </c>
      <c r="D153" s="468" t="s">
        <v>1362</v>
      </c>
      <c r="E153" s="467" t="s">
        <v>899</v>
      </c>
      <c r="F153" s="711">
        <v>6</v>
      </c>
      <c r="G153" s="712">
        <v>5372.51</v>
      </c>
      <c r="H153" s="469">
        <f t="shared" si="8"/>
        <v>32235.06</v>
      </c>
      <c r="I153" s="464">
        <f t="shared" si="9"/>
        <v>1.2512235689983561E-3</v>
      </c>
      <c r="J153" s="465">
        <f t="shared" si="10"/>
        <v>0.88459348024916173</v>
      </c>
    </row>
    <row r="154" spans="1:10" x14ac:dyDescent="0.25">
      <c r="A154" s="246" t="s">
        <v>73</v>
      </c>
      <c r="B154" s="466" t="s">
        <v>3017</v>
      </c>
      <c r="C154" s="467" t="s">
        <v>1336</v>
      </c>
      <c r="D154" s="468" t="s">
        <v>3018</v>
      </c>
      <c r="E154" s="467" t="s">
        <v>131</v>
      </c>
      <c r="F154" s="711">
        <v>2206.6799999999998</v>
      </c>
      <c r="G154" s="712">
        <v>14.51</v>
      </c>
      <c r="H154" s="469">
        <f t="shared" si="8"/>
        <v>32018.92</v>
      </c>
      <c r="I154" s="464">
        <f t="shared" si="9"/>
        <v>1.2428339627062223E-3</v>
      </c>
      <c r="J154" s="465">
        <f t="shared" si="10"/>
        <v>0.88583631421186793</v>
      </c>
    </row>
    <row r="155" spans="1:10" x14ac:dyDescent="0.25">
      <c r="A155" s="246" t="s">
        <v>73</v>
      </c>
      <c r="B155" s="466" t="s">
        <v>3012</v>
      </c>
      <c r="C155" s="467" t="s">
        <v>1336</v>
      </c>
      <c r="D155" s="468" t="s">
        <v>3013</v>
      </c>
      <c r="E155" s="467" t="s">
        <v>131</v>
      </c>
      <c r="F155" s="711">
        <v>1152.9000000000001</v>
      </c>
      <c r="G155" s="712">
        <v>27.04</v>
      </c>
      <c r="H155" s="469">
        <f>TRUNC(F155*G155,2)</f>
        <v>31174.41</v>
      </c>
      <c r="I155" s="464">
        <f t="shared" si="9"/>
        <v>1.2100537905503524E-3</v>
      </c>
      <c r="J155" s="465">
        <f t="shared" si="10"/>
        <v>0.88704636800241832</v>
      </c>
    </row>
    <row r="156" spans="1:10" ht="38.25" x14ac:dyDescent="0.25">
      <c r="A156" s="246" t="s">
        <v>73</v>
      </c>
      <c r="B156" s="466" t="s">
        <v>2913</v>
      </c>
      <c r="C156" s="467" t="s">
        <v>2914</v>
      </c>
      <c r="D156" s="468" t="s">
        <v>2915</v>
      </c>
      <c r="E156" s="467" t="s">
        <v>2754</v>
      </c>
      <c r="F156" s="711">
        <v>12</v>
      </c>
      <c r="G156" s="712">
        <v>2570.0500000000002</v>
      </c>
      <c r="H156" s="469">
        <f t="shared" ref="H156:H219" si="11">TRUNC(F156*G156,2)</f>
        <v>30840.6</v>
      </c>
      <c r="I156" s="464">
        <f t="shared" si="9"/>
        <v>1.1970967512407514E-3</v>
      </c>
      <c r="J156" s="465">
        <f t="shared" si="10"/>
        <v>0.88824346475365912</v>
      </c>
    </row>
    <row r="157" spans="1:10" ht="25.5" x14ac:dyDescent="0.25">
      <c r="A157" s="246" t="s">
        <v>73</v>
      </c>
      <c r="B157" s="470" t="s">
        <v>2382</v>
      </c>
      <c r="C157" s="471" t="s">
        <v>164</v>
      </c>
      <c r="D157" s="472" t="s">
        <v>2383</v>
      </c>
      <c r="E157" s="471" t="s">
        <v>136</v>
      </c>
      <c r="F157" s="713">
        <v>330</v>
      </c>
      <c r="G157" s="713">
        <v>91.01</v>
      </c>
      <c r="H157" s="280">
        <f t="shared" si="11"/>
        <v>30033.3</v>
      </c>
      <c r="I157" s="473">
        <f t="shared" si="9"/>
        <v>1.1657609079926739E-3</v>
      </c>
      <c r="J157" s="474">
        <f t="shared" ref="J157:J218" si="12">I157+J156</f>
        <v>0.88940922566165181</v>
      </c>
    </row>
    <row r="158" spans="1:10" x14ac:dyDescent="0.25">
      <c r="A158" s="246" t="s">
        <v>73</v>
      </c>
      <c r="B158" s="470" t="s">
        <v>1598</v>
      </c>
      <c r="C158" s="471" t="s">
        <v>1336</v>
      </c>
      <c r="D158" s="472" t="s">
        <v>1599</v>
      </c>
      <c r="E158" s="471" t="s">
        <v>137</v>
      </c>
      <c r="F158" s="713">
        <v>110</v>
      </c>
      <c r="G158" s="713">
        <v>271.18</v>
      </c>
      <c r="H158" s="280">
        <f t="shared" si="11"/>
        <v>29829.8</v>
      </c>
      <c r="I158" s="473">
        <f t="shared" si="9"/>
        <v>1.1578619310312174E-3</v>
      </c>
      <c r="J158" s="474">
        <f t="shared" si="12"/>
        <v>0.89056708759268299</v>
      </c>
    </row>
    <row r="159" spans="1:10" x14ac:dyDescent="0.25">
      <c r="A159" s="246" t="s">
        <v>73</v>
      </c>
      <c r="B159" s="470" t="s">
        <v>1508</v>
      </c>
      <c r="C159" s="471" t="s">
        <v>1336</v>
      </c>
      <c r="D159" s="472" t="s">
        <v>1509</v>
      </c>
      <c r="E159" s="471" t="s">
        <v>188</v>
      </c>
      <c r="F159" s="713">
        <v>283.35000000000002</v>
      </c>
      <c r="G159" s="713">
        <v>103.98</v>
      </c>
      <c r="H159" s="280">
        <f t="shared" si="11"/>
        <v>29462.73</v>
      </c>
      <c r="I159" s="473">
        <f t="shared" si="9"/>
        <v>1.1436138844796607E-3</v>
      </c>
      <c r="J159" s="474">
        <f t="shared" si="12"/>
        <v>0.89171070147716269</v>
      </c>
    </row>
    <row r="160" spans="1:10" ht="25.5" x14ac:dyDescent="0.25">
      <c r="A160" s="246" t="s">
        <v>73</v>
      </c>
      <c r="B160" s="470" t="s">
        <v>2437</v>
      </c>
      <c r="C160" s="471" t="s">
        <v>164</v>
      </c>
      <c r="D160" s="472" t="s">
        <v>2438</v>
      </c>
      <c r="E160" s="471" t="s">
        <v>136</v>
      </c>
      <c r="F160" s="713">
        <v>8</v>
      </c>
      <c r="G160" s="713">
        <v>3666.92</v>
      </c>
      <c r="H160" s="280">
        <f t="shared" si="11"/>
        <v>29335.360000000001</v>
      </c>
      <c r="I160" s="473">
        <f t="shared" si="9"/>
        <v>1.1386699400296328E-3</v>
      </c>
      <c r="J160" s="474">
        <f t="shared" si="12"/>
        <v>0.89284937141719234</v>
      </c>
    </row>
    <row r="161" spans="1:10" x14ac:dyDescent="0.25">
      <c r="A161" s="246" t="s">
        <v>73</v>
      </c>
      <c r="B161" s="470" t="s">
        <v>3007</v>
      </c>
      <c r="C161" s="471" t="s">
        <v>1336</v>
      </c>
      <c r="D161" s="472" t="s">
        <v>3008</v>
      </c>
      <c r="E161" s="471" t="s">
        <v>131</v>
      </c>
      <c r="F161" s="713">
        <v>1152.9000000000001</v>
      </c>
      <c r="G161" s="713">
        <v>25.37</v>
      </c>
      <c r="H161" s="280">
        <f t="shared" si="11"/>
        <v>29249.07</v>
      </c>
      <c r="I161" s="473">
        <f t="shared" si="9"/>
        <v>1.1353205409043055E-3</v>
      </c>
      <c r="J161" s="474">
        <f t="shared" si="12"/>
        <v>0.8939846919580966</v>
      </c>
    </row>
    <row r="162" spans="1:10" ht="25.5" x14ac:dyDescent="0.25">
      <c r="A162" s="246" t="s">
        <v>73</v>
      </c>
      <c r="B162" s="470" t="s">
        <v>2144</v>
      </c>
      <c r="C162" s="471" t="s">
        <v>142</v>
      </c>
      <c r="D162" s="472" t="s">
        <v>2145</v>
      </c>
      <c r="E162" s="471" t="s">
        <v>131</v>
      </c>
      <c r="F162" s="713">
        <v>20</v>
      </c>
      <c r="G162" s="713">
        <v>1444.27</v>
      </c>
      <c r="H162" s="280">
        <f t="shared" si="11"/>
        <v>28885.4</v>
      </c>
      <c r="I162" s="473">
        <f t="shared" si="9"/>
        <v>1.1212044674322032E-3</v>
      </c>
      <c r="J162" s="474">
        <f t="shared" si="12"/>
        <v>0.89510589642552885</v>
      </c>
    </row>
    <row r="163" spans="1:10" x14ac:dyDescent="0.25">
      <c r="A163" s="246" t="s">
        <v>73</v>
      </c>
      <c r="B163" s="470" t="s">
        <v>729</v>
      </c>
      <c r="C163" s="471" t="s">
        <v>1336</v>
      </c>
      <c r="D163" s="472" t="s">
        <v>155</v>
      </c>
      <c r="E163" s="471" t="s">
        <v>156</v>
      </c>
      <c r="F163" s="713">
        <v>2325.83</v>
      </c>
      <c r="G163" s="713">
        <v>12.11</v>
      </c>
      <c r="H163" s="280">
        <f t="shared" si="11"/>
        <v>28165.8</v>
      </c>
      <c r="I163" s="473">
        <f t="shared" si="9"/>
        <v>1.0932727533218146E-3</v>
      </c>
      <c r="J163" s="474">
        <f t="shared" si="12"/>
        <v>0.89619916917885067</v>
      </c>
    </row>
    <row r="164" spans="1:10" x14ac:dyDescent="0.25">
      <c r="A164" s="246" t="s">
        <v>73</v>
      </c>
      <c r="B164" s="470" t="s">
        <v>1511</v>
      </c>
      <c r="C164" s="471" t="s">
        <v>1336</v>
      </c>
      <c r="D164" s="472" t="s">
        <v>1512</v>
      </c>
      <c r="E164" s="471" t="s">
        <v>188</v>
      </c>
      <c r="F164" s="713">
        <v>319.39</v>
      </c>
      <c r="G164" s="713">
        <v>87.64</v>
      </c>
      <c r="H164" s="280">
        <f t="shared" si="11"/>
        <v>27991.33</v>
      </c>
      <c r="I164" s="473">
        <f t="shared" si="9"/>
        <v>1.0865005935652284E-3</v>
      </c>
      <c r="J164" s="474">
        <f t="shared" si="12"/>
        <v>0.89728566977241586</v>
      </c>
    </row>
    <row r="165" spans="1:10" x14ac:dyDescent="0.25">
      <c r="A165" s="246" t="s">
        <v>73</v>
      </c>
      <c r="B165" s="470" t="s">
        <v>2556</v>
      </c>
      <c r="C165" s="471" t="s">
        <v>1336</v>
      </c>
      <c r="D165" s="472" t="s">
        <v>2557</v>
      </c>
      <c r="E165" s="471" t="s">
        <v>137</v>
      </c>
      <c r="F165" s="713">
        <v>136</v>
      </c>
      <c r="G165" s="713">
        <v>204.74</v>
      </c>
      <c r="H165" s="280">
        <f t="shared" si="11"/>
        <v>27844.639999999999</v>
      </c>
      <c r="I165" s="473">
        <f t="shared" si="9"/>
        <v>1.0808067314990071E-3</v>
      </c>
      <c r="J165" s="474">
        <f t="shared" si="12"/>
        <v>0.89836647650391488</v>
      </c>
    </row>
    <row r="166" spans="1:10" x14ac:dyDescent="0.25">
      <c r="A166" s="246" t="s">
        <v>73</v>
      </c>
      <c r="B166" s="470" t="s">
        <v>734</v>
      </c>
      <c r="C166" s="471" t="s">
        <v>1336</v>
      </c>
      <c r="D166" s="472" t="s">
        <v>1393</v>
      </c>
      <c r="E166" s="471" t="s">
        <v>156</v>
      </c>
      <c r="F166" s="713">
        <v>2322.1</v>
      </c>
      <c r="G166" s="713">
        <v>11.86</v>
      </c>
      <c r="H166" s="280">
        <f t="shared" si="11"/>
        <v>27540.1</v>
      </c>
      <c r="I166" s="473">
        <f t="shared" si="9"/>
        <v>1.0689858251410613E-3</v>
      </c>
      <c r="J166" s="474">
        <f t="shared" si="12"/>
        <v>0.89943546232905591</v>
      </c>
    </row>
    <row r="167" spans="1:10" x14ac:dyDescent="0.25">
      <c r="A167" s="246" t="s">
        <v>73</v>
      </c>
      <c r="B167" s="470" t="s">
        <v>3718</v>
      </c>
      <c r="C167" s="471" t="s">
        <v>130</v>
      </c>
      <c r="D167" s="472" t="s">
        <v>3719</v>
      </c>
      <c r="E167" s="471" t="s">
        <v>136</v>
      </c>
      <c r="F167" s="713">
        <v>18</v>
      </c>
      <c r="G167" s="713">
        <v>1520.12</v>
      </c>
      <c r="H167" s="280">
        <f t="shared" si="11"/>
        <v>27362.16</v>
      </c>
      <c r="I167" s="473">
        <f t="shared" si="9"/>
        <v>1.0620789752122087E-3</v>
      </c>
      <c r="J167" s="474">
        <f t="shared" si="12"/>
        <v>0.90049754130426807</v>
      </c>
    </row>
    <row r="168" spans="1:10" x14ac:dyDescent="0.25">
      <c r="A168" s="246" t="s">
        <v>73</v>
      </c>
      <c r="B168" s="470" t="s">
        <v>2220</v>
      </c>
      <c r="C168" s="471" t="s">
        <v>1336</v>
      </c>
      <c r="D168" s="472" t="s">
        <v>2221</v>
      </c>
      <c r="E168" s="471" t="s">
        <v>131</v>
      </c>
      <c r="F168" s="713">
        <v>1227.51</v>
      </c>
      <c r="G168" s="713">
        <v>21.5</v>
      </c>
      <c r="H168" s="280">
        <f t="shared" si="11"/>
        <v>26391.46</v>
      </c>
      <c r="I168" s="473">
        <f t="shared" si="9"/>
        <v>1.0244006610280033E-3</v>
      </c>
      <c r="J168" s="474">
        <f t="shared" si="12"/>
        <v>0.90152194196529611</v>
      </c>
    </row>
    <row r="169" spans="1:10" x14ac:dyDescent="0.25">
      <c r="A169" s="246" t="s">
        <v>73</v>
      </c>
      <c r="B169" s="470" t="s">
        <v>722</v>
      </c>
      <c r="C169" s="471" t="s">
        <v>1336</v>
      </c>
      <c r="D169" s="472" t="s">
        <v>149</v>
      </c>
      <c r="E169" s="471" t="s">
        <v>138</v>
      </c>
      <c r="F169" s="713">
        <v>503.45</v>
      </c>
      <c r="G169" s="713">
        <v>52.26</v>
      </c>
      <c r="H169" s="280">
        <f t="shared" si="11"/>
        <v>26310.29</v>
      </c>
      <c r="I169" s="473">
        <f t="shared" si="9"/>
        <v>1.0212499978340898E-3</v>
      </c>
      <c r="J169" s="474">
        <f t="shared" si="12"/>
        <v>0.90254319196313015</v>
      </c>
    </row>
    <row r="170" spans="1:10" ht="25.5" x14ac:dyDescent="0.25">
      <c r="A170" s="246" t="s">
        <v>73</v>
      </c>
      <c r="B170" s="470" t="s">
        <v>796</v>
      </c>
      <c r="C170" s="471" t="s">
        <v>160</v>
      </c>
      <c r="D170" s="472" t="s">
        <v>2103</v>
      </c>
      <c r="E170" s="471" t="s">
        <v>188</v>
      </c>
      <c r="F170" s="713">
        <v>1430.95</v>
      </c>
      <c r="G170" s="713">
        <v>18.170000000000002</v>
      </c>
      <c r="H170" s="280">
        <f t="shared" si="11"/>
        <v>26000.36</v>
      </c>
      <c r="I170" s="473">
        <f t="shared" si="9"/>
        <v>1.0092198753295974E-3</v>
      </c>
      <c r="J170" s="474">
        <f t="shared" si="12"/>
        <v>0.9035524118384598</v>
      </c>
    </row>
    <row r="171" spans="1:10" ht="25.5" x14ac:dyDescent="0.25">
      <c r="A171" s="246" t="s">
        <v>73</v>
      </c>
      <c r="B171" s="470" t="s">
        <v>3470</v>
      </c>
      <c r="C171" s="471" t="s">
        <v>164</v>
      </c>
      <c r="D171" s="472" t="s">
        <v>3471</v>
      </c>
      <c r="E171" s="471" t="s">
        <v>136</v>
      </c>
      <c r="F171" s="713">
        <v>2</v>
      </c>
      <c r="G171" s="713">
        <v>12996.37</v>
      </c>
      <c r="H171" s="280">
        <f t="shared" si="11"/>
        <v>25992.74</v>
      </c>
      <c r="I171" s="473">
        <f t="shared" si="9"/>
        <v>1.0089241003691735E-3</v>
      </c>
      <c r="J171" s="474">
        <f t="shared" si="12"/>
        <v>0.90456133593882893</v>
      </c>
    </row>
    <row r="172" spans="1:10" x14ac:dyDescent="0.25">
      <c r="A172" s="246" t="s">
        <v>73</v>
      </c>
      <c r="B172" s="470" t="s">
        <v>2217</v>
      </c>
      <c r="C172" s="471" t="s">
        <v>1336</v>
      </c>
      <c r="D172" s="472" t="s">
        <v>2218</v>
      </c>
      <c r="E172" s="471" t="s">
        <v>131</v>
      </c>
      <c r="F172" s="713">
        <v>1227.51</v>
      </c>
      <c r="G172" s="713">
        <v>21.14</v>
      </c>
      <c r="H172" s="280">
        <f t="shared" si="11"/>
        <v>25949.56</v>
      </c>
      <c r="I172" s="473">
        <f t="shared" si="9"/>
        <v>1.0072480422601037E-3</v>
      </c>
      <c r="J172" s="474">
        <f t="shared" si="12"/>
        <v>0.90556858398108908</v>
      </c>
    </row>
    <row r="173" spans="1:10" ht="38.25" x14ac:dyDescent="0.25">
      <c r="A173" s="246" t="s">
        <v>73</v>
      </c>
      <c r="B173" s="470" t="s">
        <v>3049</v>
      </c>
      <c r="C173" s="471" t="s">
        <v>130</v>
      </c>
      <c r="D173" s="472" t="s">
        <v>3050</v>
      </c>
      <c r="E173" s="471" t="s">
        <v>188</v>
      </c>
      <c r="F173" s="713">
        <v>485.92</v>
      </c>
      <c r="G173" s="713">
        <v>50.8</v>
      </c>
      <c r="H173" s="280">
        <f t="shared" si="11"/>
        <v>24684.73</v>
      </c>
      <c r="I173" s="473">
        <f t="shared" si="9"/>
        <v>9.5815289223475275E-4</v>
      </c>
      <c r="J173" s="474">
        <f t="shared" si="12"/>
        <v>0.90652673687332386</v>
      </c>
    </row>
    <row r="174" spans="1:10" x14ac:dyDescent="0.25">
      <c r="A174" s="246" t="s">
        <v>73</v>
      </c>
      <c r="B174" s="470" t="s">
        <v>1089</v>
      </c>
      <c r="C174" s="471" t="s">
        <v>1336</v>
      </c>
      <c r="D174" s="472" t="s">
        <v>1090</v>
      </c>
      <c r="E174" s="471" t="s">
        <v>141</v>
      </c>
      <c r="F174" s="713">
        <v>3375.88</v>
      </c>
      <c r="G174" s="713">
        <v>7.14</v>
      </c>
      <c r="H174" s="280">
        <f t="shared" si="11"/>
        <v>24103.78</v>
      </c>
      <c r="I174" s="473">
        <f t="shared" si="9"/>
        <v>9.3560296267328777E-4</v>
      </c>
      <c r="J174" s="474">
        <f t="shared" si="12"/>
        <v>0.90746233983599711</v>
      </c>
    </row>
    <row r="175" spans="1:10" ht="25.5" x14ac:dyDescent="0.25">
      <c r="A175" s="246" t="s">
        <v>73</v>
      </c>
      <c r="B175" s="470" t="s">
        <v>2097</v>
      </c>
      <c r="C175" s="471" t="s">
        <v>130</v>
      </c>
      <c r="D175" s="472" t="s">
        <v>2098</v>
      </c>
      <c r="E175" s="471" t="s">
        <v>131</v>
      </c>
      <c r="F175" s="713">
        <v>155.13999999999999</v>
      </c>
      <c r="G175" s="713">
        <v>154.91</v>
      </c>
      <c r="H175" s="280">
        <f t="shared" si="11"/>
        <v>24032.73</v>
      </c>
      <c r="I175" s="473">
        <f t="shared" si="9"/>
        <v>9.3284511346880875E-4</v>
      </c>
      <c r="J175" s="474">
        <f t="shared" si="12"/>
        <v>0.90839518494946592</v>
      </c>
    </row>
    <row r="176" spans="1:10" ht="38.25" x14ac:dyDescent="0.25">
      <c r="A176" s="246" t="s">
        <v>73</v>
      </c>
      <c r="B176" s="470" t="s">
        <v>1060</v>
      </c>
      <c r="C176" s="471" t="s">
        <v>160</v>
      </c>
      <c r="D176" s="472" t="s">
        <v>1965</v>
      </c>
      <c r="E176" s="471" t="s">
        <v>159</v>
      </c>
      <c r="F176" s="713">
        <v>7</v>
      </c>
      <c r="G176" s="713">
        <v>3431.44</v>
      </c>
      <c r="H176" s="280">
        <f t="shared" si="11"/>
        <v>24020.080000000002</v>
      </c>
      <c r="I176" s="473">
        <f t="shared" si="9"/>
        <v>9.3235409598201567E-4</v>
      </c>
      <c r="J176" s="474">
        <f t="shared" si="12"/>
        <v>0.90932753904544794</v>
      </c>
    </row>
    <row r="177" spans="1:10" ht="25.5" x14ac:dyDescent="0.25">
      <c r="A177" s="246" t="s">
        <v>73</v>
      </c>
      <c r="B177" s="470" t="s">
        <v>3740</v>
      </c>
      <c r="C177" s="471" t="s">
        <v>160</v>
      </c>
      <c r="D177" s="472" t="s">
        <v>3741</v>
      </c>
      <c r="E177" s="471" t="s">
        <v>159</v>
      </c>
      <c r="F177" s="713">
        <v>5</v>
      </c>
      <c r="G177" s="713">
        <v>4745.8500000000004</v>
      </c>
      <c r="H177" s="280">
        <f t="shared" si="11"/>
        <v>23729.25</v>
      </c>
      <c r="I177" s="473">
        <f t="shared" si="9"/>
        <v>9.2106535165916359E-4</v>
      </c>
      <c r="J177" s="474">
        <f t="shared" si="12"/>
        <v>0.91024860439710709</v>
      </c>
    </row>
    <row r="178" spans="1:10" x14ac:dyDescent="0.25">
      <c r="A178" s="246" t="s">
        <v>73</v>
      </c>
      <c r="B178" s="470" t="s">
        <v>1098</v>
      </c>
      <c r="C178" s="471" t="s">
        <v>1336</v>
      </c>
      <c r="D178" s="472" t="s">
        <v>1099</v>
      </c>
      <c r="E178" s="471" t="s">
        <v>137</v>
      </c>
      <c r="F178" s="713">
        <v>3237</v>
      </c>
      <c r="G178" s="713">
        <v>7.31</v>
      </c>
      <c r="H178" s="280">
        <f t="shared" si="11"/>
        <v>23662.47</v>
      </c>
      <c r="I178" s="473">
        <f t="shared" si="9"/>
        <v>9.1847324511623466E-4</v>
      </c>
      <c r="J178" s="474">
        <f t="shared" si="12"/>
        <v>0.91116707764222327</v>
      </c>
    </row>
    <row r="179" spans="1:10" x14ac:dyDescent="0.25">
      <c r="A179" s="246" t="s">
        <v>73</v>
      </c>
      <c r="B179" s="470" t="s">
        <v>1457</v>
      </c>
      <c r="C179" s="471" t="s">
        <v>1336</v>
      </c>
      <c r="D179" s="472" t="s">
        <v>1458</v>
      </c>
      <c r="E179" s="471" t="s">
        <v>156</v>
      </c>
      <c r="F179" s="713">
        <v>1875.5</v>
      </c>
      <c r="G179" s="713">
        <v>12.56</v>
      </c>
      <c r="H179" s="280">
        <f t="shared" si="11"/>
        <v>23556.28</v>
      </c>
      <c r="I179" s="473">
        <f t="shared" si="9"/>
        <v>9.1435141531998369E-4</v>
      </c>
      <c r="J179" s="474">
        <f t="shared" si="12"/>
        <v>0.9120814290575433</v>
      </c>
    </row>
    <row r="180" spans="1:10" x14ac:dyDescent="0.25">
      <c r="A180" s="246" t="s">
        <v>73</v>
      </c>
      <c r="B180" s="470" t="s">
        <v>779</v>
      </c>
      <c r="C180" s="471" t="s">
        <v>1336</v>
      </c>
      <c r="D180" s="472" t="s">
        <v>1415</v>
      </c>
      <c r="E180" s="471" t="s">
        <v>156</v>
      </c>
      <c r="F180" s="713">
        <v>1855.77</v>
      </c>
      <c r="G180" s="713">
        <v>12.69</v>
      </c>
      <c r="H180" s="280">
        <f t="shared" si="11"/>
        <v>23549.72</v>
      </c>
      <c r="I180" s="473">
        <f t="shared" si="9"/>
        <v>9.1409678490786015E-4</v>
      </c>
      <c r="J180" s="474">
        <f t="shared" si="12"/>
        <v>0.91299552584245114</v>
      </c>
    </row>
    <row r="181" spans="1:10" x14ac:dyDescent="0.25">
      <c r="A181" s="246" t="s">
        <v>73</v>
      </c>
      <c r="B181" s="470" t="s">
        <v>3874</v>
      </c>
      <c r="C181" s="471" t="s">
        <v>1336</v>
      </c>
      <c r="D181" s="472" t="s">
        <v>3875</v>
      </c>
      <c r="E181" s="471" t="s">
        <v>131</v>
      </c>
      <c r="F181" s="713">
        <v>261.42</v>
      </c>
      <c r="G181" s="713">
        <v>88.37</v>
      </c>
      <c r="H181" s="280">
        <f t="shared" si="11"/>
        <v>23101.68</v>
      </c>
      <c r="I181" s="473">
        <f t="shared" si="9"/>
        <v>8.9670583828471056E-4</v>
      </c>
      <c r="J181" s="474">
        <f t="shared" si="12"/>
        <v>0.91389223168073586</v>
      </c>
    </row>
    <row r="182" spans="1:10" ht="25.5" x14ac:dyDescent="0.25">
      <c r="A182" s="246" t="s">
        <v>73</v>
      </c>
      <c r="B182" s="470" t="s">
        <v>2376</v>
      </c>
      <c r="C182" s="471" t="s">
        <v>164</v>
      </c>
      <c r="D182" s="472" t="s">
        <v>2377</v>
      </c>
      <c r="E182" s="471" t="s">
        <v>136</v>
      </c>
      <c r="F182" s="713">
        <v>990</v>
      </c>
      <c r="G182" s="713">
        <v>23.26</v>
      </c>
      <c r="H182" s="280">
        <f t="shared" si="11"/>
        <v>23027.4</v>
      </c>
      <c r="I182" s="473">
        <f t="shared" si="9"/>
        <v>8.9382261465475001E-4</v>
      </c>
      <c r="J182" s="474">
        <f t="shared" si="12"/>
        <v>0.91478605429539062</v>
      </c>
    </row>
    <row r="183" spans="1:10" ht="25.5" x14ac:dyDescent="0.25">
      <c r="A183" s="246" t="s">
        <v>73</v>
      </c>
      <c r="B183" s="470" t="s">
        <v>2291</v>
      </c>
      <c r="C183" s="471" t="s">
        <v>130</v>
      </c>
      <c r="D183" s="472" t="s">
        <v>2292</v>
      </c>
      <c r="E183" s="471" t="s">
        <v>2293</v>
      </c>
      <c r="F183" s="713">
        <v>28</v>
      </c>
      <c r="G183" s="713">
        <v>805</v>
      </c>
      <c r="H183" s="280">
        <f t="shared" si="11"/>
        <v>22540</v>
      </c>
      <c r="I183" s="473">
        <f t="shared" si="9"/>
        <v>8.7490388555885867E-4</v>
      </c>
      <c r="J183" s="474">
        <f t="shared" si="12"/>
        <v>0.9156609581809495</v>
      </c>
    </row>
    <row r="184" spans="1:10" ht="25.5" x14ac:dyDescent="0.25">
      <c r="A184" s="246" t="s">
        <v>73</v>
      </c>
      <c r="B184" s="470" t="s">
        <v>3028</v>
      </c>
      <c r="C184" s="471" t="s">
        <v>164</v>
      </c>
      <c r="D184" s="472" t="s">
        <v>3029</v>
      </c>
      <c r="E184" s="471" t="s">
        <v>131</v>
      </c>
      <c r="F184" s="713">
        <v>34.36</v>
      </c>
      <c r="G184" s="713">
        <v>650</v>
      </c>
      <c r="H184" s="280">
        <f t="shared" si="11"/>
        <v>22334</v>
      </c>
      <c r="I184" s="473">
        <f t="shared" si="9"/>
        <v>8.6690786956839178E-4</v>
      </c>
      <c r="J184" s="474">
        <f t="shared" si="12"/>
        <v>0.91652786605051795</v>
      </c>
    </row>
    <row r="185" spans="1:10" x14ac:dyDescent="0.25">
      <c r="A185" s="246" t="s">
        <v>73</v>
      </c>
      <c r="B185" s="470" t="s">
        <v>2109</v>
      </c>
      <c r="C185" s="471" t="s">
        <v>1336</v>
      </c>
      <c r="D185" s="472" t="s">
        <v>2110</v>
      </c>
      <c r="E185" s="471" t="s">
        <v>131</v>
      </c>
      <c r="F185" s="713">
        <v>245.96</v>
      </c>
      <c r="G185" s="713">
        <v>90.79</v>
      </c>
      <c r="H185" s="280">
        <f t="shared" si="11"/>
        <v>22330.7</v>
      </c>
      <c r="I185" s="473">
        <f t="shared" si="9"/>
        <v>8.667797780500979E-4</v>
      </c>
      <c r="J185" s="474">
        <f t="shared" si="12"/>
        <v>0.917394645828568</v>
      </c>
    </row>
    <row r="186" spans="1:10" x14ac:dyDescent="0.25">
      <c r="A186" s="246" t="s">
        <v>73</v>
      </c>
      <c r="B186" s="470" t="s">
        <v>834</v>
      </c>
      <c r="C186" s="471" t="s">
        <v>1336</v>
      </c>
      <c r="D186" s="472" t="s">
        <v>158</v>
      </c>
      <c r="E186" s="471" t="s">
        <v>137</v>
      </c>
      <c r="F186" s="713">
        <v>127</v>
      </c>
      <c r="G186" s="713">
        <v>175.44</v>
      </c>
      <c r="H186" s="280">
        <f t="shared" si="11"/>
        <v>22280.880000000001</v>
      </c>
      <c r="I186" s="473">
        <f t="shared" si="9"/>
        <v>8.6484598427997625E-4</v>
      </c>
      <c r="J186" s="474">
        <f t="shared" si="12"/>
        <v>0.91825949181284794</v>
      </c>
    </row>
    <row r="187" spans="1:10" x14ac:dyDescent="0.25">
      <c r="A187" s="246" t="s">
        <v>73</v>
      </c>
      <c r="B187" s="470" t="s">
        <v>2806</v>
      </c>
      <c r="C187" s="471" t="s">
        <v>974</v>
      </c>
      <c r="D187" s="472" t="s">
        <v>2807</v>
      </c>
      <c r="E187" s="471" t="s">
        <v>159</v>
      </c>
      <c r="F187" s="713">
        <v>125</v>
      </c>
      <c r="G187" s="713">
        <v>175.36</v>
      </c>
      <c r="H187" s="280">
        <f t="shared" si="11"/>
        <v>21920</v>
      </c>
      <c r="I187" s="473">
        <f t="shared" si="9"/>
        <v>8.508382063642495E-4</v>
      </c>
      <c r="J187" s="474">
        <f t="shared" si="12"/>
        <v>0.91911033001921216</v>
      </c>
    </row>
    <row r="188" spans="1:10" x14ac:dyDescent="0.25">
      <c r="A188" s="246" t="s">
        <v>73</v>
      </c>
      <c r="B188" s="470" t="s">
        <v>2248</v>
      </c>
      <c r="C188" s="471" t="s">
        <v>164</v>
      </c>
      <c r="D188" s="472" t="s">
        <v>2249</v>
      </c>
      <c r="E188" s="471" t="s">
        <v>136</v>
      </c>
      <c r="F188" s="713">
        <v>1048</v>
      </c>
      <c r="G188" s="713">
        <v>20.49</v>
      </c>
      <c r="H188" s="280">
        <f t="shared" si="11"/>
        <v>21473.52</v>
      </c>
      <c r="I188" s="473">
        <f t="shared" si="9"/>
        <v>8.3350781209520254E-4</v>
      </c>
      <c r="J188" s="474">
        <f t="shared" si="12"/>
        <v>0.9199438378313074</v>
      </c>
    </row>
    <row r="189" spans="1:10" ht="25.5" x14ac:dyDescent="0.25">
      <c r="A189" s="246" t="s">
        <v>73</v>
      </c>
      <c r="B189" s="470" t="s">
        <v>2112</v>
      </c>
      <c r="C189" s="471" t="s">
        <v>130</v>
      </c>
      <c r="D189" s="472" t="s">
        <v>2113</v>
      </c>
      <c r="E189" s="471" t="s">
        <v>131</v>
      </c>
      <c r="F189" s="713">
        <v>1170.2</v>
      </c>
      <c r="G189" s="713">
        <v>17.77</v>
      </c>
      <c r="H189" s="280">
        <f t="shared" si="11"/>
        <v>20794.45</v>
      </c>
      <c r="I189" s="473">
        <f t="shared" si="9"/>
        <v>8.0714929472313268E-4</v>
      </c>
      <c r="J189" s="474">
        <f t="shared" si="12"/>
        <v>0.92075098712603054</v>
      </c>
    </row>
    <row r="190" spans="1:10" x14ac:dyDescent="0.25">
      <c r="A190" s="246" t="s">
        <v>73</v>
      </c>
      <c r="B190" s="470" t="s">
        <v>937</v>
      </c>
      <c r="C190" s="471" t="s">
        <v>1336</v>
      </c>
      <c r="D190" s="472" t="s">
        <v>938</v>
      </c>
      <c r="E190" s="471" t="s">
        <v>137</v>
      </c>
      <c r="F190" s="713">
        <v>190</v>
      </c>
      <c r="G190" s="713">
        <v>108.51</v>
      </c>
      <c r="H190" s="280">
        <f t="shared" si="11"/>
        <v>20616.900000000001</v>
      </c>
      <c r="I190" s="473">
        <f t="shared" si="9"/>
        <v>8.0025758288280546E-4</v>
      </c>
      <c r="J190" s="474">
        <f t="shared" si="12"/>
        <v>0.92155124470891336</v>
      </c>
    </row>
    <row r="191" spans="1:10" x14ac:dyDescent="0.25">
      <c r="A191" s="246" t="s">
        <v>73</v>
      </c>
      <c r="B191" s="470" t="s">
        <v>1250</v>
      </c>
      <c r="C191" s="471" t="s">
        <v>1336</v>
      </c>
      <c r="D191" s="472" t="s">
        <v>1251</v>
      </c>
      <c r="E191" s="471" t="s">
        <v>131</v>
      </c>
      <c r="F191" s="713">
        <v>858.46</v>
      </c>
      <c r="G191" s="713">
        <v>23.66</v>
      </c>
      <c r="H191" s="280">
        <f t="shared" si="11"/>
        <v>20311.16</v>
      </c>
      <c r="I191" s="473">
        <f t="shared" si="9"/>
        <v>7.8839009779093467E-4</v>
      </c>
      <c r="J191" s="474">
        <f t="shared" si="12"/>
        <v>0.92233963480670433</v>
      </c>
    </row>
    <row r="192" spans="1:10" x14ac:dyDescent="0.25">
      <c r="A192" s="246" t="s">
        <v>73</v>
      </c>
      <c r="B192" s="470" t="s">
        <v>832</v>
      </c>
      <c r="C192" s="471" t="s">
        <v>1336</v>
      </c>
      <c r="D192" s="472" t="s">
        <v>524</v>
      </c>
      <c r="E192" s="471" t="s">
        <v>136</v>
      </c>
      <c r="F192" s="713">
        <v>105</v>
      </c>
      <c r="G192" s="713">
        <v>192.55</v>
      </c>
      <c r="H192" s="280">
        <f t="shared" si="11"/>
        <v>20217.75</v>
      </c>
      <c r="I192" s="473">
        <f t="shared" si="9"/>
        <v>7.8476433151098562E-4</v>
      </c>
      <c r="J192" s="474">
        <f t="shared" si="12"/>
        <v>0.92312439913821531</v>
      </c>
    </row>
    <row r="193" spans="1:12" x14ac:dyDescent="0.25">
      <c r="A193" s="246" t="s">
        <v>73</v>
      </c>
      <c r="B193" s="470" t="s">
        <v>799</v>
      </c>
      <c r="C193" s="471" t="s">
        <v>1336</v>
      </c>
      <c r="D193" s="472" t="s">
        <v>594</v>
      </c>
      <c r="E193" s="471" t="s">
        <v>131</v>
      </c>
      <c r="F193" s="713">
        <v>467.07</v>
      </c>
      <c r="G193" s="713">
        <v>42.75</v>
      </c>
      <c r="H193" s="280">
        <f t="shared" si="11"/>
        <v>19967.240000000002</v>
      </c>
      <c r="I193" s="473">
        <f t="shared" si="9"/>
        <v>7.7504063264801542E-4</v>
      </c>
      <c r="J193" s="474">
        <f t="shared" si="12"/>
        <v>0.92389943977086331</v>
      </c>
    </row>
    <row r="194" spans="1:12" ht="25.5" x14ac:dyDescent="0.25">
      <c r="A194" s="246" t="s">
        <v>73</v>
      </c>
      <c r="B194" s="470" t="s">
        <v>2824</v>
      </c>
      <c r="C194" s="471" t="s">
        <v>160</v>
      </c>
      <c r="D194" s="472" t="s">
        <v>2825</v>
      </c>
      <c r="E194" s="471" t="s">
        <v>159</v>
      </c>
      <c r="F194" s="713">
        <v>2</v>
      </c>
      <c r="G194" s="713">
        <v>9946.82</v>
      </c>
      <c r="H194" s="280">
        <f t="shared" si="11"/>
        <v>19893.64</v>
      </c>
      <c r="I194" s="473">
        <f t="shared" si="9"/>
        <v>7.7218380363394559E-4</v>
      </c>
      <c r="J194" s="474">
        <f t="shared" si="12"/>
        <v>0.92467162357449728</v>
      </c>
    </row>
    <row r="195" spans="1:12" ht="38.25" x14ac:dyDescent="0.25">
      <c r="A195" s="246" t="s">
        <v>73</v>
      </c>
      <c r="B195" s="470" t="s">
        <v>1475</v>
      </c>
      <c r="C195" s="471" t="s">
        <v>931</v>
      </c>
      <c r="D195" s="472" t="s">
        <v>1476</v>
      </c>
      <c r="E195" s="471" t="s">
        <v>1477</v>
      </c>
      <c r="F195" s="713">
        <v>734.15</v>
      </c>
      <c r="G195" s="713">
        <v>27</v>
      </c>
      <c r="H195" s="280">
        <f t="shared" si="11"/>
        <v>19822.05</v>
      </c>
      <c r="I195" s="473">
        <f t="shared" si="9"/>
        <v>7.6940499399920034E-4</v>
      </c>
      <c r="J195" s="474">
        <f t="shared" si="12"/>
        <v>0.92544102856849653</v>
      </c>
    </row>
    <row r="196" spans="1:12" ht="25.5" x14ac:dyDescent="0.25">
      <c r="A196" s="246" t="s">
        <v>73</v>
      </c>
      <c r="B196" s="470" t="s">
        <v>2785</v>
      </c>
      <c r="C196" s="471" t="s">
        <v>160</v>
      </c>
      <c r="D196" s="472" t="s">
        <v>2786</v>
      </c>
      <c r="E196" s="471" t="s">
        <v>159</v>
      </c>
      <c r="F196" s="713">
        <v>8</v>
      </c>
      <c r="G196" s="713">
        <v>2465.81</v>
      </c>
      <c r="H196" s="280">
        <f t="shared" si="11"/>
        <v>19726.48</v>
      </c>
      <c r="I196" s="473">
        <f t="shared" si="9"/>
        <v>7.6569538599818615E-4</v>
      </c>
      <c r="J196" s="474">
        <f t="shared" si="12"/>
        <v>0.92620672395449466</v>
      </c>
    </row>
    <row r="197" spans="1:12" x14ac:dyDescent="0.25">
      <c r="A197" s="246" t="s">
        <v>73</v>
      </c>
      <c r="B197" s="470" t="s">
        <v>2336</v>
      </c>
      <c r="C197" s="471" t="s">
        <v>1336</v>
      </c>
      <c r="D197" s="472" t="s">
        <v>2337</v>
      </c>
      <c r="E197" s="471" t="s">
        <v>188</v>
      </c>
      <c r="F197" s="713">
        <v>1190.3349573690618</v>
      </c>
      <c r="G197" s="713">
        <v>16.420000000000002</v>
      </c>
      <c r="H197" s="280">
        <f t="shared" si="11"/>
        <v>19545.3</v>
      </c>
      <c r="I197" s="473">
        <f t="shared" si="9"/>
        <v>7.5866277348773557E-4</v>
      </c>
      <c r="J197" s="474">
        <f t="shared" si="12"/>
        <v>0.92696538672798234</v>
      </c>
      <c r="L197" s="706">
        <f>+H197-1.06</f>
        <v>19544.239999999998</v>
      </c>
    </row>
    <row r="198" spans="1:12" x14ac:dyDescent="0.25">
      <c r="A198" s="246" t="s">
        <v>73</v>
      </c>
      <c r="B198" s="470" t="s">
        <v>757</v>
      </c>
      <c r="C198" s="471" t="s">
        <v>1336</v>
      </c>
      <c r="D198" s="472" t="s">
        <v>617</v>
      </c>
      <c r="E198" s="471" t="s">
        <v>591</v>
      </c>
      <c r="F198" s="713">
        <v>5446</v>
      </c>
      <c r="G198" s="713">
        <v>3.56</v>
      </c>
      <c r="H198" s="280">
        <f t="shared" si="11"/>
        <v>19387.759999999998</v>
      </c>
      <c r="I198" s="473">
        <f t="shared" si="9"/>
        <v>7.5254776203560855E-4</v>
      </c>
      <c r="J198" s="474">
        <f t="shared" si="12"/>
        <v>0.92771793449001794</v>
      </c>
      <c r="L198" s="206">
        <f>+L197/G197</f>
        <v>1190.2704019488426</v>
      </c>
    </row>
    <row r="199" spans="1:12" x14ac:dyDescent="0.25">
      <c r="A199" s="246" t="s">
        <v>73</v>
      </c>
      <c r="B199" s="470" t="s">
        <v>2177</v>
      </c>
      <c r="C199" s="471" t="s">
        <v>130</v>
      </c>
      <c r="D199" s="472" t="s">
        <v>2178</v>
      </c>
      <c r="E199" s="471" t="s">
        <v>131</v>
      </c>
      <c r="F199" s="713">
        <v>341.72</v>
      </c>
      <c r="G199" s="713">
        <v>55.89</v>
      </c>
      <c r="H199" s="280">
        <f t="shared" si="11"/>
        <v>19098.73</v>
      </c>
      <c r="I199" s="473">
        <f t="shared" si="9"/>
        <v>7.413288858136442E-4</v>
      </c>
      <c r="J199" s="474">
        <f t="shared" si="12"/>
        <v>0.92845926337583162</v>
      </c>
    </row>
    <row r="200" spans="1:12" ht="38.25" x14ac:dyDescent="0.25">
      <c r="A200" s="246" t="s">
        <v>73</v>
      </c>
      <c r="B200" s="470" t="s">
        <v>3792</v>
      </c>
      <c r="C200" s="471" t="s">
        <v>160</v>
      </c>
      <c r="D200" s="472" t="s">
        <v>3793</v>
      </c>
      <c r="E200" s="471" t="s">
        <v>131</v>
      </c>
      <c r="F200" s="713">
        <v>181.76</v>
      </c>
      <c r="G200" s="713">
        <v>104.54</v>
      </c>
      <c r="H200" s="280">
        <f t="shared" si="11"/>
        <v>19001.189999999999</v>
      </c>
      <c r="I200" s="473">
        <f t="shared" si="9"/>
        <v>7.3754281105776977E-4</v>
      </c>
      <c r="J200" s="474">
        <f t="shared" si="12"/>
        <v>0.92919680618688938</v>
      </c>
    </row>
    <row r="201" spans="1:12" ht="25.5" x14ac:dyDescent="0.25">
      <c r="A201" s="246" t="s">
        <v>73</v>
      </c>
      <c r="B201" s="470" t="s">
        <v>3803</v>
      </c>
      <c r="C201" s="471" t="s">
        <v>130</v>
      </c>
      <c r="D201" s="472" t="s">
        <v>3804</v>
      </c>
      <c r="E201" s="471" t="s">
        <v>159</v>
      </c>
      <c r="F201" s="713">
        <v>6</v>
      </c>
      <c r="G201" s="713">
        <v>3155.88</v>
      </c>
      <c r="H201" s="280">
        <f t="shared" si="11"/>
        <v>18935.28</v>
      </c>
      <c r="I201" s="473">
        <f t="shared" si="9"/>
        <v>7.3498447409693635E-4</v>
      </c>
      <c r="J201" s="474">
        <f t="shared" si="12"/>
        <v>0.9299317906609863</v>
      </c>
    </row>
    <row r="202" spans="1:12" x14ac:dyDescent="0.25">
      <c r="A202" s="246" t="s">
        <v>73</v>
      </c>
      <c r="B202" s="470" t="s">
        <v>2526</v>
      </c>
      <c r="C202" s="471" t="s">
        <v>1336</v>
      </c>
      <c r="D202" s="472" t="s">
        <v>2527</v>
      </c>
      <c r="E202" s="471" t="s">
        <v>137</v>
      </c>
      <c r="F202" s="713">
        <v>59</v>
      </c>
      <c r="G202" s="713">
        <v>320.49</v>
      </c>
      <c r="H202" s="280">
        <f t="shared" si="11"/>
        <v>18908.91</v>
      </c>
      <c r="I202" s="473">
        <f t="shared" si="9"/>
        <v>7.3396090641893337E-4</v>
      </c>
      <c r="J202" s="474">
        <f t="shared" si="12"/>
        <v>0.93066575156740527</v>
      </c>
    </row>
    <row r="203" spans="1:12" x14ac:dyDescent="0.25">
      <c r="A203" s="246" t="s">
        <v>73</v>
      </c>
      <c r="B203" s="470" t="s">
        <v>735</v>
      </c>
      <c r="C203" s="471" t="s">
        <v>1336</v>
      </c>
      <c r="D203" s="472" t="s">
        <v>197</v>
      </c>
      <c r="E203" s="471" t="s">
        <v>131</v>
      </c>
      <c r="F203" s="713">
        <v>2624.71</v>
      </c>
      <c r="G203" s="713">
        <v>7.15</v>
      </c>
      <c r="H203" s="280">
        <f t="shared" si="11"/>
        <v>18766.669999999998</v>
      </c>
      <c r="I203" s="473">
        <f t="shared" ref="I203:I266" si="13">H203/$J$761</f>
        <v>7.2843977382435073E-4</v>
      </c>
      <c r="J203" s="474">
        <f t="shared" si="12"/>
        <v>0.93139419134122958</v>
      </c>
    </row>
    <row r="204" spans="1:12" x14ac:dyDescent="0.25">
      <c r="A204" s="246" t="s">
        <v>73</v>
      </c>
      <c r="B204" s="470" t="s">
        <v>2692</v>
      </c>
      <c r="C204" s="471" t="s">
        <v>1336</v>
      </c>
      <c r="D204" s="472" t="s">
        <v>2693</v>
      </c>
      <c r="E204" s="471" t="s">
        <v>188</v>
      </c>
      <c r="F204" s="713">
        <v>259.95999999999998</v>
      </c>
      <c r="G204" s="713">
        <v>70.599999999999994</v>
      </c>
      <c r="H204" s="280">
        <f t="shared" si="11"/>
        <v>18353.169999999998</v>
      </c>
      <c r="I204" s="473">
        <f t="shared" si="13"/>
        <v>7.1238951842601058E-4</v>
      </c>
      <c r="J204" s="474">
        <f t="shared" si="12"/>
        <v>0.93210658085965559</v>
      </c>
    </row>
    <row r="205" spans="1:12" x14ac:dyDescent="0.25">
      <c r="A205" s="246" t="s">
        <v>73</v>
      </c>
      <c r="B205" s="470" t="s">
        <v>2547</v>
      </c>
      <c r="C205" s="471" t="s">
        <v>1336</v>
      </c>
      <c r="D205" s="472" t="s">
        <v>2548</v>
      </c>
      <c r="E205" s="471" t="s">
        <v>136</v>
      </c>
      <c r="F205" s="713">
        <v>29</v>
      </c>
      <c r="G205" s="713">
        <v>628.91999999999996</v>
      </c>
      <c r="H205" s="280">
        <f t="shared" si="11"/>
        <v>18238.68</v>
      </c>
      <c r="I205" s="473">
        <f t="shared" si="13"/>
        <v>7.0794551905344484E-4</v>
      </c>
      <c r="J205" s="474">
        <f t="shared" si="12"/>
        <v>0.93281452637870899</v>
      </c>
    </row>
    <row r="206" spans="1:12" ht="25.5" x14ac:dyDescent="0.25">
      <c r="A206" s="246" t="s">
        <v>73</v>
      </c>
      <c r="B206" s="470" t="s">
        <v>3724</v>
      </c>
      <c r="C206" s="471" t="s">
        <v>164</v>
      </c>
      <c r="D206" s="472" t="s">
        <v>3725</v>
      </c>
      <c r="E206" s="471" t="s">
        <v>136</v>
      </c>
      <c r="F206" s="713">
        <v>38</v>
      </c>
      <c r="G206" s="713">
        <v>474.61</v>
      </c>
      <c r="H206" s="280">
        <f t="shared" si="11"/>
        <v>18035.18</v>
      </c>
      <c r="I206" s="473">
        <f t="shared" si="13"/>
        <v>7.0004654209198834E-4</v>
      </c>
      <c r="J206" s="474">
        <f t="shared" si="12"/>
        <v>0.93351457292080098</v>
      </c>
    </row>
    <row r="207" spans="1:12" x14ac:dyDescent="0.25">
      <c r="A207" s="246" t="s">
        <v>73</v>
      </c>
      <c r="B207" s="470" t="s">
        <v>771</v>
      </c>
      <c r="C207" s="471" t="s">
        <v>1336</v>
      </c>
      <c r="D207" s="472" t="s">
        <v>368</v>
      </c>
      <c r="E207" s="471" t="s">
        <v>137</v>
      </c>
      <c r="F207" s="713">
        <v>102</v>
      </c>
      <c r="G207" s="713">
        <v>172.37</v>
      </c>
      <c r="H207" s="280">
        <f t="shared" si="11"/>
        <v>17581.740000000002</v>
      </c>
      <c r="I207" s="473">
        <f t="shared" si="13"/>
        <v>6.824459911661761E-4</v>
      </c>
      <c r="J207" s="474">
        <f t="shared" si="12"/>
        <v>0.93419701891196716</v>
      </c>
    </row>
    <row r="208" spans="1:12" ht="25.5" x14ac:dyDescent="0.25">
      <c r="A208" s="246" t="s">
        <v>73</v>
      </c>
      <c r="B208" s="470" t="s">
        <v>1537</v>
      </c>
      <c r="C208" s="471" t="s">
        <v>160</v>
      </c>
      <c r="D208" s="472" t="s">
        <v>1538</v>
      </c>
      <c r="E208" s="471" t="s">
        <v>159</v>
      </c>
      <c r="F208" s="713">
        <v>44</v>
      </c>
      <c r="G208" s="713">
        <v>395.41</v>
      </c>
      <c r="H208" s="280">
        <f t="shared" si="11"/>
        <v>17398.04</v>
      </c>
      <c r="I208" s="473">
        <f t="shared" si="13"/>
        <v>6.7531556331448296E-4</v>
      </c>
      <c r="J208" s="474">
        <f t="shared" si="12"/>
        <v>0.93487233447528162</v>
      </c>
    </row>
    <row r="209" spans="1:10" ht="25.5" x14ac:dyDescent="0.25">
      <c r="A209" s="246" t="s">
        <v>73</v>
      </c>
      <c r="B209" s="470" t="s">
        <v>3778</v>
      </c>
      <c r="C209" s="471" t="s">
        <v>142</v>
      </c>
      <c r="D209" s="472" t="s">
        <v>3779</v>
      </c>
      <c r="E209" s="471" t="s">
        <v>136</v>
      </c>
      <c r="F209" s="713">
        <v>1</v>
      </c>
      <c r="G209" s="713">
        <v>17121.349999999999</v>
      </c>
      <c r="H209" s="280">
        <f t="shared" si="11"/>
        <v>17121.349999999999</v>
      </c>
      <c r="I209" s="473">
        <f t="shared" si="13"/>
        <v>6.6457567173971446E-4</v>
      </c>
      <c r="J209" s="474">
        <f t="shared" si="12"/>
        <v>0.93553691014702134</v>
      </c>
    </row>
    <row r="210" spans="1:10" ht="38.25" x14ac:dyDescent="0.25">
      <c r="A210" s="246" t="s">
        <v>73</v>
      </c>
      <c r="B210" s="470" t="s">
        <v>2100</v>
      </c>
      <c r="C210" s="471" t="s">
        <v>160</v>
      </c>
      <c r="D210" s="472" t="s">
        <v>2101</v>
      </c>
      <c r="E210" s="471" t="s">
        <v>131</v>
      </c>
      <c r="F210" s="713">
        <v>196.96</v>
      </c>
      <c r="G210" s="713">
        <v>85.34</v>
      </c>
      <c r="H210" s="280">
        <f t="shared" si="11"/>
        <v>16808.560000000001</v>
      </c>
      <c r="I210" s="473">
        <f t="shared" si="13"/>
        <v>6.524345365860342E-4</v>
      </c>
      <c r="J210" s="474">
        <f t="shared" si="12"/>
        <v>0.93618934468360737</v>
      </c>
    </row>
    <row r="211" spans="1:10" ht="25.5" x14ac:dyDescent="0.25">
      <c r="A211" s="246" t="s">
        <v>73</v>
      </c>
      <c r="B211" s="470" t="s">
        <v>2141</v>
      </c>
      <c r="C211" s="471" t="s">
        <v>142</v>
      </c>
      <c r="D211" s="472" t="s">
        <v>2142</v>
      </c>
      <c r="E211" s="471" t="s">
        <v>131</v>
      </c>
      <c r="F211" s="713">
        <v>13.2</v>
      </c>
      <c r="G211" s="713">
        <v>1264.1400000000001</v>
      </c>
      <c r="H211" s="280">
        <f t="shared" si="11"/>
        <v>16686.64</v>
      </c>
      <c r="I211" s="473">
        <f t="shared" si="13"/>
        <v>6.4770213721924909E-4</v>
      </c>
      <c r="J211" s="474">
        <f t="shared" si="12"/>
        <v>0.93683704682082658</v>
      </c>
    </row>
    <row r="212" spans="1:10" x14ac:dyDescent="0.25">
      <c r="A212" s="246" t="s">
        <v>73</v>
      </c>
      <c r="B212" s="470" t="s">
        <v>744</v>
      </c>
      <c r="C212" s="471" t="s">
        <v>1336</v>
      </c>
      <c r="D212" s="472" t="s">
        <v>192</v>
      </c>
      <c r="E212" s="471" t="s">
        <v>188</v>
      </c>
      <c r="F212" s="713">
        <v>1628.65</v>
      </c>
      <c r="G212" s="713">
        <v>10.24</v>
      </c>
      <c r="H212" s="280">
        <f t="shared" si="11"/>
        <v>16677.37</v>
      </c>
      <c r="I212" s="473">
        <f t="shared" si="13"/>
        <v>6.47342316499678E-4</v>
      </c>
      <c r="J212" s="474">
        <f t="shared" si="12"/>
        <v>0.93748438913732624</v>
      </c>
    </row>
    <row r="213" spans="1:10" ht="25.5" x14ac:dyDescent="0.25">
      <c r="A213" s="246" t="s">
        <v>73</v>
      </c>
      <c r="B213" s="470" t="s">
        <v>1774</v>
      </c>
      <c r="C213" s="471" t="s">
        <v>1336</v>
      </c>
      <c r="D213" s="472" t="s">
        <v>1775</v>
      </c>
      <c r="E213" s="471" t="s">
        <v>136</v>
      </c>
      <c r="F213" s="713">
        <v>19</v>
      </c>
      <c r="G213" s="713">
        <v>870.48</v>
      </c>
      <c r="H213" s="280">
        <f t="shared" si="11"/>
        <v>16539.12</v>
      </c>
      <c r="I213" s="473">
        <f t="shared" si="13"/>
        <v>6.4197605819539625E-4</v>
      </c>
      <c r="J213" s="474">
        <f t="shared" si="12"/>
        <v>0.93812636519552162</v>
      </c>
    </row>
    <row r="214" spans="1:10" x14ac:dyDescent="0.25">
      <c r="A214" s="246" t="s">
        <v>73</v>
      </c>
      <c r="B214" s="470" t="s">
        <v>1371</v>
      </c>
      <c r="C214" s="471" t="s">
        <v>160</v>
      </c>
      <c r="D214" s="472" t="s">
        <v>1372</v>
      </c>
      <c r="E214" s="471" t="s">
        <v>131</v>
      </c>
      <c r="F214" s="713">
        <v>160</v>
      </c>
      <c r="G214" s="713">
        <v>102.69</v>
      </c>
      <c r="H214" s="280">
        <f t="shared" si="11"/>
        <v>16430.400000000001</v>
      </c>
      <c r="I214" s="473">
        <f t="shared" si="13"/>
        <v>6.3775602490178675E-4</v>
      </c>
      <c r="J214" s="474">
        <f t="shared" si="12"/>
        <v>0.93876412122042341</v>
      </c>
    </row>
    <row r="215" spans="1:10" x14ac:dyDescent="0.25">
      <c r="A215" s="246" t="s">
        <v>73</v>
      </c>
      <c r="B215" s="470" t="s">
        <v>1085</v>
      </c>
      <c r="C215" s="471" t="s">
        <v>1336</v>
      </c>
      <c r="D215" s="472" t="s">
        <v>1086</v>
      </c>
      <c r="E215" s="471" t="s">
        <v>188</v>
      </c>
      <c r="F215" s="713">
        <v>1135.3900000000001</v>
      </c>
      <c r="G215" s="713">
        <v>14.43</v>
      </c>
      <c r="H215" s="280">
        <f t="shared" si="11"/>
        <v>16383.67</v>
      </c>
      <c r="I215" s="473">
        <f t="shared" si="13"/>
        <v>6.3594217137152203E-4</v>
      </c>
      <c r="J215" s="474">
        <f t="shared" si="12"/>
        <v>0.93940006339179494</v>
      </c>
    </row>
    <row r="216" spans="1:10" ht="25.5" x14ac:dyDescent="0.25">
      <c r="A216" s="246" t="s">
        <v>73</v>
      </c>
      <c r="B216" s="470" t="s">
        <v>2032</v>
      </c>
      <c r="C216" s="471" t="s">
        <v>164</v>
      </c>
      <c r="D216" s="472" t="s">
        <v>2033</v>
      </c>
      <c r="E216" s="471" t="s">
        <v>136</v>
      </c>
      <c r="F216" s="713">
        <v>1</v>
      </c>
      <c r="G216" s="713">
        <v>16183.22</v>
      </c>
      <c r="H216" s="280">
        <f t="shared" si="11"/>
        <v>16183.22</v>
      </c>
      <c r="I216" s="473">
        <f t="shared" si="13"/>
        <v>6.2816158202545845E-4</v>
      </c>
      <c r="J216" s="474">
        <f t="shared" si="12"/>
        <v>0.94002822497382044</v>
      </c>
    </row>
    <row r="217" spans="1:10" x14ac:dyDescent="0.25">
      <c r="A217" s="246" t="s">
        <v>73</v>
      </c>
      <c r="B217" s="470" t="s">
        <v>732</v>
      </c>
      <c r="C217" s="471" t="s">
        <v>1336</v>
      </c>
      <c r="D217" s="472" t="s">
        <v>1391</v>
      </c>
      <c r="E217" s="471" t="s">
        <v>156</v>
      </c>
      <c r="F217" s="713">
        <v>1288.75</v>
      </c>
      <c r="G217" s="713">
        <v>12.13</v>
      </c>
      <c r="H217" s="280">
        <f t="shared" si="11"/>
        <v>15632.53</v>
      </c>
      <c r="I217" s="473">
        <f t="shared" si="13"/>
        <v>6.0678621287113695E-4</v>
      </c>
      <c r="J217" s="474">
        <f t="shared" si="12"/>
        <v>0.94063501118669157</v>
      </c>
    </row>
    <row r="218" spans="1:10" x14ac:dyDescent="0.25">
      <c r="A218" s="246" t="s">
        <v>73</v>
      </c>
      <c r="B218" s="470" t="s">
        <v>3358</v>
      </c>
      <c r="C218" s="471" t="s">
        <v>1336</v>
      </c>
      <c r="D218" s="472" t="s">
        <v>3359</v>
      </c>
      <c r="E218" s="471" t="s">
        <v>188</v>
      </c>
      <c r="F218" s="713">
        <v>325.67</v>
      </c>
      <c r="G218" s="713">
        <v>46.67</v>
      </c>
      <c r="H218" s="280">
        <f t="shared" si="11"/>
        <v>15199.01</v>
      </c>
      <c r="I218" s="473">
        <f t="shared" si="13"/>
        <v>5.899588689284804E-4</v>
      </c>
      <c r="J218" s="474">
        <f t="shared" si="12"/>
        <v>0.94122497005562</v>
      </c>
    </row>
    <row r="219" spans="1:10" x14ac:dyDescent="0.25">
      <c r="A219" s="246" t="s">
        <v>73</v>
      </c>
      <c r="B219" s="470" t="s">
        <v>2131</v>
      </c>
      <c r="C219" s="471" t="s">
        <v>1336</v>
      </c>
      <c r="D219" s="472" t="s">
        <v>2132</v>
      </c>
      <c r="E219" s="471" t="s">
        <v>131</v>
      </c>
      <c r="F219" s="713">
        <v>60.28</v>
      </c>
      <c r="G219" s="713">
        <v>243.51</v>
      </c>
      <c r="H219" s="280">
        <f t="shared" si="11"/>
        <v>14678.78</v>
      </c>
      <c r="I219" s="473">
        <f t="shared" si="13"/>
        <v>5.6976582330362305E-4</v>
      </c>
      <c r="J219" s="474">
        <f t="shared" ref="J219:J282" si="14">I219+J218</f>
        <v>0.94179473587892359</v>
      </c>
    </row>
    <row r="220" spans="1:10" ht="38.25" x14ac:dyDescent="0.25">
      <c r="A220" s="246" t="s">
        <v>73</v>
      </c>
      <c r="B220" s="470" t="s">
        <v>1553</v>
      </c>
      <c r="C220" s="471" t="s">
        <v>130</v>
      </c>
      <c r="D220" s="472" t="s">
        <v>1554</v>
      </c>
      <c r="E220" s="471" t="s">
        <v>159</v>
      </c>
      <c r="F220" s="713">
        <v>20</v>
      </c>
      <c r="G220" s="713">
        <v>731.1</v>
      </c>
      <c r="H220" s="280">
        <f t="shared" ref="H220:H283" si="15">TRUNC(F220*G220,2)</f>
        <v>14622</v>
      </c>
      <c r="I220" s="473">
        <f t="shared" si="13"/>
        <v>5.6756187287673612E-4</v>
      </c>
      <c r="J220" s="474">
        <f t="shared" si="14"/>
        <v>0.94236229775180036</v>
      </c>
    </row>
    <row r="221" spans="1:10" x14ac:dyDescent="0.25">
      <c r="A221" s="246" t="s">
        <v>73</v>
      </c>
      <c r="B221" s="470" t="s">
        <v>3863</v>
      </c>
      <c r="C221" s="471" t="s">
        <v>1336</v>
      </c>
      <c r="D221" s="472" t="s">
        <v>3864</v>
      </c>
      <c r="E221" s="471" t="s">
        <v>131</v>
      </c>
      <c r="F221" s="713">
        <v>558.83000000000004</v>
      </c>
      <c r="G221" s="713">
        <v>26</v>
      </c>
      <c r="H221" s="280">
        <f t="shared" si="15"/>
        <v>14529.58</v>
      </c>
      <c r="I221" s="473">
        <f t="shared" si="13"/>
        <v>5.6397453405227513E-4</v>
      </c>
      <c r="J221" s="474">
        <f t="shared" si="14"/>
        <v>0.94292627228585268</v>
      </c>
    </row>
    <row r="222" spans="1:10" x14ac:dyDescent="0.25">
      <c r="A222" s="246" t="s">
        <v>73</v>
      </c>
      <c r="B222" s="470" t="s">
        <v>1514</v>
      </c>
      <c r="C222" s="471" t="s">
        <v>1336</v>
      </c>
      <c r="D222" s="472" t="s">
        <v>1515</v>
      </c>
      <c r="E222" s="471" t="s">
        <v>188</v>
      </c>
      <c r="F222" s="713">
        <v>241.36</v>
      </c>
      <c r="G222" s="713">
        <v>58.48</v>
      </c>
      <c r="H222" s="280">
        <f t="shared" si="15"/>
        <v>14114.73</v>
      </c>
      <c r="I222" s="473">
        <f t="shared" si="13"/>
        <v>5.4787187757826929E-4</v>
      </c>
      <c r="J222" s="474">
        <f t="shared" si="14"/>
        <v>0.94347414416343101</v>
      </c>
    </row>
    <row r="223" spans="1:10" x14ac:dyDescent="0.25">
      <c r="A223" s="246" t="s">
        <v>73</v>
      </c>
      <c r="B223" s="470" t="s">
        <v>1786</v>
      </c>
      <c r="C223" s="471" t="s">
        <v>164</v>
      </c>
      <c r="D223" s="472" t="s">
        <v>1787</v>
      </c>
      <c r="E223" s="471" t="s">
        <v>141</v>
      </c>
      <c r="F223" s="713">
        <v>653.11</v>
      </c>
      <c r="G223" s="713">
        <v>21.41</v>
      </c>
      <c r="H223" s="280">
        <f t="shared" si="15"/>
        <v>13983.08</v>
      </c>
      <c r="I223" s="473">
        <f t="shared" si="13"/>
        <v>5.4276180231057529E-4</v>
      </c>
      <c r="J223" s="474">
        <f t="shared" si="14"/>
        <v>0.94401690596574162</v>
      </c>
    </row>
    <row r="224" spans="1:10" x14ac:dyDescent="0.25">
      <c r="A224" s="246" t="s">
        <v>73</v>
      </c>
      <c r="B224" s="470" t="s">
        <v>2283</v>
      </c>
      <c r="C224" s="471" t="s">
        <v>142</v>
      </c>
      <c r="D224" s="472" t="s">
        <v>2284</v>
      </c>
      <c r="E224" s="471" t="s">
        <v>131</v>
      </c>
      <c r="F224" s="713">
        <v>46.56</v>
      </c>
      <c r="G224" s="713">
        <v>291.69</v>
      </c>
      <c r="H224" s="280">
        <f t="shared" si="15"/>
        <v>13581.08</v>
      </c>
      <c r="I224" s="473">
        <f t="shared" si="13"/>
        <v>5.271579264456834E-4</v>
      </c>
      <c r="J224" s="474">
        <f t="shared" si="14"/>
        <v>0.94454406389218726</v>
      </c>
    </row>
    <row r="225" spans="1:10" ht="38.25" x14ac:dyDescent="0.25">
      <c r="A225" s="246" t="s">
        <v>73</v>
      </c>
      <c r="B225" s="470" t="s">
        <v>2797</v>
      </c>
      <c r="C225" s="471" t="s">
        <v>160</v>
      </c>
      <c r="D225" s="472" t="s">
        <v>2798</v>
      </c>
      <c r="E225" s="471" t="s">
        <v>188</v>
      </c>
      <c r="F225" s="713">
        <v>186.19</v>
      </c>
      <c r="G225" s="713">
        <v>72.209999999999994</v>
      </c>
      <c r="H225" s="280">
        <f t="shared" si="15"/>
        <v>13444.77</v>
      </c>
      <c r="I225" s="473">
        <f t="shared" si="13"/>
        <v>5.2186697042791376E-4</v>
      </c>
      <c r="J225" s="474">
        <f t="shared" si="14"/>
        <v>0.94506593086261514</v>
      </c>
    </row>
    <row r="226" spans="1:10" x14ac:dyDescent="0.25">
      <c r="A226" s="246" t="s">
        <v>73</v>
      </c>
      <c r="B226" s="470" t="s">
        <v>789</v>
      </c>
      <c r="C226" s="471" t="s">
        <v>1336</v>
      </c>
      <c r="D226" s="472" t="s">
        <v>154</v>
      </c>
      <c r="E226" s="471" t="s">
        <v>137</v>
      </c>
      <c r="F226" s="713">
        <v>801</v>
      </c>
      <c r="G226" s="713">
        <v>16.75</v>
      </c>
      <c r="H226" s="280">
        <f t="shared" si="15"/>
        <v>13416.75</v>
      </c>
      <c r="I226" s="473">
        <f t="shared" si="13"/>
        <v>5.2077935699076385E-4</v>
      </c>
      <c r="J226" s="474">
        <f t="shared" si="14"/>
        <v>0.94558671021960594</v>
      </c>
    </row>
    <row r="227" spans="1:10" x14ac:dyDescent="0.25">
      <c r="A227" s="246" t="s">
        <v>73</v>
      </c>
      <c r="B227" s="470" t="s">
        <v>2749</v>
      </c>
      <c r="C227" s="471" t="s">
        <v>1336</v>
      </c>
      <c r="D227" s="472" t="s">
        <v>2750</v>
      </c>
      <c r="E227" s="471" t="s">
        <v>973</v>
      </c>
      <c r="F227" s="713">
        <v>34</v>
      </c>
      <c r="G227" s="713">
        <v>390.41</v>
      </c>
      <c r="H227" s="280">
        <f t="shared" si="15"/>
        <v>13273.94</v>
      </c>
      <c r="I227" s="473">
        <f t="shared" si="13"/>
        <v>5.1523609949756684E-4</v>
      </c>
      <c r="J227" s="474">
        <f t="shared" si="14"/>
        <v>0.94610194631910349</v>
      </c>
    </row>
    <row r="228" spans="1:10" x14ac:dyDescent="0.25">
      <c r="A228" s="246" t="s">
        <v>73</v>
      </c>
      <c r="B228" s="470" t="s">
        <v>2035</v>
      </c>
      <c r="C228" s="471" t="s">
        <v>164</v>
      </c>
      <c r="D228" s="472" t="s">
        <v>2036</v>
      </c>
      <c r="E228" s="471" t="s">
        <v>136</v>
      </c>
      <c r="F228" s="713">
        <v>1</v>
      </c>
      <c r="G228" s="713">
        <v>13260.99</v>
      </c>
      <c r="H228" s="280">
        <f t="shared" si="15"/>
        <v>13260.99</v>
      </c>
      <c r="I228" s="473">
        <f t="shared" si="13"/>
        <v>5.147334373272924E-4</v>
      </c>
      <c r="J228" s="474">
        <f t="shared" si="14"/>
        <v>0.94661667975643082</v>
      </c>
    </row>
    <row r="229" spans="1:10" x14ac:dyDescent="0.25">
      <c r="A229" s="246" t="s">
        <v>73</v>
      </c>
      <c r="B229" s="470" t="s">
        <v>859</v>
      </c>
      <c r="C229" s="471" t="s">
        <v>1336</v>
      </c>
      <c r="D229" s="472" t="s">
        <v>179</v>
      </c>
      <c r="E229" s="471" t="s">
        <v>141</v>
      </c>
      <c r="F229" s="713">
        <v>526.16</v>
      </c>
      <c r="G229" s="713">
        <v>24.92</v>
      </c>
      <c r="H229" s="280">
        <f t="shared" si="15"/>
        <v>13111.9</v>
      </c>
      <c r="I229" s="473">
        <f t="shared" si="13"/>
        <v>5.0894641779322095E-4</v>
      </c>
      <c r="J229" s="474">
        <f t="shared" si="14"/>
        <v>0.94712562617422402</v>
      </c>
    </row>
    <row r="230" spans="1:10" ht="25.5" x14ac:dyDescent="0.25">
      <c r="A230" s="246" t="s">
        <v>73</v>
      </c>
      <c r="B230" s="470" t="s">
        <v>3728</v>
      </c>
      <c r="C230" s="471" t="s">
        <v>974</v>
      </c>
      <c r="D230" s="472" t="s">
        <v>3729</v>
      </c>
      <c r="E230" s="471" t="s">
        <v>188</v>
      </c>
      <c r="F230" s="713">
        <v>140.29</v>
      </c>
      <c r="G230" s="713">
        <v>91.88</v>
      </c>
      <c r="H230" s="280">
        <f t="shared" si="15"/>
        <v>12889.84</v>
      </c>
      <c r="I230" s="473">
        <f t="shared" si="13"/>
        <v>5.0032702308039042E-4</v>
      </c>
      <c r="J230" s="474">
        <f t="shared" si="14"/>
        <v>0.94762595319730436</v>
      </c>
    </row>
    <row r="231" spans="1:10" x14ac:dyDescent="0.25">
      <c r="A231" s="246" t="s">
        <v>73</v>
      </c>
      <c r="B231" s="470" t="s">
        <v>2162</v>
      </c>
      <c r="C231" s="471" t="s">
        <v>1336</v>
      </c>
      <c r="D231" s="472" t="s">
        <v>2163</v>
      </c>
      <c r="E231" s="471" t="s">
        <v>131</v>
      </c>
      <c r="F231" s="713">
        <v>524.33000000000004</v>
      </c>
      <c r="G231" s="713">
        <v>24.42</v>
      </c>
      <c r="H231" s="280">
        <f t="shared" si="15"/>
        <v>12804.13</v>
      </c>
      <c r="I231" s="473">
        <f t="shared" si="13"/>
        <v>4.9700013700979364E-4</v>
      </c>
      <c r="J231" s="474">
        <f t="shared" si="14"/>
        <v>0.94812295333431418</v>
      </c>
    </row>
    <row r="232" spans="1:10" ht="25.5" x14ac:dyDescent="0.25">
      <c r="A232" s="246" t="s">
        <v>73</v>
      </c>
      <c r="B232" s="470" t="s">
        <v>2147</v>
      </c>
      <c r="C232" s="471" t="s">
        <v>130</v>
      </c>
      <c r="D232" s="472" t="s">
        <v>2148</v>
      </c>
      <c r="E232" s="471" t="s">
        <v>131</v>
      </c>
      <c r="F232" s="713">
        <v>17.55</v>
      </c>
      <c r="G232" s="713">
        <v>719.37</v>
      </c>
      <c r="H232" s="280">
        <f t="shared" si="15"/>
        <v>12624.94</v>
      </c>
      <c r="I232" s="473">
        <f t="shared" si="13"/>
        <v>4.9004476756643557E-4</v>
      </c>
      <c r="J232" s="474">
        <f t="shared" si="14"/>
        <v>0.9486129981018806</v>
      </c>
    </row>
    <row r="233" spans="1:10" x14ac:dyDescent="0.25">
      <c r="A233" s="246" t="s">
        <v>73</v>
      </c>
      <c r="B233" s="470" t="s">
        <v>2504</v>
      </c>
      <c r="C233" s="471" t="s">
        <v>130</v>
      </c>
      <c r="D233" s="472" t="s">
        <v>2505</v>
      </c>
      <c r="E233" s="471" t="s">
        <v>188</v>
      </c>
      <c r="F233" s="713">
        <v>1126</v>
      </c>
      <c r="G233" s="713">
        <v>10.95</v>
      </c>
      <c r="H233" s="280">
        <f t="shared" si="15"/>
        <v>12329.7</v>
      </c>
      <c r="I233" s="473">
        <f t="shared" si="13"/>
        <v>4.7858484639640907E-4</v>
      </c>
      <c r="J233" s="474">
        <f t="shared" si="14"/>
        <v>0.949091582948277</v>
      </c>
    </row>
    <row r="234" spans="1:10" x14ac:dyDescent="0.25">
      <c r="A234" s="246" t="s">
        <v>73</v>
      </c>
      <c r="B234" s="470" t="s">
        <v>1540</v>
      </c>
      <c r="C234" s="471" t="s">
        <v>1336</v>
      </c>
      <c r="D234" s="472" t="s">
        <v>1541</v>
      </c>
      <c r="E234" s="471" t="s">
        <v>137</v>
      </c>
      <c r="F234" s="713">
        <v>482</v>
      </c>
      <c r="G234" s="713">
        <v>25.29</v>
      </c>
      <c r="H234" s="280">
        <f t="shared" si="15"/>
        <v>12189.78</v>
      </c>
      <c r="I234" s="473">
        <f t="shared" si="13"/>
        <v>4.7315376602074822E-4</v>
      </c>
      <c r="J234" s="474">
        <f t="shared" si="14"/>
        <v>0.94956473671429775</v>
      </c>
    </row>
    <row r="235" spans="1:10" x14ac:dyDescent="0.25">
      <c r="A235" s="246" t="s">
        <v>73</v>
      </c>
      <c r="B235" s="470" t="s">
        <v>1091</v>
      </c>
      <c r="C235" s="471" t="s">
        <v>1336</v>
      </c>
      <c r="D235" s="472" t="s">
        <v>1092</v>
      </c>
      <c r="E235" s="471" t="s">
        <v>138</v>
      </c>
      <c r="F235" s="713">
        <v>176.52</v>
      </c>
      <c r="G235" s="713">
        <v>69.03</v>
      </c>
      <c r="H235" s="280">
        <f t="shared" si="15"/>
        <v>12185.17</v>
      </c>
      <c r="I235" s="473">
        <f t="shared" si="13"/>
        <v>4.7297482605125282E-4</v>
      </c>
      <c r="J235" s="474">
        <f t="shared" si="14"/>
        <v>0.95003771154034899</v>
      </c>
    </row>
    <row r="236" spans="1:10" x14ac:dyDescent="0.25">
      <c r="A236" s="246" t="s">
        <v>73</v>
      </c>
      <c r="B236" s="470" t="s">
        <v>1406</v>
      </c>
      <c r="C236" s="471" t="s">
        <v>1336</v>
      </c>
      <c r="D236" s="472" t="s">
        <v>1407</v>
      </c>
      <c r="E236" s="471" t="s">
        <v>138</v>
      </c>
      <c r="F236" s="713">
        <v>23.02</v>
      </c>
      <c r="G236" s="713">
        <v>522.25</v>
      </c>
      <c r="H236" s="280">
        <f t="shared" si="15"/>
        <v>12022.19</v>
      </c>
      <c r="I236" s="473">
        <f t="shared" si="13"/>
        <v>4.6664865767199895E-4</v>
      </c>
      <c r="J236" s="474">
        <f t="shared" si="14"/>
        <v>0.95050436019802098</v>
      </c>
    </row>
    <row r="237" spans="1:10" x14ac:dyDescent="0.25">
      <c r="A237" s="246" t="s">
        <v>73</v>
      </c>
      <c r="B237" s="470" t="s">
        <v>2269</v>
      </c>
      <c r="C237" s="471" t="s">
        <v>969</v>
      </c>
      <c r="D237" s="472" t="s">
        <v>2270</v>
      </c>
      <c r="E237" s="471" t="s">
        <v>131</v>
      </c>
      <c r="F237" s="713">
        <v>67.650000000000006</v>
      </c>
      <c r="G237" s="713">
        <v>175.22</v>
      </c>
      <c r="H237" s="280">
        <f t="shared" si="15"/>
        <v>11853.63</v>
      </c>
      <c r="I237" s="473">
        <f t="shared" si="13"/>
        <v>4.6010589817999353E-4</v>
      </c>
      <c r="J237" s="474">
        <f t="shared" si="14"/>
        <v>0.950964466096201</v>
      </c>
    </row>
    <row r="238" spans="1:10" x14ac:dyDescent="0.25">
      <c r="A238" s="246" t="s">
        <v>73</v>
      </c>
      <c r="B238" s="470" t="s">
        <v>2976</v>
      </c>
      <c r="C238" s="471" t="s">
        <v>1336</v>
      </c>
      <c r="D238" s="472" t="s">
        <v>2977</v>
      </c>
      <c r="E238" s="471" t="s">
        <v>137</v>
      </c>
      <c r="F238" s="713">
        <v>693</v>
      </c>
      <c r="G238" s="713">
        <v>16.79</v>
      </c>
      <c r="H238" s="280">
        <f t="shared" si="15"/>
        <v>11635.47</v>
      </c>
      <c r="I238" s="473">
        <f t="shared" si="13"/>
        <v>4.5163788435241938E-4</v>
      </c>
      <c r="J238" s="474">
        <f t="shared" si="14"/>
        <v>0.95141610398055343</v>
      </c>
    </row>
    <row r="239" spans="1:10" x14ac:dyDescent="0.25">
      <c r="A239" s="246" t="s">
        <v>73</v>
      </c>
      <c r="B239" s="470" t="s">
        <v>864</v>
      </c>
      <c r="C239" s="471" t="s">
        <v>1336</v>
      </c>
      <c r="D239" s="472" t="s">
        <v>180</v>
      </c>
      <c r="E239" s="471" t="s">
        <v>141</v>
      </c>
      <c r="F239" s="713">
        <v>284</v>
      </c>
      <c r="G239" s="713">
        <v>40.06</v>
      </c>
      <c r="H239" s="280">
        <f t="shared" si="15"/>
        <v>11377.04</v>
      </c>
      <c r="I239" s="473">
        <f t="shared" si="13"/>
        <v>4.4160676584554387E-4</v>
      </c>
      <c r="J239" s="474">
        <f t="shared" si="14"/>
        <v>0.95185771074639902</v>
      </c>
    </row>
    <row r="240" spans="1:10" x14ac:dyDescent="0.25">
      <c r="A240" s="246" t="s">
        <v>73</v>
      </c>
      <c r="B240" s="470" t="s">
        <v>3882</v>
      </c>
      <c r="C240" s="471" t="s">
        <v>1336</v>
      </c>
      <c r="D240" s="472" t="s">
        <v>3883</v>
      </c>
      <c r="E240" s="471" t="s">
        <v>131</v>
      </c>
      <c r="F240" s="713">
        <v>63.79</v>
      </c>
      <c r="G240" s="713">
        <v>175.6</v>
      </c>
      <c r="H240" s="280">
        <f t="shared" si="15"/>
        <v>11201.52</v>
      </c>
      <c r="I240" s="473">
        <f t="shared" si="13"/>
        <v>4.3479384969677317E-4</v>
      </c>
      <c r="J240" s="474">
        <f t="shared" si="14"/>
        <v>0.95229250459609582</v>
      </c>
    </row>
    <row r="241" spans="1:10" x14ac:dyDescent="0.25">
      <c r="A241" s="246" t="s">
        <v>73</v>
      </c>
      <c r="B241" s="470" t="s">
        <v>2434</v>
      </c>
      <c r="C241" s="471" t="s">
        <v>164</v>
      </c>
      <c r="D241" s="472" t="s">
        <v>2435</v>
      </c>
      <c r="E241" s="471" t="s">
        <v>136</v>
      </c>
      <c r="F241" s="713">
        <v>40</v>
      </c>
      <c r="G241" s="713">
        <v>279.48</v>
      </c>
      <c r="H241" s="280">
        <f t="shared" si="15"/>
        <v>11179.2</v>
      </c>
      <c r="I241" s="473">
        <f t="shared" si="13"/>
        <v>4.3392748524576725E-4</v>
      </c>
      <c r="J241" s="474">
        <f t="shared" si="14"/>
        <v>0.95272643208134156</v>
      </c>
    </row>
    <row r="242" spans="1:10" x14ac:dyDescent="0.25">
      <c r="A242" s="246" t="s">
        <v>73</v>
      </c>
      <c r="B242" s="470" t="s">
        <v>2530</v>
      </c>
      <c r="C242" s="471" t="s">
        <v>1336</v>
      </c>
      <c r="D242" s="472" t="s">
        <v>2531</v>
      </c>
      <c r="E242" s="471" t="s">
        <v>137</v>
      </c>
      <c r="F242" s="713">
        <v>13</v>
      </c>
      <c r="G242" s="713">
        <v>850.64</v>
      </c>
      <c r="H242" s="280">
        <f t="shared" si="15"/>
        <v>11058.32</v>
      </c>
      <c r="I242" s="473">
        <f t="shared" si="13"/>
        <v>4.292354541150505E-4</v>
      </c>
      <c r="J242" s="474">
        <f t="shared" si="14"/>
        <v>0.95315566753545655</v>
      </c>
    </row>
    <row r="243" spans="1:10" x14ac:dyDescent="0.25">
      <c r="A243" s="246" t="s">
        <v>73</v>
      </c>
      <c r="B243" s="470" t="s">
        <v>2450</v>
      </c>
      <c r="C243" s="471" t="s">
        <v>1336</v>
      </c>
      <c r="D243" s="472" t="s">
        <v>2451</v>
      </c>
      <c r="E243" s="471" t="s">
        <v>137</v>
      </c>
      <c r="F243" s="713">
        <v>13</v>
      </c>
      <c r="G243" s="713">
        <v>846.1</v>
      </c>
      <c r="H243" s="280">
        <f t="shared" si="15"/>
        <v>10999.3</v>
      </c>
      <c r="I243" s="473">
        <f t="shared" si="13"/>
        <v>4.2694455671817011E-4</v>
      </c>
      <c r="J243" s="474">
        <f t="shared" si="14"/>
        <v>0.95358261209217476</v>
      </c>
    </row>
    <row r="244" spans="1:10" ht="25.5" x14ac:dyDescent="0.25">
      <c r="A244" s="246" t="s">
        <v>73</v>
      </c>
      <c r="B244" s="470" t="s">
        <v>3113</v>
      </c>
      <c r="C244" s="471" t="s">
        <v>1337</v>
      </c>
      <c r="D244" s="472" t="s">
        <v>3114</v>
      </c>
      <c r="E244" s="471" t="s">
        <v>156</v>
      </c>
      <c r="F244" s="713">
        <v>115.43</v>
      </c>
      <c r="G244" s="713">
        <v>94.93</v>
      </c>
      <c r="H244" s="280">
        <f t="shared" si="15"/>
        <v>10957.76</v>
      </c>
      <c r="I244" s="473">
        <f t="shared" si="13"/>
        <v>4.2533215621213134E-4</v>
      </c>
      <c r="J244" s="474">
        <f t="shared" si="14"/>
        <v>0.95400794424838686</v>
      </c>
    </row>
    <row r="245" spans="1:10" ht="25.5" x14ac:dyDescent="0.25">
      <c r="A245" s="246" t="s">
        <v>73</v>
      </c>
      <c r="B245" s="470" t="s">
        <v>2466</v>
      </c>
      <c r="C245" s="471" t="s">
        <v>164</v>
      </c>
      <c r="D245" s="472" t="s">
        <v>3300</v>
      </c>
      <c r="E245" s="471" t="s">
        <v>136</v>
      </c>
      <c r="F245" s="713">
        <v>136</v>
      </c>
      <c r="G245" s="713">
        <v>79.099999999999994</v>
      </c>
      <c r="H245" s="280">
        <f t="shared" si="15"/>
        <v>10757.6</v>
      </c>
      <c r="I245" s="473">
        <f t="shared" si="13"/>
        <v>4.1756282339343298E-4</v>
      </c>
      <c r="J245" s="474">
        <f t="shared" si="14"/>
        <v>0.95442550707178031</v>
      </c>
    </row>
    <row r="246" spans="1:10" x14ac:dyDescent="0.25">
      <c r="A246" s="246" t="s">
        <v>73</v>
      </c>
      <c r="B246" s="470" t="s">
        <v>1866</v>
      </c>
      <c r="C246" s="471" t="s">
        <v>1336</v>
      </c>
      <c r="D246" s="472" t="s">
        <v>1867</v>
      </c>
      <c r="E246" s="471" t="s">
        <v>136</v>
      </c>
      <c r="F246" s="713">
        <v>98</v>
      </c>
      <c r="G246" s="713">
        <v>103.93</v>
      </c>
      <c r="H246" s="280">
        <f t="shared" si="15"/>
        <v>10185.14</v>
      </c>
      <c r="I246" s="473">
        <f t="shared" si="13"/>
        <v>3.9534243837448772E-4</v>
      </c>
      <c r="J246" s="474">
        <f t="shared" si="14"/>
        <v>0.95482084951015478</v>
      </c>
    </row>
    <row r="247" spans="1:10" x14ac:dyDescent="0.25">
      <c r="A247" s="246" t="s">
        <v>73</v>
      </c>
      <c r="B247" s="470" t="s">
        <v>827</v>
      </c>
      <c r="C247" s="471" t="s">
        <v>1336</v>
      </c>
      <c r="D247" s="472" t="s">
        <v>517</v>
      </c>
      <c r="E247" s="471" t="s">
        <v>137</v>
      </c>
      <c r="F247" s="713">
        <v>77</v>
      </c>
      <c r="G247" s="713">
        <v>131.94999999999999</v>
      </c>
      <c r="H247" s="280">
        <f t="shared" si="15"/>
        <v>10160.15</v>
      </c>
      <c r="I247" s="473">
        <f t="shared" si="13"/>
        <v>3.9437243624049857E-4</v>
      </c>
      <c r="J247" s="474">
        <f t="shared" si="14"/>
        <v>0.9552152219463953</v>
      </c>
    </row>
    <row r="248" spans="1:10" ht="25.5" x14ac:dyDescent="0.25">
      <c r="A248" s="246" t="s">
        <v>73</v>
      </c>
      <c r="B248" s="470" t="s">
        <v>1714</v>
      </c>
      <c r="C248" s="471" t="s">
        <v>142</v>
      </c>
      <c r="D248" s="472" t="s">
        <v>1715</v>
      </c>
      <c r="E248" s="471" t="s">
        <v>141</v>
      </c>
      <c r="F248" s="713">
        <v>111</v>
      </c>
      <c r="G248" s="713">
        <v>91.39</v>
      </c>
      <c r="H248" s="280">
        <f t="shared" si="15"/>
        <v>10144.290000000001</v>
      </c>
      <c r="I248" s="473">
        <f t="shared" si="13"/>
        <v>3.9375682064045586E-4</v>
      </c>
      <c r="J248" s="474">
        <f t="shared" si="14"/>
        <v>0.95560897876703577</v>
      </c>
    </row>
    <row r="249" spans="1:10" ht="25.5" x14ac:dyDescent="0.25">
      <c r="A249" s="246" t="s">
        <v>73</v>
      </c>
      <c r="B249" s="470" t="s">
        <v>1638</v>
      </c>
      <c r="C249" s="471" t="s">
        <v>164</v>
      </c>
      <c r="D249" s="472" t="s">
        <v>1639</v>
      </c>
      <c r="E249" s="471" t="s">
        <v>136</v>
      </c>
      <c r="F249" s="713">
        <v>4</v>
      </c>
      <c r="G249" s="713">
        <v>2531.88</v>
      </c>
      <c r="H249" s="280">
        <f t="shared" si="15"/>
        <v>10127.52</v>
      </c>
      <c r="I249" s="473">
        <f t="shared" si="13"/>
        <v>3.9310588283385332E-4</v>
      </c>
      <c r="J249" s="474">
        <f t="shared" si="14"/>
        <v>0.95600208464986958</v>
      </c>
    </row>
    <row r="250" spans="1:10" x14ac:dyDescent="0.25">
      <c r="A250" s="246" t="s">
        <v>73</v>
      </c>
      <c r="B250" s="470" t="s">
        <v>1103</v>
      </c>
      <c r="C250" s="471" t="s">
        <v>1336</v>
      </c>
      <c r="D250" s="472" t="s">
        <v>1104</v>
      </c>
      <c r="E250" s="471" t="s">
        <v>137</v>
      </c>
      <c r="F250" s="713">
        <v>6435</v>
      </c>
      <c r="G250" s="713">
        <v>1.57</v>
      </c>
      <c r="H250" s="280">
        <f t="shared" si="15"/>
        <v>10102.950000000001</v>
      </c>
      <c r="I250" s="473">
        <f t="shared" si="13"/>
        <v>3.921521832567379E-4</v>
      </c>
      <c r="J250" s="474">
        <f t="shared" si="14"/>
        <v>0.9563942368331263</v>
      </c>
    </row>
    <row r="251" spans="1:10" x14ac:dyDescent="0.25">
      <c r="A251" s="246" t="s">
        <v>73</v>
      </c>
      <c r="B251" s="470" t="s">
        <v>2189</v>
      </c>
      <c r="C251" s="471" t="s">
        <v>1336</v>
      </c>
      <c r="D251" s="472" t="s">
        <v>2190</v>
      </c>
      <c r="E251" s="471" t="s">
        <v>131</v>
      </c>
      <c r="F251" s="713">
        <v>59.95</v>
      </c>
      <c r="G251" s="713">
        <v>167.59</v>
      </c>
      <c r="H251" s="280">
        <f t="shared" si="15"/>
        <v>10047.02</v>
      </c>
      <c r="I251" s="473">
        <f t="shared" si="13"/>
        <v>3.8998122609971449E-4</v>
      </c>
      <c r="J251" s="474">
        <f t="shared" si="14"/>
        <v>0.95678421805922598</v>
      </c>
    </row>
    <row r="252" spans="1:10" x14ac:dyDescent="0.25">
      <c r="A252" s="246" t="s">
        <v>73</v>
      </c>
      <c r="B252" s="470" t="s">
        <v>2266</v>
      </c>
      <c r="C252" s="471" t="s">
        <v>969</v>
      </c>
      <c r="D252" s="472" t="s">
        <v>2267</v>
      </c>
      <c r="E252" s="471" t="s">
        <v>131</v>
      </c>
      <c r="F252" s="713">
        <v>466</v>
      </c>
      <c r="G252" s="713">
        <v>21.53</v>
      </c>
      <c r="H252" s="280">
        <f t="shared" si="15"/>
        <v>10032.98</v>
      </c>
      <c r="I252" s="473">
        <f t="shared" si="13"/>
        <v>3.894362549127914E-4</v>
      </c>
      <c r="J252" s="474">
        <f t="shared" si="14"/>
        <v>0.95717365431413881</v>
      </c>
    </row>
    <row r="253" spans="1:10" x14ac:dyDescent="0.25">
      <c r="A253" s="246" t="s">
        <v>73</v>
      </c>
      <c r="B253" s="470" t="s">
        <v>838</v>
      </c>
      <c r="C253" s="471" t="s">
        <v>1336</v>
      </c>
      <c r="D253" s="472" t="s">
        <v>166</v>
      </c>
      <c r="E253" s="471" t="s">
        <v>137</v>
      </c>
      <c r="F253" s="713">
        <v>136</v>
      </c>
      <c r="G253" s="713">
        <v>73.34</v>
      </c>
      <c r="H253" s="280">
        <f t="shared" si="15"/>
        <v>9974.24</v>
      </c>
      <c r="I253" s="473">
        <f t="shared" si="13"/>
        <v>3.871562258871602E-4</v>
      </c>
      <c r="J253" s="474">
        <f t="shared" si="14"/>
        <v>0.95756081054002595</v>
      </c>
    </row>
    <row r="254" spans="1:10" ht="25.5" x14ac:dyDescent="0.25">
      <c r="A254" s="246" t="s">
        <v>73</v>
      </c>
      <c r="B254" s="470" t="s">
        <v>3731</v>
      </c>
      <c r="C254" s="471" t="s">
        <v>160</v>
      </c>
      <c r="D254" s="472" t="s">
        <v>3732</v>
      </c>
      <c r="E254" s="471" t="s">
        <v>159</v>
      </c>
      <c r="F254" s="713">
        <v>1</v>
      </c>
      <c r="G254" s="713">
        <v>9839.82</v>
      </c>
      <c r="H254" s="280">
        <f t="shared" si="15"/>
        <v>9839.82</v>
      </c>
      <c r="I254" s="473">
        <f t="shared" si="13"/>
        <v>3.8193863137532248E-4</v>
      </c>
      <c r="J254" s="474">
        <f t="shared" si="14"/>
        <v>0.95794274917140132</v>
      </c>
    </row>
    <row r="255" spans="1:10" x14ac:dyDescent="0.25">
      <c r="A255" s="246" t="s">
        <v>73</v>
      </c>
      <c r="B255" s="470" t="s">
        <v>1015</v>
      </c>
      <c r="C255" s="471" t="s">
        <v>1336</v>
      </c>
      <c r="D255" s="472" t="s">
        <v>1016</v>
      </c>
      <c r="E255" s="471" t="s">
        <v>141</v>
      </c>
      <c r="F255" s="713">
        <v>354.01</v>
      </c>
      <c r="G255" s="713">
        <v>27.46</v>
      </c>
      <c r="H255" s="280">
        <f t="shared" si="15"/>
        <v>9721.11</v>
      </c>
      <c r="I255" s="473">
        <f t="shared" si="13"/>
        <v>3.7733083012178695E-4</v>
      </c>
      <c r="J255" s="474">
        <f t="shared" si="14"/>
        <v>0.95832008000152313</v>
      </c>
    </row>
    <row r="256" spans="1:10" x14ac:dyDescent="0.25">
      <c r="A256" s="246" t="s">
        <v>73</v>
      </c>
      <c r="B256" s="470" t="s">
        <v>2239</v>
      </c>
      <c r="C256" s="471" t="s">
        <v>160</v>
      </c>
      <c r="D256" s="472" t="s">
        <v>2240</v>
      </c>
      <c r="E256" s="471" t="s">
        <v>131</v>
      </c>
      <c r="F256" s="713">
        <v>139.29</v>
      </c>
      <c r="G256" s="713">
        <v>68.72</v>
      </c>
      <c r="H256" s="280">
        <f t="shared" si="15"/>
        <v>9572</v>
      </c>
      <c r="I256" s="473">
        <f t="shared" si="13"/>
        <v>3.7154303427548339E-4</v>
      </c>
      <c r="J256" s="474">
        <f t="shared" si="14"/>
        <v>0.95869162303579858</v>
      </c>
    </row>
    <row r="257" spans="1:10" ht="25.5" x14ac:dyDescent="0.25">
      <c r="A257" s="246" t="s">
        <v>73</v>
      </c>
      <c r="B257" s="470" t="s">
        <v>1777</v>
      </c>
      <c r="C257" s="471" t="s">
        <v>1667</v>
      </c>
      <c r="D257" s="472" t="s">
        <v>1778</v>
      </c>
      <c r="E257" s="471" t="s">
        <v>159</v>
      </c>
      <c r="F257" s="713">
        <v>197</v>
      </c>
      <c r="G257" s="713">
        <v>48.56</v>
      </c>
      <c r="H257" s="280">
        <f t="shared" si="15"/>
        <v>9566.32</v>
      </c>
      <c r="I257" s="473">
        <f t="shared" si="13"/>
        <v>3.713225616015715E-4</v>
      </c>
      <c r="J257" s="474">
        <f t="shared" si="14"/>
        <v>0.95906294559740013</v>
      </c>
    </row>
    <row r="258" spans="1:10" ht="25.5" x14ac:dyDescent="0.25">
      <c r="A258" s="246" t="s">
        <v>73</v>
      </c>
      <c r="B258" s="470" t="s">
        <v>829</v>
      </c>
      <c r="C258" s="471" t="s">
        <v>160</v>
      </c>
      <c r="D258" s="472" t="s">
        <v>2974</v>
      </c>
      <c r="E258" s="471" t="s">
        <v>159</v>
      </c>
      <c r="F258" s="713">
        <v>29</v>
      </c>
      <c r="G258" s="713">
        <v>326.39999999999998</v>
      </c>
      <c r="H258" s="280">
        <f t="shared" si="15"/>
        <v>9465.6</v>
      </c>
      <c r="I258" s="473">
        <f t="shared" si="13"/>
        <v>3.6741305320079563E-4</v>
      </c>
      <c r="J258" s="474">
        <f t="shared" si="14"/>
        <v>0.95943035865060089</v>
      </c>
    </row>
    <row r="259" spans="1:10" x14ac:dyDescent="0.25">
      <c r="A259" s="246" t="s">
        <v>73</v>
      </c>
      <c r="B259" s="470" t="s">
        <v>761</v>
      </c>
      <c r="C259" s="471" t="s">
        <v>1336</v>
      </c>
      <c r="D259" s="472" t="s">
        <v>196</v>
      </c>
      <c r="E259" s="471" t="s">
        <v>137</v>
      </c>
      <c r="F259" s="713">
        <v>48</v>
      </c>
      <c r="G259" s="713">
        <v>196.79</v>
      </c>
      <c r="H259" s="280">
        <f t="shared" si="15"/>
        <v>9445.92</v>
      </c>
      <c r="I259" s="473">
        <f t="shared" si="13"/>
        <v>3.6664916196442482E-4</v>
      </c>
      <c r="J259" s="474">
        <f t="shared" si="14"/>
        <v>0.95979700781256527</v>
      </c>
    </row>
    <row r="260" spans="1:10" x14ac:dyDescent="0.25">
      <c r="A260" s="246" t="s">
        <v>73</v>
      </c>
      <c r="B260" s="470" t="s">
        <v>882</v>
      </c>
      <c r="C260" s="471" t="s">
        <v>1336</v>
      </c>
      <c r="D260" s="472" t="s">
        <v>374</v>
      </c>
      <c r="E260" s="471" t="s">
        <v>136</v>
      </c>
      <c r="F260" s="713">
        <v>43</v>
      </c>
      <c r="G260" s="713">
        <v>215.54</v>
      </c>
      <c r="H260" s="280">
        <f t="shared" si="15"/>
        <v>9268.2199999999993</v>
      </c>
      <c r="I260" s="473">
        <f t="shared" si="13"/>
        <v>3.5975162778235692E-4</v>
      </c>
      <c r="J260" s="474">
        <f t="shared" si="14"/>
        <v>0.96015675944034762</v>
      </c>
    </row>
    <row r="261" spans="1:10" x14ac:dyDescent="0.25">
      <c r="A261" s="246" t="s">
        <v>73</v>
      </c>
      <c r="B261" s="470" t="s">
        <v>1531</v>
      </c>
      <c r="C261" s="471" t="s">
        <v>1336</v>
      </c>
      <c r="D261" s="472" t="s">
        <v>1532</v>
      </c>
      <c r="E261" s="471" t="s">
        <v>188</v>
      </c>
      <c r="F261" s="713">
        <v>235</v>
      </c>
      <c r="G261" s="713">
        <v>39.18</v>
      </c>
      <c r="H261" s="280">
        <f t="shared" si="15"/>
        <v>9207.2999999999993</v>
      </c>
      <c r="I261" s="473">
        <f t="shared" si="13"/>
        <v>3.5738698072342853E-4</v>
      </c>
      <c r="J261" s="474">
        <f t="shared" si="14"/>
        <v>0.96051414642107102</v>
      </c>
    </row>
    <row r="262" spans="1:10" x14ac:dyDescent="0.25">
      <c r="A262" s="246" t="s">
        <v>73</v>
      </c>
      <c r="B262" s="470" t="s">
        <v>1399</v>
      </c>
      <c r="C262" s="471" t="s">
        <v>1336</v>
      </c>
      <c r="D262" s="472" t="s">
        <v>1400</v>
      </c>
      <c r="E262" s="471" t="s">
        <v>138</v>
      </c>
      <c r="F262" s="713">
        <v>161.29</v>
      </c>
      <c r="G262" s="713">
        <v>56.67</v>
      </c>
      <c r="H262" s="280">
        <f t="shared" si="15"/>
        <v>9140.2999999999993</v>
      </c>
      <c r="I262" s="473">
        <f t="shared" si="13"/>
        <v>3.5478633474594657E-4</v>
      </c>
      <c r="J262" s="474">
        <f t="shared" si="14"/>
        <v>0.96086893275581697</v>
      </c>
    </row>
    <row r="263" spans="1:10" x14ac:dyDescent="0.25">
      <c r="A263" s="246" t="s">
        <v>73</v>
      </c>
      <c r="B263" s="470" t="s">
        <v>1042</v>
      </c>
      <c r="C263" s="471" t="s">
        <v>1336</v>
      </c>
      <c r="D263" s="472" t="s">
        <v>1043</v>
      </c>
      <c r="E263" s="471" t="s">
        <v>138</v>
      </c>
      <c r="F263" s="713">
        <v>156.34</v>
      </c>
      <c r="G263" s="713">
        <v>58.3</v>
      </c>
      <c r="H263" s="280">
        <f t="shared" si="15"/>
        <v>9114.6200000000008</v>
      </c>
      <c r="I263" s="473">
        <f t="shared" si="13"/>
        <v>3.5378954983995056E-4</v>
      </c>
      <c r="J263" s="474">
        <f t="shared" si="14"/>
        <v>0.96122272230565697</v>
      </c>
    </row>
    <row r="264" spans="1:10" ht="25.5" x14ac:dyDescent="0.25">
      <c r="A264" s="246" t="s">
        <v>73</v>
      </c>
      <c r="B264" s="470" t="s">
        <v>1768</v>
      </c>
      <c r="C264" s="471" t="s">
        <v>164</v>
      </c>
      <c r="D264" s="472" t="s">
        <v>1769</v>
      </c>
      <c r="E264" s="471" t="s">
        <v>136</v>
      </c>
      <c r="F264" s="713">
        <v>18</v>
      </c>
      <c r="G264" s="713">
        <v>497.15</v>
      </c>
      <c r="H264" s="280">
        <f t="shared" si="15"/>
        <v>8948.7000000000007</v>
      </c>
      <c r="I264" s="473">
        <f t="shared" si="13"/>
        <v>3.4734926356258029E-4</v>
      </c>
      <c r="J264" s="474">
        <f t="shared" si="14"/>
        <v>0.96157007156921959</v>
      </c>
    </row>
    <row r="265" spans="1:10" x14ac:dyDescent="0.25">
      <c r="A265" s="246" t="s">
        <v>73</v>
      </c>
      <c r="B265" s="470" t="s">
        <v>831</v>
      </c>
      <c r="C265" s="471" t="s">
        <v>1336</v>
      </c>
      <c r="D265" s="472" t="s">
        <v>162</v>
      </c>
      <c r="E265" s="471" t="s">
        <v>136</v>
      </c>
      <c r="F265" s="713">
        <v>58</v>
      </c>
      <c r="G265" s="713">
        <v>153.86000000000001</v>
      </c>
      <c r="H265" s="280">
        <f t="shared" si="15"/>
        <v>8923.8799999999992</v>
      </c>
      <c r="I265" s="473">
        <f t="shared" si="13"/>
        <v>3.4638586008256376E-4</v>
      </c>
      <c r="J265" s="474">
        <f t="shared" si="14"/>
        <v>0.9619164574293021</v>
      </c>
    </row>
    <row r="266" spans="1:10" x14ac:dyDescent="0.25">
      <c r="A266" s="246" t="s">
        <v>73</v>
      </c>
      <c r="B266" s="470" t="s">
        <v>2194</v>
      </c>
      <c r="C266" s="471" t="s">
        <v>1336</v>
      </c>
      <c r="D266" s="472" t="s">
        <v>2195</v>
      </c>
      <c r="E266" s="471" t="s">
        <v>131</v>
      </c>
      <c r="F266" s="713">
        <v>3596.22</v>
      </c>
      <c r="G266" s="713">
        <v>2.46</v>
      </c>
      <c r="H266" s="280">
        <f t="shared" si="15"/>
        <v>8846.7000000000007</v>
      </c>
      <c r="I266" s="473">
        <f t="shared" si="13"/>
        <v>3.4339007117895103E-4</v>
      </c>
      <c r="J266" s="474">
        <f t="shared" si="14"/>
        <v>0.9622598475004811</v>
      </c>
    </row>
    <row r="267" spans="1:10" x14ac:dyDescent="0.25">
      <c r="A267" s="246" t="s">
        <v>73</v>
      </c>
      <c r="B267" s="470" t="s">
        <v>906</v>
      </c>
      <c r="C267" s="471" t="s">
        <v>1336</v>
      </c>
      <c r="D267" s="472" t="s">
        <v>2296</v>
      </c>
      <c r="E267" s="471" t="s">
        <v>138</v>
      </c>
      <c r="F267" s="713">
        <v>569.85</v>
      </c>
      <c r="G267" s="713">
        <v>15.43</v>
      </c>
      <c r="H267" s="280">
        <f t="shared" si="15"/>
        <v>8792.7800000000007</v>
      </c>
      <c r="I267" s="473">
        <f t="shared" ref="I267:I330" si="16">H267/$J$761</f>
        <v>3.4129713340125208E-4</v>
      </c>
      <c r="J267" s="474">
        <f t="shared" si="14"/>
        <v>0.96260114463388236</v>
      </c>
    </row>
    <row r="268" spans="1:10" x14ac:dyDescent="0.25">
      <c r="A268" s="246" t="s">
        <v>73</v>
      </c>
      <c r="B268" s="470" t="s">
        <v>3851</v>
      </c>
      <c r="C268" s="471" t="s">
        <v>160</v>
      </c>
      <c r="D268" s="472" t="s">
        <v>3852</v>
      </c>
      <c r="E268" s="471" t="s">
        <v>188</v>
      </c>
      <c r="F268" s="713">
        <v>311.72000000000003</v>
      </c>
      <c r="G268" s="713">
        <v>28.07</v>
      </c>
      <c r="H268" s="280">
        <f t="shared" si="15"/>
        <v>8749.98</v>
      </c>
      <c r="I268" s="473">
        <f t="shared" si="16"/>
        <v>3.3963582522459192E-4</v>
      </c>
      <c r="J268" s="474">
        <f t="shared" si="14"/>
        <v>0.96294078045910692</v>
      </c>
    </row>
    <row r="269" spans="1:10" ht="25.5" x14ac:dyDescent="0.25">
      <c r="A269" s="246" t="s">
        <v>73</v>
      </c>
      <c r="B269" s="470" t="s">
        <v>1501</v>
      </c>
      <c r="C269" s="471" t="s">
        <v>142</v>
      </c>
      <c r="D269" s="472" t="s">
        <v>1502</v>
      </c>
      <c r="E269" s="471" t="s">
        <v>131</v>
      </c>
      <c r="F269" s="713">
        <v>68.430000000000007</v>
      </c>
      <c r="G269" s="713">
        <v>127.55</v>
      </c>
      <c r="H269" s="280">
        <f t="shared" si="15"/>
        <v>8728.24</v>
      </c>
      <c r="I269" s="473">
        <f t="shared" si="16"/>
        <v>3.3879197382831645E-4</v>
      </c>
      <c r="J269" s="474">
        <f t="shared" si="14"/>
        <v>0.96327957243293527</v>
      </c>
    </row>
    <row r="270" spans="1:10" x14ac:dyDescent="0.25">
      <c r="A270" s="246" t="s">
        <v>73</v>
      </c>
      <c r="B270" s="470" t="s">
        <v>877</v>
      </c>
      <c r="C270" s="471" t="s">
        <v>1336</v>
      </c>
      <c r="D270" s="472" t="s">
        <v>195</v>
      </c>
      <c r="E270" s="471" t="s">
        <v>137</v>
      </c>
      <c r="F270" s="713">
        <v>320</v>
      </c>
      <c r="G270" s="713">
        <v>26.82</v>
      </c>
      <c r="H270" s="280">
        <f t="shared" si="15"/>
        <v>8582.4</v>
      </c>
      <c r="I270" s="473">
        <f t="shared" si="16"/>
        <v>3.3313110503195868E-4</v>
      </c>
      <c r="J270" s="474">
        <f t="shared" si="14"/>
        <v>0.96361270353796724</v>
      </c>
    </row>
    <row r="271" spans="1:10" x14ac:dyDescent="0.25">
      <c r="A271" s="246" t="s">
        <v>73</v>
      </c>
      <c r="B271" s="470" t="s">
        <v>1916</v>
      </c>
      <c r="C271" s="471" t="s">
        <v>969</v>
      </c>
      <c r="D271" s="472" t="s">
        <v>1917</v>
      </c>
      <c r="E271" s="471" t="s">
        <v>159</v>
      </c>
      <c r="F271" s="713">
        <v>2</v>
      </c>
      <c r="G271" s="713">
        <v>4149.82</v>
      </c>
      <c r="H271" s="280">
        <f t="shared" si="15"/>
        <v>8299.64</v>
      </c>
      <c r="I271" s="473">
        <f t="shared" si="16"/>
        <v>3.2215560269475269E-4</v>
      </c>
      <c r="J271" s="474">
        <f t="shared" si="14"/>
        <v>0.96393485914066201</v>
      </c>
    </row>
    <row r="272" spans="1:10" x14ac:dyDescent="0.25">
      <c r="A272" s="246" t="s">
        <v>73</v>
      </c>
      <c r="B272" s="470" t="s">
        <v>2407</v>
      </c>
      <c r="C272" s="471" t="s">
        <v>1336</v>
      </c>
      <c r="D272" s="472" t="s">
        <v>465</v>
      </c>
      <c r="E272" s="471" t="s">
        <v>188</v>
      </c>
      <c r="F272" s="713">
        <v>468.5</v>
      </c>
      <c r="G272" s="713">
        <v>17.68</v>
      </c>
      <c r="H272" s="280">
        <f t="shared" si="15"/>
        <v>8283.08</v>
      </c>
      <c r="I272" s="473">
        <f t="shared" si="16"/>
        <v>3.2151281616658704E-4</v>
      </c>
      <c r="J272" s="474">
        <f t="shared" si="14"/>
        <v>0.96425637195682856</v>
      </c>
    </row>
    <row r="273" spans="1:10" x14ac:dyDescent="0.25">
      <c r="A273" s="246" t="s">
        <v>73</v>
      </c>
      <c r="B273" s="470" t="s">
        <v>731</v>
      </c>
      <c r="C273" s="471" t="s">
        <v>1336</v>
      </c>
      <c r="D273" s="472" t="s">
        <v>913</v>
      </c>
      <c r="E273" s="471" t="s">
        <v>156</v>
      </c>
      <c r="F273" s="713">
        <v>660.89</v>
      </c>
      <c r="G273" s="713">
        <v>12.29</v>
      </c>
      <c r="H273" s="280">
        <f t="shared" si="15"/>
        <v>8122.33</v>
      </c>
      <c r="I273" s="473">
        <f t="shared" si="16"/>
        <v>3.1527320660121051E-4</v>
      </c>
      <c r="J273" s="474">
        <f t="shared" si="14"/>
        <v>0.96457164516342975</v>
      </c>
    </row>
    <row r="274" spans="1:10" ht="25.5" x14ac:dyDescent="0.25">
      <c r="A274" s="246" t="s">
        <v>73</v>
      </c>
      <c r="B274" s="470" t="s">
        <v>2840</v>
      </c>
      <c r="C274" s="471" t="s">
        <v>130</v>
      </c>
      <c r="D274" s="472" t="s">
        <v>2841</v>
      </c>
      <c r="E274" s="471" t="s">
        <v>159</v>
      </c>
      <c r="F274" s="713">
        <v>1</v>
      </c>
      <c r="G274" s="713">
        <v>8027.27</v>
      </c>
      <c r="H274" s="280">
        <f t="shared" si="15"/>
        <v>8027.27</v>
      </c>
      <c r="I274" s="473">
        <f t="shared" si="16"/>
        <v>3.1158339456211447E-4</v>
      </c>
      <c r="J274" s="474">
        <f t="shared" si="14"/>
        <v>0.96488322855799191</v>
      </c>
    </row>
    <row r="275" spans="1:10" x14ac:dyDescent="0.25">
      <c r="A275" s="246" t="s">
        <v>73</v>
      </c>
      <c r="B275" s="470" t="s">
        <v>776</v>
      </c>
      <c r="C275" s="471" t="s">
        <v>1336</v>
      </c>
      <c r="D275" s="472" t="s">
        <v>225</v>
      </c>
      <c r="E275" s="471" t="s">
        <v>188</v>
      </c>
      <c r="F275" s="713">
        <v>607.25</v>
      </c>
      <c r="G275" s="713">
        <v>13.06</v>
      </c>
      <c r="H275" s="280">
        <f t="shared" si="15"/>
        <v>7930.68</v>
      </c>
      <c r="I275" s="473">
        <f t="shared" si="16"/>
        <v>3.0783419463726398E-4</v>
      </c>
      <c r="J275" s="474">
        <f t="shared" si="14"/>
        <v>0.96519106275262923</v>
      </c>
    </row>
    <row r="276" spans="1:10" x14ac:dyDescent="0.25">
      <c r="A276" s="246" t="s">
        <v>73</v>
      </c>
      <c r="B276" s="470" t="s">
        <v>3500</v>
      </c>
      <c r="C276" s="471" t="s">
        <v>1336</v>
      </c>
      <c r="D276" s="472" t="s">
        <v>3501</v>
      </c>
      <c r="E276" s="471" t="s">
        <v>137</v>
      </c>
      <c r="F276" s="713">
        <v>149</v>
      </c>
      <c r="G276" s="713">
        <v>52.97</v>
      </c>
      <c r="H276" s="280">
        <f t="shared" si="15"/>
        <v>7892.53</v>
      </c>
      <c r="I276" s="473">
        <f t="shared" si="16"/>
        <v>3.0635337905456338E-4</v>
      </c>
      <c r="J276" s="474">
        <f t="shared" si="14"/>
        <v>0.96549741613168383</v>
      </c>
    </row>
    <row r="277" spans="1:10" ht="25.5" x14ac:dyDescent="0.25">
      <c r="A277" s="246" t="s">
        <v>73</v>
      </c>
      <c r="B277" s="470" t="s">
        <v>782</v>
      </c>
      <c r="C277" s="471" t="s">
        <v>1337</v>
      </c>
      <c r="D277" s="472" t="s">
        <v>592</v>
      </c>
      <c r="E277" s="471" t="s">
        <v>138</v>
      </c>
      <c r="F277" s="713">
        <v>13.4</v>
      </c>
      <c r="G277" s="713">
        <v>582.45000000000005</v>
      </c>
      <c r="H277" s="280">
        <f t="shared" si="15"/>
        <v>7804.83</v>
      </c>
      <c r="I277" s="473">
        <f t="shared" si="16"/>
        <v>3.0294924991687431E-4</v>
      </c>
      <c r="J277" s="474">
        <f t="shared" si="14"/>
        <v>0.96580036538160074</v>
      </c>
    </row>
    <row r="278" spans="1:10" x14ac:dyDescent="0.25">
      <c r="A278" s="246" t="s">
        <v>73</v>
      </c>
      <c r="B278" s="470" t="s">
        <v>2803</v>
      </c>
      <c r="C278" s="471" t="s">
        <v>130</v>
      </c>
      <c r="D278" s="472" t="s">
        <v>2804</v>
      </c>
      <c r="E278" s="471" t="s">
        <v>136</v>
      </c>
      <c r="F278" s="713">
        <v>5</v>
      </c>
      <c r="G278" s="713">
        <v>1553.91</v>
      </c>
      <c r="H278" s="280">
        <f t="shared" si="15"/>
        <v>7769.55</v>
      </c>
      <c r="I278" s="473">
        <f t="shared" si="16"/>
        <v>3.0157983513947787E-4</v>
      </c>
      <c r="J278" s="474">
        <f t="shared" si="14"/>
        <v>0.9661019452167402</v>
      </c>
    </row>
    <row r="279" spans="1:10" x14ac:dyDescent="0.25">
      <c r="A279" s="246" t="s">
        <v>73</v>
      </c>
      <c r="B279" s="470" t="s">
        <v>855</v>
      </c>
      <c r="C279" s="471" t="s">
        <v>1336</v>
      </c>
      <c r="D279" s="472" t="s">
        <v>228</v>
      </c>
      <c r="E279" s="471" t="s">
        <v>137</v>
      </c>
      <c r="F279" s="713">
        <v>448</v>
      </c>
      <c r="G279" s="713">
        <v>16.87</v>
      </c>
      <c r="H279" s="280">
        <f t="shared" si="15"/>
        <v>7557.76</v>
      </c>
      <c r="I279" s="473">
        <f t="shared" si="16"/>
        <v>2.9335907675782257E-4</v>
      </c>
      <c r="J279" s="474">
        <f t="shared" si="14"/>
        <v>0.96639530429349807</v>
      </c>
    </row>
    <row r="280" spans="1:10" x14ac:dyDescent="0.25">
      <c r="A280" s="246" t="s">
        <v>73</v>
      </c>
      <c r="B280" s="470" t="s">
        <v>3362</v>
      </c>
      <c r="C280" s="471" t="s">
        <v>1336</v>
      </c>
      <c r="D280" s="472" t="s">
        <v>3363</v>
      </c>
      <c r="E280" s="471" t="s">
        <v>188</v>
      </c>
      <c r="F280" s="713">
        <v>86.3</v>
      </c>
      <c r="G280" s="713">
        <v>87.07</v>
      </c>
      <c r="H280" s="280">
        <f t="shared" si="15"/>
        <v>7514.14</v>
      </c>
      <c r="I280" s="473">
        <f t="shared" si="16"/>
        <v>2.9166593977964699E-4</v>
      </c>
      <c r="J280" s="474">
        <f t="shared" si="14"/>
        <v>0.96668697023327776</v>
      </c>
    </row>
    <row r="281" spans="1:10" x14ac:dyDescent="0.25">
      <c r="A281" s="246" t="s">
        <v>73</v>
      </c>
      <c r="B281" s="470" t="s">
        <v>3068</v>
      </c>
      <c r="C281" s="471" t="s">
        <v>1336</v>
      </c>
      <c r="D281" s="472" t="s">
        <v>3069</v>
      </c>
      <c r="E281" s="471" t="s">
        <v>156</v>
      </c>
      <c r="F281" s="713">
        <v>600.77</v>
      </c>
      <c r="G281" s="713">
        <v>12.5</v>
      </c>
      <c r="H281" s="280">
        <f t="shared" si="15"/>
        <v>7509.62</v>
      </c>
      <c r="I281" s="473">
        <f t="shared" si="16"/>
        <v>2.9149049321519594E-4</v>
      </c>
      <c r="J281" s="474">
        <f t="shared" si="14"/>
        <v>0.96697846072649296</v>
      </c>
    </row>
    <row r="282" spans="1:10" x14ac:dyDescent="0.25">
      <c r="A282" s="246" t="s">
        <v>73</v>
      </c>
      <c r="B282" s="470" t="s">
        <v>1586</v>
      </c>
      <c r="C282" s="471" t="s">
        <v>1336</v>
      </c>
      <c r="D282" s="472" t="s">
        <v>1587</v>
      </c>
      <c r="E282" s="471" t="s">
        <v>188</v>
      </c>
      <c r="F282" s="713">
        <v>154.51</v>
      </c>
      <c r="G282" s="713">
        <v>48.32</v>
      </c>
      <c r="H282" s="280">
        <f t="shared" si="15"/>
        <v>7465.92</v>
      </c>
      <c r="I282" s="473">
        <f t="shared" si="16"/>
        <v>2.8979425098809203E-4</v>
      </c>
      <c r="J282" s="474">
        <f t="shared" si="14"/>
        <v>0.96726825497748103</v>
      </c>
    </row>
    <row r="283" spans="1:10" x14ac:dyDescent="0.25">
      <c r="A283" s="246" t="s">
        <v>73</v>
      </c>
      <c r="B283" s="470" t="s">
        <v>2752</v>
      </c>
      <c r="C283" s="471" t="s">
        <v>130</v>
      </c>
      <c r="D283" s="472" t="s">
        <v>2753</v>
      </c>
      <c r="E283" s="471" t="s">
        <v>2754</v>
      </c>
      <c r="F283" s="713">
        <v>273</v>
      </c>
      <c r="G283" s="713">
        <v>27.26</v>
      </c>
      <c r="H283" s="280">
        <f t="shared" si="15"/>
        <v>7441.98</v>
      </c>
      <c r="I283" s="473">
        <f t="shared" si="16"/>
        <v>2.8886500524628726E-4</v>
      </c>
      <c r="J283" s="474">
        <f t="shared" ref="J283:J346" si="17">I283+J282</f>
        <v>0.96755711998272731</v>
      </c>
    </row>
    <row r="284" spans="1:10" x14ac:dyDescent="0.25">
      <c r="A284" s="246" t="s">
        <v>73</v>
      </c>
      <c r="B284" s="470" t="s">
        <v>2572</v>
      </c>
      <c r="C284" s="471" t="s">
        <v>1336</v>
      </c>
      <c r="D284" s="472" t="s">
        <v>2573</v>
      </c>
      <c r="E284" s="471" t="s">
        <v>137</v>
      </c>
      <c r="F284" s="713">
        <v>127</v>
      </c>
      <c r="G284" s="713">
        <v>58.51</v>
      </c>
      <c r="H284" s="280">
        <f t="shared" ref="H284:H347" si="18">TRUNC(F284*G284,2)</f>
        <v>7430.77</v>
      </c>
      <c r="I284" s="473">
        <f t="shared" si="16"/>
        <v>2.8842988224020411E-4</v>
      </c>
      <c r="J284" s="474">
        <f t="shared" si="17"/>
        <v>0.96784554986496751</v>
      </c>
    </row>
    <row r="285" spans="1:10" ht="38.25" x14ac:dyDescent="0.25">
      <c r="A285" s="246" t="s">
        <v>73</v>
      </c>
      <c r="B285" s="470" t="s">
        <v>3256</v>
      </c>
      <c r="C285" s="471" t="s">
        <v>160</v>
      </c>
      <c r="D285" s="472" t="s">
        <v>3257</v>
      </c>
      <c r="E285" s="471" t="s">
        <v>188</v>
      </c>
      <c r="F285" s="713">
        <v>727.74</v>
      </c>
      <c r="G285" s="713">
        <v>10.1</v>
      </c>
      <c r="H285" s="280">
        <f t="shared" si="18"/>
        <v>7350.17</v>
      </c>
      <c r="I285" s="473">
        <f t="shared" si="16"/>
        <v>2.853013439449049E-4</v>
      </c>
      <c r="J285" s="474">
        <f t="shared" si="17"/>
        <v>0.9681308512089124</v>
      </c>
    </row>
    <row r="286" spans="1:10" x14ac:dyDescent="0.25">
      <c r="A286" s="246" t="s">
        <v>73</v>
      </c>
      <c r="B286" s="470" t="s">
        <v>3753</v>
      </c>
      <c r="C286" s="471" t="s">
        <v>142</v>
      </c>
      <c r="D286" s="472" t="s">
        <v>3754</v>
      </c>
      <c r="E286" s="471" t="s">
        <v>136</v>
      </c>
      <c r="F286" s="713">
        <v>70</v>
      </c>
      <c r="G286" s="713">
        <v>104.78</v>
      </c>
      <c r="H286" s="280">
        <f t="shared" si="18"/>
        <v>7334.6</v>
      </c>
      <c r="I286" s="473">
        <f t="shared" si="16"/>
        <v>2.8469698487222742E-4</v>
      </c>
      <c r="J286" s="474">
        <f t="shared" si="17"/>
        <v>0.96841554819378461</v>
      </c>
    </row>
    <row r="287" spans="1:10" x14ac:dyDescent="0.25">
      <c r="A287" s="246" t="s">
        <v>73</v>
      </c>
      <c r="B287" s="470" t="s">
        <v>1613</v>
      </c>
      <c r="C287" s="471" t="s">
        <v>1336</v>
      </c>
      <c r="D287" s="472" t="s">
        <v>1614</v>
      </c>
      <c r="E287" s="471" t="s">
        <v>188</v>
      </c>
      <c r="F287" s="713">
        <v>1125.72</v>
      </c>
      <c r="G287" s="713">
        <v>6.34</v>
      </c>
      <c r="H287" s="280">
        <f t="shared" si="18"/>
        <v>7137.06</v>
      </c>
      <c r="I287" s="473">
        <f t="shared" si="16"/>
        <v>2.7702934895593206E-4</v>
      </c>
      <c r="J287" s="474">
        <f t="shared" si="17"/>
        <v>0.96869257754274052</v>
      </c>
    </row>
    <row r="288" spans="1:10" x14ac:dyDescent="0.25">
      <c r="A288" s="246" t="s">
        <v>73</v>
      </c>
      <c r="B288" s="470" t="s">
        <v>1676</v>
      </c>
      <c r="C288" s="471" t="s">
        <v>164</v>
      </c>
      <c r="D288" s="472" t="s">
        <v>1677</v>
      </c>
      <c r="E288" s="471" t="s">
        <v>136</v>
      </c>
      <c r="F288" s="713">
        <v>5</v>
      </c>
      <c r="G288" s="713">
        <v>1420.68</v>
      </c>
      <c r="H288" s="280">
        <f t="shared" si="18"/>
        <v>7103.4</v>
      </c>
      <c r="I288" s="473">
        <f t="shared" si="16"/>
        <v>2.7572281546933437E-4</v>
      </c>
      <c r="J288" s="474">
        <f t="shared" si="17"/>
        <v>0.9689683003582098</v>
      </c>
    </row>
    <row r="289" spans="1:10" x14ac:dyDescent="0.25">
      <c r="A289" s="246" t="s">
        <v>73</v>
      </c>
      <c r="B289" s="470" t="s">
        <v>1534</v>
      </c>
      <c r="C289" s="471" t="s">
        <v>1336</v>
      </c>
      <c r="D289" s="472" t="s">
        <v>1535</v>
      </c>
      <c r="E289" s="471" t="s">
        <v>137</v>
      </c>
      <c r="F289" s="713">
        <v>64</v>
      </c>
      <c r="G289" s="713">
        <v>110.99</v>
      </c>
      <c r="H289" s="280">
        <f t="shared" si="18"/>
        <v>7103.36</v>
      </c>
      <c r="I289" s="473">
        <f t="shared" si="16"/>
        <v>2.757212628448702E-4</v>
      </c>
      <c r="J289" s="474">
        <f t="shared" si="17"/>
        <v>0.96924402162105472</v>
      </c>
    </row>
    <row r="290" spans="1:10" ht="25.5" x14ac:dyDescent="0.25">
      <c r="A290" s="246" t="s">
        <v>73</v>
      </c>
      <c r="B290" s="470" t="s">
        <v>2767</v>
      </c>
      <c r="C290" s="471" t="s">
        <v>160</v>
      </c>
      <c r="D290" s="472" t="s">
        <v>2768</v>
      </c>
      <c r="E290" s="471" t="s">
        <v>159</v>
      </c>
      <c r="F290" s="713">
        <v>17</v>
      </c>
      <c r="G290" s="713">
        <v>410.12</v>
      </c>
      <c r="H290" s="280">
        <f t="shared" si="18"/>
        <v>6972.04</v>
      </c>
      <c r="I290" s="473">
        <f t="shared" si="16"/>
        <v>2.7062399672900554E-4</v>
      </c>
      <c r="J290" s="474">
        <f t="shared" si="17"/>
        <v>0.96951464561778378</v>
      </c>
    </row>
    <row r="291" spans="1:10" x14ac:dyDescent="0.25">
      <c r="A291" s="246" t="s">
        <v>73</v>
      </c>
      <c r="B291" s="470" t="s">
        <v>2379</v>
      </c>
      <c r="C291" s="471" t="s">
        <v>1336</v>
      </c>
      <c r="D291" s="472" t="s">
        <v>2380</v>
      </c>
      <c r="E291" s="471" t="s">
        <v>137</v>
      </c>
      <c r="F291" s="713">
        <v>990</v>
      </c>
      <c r="G291" s="713">
        <v>7.01</v>
      </c>
      <c r="H291" s="280">
        <f t="shared" si="18"/>
        <v>6939.9</v>
      </c>
      <c r="I291" s="473">
        <f t="shared" si="16"/>
        <v>2.6937646297204627E-4</v>
      </c>
      <c r="J291" s="474">
        <f t="shared" si="17"/>
        <v>0.96978402208075587</v>
      </c>
    </row>
    <row r="292" spans="1:10" ht="25.5" x14ac:dyDescent="0.25">
      <c r="A292" s="246" t="s">
        <v>73</v>
      </c>
      <c r="B292" s="470" t="s">
        <v>3334</v>
      </c>
      <c r="C292" s="471" t="s">
        <v>164</v>
      </c>
      <c r="D292" s="472" t="s">
        <v>3335</v>
      </c>
      <c r="E292" s="471" t="s">
        <v>136</v>
      </c>
      <c r="F292" s="713">
        <v>1</v>
      </c>
      <c r="G292" s="713">
        <v>6879.8</v>
      </c>
      <c r="H292" s="280">
        <f t="shared" si="18"/>
        <v>6879.8</v>
      </c>
      <c r="I292" s="473">
        <f t="shared" si="16"/>
        <v>2.6704364471463336E-4</v>
      </c>
      <c r="J292" s="474">
        <f t="shared" si="17"/>
        <v>0.97005106572547051</v>
      </c>
    </row>
    <row r="293" spans="1:10" x14ac:dyDescent="0.25">
      <c r="A293" s="246" t="s">
        <v>73</v>
      </c>
      <c r="B293" s="470" t="s">
        <v>2992</v>
      </c>
      <c r="C293" s="471" t="s">
        <v>1336</v>
      </c>
      <c r="D293" s="472" t="s">
        <v>2993</v>
      </c>
      <c r="E293" s="471" t="s">
        <v>137</v>
      </c>
      <c r="F293" s="713">
        <v>190</v>
      </c>
      <c r="G293" s="713">
        <v>36.11</v>
      </c>
      <c r="H293" s="280">
        <f t="shared" si="18"/>
        <v>6860.9</v>
      </c>
      <c r="I293" s="473">
        <f t="shared" si="16"/>
        <v>2.6631002965531381E-4</v>
      </c>
      <c r="J293" s="474">
        <f t="shared" si="17"/>
        <v>0.97031737575512578</v>
      </c>
    </row>
    <row r="294" spans="1:10" ht="25.5" x14ac:dyDescent="0.25">
      <c r="A294" s="246" t="s">
        <v>73</v>
      </c>
      <c r="B294" s="470" t="s">
        <v>2001</v>
      </c>
      <c r="C294" s="471" t="s">
        <v>130</v>
      </c>
      <c r="D294" s="472" t="s">
        <v>2002</v>
      </c>
      <c r="E294" s="471" t="s">
        <v>159</v>
      </c>
      <c r="F294" s="713">
        <v>88</v>
      </c>
      <c r="G294" s="713">
        <v>75.59</v>
      </c>
      <c r="H294" s="280">
        <f t="shared" si="18"/>
        <v>6651.92</v>
      </c>
      <c r="I294" s="473">
        <f t="shared" si="16"/>
        <v>2.5819834314226635E-4</v>
      </c>
      <c r="J294" s="474">
        <f t="shared" si="17"/>
        <v>0.970575574098268</v>
      </c>
    </row>
    <row r="295" spans="1:10" ht="25.5" x14ac:dyDescent="0.25">
      <c r="A295" s="246" t="s">
        <v>73</v>
      </c>
      <c r="B295" s="470" t="s">
        <v>3211</v>
      </c>
      <c r="C295" s="471" t="s">
        <v>160</v>
      </c>
      <c r="D295" s="472" t="s">
        <v>3212</v>
      </c>
      <c r="E295" s="471" t="s">
        <v>159</v>
      </c>
      <c r="F295" s="713">
        <v>70</v>
      </c>
      <c r="G295" s="713">
        <v>92.62</v>
      </c>
      <c r="H295" s="280">
        <f t="shared" si="18"/>
        <v>6483.4</v>
      </c>
      <c r="I295" s="473">
        <f t="shared" si="16"/>
        <v>2.5165713627472514E-4</v>
      </c>
      <c r="J295" s="474">
        <f t="shared" si="17"/>
        <v>0.97082723123454273</v>
      </c>
    </row>
    <row r="296" spans="1:10" x14ac:dyDescent="0.25">
      <c r="A296" s="246" t="s">
        <v>73</v>
      </c>
      <c r="B296" s="470" t="s">
        <v>1525</v>
      </c>
      <c r="C296" s="471" t="s">
        <v>1336</v>
      </c>
      <c r="D296" s="472" t="s">
        <v>1526</v>
      </c>
      <c r="E296" s="471" t="s">
        <v>137</v>
      </c>
      <c r="F296" s="713">
        <v>4069</v>
      </c>
      <c r="G296" s="713">
        <v>1.59</v>
      </c>
      <c r="H296" s="280">
        <f t="shared" si="18"/>
        <v>6469.71</v>
      </c>
      <c r="I296" s="473">
        <f t="shared" si="16"/>
        <v>2.5112575055186354E-4</v>
      </c>
      <c r="J296" s="474">
        <f t="shared" si="17"/>
        <v>0.97107835698509459</v>
      </c>
    </row>
    <row r="297" spans="1:10" ht="25.5" x14ac:dyDescent="0.25">
      <c r="A297" s="246" t="s">
        <v>73</v>
      </c>
      <c r="B297" s="470" t="s">
        <v>2837</v>
      </c>
      <c r="C297" s="471" t="s">
        <v>142</v>
      </c>
      <c r="D297" s="472" t="s">
        <v>2838</v>
      </c>
      <c r="E297" s="471" t="s">
        <v>136</v>
      </c>
      <c r="F297" s="713">
        <v>144</v>
      </c>
      <c r="G297" s="713">
        <v>44.56</v>
      </c>
      <c r="H297" s="280">
        <f t="shared" si="18"/>
        <v>6416.64</v>
      </c>
      <c r="I297" s="473">
        <f t="shared" si="16"/>
        <v>2.4906580604402821E-4</v>
      </c>
      <c r="J297" s="474">
        <f t="shared" si="17"/>
        <v>0.97132742279113859</v>
      </c>
    </row>
    <row r="298" spans="1:10" x14ac:dyDescent="0.25">
      <c r="A298" s="246" t="s">
        <v>73</v>
      </c>
      <c r="B298" s="470" t="s">
        <v>949</v>
      </c>
      <c r="C298" s="471" t="s">
        <v>1336</v>
      </c>
      <c r="D298" s="472" t="s">
        <v>950</v>
      </c>
      <c r="E298" s="471" t="s">
        <v>131</v>
      </c>
      <c r="F298" s="713">
        <v>245.96</v>
      </c>
      <c r="G298" s="713">
        <v>26</v>
      </c>
      <c r="H298" s="280">
        <f t="shared" si="18"/>
        <v>6394.96</v>
      </c>
      <c r="I298" s="473">
        <f t="shared" si="16"/>
        <v>2.4822428358444896E-4</v>
      </c>
      <c r="J298" s="474">
        <f t="shared" si="17"/>
        <v>0.97157564707472299</v>
      </c>
    </row>
    <row r="299" spans="1:10" ht="25.5" x14ac:dyDescent="0.25">
      <c r="A299" s="246" t="s">
        <v>73</v>
      </c>
      <c r="B299" s="470" t="s">
        <v>2864</v>
      </c>
      <c r="C299" s="471" t="s">
        <v>160</v>
      </c>
      <c r="D299" s="472" t="s">
        <v>2865</v>
      </c>
      <c r="E299" s="471" t="s">
        <v>131</v>
      </c>
      <c r="F299" s="713">
        <v>46.16</v>
      </c>
      <c r="G299" s="713">
        <v>136.05000000000001</v>
      </c>
      <c r="H299" s="280">
        <f t="shared" si="18"/>
        <v>6280.06</v>
      </c>
      <c r="I299" s="473">
        <f t="shared" si="16"/>
        <v>2.437643698111254E-4</v>
      </c>
      <c r="J299" s="474">
        <f t="shared" si="17"/>
        <v>0.9718194114445341</v>
      </c>
    </row>
    <row r="300" spans="1:10" x14ac:dyDescent="0.25">
      <c r="A300" s="246" t="s">
        <v>73</v>
      </c>
      <c r="B300" s="470" t="s">
        <v>970</v>
      </c>
      <c r="C300" s="471" t="s">
        <v>1336</v>
      </c>
      <c r="D300" s="472" t="s">
        <v>971</v>
      </c>
      <c r="E300" s="471" t="s">
        <v>137</v>
      </c>
      <c r="F300" s="713">
        <v>16</v>
      </c>
      <c r="G300" s="713">
        <v>387.95</v>
      </c>
      <c r="H300" s="280">
        <f t="shared" si="18"/>
        <v>6207.2</v>
      </c>
      <c r="I300" s="473">
        <f t="shared" si="16"/>
        <v>2.4093626434964276E-4</v>
      </c>
      <c r="J300" s="474">
        <f t="shared" si="17"/>
        <v>0.97206034770888372</v>
      </c>
    </row>
    <row r="301" spans="1:10" x14ac:dyDescent="0.25">
      <c r="A301" s="246" t="s">
        <v>73</v>
      </c>
      <c r="B301" s="470" t="s">
        <v>2280</v>
      </c>
      <c r="C301" s="471" t="s">
        <v>164</v>
      </c>
      <c r="D301" s="472" t="s">
        <v>2281</v>
      </c>
      <c r="E301" s="471" t="s">
        <v>136</v>
      </c>
      <c r="F301" s="713">
        <v>1</v>
      </c>
      <c r="G301" s="713">
        <v>6190.36</v>
      </c>
      <c r="H301" s="280">
        <f t="shared" si="18"/>
        <v>6190.36</v>
      </c>
      <c r="I301" s="473">
        <f t="shared" si="16"/>
        <v>2.4028260945022789E-4</v>
      </c>
      <c r="J301" s="474">
        <f t="shared" si="17"/>
        <v>0.97230063031833391</v>
      </c>
    </row>
    <row r="302" spans="1:10" x14ac:dyDescent="0.25">
      <c r="A302" s="246" t="s">
        <v>73</v>
      </c>
      <c r="B302" s="470" t="s">
        <v>826</v>
      </c>
      <c r="C302" s="471" t="s">
        <v>1336</v>
      </c>
      <c r="D302" s="472" t="s">
        <v>968</v>
      </c>
      <c r="E302" s="471" t="s">
        <v>137</v>
      </c>
      <c r="F302" s="713">
        <v>16</v>
      </c>
      <c r="G302" s="713">
        <v>380.97</v>
      </c>
      <c r="H302" s="280">
        <f t="shared" si="18"/>
        <v>6095.52</v>
      </c>
      <c r="I302" s="473">
        <f t="shared" si="16"/>
        <v>2.3660133684568478E-4</v>
      </c>
      <c r="J302" s="474">
        <f t="shared" si="17"/>
        <v>0.97253723165517958</v>
      </c>
    </row>
    <row r="303" spans="1:10" x14ac:dyDescent="0.25">
      <c r="A303" s="246" t="s">
        <v>73</v>
      </c>
      <c r="B303" s="470" t="s">
        <v>801</v>
      </c>
      <c r="C303" s="471" t="s">
        <v>1336</v>
      </c>
      <c r="D303" s="472" t="s">
        <v>2118</v>
      </c>
      <c r="E303" s="471" t="s">
        <v>141</v>
      </c>
      <c r="F303" s="713">
        <v>133.26</v>
      </c>
      <c r="G303" s="713">
        <v>45.34</v>
      </c>
      <c r="H303" s="280">
        <f t="shared" si="18"/>
        <v>6042</v>
      </c>
      <c r="I303" s="473">
        <f t="shared" si="16"/>
        <v>2.3452392531262754E-4</v>
      </c>
      <c r="J303" s="474">
        <f t="shared" si="17"/>
        <v>0.97277175558049223</v>
      </c>
    </row>
    <row r="304" spans="1:10" x14ac:dyDescent="0.25">
      <c r="A304" s="246" t="s">
        <v>73</v>
      </c>
      <c r="B304" s="470" t="s">
        <v>911</v>
      </c>
      <c r="C304" s="471" t="s">
        <v>1336</v>
      </c>
      <c r="D304" s="472" t="s">
        <v>912</v>
      </c>
      <c r="E304" s="471" t="s">
        <v>131</v>
      </c>
      <c r="F304" s="713">
        <v>175.02</v>
      </c>
      <c r="G304" s="713">
        <v>34.47</v>
      </c>
      <c r="H304" s="280">
        <f t="shared" si="18"/>
        <v>6032.93</v>
      </c>
      <c r="I304" s="473">
        <f t="shared" si="16"/>
        <v>2.3417186771537737E-4</v>
      </c>
      <c r="J304" s="474">
        <f t="shared" si="17"/>
        <v>0.97300592744820757</v>
      </c>
    </row>
    <row r="305" spans="1:10" x14ac:dyDescent="0.25">
      <c r="A305" s="246" t="s">
        <v>73</v>
      </c>
      <c r="B305" s="470" t="s">
        <v>952</v>
      </c>
      <c r="C305" s="471" t="s">
        <v>1336</v>
      </c>
      <c r="D305" s="472" t="s">
        <v>953</v>
      </c>
      <c r="E305" s="471" t="s">
        <v>131</v>
      </c>
      <c r="F305" s="713">
        <v>245.96</v>
      </c>
      <c r="G305" s="713">
        <v>24.47</v>
      </c>
      <c r="H305" s="280">
        <f t="shared" si="18"/>
        <v>6018.64</v>
      </c>
      <c r="I305" s="473">
        <f t="shared" si="16"/>
        <v>2.3361719262555321E-4</v>
      </c>
      <c r="J305" s="474">
        <f t="shared" si="17"/>
        <v>0.97323954464083318</v>
      </c>
    </row>
    <row r="306" spans="1:10" x14ac:dyDescent="0.25">
      <c r="A306" s="246" t="s">
        <v>73</v>
      </c>
      <c r="B306" s="470" t="s">
        <v>856</v>
      </c>
      <c r="C306" s="471" t="s">
        <v>1336</v>
      </c>
      <c r="D306" s="472" t="s">
        <v>186</v>
      </c>
      <c r="E306" s="471" t="s">
        <v>137</v>
      </c>
      <c r="F306" s="713">
        <v>627</v>
      </c>
      <c r="G306" s="713">
        <v>9.5299999999999994</v>
      </c>
      <c r="H306" s="280">
        <f t="shared" si="18"/>
        <v>5975.31</v>
      </c>
      <c r="I306" s="473">
        <f t="shared" si="16"/>
        <v>2.3193531217474288E-4</v>
      </c>
      <c r="J306" s="474">
        <f t="shared" si="17"/>
        <v>0.97347147995300787</v>
      </c>
    </row>
    <row r="307" spans="1:10" x14ac:dyDescent="0.25">
      <c r="A307" s="246" t="s">
        <v>73</v>
      </c>
      <c r="B307" s="470" t="s">
        <v>935</v>
      </c>
      <c r="C307" s="471" t="s">
        <v>1336</v>
      </c>
      <c r="D307" s="472" t="s">
        <v>2982</v>
      </c>
      <c r="E307" s="471" t="s">
        <v>137</v>
      </c>
      <c r="F307" s="713">
        <v>95</v>
      </c>
      <c r="G307" s="713">
        <v>62.56</v>
      </c>
      <c r="H307" s="280">
        <f t="shared" si="18"/>
        <v>5943.2</v>
      </c>
      <c r="I307" s="473">
        <f t="shared" si="16"/>
        <v>2.3068894288613172E-4</v>
      </c>
      <c r="J307" s="474">
        <f t="shared" si="17"/>
        <v>0.973702168895894</v>
      </c>
    </row>
    <row r="308" spans="1:10" x14ac:dyDescent="0.25">
      <c r="A308" s="246"/>
      <c r="B308" s="470" t="s">
        <v>2469</v>
      </c>
      <c r="C308" s="471" t="s">
        <v>130</v>
      </c>
      <c r="D308" s="472" t="s">
        <v>2470</v>
      </c>
      <c r="E308" s="471" t="s">
        <v>136</v>
      </c>
      <c r="F308" s="713">
        <v>154</v>
      </c>
      <c r="G308" s="713">
        <v>38.58</v>
      </c>
      <c r="H308" s="280">
        <f t="shared" si="18"/>
        <v>5941.32</v>
      </c>
      <c r="I308" s="473">
        <f t="shared" si="16"/>
        <v>2.306159695363158E-4</v>
      </c>
      <c r="J308" s="474">
        <f t="shared" si="17"/>
        <v>0.97393278486543033</v>
      </c>
    </row>
    <row r="309" spans="1:10" ht="25.5" x14ac:dyDescent="0.25">
      <c r="A309" s="246"/>
      <c r="B309" s="470" t="s">
        <v>1695</v>
      </c>
      <c r="C309" s="471" t="s">
        <v>164</v>
      </c>
      <c r="D309" s="472" t="s">
        <v>1696</v>
      </c>
      <c r="E309" s="471" t="s">
        <v>1697</v>
      </c>
      <c r="F309" s="713">
        <v>7</v>
      </c>
      <c r="G309" s="713">
        <v>827.06</v>
      </c>
      <c r="H309" s="280">
        <f t="shared" si="18"/>
        <v>5789.42</v>
      </c>
      <c r="I309" s="473">
        <f t="shared" si="16"/>
        <v>2.2471987813363654E-4</v>
      </c>
      <c r="J309" s="474">
        <f t="shared" si="17"/>
        <v>0.974157504743564</v>
      </c>
    </row>
    <row r="310" spans="1:10" x14ac:dyDescent="0.25">
      <c r="A310" s="246"/>
      <c r="B310" s="470" t="s">
        <v>940</v>
      </c>
      <c r="C310" s="471" t="s">
        <v>1336</v>
      </c>
      <c r="D310" s="472" t="s">
        <v>941</v>
      </c>
      <c r="E310" s="471" t="s">
        <v>137</v>
      </c>
      <c r="F310" s="713">
        <v>95</v>
      </c>
      <c r="G310" s="713">
        <v>60.3</v>
      </c>
      <c r="H310" s="280">
        <f t="shared" si="18"/>
        <v>5728.5</v>
      </c>
      <c r="I310" s="473">
        <f t="shared" si="16"/>
        <v>2.2235523107470818E-4</v>
      </c>
      <c r="J310" s="474">
        <f t="shared" si="17"/>
        <v>0.97437985997463872</v>
      </c>
    </row>
    <row r="311" spans="1:10" x14ac:dyDescent="0.25">
      <c r="A311" s="246"/>
      <c r="B311" s="470" t="s">
        <v>2894</v>
      </c>
      <c r="C311" s="471" t="s">
        <v>142</v>
      </c>
      <c r="D311" s="472" t="s">
        <v>2895</v>
      </c>
      <c r="E311" s="471" t="s">
        <v>136</v>
      </c>
      <c r="F311" s="713">
        <v>5</v>
      </c>
      <c r="G311" s="713">
        <v>1143.78</v>
      </c>
      <c r="H311" s="280">
        <f t="shared" si="18"/>
        <v>5718.9</v>
      </c>
      <c r="I311" s="473">
        <f t="shared" si="16"/>
        <v>2.2198260120330775E-4</v>
      </c>
      <c r="J311" s="474">
        <f t="shared" si="17"/>
        <v>0.97460184257584204</v>
      </c>
    </row>
    <row r="312" spans="1:10" x14ac:dyDescent="0.25">
      <c r="A312" s="246" t="s">
        <v>73</v>
      </c>
      <c r="B312" s="470" t="s">
        <v>1519</v>
      </c>
      <c r="C312" s="471" t="s">
        <v>1336</v>
      </c>
      <c r="D312" s="472" t="s">
        <v>1520</v>
      </c>
      <c r="E312" s="471" t="s">
        <v>188</v>
      </c>
      <c r="F312" s="713">
        <v>180</v>
      </c>
      <c r="G312" s="713">
        <v>31.68</v>
      </c>
      <c r="H312" s="280">
        <f t="shared" si="18"/>
        <v>5702.4</v>
      </c>
      <c r="I312" s="473">
        <f t="shared" si="16"/>
        <v>2.2134214361183832E-4</v>
      </c>
      <c r="J312" s="474">
        <f t="shared" si="17"/>
        <v>0.97482318471945384</v>
      </c>
    </row>
    <row r="313" spans="1:10" ht="25.5" x14ac:dyDescent="0.25">
      <c r="A313" s="246" t="s">
        <v>73</v>
      </c>
      <c r="B313" s="470" t="s">
        <v>2466</v>
      </c>
      <c r="C313" s="471" t="s">
        <v>164</v>
      </c>
      <c r="D313" s="472" t="s">
        <v>2467</v>
      </c>
      <c r="E313" s="471" t="s">
        <v>136</v>
      </c>
      <c r="F313" s="713">
        <v>72</v>
      </c>
      <c r="G313" s="713">
        <v>79.099999999999994</v>
      </c>
      <c r="H313" s="280">
        <f t="shared" si="18"/>
        <v>5695.2</v>
      </c>
      <c r="I313" s="473">
        <f t="shared" si="16"/>
        <v>2.2106267120828801E-4</v>
      </c>
      <c r="J313" s="474">
        <f t="shared" si="17"/>
        <v>0.97504424739066209</v>
      </c>
    </row>
    <row r="314" spans="1:10" x14ac:dyDescent="0.25">
      <c r="A314" s="246" t="s">
        <v>73</v>
      </c>
      <c r="B314" s="470" t="s">
        <v>2960</v>
      </c>
      <c r="C314" s="471" t="s">
        <v>1336</v>
      </c>
      <c r="D314" s="472" t="s">
        <v>2961</v>
      </c>
      <c r="E314" s="471" t="s">
        <v>141</v>
      </c>
      <c r="F314" s="713">
        <v>621.88</v>
      </c>
      <c r="G314" s="713">
        <v>9.02</v>
      </c>
      <c r="H314" s="280">
        <f t="shared" si="18"/>
        <v>5609.35</v>
      </c>
      <c r="I314" s="473">
        <f t="shared" si="16"/>
        <v>2.1773035095206674E-4</v>
      </c>
      <c r="J314" s="474">
        <f t="shared" si="17"/>
        <v>0.97526197774161416</v>
      </c>
    </row>
    <row r="315" spans="1:10" x14ac:dyDescent="0.25">
      <c r="A315" s="246" t="s">
        <v>73</v>
      </c>
      <c r="B315" s="470" t="s">
        <v>2968</v>
      </c>
      <c r="C315" s="471" t="s">
        <v>1336</v>
      </c>
      <c r="D315" s="472" t="s">
        <v>2969</v>
      </c>
      <c r="E315" s="471" t="s">
        <v>131</v>
      </c>
      <c r="F315" s="713">
        <v>11.5</v>
      </c>
      <c r="G315" s="713">
        <v>481.61</v>
      </c>
      <c r="H315" s="280">
        <f t="shared" si="18"/>
        <v>5538.51</v>
      </c>
      <c r="I315" s="473">
        <f t="shared" si="16"/>
        <v>2.1498065302602462E-4</v>
      </c>
      <c r="J315" s="474">
        <f t="shared" si="17"/>
        <v>0.97547695839464021</v>
      </c>
    </row>
    <row r="316" spans="1:10" ht="25.5" x14ac:dyDescent="0.25">
      <c r="A316" s="246" t="s">
        <v>73</v>
      </c>
      <c r="B316" s="470" t="s">
        <v>2788</v>
      </c>
      <c r="C316" s="471" t="s">
        <v>160</v>
      </c>
      <c r="D316" s="472" t="s">
        <v>2789</v>
      </c>
      <c r="E316" s="471" t="s">
        <v>159</v>
      </c>
      <c r="F316" s="713">
        <v>2</v>
      </c>
      <c r="G316" s="713">
        <v>2738.56</v>
      </c>
      <c r="H316" s="280">
        <f t="shared" si="18"/>
        <v>5477.12</v>
      </c>
      <c r="I316" s="473">
        <f t="shared" si="16"/>
        <v>2.1259776262964224E-4</v>
      </c>
      <c r="J316" s="474">
        <f t="shared" si="17"/>
        <v>0.97568955615726982</v>
      </c>
    </row>
    <row r="317" spans="1:10" x14ac:dyDescent="0.25">
      <c r="A317" s="246" t="s">
        <v>73</v>
      </c>
      <c r="B317" s="470" t="s">
        <v>1460</v>
      </c>
      <c r="C317" s="471" t="s">
        <v>1336</v>
      </c>
      <c r="D317" s="472" t="s">
        <v>1461</v>
      </c>
      <c r="E317" s="471" t="s">
        <v>156</v>
      </c>
      <c r="F317" s="713">
        <v>389.92</v>
      </c>
      <c r="G317" s="713">
        <v>13.8</v>
      </c>
      <c r="H317" s="280">
        <f t="shared" si="18"/>
        <v>5380.89</v>
      </c>
      <c r="I317" s="473">
        <f t="shared" si="16"/>
        <v>2.0886253632496928E-4</v>
      </c>
      <c r="J317" s="474">
        <f t="shared" si="17"/>
        <v>0.97589841869359484</v>
      </c>
    </row>
    <row r="318" spans="1:10" x14ac:dyDescent="0.25">
      <c r="A318" s="246" t="s">
        <v>73</v>
      </c>
      <c r="B318" s="470" t="s">
        <v>1087</v>
      </c>
      <c r="C318" s="471" t="s">
        <v>1336</v>
      </c>
      <c r="D318" s="472" t="s">
        <v>1088</v>
      </c>
      <c r="E318" s="471" t="s">
        <v>188</v>
      </c>
      <c r="F318" s="713">
        <v>602.42999999999995</v>
      </c>
      <c r="G318" s="713">
        <v>8.92</v>
      </c>
      <c r="H318" s="280">
        <f t="shared" si="18"/>
        <v>5373.67</v>
      </c>
      <c r="I318" s="473">
        <f t="shared" si="16"/>
        <v>2.0858228760918689E-4</v>
      </c>
      <c r="J318" s="474">
        <f t="shared" si="17"/>
        <v>0.97610700098120406</v>
      </c>
    </row>
    <row r="319" spans="1:10" ht="25.5" x14ac:dyDescent="0.25">
      <c r="A319" s="246" t="s">
        <v>73</v>
      </c>
      <c r="B319" s="470" t="s">
        <v>3721</v>
      </c>
      <c r="C319" s="471" t="s">
        <v>142</v>
      </c>
      <c r="D319" s="472" t="s">
        <v>3722</v>
      </c>
      <c r="E319" s="471" t="s">
        <v>159</v>
      </c>
      <c r="F319" s="713">
        <v>1</v>
      </c>
      <c r="G319" s="713">
        <v>5355</v>
      </c>
      <c r="H319" s="280">
        <f t="shared" si="18"/>
        <v>5355</v>
      </c>
      <c r="I319" s="473">
        <f t="shared" si="16"/>
        <v>2.0785760014053632E-4</v>
      </c>
      <c r="J319" s="474">
        <f t="shared" si="17"/>
        <v>0.97631485858134459</v>
      </c>
    </row>
    <row r="320" spans="1:10" ht="25.5" x14ac:dyDescent="0.25">
      <c r="A320" s="246" t="s">
        <v>73</v>
      </c>
      <c r="B320" s="470" t="s">
        <v>3033</v>
      </c>
      <c r="C320" s="471" t="s">
        <v>130</v>
      </c>
      <c r="D320" s="472" t="s">
        <v>3034</v>
      </c>
      <c r="E320" s="471" t="s">
        <v>3032</v>
      </c>
      <c r="F320" s="713">
        <v>5</v>
      </c>
      <c r="G320" s="713">
        <v>1067.5</v>
      </c>
      <c r="H320" s="280">
        <f t="shared" si="18"/>
        <v>5337.5</v>
      </c>
      <c r="I320" s="473">
        <f t="shared" si="16"/>
        <v>2.0717832693746267E-4</v>
      </c>
      <c r="J320" s="474">
        <f t="shared" si="17"/>
        <v>0.9765220369082821</v>
      </c>
    </row>
    <row r="321" spans="1:10" ht="25.5" x14ac:dyDescent="0.25">
      <c r="A321" s="246" t="s">
        <v>73</v>
      </c>
      <c r="B321" s="470" t="s">
        <v>1948</v>
      </c>
      <c r="C321" s="471" t="s">
        <v>160</v>
      </c>
      <c r="D321" s="472" t="s">
        <v>1949</v>
      </c>
      <c r="E321" s="471" t="s">
        <v>159</v>
      </c>
      <c r="F321" s="713">
        <v>144</v>
      </c>
      <c r="G321" s="713">
        <v>36.9</v>
      </c>
      <c r="H321" s="280">
        <f t="shared" si="18"/>
        <v>5313.6</v>
      </c>
      <c r="I321" s="473">
        <f t="shared" si="16"/>
        <v>2.0625063382012209E-4</v>
      </c>
      <c r="J321" s="474">
        <f t="shared" si="17"/>
        <v>0.97672828754210217</v>
      </c>
    </row>
    <row r="322" spans="1:10" ht="38.25" x14ac:dyDescent="0.25">
      <c r="A322" s="246" t="s">
        <v>73</v>
      </c>
      <c r="B322" s="470" t="s">
        <v>2791</v>
      </c>
      <c r="C322" s="471" t="s">
        <v>160</v>
      </c>
      <c r="D322" s="472" t="s">
        <v>2792</v>
      </c>
      <c r="E322" s="471" t="s">
        <v>188</v>
      </c>
      <c r="F322" s="713">
        <v>190.82</v>
      </c>
      <c r="G322" s="713">
        <v>27.66</v>
      </c>
      <c r="H322" s="280">
        <f t="shared" si="18"/>
        <v>5278.08</v>
      </c>
      <c r="I322" s="473">
        <f t="shared" si="16"/>
        <v>2.0487190329594059E-4</v>
      </c>
      <c r="J322" s="474">
        <f t="shared" si="17"/>
        <v>0.97693315944539816</v>
      </c>
    </row>
    <row r="323" spans="1:10" x14ac:dyDescent="0.25">
      <c r="A323" s="246" t="s">
        <v>73</v>
      </c>
      <c r="B323" s="470" t="s">
        <v>2440</v>
      </c>
      <c r="C323" s="471" t="s">
        <v>164</v>
      </c>
      <c r="D323" s="472" t="s">
        <v>2441</v>
      </c>
      <c r="E323" s="471" t="s">
        <v>136</v>
      </c>
      <c r="F323" s="713">
        <v>5</v>
      </c>
      <c r="G323" s="713">
        <v>1051.2</v>
      </c>
      <c r="H323" s="280">
        <f t="shared" si="18"/>
        <v>5256</v>
      </c>
      <c r="I323" s="473">
        <f t="shared" si="16"/>
        <v>2.0401485459171968E-4</v>
      </c>
      <c r="J323" s="474">
        <f t="shared" si="17"/>
        <v>0.97713717429998992</v>
      </c>
    </row>
    <row r="324" spans="1:10" x14ac:dyDescent="0.25">
      <c r="A324" s="246" t="s">
        <v>73</v>
      </c>
      <c r="B324" s="470" t="s">
        <v>828</v>
      </c>
      <c r="C324" s="471" t="s">
        <v>1336</v>
      </c>
      <c r="D324" s="472" t="s">
        <v>161</v>
      </c>
      <c r="E324" s="471" t="s">
        <v>136</v>
      </c>
      <c r="F324" s="713">
        <v>58</v>
      </c>
      <c r="G324" s="713">
        <v>90.52</v>
      </c>
      <c r="H324" s="280">
        <f t="shared" si="18"/>
        <v>5250.16</v>
      </c>
      <c r="I324" s="473">
        <f t="shared" si="16"/>
        <v>2.0378817141995109E-4</v>
      </c>
      <c r="J324" s="474">
        <f t="shared" si="17"/>
        <v>0.97734096247140989</v>
      </c>
    </row>
    <row r="325" spans="1:10" ht="25.5" x14ac:dyDescent="0.25">
      <c r="A325" s="246" t="s">
        <v>73</v>
      </c>
      <c r="B325" s="470" t="s">
        <v>3745</v>
      </c>
      <c r="C325" s="471" t="s">
        <v>164</v>
      </c>
      <c r="D325" s="472" t="s">
        <v>3746</v>
      </c>
      <c r="E325" s="471" t="s">
        <v>2829</v>
      </c>
      <c r="F325" s="713">
        <v>31.86</v>
      </c>
      <c r="G325" s="713">
        <v>162.63999999999999</v>
      </c>
      <c r="H325" s="280">
        <f t="shared" si="18"/>
        <v>5181.71</v>
      </c>
      <c r="I325" s="473">
        <f t="shared" si="16"/>
        <v>2.0113124280564303E-4</v>
      </c>
      <c r="J325" s="474">
        <f t="shared" si="17"/>
        <v>0.97754209371421552</v>
      </c>
    </row>
    <row r="326" spans="1:10" x14ac:dyDescent="0.25">
      <c r="A326" s="246" t="s">
        <v>73</v>
      </c>
      <c r="B326" s="470" t="s">
        <v>2569</v>
      </c>
      <c r="C326" s="471" t="s">
        <v>164</v>
      </c>
      <c r="D326" s="472" t="s">
        <v>2570</v>
      </c>
      <c r="E326" s="471" t="s">
        <v>136</v>
      </c>
      <c r="F326" s="713">
        <v>92</v>
      </c>
      <c r="G326" s="713">
        <v>55.84</v>
      </c>
      <c r="H326" s="280">
        <f t="shared" si="18"/>
        <v>5137.28</v>
      </c>
      <c r="I326" s="473">
        <f t="shared" si="16"/>
        <v>1.9940666518206805E-4</v>
      </c>
      <c r="J326" s="474">
        <f t="shared" si="17"/>
        <v>0.97774150037939755</v>
      </c>
    </row>
    <row r="327" spans="1:10" ht="25.5" x14ac:dyDescent="0.25">
      <c r="A327" s="246" t="s">
        <v>73</v>
      </c>
      <c r="B327" s="470" t="s">
        <v>3205</v>
      </c>
      <c r="C327" s="471" t="s">
        <v>164</v>
      </c>
      <c r="D327" s="472" t="s">
        <v>3206</v>
      </c>
      <c r="E327" s="471" t="s">
        <v>141</v>
      </c>
      <c r="F327" s="713">
        <v>99</v>
      </c>
      <c r="G327" s="713">
        <v>51.43</v>
      </c>
      <c r="H327" s="280">
        <f t="shared" si="18"/>
        <v>5091.57</v>
      </c>
      <c r="I327" s="473">
        <f t="shared" si="16"/>
        <v>1.9763240357563967E-4</v>
      </c>
      <c r="J327" s="474">
        <f t="shared" si="17"/>
        <v>0.97793913278297318</v>
      </c>
    </row>
    <row r="328" spans="1:10" x14ac:dyDescent="0.25">
      <c r="A328" s="246" t="s">
        <v>73</v>
      </c>
      <c r="B328" s="470" t="s">
        <v>3845</v>
      </c>
      <c r="C328" s="471" t="s">
        <v>1336</v>
      </c>
      <c r="D328" s="472" t="s">
        <v>3846</v>
      </c>
      <c r="E328" s="471" t="s">
        <v>131</v>
      </c>
      <c r="F328" s="713">
        <v>891.47</v>
      </c>
      <c r="G328" s="713">
        <v>5.68</v>
      </c>
      <c r="H328" s="280">
        <f t="shared" si="18"/>
        <v>5063.54</v>
      </c>
      <c r="I328" s="473">
        <f t="shared" si="16"/>
        <v>1.9654440198237371E-4</v>
      </c>
      <c r="J328" s="474">
        <f t="shared" si="17"/>
        <v>0.97813567718495553</v>
      </c>
    </row>
    <row r="329" spans="1:10" x14ac:dyDescent="0.25">
      <c r="A329" s="246" t="s">
        <v>73</v>
      </c>
      <c r="B329" s="470" t="s">
        <v>2459</v>
      </c>
      <c r="C329" s="471" t="s">
        <v>1336</v>
      </c>
      <c r="D329" s="472" t="s">
        <v>2460</v>
      </c>
      <c r="E329" s="471" t="s">
        <v>137</v>
      </c>
      <c r="F329" s="713">
        <v>122</v>
      </c>
      <c r="G329" s="713">
        <v>40.46</v>
      </c>
      <c r="H329" s="280">
        <f t="shared" si="18"/>
        <v>4936.12</v>
      </c>
      <c r="I329" s="473">
        <f t="shared" si="16"/>
        <v>1.9159851675176547E-4</v>
      </c>
      <c r="J329" s="474">
        <f t="shared" si="17"/>
        <v>0.9783272757017073</v>
      </c>
    </row>
    <row r="330" spans="1:10" x14ac:dyDescent="0.25">
      <c r="A330" s="246" t="s">
        <v>73</v>
      </c>
      <c r="B330" s="470" t="s">
        <v>2897</v>
      </c>
      <c r="C330" s="471" t="s">
        <v>1336</v>
      </c>
      <c r="D330" s="472" t="s">
        <v>2898</v>
      </c>
      <c r="E330" s="471" t="s">
        <v>136</v>
      </c>
      <c r="F330" s="713">
        <v>6</v>
      </c>
      <c r="G330" s="713">
        <v>809.84</v>
      </c>
      <c r="H330" s="280">
        <f t="shared" si="18"/>
        <v>4859.04</v>
      </c>
      <c r="I330" s="473">
        <f t="shared" si="16"/>
        <v>1.8860660940931307E-4</v>
      </c>
      <c r="J330" s="474">
        <f t="shared" si="17"/>
        <v>0.97851588231111664</v>
      </c>
    </row>
    <row r="331" spans="1:10" x14ac:dyDescent="0.25">
      <c r="A331" s="246" t="s">
        <v>73</v>
      </c>
      <c r="B331" s="470" t="s">
        <v>1833</v>
      </c>
      <c r="C331" s="471" t="s">
        <v>1336</v>
      </c>
      <c r="D331" s="472" t="s">
        <v>1834</v>
      </c>
      <c r="E331" s="471" t="s">
        <v>141</v>
      </c>
      <c r="F331" s="713">
        <v>203.18</v>
      </c>
      <c r="G331" s="713">
        <v>23.52</v>
      </c>
      <c r="H331" s="280">
        <f t="shared" si="18"/>
        <v>4778.79</v>
      </c>
      <c r="I331" s="473">
        <f t="shared" ref="I331:I394" si="19">H331/$J$761</f>
        <v>1.8549165657807536E-4</v>
      </c>
      <c r="J331" s="474">
        <f t="shared" si="17"/>
        <v>0.97870137396769474</v>
      </c>
    </row>
    <row r="332" spans="1:10" x14ac:dyDescent="0.25">
      <c r="A332" s="246" t="s">
        <v>73</v>
      </c>
      <c r="B332" s="470" t="s">
        <v>2298</v>
      </c>
      <c r="C332" s="471" t="s">
        <v>1336</v>
      </c>
      <c r="D332" s="472" t="s">
        <v>2299</v>
      </c>
      <c r="E332" s="471" t="s">
        <v>138</v>
      </c>
      <c r="F332" s="713">
        <v>569.85</v>
      </c>
      <c r="G332" s="713">
        <v>8.2200000000000006</v>
      </c>
      <c r="H332" s="280">
        <f t="shared" si="18"/>
        <v>4684.16</v>
      </c>
      <c r="I332" s="473">
        <f t="shared" si="19"/>
        <v>1.8181853525196909E-4</v>
      </c>
      <c r="J332" s="474">
        <f t="shared" si="17"/>
        <v>0.97888319250294675</v>
      </c>
    </row>
    <row r="333" spans="1:10" x14ac:dyDescent="0.25">
      <c r="A333" s="246" t="s">
        <v>73</v>
      </c>
      <c r="B333" s="470" t="s">
        <v>1017</v>
      </c>
      <c r="C333" s="471" t="s">
        <v>1336</v>
      </c>
      <c r="D333" s="472" t="s">
        <v>1018</v>
      </c>
      <c r="E333" s="471" t="s">
        <v>141</v>
      </c>
      <c r="F333" s="713">
        <v>103.24</v>
      </c>
      <c r="G333" s="713">
        <v>45.2</v>
      </c>
      <c r="H333" s="280">
        <f t="shared" si="18"/>
        <v>4666.4399999999996</v>
      </c>
      <c r="I333" s="473">
        <f t="shared" si="19"/>
        <v>1.8113072261434252E-4</v>
      </c>
      <c r="J333" s="474">
        <f t="shared" si="17"/>
        <v>0.97906432322556114</v>
      </c>
    </row>
    <row r="334" spans="1:10" ht="25.5" x14ac:dyDescent="0.25">
      <c r="A334" s="246" t="s">
        <v>73</v>
      </c>
      <c r="B334" s="470" t="s">
        <v>2510</v>
      </c>
      <c r="C334" s="471" t="s">
        <v>164</v>
      </c>
      <c r="D334" s="472" t="s">
        <v>2511</v>
      </c>
      <c r="E334" s="471" t="s">
        <v>136</v>
      </c>
      <c r="F334" s="713">
        <v>25</v>
      </c>
      <c r="G334" s="713">
        <v>185.88</v>
      </c>
      <c r="H334" s="280">
        <f t="shared" si="18"/>
        <v>4647</v>
      </c>
      <c r="I334" s="473">
        <f t="shared" si="19"/>
        <v>1.8037614712475671E-4</v>
      </c>
      <c r="J334" s="474">
        <f t="shared" si="17"/>
        <v>0.97924469937268588</v>
      </c>
    </row>
    <row r="335" spans="1:10" x14ac:dyDescent="0.25">
      <c r="A335" s="246" t="s">
        <v>73</v>
      </c>
      <c r="B335" s="470" t="s">
        <v>2257</v>
      </c>
      <c r="C335" s="471" t="s">
        <v>969</v>
      </c>
      <c r="D335" s="472" t="s">
        <v>2258</v>
      </c>
      <c r="E335" s="471" t="s">
        <v>131</v>
      </c>
      <c r="F335" s="713">
        <v>23.71</v>
      </c>
      <c r="G335" s="713">
        <v>195.29</v>
      </c>
      <c r="H335" s="280">
        <f t="shared" si="18"/>
        <v>4630.32</v>
      </c>
      <c r="I335" s="473">
        <f t="shared" si="19"/>
        <v>1.7972870272319852E-4</v>
      </c>
      <c r="J335" s="474">
        <f t="shared" si="17"/>
        <v>0.97942442807540908</v>
      </c>
    </row>
    <row r="336" spans="1:10" x14ac:dyDescent="0.25">
      <c r="A336" s="246" t="s">
        <v>73</v>
      </c>
      <c r="B336" s="470" t="s">
        <v>1604</v>
      </c>
      <c r="C336" s="471" t="s">
        <v>1336</v>
      </c>
      <c r="D336" s="472" t="s">
        <v>1605</v>
      </c>
      <c r="E336" s="471" t="s">
        <v>137</v>
      </c>
      <c r="F336" s="713">
        <v>10</v>
      </c>
      <c r="G336" s="713">
        <v>461.9</v>
      </c>
      <c r="H336" s="280">
        <f t="shared" si="18"/>
        <v>4619</v>
      </c>
      <c r="I336" s="473">
        <f t="shared" si="19"/>
        <v>1.7928930999983888E-4</v>
      </c>
      <c r="J336" s="474">
        <f t="shared" si="17"/>
        <v>0.97960371738540897</v>
      </c>
    </row>
    <row r="337" spans="1:10" x14ac:dyDescent="0.25">
      <c r="A337" s="246" t="s">
        <v>73</v>
      </c>
      <c r="B337" s="470" t="s">
        <v>763</v>
      </c>
      <c r="C337" s="471" t="s">
        <v>1336</v>
      </c>
      <c r="D337" s="472" t="s">
        <v>588</v>
      </c>
      <c r="E337" s="471" t="s">
        <v>188</v>
      </c>
      <c r="F337" s="713">
        <v>350.24</v>
      </c>
      <c r="G337" s="713">
        <v>13.13</v>
      </c>
      <c r="H337" s="280">
        <f t="shared" si="18"/>
        <v>4598.6499999999996</v>
      </c>
      <c r="I337" s="473">
        <f t="shared" si="19"/>
        <v>1.7849941230369323E-4</v>
      </c>
      <c r="J337" s="474">
        <f t="shared" si="17"/>
        <v>0.97978221679771271</v>
      </c>
    </row>
    <row r="338" spans="1:10" x14ac:dyDescent="0.25">
      <c r="A338" s="246" t="s">
        <v>73</v>
      </c>
      <c r="B338" s="470" t="s">
        <v>1556</v>
      </c>
      <c r="C338" s="471" t="s">
        <v>1336</v>
      </c>
      <c r="D338" s="472" t="s">
        <v>462</v>
      </c>
      <c r="E338" s="471" t="s">
        <v>137</v>
      </c>
      <c r="F338" s="713">
        <v>16</v>
      </c>
      <c r="G338" s="713">
        <v>286.26</v>
      </c>
      <c r="H338" s="280">
        <f t="shared" si="18"/>
        <v>4580.16</v>
      </c>
      <c r="I338" s="473">
        <f t="shared" si="19"/>
        <v>1.7778171164513143E-4</v>
      </c>
      <c r="J338" s="474">
        <f t="shared" si="17"/>
        <v>0.97995999850935789</v>
      </c>
    </row>
    <row r="339" spans="1:10" ht="25.5" x14ac:dyDescent="0.25">
      <c r="A339" s="246" t="s">
        <v>73</v>
      </c>
      <c r="B339" s="470" t="s">
        <v>1929</v>
      </c>
      <c r="C339" s="471" t="s">
        <v>160</v>
      </c>
      <c r="D339" s="472" t="s">
        <v>1930</v>
      </c>
      <c r="E339" s="471" t="s">
        <v>159</v>
      </c>
      <c r="F339" s="713">
        <v>92</v>
      </c>
      <c r="G339" s="713">
        <v>49.78</v>
      </c>
      <c r="H339" s="280">
        <f t="shared" si="18"/>
        <v>4579.76</v>
      </c>
      <c r="I339" s="473">
        <f t="shared" si="19"/>
        <v>1.7776618540048974E-4</v>
      </c>
      <c r="J339" s="474">
        <f t="shared" si="17"/>
        <v>0.98013776469475833</v>
      </c>
    </row>
    <row r="340" spans="1:10" x14ac:dyDescent="0.25">
      <c r="A340" s="246" t="s">
        <v>73</v>
      </c>
      <c r="B340" s="470" t="s">
        <v>852</v>
      </c>
      <c r="C340" s="471" t="s">
        <v>1336</v>
      </c>
      <c r="D340" s="472" t="s">
        <v>177</v>
      </c>
      <c r="E340" s="471" t="s">
        <v>137</v>
      </c>
      <c r="F340" s="713">
        <v>95</v>
      </c>
      <c r="G340" s="713">
        <v>48.05</v>
      </c>
      <c r="H340" s="280">
        <f t="shared" si="18"/>
        <v>4564.75</v>
      </c>
      <c r="I340" s="473">
        <f t="shared" si="19"/>
        <v>1.7718356307031057E-4</v>
      </c>
      <c r="J340" s="474">
        <f t="shared" si="17"/>
        <v>0.98031494825782861</v>
      </c>
    </row>
    <row r="341" spans="1:10" x14ac:dyDescent="0.25">
      <c r="A341" s="246" t="s">
        <v>73</v>
      </c>
      <c r="B341" s="470" t="s">
        <v>2277</v>
      </c>
      <c r="C341" s="471" t="s">
        <v>1336</v>
      </c>
      <c r="D341" s="472" t="s">
        <v>2278</v>
      </c>
      <c r="E341" s="471" t="s">
        <v>188</v>
      </c>
      <c r="F341" s="713">
        <v>9</v>
      </c>
      <c r="G341" s="713">
        <v>503.92</v>
      </c>
      <c r="H341" s="280">
        <f t="shared" si="18"/>
        <v>4535.28</v>
      </c>
      <c r="I341" s="473">
        <f t="shared" si="19"/>
        <v>1.7603966699633453E-4</v>
      </c>
      <c r="J341" s="474">
        <f t="shared" si="17"/>
        <v>0.98049098792482492</v>
      </c>
    </row>
    <row r="342" spans="1:10" x14ac:dyDescent="0.25">
      <c r="A342" s="246" t="s">
        <v>73</v>
      </c>
      <c r="B342" s="470" t="s">
        <v>3761</v>
      </c>
      <c r="C342" s="471" t="s">
        <v>1336</v>
      </c>
      <c r="D342" s="472" t="s">
        <v>3762</v>
      </c>
      <c r="E342" s="471" t="s">
        <v>188</v>
      </c>
      <c r="F342" s="713">
        <v>38</v>
      </c>
      <c r="G342" s="713">
        <v>119.11</v>
      </c>
      <c r="H342" s="280">
        <f t="shared" si="18"/>
        <v>4526.18</v>
      </c>
      <c r="I342" s="473">
        <f t="shared" si="19"/>
        <v>1.7568644493073625E-4</v>
      </c>
      <c r="J342" s="474">
        <f t="shared" si="17"/>
        <v>0.98066667436975563</v>
      </c>
    </row>
    <row r="343" spans="1:10" ht="25.5" x14ac:dyDescent="0.25">
      <c r="A343" s="246" t="s">
        <v>73</v>
      </c>
      <c r="B343" s="470" t="s">
        <v>3813</v>
      </c>
      <c r="C343" s="471" t="s">
        <v>130</v>
      </c>
      <c r="D343" s="472" t="s">
        <v>3814</v>
      </c>
      <c r="E343" s="471" t="s">
        <v>159</v>
      </c>
      <c r="F343" s="713">
        <v>1</v>
      </c>
      <c r="G343" s="713">
        <v>4521.83</v>
      </c>
      <c r="H343" s="280">
        <f t="shared" si="18"/>
        <v>4521.83</v>
      </c>
      <c r="I343" s="473">
        <f t="shared" si="19"/>
        <v>1.7551759702025794E-4</v>
      </c>
      <c r="J343" s="474">
        <f t="shared" si="17"/>
        <v>0.98084219196677591</v>
      </c>
    </row>
    <row r="344" spans="1:10" x14ac:dyDescent="0.25">
      <c r="A344" s="246" t="s">
        <v>73</v>
      </c>
      <c r="B344" s="470" t="s">
        <v>2575</v>
      </c>
      <c r="C344" s="471" t="s">
        <v>1336</v>
      </c>
      <c r="D344" s="472" t="s">
        <v>2576</v>
      </c>
      <c r="E344" s="471" t="s">
        <v>136</v>
      </c>
      <c r="F344" s="713">
        <v>87</v>
      </c>
      <c r="G344" s="713">
        <v>51.79</v>
      </c>
      <c r="H344" s="280">
        <f t="shared" si="18"/>
        <v>4505.7299999999996</v>
      </c>
      <c r="I344" s="473">
        <f t="shared" si="19"/>
        <v>1.7489266567343017E-4</v>
      </c>
      <c r="J344" s="474">
        <f t="shared" si="17"/>
        <v>0.9810170846324493</v>
      </c>
    </row>
    <row r="345" spans="1:10" ht="38.25" x14ac:dyDescent="0.25">
      <c r="A345" s="246" t="s">
        <v>73</v>
      </c>
      <c r="B345" s="470" t="s">
        <v>1657</v>
      </c>
      <c r="C345" s="471" t="s">
        <v>164</v>
      </c>
      <c r="D345" s="472" t="s">
        <v>1658</v>
      </c>
      <c r="E345" s="471" t="s">
        <v>136</v>
      </c>
      <c r="F345" s="713">
        <v>16</v>
      </c>
      <c r="G345" s="713">
        <v>281.45999999999998</v>
      </c>
      <c r="H345" s="280">
        <f t="shared" si="18"/>
        <v>4503.3599999999997</v>
      </c>
      <c r="I345" s="473">
        <f t="shared" si="19"/>
        <v>1.7480067267392819E-4</v>
      </c>
      <c r="J345" s="474">
        <f t="shared" si="17"/>
        <v>0.98119188530512325</v>
      </c>
    </row>
    <row r="346" spans="1:10" x14ac:dyDescent="0.25">
      <c r="A346" s="246" t="s">
        <v>73</v>
      </c>
      <c r="B346" s="470" t="s">
        <v>976</v>
      </c>
      <c r="C346" s="471" t="s">
        <v>1336</v>
      </c>
      <c r="D346" s="472" t="s">
        <v>977</v>
      </c>
      <c r="E346" s="471" t="s">
        <v>137</v>
      </c>
      <c r="F346" s="713">
        <v>96</v>
      </c>
      <c r="G346" s="713">
        <v>46.28</v>
      </c>
      <c r="H346" s="280">
        <f t="shared" si="18"/>
        <v>4442.88</v>
      </c>
      <c r="I346" s="473">
        <f t="shared" si="19"/>
        <v>1.724531044841057E-4</v>
      </c>
      <c r="J346" s="474">
        <f t="shared" si="17"/>
        <v>0.98136433840960735</v>
      </c>
    </row>
    <row r="347" spans="1:10" ht="25.5" x14ac:dyDescent="0.25">
      <c r="A347" s="246" t="s">
        <v>73</v>
      </c>
      <c r="B347" s="470" t="s">
        <v>1660</v>
      </c>
      <c r="C347" s="471" t="s">
        <v>164</v>
      </c>
      <c r="D347" s="472" t="s">
        <v>1661</v>
      </c>
      <c r="E347" s="471" t="s">
        <v>137</v>
      </c>
      <c r="F347" s="713">
        <v>5</v>
      </c>
      <c r="G347" s="713">
        <v>886.51</v>
      </c>
      <c r="H347" s="280">
        <f t="shared" si="18"/>
        <v>4432.55</v>
      </c>
      <c r="I347" s="473">
        <f t="shared" si="19"/>
        <v>1.7205213921623423E-4</v>
      </c>
      <c r="J347" s="474">
        <f t="shared" ref="J347:J758" si="20">I347+J346</f>
        <v>0.98153639054882358</v>
      </c>
    </row>
    <row r="348" spans="1:10" x14ac:dyDescent="0.25">
      <c r="A348" s="246" t="s">
        <v>73</v>
      </c>
      <c r="B348" s="470" t="s">
        <v>984</v>
      </c>
      <c r="C348" s="471" t="s">
        <v>1336</v>
      </c>
      <c r="D348" s="472" t="s">
        <v>985</v>
      </c>
      <c r="E348" s="471" t="s">
        <v>137</v>
      </c>
      <c r="F348" s="713">
        <v>99</v>
      </c>
      <c r="G348" s="713">
        <v>44.73</v>
      </c>
      <c r="H348" s="280">
        <f t="shared" ref="H348:H750" si="21">TRUNC(F348*G348,2)</f>
        <v>4428.2700000000004</v>
      </c>
      <c r="I348" s="473">
        <f t="shared" si="19"/>
        <v>1.7188600839856822E-4</v>
      </c>
      <c r="J348" s="474">
        <f t="shared" si="20"/>
        <v>0.98170827655722215</v>
      </c>
    </row>
    <row r="349" spans="1:10" x14ac:dyDescent="0.25">
      <c r="A349" s="246" t="s">
        <v>73</v>
      </c>
      <c r="B349" s="470" t="s">
        <v>2595</v>
      </c>
      <c r="C349" s="471" t="s">
        <v>1336</v>
      </c>
      <c r="D349" s="472" t="s">
        <v>2596</v>
      </c>
      <c r="E349" s="471" t="s">
        <v>137</v>
      </c>
      <c r="F349" s="713">
        <v>32</v>
      </c>
      <c r="G349" s="713">
        <v>137.12</v>
      </c>
      <c r="H349" s="280">
        <f t="shared" si="21"/>
        <v>4387.84</v>
      </c>
      <c r="I349" s="473">
        <f t="shared" si="19"/>
        <v>1.7031669322141007E-4</v>
      </c>
      <c r="J349" s="474">
        <f t="shared" si="20"/>
        <v>0.98187859325044358</v>
      </c>
    </row>
    <row r="350" spans="1:10" x14ac:dyDescent="0.25">
      <c r="A350" s="246" t="s">
        <v>73</v>
      </c>
      <c r="B350" s="470" t="s">
        <v>2352</v>
      </c>
      <c r="C350" s="471" t="s">
        <v>164</v>
      </c>
      <c r="D350" s="472" t="s">
        <v>2353</v>
      </c>
      <c r="E350" s="471" t="s">
        <v>136</v>
      </c>
      <c r="F350" s="713">
        <v>222</v>
      </c>
      <c r="G350" s="713">
        <v>19.72</v>
      </c>
      <c r="H350" s="280">
        <f t="shared" si="21"/>
        <v>4377.84</v>
      </c>
      <c r="I350" s="473">
        <f t="shared" si="19"/>
        <v>1.6992853710536798E-4</v>
      </c>
      <c r="J350" s="474">
        <f t="shared" si="20"/>
        <v>0.98204852178754898</v>
      </c>
    </row>
    <row r="351" spans="1:10" x14ac:dyDescent="0.25">
      <c r="A351" s="246" t="s">
        <v>73</v>
      </c>
      <c r="B351" s="470" t="s">
        <v>1109</v>
      </c>
      <c r="C351" s="471" t="s">
        <v>1336</v>
      </c>
      <c r="D351" s="472" t="s">
        <v>1110</v>
      </c>
      <c r="E351" s="471" t="s">
        <v>136</v>
      </c>
      <c r="F351" s="713">
        <v>39</v>
      </c>
      <c r="G351" s="713">
        <v>111.45</v>
      </c>
      <c r="H351" s="280">
        <f t="shared" si="21"/>
        <v>4346.55</v>
      </c>
      <c r="I351" s="473">
        <f t="shared" si="19"/>
        <v>1.6871399661827231E-4</v>
      </c>
      <c r="J351" s="474">
        <f t="shared" si="20"/>
        <v>0.9822172357841672</v>
      </c>
    </row>
    <row r="352" spans="1:10" x14ac:dyDescent="0.25">
      <c r="A352" s="246" t="s">
        <v>73</v>
      </c>
      <c r="B352" s="470" t="s">
        <v>1030</v>
      </c>
      <c r="C352" s="471" t="s">
        <v>1336</v>
      </c>
      <c r="D352" s="472" t="s">
        <v>1031</v>
      </c>
      <c r="E352" s="471" t="s">
        <v>137</v>
      </c>
      <c r="F352" s="713">
        <v>9</v>
      </c>
      <c r="G352" s="713">
        <v>481.36</v>
      </c>
      <c r="H352" s="280">
        <f t="shared" si="21"/>
        <v>4332.24</v>
      </c>
      <c r="I352" s="473">
        <f t="shared" si="19"/>
        <v>1.6815854521621605E-4</v>
      </c>
      <c r="J352" s="474">
        <f t="shared" si="20"/>
        <v>0.98238539432938343</v>
      </c>
    </row>
    <row r="353" spans="1:10" x14ac:dyDescent="0.25">
      <c r="A353" s="246" t="s">
        <v>73</v>
      </c>
      <c r="B353" s="470" t="s">
        <v>1783</v>
      </c>
      <c r="C353" s="471" t="s">
        <v>1336</v>
      </c>
      <c r="D353" s="472" t="s">
        <v>1784</v>
      </c>
      <c r="E353" s="471" t="s">
        <v>137</v>
      </c>
      <c r="F353" s="713">
        <v>24</v>
      </c>
      <c r="G353" s="713">
        <v>179.28</v>
      </c>
      <c r="H353" s="280">
        <f t="shared" si="21"/>
        <v>4302.72</v>
      </c>
      <c r="I353" s="473">
        <f t="shared" si="19"/>
        <v>1.6701270836165985E-4</v>
      </c>
      <c r="J353" s="474">
        <f t="shared" si="20"/>
        <v>0.98255240703774505</v>
      </c>
    </row>
    <row r="354" spans="1:10" x14ac:dyDescent="0.25">
      <c r="A354" s="246" t="s">
        <v>73</v>
      </c>
      <c r="B354" s="470" t="s">
        <v>2553</v>
      </c>
      <c r="C354" s="471" t="s">
        <v>1336</v>
      </c>
      <c r="D354" s="472" t="s">
        <v>2554</v>
      </c>
      <c r="E354" s="471" t="s">
        <v>137</v>
      </c>
      <c r="F354" s="713">
        <v>19</v>
      </c>
      <c r="G354" s="713">
        <v>224.89</v>
      </c>
      <c r="H354" s="280">
        <f t="shared" si="21"/>
        <v>4272.91</v>
      </c>
      <c r="I354" s="473">
        <f t="shared" si="19"/>
        <v>1.6585561497973837E-4</v>
      </c>
      <c r="J354" s="474">
        <f t="shared" si="20"/>
        <v>0.98271826265272477</v>
      </c>
    </row>
    <row r="355" spans="1:10" x14ac:dyDescent="0.25">
      <c r="A355" s="246" t="s">
        <v>73</v>
      </c>
      <c r="B355" s="470" t="s">
        <v>2989</v>
      </c>
      <c r="C355" s="471" t="s">
        <v>1336</v>
      </c>
      <c r="D355" s="472" t="s">
        <v>2990</v>
      </c>
      <c r="E355" s="471" t="s">
        <v>137</v>
      </c>
      <c r="F355" s="713">
        <v>285</v>
      </c>
      <c r="G355" s="713">
        <v>14.91</v>
      </c>
      <c r="H355" s="280">
        <f t="shared" si="21"/>
        <v>4249.3500000000004</v>
      </c>
      <c r="I355" s="473">
        <f t="shared" si="19"/>
        <v>1.6494111917034324E-4</v>
      </c>
      <c r="J355" s="474">
        <f t="shared" si="20"/>
        <v>0.98288320377189509</v>
      </c>
    </row>
    <row r="356" spans="1:10" x14ac:dyDescent="0.25">
      <c r="A356" s="246" t="s">
        <v>73</v>
      </c>
      <c r="B356" s="470" t="s">
        <v>963</v>
      </c>
      <c r="C356" s="471" t="s">
        <v>1336</v>
      </c>
      <c r="D356" s="472" t="s">
        <v>964</v>
      </c>
      <c r="E356" s="471" t="s">
        <v>141</v>
      </c>
      <c r="F356" s="713">
        <v>140.16999999999999</v>
      </c>
      <c r="G356" s="713">
        <v>30.25</v>
      </c>
      <c r="H356" s="280">
        <f t="shared" si="21"/>
        <v>4240.1400000000003</v>
      </c>
      <c r="I356" s="473">
        <f t="shared" si="19"/>
        <v>1.6458362738746847E-4</v>
      </c>
      <c r="J356" s="474">
        <f t="shared" si="20"/>
        <v>0.98304778739928256</v>
      </c>
    </row>
    <row r="357" spans="1:10" x14ac:dyDescent="0.25">
      <c r="A357" s="246" t="s">
        <v>73</v>
      </c>
      <c r="B357" s="470" t="s">
        <v>1962</v>
      </c>
      <c r="C357" s="471" t="s">
        <v>1336</v>
      </c>
      <c r="D357" s="472" t="s">
        <v>1963</v>
      </c>
      <c r="E357" s="471" t="s">
        <v>137</v>
      </c>
      <c r="F357" s="713">
        <v>7</v>
      </c>
      <c r="G357" s="713">
        <v>592.58000000000004</v>
      </c>
      <c r="H357" s="280">
        <f t="shared" si="21"/>
        <v>4148.0600000000004</v>
      </c>
      <c r="I357" s="473">
        <f t="shared" si="19"/>
        <v>1.6100948587095297E-4</v>
      </c>
      <c r="J357" s="474">
        <f t="shared" si="20"/>
        <v>0.9832087968851535</v>
      </c>
    </row>
    <row r="358" spans="1:10" ht="25.5" x14ac:dyDescent="0.25">
      <c r="A358" s="246" t="s">
        <v>73</v>
      </c>
      <c r="B358" s="470" t="s">
        <v>3196</v>
      </c>
      <c r="C358" s="471" t="s">
        <v>160</v>
      </c>
      <c r="D358" s="472" t="s">
        <v>3197</v>
      </c>
      <c r="E358" s="471" t="s">
        <v>159</v>
      </c>
      <c r="F358" s="713">
        <v>1</v>
      </c>
      <c r="G358" s="713">
        <v>4113.71</v>
      </c>
      <c r="H358" s="280">
        <f t="shared" si="21"/>
        <v>4113.71</v>
      </c>
      <c r="I358" s="473">
        <f t="shared" si="19"/>
        <v>1.596761696123484E-4</v>
      </c>
      <c r="J358" s="474">
        <f t="shared" si="20"/>
        <v>0.98336847305476582</v>
      </c>
    </row>
    <row r="359" spans="1:10" ht="38.25" x14ac:dyDescent="0.25">
      <c r="A359" s="246" t="s">
        <v>73</v>
      </c>
      <c r="B359" s="470" t="s">
        <v>2083</v>
      </c>
      <c r="C359" s="471" t="s">
        <v>160</v>
      </c>
      <c r="D359" s="472" t="s">
        <v>2084</v>
      </c>
      <c r="E359" s="471" t="s">
        <v>159</v>
      </c>
      <c r="F359" s="713">
        <v>19</v>
      </c>
      <c r="G359" s="713">
        <v>215.92</v>
      </c>
      <c r="H359" s="280">
        <f t="shared" si="21"/>
        <v>4102.4799999999996</v>
      </c>
      <c r="I359" s="473">
        <f t="shared" si="19"/>
        <v>1.5924027029403311E-4</v>
      </c>
      <c r="J359" s="474">
        <f t="shared" si="20"/>
        <v>0.98352771332505984</v>
      </c>
    </row>
    <row r="360" spans="1:10" x14ac:dyDescent="0.25">
      <c r="A360" s="246" t="s">
        <v>73</v>
      </c>
      <c r="B360" s="470" t="s">
        <v>3122</v>
      </c>
      <c r="C360" s="471" t="s">
        <v>1336</v>
      </c>
      <c r="D360" s="472" t="s">
        <v>3123</v>
      </c>
      <c r="E360" s="471" t="s">
        <v>188</v>
      </c>
      <c r="F360" s="713">
        <v>120.5</v>
      </c>
      <c r="G360" s="713">
        <v>34.020000000000003</v>
      </c>
      <c r="H360" s="280">
        <f t="shared" si="21"/>
        <v>4099.41</v>
      </c>
      <c r="I360" s="473">
        <f t="shared" si="19"/>
        <v>1.5912110636640819E-4</v>
      </c>
      <c r="J360" s="474">
        <f t="shared" si="20"/>
        <v>0.98368683443142624</v>
      </c>
    </row>
    <row r="361" spans="1:10" x14ac:dyDescent="0.25">
      <c r="A361" s="246" t="s">
        <v>73</v>
      </c>
      <c r="B361" s="470" t="s">
        <v>2242</v>
      </c>
      <c r="C361" s="471" t="s">
        <v>164</v>
      </c>
      <c r="D361" s="472" t="s">
        <v>2243</v>
      </c>
      <c r="E361" s="471" t="s">
        <v>136</v>
      </c>
      <c r="F361" s="713">
        <v>24</v>
      </c>
      <c r="G361" s="713">
        <v>166.51</v>
      </c>
      <c r="H361" s="280">
        <f t="shared" si="21"/>
        <v>3996.24</v>
      </c>
      <c r="I361" s="473">
        <f t="shared" si="19"/>
        <v>1.5511649971720201E-4</v>
      </c>
      <c r="J361" s="474">
        <f t="shared" si="20"/>
        <v>0.98384195093114346</v>
      </c>
    </row>
    <row r="362" spans="1:10" x14ac:dyDescent="0.25">
      <c r="A362" s="246" t="s">
        <v>73</v>
      </c>
      <c r="B362" s="470" t="s">
        <v>883</v>
      </c>
      <c r="C362" s="471" t="s">
        <v>1336</v>
      </c>
      <c r="D362" s="472" t="s">
        <v>229</v>
      </c>
      <c r="E362" s="471" t="s">
        <v>136</v>
      </c>
      <c r="F362" s="713">
        <v>144</v>
      </c>
      <c r="G362" s="713">
        <v>27.7</v>
      </c>
      <c r="H362" s="280">
        <f t="shared" si="21"/>
        <v>3988.8</v>
      </c>
      <c r="I362" s="473">
        <f t="shared" si="19"/>
        <v>1.5482771156686672E-4</v>
      </c>
      <c r="J362" s="474">
        <f t="shared" si="20"/>
        <v>0.98399677864271029</v>
      </c>
    </row>
    <row r="363" spans="1:10" x14ac:dyDescent="0.25">
      <c r="A363" s="246" t="s">
        <v>73</v>
      </c>
      <c r="B363" s="470" t="s">
        <v>3801</v>
      </c>
      <c r="C363" s="471" t="s">
        <v>1336</v>
      </c>
      <c r="D363" s="472" t="s">
        <v>3802</v>
      </c>
      <c r="E363" s="471" t="s">
        <v>141</v>
      </c>
      <c r="F363" s="713">
        <v>72.459999999999994</v>
      </c>
      <c r="G363" s="713">
        <v>54.92</v>
      </c>
      <c r="H363" s="280">
        <f t="shared" si="21"/>
        <v>3979.5</v>
      </c>
      <c r="I363" s="473">
        <f t="shared" si="19"/>
        <v>1.5446672637894757E-4</v>
      </c>
      <c r="J363" s="474">
        <f t="shared" si="20"/>
        <v>0.98415124536908927</v>
      </c>
    </row>
    <row r="364" spans="1:10" x14ac:dyDescent="0.25">
      <c r="A364" s="246" t="s">
        <v>73</v>
      </c>
      <c r="B364" s="470" t="s">
        <v>849</v>
      </c>
      <c r="C364" s="471" t="s">
        <v>1336</v>
      </c>
      <c r="D364" s="472" t="s">
        <v>174</v>
      </c>
      <c r="E364" s="471" t="s">
        <v>137</v>
      </c>
      <c r="F364" s="713">
        <v>225</v>
      </c>
      <c r="G364" s="713">
        <v>17.68</v>
      </c>
      <c r="H364" s="280">
        <f t="shared" si="21"/>
        <v>3978</v>
      </c>
      <c r="I364" s="473">
        <f t="shared" si="19"/>
        <v>1.5440850296154126E-4</v>
      </c>
      <c r="J364" s="474">
        <f t="shared" si="20"/>
        <v>0.98430565387205082</v>
      </c>
    </row>
    <row r="365" spans="1:10" x14ac:dyDescent="0.25">
      <c r="A365" s="246" t="s">
        <v>73</v>
      </c>
      <c r="B365" s="470" t="s">
        <v>2367</v>
      </c>
      <c r="C365" s="471" t="s">
        <v>1336</v>
      </c>
      <c r="D365" s="472" t="s">
        <v>2368</v>
      </c>
      <c r="E365" s="471" t="s">
        <v>137</v>
      </c>
      <c r="F365" s="713">
        <v>394</v>
      </c>
      <c r="G365" s="713">
        <v>9.98</v>
      </c>
      <c r="H365" s="280">
        <f t="shared" si="21"/>
        <v>3932.12</v>
      </c>
      <c r="I365" s="473">
        <f t="shared" si="19"/>
        <v>1.5262764270114018E-4</v>
      </c>
      <c r="J365" s="474">
        <f t="shared" si="20"/>
        <v>0.98445828151475201</v>
      </c>
    </row>
    <row r="366" spans="1:10" x14ac:dyDescent="0.25">
      <c r="A366" s="246" t="s">
        <v>73</v>
      </c>
      <c r="B366" s="470" t="s">
        <v>2846</v>
      </c>
      <c r="C366" s="471" t="s">
        <v>130</v>
      </c>
      <c r="D366" s="472" t="s">
        <v>2847</v>
      </c>
      <c r="E366" s="471" t="s">
        <v>136</v>
      </c>
      <c r="F366" s="713">
        <v>1</v>
      </c>
      <c r="G366" s="713">
        <v>3921.26</v>
      </c>
      <c r="H366" s="280">
        <f t="shared" si="21"/>
        <v>3921.26</v>
      </c>
      <c r="I366" s="473">
        <f t="shared" si="19"/>
        <v>1.5220610515911847E-4</v>
      </c>
      <c r="J366" s="474">
        <f t="shared" si="20"/>
        <v>0.9846104876199111</v>
      </c>
    </row>
    <row r="367" spans="1:10" x14ac:dyDescent="0.25">
      <c r="A367" s="246" t="s">
        <v>73</v>
      </c>
      <c r="B367" s="470" t="s">
        <v>2979</v>
      </c>
      <c r="C367" s="471" t="s">
        <v>1336</v>
      </c>
      <c r="D367" s="472" t="s">
        <v>2980</v>
      </c>
      <c r="E367" s="471" t="s">
        <v>137</v>
      </c>
      <c r="F367" s="713">
        <v>23</v>
      </c>
      <c r="G367" s="713">
        <v>169.43</v>
      </c>
      <c r="H367" s="280">
        <f t="shared" si="21"/>
        <v>3896.89</v>
      </c>
      <c r="I367" s="473">
        <f t="shared" si="19"/>
        <v>1.5126016870432391E-4</v>
      </c>
      <c r="J367" s="474">
        <f t="shared" si="20"/>
        <v>0.98476174778861547</v>
      </c>
    </row>
    <row r="368" spans="1:10" x14ac:dyDescent="0.25">
      <c r="A368" s="246" t="s">
        <v>73</v>
      </c>
      <c r="B368" s="470" t="s">
        <v>2762</v>
      </c>
      <c r="C368" s="471" t="s">
        <v>1336</v>
      </c>
      <c r="D368" s="472" t="s">
        <v>2763</v>
      </c>
      <c r="E368" s="471" t="s">
        <v>137</v>
      </c>
      <c r="F368" s="713">
        <v>17</v>
      </c>
      <c r="G368" s="713">
        <v>229.16</v>
      </c>
      <c r="H368" s="280">
        <f t="shared" si="21"/>
        <v>3895.72</v>
      </c>
      <c r="I368" s="473">
        <f t="shared" si="19"/>
        <v>1.5121475443874698E-4</v>
      </c>
      <c r="J368" s="474">
        <f t="shared" si="20"/>
        <v>0.98491296254305427</v>
      </c>
    </row>
    <row r="369" spans="1:10" x14ac:dyDescent="0.25">
      <c r="A369" s="246" t="s">
        <v>73</v>
      </c>
      <c r="B369" s="470" t="s">
        <v>743</v>
      </c>
      <c r="C369" s="471" t="s">
        <v>1336</v>
      </c>
      <c r="D369" s="472" t="s">
        <v>191</v>
      </c>
      <c r="E369" s="471" t="s">
        <v>137</v>
      </c>
      <c r="F369" s="713">
        <v>381</v>
      </c>
      <c r="G369" s="713">
        <v>10.210000000000001</v>
      </c>
      <c r="H369" s="280">
        <f t="shared" si="21"/>
        <v>3890.01</v>
      </c>
      <c r="I369" s="473">
        <f t="shared" si="19"/>
        <v>1.5099311729648696E-4</v>
      </c>
      <c r="J369" s="474">
        <f t="shared" si="20"/>
        <v>0.98506395566035077</v>
      </c>
    </row>
    <row r="370" spans="1:10" x14ac:dyDescent="0.25">
      <c r="A370" s="246" t="s">
        <v>73</v>
      </c>
      <c r="B370" s="470" t="s">
        <v>1728</v>
      </c>
      <c r="C370" s="471" t="s">
        <v>142</v>
      </c>
      <c r="D370" s="472" t="s">
        <v>1729</v>
      </c>
      <c r="E370" s="471" t="s">
        <v>136</v>
      </c>
      <c r="F370" s="713">
        <v>30</v>
      </c>
      <c r="G370" s="713">
        <v>129.58000000000001</v>
      </c>
      <c r="H370" s="280">
        <f t="shared" si="21"/>
        <v>3887.4</v>
      </c>
      <c r="I370" s="473">
        <f t="shared" si="19"/>
        <v>1.5089180855019997E-4</v>
      </c>
      <c r="J370" s="474">
        <f t="shared" si="20"/>
        <v>0.98521484746890098</v>
      </c>
    </row>
    <row r="371" spans="1:10" x14ac:dyDescent="0.25">
      <c r="A371" s="246" t="s">
        <v>73</v>
      </c>
      <c r="B371" s="470" t="s">
        <v>2225</v>
      </c>
      <c r="C371" s="471" t="s">
        <v>1336</v>
      </c>
      <c r="D371" s="472" t="s">
        <v>2226</v>
      </c>
      <c r="E371" s="471" t="s">
        <v>141</v>
      </c>
      <c r="F371" s="713">
        <v>260.2</v>
      </c>
      <c r="G371" s="713">
        <v>14.74</v>
      </c>
      <c r="H371" s="280">
        <f t="shared" si="21"/>
        <v>3835.34</v>
      </c>
      <c r="I371" s="473">
        <f t="shared" si="19"/>
        <v>1.4887106781008488E-4</v>
      </c>
      <c r="J371" s="474">
        <f t="shared" si="20"/>
        <v>0.98536371853671101</v>
      </c>
    </row>
    <row r="372" spans="1:10" x14ac:dyDescent="0.25">
      <c r="A372" s="246" t="s">
        <v>73</v>
      </c>
      <c r="B372" s="470" t="s">
        <v>3214</v>
      </c>
      <c r="C372" s="471" t="s">
        <v>130</v>
      </c>
      <c r="D372" s="472" t="s">
        <v>3215</v>
      </c>
      <c r="E372" s="471" t="s">
        <v>136</v>
      </c>
      <c r="F372" s="713">
        <v>96</v>
      </c>
      <c r="G372" s="713">
        <v>39.700000000000003</v>
      </c>
      <c r="H372" s="280">
        <f t="shared" si="21"/>
        <v>3811.2</v>
      </c>
      <c r="I372" s="473">
        <f t="shared" si="19"/>
        <v>1.4793405894595929E-4</v>
      </c>
      <c r="J372" s="474">
        <f t="shared" si="20"/>
        <v>0.98551165259565698</v>
      </c>
    </row>
    <row r="373" spans="1:10" x14ac:dyDescent="0.25">
      <c r="A373" s="246" t="s">
        <v>73</v>
      </c>
      <c r="B373" s="470" t="s">
        <v>1938</v>
      </c>
      <c r="C373" s="471" t="s">
        <v>1336</v>
      </c>
      <c r="D373" s="472" t="s">
        <v>1939</v>
      </c>
      <c r="E373" s="471" t="s">
        <v>137</v>
      </c>
      <c r="F373" s="713">
        <v>72</v>
      </c>
      <c r="G373" s="713">
        <v>52.18</v>
      </c>
      <c r="H373" s="280">
        <f t="shared" ref="H373:H375" si="22">TRUNC(F373*G373,2)</f>
        <v>3756.96</v>
      </c>
      <c r="I373" s="473">
        <f t="shared" si="19"/>
        <v>1.4582870017254703E-4</v>
      </c>
      <c r="J373" s="474">
        <f t="shared" si="20"/>
        <v>0.98565748129582953</v>
      </c>
    </row>
    <row r="374" spans="1:10" ht="25.5" x14ac:dyDescent="0.25">
      <c r="A374" s="246" t="s">
        <v>73</v>
      </c>
      <c r="B374" s="470" t="s">
        <v>2316</v>
      </c>
      <c r="C374" s="471" t="s">
        <v>160</v>
      </c>
      <c r="D374" s="472" t="s">
        <v>2317</v>
      </c>
      <c r="E374" s="471" t="s">
        <v>159</v>
      </c>
      <c r="F374" s="713">
        <v>363</v>
      </c>
      <c r="G374" s="713">
        <v>10.210000000000001</v>
      </c>
      <c r="H374" s="280">
        <f t="shared" si="22"/>
        <v>3706.23</v>
      </c>
      <c r="I374" s="473">
        <f t="shared" si="19"/>
        <v>1.4385958419586552E-4</v>
      </c>
      <c r="J374" s="474">
        <f t="shared" si="20"/>
        <v>0.98580134088002536</v>
      </c>
    </row>
    <row r="375" spans="1:10" x14ac:dyDescent="0.25">
      <c r="A375" s="246" t="s">
        <v>73</v>
      </c>
      <c r="B375" s="470" t="s">
        <v>2263</v>
      </c>
      <c r="C375" s="471" t="s">
        <v>969</v>
      </c>
      <c r="D375" s="472" t="s">
        <v>2264</v>
      </c>
      <c r="E375" s="471" t="s">
        <v>131</v>
      </c>
      <c r="F375" s="713">
        <v>65.5</v>
      </c>
      <c r="G375" s="713">
        <v>56.04</v>
      </c>
      <c r="H375" s="280">
        <f t="shared" si="22"/>
        <v>3670.62</v>
      </c>
      <c r="I375" s="473">
        <f t="shared" si="19"/>
        <v>1.4247736026663967E-4</v>
      </c>
      <c r="J375" s="474">
        <f t="shared" si="20"/>
        <v>0.98594381824029198</v>
      </c>
    </row>
    <row r="376" spans="1:10" ht="25.5" x14ac:dyDescent="0.25">
      <c r="A376" s="246" t="s">
        <v>73</v>
      </c>
      <c r="B376" s="470" t="s">
        <v>1388</v>
      </c>
      <c r="C376" s="471" t="s">
        <v>130</v>
      </c>
      <c r="D376" s="472" t="s">
        <v>1389</v>
      </c>
      <c r="E376" s="471" t="s">
        <v>188</v>
      </c>
      <c r="F376" s="713">
        <v>158</v>
      </c>
      <c r="G376" s="713">
        <v>22.79</v>
      </c>
      <c r="H376" s="280">
        <f t="shared" si="21"/>
        <v>3600.82</v>
      </c>
      <c r="I376" s="473">
        <f t="shared" si="19"/>
        <v>1.3976803057666592E-4</v>
      </c>
      <c r="J376" s="474">
        <f t="shared" si="20"/>
        <v>0.98608358627086867</v>
      </c>
    </row>
    <row r="377" spans="1:10" x14ac:dyDescent="0.25">
      <c r="A377" s="246" t="s">
        <v>73</v>
      </c>
      <c r="B377" s="470" t="s">
        <v>858</v>
      </c>
      <c r="C377" s="471" t="s">
        <v>1336</v>
      </c>
      <c r="D377" s="472" t="s">
        <v>181</v>
      </c>
      <c r="E377" s="471" t="s">
        <v>141</v>
      </c>
      <c r="F377" s="713">
        <v>186.95</v>
      </c>
      <c r="G377" s="713">
        <v>19.239999999999998</v>
      </c>
      <c r="H377" s="280">
        <f t="shared" si="21"/>
        <v>3596.91</v>
      </c>
      <c r="I377" s="473">
        <f t="shared" si="19"/>
        <v>1.3961626153529346E-4</v>
      </c>
      <c r="J377" s="474">
        <f t="shared" si="20"/>
        <v>0.98622320253240392</v>
      </c>
    </row>
    <row r="378" spans="1:10" x14ac:dyDescent="0.25">
      <c r="A378" s="246" t="s">
        <v>73</v>
      </c>
      <c r="B378" s="470" t="s">
        <v>2038</v>
      </c>
      <c r="C378" s="471" t="s">
        <v>164</v>
      </c>
      <c r="D378" s="472" t="s">
        <v>2039</v>
      </c>
      <c r="E378" s="471" t="s">
        <v>136</v>
      </c>
      <c r="F378" s="713">
        <v>1</v>
      </c>
      <c r="G378" s="713">
        <v>3489.07</v>
      </c>
      <c r="H378" s="280">
        <f t="shared" si="21"/>
        <v>3489.07</v>
      </c>
      <c r="I378" s="473">
        <f t="shared" si="19"/>
        <v>1.3543038597989561E-4</v>
      </c>
      <c r="J378" s="474">
        <f t="shared" si="20"/>
        <v>0.98635863291838377</v>
      </c>
    </row>
    <row r="379" spans="1:10" x14ac:dyDescent="0.25">
      <c r="A379" s="246" t="s">
        <v>73</v>
      </c>
      <c r="B379" s="470" t="s">
        <v>2516</v>
      </c>
      <c r="C379" s="471" t="s">
        <v>142</v>
      </c>
      <c r="D379" s="472" t="s">
        <v>2517</v>
      </c>
      <c r="E379" s="471" t="s">
        <v>136</v>
      </c>
      <c r="F379" s="713">
        <v>14</v>
      </c>
      <c r="G379" s="713">
        <v>248.09</v>
      </c>
      <c r="H379" s="280">
        <f t="shared" ref="H379" si="23">TRUNC(F379*G379,2)</f>
        <v>3473.26</v>
      </c>
      <c r="I379" s="473">
        <f t="shared" si="19"/>
        <v>1.3481671116043309E-4</v>
      </c>
      <c r="J379" s="474">
        <f t="shared" si="20"/>
        <v>0.98649344962954422</v>
      </c>
    </row>
    <row r="380" spans="1:10" x14ac:dyDescent="0.25">
      <c r="A380" s="246" t="s">
        <v>73</v>
      </c>
      <c r="B380" s="470" t="s">
        <v>1607</v>
      </c>
      <c r="C380" s="471" t="s">
        <v>1336</v>
      </c>
      <c r="D380" s="472" t="s">
        <v>1608</v>
      </c>
      <c r="E380" s="471" t="s">
        <v>137</v>
      </c>
      <c r="F380" s="713">
        <v>3</v>
      </c>
      <c r="G380" s="713">
        <v>1141.08</v>
      </c>
      <c r="H380" s="280">
        <f t="shared" si="21"/>
        <v>3423.24</v>
      </c>
      <c r="I380" s="473">
        <f t="shared" si="19"/>
        <v>1.3287515426799057E-4</v>
      </c>
      <c r="J380" s="474">
        <f t="shared" si="20"/>
        <v>0.98662632478381218</v>
      </c>
    </row>
    <row r="381" spans="1:10" s="212" customFormat="1" ht="16.5" x14ac:dyDescent="0.25">
      <c r="A381" s="255"/>
      <c r="B381" s="460" t="s">
        <v>1102</v>
      </c>
      <c r="C381" s="461" t="s">
        <v>1336</v>
      </c>
      <c r="D381" s="462" t="s">
        <v>253</v>
      </c>
      <c r="E381" s="461" t="s">
        <v>137</v>
      </c>
      <c r="F381" s="709">
        <v>35</v>
      </c>
      <c r="G381" s="710">
        <v>97.45</v>
      </c>
      <c r="H381" s="463">
        <f t="shared" ref="H381:H382" si="24">TRUNC(F381*G381,2)</f>
        <v>3410.75</v>
      </c>
      <c r="I381" s="464">
        <f t="shared" si="19"/>
        <v>1.3239034727905401E-4</v>
      </c>
      <c r="J381" s="465">
        <f>I381+J12</f>
        <v>9.2570327770886529E-2</v>
      </c>
    </row>
    <row r="382" spans="1:10" s="212" customFormat="1" ht="25.5" x14ac:dyDescent="0.25">
      <c r="A382" s="255"/>
      <c r="B382" s="460" t="s">
        <v>1759</v>
      </c>
      <c r="C382" s="461" t="s">
        <v>142</v>
      </c>
      <c r="D382" s="462" t="s">
        <v>1760</v>
      </c>
      <c r="E382" s="461" t="s">
        <v>136</v>
      </c>
      <c r="F382" s="709">
        <v>1</v>
      </c>
      <c r="G382" s="710">
        <v>3385.71</v>
      </c>
      <c r="H382" s="463">
        <f t="shared" si="24"/>
        <v>3385.71</v>
      </c>
      <c r="I382" s="464">
        <f t="shared" si="19"/>
        <v>1.3141840436448464E-4</v>
      </c>
      <c r="J382" s="465">
        <f t="shared" ref="J382:J445" si="25">I382+J381</f>
        <v>9.270174617525101E-2</v>
      </c>
    </row>
    <row r="383" spans="1:10" s="212" customFormat="1" ht="16.5" x14ac:dyDescent="0.25">
      <c r="A383" s="255"/>
      <c r="B383" s="460" t="s">
        <v>2661</v>
      </c>
      <c r="C383" s="461" t="s">
        <v>1336</v>
      </c>
      <c r="D383" s="462" t="s">
        <v>2662</v>
      </c>
      <c r="E383" s="461" t="s">
        <v>137</v>
      </c>
      <c r="F383" s="709">
        <v>62</v>
      </c>
      <c r="G383" s="710">
        <v>53.87</v>
      </c>
      <c r="H383" s="463">
        <f>TRUNC(F383*G383,2)</f>
        <v>3339.94</v>
      </c>
      <c r="I383" s="464">
        <f t="shared" si="19"/>
        <v>1.2964181382136002E-4</v>
      </c>
      <c r="J383" s="465">
        <f t="shared" si="25"/>
        <v>9.2831387989072367E-2</v>
      </c>
    </row>
    <row r="384" spans="1:10" s="212" customFormat="1" ht="25.5" x14ac:dyDescent="0.25">
      <c r="A384" s="255"/>
      <c r="B384" s="460" t="s">
        <v>2666</v>
      </c>
      <c r="C384" s="461" t="s">
        <v>130</v>
      </c>
      <c r="D384" s="462" t="s">
        <v>2667</v>
      </c>
      <c r="E384" s="461" t="s">
        <v>159</v>
      </c>
      <c r="F384" s="709">
        <v>15</v>
      </c>
      <c r="G384" s="710">
        <v>220.82</v>
      </c>
      <c r="H384" s="463">
        <f t="shared" ref="H384:H438" si="26">TRUNC(F384*G384,2)</f>
        <v>3312.3</v>
      </c>
      <c r="I384" s="464">
        <f t="shared" si="19"/>
        <v>1.2856895031661969E-4</v>
      </c>
      <c r="J384" s="465">
        <f t="shared" si="25"/>
        <v>9.2959956939388994E-2</v>
      </c>
    </row>
    <row r="385" spans="1:15" s="212" customFormat="1" ht="16.5" x14ac:dyDescent="0.25">
      <c r="A385" s="255"/>
      <c r="B385" s="460" t="s">
        <v>2245</v>
      </c>
      <c r="C385" s="461" t="s">
        <v>1336</v>
      </c>
      <c r="D385" s="462" t="s">
        <v>2246</v>
      </c>
      <c r="E385" s="461" t="s">
        <v>131</v>
      </c>
      <c r="F385" s="709">
        <v>1111.52</v>
      </c>
      <c r="G385" s="710">
        <v>2.94</v>
      </c>
      <c r="H385" s="463">
        <f t="shared" si="26"/>
        <v>3267.86</v>
      </c>
      <c r="I385" s="464">
        <f t="shared" si="19"/>
        <v>1.2684398453692867E-4</v>
      </c>
      <c r="J385" s="465">
        <f t="shared" si="25"/>
        <v>9.3086800923925919E-2</v>
      </c>
    </row>
    <row r="386" spans="1:15" s="212" customFormat="1" ht="16.5" x14ac:dyDescent="0.25">
      <c r="A386" s="255"/>
      <c r="B386" s="460" t="s">
        <v>2388</v>
      </c>
      <c r="C386" s="461" t="s">
        <v>1336</v>
      </c>
      <c r="D386" s="462" t="s">
        <v>2389</v>
      </c>
      <c r="E386" s="461" t="s">
        <v>137</v>
      </c>
      <c r="F386" s="709">
        <v>166</v>
      </c>
      <c r="G386" s="710">
        <v>19.68</v>
      </c>
      <c r="H386" s="463">
        <f t="shared" si="26"/>
        <v>3266.88</v>
      </c>
      <c r="I386" s="464">
        <f t="shared" si="19"/>
        <v>1.2680594523755654E-4</v>
      </c>
      <c r="J386" s="465">
        <f t="shared" si="25"/>
        <v>9.3213606869163482E-2</v>
      </c>
    </row>
    <row r="387" spans="1:15" s="212" customFormat="1" ht="25.5" x14ac:dyDescent="0.25">
      <c r="A387" s="255"/>
      <c r="B387" s="460" t="s">
        <v>2843</v>
      </c>
      <c r="C387" s="461" t="s">
        <v>130</v>
      </c>
      <c r="D387" s="462" t="s">
        <v>2844</v>
      </c>
      <c r="E387" s="461" t="s">
        <v>136</v>
      </c>
      <c r="F387" s="709">
        <v>1</v>
      </c>
      <c r="G387" s="710">
        <v>3221.06</v>
      </c>
      <c r="H387" s="463">
        <f t="shared" si="26"/>
        <v>3221.06</v>
      </c>
      <c r="I387" s="464">
        <f t="shared" si="19"/>
        <v>1.250274139138517E-4</v>
      </c>
      <c r="J387" s="465">
        <f t="shared" si="25"/>
        <v>9.3338634283077329E-2</v>
      </c>
      <c r="O387"/>
    </row>
    <row r="388" spans="1:15" s="212" customFormat="1" ht="25.5" x14ac:dyDescent="0.25">
      <c r="A388" s="255"/>
      <c r="B388" s="460" t="s">
        <v>2429</v>
      </c>
      <c r="C388" s="461" t="s">
        <v>130</v>
      </c>
      <c r="D388" s="462" t="s">
        <v>2430</v>
      </c>
      <c r="E388" s="461" t="s">
        <v>136</v>
      </c>
      <c r="F388" s="709">
        <v>16</v>
      </c>
      <c r="G388" s="710">
        <v>200.76</v>
      </c>
      <c r="H388" s="463">
        <f t="shared" si="26"/>
        <v>3212.16</v>
      </c>
      <c r="I388" s="464">
        <f t="shared" si="19"/>
        <v>1.2468195497057424E-4</v>
      </c>
      <c r="J388" s="465">
        <f t="shared" si="25"/>
        <v>9.3463316238047905E-2</v>
      </c>
    </row>
    <row r="389" spans="1:15" s="212" customFormat="1" ht="16.5" x14ac:dyDescent="0.25">
      <c r="A389" s="255"/>
      <c r="B389" s="460" t="s">
        <v>1376</v>
      </c>
      <c r="C389" s="461" t="s">
        <v>1336</v>
      </c>
      <c r="D389" s="462" t="s">
        <v>1377</v>
      </c>
      <c r="E389" s="461" t="s">
        <v>138</v>
      </c>
      <c r="F389" s="709">
        <v>2127.1999999999998</v>
      </c>
      <c r="G389" s="710">
        <v>1.5</v>
      </c>
      <c r="H389" s="463">
        <f t="shared" si="26"/>
        <v>3190.8</v>
      </c>
      <c r="I389" s="464">
        <f t="shared" si="19"/>
        <v>1.2385285350670838E-4</v>
      </c>
      <c r="J389" s="465">
        <f t="shared" si="25"/>
        <v>9.3587169091554609E-2</v>
      </c>
    </row>
    <row r="390" spans="1:15" s="212" customFormat="1" ht="16.5" x14ac:dyDescent="0.25">
      <c r="A390" s="255"/>
      <c r="B390" s="460" t="s">
        <v>3750</v>
      </c>
      <c r="C390" s="461" t="s">
        <v>142</v>
      </c>
      <c r="D390" s="462" t="s">
        <v>3751</v>
      </c>
      <c r="E390" s="461" t="s">
        <v>131</v>
      </c>
      <c r="F390" s="709">
        <v>1.68</v>
      </c>
      <c r="G390" s="710">
        <v>1889.65</v>
      </c>
      <c r="H390" s="463">
        <f t="shared" si="26"/>
        <v>3174.61</v>
      </c>
      <c r="I390" s="464">
        <f t="shared" si="19"/>
        <v>1.2322442875483623E-4</v>
      </c>
      <c r="J390" s="465">
        <f t="shared" si="25"/>
        <v>9.3710393520309451E-2</v>
      </c>
    </row>
    <row r="391" spans="1:15" s="212" customFormat="1" ht="16.5" x14ac:dyDescent="0.25">
      <c r="A391" s="255"/>
      <c r="B391" s="460" t="s">
        <v>2957</v>
      </c>
      <c r="C391" s="461" t="s">
        <v>1336</v>
      </c>
      <c r="D391" s="462" t="s">
        <v>2958</v>
      </c>
      <c r="E391" s="461" t="s">
        <v>131</v>
      </c>
      <c r="F391" s="709">
        <v>13.79</v>
      </c>
      <c r="G391" s="710">
        <v>227.25</v>
      </c>
      <c r="H391" s="463">
        <f t="shared" si="26"/>
        <v>3133.77</v>
      </c>
      <c r="I391" s="464">
        <f t="shared" si="19"/>
        <v>1.2163919917692035E-4</v>
      </c>
      <c r="J391" s="465">
        <f t="shared" si="25"/>
        <v>9.3832032719486369E-2</v>
      </c>
    </row>
    <row r="392" spans="1:15" s="212" customFormat="1" ht="16.5" x14ac:dyDescent="0.25">
      <c r="A392" s="255"/>
      <c r="B392" s="460" t="s">
        <v>1872</v>
      </c>
      <c r="C392" s="461" t="s">
        <v>1336</v>
      </c>
      <c r="D392" s="462" t="s">
        <v>1873</v>
      </c>
      <c r="E392" s="461" t="s">
        <v>136</v>
      </c>
      <c r="F392" s="709">
        <v>21</v>
      </c>
      <c r="G392" s="710">
        <v>145.52000000000001</v>
      </c>
      <c r="H392" s="463">
        <f t="shared" si="26"/>
        <v>3055.92</v>
      </c>
      <c r="I392" s="464">
        <f t="shared" si="19"/>
        <v>1.1861740381353272E-4</v>
      </c>
      <c r="J392" s="465">
        <f t="shared" si="25"/>
        <v>9.3950650123299909E-2</v>
      </c>
    </row>
    <row r="393" spans="1:15" s="212" customFormat="1" ht="16.5" x14ac:dyDescent="0.25">
      <c r="A393" s="255"/>
      <c r="B393" s="460" t="s">
        <v>791</v>
      </c>
      <c r="C393" s="461" t="s">
        <v>1336</v>
      </c>
      <c r="D393" s="462" t="s">
        <v>226</v>
      </c>
      <c r="E393" s="461" t="s">
        <v>138</v>
      </c>
      <c r="F393" s="709">
        <v>552.77</v>
      </c>
      <c r="G393" s="710">
        <v>5.49</v>
      </c>
      <c r="H393" s="463">
        <f t="shared" si="26"/>
        <v>3034.7</v>
      </c>
      <c r="I393" s="464">
        <f t="shared" si="19"/>
        <v>1.177937365352914E-4</v>
      </c>
      <c r="J393" s="465">
        <f t="shared" si="25"/>
        <v>9.4068443859835205E-2</v>
      </c>
    </row>
    <row r="394" spans="1:15" s="212" customFormat="1" ht="25.5" x14ac:dyDescent="0.25">
      <c r="A394" s="255"/>
      <c r="B394" s="460" t="s">
        <v>3244</v>
      </c>
      <c r="C394" s="461" t="s">
        <v>164</v>
      </c>
      <c r="D394" s="462" t="s">
        <v>3245</v>
      </c>
      <c r="E394" s="461" t="s">
        <v>141</v>
      </c>
      <c r="F394" s="709">
        <v>87.64</v>
      </c>
      <c r="G394" s="710">
        <v>34.5</v>
      </c>
      <c r="H394" s="463">
        <f t="shared" si="26"/>
        <v>3023.58</v>
      </c>
      <c r="I394" s="464">
        <f t="shared" si="19"/>
        <v>1.1736210693425261E-4</v>
      </c>
      <c r="J394" s="465">
        <f t="shared" si="25"/>
        <v>9.4185805966769454E-2</v>
      </c>
    </row>
    <row r="395" spans="1:15" s="212" customFormat="1" ht="16.5" x14ac:dyDescent="0.25">
      <c r="A395" s="255"/>
      <c r="B395" s="460" t="s">
        <v>2311</v>
      </c>
      <c r="C395" s="461" t="s">
        <v>1336</v>
      </c>
      <c r="D395" s="462" t="s">
        <v>2312</v>
      </c>
      <c r="E395" s="461" t="s">
        <v>137</v>
      </c>
      <c r="F395" s="709">
        <v>636</v>
      </c>
      <c r="G395" s="710">
        <v>4.67</v>
      </c>
      <c r="H395" s="463">
        <f t="shared" si="26"/>
        <v>2970.12</v>
      </c>
      <c r="I395" s="464">
        <f t="shared" ref="I395:I458" si="27">H395/$J$761</f>
        <v>1.1528702433789163E-4</v>
      </c>
      <c r="J395" s="465">
        <f t="shared" si="25"/>
        <v>9.4301092991107352E-2</v>
      </c>
    </row>
    <row r="396" spans="1:15" s="212" customFormat="1" ht="16.5" x14ac:dyDescent="0.25">
      <c r="A396" s="255"/>
      <c r="B396" s="460" t="s">
        <v>2339</v>
      </c>
      <c r="C396" s="461" t="s">
        <v>1336</v>
      </c>
      <c r="D396" s="462" t="s">
        <v>2340</v>
      </c>
      <c r="E396" s="461" t="s">
        <v>137</v>
      </c>
      <c r="F396" s="709">
        <v>23</v>
      </c>
      <c r="G396" s="710">
        <v>128.97999999999999</v>
      </c>
      <c r="H396" s="463">
        <f t="shared" si="26"/>
        <v>2966.54</v>
      </c>
      <c r="I396" s="464">
        <f t="shared" si="27"/>
        <v>1.1514806444834857E-4</v>
      </c>
      <c r="J396" s="465">
        <f t="shared" si="25"/>
        <v>9.4416241055555697E-2</v>
      </c>
    </row>
    <row r="397" spans="1:15" s="212" customFormat="1" ht="16.5" x14ac:dyDescent="0.25">
      <c r="A397" s="255"/>
      <c r="B397" s="460" t="s">
        <v>847</v>
      </c>
      <c r="C397" s="461" t="s">
        <v>1336</v>
      </c>
      <c r="D397" s="462" t="s">
        <v>172</v>
      </c>
      <c r="E397" s="461" t="s">
        <v>137</v>
      </c>
      <c r="F397" s="709">
        <v>95</v>
      </c>
      <c r="G397" s="710">
        <v>31.05</v>
      </c>
      <c r="H397" s="463">
        <f t="shared" si="26"/>
        <v>2949.75</v>
      </c>
      <c r="I397" s="464">
        <f t="shared" si="27"/>
        <v>1.144963503295139E-4</v>
      </c>
      <c r="J397" s="465">
        <f t="shared" si="25"/>
        <v>9.4530737405885204E-2</v>
      </c>
      <c r="M397"/>
    </row>
    <row r="398" spans="1:15" s="212" customFormat="1" ht="38.25" x14ac:dyDescent="0.25">
      <c r="A398" s="255"/>
      <c r="B398" s="460" t="s">
        <v>1968</v>
      </c>
      <c r="C398" s="461" t="s">
        <v>160</v>
      </c>
      <c r="D398" s="462" t="s">
        <v>1969</v>
      </c>
      <c r="E398" s="461" t="s">
        <v>159</v>
      </c>
      <c r="F398" s="709">
        <v>29</v>
      </c>
      <c r="G398" s="710">
        <v>100.24</v>
      </c>
      <c r="H398" s="463">
        <f t="shared" si="26"/>
        <v>2906.96</v>
      </c>
      <c r="I398" s="464">
        <f t="shared" si="27"/>
        <v>1.1283543030896983E-4</v>
      </c>
      <c r="J398" s="465">
        <f t="shared" si="25"/>
        <v>9.4643572836194179E-2</v>
      </c>
    </row>
    <row r="399" spans="1:15" s="212" customFormat="1" ht="25.5" x14ac:dyDescent="0.25">
      <c r="A399" s="255"/>
      <c r="B399" s="460" t="s">
        <v>1798</v>
      </c>
      <c r="C399" s="461" t="s">
        <v>1667</v>
      </c>
      <c r="D399" s="462" t="s">
        <v>1799</v>
      </c>
      <c r="E399" s="461" t="s">
        <v>159</v>
      </c>
      <c r="F399" s="709">
        <v>28</v>
      </c>
      <c r="G399" s="710">
        <v>103.27</v>
      </c>
      <c r="H399" s="463">
        <f t="shared" si="26"/>
        <v>2891.56</v>
      </c>
      <c r="I399" s="464">
        <f t="shared" si="27"/>
        <v>1.1223766989026502E-4</v>
      </c>
      <c r="J399" s="465">
        <f t="shared" si="25"/>
        <v>9.4755810506084448E-2</v>
      </c>
    </row>
    <row r="400" spans="1:15" s="212" customFormat="1" ht="16.5" x14ac:dyDescent="0.25">
      <c r="A400" s="255"/>
      <c r="B400" s="460" t="s">
        <v>2917</v>
      </c>
      <c r="C400" s="461" t="s">
        <v>1336</v>
      </c>
      <c r="D400" s="462" t="s">
        <v>2918</v>
      </c>
      <c r="E400" s="461" t="s">
        <v>141</v>
      </c>
      <c r="F400" s="709">
        <v>5.56</v>
      </c>
      <c r="G400" s="710">
        <v>510.68</v>
      </c>
      <c r="H400" s="463">
        <f t="shared" si="26"/>
        <v>2839.38</v>
      </c>
      <c r="I400" s="464">
        <f t="shared" si="27"/>
        <v>1.1021227127675743E-4</v>
      </c>
      <c r="J400" s="465">
        <f t="shared" si="25"/>
        <v>9.4866022777361211E-2</v>
      </c>
    </row>
    <row r="401" spans="1:10" s="212" customFormat="1" ht="16.5" x14ac:dyDescent="0.25">
      <c r="A401" s="255"/>
      <c r="B401" s="460" t="s">
        <v>3229</v>
      </c>
      <c r="C401" s="461" t="s">
        <v>1336</v>
      </c>
      <c r="D401" s="462" t="s">
        <v>3230</v>
      </c>
      <c r="E401" s="461" t="s">
        <v>137</v>
      </c>
      <c r="F401" s="709">
        <v>102</v>
      </c>
      <c r="G401" s="710">
        <v>27.62</v>
      </c>
      <c r="H401" s="463">
        <f t="shared" si="26"/>
        <v>2817.24</v>
      </c>
      <c r="I401" s="464">
        <f t="shared" si="27"/>
        <v>1.0935289363584023E-4</v>
      </c>
      <c r="J401" s="465">
        <f t="shared" si="25"/>
        <v>9.497537567099705E-2</v>
      </c>
    </row>
    <row r="402" spans="1:10" s="212" customFormat="1" ht="16.5" x14ac:dyDescent="0.25">
      <c r="A402" s="255"/>
      <c r="B402" s="460" t="s">
        <v>2400</v>
      </c>
      <c r="C402" s="461" t="s">
        <v>1336</v>
      </c>
      <c r="D402" s="462" t="s">
        <v>2401</v>
      </c>
      <c r="E402" s="461" t="s">
        <v>136</v>
      </c>
      <c r="F402" s="709">
        <v>96</v>
      </c>
      <c r="G402" s="710">
        <v>29.26</v>
      </c>
      <c r="H402" s="463">
        <f t="shared" si="26"/>
        <v>2808.96</v>
      </c>
      <c r="I402" s="464">
        <f t="shared" si="27"/>
        <v>1.0903150037175739E-4</v>
      </c>
      <c r="J402" s="465">
        <f t="shared" si="25"/>
        <v>9.5084407171368804E-2</v>
      </c>
    </row>
    <row r="403" spans="1:10" s="212" customFormat="1" ht="25.5" x14ac:dyDescent="0.25">
      <c r="A403" s="255"/>
      <c r="B403" s="460" t="s">
        <v>2462</v>
      </c>
      <c r="C403" s="461" t="s">
        <v>130</v>
      </c>
      <c r="D403" s="462" t="s">
        <v>2463</v>
      </c>
      <c r="E403" s="461" t="s">
        <v>159</v>
      </c>
      <c r="F403" s="709">
        <v>38</v>
      </c>
      <c r="G403" s="710">
        <v>73.03</v>
      </c>
      <c r="H403" s="463">
        <f t="shared" si="26"/>
        <v>2775.14</v>
      </c>
      <c r="I403" s="464">
        <f t="shared" si="27"/>
        <v>1.0771875638730307E-4</v>
      </c>
      <c r="J403" s="465">
        <f t="shared" si="25"/>
        <v>9.519212592775611E-2</v>
      </c>
    </row>
    <row r="404" spans="1:10" s="212" customFormat="1" ht="25.5" x14ac:dyDescent="0.25">
      <c r="A404" s="255"/>
      <c r="B404" s="460" t="s">
        <v>2875</v>
      </c>
      <c r="C404" s="461" t="s">
        <v>164</v>
      </c>
      <c r="D404" s="462" t="s">
        <v>2876</v>
      </c>
      <c r="E404" s="461" t="s">
        <v>131</v>
      </c>
      <c r="F404" s="709">
        <v>9.7200000000000006</v>
      </c>
      <c r="G404" s="710">
        <v>285</v>
      </c>
      <c r="H404" s="463">
        <f t="shared" si="26"/>
        <v>2770.2</v>
      </c>
      <c r="I404" s="464">
        <f t="shared" si="27"/>
        <v>1.0752700726597827E-4</v>
      </c>
      <c r="J404" s="465">
        <f t="shared" si="25"/>
        <v>9.5299652935022086E-2</v>
      </c>
    </row>
    <row r="405" spans="1:10" s="212" customFormat="1" ht="16.5" x14ac:dyDescent="0.25">
      <c r="A405" s="255"/>
      <c r="B405" s="460" t="s">
        <v>850</v>
      </c>
      <c r="C405" s="461" t="s">
        <v>1336</v>
      </c>
      <c r="D405" s="462" t="s">
        <v>175</v>
      </c>
      <c r="E405" s="461" t="s">
        <v>137</v>
      </c>
      <c r="F405" s="709">
        <v>142</v>
      </c>
      <c r="G405" s="710">
        <v>19.489999999999998</v>
      </c>
      <c r="H405" s="463">
        <f t="shared" si="26"/>
        <v>2767.58</v>
      </c>
      <c r="I405" s="464">
        <f t="shared" si="27"/>
        <v>1.0742531036357525E-4</v>
      </c>
      <c r="J405" s="465">
        <f t="shared" si="25"/>
        <v>9.5407078245385663E-2</v>
      </c>
    </row>
    <row r="406" spans="1:10" s="212" customFormat="1" ht="16.5" x14ac:dyDescent="0.25">
      <c r="A406" s="255"/>
      <c r="B406" s="460" t="s">
        <v>843</v>
      </c>
      <c r="C406" s="461" t="s">
        <v>1336</v>
      </c>
      <c r="D406" s="462" t="s">
        <v>167</v>
      </c>
      <c r="E406" s="461" t="s">
        <v>137</v>
      </c>
      <c r="F406" s="709">
        <v>136</v>
      </c>
      <c r="G406" s="710">
        <v>20.100000000000001</v>
      </c>
      <c r="H406" s="463">
        <f t="shared" si="26"/>
        <v>2733.6</v>
      </c>
      <c r="I406" s="464">
        <f t="shared" si="27"/>
        <v>1.0610635588126424E-4</v>
      </c>
      <c r="J406" s="465">
        <f t="shared" si="25"/>
        <v>9.5513184601266926E-2</v>
      </c>
    </row>
    <row r="407" spans="1:10" s="212" customFormat="1" ht="16.5" x14ac:dyDescent="0.25">
      <c r="A407" s="255"/>
      <c r="B407" s="460" t="s">
        <v>2559</v>
      </c>
      <c r="C407" s="461" t="s">
        <v>1336</v>
      </c>
      <c r="D407" s="462" t="s">
        <v>2560</v>
      </c>
      <c r="E407" s="461" t="s">
        <v>136</v>
      </c>
      <c r="F407" s="709">
        <v>13</v>
      </c>
      <c r="G407" s="710">
        <v>206.4</v>
      </c>
      <c r="H407" s="463">
        <f t="shared" si="26"/>
        <v>2683.2</v>
      </c>
      <c r="I407" s="464">
        <f t="shared" si="27"/>
        <v>1.0415004905641214E-4</v>
      </c>
      <c r="J407" s="465">
        <f t="shared" si="25"/>
        <v>9.5617334650323335E-2</v>
      </c>
    </row>
    <row r="408" spans="1:10" s="212" customFormat="1" ht="16.5" x14ac:dyDescent="0.25">
      <c r="A408" s="255"/>
      <c r="B408" s="460" t="s">
        <v>2541</v>
      </c>
      <c r="C408" s="461" t="s">
        <v>1336</v>
      </c>
      <c r="D408" s="462" t="s">
        <v>2542</v>
      </c>
      <c r="E408" s="461" t="s">
        <v>136</v>
      </c>
      <c r="F408" s="709">
        <v>19</v>
      </c>
      <c r="G408" s="710">
        <v>138.97</v>
      </c>
      <c r="H408" s="463">
        <f t="shared" si="26"/>
        <v>2640.43</v>
      </c>
      <c r="I408" s="464">
        <f t="shared" si="27"/>
        <v>1.0248990534810015E-4</v>
      </c>
      <c r="J408" s="465">
        <f t="shared" si="25"/>
        <v>9.5719824555671434E-2</v>
      </c>
    </row>
    <row r="409" spans="1:10" s="212" customFormat="1" ht="25.5" x14ac:dyDescent="0.25">
      <c r="A409" s="255"/>
      <c r="B409" s="460" t="s">
        <v>3150</v>
      </c>
      <c r="C409" s="461" t="s">
        <v>142</v>
      </c>
      <c r="D409" s="462" t="s">
        <v>3151</v>
      </c>
      <c r="E409" s="461" t="s">
        <v>136</v>
      </c>
      <c r="F409" s="709">
        <v>2</v>
      </c>
      <c r="G409" s="710">
        <v>1302.6099999999999</v>
      </c>
      <c r="H409" s="463">
        <f t="shared" si="26"/>
        <v>2605.2199999999998</v>
      </c>
      <c r="I409" s="464">
        <f t="shared" si="27"/>
        <v>1.0112320766351595E-4</v>
      </c>
      <c r="J409" s="465">
        <f t="shared" si="25"/>
        <v>9.5820947763334954E-2</v>
      </c>
    </row>
    <row r="410" spans="1:10" s="212" customFormat="1" ht="16.5" x14ac:dyDescent="0.25">
      <c r="A410" s="255"/>
      <c r="B410" s="460" t="s">
        <v>1801</v>
      </c>
      <c r="C410" s="461" t="s">
        <v>1336</v>
      </c>
      <c r="D410" s="462" t="s">
        <v>1802</v>
      </c>
      <c r="E410" s="461" t="s">
        <v>136</v>
      </c>
      <c r="F410" s="709">
        <v>67</v>
      </c>
      <c r="G410" s="710">
        <v>38.69</v>
      </c>
      <c r="H410" s="463">
        <f t="shared" si="26"/>
        <v>2592.23</v>
      </c>
      <c r="I410" s="464">
        <f t="shared" si="27"/>
        <v>1.006189928687773E-4</v>
      </c>
      <c r="J410" s="465">
        <f t="shared" si="25"/>
        <v>9.5921566756203738E-2</v>
      </c>
    </row>
    <row r="411" spans="1:10" s="212" customFormat="1" ht="25.5" x14ac:dyDescent="0.25">
      <c r="A411" s="255"/>
      <c r="B411" s="460" t="s">
        <v>2421</v>
      </c>
      <c r="C411" s="461" t="s">
        <v>130</v>
      </c>
      <c r="D411" s="462" t="s">
        <v>2422</v>
      </c>
      <c r="E411" s="461" t="s">
        <v>159</v>
      </c>
      <c r="F411" s="709">
        <v>2</v>
      </c>
      <c r="G411" s="710">
        <v>1292.51</v>
      </c>
      <c r="H411" s="463">
        <f t="shared" si="26"/>
        <v>2585.02</v>
      </c>
      <c r="I411" s="464">
        <f t="shared" si="27"/>
        <v>1.0033913230911095E-4</v>
      </c>
      <c r="J411" s="465">
        <f t="shared" si="25"/>
        <v>9.6021905888512851E-2</v>
      </c>
    </row>
    <row r="412" spans="1:10" s="212" customFormat="1" ht="16.5" x14ac:dyDescent="0.25">
      <c r="A412" s="255"/>
      <c r="B412" s="460" t="s">
        <v>767</v>
      </c>
      <c r="C412" s="461" t="s">
        <v>1336</v>
      </c>
      <c r="D412" s="462" t="s">
        <v>653</v>
      </c>
      <c r="E412" s="461" t="s">
        <v>188</v>
      </c>
      <c r="F412" s="709">
        <v>31.18</v>
      </c>
      <c r="G412" s="710">
        <v>81.72</v>
      </c>
      <c r="H412" s="463">
        <f t="shared" si="26"/>
        <v>2548.02</v>
      </c>
      <c r="I412" s="464">
        <f t="shared" si="27"/>
        <v>9.8902954679755249E-5</v>
      </c>
      <c r="J412" s="465">
        <f t="shared" si="25"/>
        <v>9.6120808843192601E-2</v>
      </c>
    </row>
    <row r="413" spans="1:10" ht="25.5" x14ac:dyDescent="0.25">
      <c r="A413" s="246" t="s">
        <v>73</v>
      </c>
      <c r="B413" s="460" t="s">
        <v>1634</v>
      </c>
      <c r="C413" s="461" t="s">
        <v>1635</v>
      </c>
      <c r="D413" s="462" t="s">
        <v>1636</v>
      </c>
      <c r="E413" s="461" t="s">
        <v>159</v>
      </c>
      <c r="F413" s="709">
        <v>52</v>
      </c>
      <c r="G413" s="710">
        <v>48.81</v>
      </c>
      <c r="H413" s="463">
        <f t="shared" si="26"/>
        <v>2538.12</v>
      </c>
      <c r="I413" s="464">
        <f t="shared" si="27"/>
        <v>9.8518680124873569E-5</v>
      </c>
      <c r="J413" s="465">
        <f t="shared" si="25"/>
        <v>9.621932752331748E-2</v>
      </c>
    </row>
    <row r="414" spans="1:10" ht="25.5" x14ac:dyDescent="0.25">
      <c r="A414" s="246" t="s">
        <v>73</v>
      </c>
      <c r="B414" s="460" t="s">
        <v>1910</v>
      </c>
      <c r="C414" s="461" t="s">
        <v>142</v>
      </c>
      <c r="D414" s="462" t="s">
        <v>1911</v>
      </c>
      <c r="E414" s="461" t="s">
        <v>136</v>
      </c>
      <c r="F414" s="709">
        <v>1</v>
      </c>
      <c r="G414" s="710">
        <v>2533.19</v>
      </c>
      <c r="H414" s="463">
        <f t="shared" si="26"/>
        <v>2533.19</v>
      </c>
      <c r="I414" s="464">
        <f t="shared" si="27"/>
        <v>9.8327319159664838E-5</v>
      </c>
      <c r="J414" s="465">
        <f t="shared" si="25"/>
        <v>9.6317654842477146E-2</v>
      </c>
    </row>
    <row r="415" spans="1:10" x14ac:dyDescent="0.25">
      <c r="A415" s="246" t="s">
        <v>73</v>
      </c>
      <c r="B415" s="460" t="s">
        <v>2274</v>
      </c>
      <c r="C415" s="461" t="s">
        <v>1097</v>
      </c>
      <c r="D415" s="462" t="s">
        <v>2275</v>
      </c>
      <c r="E415" s="461" t="s">
        <v>131</v>
      </c>
      <c r="F415" s="709">
        <v>13202.93</v>
      </c>
      <c r="G415" s="710">
        <v>0.19</v>
      </c>
      <c r="H415" s="463">
        <f t="shared" si="26"/>
        <v>2508.5500000000002</v>
      </c>
      <c r="I415" s="464">
        <f t="shared" si="27"/>
        <v>9.7370902489737142E-5</v>
      </c>
      <c r="J415" s="465">
        <f t="shared" si="25"/>
        <v>9.6415025744966881E-2</v>
      </c>
    </row>
    <row r="416" spans="1:10" x14ac:dyDescent="0.25">
      <c r="A416" s="246" t="s">
        <v>73</v>
      </c>
      <c r="B416" s="460" t="s">
        <v>867</v>
      </c>
      <c r="C416" s="461" t="s">
        <v>1336</v>
      </c>
      <c r="D416" s="462" t="s">
        <v>184</v>
      </c>
      <c r="E416" s="461" t="s">
        <v>137</v>
      </c>
      <c r="F416" s="709">
        <v>125</v>
      </c>
      <c r="G416" s="710">
        <v>20.059999999999999</v>
      </c>
      <c r="H416" s="463">
        <f t="shared" si="26"/>
        <v>2507.5</v>
      </c>
      <c r="I416" s="464">
        <f t="shared" si="27"/>
        <v>9.7330146097552721E-5</v>
      </c>
      <c r="J416" s="465">
        <f t="shared" si="25"/>
        <v>9.6512355891064439E-2</v>
      </c>
    </row>
    <row r="417" spans="1:24" x14ac:dyDescent="0.25">
      <c r="A417" s="246" t="s">
        <v>73</v>
      </c>
      <c r="B417" s="460" t="s">
        <v>740</v>
      </c>
      <c r="C417" s="461" t="s">
        <v>1336</v>
      </c>
      <c r="D417" s="462" t="s">
        <v>270</v>
      </c>
      <c r="E417" s="461" t="s">
        <v>137</v>
      </c>
      <c r="F417" s="709">
        <v>35</v>
      </c>
      <c r="G417" s="710">
        <v>71.12</v>
      </c>
      <c r="H417" s="463">
        <f t="shared" si="26"/>
        <v>2489.1999999999998</v>
      </c>
      <c r="I417" s="464">
        <f t="shared" si="27"/>
        <v>9.6619820405195701E-5</v>
      </c>
      <c r="J417" s="465">
        <f t="shared" si="25"/>
        <v>9.6608975711469633E-2</v>
      </c>
      <c r="P417" s="253"/>
      <c r="Q417" s="253"/>
      <c r="R417" s="254"/>
      <c r="S417" s="253"/>
      <c r="T417" s="252"/>
      <c r="U417" s="252"/>
      <c r="V417" s="251"/>
      <c r="W417" s="250"/>
      <c r="X417" s="249"/>
    </row>
    <row r="418" spans="1:24" x14ac:dyDescent="0.25">
      <c r="A418" s="246" t="s">
        <v>73</v>
      </c>
      <c r="B418" s="460" t="s">
        <v>2134</v>
      </c>
      <c r="C418" s="461" t="s">
        <v>1336</v>
      </c>
      <c r="D418" s="462" t="s">
        <v>2135</v>
      </c>
      <c r="E418" s="461" t="s">
        <v>131</v>
      </c>
      <c r="F418" s="709">
        <v>4.78</v>
      </c>
      <c r="G418" s="710">
        <v>516.79999999999995</v>
      </c>
      <c r="H418" s="463">
        <f t="shared" si="26"/>
        <v>2470.3000000000002</v>
      </c>
      <c r="I418" s="464">
        <f t="shared" si="27"/>
        <v>9.5886205345876164E-5</v>
      </c>
      <c r="J418" s="465">
        <f t="shared" si="25"/>
        <v>9.6704861916815515E-2</v>
      </c>
    </row>
    <row r="419" spans="1:24" ht="25.5" x14ac:dyDescent="0.25">
      <c r="A419" s="246" t="s">
        <v>73</v>
      </c>
      <c r="B419" s="460" t="s">
        <v>3707</v>
      </c>
      <c r="C419" s="461" t="s">
        <v>164</v>
      </c>
      <c r="D419" s="462" t="s">
        <v>3708</v>
      </c>
      <c r="E419" s="461" t="s">
        <v>136</v>
      </c>
      <c r="F419" s="709">
        <v>1</v>
      </c>
      <c r="G419" s="710">
        <v>2432.91</v>
      </c>
      <c r="H419" s="463">
        <f t="shared" si="26"/>
        <v>2432.91</v>
      </c>
      <c r="I419" s="464">
        <f t="shared" si="27"/>
        <v>9.4434889627994804E-5</v>
      </c>
      <c r="J419" s="465">
        <f t="shared" si="25"/>
        <v>9.6799296806443516E-2</v>
      </c>
    </row>
    <row r="420" spans="1:24" x14ac:dyDescent="0.25">
      <c r="A420" s="246" t="s">
        <v>73</v>
      </c>
      <c r="B420" s="460" t="s">
        <v>1032</v>
      </c>
      <c r="C420" s="461" t="s">
        <v>1336</v>
      </c>
      <c r="D420" s="462" t="s">
        <v>1033</v>
      </c>
      <c r="E420" s="461" t="s">
        <v>137</v>
      </c>
      <c r="F420" s="709">
        <v>9</v>
      </c>
      <c r="G420" s="710">
        <v>269.08999999999997</v>
      </c>
      <c r="H420" s="463">
        <f t="shared" si="26"/>
        <v>2421.81</v>
      </c>
      <c r="I420" s="464">
        <f t="shared" si="27"/>
        <v>9.4004036339188091E-5</v>
      </c>
      <c r="J420" s="465">
        <f t="shared" si="25"/>
        <v>9.6893300842782706E-2</v>
      </c>
    </row>
    <row r="421" spans="1:24" x14ac:dyDescent="0.25">
      <c r="A421" s="246" t="s">
        <v>73</v>
      </c>
      <c r="B421" s="460" t="s">
        <v>2759</v>
      </c>
      <c r="C421" s="461" t="s">
        <v>1336</v>
      </c>
      <c r="D421" s="462" t="s">
        <v>2760</v>
      </c>
      <c r="E421" s="461" t="s">
        <v>137</v>
      </c>
      <c r="F421" s="709">
        <v>17</v>
      </c>
      <c r="G421" s="710">
        <v>142.43</v>
      </c>
      <c r="H421" s="463">
        <f t="shared" si="26"/>
        <v>2421.31</v>
      </c>
      <c r="I421" s="464">
        <f t="shared" si="27"/>
        <v>9.3984628533385982E-5</v>
      </c>
      <c r="J421" s="465">
        <f t="shared" si="25"/>
        <v>9.698728547131609E-2</v>
      </c>
    </row>
    <row r="422" spans="1:24" x14ac:dyDescent="0.25">
      <c r="A422" s="246" t="s">
        <v>73</v>
      </c>
      <c r="B422" s="460" t="s">
        <v>1071</v>
      </c>
      <c r="C422" s="461" t="s">
        <v>1336</v>
      </c>
      <c r="D422" s="462" t="s">
        <v>1072</v>
      </c>
      <c r="E422" s="461" t="s">
        <v>137</v>
      </c>
      <c r="F422" s="709">
        <v>7</v>
      </c>
      <c r="G422" s="710">
        <v>344.41</v>
      </c>
      <c r="H422" s="463">
        <f t="shared" si="26"/>
        <v>2410.87</v>
      </c>
      <c r="I422" s="464">
        <f t="shared" si="27"/>
        <v>9.3579393548238045E-5</v>
      </c>
      <c r="J422" s="465">
        <f t="shared" si="25"/>
        <v>9.7080864864864322E-2</v>
      </c>
    </row>
    <row r="423" spans="1:24" x14ac:dyDescent="0.25">
      <c r="A423" s="246" t="s">
        <v>73</v>
      </c>
      <c r="B423" s="460" t="s">
        <v>2361</v>
      </c>
      <c r="C423" s="461" t="s">
        <v>1336</v>
      </c>
      <c r="D423" s="462" t="s">
        <v>2362</v>
      </c>
      <c r="E423" s="461" t="s">
        <v>188</v>
      </c>
      <c r="F423" s="709">
        <v>78.099999999999994</v>
      </c>
      <c r="G423" s="710">
        <v>30.73</v>
      </c>
      <c r="H423" s="463">
        <f t="shared" si="26"/>
        <v>2400.0100000000002</v>
      </c>
      <c r="I423" s="464">
        <f t="shared" si="27"/>
        <v>9.3157856006216352E-5</v>
      </c>
      <c r="J423" s="465">
        <f t="shared" si="25"/>
        <v>9.7174022720870543E-2</v>
      </c>
    </row>
    <row r="424" spans="1:24" x14ac:dyDescent="0.25">
      <c r="A424" s="246" t="s">
        <v>73</v>
      </c>
      <c r="B424" s="460" t="s">
        <v>2903</v>
      </c>
      <c r="C424" s="461" t="s">
        <v>1336</v>
      </c>
      <c r="D424" s="462" t="s">
        <v>2904</v>
      </c>
      <c r="E424" s="461" t="s">
        <v>131</v>
      </c>
      <c r="F424" s="709">
        <v>2.52</v>
      </c>
      <c r="G424" s="710">
        <v>949.09</v>
      </c>
      <c r="H424" s="463">
        <f t="shared" si="26"/>
        <v>2391.6999999999998</v>
      </c>
      <c r="I424" s="464">
        <f t="shared" si="27"/>
        <v>9.2835298273785365E-5</v>
      </c>
      <c r="J424" s="465">
        <f t="shared" si="25"/>
        <v>9.7266858019144323E-2</v>
      </c>
    </row>
    <row r="425" spans="1:24" x14ac:dyDescent="0.25">
      <c r="A425" s="246" t="s">
        <v>73</v>
      </c>
      <c r="B425" s="460" t="s">
        <v>3328</v>
      </c>
      <c r="C425" s="461" t="s">
        <v>1336</v>
      </c>
      <c r="D425" s="462" t="s">
        <v>3329</v>
      </c>
      <c r="E425" s="461" t="s">
        <v>136</v>
      </c>
      <c r="F425" s="709">
        <v>15</v>
      </c>
      <c r="G425" s="710">
        <v>158.62</v>
      </c>
      <c r="H425" s="463">
        <f t="shared" si="26"/>
        <v>2379.3000000000002</v>
      </c>
      <c r="I425" s="464">
        <f t="shared" si="27"/>
        <v>9.2353984689893197E-5</v>
      </c>
      <c r="J425" s="465">
        <f t="shared" si="25"/>
        <v>9.7359212003834211E-2</v>
      </c>
    </row>
    <row r="426" spans="1:24" ht="25.5" x14ac:dyDescent="0.25">
      <c r="A426" s="246" t="s">
        <v>73</v>
      </c>
      <c r="B426" s="460" t="s">
        <v>3784</v>
      </c>
      <c r="C426" s="461" t="s">
        <v>130</v>
      </c>
      <c r="D426" s="462" t="s">
        <v>3785</v>
      </c>
      <c r="E426" s="461" t="s">
        <v>136</v>
      </c>
      <c r="F426" s="709">
        <v>1</v>
      </c>
      <c r="G426" s="710">
        <v>2374.9699999999998</v>
      </c>
      <c r="H426" s="463">
        <f t="shared" si="26"/>
        <v>2374.9699999999998</v>
      </c>
      <c r="I426" s="464">
        <f t="shared" si="27"/>
        <v>9.2185913091646956E-5</v>
      </c>
      <c r="J426" s="465">
        <f t="shared" si="25"/>
        <v>9.7451397916925864E-2</v>
      </c>
    </row>
    <row r="427" spans="1:24" x14ac:dyDescent="0.25">
      <c r="A427" s="246" t="s">
        <v>73</v>
      </c>
      <c r="B427" s="460" t="s">
        <v>851</v>
      </c>
      <c r="C427" s="461" t="s">
        <v>1336</v>
      </c>
      <c r="D427" s="462" t="s">
        <v>176</v>
      </c>
      <c r="E427" s="461" t="s">
        <v>137</v>
      </c>
      <c r="F427" s="709">
        <v>62</v>
      </c>
      <c r="G427" s="710">
        <v>38.01</v>
      </c>
      <c r="H427" s="463">
        <f t="shared" si="26"/>
        <v>2356.62</v>
      </c>
      <c r="I427" s="464">
        <f t="shared" si="27"/>
        <v>9.1473646618709745E-5</v>
      </c>
      <c r="J427" s="465">
        <f t="shared" si="25"/>
        <v>9.7542871563544575E-2</v>
      </c>
    </row>
    <row r="428" spans="1:24" x14ac:dyDescent="0.25">
      <c r="A428" s="246" t="s">
        <v>73</v>
      </c>
      <c r="B428" s="460" t="s">
        <v>2641</v>
      </c>
      <c r="C428" s="461" t="s">
        <v>1336</v>
      </c>
      <c r="D428" s="462" t="s">
        <v>2642</v>
      </c>
      <c r="E428" s="461" t="s">
        <v>137</v>
      </c>
      <c r="F428" s="709">
        <v>99</v>
      </c>
      <c r="G428" s="710">
        <v>23.64</v>
      </c>
      <c r="H428" s="463">
        <f t="shared" si="26"/>
        <v>2340.36</v>
      </c>
      <c r="I428" s="464">
        <f t="shared" si="27"/>
        <v>9.0842504774025322E-5</v>
      </c>
      <c r="J428" s="465">
        <f t="shared" si="25"/>
        <v>9.7633714068318597E-2</v>
      </c>
    </row>
    <row r="429" spans="1:24" x14ac:dyDescent="0.25">
      <c r="A429" s="246" t="s">
        <v>73</v>
      </c>
      <c r="B429" s="460" t="s">
        <v>3493</v>
      </c>
      <c r="C429" s="461" t="s">
        <v>1336</v>
      </c>
      <c r="D429" s="462" t="s">
        <v>3494</v>
      </c>
      <c r="E429" s="461" t="s">
        <v>137</v>
      </c>
      <c r="F429" s="709">
        <v>169</v>
      </c>
      <c r="G429" s="710">
        <v>13.82</v>
      </c>
      <c r="H429" s="463">
        <f t="shared" si="26"/>
        <v>2335.58</v>
      </c>
      <c r="I429" s="464">
        <f t="shared" si="27"/>
        <v>9.0656966150557189E-5</v>
      </c>
      <c r="J429" s="465">
        <f t="shared" si="25"/>
        <v>9.7724371034469154E-2</v>
      </c>
    </row>
    <row r="430" spans="1:24" ht="38.25" x14ac:dyDescent="0.25">
      <c r="A430" s="246" t="s">
        <v>73</v>
      </c>
      <c r="B430" s="460" t="s">
        <v>3713</v>
      </c>
      <c r="C430" s="461" t="s">
        <v>160</v>
      </c>
      <c r="D430" s="462" t="s">
        <v>3714</v>
      </c>
      <c r="E430" s="461" t="s">
        <v>188</v>
      </c>
      <c r="F430" s="709">
        <v>38.35</v>
      </c>
      <c r="G430" s="710">
        <v>58.7</v>
      </c>
      <c r="H430" s="463">
        <f t="shared" si="26"/>
        <v>2251.14</v>
      </c>
      <c r="I430" s="464">
        <f t="shared" si="27"/>
        <v>8.7379375906697837E-5</v>
      </c>
      <c r="J430" s="465">
        <f t="shared" si="25"/>
        <v>9.7811750410375847E-2</v>
      </c>
    </row>
    <row r="431" spans="1:24" ht="38.25" x14ac:dyDescent="0.25">
      <c r="A431" s="246" t="s">
        <v>73</v>
      </c>
      <c r="B431" s="460" t="s">
        <v>1550</v>
      </c>
      <c r="C431" s="461" t="s">
        <v>130</v>
      </c>
      <c r="D431" s="462" t="s">
        <v>1551</v>
      </c>
      <c r="E431" s="461" t="s">
        <v>159</v>
      </c>
      <c r="F431" s="709">
        <v>5</v>
      </c>
      <c r="G431" s="710">
        <v>447.01</v>
      </c>
      <c r="H431" s="463">
        <f t="shared" si="26"/>
        <v>2235.0500000000002</v>
      </c>
      <c r="I431" s="464">
        <f t="shared" si="27"/>
        <v>8.6754832715986134E-5</v>
      </c>
      <c r="J431" s="465">
        <f t="shared" si="25"/>
        <v>9.7898505243091835E-2</v>
      </c>
    </row>
    <row r="432" spans="1:24" x14ac:dyDescent="0.25">
      <c r="A432" s="246" t="s">
        <v>73</v>
      </c>
      <c r="B432" s="460" t="s">
        <v>844</v>
      </c>
      <c r="C432" s="461" t="s">
        <v>1336</v>
      </c>
      <c r="D432" s="462" t="s">
        <v>168</v>
      </c>
      <c r="E432" s="461" t="s">
        <v>137</v>
      </c>
      <c r="F432" s="709">
        <v>70</v>
      </c>
      <c r="G432" s="710">
        <v>31.43</v>
      </c>
      <c r="H432" s="463">
        <f t="shared" si="26"/>
        <v>2200.1</v>
      </c>
      <c r="I432" s="464">
        <f t="shared" si="27"/>
        <v>8.5398227090419031E-5</v>
      </c>
      <c r="J432" s="465">
        <f t="shared" si="25"/>
        <v>9.7983903470182251E-2</v>
      </c>
    </row>
    <row r="433" spans="1:10" ht="25.5" x14ac:dyDescent="0.25">
      <c r="A433" s="246" t="s">
        <v>73</v>
      </c>
      <c r="B433" s="460" t="s">
        <v>1980</v>
      </c>
      <c r="C433" s="461" t="s">
        <v>160</v>
      </c>
      <c r="D433" s="462" t="s">
        <v>1981</v>
      </c>
      <c r="E433" s="461" t="s">
        <v>159</v>
      </c>
      <c r="F433" s="709">
        <v>8</v>
      </c>
      <c r="G433" s="710">
        <v>266.23</v>
      </c>
      <c r="H433" s="463">
        <f t="shared" si="26"/>
        <v>2129.84</v>
      </c>
      <c r="I433" s="464">
        <f t="shared" si="27"/>
        <v>8.2671042219107356E-5</v>
      </c>
      <c r="J433" s="465">
        <f t="shared" si="25"/>
        <v>9.8066574512401361E-2</v>
      </c>
    </row>
    <row r="434" spans="1:10" x14ac:dyDescent="0.25">
      <c r="A434" s="246" t="s">
        <v>73</v>
      </c>
      <c r="B434" s="460" t="s">
        <v>3286</v>
      </c>
      <c r="C434" s="461" t="s">
        <v>1336</v>
      </c>
      <c r="D434" s="462" t="s">
        <v>3287</v>
      </c>
      <c r="E434" s="461" t="s">
        <v>136</v>
      </c>
      <c r="F434" s="709">
        <v>1</v>
      </c>
      <c r="G434" s="710">
        <v>2127.09</v>
      </c>
      <c r="H434" s="463">
        <f t="shared" si="26"/>
        <v>2127.09</v>
      </c>
      <c r="I434" s="464">
        <f t="shared" si="27"/>
        <v>8.2564299287195779E-5</v>
      </c>
      <c r="J434" s="465">
        <f t="shared" si="25"/>
        <v>9.814913881168856E-2</v>
      </c>
    </row>
    <row r="435" spans="1:10" ht="25.5" x14ac:dyDescent="0.25">
      <c r="A435" s="246" t="s">
        <v>73</v>
      </c>
      <c r="B435" s="460" t="s">
        <v>3464</v>
      </c>
      <c r="C435" s="461" t="s">
        <v>160</v>
      </c>
      <c r="D435" s="462" t="s">
        <v>3465</v>
      </c>
      <c r="E435" s="461" t="s">
        <v>159</v>
      </c>
      <c r="F435" s="709">
        <v>2</v>
      </c>
      <c r="G435" s="710">
        <v>1038.4000000000001</v>
      </c>
      <c r="H435" s="463">
        <f t="shared" si="26"/>
        <v>2076.8000000000002</v>
      </c>
      <c r="I435" s="464">
        <f t="shared" si="27"/>
        <v>8.0612262179620143E-5</v>
      </c>
      <c r="J435" s="465">
        <f t="shared" si="25"/>
        <v>9.822975107386818E-2</v>
      </c>
    </row>
    <row r="436" spans="1:10" x14ac:dyDescent="0.25">
      <c r="A436" s="246" t="s">
        <v>73</v>
      </c>
      <c r="B436" s="460" t="s">
        <v>1105</v>
      </c>
      <c r="C436" s="461" t="s">
        <v>1336</v>
      </c>
      <c r="D436" s="462" t="s">
        <v>1106</v>
      </c>
      <c r="E436" s="461" t="s">
        <v>137</v>
      </c>
      <c r="F436" s="709">
        <v>267</v>
      </c>
      <c r="G436" s="710">
        <v>7.76</v>
      </c>
      <c r="H436" s="463">
        <f t="shared" si="26"/>
        <v>2071.92</v>
      </c>
      <c r="I436" s="464">
        <f t="shared" si="27"/>
        <v>8.0422841994991603E-5</v>
      </c>
      <c r="J436" s="465">
        <f t="shared" si="25"/>
        <v>9.8310173915863178E-2</v>
      </c>
    </row>
    <row r="437" spans="1:10" x14ac:dyDescent="0.25">
      <c r="A437" s="246" t="s">
        <v>73</v>
      </c>
      <c r="B437" s="466" t="s">
        <v>745</v>
      </c>
      <c r="C437" s="467" t="s">
        <v>1336</v>
      </c>
      <c r="D437" s="468" t="s">
        <v>193</v>
      </c>
      <c r="E437" s="467" t="s">
        <v>137</v>
      </c>
      <c r="F437" s="711">
        <v>181</v>
      </c>
      <c r="G437" s="712">
        <v>11.34</v>
      </c>
      <c r="H437" s="469">
        <f t="shared" si="26"/>
        <v>2052.54</v>
      </c>
      <c r="I437" s="464">
        <f t="shared" si="27"/>
        <v>7.9670595442102039E-5</v>
      </c>
      <c r="J437" s="465">
        <f t="shared" si="25"/>
        <v>9.838984451130528E-2</v>
      </c>
    </row>
    <row r="438" spans="1:10" ht="25.5" x14ac:dyDescent="0.25">
      <c r="A438" s="246" t="s">
        <v>73</v>
      </c>
      <c r="B438" s="466" t="s">
        <v>2513</v>
      </c>
      <c r="C438" s="467" t="s">
        <v>142</v>
      </c>
      <c r="D438" s="468" t="s">
        <v>2514</v>
      </c>
      <c r="E438" s="467" t="s">
        <v>136</v>
      </c>
      <c r="F438" s="711">
        <v>12</v>
      </c>
      <c r="G438" s="712">
        <v>169.13</v>
      </c>
      <c r="H438" s="469">
        <f t="shared" si="26"/>
        <v>2029.56</v>
      </c>
      <c r="I438" s="464">
        <f t="shared" si="27"/>
        <v>7.8778612687437321E-5</v>
      </c>
      <c r="J438" s="465">
        <f t="shared" si="25"/>
        <v>9.8468623123992724E-2</v>
      </c>
    </row>
    <row r="439" spans="1:10" x14ac:dyDescent="0.25">
      <c r="A439" s="246" t="s">
        <v>73</v>
      </c>
      <c r="B439" s="466" t="s">
        <v>2065</v>
      </c>
      <c r="C439" s="467" t="s">
        <v>1336</v>
      </c>
      <c r="D439" s="468" t="s">
        <v>2066</v>
      </c>
      <c r="E439" s="467" t="s">
        <v>137</v>
      </c>
      <c r="F439" s="711">
        <v>18</v>
      </c>
      <c r="G439" s="712">
        <v>110.77</v>
      </c>
      <c r="H439" s="469">
        <f>TRUNC(F439*G439,2)</f>
        <v>1993.86</v>
      </c>
      <c r="I439" s="464">
        <f t="shared" si="27"/>
        <v>7.7392895353167076E-5</v>
      </c>
      <c r="J439" s="465">
        <f t="shared" si="25"/>
        <v>9.8546016019345886E-2</v>
      </c>
    </row>
    <row r="440" spans="1:10" ht="25.5" x14ac:dyDescent="0.25">
      <c r="A440" s="246" t="s">
        <v>73</v>
      </c>
      <c r="B440" s="466" t="s">
        <v>1610</v>
      </c>
      <c r="C440" s="467" t="s">
        <v>160</v>
      </c>
      <c r="D440" s="468" t="s">
        <v>1611</v>
      </c>
      <c r="E440" s="467" t="s">
        <v>159</v>
      </c>
      <c r="F440" s="711">
        <v>1</v>
      </c>
      <c r="G440" s="712">
        <v>1977.01</v>
      </c>
      <c r="H440" s="469">
        <f t="shared" ref="H440:H503" si="28">TRUNC(F440*G440,2)</f>
        <v>1977.01</v>
      </c>
      <c r="I440" s="464">
        <f t="shared" si="27"/>
        <v>7.6738852297636163E-5</v>
      </c>
      <c r="J440" s="465">
        <f t="shared" si="25"/>
        <v>9.8622754871643528E-2</v>
      </c>
    </row>
    <row r="441" spans="1:10" x14ac:dyDescent="0.25">
      <c r="A441" s="246" t="s">
        <v>73</v>
      </c>
      <c r="B441" s="466" t="s">
        <v>1373</v>
      </c>
      <c r="C441" s="467" t="s">
        <v>1336</v>
      </c>
      <c r="D441" s="468" t="s">
        <v>1374</v>
      </c>
      <c r="E441" s="467" t="s">
        <v>131</v>
      </c>
      <c r="F441" s="711">
        <v>4</v>
      </c>
      <c r="G441" s="712">
        <v>493.98</v>
      </c>
      <c r="H441" s="469">
        <f t="shared" si="28"/>
        <v>1975.92</v>
      </c>
      <c r="I441" s="464">
        <f t="shared" si="27"/>
        <v>7.6696543280987579E-5</v>
      </c>
      <c r="J441" s="465">
        <f t="shared" si="25"/>
        <v>9.8699451414924519E-2</v>
      </c>
    </row>
    <row r="442" spans="1:10" x14ac:dyDescent="0.25">
      <c r="A442" s="246" t="s">
        <v>73</v>
      </c>
      <c r="B442" s="466" t="s">
        <v>3690</v>
      </c>
      <c r="C442" s="467" t="s">
        <v>130</v>
      </c>
      <c r="D442" s="468" t="s">
        <v>3691</v>
      </c>
      <c r="E442" s="467" t="s">
        <v>137</v>
      </c>
      <c r="F442" s="711">
        <v>9</v>
      </c>
      <c r="G442" s="712">
        <v>217.86</v>
      </c>
      <c r="H442" s="469">
        <f t="shared" si="28"/>
        <v>1960.74</v>
      </c>
      <c r="I442" s="464">
        <f t="shared" si="27"/>
        <v>7.6107322296835699E-5</v>
      </c>
      <c r="J442" s="465">
        <f t="shared" si="25"/>
        <v>9.8775558737221353E-2</v>
      </c>
    </row>
    <row r="443" spans="1:10" ht="25.5" x14ac:dyDescent="0.25">
      <c r="A443" s="246" t="s">
        <v>73</v>
      </c>
      <c r="B443" s="466" t="s">
        <v>3768</v>
      </c>
      <c r="C443" s="467" t="s">
        <v>142</v>
      </c>
      <c r="D443" s="468" t="s">
        <v>3769</v>
      </c>
      <c r="E443" s="467" t="s">
        <v>141</v>
      </c>
      <c r="F443" s="711">
        <v>63.5</v>
      </c>
      <c r="G443" s="712">
        <v>30.74</v>
      </c>
      <c r="H443" s="469">
        <f t="shared" si="28"/>
        <v>1951.99</v>
      </c>
      <c r="I443" s="464">
        <f t="shared" si="27"/>
        <v>7.5767685695298876E-5</v>
      </c>
      <c r="J443" s="465">
        <f t="shared" si="25"/>
        <v>9.8851326422916649E-2</v>
      </c>
    </row>
    <row r="444" spans="1:10" x14ac:dyDescent="0.25">
      <c r="A444" s="246" t="s">
        <v>73</v>
      </c>
      <c r="B444" s="466" t="s">
        <v>1705</v>
      </c>
      <c r="C444" s="467" t="s">
        <v>142</v>
      </c>
      <c r="D444" s="468" t="s">
        <v>1706</v>
      </c>
      <c r="E444" s="467" t="s">
        <v>136</v>
      </c>
      <c r="F444" s="711">
        <v>57</v>
      </c>
      <c r="G444" s="712">
        <v>33.31</v>
      </c>
      <c r="H444" s="469">
        <f t="shared" si="28"/>
        <v>1898.67</v>
      </c>
      <c r="I444" s="464">
        <f t="shared" si="27"/>
        <v>7.369803728456248E-5</v>
      </c>
      <c r="J444" s="465">
        <f t="shared" si="25"/>
        <v>9.8925024460201211E-2</v>
      </c>
    </row>
    <row r="445" spans="1:10" x14ac:dyDescent="0.25">
      <c r="A445" s="246" t="s">
        <v>73</v>
      </c>
      <c r="B445" s="466" t="s">
        <v>2534</v>
      </c>
      <c r="C445" s="467" t="s">
        <v>1336</v>
      </c>
      <c r="D445" s="468" t="s">
        <v>2535</v>
      </c>
      <c r="E445" s="467" t="s">
        <v>137</v>
      </c>
      <c r="F445" s="711">
        <v>10</v>
      </c>
      <c r="G445" s="712">
        <v>189.05</v>
      </c>
      <c r="H445" s="469">
        <f t="shared" si="28"/>
        <v>1890.5</v>
      </c>
      <c r="I445" s="464">
        <f t="shared" si="27"/>
        <v>7.3380913737756091E-5</v>
      </c>
      <c r="J445" s="465">
        <f t="shared" si="25"/>
        <v>9.8998405373938961E-2</v>
      </c>
    </row>
    <row r="446" spans="1:10" x14ac:dyDescent="0.25">
      <c r="A446" s="246" t="s">
        <v>73</v>
      </c>
      <c r="B446" s="466" t="s">
        <v>2322</v>
      </c>
      <c r="C446" s="467" t="s">
        <v>1336</v>
      </c>
      <c r="D446" s="468" t="s">
        <v>2323</v>
      </c>
      <c r="E446" s="467" t="s">
        <v>137</v>
      </c>
      <c r="F446" s="711">
        <v>13</v>
      </c>
      <c r="G446" s="712">
        <v>143.9</v>
      </c>
      <c r="H446" s="469">
        <f t="shared" si="28"/>
        <v>1870.7</v>
      </c>
      <c r="I446" s="464">
        <f t="shared" si="27"/>
        <v>7.2612364627992773E-5</v>
      </c>
      <c r="J446" s="465">
        <f t="shared" ref="J446:J509" si="29">I446+J445</f>
        <v>9.9071017738566955E-2</v>
      </c>
    </row>
    <row r="447" spans="1:10" ht="25.5" x14ac:dyDescent="0.25">
      <c r="A447" s="246" t="s">
        <v>73</v>
      </c>
      <c r="B447" s="466" t="s">
        <v>1663</v>
      </c>
      <c r="C447" s="467" t="s">
        <v>1336</v>
      </c>
      <c r="D447" s="468" t="s">
        <v>1664</v>
      </c>
      <c r="E447" s="467" t="s">
        <v>137</v>
      </c>
      <c r="F447" s="711">
        <v>6</v>
      </c>
      <c r="G447" s="712">
        <v>305.68</v>
      </c>
      <c r="H447" s="469">
        <f t="shared" si="28"/>
        <v>1834.08</v>
      </c>
      <c r="I447" s="464">
        <f t="shared" si="27"/>
        <v>7.119093693104665E-5</v>
      </c>
      <c r="J447" s="465">
        <f t="shared" si="29"/>
        <v>9.9142208675498E-2</v>
      </c>
    </row>
    <row r="448" spans="1:10" x14ac:dyDescent="0.25">
      <c r="A448" s="246" t="s">
        <v>73</v>
      </c>
      <c r="B448" s="466" t="s">
        <v>3241</v>
      </c>
      <c r="C448" s="467" t="s">
        <v>1336</v>
      </c>
      <c r="D448" s="468" t="s">
        <v>3242</v>
      </c>
      <c r="E448" s="467" t="s">
        <v>188</v>
      </c>
      <c r="F448" s="711">
        <v>43.33</v>
      </c>
      <c r="G448" s="712">
        <v>42.19</v>
      </c>
      <c r="H448" s="469">
        <f t="shared" si="28"/>
        <v>1828.09</v>
      </c>
      <c r="I448" s="464">
        <f t="shared" si="27"/>
        <v>7.0958431417537444E-5</v>
      </c>
      <c r="J448" s="465">
        <f t="shared" si="29"/>
        <v>9.9213167106915537E-2</v>
      </c>
    </row>
    <row r="449" spans="1:10" x14ac:dyDescent="0.25">
      <c r="A449" s="246" t="s">
        <v>73</v>
      </c>
      <c r="B449" s="466" t="s">
        <v>1934</v>
      </c>
      <c r="C449" s="467" t="s">
        <v>1336</v>
      </c>
      <c r="D449" s="468" t="s">
        <v>1935</v>
      </c>
      <c r="E449" s="467" t="s">
        <v>138</v>
      </c>
      <c r="F449" s="711">
        <v>1.81</v>
      </c>
      <c r="G449" s="712">
        <v>1006.23</v>
      </c>
      <c r="H449" s="469">
        <f t="shared" si="28"/>
        <v>1821.27</v>
      </c>
      <c r="I449" s="464">
        <f t="shared" si="27"/>
        <v>7.0693708946396741E-5</v>
      </c>
      <c r="J449" s="465">
        <f t="shared" si="29"/>
        <v>9.9283860815861935E-2</v>
      </c>
    </row>
    <row r="450" spans="1:10" x14ac:dyDescent="0.25">
      <c r="A450" s="246" t="s">
        <v>73</v>
      </c>
      <c r="B450" s="466" t="s">
        <v>1869</v>
      </c>
      <c r="C450" s="467" t="s">
        <v>1336</v>
      </c>
      <c r="D450" s="468" t="s">
        <v>1870</v>
      </c>
      <c r="E450" s="467" t="s">
        <v>137</v>
      </c>
      <c r="F450" s="711">
        <v>28</v>
      </c>
      <c r="G450" s="712">
        <v>65.02</v>
      </c>
      <c r="H450" s="469">
        <f t="shared" si="28"/>
        <v>1820.56</v>
      </c>
      <c r="I450" s="464">
        <f t="shared" si="27"/>
        <v>7.0666149862157749E-5</v>
      </c>
      <c r="J450" s="465">
        <f t="shared" si="29"/>
        <v>9.9354526965724096E-2</v>
      </c>
    </row>
    <row r="451" spans="1:10" x14ac:dyDescent="0.25">
      <c r="A451" s="246" t="s">
        <v>73</v>
      </c>
      <c r="B451" s="466" t="s">
        <v>1625</v>
      </c>
      <c r="C451" s="467" t="s">
        <v>1336</v>
      </c>
      <c r="D451" s="468" t="s">
        <v>1626</v>
      </c>
      <c r="E451" s="467" t="s">
        <v>188</v>
      </c>
      <c r="F451" s="711">
        <v>70</v>
      </c>
      <c r="G451" s="712">
        <v>25.5</v>
      </c>
      <c r="H451" s="469">
        <f t="shared" si="28"/>
        <v>1785</v>
      </c>
      <c r="I451" s="464">
        <f t="shared" si="27"/>
        <v>6.9285866713512102E-5</v>
      </c>
      <c r="J451" s="465">
        <f t="shared" si="29"/>
        <v>9.9423812832437605E-2</v>
      </c>
    </row>
    <row r="452" spans="1:10" x14ac:dyDescent="0.25">
      <c r="A452" s="246" t="s">
        <v>73</v>
      </c>
      <c r="B452" s="466" t="s">
        <v>3208</v>
      </c>
      <c r="C452" s="467" t="s">
        <v>164</v>
      </c>
      <c r="D452" s="468" t="s">
        <v>3209</v>
      </c>
      <c r="E452" s="467" t="s">
        <v>136</v>
      </c>
      <c r="F452" s="711">
        <v>236</v>
      </c>
      <c r="G452" s="712">
        <v>7.52</v>
      </c>
      <c r="H452" s="469">
        <f t="shared" si="28"/>
        <v>1774.72</v>
      </c>
      <c r="I452" s="464">
        <f t="shared" si="27"/>
        <v>6.8886842226220844E-5</v>
      </c>
      <c r="J452" s="465">
        <f t="shared" si="29"/>
        <v>9.9492699674663829E-2</v>
      </c>
    </row>
    <row r="453" spans="1:10" ht="25.5" x14ac:dyDescent="0.25">
      <c r="A453" s="246" t="s">
        <v>73</v>
      </c>
      <c r="B453" s="466" t="s">
        <v>3262</v>
      </c>
      <c r="C453" s="467" t="s">
        <v>164</v>
      </c>
      <c r="D453" s="468" t="s">
        <v>3263</v>
      </c>
      <c r="E453" s="467" t="s">
        <v>141</v>
      </c>
      <c r="F453" s="711">
        <v>95.84</v>
      </c>
      <c r="G453" s="712">
        <v>18.48</v>
      </c>
      <c r="H453" s="469">
        <f t="shared" si="28"/>
        <v>1771.12</v>
      </c>
      <c r="I453" s="464">
        <f t="shared" si="27"/>
        <v>6.874710602444569E-5</v>
      </c>
      <c r="J453" s="465">
        <f t="shared" si="29"/>
        <v>9.9561446780688276E-2</v>
      </c>
    </row>
    <row r="454" spans="1:10" x14ac:dyDescent="0.25">
      <c r="A454" s="246" t="s">
        <v>73</v>
      </c>
      <c r="B454" s="466" t="s">
        <v>3805</v>
      </c>
      <c r="C454" s="467" t="s">
        <v>1336</v>
      </c>
      <c r="D454" s="468" t="s">
        <v>3806</v>
      </c>
      <c r="E454" s="467" t="s">
        <v>137</v>
      </c>
      <c r="F454" s="711">
        <v>2</v>
      </c>
      <c r="G454" s="712">
        <v>876.33</v>
      </c>
      <c r="H454" s="469">
        <f t="shared" si="28"/>
        <v>1752.66</v>
      </c>
      <c r="I454" s="464">
        <f t="shared" si="27"/>
        <v>6.8030569834232003E-5</v>
      </c>
      <c r="J454" s="465">
        <f t="shared" si="29"/>
        <v>9.9629477350522508E-2</v>
      </c>
    </row>
    <row r="455" spans="1:10" x14ac:dyDescent="0.25">
      <c r="A455" s="246" t="s">
        <v>73</v>
      </c>
      <c r="B455" s="466" t="s">
        <v>2582</v>
      </c>
      <c r="C455" s="467" t="s">
        <v>1336</v>
      </c>
      <c r="D455" s="468" t="s">
        <v>2583</v>
      </c>
      <c r="E455" s="467" t="s">
        <v>137</v>
      </c>
      <c r="F455" s="711">
        <v>12</v>
      </c>
      <c r="G455" s="712">
        <v>145.6</v>
      </c>
      <c r="H455" s="469">
        <f t="shared" si="28"/>
        <v>1747.2</v>
      </c>
      <c r="I455" s="464">
        <f t="shared" si="27"/>
        <v>6.7818636594873028E-5</v>
      </c>
      <c r="J455" s="465">
        <f t="shared" si="29"/>
        <v>9.9697295987117379E-2</v>
      </c>
    </row>
    <row r="456" spans="1:10" x14ac:dyDescent="0.25">
      <c r="A456" s="246" t="s">
        <v>73</v>
      </c>
      <c r="B456" s="466" t="s">
        <v>2150</v>
      </c>
      <c r="C456" s="467" t="s">
        <v>1336</v>
      </c>
      <c r="D456" s="468" t="s">
        <v>2151</v>
      </c>
      <c r="E456" s="467" t="s">
        <v>131</v>
      </c>
      <c r="F456" s="711">
        <v>2.4</v>
      </c>
      <c r="G456" s="712">
        <v>726.55</v>
      </c>
      <c r="H456" s="469">
        <f t="shared" si="28"/>
        <v>1743.72</v>
      </c>
      <c r="I456" s="464">
        <f t="shared" si="27"/>
        <v>6.7683558266490377E-5</v>
      </c>
      <c r="J456" s="465">
        <f t="shared" si="29"/>
        <v>9.9764979545383867E-2</v>
      </c>
    </row>
    <row r="457" spans="1:10" ht="38.25" x14ac:dyDescent="0.25">
      <c r="A457" s="246" t="s">
        <v>73</v>
      </c>
      <c r="B457" s="466" t="s">
        <v>3764</v>
      </c>
      <c r="C457" s="467" t="s">
        <v>160</v>
      </c>
      <c r="D457" s="468" t="s">
        <v>3765</v>
      </c>
      <c r="E457" s="467" t="s">
        <v>159</v>
      </c>
      <c r="F457" s="711">
        <v>16</v>
      </c>
      <c r="G457" s="712">
        <v>107.21</v>
      </c>
      <c r="H457" s="469">
        <f t="shared" si="28"/>
        <v>1715.36</v>
      </c>
      <c r="I457" s="464">
        <f t="shared" si="27"/>
        <v>6.6582747521395024E-5</v>
      </c>
      <c r="J457" s="465">
        <f t="shared" si="29"/>
        <v>9.9831562292905268E-2</v>
      </c>
    </row>
    <row r="458" spans="1:10" x14ac:dyDescent="0.25">
      <c r="A458" s="246" t="s">
        <v>73</v>
      </c>
      <c r="B458" s="466" t="s">
        <v>2059</v>
      </c>
      <c r="C458" s="467" t="s">
        <v>1336</v>
      </c>
      <c r="D458" s="468" t="s">
        <v>2060</v>
      </c>
      <c r="E458" s="467" t="s">
        <v>137</v>
      </c>
      <c r="F458" s="711">
        <v>47</v>
      </c>
      <c r="G458" s="712">
        <v>36.299999999999997</v>
      </c>
      <c r="H458" s="469">
        <f t="shared" si="28"/>
        <v>1706.1</v>
      </c>
      <c r="I458" s="464">
        <f t="shared" si="27"/>
        <v>6.6223314957940052E-5</v>
      </c>
      <c r="J458" s="465">
        <f t="shared" si="29"/>
        <v>9.9897785607863207E-2</v>
      </c>
    </row>
    <row r="459" spans="1:10" x14ac:dyDescent="0.25">
      <c r="A459" s="246" t="s">
        <v>73</v>
      </c>
      <c r="B459" s="466" t="s">
        <v>3440</v>
      </c>
      <c r="C459" s="467" t="s">
        <v>1336</v>
      </c>
      <c r="D459" s="468" t="s">
        <v>3441</v>
      </c>
      <c r="E459" s="467" t="s">
        <v>137</v>
      </c>
      <c r="F459" s="711">
        <v>9</v>
      </c>
      <c r="G459" s="712">
        <v>189.07</v>
      </c>
      <c r="H459" s="469">
        <f t="shared" si="28"/>
        <v>1701.63</v>
      </c>
      <c r="I459" s="464">
        <f t="shared" ref="I459:I522" si="30">H459/$J$761</f>
        <v>6.6049809174069252E-5</v>
      </c>
      <c r="J459" s="465">
        <f t="shared" si="29"/>
        <v>9.9963835417037281E-2</v>
      </c>
    </row>
    <row r="460" spans="1:10" ht="25.5" x14ac:dyDescent="0.25">
      <c r="A460" s="246" t="s">
        <v>73</v>
      </c>
      <c r="B460" s="466" t="s">
        <v>1971</v>
      </c>
      <c r="C460" s="467" t="s">
        <v>160</v>
      </c>
      <c r="D460" s="468" t="s">
        <v>1972</v>
      </c>
      <c r="E460" s="467" t="s">
        <v>159</v>
      </c>
      <c r="F460" s="711">
        <v>6</v>
      </c>
      <c r="G460" s="712">
        <v>282.83999999999997</v>
      </c>
      <c r="H460" s="469">
        <f t="shared" si="28"/>
        <v>1697.04</v>
      </c>
      <c r="I460" s="464">
        <f t="shared" si="30"/>
        <v>6.5871645516805922E-5</v>
      </c>
      <c r="J460" s="465">
        <f t="shared" si="29"/>
        <v>0.10002970706255408</v>
      </c>
    </row>
    <row r="461" spans="1:10" ht="25.5" x14ac:dyDescent="0.25">
      <c r="A461" s="246" t="s">
        <v>73</v>
      </c>
      <c r="B461" s="466" t="s">
        <v>1904</v>
      </c>
      <c r="C461" s="467" t="s">
        <v>160</v>
      </c>
      <c r="D461" s="468" t="s">
        <v>1905</v>
      </c>
      <c r="E461" s="467" t="s">
        <v>159</v>
      </c>
      <c r="F461" s="711">
        <v>6</v>
      </c>
      <c r="G461" s="712">
        <v>278.83999999999997</v>
      </c>
      <c r="H461" s="469">
        <f t="shared" si="28"/>
        <v>1673.04</v>
      </c>
      <c r="I461" s="464">
        <f t="shared" si="30"/>
        <v>6.494007083830492E-5</v>
      </c>
      <c r="J461" s="465">
        <f t="shared" si="29"/>
        <v>0.10009464713339239</v>
      </c>
    </row>
    <row r="462" spans="1:10" ht="25.5" x14ac:dyDescent="0.25">
      <c r="A462" s="246" t="s">
        <v>73</v>
      </c>
      <c r="B462" s="466" t="s">
        <v>2010</v>
      </c>
      <c r="C462" s="467" t="s">
        <v>130</v>
      </c>
      <c r="D462" s="468" t="s">
        <v>2011</v>
      </c>
      <c r="E462" s="467" t="s">
        <v>159</v>
      </c>
      <c r="F462" s="711">
        <v>20</v>
      </c>
      <c r="G462" s="712">
        <v>82.84</v>
      </c>
      <c r="H462" s="469">
        <f t="shared" si="28"/>
        <v>1656.8</v>
      </c>
      <c r="I462" s="464">
        <f t="shared" si="30"/>
        <v>6.4309705305852578E-5</v>
      </c>
      <c r="J462" s="465">
        <f t="shared" si="29"/>
        <v>0.10015895683869824</v>
      </c>
    </row>
    <row r="463" spans="1:10" ht="25.5" x14ac:dyDescent="0.25">
      <c r="A463" s="246" t="s">
        <v>73</v>
      </c>
      <c r="B463" s="466" t="s">
        <v>1764</v>
      </c>
      <c r="C463" s="467" t="s">
        <v>1336</v>
      </c>
      <c r="D463" s="468" t="s">
        <v>1765</v>
      </c>
      <c r="E463" s="467" t="s">
        <v>136</v>
      </c>
      <c r="F463" s="711">
        <v>2</v>
      </c>
      <c r="G463" s="712">
        <v>827.58</v>
      </c>
      <c r="H463" s="469">
        <f t="shared" si="28"/>
        <v>1655.16</v>
      </c>
      <c r="I463" s="464">
        <f t="shared" si="30"/>
        <v>6.4246047702821681E-5</v>
      </c>
      <c r="J463" s="465">
        <f t="shared" si="29"/>
        <v>0.10022320288640106</v>
      </c>
    </row>
    <row r="464" spans="1:10" x14ac:dyDescent="0.25">
      <c r="A464" s="246" t="s">
        <v>73</v>
      </c>
      <c r="B464" s="466" t="s">
        <v>873</v>
      </c>
      <c r="C464" s="467" t="s">
        <v>1336</v>
      </c>
      <c r="D464" s="468" t="s">
        <v>189</v>
      </c>
      <c r="E464" s="467" t="s">
        <v>141</v>
      </c>
      <c r="F464" s="711">
        <v>108.24</v>
      </c>
      <c r="G464" s="712">
        <v>15.26</v>
      </c>
      <c r="H464" s="469">
        <f t="shared" si="28"/>
        <v>1651.74</v>
      </c>
      <c r="I464" s="464">
        <f t="shared" si="30"/>
        <v>6.4113298311135289E-5</v>
      </c>
      <c r="J464" s="465">
        <f t="shared" si="29"/>
        <v>0.10028731618471219</v>
      </c>
    </row>
    <row r="465" spans="1:10" x14ac:dyDescent="0.25">
      <c r="A465" s="246" t="s">
        <v>73</v>
      </c>
      <c r="B465" s="466" t="s">
        <v>846</v>
      </c>
      <c r="C465" s="467" t="s">
        <v>1336</v>
      </c>
      <c r="D465" s="468" t="s">
        <v>170</v>
      </c>
      <c r="E465" s="467" t="s">
        <v>137</v>
      </c>
      <c r="F465" s="711">
        <v>92</v>
      </c>
      <c r="G465" s="712">
        <v>17.66</v>
      </c>
      <c r="H465" s="469">
        <f t="shared" si="28"/>
        <v>1624.72</v>
      </c>
      <c r="I465" s="464">
        <f t="shared" si="30"/>
        <v>6.3064500485589568E-5</v>
      </c>
      <c r="J465" s="465">
        <f t="shared" si="29"/>
        <v>0.10035038068519778</v>
      </c>
    </row>
    <row r="466" spans="1:10" x14ac:dyDescent="0.25">
      <c r="A466" s="246" t="s">
        <v>73</v>
      </c>
      <c r="B466" s="466" t="s">
        <v>3159</v>
      </c>
      <c r="C466" s="467" t="s">
        <v>1336</v>
      </c>
      <c r="D466" s="468" t="s">
        <v>3160</v>
      </c>
      <c r="E466" s="467" t="s">
        <v>137</v>
      </c>
      <c r="F466" s="711">
        <v>103</v>
      </c>
      <c r="G466" s="712">
        <v>15.62</v>
      </c>
      <c r="H466" s="469">
        <f t="shared" si="28"/>
        <v>1608.86</v>
      </c>
      <c r="I466" s="464">
        <f t="shared" si="30"/>
        <v>6.2448884885546818E-5</v>
      </c>
      <c r="J466" s="465">
        <f t="shared" si="29"/>
        <v>0.10041282957008332</v>
      </c>
    </row>
    <row r="467" spans="1:10" x14ac:dyDescent="0.25">
      <c r="A467" s="246" t="s">
        <v>73</v>
      </c>
      <c r="B467" s="466" t="s">
        <v>1248</v>
      </c>
      <c r="C467" s="467" t="s">
        <v>1336</v>
      </c>
      <c r="D467" s="468" t="s">
        <v>1249</v>
      </c>
      <c r="E467" s="467" t="s">
        <v>138</v>
      </c>
      <c r="F467" s="711">
        <v>23.02</v>
      </c>
      <c r="G467" s="712">
        <v>69.81</v>
      </c>
      <c r="H467" s="469">
        <f t="shared" si="28"/>
        <v>1607.02</v>
      </c>
      <c r="I467" s="464">
        <f t="shared" si="30"/>
        <v>6.2377464160195078E-5</v>
      </c>
      <c r="J467" s="465">
        <f t="shared" si="29"/>
        <v>0.10047520703424352</v>
      </c>
    </row>
    <row r="468" spans="1:10" x14ac:dyDescent="0.25">
      <c r="A468" s="246" t="s">
        <v>73</v>
      </c>
      <c r="B468" s="466" t="s">
        <v>2404</v>
      </c>
      <c r="C468" s="467" t="s">
        <v>1336</v>
      </c>
      <c r="D468" s="468" t="s">
        <v>2405</v>
      </c>
      <c r="E468" s="467" t="s">
        <v>591</v>
      </c>
      <c r="F468" s="711">
        <v>675</v>
      </c>
      <c r="G468" s="712">
        <v>2.37</v>
      </c>
      <c r="H468" s="469">
        <f t="shared" si="28"/>
        <v>1599.75</v>
      </c>
      <c r="I468" s="464">
        <f t="shared" si="30"/>
        <v>6.2095274663832484E-5</v>
      </c>
      <c r="J468" s="465">
        <f t="shared" si="29"/>
        <v>0.10053730230890735</v>
      </c>
    </row>
    <row r="469" spans="1:10" x14ac:dyDescent="0.25">
      <c r="A469" s="246" t="s">
        <v>73</v>
      </c>
      <c r="B469" s="466" t="s">
        <v>2879</v>
      </c>
      <c r="C469" s="467" t="s">
        <v>1336</v>
      </c>
      <c r="D469" s="468" t="s">
        <v>2880</v>
      </c>
      <c r="E469" s="467" t="s">
        <v>137</v>
      </c>
      <c r="F469" s="711">
        <v>2</v>
      </c>
      <c r="G469" s="712">
        <v>790.82</v>
      </c>
      <c r="H469" s="469">
        <f t="shared" si="28"/>
        <v>1581.64</v>
      </c>
      <c r="I469" s="464">
        <f t="shared" si="30"/>
        <v>6.139232393768028E-5</v>
      </c>
      <c r="J469" s="465">
        <f t="shared" si="29"/>
        <v>0.10059869463284503</v>
      </c>
    </row>
    <row r="470" spans="1:10" x14ac:dyDescent="0.25">
      <c r="A470" s="246" t="s">
        <v>73</v>
      </c>
      <c r="B470" s="466" t="s">
        <v>1654</v>
      </c>
      <c r="C470" s="467" t="s">
        <v>1336</v>
      </c>
      <c r="D470" s="468" t="s">
        <v>1655</v>
      </c>
      <c r="E470" s="467" t="s">
        <v>137</v>
      </c>
      <c r="F470" s="711">
        <v>42</v>
      </c>
      <c r="G470" s="712">
        <v>37.4</v>
      </c>
      <c r="H470" s="469">
        <f t="shared" si="28"/>
        <v>1570.8</v>
      </c>
      <c r="I470" s="464">
        <f t="shared" si="30"/>
        <v>6.0971562707890649E-5</v>
      </c>
      <c r="J470" s="465">
        <f t="shared" si="29"/>
        <v>0.10065966619555292</v>
      </c>
    </row>
    <row r="471" spans="1:10" ht="25.5" x14ac:dyDescent="0.25">
      <c r="A471" s="246" t="s">
        <v>73</v>
      </c>
      <c r="B471" s="466" t="s">
        <v>751</v>
      </c>
      <c r="C471" s="467" t="s">
        <v>160</v>
      </c>
      <c r="D471" s="468" t="s">
        <v>1958</v>
      </c>
      <c r="E471" s="467" t="s">
        <v>188</v>
      </c>
      <c r="F471" s="711">
        <v>36.78</v>
      </c>
      <c r="G471" s="712">
        <v>42.6</v>
      </c>
      <c r="H471" s="469">
        <f t="shared" si="28"/>
        <v>1566.82</v>
      </c>
      <c r="I471" s="464">
        <f t="shared" si="30"/>
        <v>6.0817076573705897E-5</v>
      </c>
      <c r="J471" s="465">
        <f t="shared" si="29"/>
        <v>0.10072048327212663</v>
      </c>
    </row>
    <row r="472" spans="1:10" x14ac:dyDescent="0.25">
      <c r="A472" s="246" t="s">
        <v>73</v>
      </c>
      <c r="B472" s="466" t="s">
        <v>2385</v>
      </c>
      <c r="C472" s="467" t="s">
        <v>1336</v>
      </c>
      <c r="D472" s="468" t="s">
        <v>2386</v>
      </c>
      <c r="E472" s="467" t="s">
        <v>137</v>
      </c>
      <c r="F472" s="711">
        <v>159</v>
      </c>
      <c r="G472" s="712">
        <v>9.84</v>
      </c>
      <c r="H472" s="469">
        <f t="shared" si="28"/>
        <v>1564.56</v>
      </c>
      <c r="I472" s="464">
        <f t="shared" si="30"/>
        <v>6.0729353291480388E-5</v>
      </c>
      <c r="J472" s="465">
        <f t="shared" si="29"/>
        <v>0.1007812126254181</v>
      </c>
    </row>
    <row r="473" spans="1:10" x14ac:dyDescent="0.25">
      <c r="A473" s="246" t="s">
        <v>73</v>
      </c>
      <c r="B473" s="466" t="s">
        <v>2443</v>
      </c>
      <c r="C473" s="467" t="s">
        <v>1336</v>
      </c>
      <c r="D473" s="468" t="s">
        <v>2444</v>
      </c>
      <c r="E473" s="467" t="s">
        <v>136</v>
      </c>
      <c r="F473" s="711">
        <v>2</v>
      </c>
      <c r="G473" s="712">
        <v>775.11</v>
      </c>
      <c r="H473" s="469">
        <f t="shared" si="28"/>
        <v>1550.22</v>
      </c>
      <c r="I473" s="464">
        <f t="shared" si="30"/>
        <v>6.0172737421076045E-5</v>
      </c>
      <c r="J473" s="465">
        <f t="shared" si="29"/>
        <v>0.10084138536283918</v>
      </c>
    </row>
    <row r="474" spans="1:10" x14ac:dyDescent="0.25">
      <c r="A474" s="246" t="s">
        <v>73</v>
      </c>
      <c r="B474" s="466" t="s">
        <v>1919</v>
      </c>
      <c r="C474" s="467" t="s">
        <v>1336</v>
      </c>
      <c r="D474" s="468" t="s">
        <v>1920</v>
      </c>
      <c r="E474" s="467" t="s">
        <v>136</v>
      </c>
      <c r="F474" s="711">
        <v>4</v>
      </c>
      <c r="G474" s="712">
        <v>385.96</v>
      </c>
      <c r="H474" s="469">
        <f t="shared" si="28"/>
        <v>1543.84</v>
      </c>
      <c r="I474" s="464">
        <f t="shared" si="30"/>
        <v>5.9925093819041186E-5</v>
      </c>
      <c r="J474" s="465">
        <f t="shared" si="29"/>
        <v>0.10090131045665822</v>
      </c>
    </row>
    <row r="475" spans="1:10" x14ac:dyDescent="0.25">
      <c r="A475" s="246" t="s">
        <v>73</v>
      </c>
      <c r="B475" s="466" t="s">
        <v>854</v>
      </c>
      <c r="C475" s="467" t="s">
        <v>1336</v>
      </c>
      <c r="D475" s="468" t="s">
        <v>597</v>
      </c>
      <c r="E475" s="467" t="s">
        <v>137</v>
      </c>
      <c r="F475" s="711">
        <v>174</v>
      </c>
      <c r="G475" s="712">
        <v>8.7899999999999991</v>
      </c>
      <c r="H475" s="469">
        <f t="shared" si="28"/>
        <v>1529.46</v>
      </c>
      <c r="I475" s="464">
        <f t="shared" si="30"/>
        <v>5.9366925324172673E-5</v>
      </c>
      <c r="J475" s="465">
        <f t="shared" si="29"/>
        <v>0.10096067738198239</v>
      </c>
    </row>
    <row r="476" spans="1:10" ht="25.5" x14ac:dyDescent="0.25">
      <c r="A476" s="246" t="s">
        <v>73</v>
      </c>
      <c r="B476" s="466" t="s">
        <v>3340</v>
      </c>
      <c r="C476" s="467" t="s">
        <v>164</v>
      </c>
      <c r="D476" s="468" t="s">
        <v>3341</v>
      </c>
      <c r="E476" s="467" t="s">
        <v>136</v>
      </c>
      <c r="F476" s="711">
        <v>16</v>
      </c>
      <c r="G476" s="712">
        <v>94.9</v>
      </c>
      <c r="H476" s="469">
        <f t="shared" si="28"/>
        <v>1518.4</v>
      </c>
      <c r="I476" s="464">
        <f t="shared" si="30"/>
        <v>5.893762465983013E-5</v>
      </c>
      <c r="J476" s="465">
        <f t="shared" si="29"/>
        <v>0.10101961500664222</v>
      </c>
    </row>
    <row r="477" spans="1:10" ht="25.5" x14ac:dyDescent="0.25">
      <c r="A477" s="246" t="s">
        <v>73</v>
      </c>
      <c r="B477" s="466" t="s">
        <v>1991</v>
      </c>
      <c r="C477" s="467" t="s">
        <v>160</v>
      </c>
      <c r="D477" s="468" t="s">
        <v>1992</v>
      </c>
      <c r="E477" s="467" t="s">
        <v>159</v>
      </c>
      <c r="F477" s="711">
        <v>26</v>
      </c>
      <c r="G477" s="712">
        <v>57.18</v>
      </c>
      <c r="H477" s="469">
        <f t="shared" si="28"/>
        <v>1486.68</v>
      </c>
      <c r="I477" s="464">
        <f t="shared" si="30"/>
        <v>5.7706393459744636E-5</v>
      </c>
      <c r="J477" s="465">
        <f t="shared" si="29"/>
        <v>0.10107732140010196</v>
      </c>
    </row>
    <row r="478" spans="1:10" x14ac:dyDescent="0.25">
      <c r="A478" s="246" t="s">
        <v>73</v>
      </c>
      <c r="B478" s="466" t="s">
        <v>1025</v>
      </c>
      <c r="C478" s="467" t="s">
        <v>1336</v>
      </c>
      <c r="D478" s="468" t="s">
        <v>1026</v>
      </c>
      <c r="E478" s="467" t="s">
        <v>137</v>
      </c>
      <c r="F478" s="711">
        <v>119</v>
      </c>
      <c r="G478" s="712">
        <v>12.1</v>
      </c>
      <c r="H478" s="469">
        <f t="shared" si="28"/>
        <v>1439.9</v>
      </c>
      <c r="I478" s="464">
        <f t="shared" si="30"/>
        <v>5.5890599148899766E-5</v>
      </c>
      <c r="J478" s="465">
        <f t="shared" si="29"/>
        <v>0.10113321199925086</v>
      </c>
    </row>
    <row r="479" spans="1:10" ht="25.5" x14ac:dyDescent="0.25">
      <c r="A479" s="246" t="s">
        <v>73</v>
      </c>
      <c r="B479" s="466" t="s">
        <v>1544</v>
      </c>
      <c r="C479" s="467" t="s">
        <v>160</v>
      </c>
      <c r="D479" s="468" t="s">
        <v>1545</v>
      </c>
      <c r="E479" s="467" t="s">
        <v>188</v>
      </c>
      <c r="F479" s="711">
        <v>193.86</v>
      </c>
      <c r="G479" s="712">
        <v>7.33</v>
      </c>
      <c r="H479" s="469">
        <f t="shared" si="28"/>
        <v>1420.99</v>
      </c>
      <c r="I479" s="464">
        <f t="shared" si="30"/>
        <v>5.5156595933464182E-5</v>
      </c>
      <c r="J479" s="465">
        <f t="shared" si="29"/>
        <v>0.10118836859518433</v>
      </c>
    </row>
    <row r="480" spans="1:10" x14ac:dyDescent="0.25">
      <c r="A480" s="246" t="s">
        <v>73</v>
      </c>
      <c r="B480" s="466" t="s">
        <v>1093</v>
      </c>
      <c r="C480" s="467" t="s">
        <v>1336</v>
      </c>
      <c r="D480" s="468" t="s">
        <v>1094</v>
      </c>
      <c r="E480" s="467" t="s">
        <v>138</v>
      </c>
      <c r="F480" s="711">
        <v>5.52</v>
      </c>
      <c r="G480" s="712">
        <v>250.74</v>
      </c>
      <c r="H480" s="469">
        <f t="shared" si="28"/>
        <v>1384.08</v>
      </c>
      <c r="I480" s="464">
        <f t="shared" si="30"/>
        <v>5.3723911709152842E-5</v>
      </c>
      <c r="J480" s="465">
        <f t="shared" si="29"/>
        <v>0.10124209250689349</v>
      </c>
    </row>
    <row r="481" spans="1:10" ht="25.5" x14ac:dyDescent="0.25">
      <c r="A481" s="246" t="s">
        <v>73</v>
      </c>
      <c r="B481" s="466" t="s">
        <v>3234</v>
      </c>
      <c r="C481" s="467" t="s">
        <v>164</v>
      </c>
      <c r="D481" s="468" t="s">
        <v>3235</v>
      </c>
      <c r="E481" s="467" t="s">
        <v>136</v>
      </c>
      <c r="F481" s="711">
        <v>33</v>
      </c>
      <c r="G481" s="712">
        <v>40.340000000000003</v>
      </c>
      <c r="H481" s="469">
        <f t="shared" si="28"/>
        <v>1331.22</v>
      </c>
      <c r="I481" s="464">
        <f t="shared" si="30"/>
        <v>5.1672118479754391E-5</v>
      </c>
      <c r="J481" s="465">
        <f t="shared" si="29"/>
        <v>0.10129376462537325</v>
      </c>
    </row>
    <row r="482" spans="1:10" ht="25.5" x14ac:dyDescent="0.25">
      <c r="A482" s="246" t="s">
        <v>73</v>
      </c>
      <c r="B482" s="466" t="s">
        <v>2254</v>
      </c>
      <c r="C482" s="467" t="s">
        <v>164</v>
      </c>
      <c r="D482" s="468" t="s">
        <v>2255</v>
      </c>
      <c r="E482" s="467" t="s">
        <v>136</v>
      </c>
      <c r="F482" s="711">
        <v>12</v>
      </c>
      <c r="G482" s="712">
        <v>110.16</v>
      </c>
      <c r="H482" s="469">
        <f t="shared" si="28"/>
        <v>1321.92</v>
      </c>
      <c r="I482" s="464">
        <f t="shared" si="30"/>
        <v>5.1311133291835249E-5</v>
      </c>
      <c r="J482" s="465">
        <f t="shared" si="29"/>
        <v>0.10134507575866508</v>
      </c>
    </row>
    <row r="483" spans="1:10" x14ac:dyDescent="0.25">
      <c r="A483" s="246" t="s">
        <v>73</v>
      </c>
      <c r="B483" s="466" t="s">
        <v>2601</v>
      </c>
      <c r="C483" s="467" t="s">
        <v>1336</v>
      </c>
      <c r="D483" s="468" t="s">
        <v>2602</v>
      </c>
      <c r="E483" s="467" t="s">
        <v>137</v>
      </c>
      <c r="F483" s="711">
        <v>7</v>
      </c>
      <c r="G483" s="712">
        <v>187.41</v>
      </c>
      <c r="H483" s="469">
        <f t="shared" si="28"/>
        <v>1311.87</v>
      </c>
      <c r="I483" s="464">
        <f t="shared" si="30"/>
        <v>5.092103639521295E-5</v>
      </c>
      <c r="J483" s="465">
        <f t="shared" si="29"/>
        <v>0.1013959967950603</v>
      </c>
    </row>
    <row r="484" spans="1:10" x14ac:dyDescent="0.25">
      <c r="A484" s="246" t="s">
        <v>73</v>
      </c>
      <c r="B484" s="466" t="s">
        <v>1430</v>
      </c>
      <c r="C484" s="467" t="s">
        <v>130</v>
      </c>
      <c r="D484" s="468" t="s">
        <v>1431</v>
      </c>
      <c r="E484" s="467" t="s">
        <v>138</v>
      </c>
      <c r="F484" s="711">
        <v>1.67</v>
      </c>
      <c r="G484" s="712">
        <v>768.94</v>
      </c>
      <c r="H484" s="469">
        <f t="shared" si="28"/>
        <v>1284.1199999999999</v>
      </c>
      <c r="I484" s="464">
        <f t="shared" si="30"/>
        <v>4.9843903173196168E-5</v>
      </c>
      <c r="J484" s="465">
        <f t="shared" si="29"/>
        <v>0.10144584069823349</v>
      </c>
    </row>
    <row r="485" spans="1:10" ht="25.5" x14ac:dyDescent="0.25">
      <c r="A485" s="246" t="s">
        <v>73</v>
      </c>
      <c r="B485" s="466" t="s">
        <v>3137</v>
      </c>
      <c r="C485" s="467" t="s">
        <v>160</v>
      </c>
      <c r="D485" s="468" t="s">
        <v>3138</v>
      </c>
      <c r="E485" s="467" t="s">
        <v>159</v>
      </c>
      <c r="F485" s="711">
        <v>43</v>
      </c>
      <c r="G485" s="712">
        <v>29.45</v>
      </c>
      <c r="H485" s="469">
        <f t="shared" si="28"/>
        <v>1266.3499999999999</v>
      </c>
      <c r="I485" s="464">
        <f t="shared" si="30"/>
        <v>4.9154149754989378E-5</v>
      </c>
      <c r="J485" s="465">
        <f t="shared" si="29"/>
        <v>0.10149499484798849</v>
      </c>
    </row>
    <row r="486" spans="1:10" x14ac:dyDescent="0.25">
      <c r="A486" s="246" t="s">
        <v>73</v>
      </c>
      <c r="B486" s="466" t="s">
        <v>3220</v>
      </c>
      <c r="C486" s="467" t="s">
        <v>1336</v>
      </c>
      <c r="D486" s="468" t="s">
        <v>3221</v>
      </c>
      <c r="E486" s="467" t="s">
        <v>137</v>
      </c>
      <c r="F486" s="711">
        <v>38</v>
      </c>
      <c r="G486" s="712">
        <v>33.21</v>
      </c>
      <c r="H486" s="469">
        <f t="shared" si="28"/>
        <v>1261.98</v>
      </c>
      <c r="I486" s="464">
        <f t="shared" si="30"/>
        <v>4.8984525532278994E-5</v>
      </c>
      <c r="J486" s="465">
        <f t="shared" si="29"/>
        <v>0.10154397937352076</v>
      </c>
    </row>
    <row r="487" spans="1:10" x14ac:dyDescent="0.25">
      <c r="A487" s="246" t="s">
        <v>73</v>
      </c>
      <c r="B487" s="466" t="s">
        <v>860</v>
      </c>
      <c r="C487" s="467" t="s">
        <v>1336</v>
      </c>
      <c r="D487" s="468" t="s">
        <v>183</v>
      </c>
      <c r="E487" s="467" t="s">
        <v>137</v>
      </c>
      <c r="F487" s="711">
        <v>35</v>
      </c>
      <c r="G487" s="712">
        <v>35.700000000000003</v>
      </c>
      <c r="H487" s="469">
        <f t="shared" si="28"/>
        <v>1249.5</v>
      </c>
      <c r="I487" s="464">
        <f t="shared" si="30"/>
        <v>4.8500106699458473E-5</v>
      </c>
      <c r="J487" s="465">
        <f t="shared" si="29"/>
        <v>0.10159247948022022</v>
      </c>
    </row>
    <row r="488" spans="1:10" ht="25.5" x14ac:dyDescent="0.25">
      <c r="A488" s="246" t="s">
        <v>73</v>
      </c>
      <c r="B488" s="466" t="s">
        <v>2412</v>
      </c>
      <c r="C488" s="467" t="s">
        <v>164</v>
      </c>
      <c r="D488" s="468" t="s">
        <v>2413</v>
      </c>
      <c r="E488" s="467" t="s">
        <v>136</v>
      </c>
      <c r="F488" s="711">
        <v>13</v>
      </c>
      <c r="G488" s="712">
        <v>95.76</v>
      </c>
      <c r="H488" s="469">
        <f t="shared" si="28"/>
        <v>1244.8800000000001</v>
      </c>
      <c r="I488" s="464">
        <f t="shared" si="30"/>
        <v>4.8320778573847034E-5</v>
      </c>
      <c r="J488" s="465">
        <f t="shared" si="29"/>
        <v>0.10164080025879407</v>
      </c>
    </row>
    <row r="489" spans="1:10" x14ac:dyDescent="0.25">
      <c r="A489" s="246" t="s">
        <v>73</v>
      </c>
      <c r="B489" s="466" t="s">
        <v>1708</v>
      </c>
      <c r="C489" s="467" t="s">
        <v>142</v>
      </c>
      <c r="D489" s="468" t="s">
        <v>1709</v>
      </c>
      <c r="E489" s="467" t="s">
        <v>136</v>
      </c>
      <c r="F489" s="711">
        <v>21</v>
      </c>
      <c r="G489" s="712">
        <v>59.01</v>
      </c>
      <c r="H489" s="469">
        <f t="shared" si="28"/>
        <v>1239.21</v>
      </c>
      <c r="I489" s="464">
        <f t="shared" si="30"/>
        <v>4.8100694056051167E-5</v>
      </c>
      <c r="J489" s="465">
        <f t="shared" si="29"/>
        <v>0.10168890095285013</v>
      </c>
    </row>
    <row r="490" spans="1:10" x14ac:dyDescent="0.25">
      <c r="A490" s="246" t="s">
        <v>73</v>
      </c>
      <c r="B490" s="466" t="s">
        <v>862</v>
      </c>
      <c r="C490" s="467" t="s">
        <v>1336</v>
      </c>
      <c r="D490" s="468" t="s">
        <v>361</v>
      </c>
      <c r="E490" s="467" t="s">
        <v>137</v>
      </c>
      <c r="F490" s="711">
        <v>87</v>
      </c>
      <c r="G490" s="712">
        <v>13.91</v>
      </c>
      <c r="H490" s="469">
        <f t="shared" si="28"/>
        <v>1210.17</v>
      </c>
      <c r="I490" s="464">
        <f t="shared" si="30"/>
        <v>4.6973488695064958E-5</v>
      </c>
      <c r="J490" s="465">
        <f t="shared" si="29"/>
        <v>0.10173587444154519</v>
      </c>
    </row>
    <row r="491" spans="1:10" x14ac:dyDescent="0.25">
      <c r="A491" s="246" t="s">
        <v>73</v>
      </c>
      <c r="B491" s="466" t="s">
        <v>1564</v>
      </c>
      <c r="C491" s="467" t="s">
        <v>1336</v>
      </c>
      <c r="D491" s="468" t="s">
        <v>1565</v>
      </c>
      <c r="E491" s="467" t="s">
        <v>137</v>
      </c>
      <c r="F491" s="711">
        <v>1124</v>
      </c>
      <c r="G491" s="712">
        <v>1.07</v>
      </c>
      <c r="H491" s="469">
        <f t="shared" si="28"/>
        <v>1202.68</v>
      </c>
      <c r="I491" s="464">
        <f t="shared" si="30"/>
        <v>4.6682759764149433E-5</v>
      </c>
      <c r="J491" s="465">
        <f t="shared" si="29"/>
        <v>0.10178255720130934</v>
      </c>
    </row>
    <row r="492" spans="1:10" x14ac:dyDescent="0.25">
      <c r="A492" s="246" t="s">
        <v>73</v>
      </c>
      <c r="B492" s="466" t="s">
        <v>2544</v>
      </c>
      <c r="C492" s="467" t="s">
        <v>1336</v>
      </c>
      <c r="D492" s="468" t="s">
        <v>2545</v>
      </c>
      <c r="E492" s="467" t="s">
        <v>137</v>
      </c>
      <c r="F492" s="711">
        <v>13</v>
      </c>
      <c r="G492" s="712">
        <v>92</v>
      </c>
      <c r="H492" s="469">
        <f t="shared" si="28"/>
        <v>1196</v>
      </c>
      <c r="I492" s="464">
        <f t="shared" si="30"/>
        <v>4.6423471478633322E-5</v>
      </c>
      <c r="J492" s="465">
        <f t="shared" si="29"/>
        <v>0.10182898067278798</v>
      </c>
    </row>
    <row r="493" spans="1:10" x14ac:dyDescent="0.25">
      <c r="A493" s="246" t="s">
        <v>73</v>
      </c>
      <c r="B493" s="466" t="s">
        <v>2604</v>
      </c>
      <c r="C493" s="467" t="s">
        <v>1336</v>
      </c>
      <c r="D493" s="468" t="s">
        <v>2605</v>
      </c>
      <c r="E493" s="467" t="s">
        <v>137</v>
      </c>
      <c r="F493" s="711">
        <v>4</v>
      </c>
      <c r="G493" s="712">
        <v>295.02999999999997</v>
      </c>
      <c r="H493" s="469">
        <f t="shared" si="28"/>
        <v>1180.1199999999999</v>
      </c>
      <c r="I493" s="464">
        <f t="shared" si="30"/>
        <v>4.5807079566358483E-5</v>
      </c>
      <c r="J493" s="465">
        <f t="shared" si="29"/>
        <v>0.10187478775235434</v>
      </c>
    </row>
    <row r="494" spans="1:10" x14ac:dyDescent="0.25">
      <c r="A494" s="246" t="s">
        <v>73</v>
      </c>
      <c r="B494" s="466" t="s">
        <v>3163</v>
      </c>
      <c r="C494" s="467" t="s">
        <v>1336</v>
      </c>
      <c r="D494" s="468" t="s">
        <v>3164</v>
      </c>
      <c r="E494" s="467" t="s">
        <v>137</v>
      </c>
      <c r="F494" s="711">
        <v>4</v>
      </c>
      <c r="G494" s="712">
        <v>289.60000000000002</v>
      </c>
      <c r="H494" s="469">
        <f t="shared" si="28"/>
        <v>1158.4000000000001</v>
      </c>
      <c r="I494" s="464">
        <f t="shared" si="30"/>
        <v>4.4964004482315084E-5</v>
      </c>
      <c r="J494" s="465">
        <f t="shared" si="29"/>
        <v>0.10191975175683665</v>
      </c>
    </row>
    <row r="495" spans="1:10" x14ac:dyDescent="0.25">
      <c r="A495" s="246" t="s">
        <v>73</v>
      </c>
      <c r="B495" s="466" t="s">
        <v>3169</v>
      </c>
      <c r="C495" s="467" t="s">
        <v>1336</v>
      </c>
      <c r="D495" s="468" t="s">
        <v>3170</v>
      </c>
      <c r="E495" s="467" t="s">
        <v>188</v>
      </c>
      <c r="F495" s="711">
        <v>54.3</v>
      </c>
      <c r="G495" s="712">
        <v>21.16</v>
      </c>
      <c r="H495" s="469">
        <f t="shared" si="28"/>
        <v>1148.98</v>
      </c>
      <c r="I495" s="464">
        <f t="shared" si="30"/>
        <v>4.4598361421003438E-5</v>
      </c>
      <c r="J495" s="465">
        <f t="shared" si="29"/>
        <v>0.10196435011825765</v>
      </c>
    </row>
    <row r="496" spans="1:10" ht="25.5" x14ac:dyDescent="0.25">
      <c r="A496" s="246" t="s">
        <v>73</v>
      </c>
      <c r="B496" s="466" t="s">
        <v>3349</v>
      </c>
      <c r="C496" s="467" t="s">
        <v>160</v>
      </c>
      <c r="D496" s="468" t="s">
        <v>3350</v>
      </c>
      <c r="E496" s="467" t="s">
        <v>159</v>
      </c>
      <c r="F496" s="711">
        <v>29</v>
      </c>
      <c r="G496" s="712">
        <v>39.21</v>
      </c>
      <c r="H496" s="469">
        <f t="shared" si="28"/>
        <v>1137.0899999999999</v>
      </c>
      <c r="I496" s="464">
        <f t="shared" si="30"/>
        <v>4.4136843799029393E-5</v>
      </c>
      <c r="J496" s="465">
        <f t="shared" si="29"/>
        <v>0.10200848696205668</v>
      </c>
    </row>
    <row r="497" spans="1:10" x14ac:dyDescent="0.25">
      <c r="A497" s="246" t="s">
        <v>73</v>
      </c>
      <c r="B497" s="466" t="s">
        <v>3539</v>
      </c>
      <c r="C497" s="467" t="s">
        <v>1336</v>
      </c>
      <c r="D497" s="468" t="s">
        <v>3540</v>
      </c>
      <c r="E497" s="467" t="s">
        <v>137</v>
      </c>
      <c r="F497" s="711">
        <v>2</v>
      </c>
      <c r="G497" s="712">
        <v>564.58000000000004</v>
      </c>
      <c r="H497" s="469">
        <f t="shared" si="28"/>
        <v>1129.1600000000001</v>
      </c>
      <c r="I497" s="464">
        <f t="shared" si="30"/>
        <v>4.3829035999008031E-5</v>
      </c>
      <c r="J497" s="465">
        <f t="shared" si="29"/>
        <v>0.10205231599805568</v>
      </c>
    </row>
    <row r="498" spans="1:10" x14ac:dyDescent="0.25">
      <c r="A498" s="246" t="s">
        <v>73</v>
      </c>
      <c r="B498" s="466" t="s">
        <v>1853</v>
      </c>
      <c r="C498" s="467" t="s">
        <v>1336</v>
      </c>
      <c r="D498" s="468" t="s">
        <v>1854</v>
      </c>
      <c r="E498" s="467" t="s">
        <v>137</v>
      </c>
      <c r="F498" s="711">
        <v>2</v>
      </c>
      <c r="G498" s="712">
        <v>562.12</v>
      </c>
      <c r="H498" s="469">
        <f t="shared" si="28"/>
        <v>1124.24</v>
      </c>
      <c r="I498" s="464">
        <f t="shared" si="30"/>
        <v>4.3638063189915321E-5</v>
      </c>
      <c r="J498" s="465">
        <f t="shared" si="29"/>
        <v>0.10209595406124559</v>
      </c>
    </row>
    <row r="499" spans="1:10" x14ac:dyDescent="0.25">
      <c r="A499" s="246" t="s">
        <v>73</v>
      </c>
      <c r="B499" s="466" t="s">
        <v>2941</v>
      </c>
      <c r="C499" s="467" t="s">
        <v>1336</v>
      </c>
      <c r="D499" s="468" t="s">
        <v>2942</v>
      </c>
      <c r="E499" s="467" t="s">
        <v>141</v>
      </c>
      <c r="F499" s="711">
        <v>648.95000000000005</v>
      </c>
      <c r="G499" s="712">
        <v>1.7</v>
      </c>
      <c r="H499" s="469">
        <f t="shared" si="28"/>
        <v>1103.21</v>
      </c>
      <c r="I499" s="464">
        <f t="shared" si="30"/>
        <v>4.2821770877878819E-5</v>
      </c>
      <c r="J499" s="465">
        <f t="shared" si="29"/>
        <v>0.10213877583212347</v>
      </c>
    </row>
    <row r="500" spans="1:10" x14ac:dyDescent="0.25">
      <c r="A500" s="246" t="s">
        <v>73</v>
      </c>
      <c r="B500" s="466" t="s">
        <v>2614</v>
      </c>
      <c r="C500" s="467" t="s">
        <v>1336</v>
      </c>
      <c r="D500" s="468" t="s">
        <v>2615</v>
      </c>
      <c r="E500" s="467" t="s">
        <v>137</v>
      </c>
      <c r="F500" s="711">
        <v>4</v>
      </c>
      <c r="G500" s="712">
        <v>275.52</v>
      </c>
      <c r="H500" s="469">
        <f t="shared" si="28"/>
        <v>1102.08</v>
      </c>
      <c r="I500" s="464">
        <f t="shared" si="30"/>
        <v>4.2777909236766058E-5</v>
      </c>
      <c r="J500" s="465">
        <f t="shared" si="29"/>
        <v>0.10218155374136023</v>
      </c>
    </row>
    <row r="501" spans="1:10" x14ac:dyDescent="0.25">
      <c r="A501" s="246" t="s">
        <v>73</v>
      </c>
      <c r="B501" s="466" t="s">
        <v>2071</v>
      </c>
      <c r="C501" s="467" t="s">
        <v>1336</v>
      </c>
      <c r="D501" s="468" t="s">
        <v>2072</v>
      </c>
      <c r="E501" s="467" t="s">
        <v>137</v>
      </c>
      <c r="F501" s="711">
        <v>18</v>
      </c>
      <c r="G501" s="712">
        <v>61.13</v>
      </c>
      <c r="H501" s="469">
        <f t="shared" si="28"/>
        <v>1100.3399999999999</v>
      </c>
      <c r="I501" s="464">
        <f t="shared" si="30"/>
        <v>4.2710370072574733E-5</v>
      </c>
      <c r="J501" s="465">
        <f t="shared" si="29"/>
        <v>0.1022242641114328</v>
      </c>
    </row>
    <row r="502" spans="1:10" x14ac:dyDescent="0.25">
      <c r="A502" s="246" t="s">
        <v>73</v>
      </c>
      <c r="B502" s="466" t="s">
        <v>2474</v>
      </c>
      <c r="C502" s="467" t="s">
        <v>1336</v>
      </c>
      <c r="D502" s="468" t="s">
        <v>2475</v>
      </c>
      <c r="E502" s="467" t="s">
        <v>137</v>
      </c>
      <c r="F502" s="711">
        <v>39</v>
      </c>
      <c r="G502" s="712">
        <v>27.42</v>
      </c>
      <c r="H502" s="469">
        <f t="shared" si="28"/>
        <v>1069.3800000000001</v>
      </c>
      <c r="I502" s="464">
        <f t="shared" si="30"/>
        <v>4.150863873730845E-5</v>
      </c>
      <c r="J502" s="465">
        <f t="shared" si="29"/>
        <v>0.10226577275017011</v>
      </c>
    </row>
    <row r="503" spans="1:10" x14ac:dyDescent="0.25">
      <c r="A503" s="246" t="s">
        <v>73</v>
      </c>
      <c r="B503" s="466" t="s">
        <v>1685</v>
      </c>
      <c r="C503" s="467" t="s">
        <v>164</v>
      </c>
      <c r="D503" s="468" t="s">
        <v>1686</v>
      </c>
      <c r="E503" s="467" t="s">
        <v>136</v>
      </c>
      <c r="F503" s="711">
        <v>5</v>
      </c>
      <c r="G503" s="712">
        <v>212.66</v>
      </c>
      <c r="H503" s="469">
        <f t="shared" si="28"/>
        <v>1063.3</v>
      </c>
      <c r="I503" s="464">
        <f t="shared" si="30"/>
        <v>4.1272639818754856E-5</v>
      </c>
      <c r="J503" s="465">
        <f t="shared" si="29"/>
        <v>0.10230704538998886</v>
      </c>
    </row>
    <row r="504" spans="1:10" x14ac:dyDescent="0.25">
      <c r="A504" s="246" t="s">
        <v>73</v>
      </c>
      <c r="B504" s="466" t="s">
        <v>2657</v>
      </c>
      <c r="C504" s="467" t="s">
        <v>1336</v>
      </c>
      <c r="D504" s="468" t="s">
        <v>2658</v>
      </c>
      <c r="E504" s="467" t="s">
        <v>137</v>
      </c>
      <c r="F504" s="711">
        <v>39</v>
      </c>
      <c r="G504" s="712">
        <v>27.03</v>
      </c>
      <c r="H504" s="469">
        <f t="shared" ref="H504:H522" si="31">TRUNC(F504*G504,2)</f>
        <v>1054.17</v>
      </c>
      <c r="I504" s="464">
        <f t="shared" si="30"/>
        <v>4.0918253284808434E-5</v>
      </c>
      <c r="J504" s="465">
        <f t="shared" si="29"/>
        <v>0.10234796364327367</v>
      </c>
    </row>
    <row r="505" spans="1:10" x14ac:dyDescent="0.25">
      <c r="A505" s="246" t="s">
        <v>73</v>
      </c>
      <c r="B505" s="466" t="s">
        <v>2563</v>
      </c>
      <c r="C505" s="467" t="s">
        <v>1336</v>
      </c>
      <c r="D505" s="468" t="s">
        <v>2564</v>
      </c>
      <c r="E505" s="467" t="s">
        <v>137</v>
      </c>
      <c r="F505" s="711">
        <v>19</v>
      </c>
      <c r="G505" s="712">
        <v>55.29</v>
      </c>
      <c r="H505" s="469">
        <f t="shared" si="31"/>
        <v>1050.51</v>
      </c>
      <c r="I505" s="464">
        <f t="shared" si="30"/>
        <v>4.0776188146337029E-5</v>
      </c>
      <c r="J505" s="465">
        <f t="shared" si="29"/>
        <v>0.10238873983142001</v>
      </c>
    </row>
    <row r="506" spans="1:10" ht="25.5" x14ac:dyDescent="0.25">
      <c r="A506" s="246" t="s">
        <v>73</v>
      </c>
      <c r="B506" s="466" t="s">
        <v>1631</v>
      </c>
      <c r="C506" s="467" t="s">
        <v>142</v>
      </c>
      <c r="D506" s="468" t="s">
        <v>1632</v>
      </c>
      <c r="E506" s="467" t="s">
        <v>136</v>
      </c>
      <c r="F506" s="711">
        <v>3</v>
      </c>
      <c r="G506" s="712">
        <v>343.29</v>
      </c>
      <c r="H506" s="469">
        <f t="shared" si="31"/>
        <v>1029.8699999999999</v>
      </c>
      <c r="I506" s="464">
        <f t="shared" si="30"/>
        <v>3.9975033922826166E-5</v>
      </c>
      <c r="J506" s="465">
        <f t="shared" si="29"/>
        <v>0.10242871486534283</v>
      </c>
    </row>
    <row r="507" spans="1:10" x14ac:dyDescent="0.25">
      <c r="A507" s="246" t="s">
        <v>73</v>
      </c>
      <c r="B507" s="466" t="s">
        <v>2397</v>
      </c>
      <c r="C507" s="467" t="s">
        <v>1336</v>
      </c>
      <c r="D507" s="468" t="s">
        <v>2398</v>
      </c>
      <c r="E507" s="467" t="s">
        <v>137</v>
      </c>
      <c r="F507" s="711">
        <v>39</v>
      </c>
      <c r="G507" s="712">
        <v>26.35</v>
      </c>
      <c r="H507" s="469">
        <f t="shared" si="31"/>
        <v>1027.6500000000001</v>
      </c>
      <c r="I507" s="464">
        <f t="shared" si="30"/>
        <v>3.9888863265064828E-5</v>
      </c>
      <c r="J507" s="465">
        <f t="shared" si="29"/>
        <v>0.10246860372860789</v>
      </c>
    </row>
    <row r="508" spans="1:10" x14ac:dyDescent="0.25">
      <c r="A508" s="246" t="s">
        <v>73</v>
      </c>
      <c r="B508" s="466" t="s">
        <v>2780</v>
      </c>
      <c r="C508" s="467" t="s">
        <v>1336</v>
      </c>
      <c r="D508" s="468" t="s">
        <v>2781</v>
      </c>
      <c r="E508" s="467" t="s">
        <v>188</v>
      </c>
      <c r="F508" s="711">
        <v>52.6</v>
      </c>
      <c r="G508" s="712">
        <v>19.420000000000002</v>
      </c>
      <c r="H508" s="469">
        <f t="shared" si="31"/>
        <v>1021.49</v>
      </c>
      <c r="I508" s="464">
        <f t="shared" si="30"/>
        <v>3.9649759097582901E-5</v>
      </c>
      <c r="J508" s="465">
        <f t="shared" si="29"/>
        <v>0.10250825348770547</v>
      </c>
    </row>
    <row r="509" spans="1:10" x14ac:dyDescent="0.25">
      <c r="A509" s="246" t="s">
        <v>73</v>
      </c>
      <c r="B509" s="466" t="s">
        <v>3758</v>
      </c>
      <c r="C509" s="467" t="s">
        <v>130</v>
      </c>
      <c r="D509" s="468" t="s">
        <v>3759</v>
      </c>
      <c r="E509" s="467" t="s">
        <v>188</v>
      </c>
      <c r="F509" s="711">
        <v>11.62</v>
      </c>
      <c r="G509" s="712">
        <v>86.46</v>
      </c>
      <c r="H509" s="469">
        <f t="shared" si="31"/>
        <v>1004.66</v>
      </c>
      <c r="I509" s="464">
        <f t="shared" si="30"/>
        <v>3.899649235428407E-5</v>
      </c>
      <c r="J509" s="465">
        <f t="shared" si="29"/>
        <v>0.10254724998005975</v>
      </c>
    </row>
    <row r="510" spans="1:10" ht="25.5" x14ac:dyDescent="0.25">
      <c r="A510" s="246" t="s">
        <v>73</v>
      </c>
      <c r="B510" s="466" t="s">
        <v>5502</v>
      </c>
      <c r="C510" s="467" t="s">
        <v>164</v>
      </c>
      <c r="D510" s="468" t="s">
        <v>3936</v>
      </c>
      <c r="E510" s="467" t="s">
        <v>131</v>
      </c>
      <c r="F510" s="711">
        <v>1.44</v>
      </c>
      <c r="G510" s="712">
        <v>695.38</v>
      </c>
      <c r="H510" s="469">
        <f t="shared" si="31"/>
        <v>1001.34</v>
      </c>
      <c r="I510" s="464">
        <f t="shared" si="30"/>
        <v>3.8867624523758099E-5</v>
      </c>
      <c r="J510" s="465">
        <f t="shared" ref="J510:J573" si="32">I510+J509</f>
        <v>0.10258611760458351</v>
      </c>
    </row>
    <row r="511" spans="1:10" ht="25.5" x14ac:dyDescent="0.25">
      <c r="A511" s="246" t="s">
        <v>73</v>
      </c>
      <c r="B511" s="466" t="s">
        <v>2483</v>
      </c>
      <c r="C511" s="467" t="s">
        <v>1097</v>
      </c>
      <c r="D511" s="468" t="s">
        <v>2484</v>
      </c>
      <c r="E511" s="467" t="s">
        <v>136</v>
      </c>
      <c r="F511" s="711">
        <v>117</v>
      </c>
      <c r="G511" s="712">
        <v>8.4</v>
      </c>
      <c r="H511" s="469">
        <f t="shared" si="31"/>
        <v>982.8</v>
      </c>
      <c r="I511" s="464">
        <f t="shared" si="30"/>
        <v>3.8147983084616072E-5</v>
      </c>
      <c r="J511" s="465">
        <f t="shared" si="32"/>
        <v>0.10262426558766813</v>
      </c>
    </row>
    <row r="512" spans="1:10" x14ac:dyDescent="0.25">
      <c r="A512" s="246" t="s">
        <v>73</v>
      </c>
      <c r="B512" s="466" t="s">
        <v>1601</v>
      </c>
      <c r="C512" s="467" t="s">
        <v>1336</v>
      </c>
      <c r="D512" s="468" t="s">
        <v>1602</v>
      </c>
      <c r="E512" s="467" t="s">
        <v>137</v>
      </c>
      <c r="F512" s="711">
        <v>2</v>
      </c>
      <c r="G512" s="712">
        <v>491.27</v>
      </c>
      <c r="H512" s="469">
        <f t="shared" si="31"/>
        <v>982.54</v>
      </c>
      <c r="I512" s="464">
        <f t="shared" si="30"/>
        <v>3.8137891025598977E-5</v>
      </c>
      <c r="J512" s="465">
        <f t="shared" si="32"/>
        <v>0.10266240347869372</v>
      </c>
    </row>
    <row r="513" spans="1:10" x14ac:dyDescent="0.25">
      <c r="A513" s="246" t="s">
        <v>73</v>
      </c>
      <c r="B513" s="466" t="s">
        <v>3378</v>
      </c>
      <c r="C513" s="467" t="s">
        <v>1336</v>
      </c>
      <c r="D513" s="468" t="s">
        <v>3379</v>
      </c>
      <c r="E513" s="467" t="s">
        <v>591</v>
      </c>
      <c r="F513" s="711">
        <v>86</v>
      </c>
      <c r="G513" s="712">
        <v>11.31</v>
      </c>
      <c r="H513" s="469">
        <f t="shared" si="31"/>
        <v>972.66</v>
      </c>
      <c r="I513" s="464">
        <f t="shared" si="30"/>
        <v>3.7754392782949399E-5</v>
      </c>
      <c r="J513" s="465">
        <f t="shared" si="32"/>
        <v>0.10270015787147667</v>
      </c>
    </row>
    <row r="514" spans="1:10" x14ac:dyDescent="0.25">
      <c r="A514" s="246" t="s">
        <v>73</v>
      </c>
      <c r="B514" s="466" t="s">
        <v>3132</v>
      </c>
      <c r="C514" s="467" t="s">
        <v>1336</v>
      </c>
      <c r="D514" s="468" t="s">
        <v>3133</v>
      </c>
      <c r="E514" s="467" t="s">
        <v>137</v>
      </c>
      <c r="F514" s="711">
        <v>280</v>
      </c>
      <c r="G514" s="712">
        <v>3.36</v>
      </c>
      <c r="H514" s="469">
        <f t="shared" si="31"/>
        <v>940.8</v>
      </c>
      <c r="I514" s="464">
        <f t="shared" si="30"/>
        <v>3.6517727397239321E-5</v>
      </c>
      <c r="J514" s="465">
        <f t="shared" si="32"/>
        <v>0.10273667559887391</v>
      </c>
    </row>
    <row r="515" spans="1:10" x14ac:dyDescent="0.25">
      <c r="A515" s="246" t="s">
        <v>73</v>
      </c>
      <c r="B515" s="466" t="s">
        <v>869</v>
      </c>
      <c r="C515" s="467" t="s">
        <v>1336</v>
      </c>
      <c r="D515" s="468" t="s">
        <v>598</v>
      </c>
      <c r="E515" s="467" t="s">
        <v>137</v>
      </c>
      <c r="F515" s="711">
        <v>8</v>
      </c>
      <c r="G515" s="712">
        <v>116.73</v>
      </c>
      <c r="H515" s="469">
        <f t="shared" si="31"/>
        <v>933.84</v>
      </c>
      <c r="I515" s="464">
        <f t="shared" si="30"/>
        <v>3.6247570740474034E-5</v>
      </c>
      <c r="J515" s="465">
        <f t="shared" si="32"/>
        <v>0.10277292316961438</v>
      </c>
    </row>
    <row r="516" spans="1:10" x14ac:dyDescent="0.25">
      <c r="A516" s="246" t="s">
        <v>73</v>
      </c>
      <c r="B516" s="466" t="s">
        <v>2236</v>
      </c>
      <c r="C516" s="467" t="s">
        <v>130</v>
      </c>
      <c r="D516" s="468" t="s">
        <v>2237</v>
      </c>
      <c r="E516" s="467" t="s">
        <v>159</v>
      </c>
      <c r="F516" s="711">
        <v>6</v>
      </c>
      <c r="G516" s="712">
        <v>154.52000000000001</v>
      </c>
      <c r="H516" s="469">
        <f t="shared" si="31"/>
        <v>927.12</v>
      </c>
      <c r="I516" s="464">
        <f t="shared" si="30"/>
        <v>3.5986729830493746E-5</v>
      </c>
      <c r="J516" s="465">
        <f t="shared" si="32"/>
        <v>0.10280890989944487</v>
      </c>
    </row>
    <row r="517" spans="1:10" x14ac:dyDescent="0.25">
      <c r="A517" s="246" t="s">
        <v>73</v>
      </c>
      <c r="B517" s="466" t="s">
        <v>2670</v>
      </c>
      <c r="C517" s="467" t="s">
        <v>1336</v>
      </c>
      <c r="D517" s="468" t="s">
        <v>2671</v>
      </c>
      <c r="E517" s="467" t="s">
        <v>137</v>
      </c>
      <c r="F517" s="711">
        <v>30</v>
      </c>
      <c r="G517" s="712">
        <v>30.77</v>
      </c>
      <c r="H517" s="469">
        <f t="shared" si="31"/>
        <v>923.1</v>
      </c>
      <c r="I517" s="464">
        <f t="shared" si="30"/>
        <v>3.5830691071844831E-5</v>
      </c>
      <c r="J517" s="465">
        <f t="shared" si="32"/>
        <v>0.10284474059051671</v>
      </c>
    </row>
    <row r="518" spans="1:10" x14ac:dyDescent="0.25">
      <c r="A518" s="246" t="s">
        <v>73</v>
      </c>
      <c r="B518" s="466" t="s">
        <v>2653</v>
      </c>
      <c r="C518" s="467" t="s">
        <v>1336</v>
      </c>
      <c r="D518" s="468" t="s">
        <v>2654</v>
      </c>
      <c r="E518" s="467" t="s">
        <v>137</v>
      </c>
      <c r="F518" s="711">
        <v>49</v>
      </c>
      <c r="G518" s="712">
        <v>18.82</v>
      </c>
      <c r="H518" s="469">
        <f t="shared" si="31"/>
        <v>922.18</v>
      </c>
      <c r="I518" s="464">
        <f t="shared" si="30"/>
        <v>3.5794980709168954E-5</v>
      </c>
      <c r="J518" s="465">
        <f t="shared" si="32"/>
        <v>0.10288053557122588</v>
      </c>
    </row>
    <row r="519" spans="1:10" x14ac:dyDescent="0.25">
      <c r="A519" s="246" t="s">
        <v>73</v>
      </c>
      <c r="B519" s="466" t="s">
        <v>2507</v>
      </c>
      <c r="C519" s="467" t="s">
        <v>969</v>
      </c>
      <c r="D519" s="468" t="s">
        <v>2508</v>
      </c>
      <c r="E519" s="467" t="s">
        <v>188</v>
      </c>
      <c r="F519" s="711">
        <v>44.55</v>
      </c>
      <c r="G519" s="712">
        <v>20.65</v>
      </c>
      <c r="H519" s="469">
        <f t="shared" si="31"/>
        <v>919.95</v>
      </c>
      <c r="I519" s="464">
        <f t="shared" si="30"/>
        <v>3.5708421895291575E-5</v>
      </c>
      <c r="J519" s="465">
        <f t="shared" si="32"/>
        <v>0.10291624399312117</v>
      </c>
    </row>
    <row r="520" spans="1:10" x14ac:dyDescent="0.25">
      <c r="A520" s="246" t="s">
        <v>73</v>
      </c>
      <c r="B520" s="466" t="s">
        <v>1570</v>
      </c>
      <c r="C520" s="467" t="s">
        <v>1336</v>
      </c>
      <c r="D520" s="468" t="s">
        <v>1571</v>
      </c>
      <c r="E520" s="467" t="s">
        <v>136</v>
      </c>
      <c r="F520" s="711">
        <v>119</v>
      </c>
      <c r="G520" s="712">
        <v>7.58</v>
      </c>
      <c r="H520" s="469">
        <f t="shared" si="31"/>
        <v>902.02</v>
      </c>
      <c r="I520" s="464">
        <f t="shared" si="30"/>
        <v>3.5012457979228119E-5</v>
      </c>
      <c r="J520" s="465">
        <f t="shared" si="32"/>
        <v>0.1029512564511004</v>
      </c>
    </row>
    <row r="521" spans="1:10" x14ac:dyDescent="0.25">
      <c r="A521" s="246" t="s">
        <v>73</v>
      </c>
      <c r="B521" s="466" t="s">
        <v>1077</v>
      </c>
      <c r="C521" s="467" t="s">
        <v>1336</v>
      </c>
      <c r="D521" s="468" t="s">
        <v>1078</v>
      </c>
      <c r="E521" s="467" t="s">
        <v>137</v>
      </c>
      <c r="F521" s="711">
        <v>28</v>
      </c>
      <c r="G521" s="712">
        <v>31.95</v>
      </c>
      <c r="H521" s="469">
        <f t="shared" si="31"/>
        <v>894.6</v>
      </c>
      <c r="I521" s="464">
        <f t="shared" si="30"/>
        <v>3.4724446141124893E-5</v>
      </c>
      <c r="J521" s="465">
        <f t="shared" si="32"/>
        <v>0.10298598089724152</v>
      </c>
    </row>
    <row r="522" spans="1:10" x14ac:dyDescent="0.25">
      <c r="A522" s="246" t="s">
        <v>73</v>
      </c>
      <c r="B522" s="466" t="s">
        <v>995</v>
      </c>
      <c r="C522" s="467" t="s">
        <v>1336</v>
      </c>
      <c r="D522" s="468" t="s">
        <v>996</v>
      </c>
      <c r="E522" s="467" t="s">
        <v>137</v>
      </c>
      <c r="F522" s="711">
        <v>4</v>
      </c>
      <c r="G522" s="712">
        <v>221.17</v>
      </c>
      <c r="H522" s="469">
        <f t="shared" si="31"/>
        <v>884.68</v>
      </c>
      <c r="I522" s="464">
        <f t="shared" si="30"/>
        <v>3.4339395274011138E-5</v>
      </c>
      <c r="J522" s="465">
        <f t="shared" si="32"/>
        <v>0.10302032029251554</v>
      </c>
    </row>
    <row r="523" spans="1:10" ht="25.5" x14ac:dyDescent="0.25">
      <c r="A523" s="246" t="s">
        <v>73</v>
      </c>
      <c r="B523" s="466" t="s">
        <v>3355</v>
      </c>
      <c r="C523" s="467" t="s">
        <v>160</v>
      </c>
      <c r="D523" s="468" t="s">
        <v>3356</v>
      </c>
      <c r="E523" s="467" t="s">
        <v>159</v>
      </c>
      <c r="F523" s="711">
        <v>23</v>
      </c>
      <c r="G523" s="712">
        <v>37.82</v>
      </c>
      <c r="H523" s="469">
        <f>TRUNC(F523*G523,2)</f>
        <v>869.86</v>
      </c>
      <c r="I523" s="464">
        <f t="shared" ref="I523:I586" si="33">H523/$J$761</f>
        <v>3.3764147910036775E-5</v>
      </c>
      <c r="J523" s="465">
        <f t="shared" si="32"/>
        <v>0.10305408444042558</v>
      </c>
    </row>
    <row r="524" spans="1:10" x14ac:dyDescent="0.25">
      <c r="A524" s="246" t="s">
        <v>73</v>
      </c>
      <c r="B524" s="466" t="s">
        <v>845</v>
      </c>
      <c r="C524" s="467" t="s">
        <v>1336</v>
      </c>
      <c r="D524" s="468" t="s">
        <v>169</v>
      </c>
      <c r="E524" s="467" t="s">
        <v>137</v>
      </c>
      <c r="F524" s="711">
        <v>51</v>
      </c>
      <c r="G524" s="712">
        <v>16.829999999999998</v>
      </c>
      <c r="H524" s="469">
        <f t="shared" ref="H524:H587" si="34">TRUNC(F524*G524,2)</f>
        <v>858.33</v>
      </c>
      <c r="I524" s="464">
        <f t="shared" si="33"/>
        <v>3.3316603908240253E-5</v>
      </c>
      <c r="J524" s="465">
        <f t="shared" si="32"/>
        <v>0.10308740104433381</v>
      </c>
    </row>
    <row r="525" spans="1:10" x14ac:dyDescent="0.25">
      <c r="A525" s="246" t="s">
        <v>73</v>
      </c>
      <c r="B525" s="470" t="s">
        <v>3297</v>
      </c>
      <c r="C525" s="471" t="s">
        <v>1336</v>
      </c>
      <c r="D525" s="472" t="s">
        <v>3298</v>
      </c>
      <c r="E525" s="471" t="s">
        <v>188</v>
      </c>
      <c r="F525" s="713">
        <v>27.66</v>
      </c>
      <c r="G525" s="713">
        <v>30.77</v>
      </c>
      <c r="H525" s="280">
        <f t="shared" si="34"/>
        <v>851.09</v>
      </c>
      <c r="I525" s="473">
        <f t="shared" si="33"/>
        <v>3.3035578880225782E-5</v>
      </c>
      <c r="J525" s="474">
        <f t="shared" si="32"/>
        <v>0.10312043662321403</v>
      </c>
    </row>
    <row r="526" spans="1:10" ht="25.5" x14ac:dyDescent="0.25">
      <c r="A526" s="246" t="s">
        <v>73</v>
      </c>
      <c r="B526" s="470" t="s">
        <v>3346</v>
      </c>
      <c r="C526" s="471" t="s">
        <v>160</v>
      </c>
      <c r="D526" s="472" t="s">
        <v>3347</v>
      </c>
      <c r="E526" s="471" t="s">
        <v>159</v>
      </c>
      <c r="F526" s="713">
        <v>23</v>
      </c>
      <c r="G526" s="713">
        <v>36.26</v>
      </c>
      <c r="H526" s="280">
        <f t="shared" si="34"/>
        <v>833.98</v>
      </c>
      <c r="I526" s="473">
        <f t="shared" si="33"/>
        <v>3.2371443765677775E-5</v>
      </c>
      <c r="J526" s="474">
        <f t="shared" si="32"/>
        <v>0.10315280806697971</v>
      </c>
    </row>
    <row r="527" spans="1:10" x14ac:dyDescent="0.25">
      <c r="A527" s="246" t="s">
        <v>73</v>
      </c>
      <c r="B527" s="470" t="s">
        <v>2251</v>
      </c>
      <c r="C527" s="471" t="s">
        <v>969</v>
      </c>
      <c r="D527" s="472" t="s">
        <v>2252</v>
      </c>
      <c r="E527" s="471" t="s">
        <v>131</v>
      </c>
      <c r="F527" s="713">
        <v>29.1</v>
      </c>
      <c r="G527" s="713">
        <v>28.48</v>
      </c>
      <c r="H527" s="280">
        <f t="shared" si="34"/>
        <v>828.76</v>
      </c>
      <c r="I527" s="473">
        <f t="shared" si="33"/>
        <v>3.2168826273103806E-5</v>
      </c>
      <c r="J527" s="474">
        <f t="shared" si="32"/>
        <v>0.10318497689325282</v>
      </c>
    </row>
    <row r="528" spans="1:10" ht="38.25" x14ac:dyDescent="0.25">
      <c r="A528" s="246" t="s">
        <v>73</v>
      </c>
      <c r="B528" s="470" t="s">
        <v>1986</v>
      </c>
      <c r="C528" s="471" t="s">
        <v>160</v>
      </c>
      <c r="D528" s="472" t="s">
        <v>1987</v>
      </c>
      <c r="E528" s="471" t="s">
        <v>159</v>
      </c>
      <c r="F528" s="713">
        <v>7</v>
      </c>
      <c r="G528" s="713">
        <v>117.96</v>
      </c>
      <c r="H528" s="280">
        <f t="shared" si="34"/>
        <v>825.72</v>
      </c>
      <c r="I528" s="473">
        <f t="shared" si="33"/>
        <v>3.2050826813827012E-5</v>
      </c>
      <c r="J528" s="474">
        <f t="shared" si="32"/>
        <v>0.10321702772006665</v>
      </c>
    </row>
    <row r="529" spans="1:10" x14ac:dyDescent="0.25">
      <c r="A529" s="246" t="s">
        <v>73</v>
      </c>
      <c r="B529" s="470" t="s">
        <v>3343</v>
      </c>
      <c r="C529" s="471" t="s">
        <v>965</v>
      </c>
      <c r="D529" s="472" t="s">
        <v>3344</v>
      </c>
      <c r="E529" s="471" t="s">
        <v>136</v>
      </c>
      <c r="F529" s="713">
        <v>5</v>
      </c>
      <c r="G529" s="713">
        <v>163.34</v>
      </c>
      <c r="H529" s="280">
        <f t="shared" si="34"/>
        <v>816.7</v>
      </c>
      <c r="I529" s="473">
        <f t="shared" si="33"/>
        <v>3.1700709997157053E-5</v>
      </c>
      <c r="J529" s="474">
        <f t="shared" si="32"/>
        <v>0.1032487284300638</v>
      </c>
    </row>
    <row r="530" spans="1:10" ht="25.5" x14ac:dyDescent="0.25">
      <c r="A530" s="246" t="s">
        <v>73</v>
      </c>
      <c r="B530" s="470" t="s">
        <v>2349</v>
      </c>
      <c r="C530" s="471" t="s">
        <v>164</v>
      </c>
      <c r="D530" s="472" t="s">
        <v>2350</v>
      </c>
      <c r="E530" s="471" t="s">
        <v>136</v>
      </c>
      <c r="F530" s="713">
        <v>27</v>
      </c>
      <c r="G530" s="713">
        <v>29.91</v>
      </c>
      <c r="H530" s="280">
        <f t="shared" si="34"/>
        <v>807.57</v>
      </c>
      <c r="I530" s="473">
        <f t="shared" si="33"/>
        <v>3.1346323463210631E-5</v>
      </c>
      <c r="J530" s="474">
        <f t="shared" si="32"/>
        <v>0.10328007475352702</v>
      </c>
    </row>
    <row r="531" spans="1:10" x14ac:dyDescent="0.25">
      <c r="A531" s="246" t="s">
        <v>73</v>
      </c>
      <c r="B531" s="470" t="s">
        <v>3273</v>
      </c>
      <c r="C531" s="471" t="s">
        <v>1336</v>
      </c>
      <c r="D531" s="472" t="s">
        <v>3274</v>
      </c>
      <c r="E531" s="471" t="s">
        <v>136</v>
      </c>
      <c r="F531" s="713">
        <v>141</v>
      </c>
      <c r="G531" s="713">
        <v>5.71</v>
      </c>
      <c r="H531" s="280">
        <f t="shared" si="34"/>
        <v>805.11</v>
      </c>
      <c r="I531" s="473">
        <f t="shared" si="33"/>
        <v>3.1250837058664272E-5</v>
      </c>
      <c r="J531" s="474">
        <f t="shared" si="32"/>
        <v>0.10331132559058569</v>
      </c>
    </row>
    <row r="532" spans="1:10" ht="25.5" x14ac:dyDescent="0.25">
      <c r="A532" s="246" t="s">
        <v>73</v>
      </c>
      <c r="B532" s="470" t="s">
        <v>2373</v>
      </c>
      <c r="C532" s="471" t="s">
        <v>164</v>
      </c>
      <c r="D532" s="472" t="s">
        <v>2374</v>
      </c>
      <c r="E532" s="471" t="s">
        <v>136</v>
      </c>
      <c r="F532" s="713">
        <v>7</v>
      </c>
      <c r="G532" s="713">
        <v>114.26</v>
      </c>
      <c r="H532" s="280">
        <f t="shared" si="34"/>
        <v>799.82</v>
      </c>
      <c r="I532" s="473">
        <f t="shared" si="33"/>
        <v>3.1045502473278011E-5</v>
      </c>
      <c r="J532" s="474">
        <f t="shared" si="32"/>
        <v>0.10334237109305897</v>
      </c>
    </row>
    <row r="533" spans="1:10" x14ac:dyDescent="0.25">
      <c r="A533" s="246" t="s">
        <v>73</v>
      </c>
      <c r="B533" s="470" t="s">
        <v>868</v>
      </c>
      <c r="C533" s="471" t="s">
        <v>1336</v>
      </c>
      <c r="D533" s="472" t="s">
        <v>271</v>
      </c>
      <c r="E533" s="471" t="s">
        <v>137</v>
      </c>
      <c r="F533" s="713">
        <v>26</v>
      </c>
      <c r="G533" s="713">
        <v>29.79</v>
      </c>
      <c r="H533" s="280">
        <f t="shared" si="34"/>
        <v>774.54</v>
      </c>
      <c r="I533" s="473">
        <f t="shared" si="33"/>
        <v>3.0064243811923622E-5</v>
      </c>
      <c r="J533" s="474">
        <f t="shared" si="32"/>
        <v>0.10337243533687089</v>
      </c>
    </row>
    <row r="534" spans="1:10" x14ac:dyDescent="0.25">
      <c r="A534" s="246" t="s">
        <v>73</v>
      </c>
      <c r="B534" s="470" t="s">
        <v>1079</v>
      </c>
      <c r="C534" s="471" t="s">
        <v>1336</v>
      </c>
      <c r="D534" s="472" t="s">
        <v>1080</v>
      </c>
      <c r="E534" s="471" t="s">
        <v>137</v>
      </c>
      <c r="F534" s="713">
        <v>17</v>
      </c>
      <c r="G534" s="713">
        <v>45.48</v>
      </c>
      <c r="H534" s="280">
        <f t="shared" si="34"/>
        <v>773.16</v>
      </c>
      <c r="I534" s="473">
        <f t="shared" si="33"/>
        <v>3.0010678267909813E-5</v>
      </c>
      <c r="J534" s="474">
        <f t="shared" si="32"/>
        <v>0.1034024460151388</v>
      </c>
    </row>
    <row r="535" spans="1:10" x14ac:dyDescent="0.25">
      <c r="A535" s="246" t="s">
        <v>73</v>
      </c>
      <c r="B535" s="470" t="s">
        <v>1073</v>
      </c>
      <c r="C535" s="471" t="s">
        <v>1336</v>
      </c>
      <c r="D535" s="472" t="s">
        <v>1074</v>
      </c>
      <c r="E535" s="471" t="s">
        <v>137</v>
      </c>
      <c r="F535" s="713">
        <v>2</v>
      </c>
      <c r="G535" s="713">
        <v>380.45</v>
      </c>
      <c r="H535" s="280">
        <f t="shared" si="34"/>
        <v>760.9</v>
      </c>
      <c r="I535" s="473">
        <f t="shared" si="33"/>
        <v>2.9534798869642217E-5</v>
      </c>
      <c r="J535" s="474">
        <f t="shared" si="32"/>
        <v>0.10343198081400845</v>
      </c>
    </row>
    <row r="536" spans="1:10" ht="25.5" x14ac:dyDescent="0.25">
      <c r="A536" s="246" t="s">
        <v>73</v>
      </c>
      <c r="B536" s="470" t="s">
        <v>2495</v>
      </c>
      <c r="C536" s="471" t="s">
        <v>1648</v>
      </c>
      <c r="D536" s="472" t="s">
        <v>2496</v>
      </c>
      <c r="E536" s="471" t="s">
        <v>159</v>
      </c>
      <c r="F536" s="713">
        <v>213</v>
      </c>
      <c r="G536" s="713">
        <v>3.57</v>
      </c>
      <c r="H536" s="280">
        <f t="shared" si="34"/>
        <v>760.41</v>
      </c>
      <c r="I536" s="473">
        <f t="shared" si="33"/>
        <v>2.9515779219956156E-5</v>
      </c>
      <c r="J536" s="474">
        <f t="shared" si="32"/>
        <v>0.10346149659322841</v>
      </c>
    </row>
    <row r="537" spans="1:10" ht="25.5" x14ac:dyDescent="0.25">
      <c r="A537" s="246" t="s">
        <v>73</v>
      </c>
      <c r="B537" s="470" t="s">
        <v>2650</v>
      </c>
      <c r="C537" s="471" t="s">
        <v>164</v>
      </c>
      <c r="D537" s="472" t="s">
        <v>2651</v>
      </c>
      <c r="E537" s="471" t="s">
        <v>136</v>
      </c>
      <c r="F537" s="713">
        <v>35</v>
      </c>
      <c r="G537" s="713">
        <v>21.7</v>
      </c>
      <c r="H537" s="280">
        <f t="shared" si="34"/>
        <v>759.5</v>
      </c>
      <c r="I537" s="473">
        <f t="shared" si="33"/>
        <v>2.9480457013396327E-5</v>
      </c>
      <c r="J537" s="474">
        <f t="shared" si="32"/>
        <v>0.10349097705024181</v>
      </c>
    </row>
    <row r="538" spans="1:10" x14ac:dyDescent="0.25">
      <c r="A538" s="246" t="s">
        <v>73</v>
      </c>
      <c r="B538" s="470" t="s">
        <v>3259</v>
      </c>
      <c r="C538" s="471" t="s">
        <v>1336</v>
      </c>
      <c r="D538" s="472" t="s">
        <v>3260</v>
      </c>
      <c r="E538" s="471" t="s">
        <v>188</v>
      </c>
      <c r="F538" s="713">
        <v>43.33</v>
      </c>
      <c r="G538" s="713">
        <v>17.45</v>
      </c>
      <c r="H538" s="280">
        <f t="shared" si="34"/>
        <v>756.1</v>
      </c>
      <c r="I538" s="473">
        <f t="shared" si="33"/>
        <v>2.934848393394202E-5</v>
      </c>
      <c r="J538" s="474">
        <f t="shared" si="32"/>
        <v>0.10352032553417576</v>
      </c>
    </row>
    <row r="539" spans="1:10" x14ac:dyDescent="0.25">
      <c r="A539" s="246" t="s">
        <v>73</v>
      </c>
      <c r="B539" s="470" t="s">
        <v>2415</v>
      </c>
      <c r="C539" s="471" t="s">
        <v>1336</v>
      </c>
      <c r="D539" s="472" t="s">
        <v>2416</v>
      </c>
      <c r="E539" s="471" t="s">
        <v>188</v>
      </c>
      <c r="F539" s="713">
        <v>18.600000000000001</v>
      </c>
      <c r="G539" s="713">
        <v>40.479999999999997</v>
      </c>
      <c r="H539" s="280">
        <f t="shared" si="34"/>
        <v>752.92</v>
      </c>
      <c r="I539" s="473">
        <f t="shared" si="33"/>
        <v>2.9225050289040634E-5</v>
      </c>
      <c r="J539" s="474">
        <f t="shared" si="32"/>
        <v>0.1035495505844648</v>
      </c>
    </row>
    <row r="540" spans="1:10" x14ac:dyDescent="0.25">
      <c r="A540" s="246" t="s">
        <v>73</v>
      </c>
      <c r="B540" s="470" t="s">
        <v>3528</v>
      </c>
      <c r="C540" s="471" t="s">
        <v>1336</v>
      </c>
      <c r="D540" s="472" t="s">
        <v>3529</v>
      </c>
      <c r="E540" s="471" t="s">
        <v>137</v>
      </c>
      <c r="F540" s="713">
        <v>29</v>
      </c>
      <c r="G540" s="713">
        <v>25.48</v>
      </c>
      <c r="H540" s="280">
        <f t="shared" si="34"/>
        <v>738.92</v>
      </c>
      <c r="I540" s="473">
        <f t="shared" si="33"/>
        <v>2.8681631726581716E-5</v>
      </c>
      <c r="J540" s="474">
        <f t="shared" si="32"/>
        <v>0.10357823221619138</v>
      </c>
    </row>
    <row r="541" spans="1:10" x14ac:dyDescent="0.25">
      <c r="A541" s="246" t="s">
        <v>73</v>
      </c>
      <c r="B541" s="470" t="s">
        <v>1789</v>
      </c>
      <c r="C541" s="471" t="s">
        <v>1336</v>
      </c>
      <c r="D541" s="472" t="s">
        <v>1790</v>
      </c>
      <c r="E541" s="471" t="s">
        <v>137</v>
      </c>
      <c r="F541" s="713">
        <v>1</v>
      </c>
      <c r="G541" s="713">
        <v>714.99</v>
      </c>
      <c r="H541" s="280">
        <f t="shared" si="34"/>
        <v>714.99</v>
      </c>
      <c r="I541" s="473">
        <f t="shared" si="33"/>
        <v>2.7752774140893009E-5</v>
      </c>
      <c r="J541" s="474">
        <f t="shared" si="32"/>
        <v>0.10360598499033227</v>
      </c>
    </row>
    <row r="542" spans="1:10" x14ac:dyDescent="0.25">
      <c r="A542" s="246" t="s">
        <v>73</v>
      </c>
      <c r="B542" s="470" t="s">
        <v>848</v>
      </c>
      <c r="C542" s="471" t="s">
        <v>1336</v>
      </c>
      <c r="D542" s="472" t="s">
        <v>173</v>
      </c>
      <c r="E542" s="471" t="s">
        <v>137</v>
      </c>
      <c r="F542" s="713">
        <v>41</v>
      </c>
      <c r="G542" s="713">
        <v>16.71</v>
      </c>
      <c r="H542" s="280">
        <f t="shared" si="34"/>
        <v>685.11</v>
      </c>
      <c r="I542" s="473">
        <f t="shared" si="33"/>
        <v>2.6592963666159259E-5</v>
      </c>
      <c r="J542" s="474">
        <f t="shared" si="32"/>
        <v>0.10363257795399843</v>
      </c>
    </row>
    <row r="543" spans="1:10" x14ac:dyDescent="0.25">
      <c r="A543" s="246" t="s">
        <v>73</v>
      </c>
      <c r="B543" s="470" t="s">
        <v>1063</v>
      </c>
      <c r="C543" s="471" t="s">
        <v>1336</v>
      </c>
      <c r="D543" s="472" t="s">
        <v>1064</v>
      </c>
      <c r="E543" s="471" t="s">
        <v>137</v>
      </c>
      <c r="F543" s="713">
        <v>81</v>
      </c>
      <c r="G543" s="713">
        <v>8.43</v>
      </c>
      <c r="H543" s="280">
        <f t="shared" si="34"/>
        <v>682.83</v>
      </c>
      <c r="I543" s="473">
        <f t="shared" si="33"/>
        <v>2.6504464071701666E-5</v>
      </c>
      <c r="J543" s="474">
        <f t="shared" si="32"/>
        <v>0.10365908241807013</v>
      </c>
    </row>
    <row r="544" spans="1:10" ht="25.5" x14ac:dyDescent="0.25">
      <c r="A544" s="246" t="s">
        <v>73</v>
      </c>
      <c r="B544" s="470" t="s">
        <v>2909</v>
      </c>
      <c r="C544" s="471" t="s">
        <v>1336</v>
      </c>
      <c r="D544" s="472" t="s">
        <v>2910</v>
      </c>
      <c r="E544" s="471" t="s">
        <v>131</v>
      </c>
      <c r="F544" s="713">
        <v>1.83</v>
      </c>
      <c r="G544" s="713">
        <v>367.64</v>
      </c>
      <c r="H544" s="280">
        <f t="shared" si="34"/>
        <v>672.78</v>
      </c>
      <c r="I544" s="473">
        <f t="shared" si="33"/>
        <v>2.6114367175079367E-5</v>
      </c>
      <c r="J544" s="474">
        <f t="shared" si="32"/>
        <v>0.10368519678524521</v>
      </c>
    </row>
    <row r="545" spans="1:10" ht="25.5" x14ac:dyDescent="0.25">
      <c r="A545" s="246" t="s">
        <v>73</v>
      </c>
      <c r="B545" s="470" t="s">
        <v>2370</v>
      </c>
      <c r="C545" s="471" t="s">
        <v>164</v>
      </c>
      <c r="D545" s="472" t="s">
        <v>2371</v>
      </c>
      <c r="E545" s="471" t="s">
        <v>136</v>
      </c>
      <c r="F545" s="713">
        <v>14</v>
      </c>
      <c r="G545" s="713">
        <v>47.76</v>
      </c>
      <c r="H545" s="280">
        <f t="shared" si="34"/>
        <v>668.64</v>
      </c>
      <c r="I545" s="473">
        <f t="shared" si="33"/>
        <v>2.5953670543037945E-5</v>
      </c>
      <c r="J545" s="474">
        <f t="shared" si="32"/>
        <v>0.10371115045578824</v>
      </c>
    </row>
    <row r="546" spans="1:10" x14ac:dyDescent="0.25">
      <c r="A546" s="246" t="s">
        <v>73</v>
      </c>
      <c r="B546" s="470" t="s">
        <v>865</v>
      </c>
      <c r="C546" s="471" t="s">
        <v>1336</v>
      </c>
      <c r="D546" s="472" t="s">
        <v>171</v>
      </c>
      <c r="E546" s="471" t="s">
        <v>137</v>
      </c>
      <c r="F546" s="713">
        <v>26</v>
      </c>
      <c r="G546" s="713">
        <v>25.46</v>
      </c>
      <c r="H546" s="280">
        <f t="shared" si="34"/>
        <v>661.96</v>
      </c>
      <c r="I546" s="473">
        <f t="shared" si="33"/>
        <v>2.5694382257521834E-5</v>
      </c>
      <c r="J546" s="474">
        <f t="shared" si="32"/>
        <v>0.10373684483804577</v>
      </c>
    </row>
    <row r="547" spans="1:10" x14ac:dyDescent="0.25">
      <c r="A547" s="246" t="s">
        <v>73</v>
      </c>
      <c r="B547" s="470" t="s">
        <v>3173</v>
      </c>
      <c r="C547" s="471" t="s">
        <v>1336</v>
      </c>
      <c r="D547" s="472" t="s">
        <v>3174</v>
      </c>
      <c r="E547" s="471" t="s">
        <v>188</v>
      </c>
      <c r="F547" s="713">
        <v>16.8</v>
      </c>
      <c r="G547" s="713">
        <v>38.979999999999997</v>
      </c>
      <c r="H547" s="280">
        <f t="shared" si="34"/>
        <v>654.86</v>
      </c>
      <c r="I547" s="473">
        <f t="shared" si="33"/>
        <v>2.5418791415131952E-5</v>
      </c>
      <c r="J547" s="474">
        <f t="shared" si="32"/>
        <v>0.10376226362946089</v>
      </c>
    </row>
    <row r="548" spans="1:10" ht="25.5" x14ac:dyDescent="0.25">
      <c r="A548" s="246" t="s">
        <v>73</v>
      </c>
      <c r="B548" s="470" t="s">
        <v>2492</v>
      </c>
      <c r="C548" s="471" t="s">
        <v>164</v>
      </c>
      <c r="D548" s="472" t="s">
        <v>2493</v>
      </c>
      <c r="E548" s="471" t="s">
        <v>136</v>
      </c>
      <c r="F548" s="713">
        <v>711</v>
      </c>
      <c r="G548" s="713">
        <v>0.9</v>
      </c>
      <c r="H548" s="280">
        <f t="shared" si="34"/>
        <v>639.9</v>
      </c>
      <c r="I548" s="473">
        <f t="shared" si="33"/>
        <v>2.4838109865532994E-5</v>
      </c>
      <c r="J548" s="474">
        <f t="shared" si="32"/>
        <v>0.10378710173932643</v>
      </c>
    </row>
    <row r="549" spans="1:10" x14ac:dyDescent="0.25">
      <c r="A549" s="246" t="s">
        <v>73</v>
      </c>
      <c r="B549" s="470" t="s">
        <v>3701</v>
      </c>
      <c r="C549" s="471" t="s">
        <v>1336</v>
      </c>
      <c r="D549" s="472" t="s">
        <v>3702</v>
      </c>
      <c r="E549" s="471" t="s">
        <v>137</v>
      </c>
      <c r="F549" s="713">
        <v>1</v>
      </c>
      <c r="G549" s="713">
        <v>637.21</v>
      </c>
      <c r="H549" s="280">
        <f t="shared" si="34"/>
        <v>637.21</v>
      </c>
      <c r="I549" s="473">
        <f t="shared" si="33"/>
        <v>2.4733695870317676E-5</v>
      </c>
      <c r="J549" s="474">
        <f t="shared" si="32"/>
        <v>0.10381183543519674</v>
      </c>
    </row>
    <row r="550" spans="1:10" x14ac:dyDescent="0.25">
      <c r="A550" s="246" t="s">
        <v>73</v>
      </c>
      <c r="B550" s="470" t="s">
        <v>1628</v>
      </c>
      <c r="C550" s="471" t="s">
        <v>1336</v>
      </c>
      <c r="D550" s="472" t="s">
        <v>1629</v>
      </c>
      <c r="E550" s="471" t="s">
        <v>141</v>
      </c>
      <c r="F550" s="713">
        <v>45</v>
      </c>
      <c r="G550" s="713">
        <v>14.1</v>
      </c>
      <c r="H550" s="280">
        <f t="shared" si="34"/>
        <v>634.5</v>
      </c>
      <c r="I550" s="473">
        <f t="shared" si="33"/>
        <v>2.462850556287027E-5</v>
      </c>
      <c r="J550" s="474">
        <f t="shared" si="32"/>
        <v>0.10383646394075961</v>
      </c>
    </row>
    <row r="551" spans="1:10" x14ac:dyDescent="0.25">
      <c r="A551" s="246" t="s">
        <v>73</v>
      </c>
      <c r="B551" s="470" t="s">
        <v>741</v>
      </c>
      <c r="C551" s="471" t="s">
        <v>1336</v>
      </c>
      <c r="D551" s="472" t="s">
        <v>190</v>
      </c>
      <c r="E551" s="471" t="s">
        <v>137</v>
      </c>
      <c r="F551" s="713">
        <v>109</v>
      </c>
      <c r="G551" s="713">
        <v>5.82</v>
      </c>
      <c r="H551" s="280">
        <f t="shared" si="34"/>
        <v>634.38</v>
      </c>
      <c r="I551" s="473">
        <f t="shared" si="33"/>
        <v>2.4623847689477763E-5</v>
      </c>
      <c r="J551" s="474">
        <f t="shared" si="32"/>
        <v>0.10386108778844909</v>
      </c>
    </row>
    <row r="552" spans="1:10" x14ac:dyDescent="0.25">
      <c r="A552" s="246" t="s">
        <v>73</v>
      </c>
      <c r="B552" s="470" t="s">
        <v>2418</v>
      </c>
      <c r="C552" s="471" t="s">
        <v>1336</v>
      </c>
      <c r="D552" s="472" t="s">
        <v>2419</v>
      </c>
      <c r="E552" s="471" t="s">
        <v>137</v>
      </c>
      <c r="F552" s="713">
        <v>112</v>
      </c>
      <c r="G552" s="713">
        <v>5.62</v>
      </c>
      <c r="H552" s="280">
        <f t="shared" si="34"/>
        <v>629.44000000000005</v>
      </c>
      <c r="I552" s="473">
        <f t="shared" si="33"/>
        <v>2.4432098568152974E-5</v>
      </c>
      <c r="J552" s="474">
        <f t="shared" si="32"/>
        <v>0.10388551988701725</v>
      </c>
    </row>
    <row r="553" spans="1:10" ht="25.5" x14ac:dyDescent="0.25">
      <c r="A553" s="246" t="s">
        <v>73</v>
      </c>
      <c r="B553" s="470" t="s">
        <v>2049</v>
      </c>
      <c r="C553" s="471" t="s">
        <v>164</v>
      </c>
      <c r="D553" s="472" t="s">
        <v>2050</v>
      </c>
      <c r="E553" s="471" t="s">
        <v>136</v>
      </c>
      <c r="F553" s="713">
        <v>2</v>
      </c>
      <c r="G553" s="713">
        <v>314.17</v>
      </c>
      <c r="H553" s="280">
        <f t="shared" si="34"/>
        <v>628.34</v>
      </c>
      <c r="I553" s="473">
        <f t="shared" si="33"/>
        <v>2.4389401395388346E-5</v>
      </c>
      <c r="J553" s="474">
        <f t="shared" si="32"/>
        <v>0.10390990928841264</v>
      </c>
    </row>
    <row r="554" spans="1:10" x14ac:dyDescent="0.25">
      <c r="A554" s="246" t="s">
        <v>73</v>
      </c>
      <c r="B554" s="470" t="s">
        <v>3337</v>
      </c>
      <c r="C554" s="471" t="s">
        <v>1336</v>
      </c>
      <c r="D554" s="472" t="s">
        <v>3338</v>
      </c>
      <c r="E554" s="471" t="s">
        <v>137</v>
      </c>
      <c r="F554" s="713">
        <v>9</v>
      </c>
      <c r="G554" s="713">
        <v>69.099999999999994</v>
      </c>
      <c r="H554" s="280">
        <f t="shared" si="34"/>
        <v>621.9</v>
      </c>
      <c r="I554" s="473">
        <f t="shared" si="33"/>
        <v>2.4139428856657242E-5</v>
      </c>
      <c r="J554" s="474">
        <f t="shared" si="32"/>
        <v>0.10393404871726929</v>
      </c>
    </row>
    <row r="555" spans="1:10" x14ac:dyDescent="0.25">
      <c r="A555" s="246" t="s">
        <v>73</v>
      </c>
      <c r="B555" s="470" t="s">
        <v>1027</v>
      </c>
      <c r="C555" s="471" t="s">
        <v>1336</v>
      </c>
      <c r="D555" s="472" t="s">
        <v>1028</v>
      </c>
      <c r="E555" s="471" t="s">
        <v>137</v>
      </c>
      <c r="F555" s="713">
        <v>34</v>
      </c>
      <c r="G555" s="713">
        <v>18.29</v>
      </c>
      <c r="H555" s="280">
        <f t="shared" si="34"/>
        <v>621.86</v>
      </c>
      <c r="I555" s="473">
        <f t="shared" si="33"/>
        <v>2.4137876232193075E-5</v>
      </c>
      <c r="J555" s="474">
        <f t="shared" si="32"/>
        <v>0.10395818659350148</v>
      </c>
    </row>
    <row r="556" spans="1:10" ht="25.5" x14ac:dyDescent="0.25">
      <c r="A556" s="246" t="s">
        <v>73</v>
      </c>
      <c r="B556" s="470" t="s">
        <v>3331</v>
      </c>
      <c r="C556" s="471" t="s">
        <v>164</v>
      </c>
      <c r="D556" s="472" t="s">
        <v>3332</v>
      </c>
      <c r="E556" s="471" t="s">
        <v>136</v>
      </c>
      <c r="F556" s="713">
        <v>1</v>
      </c>
      <c r="G556" s="713">
        <v>615.54999999999995</v>
      </c>
      <c r="H556" s="280">
        <f t="shared" si="34"/>
        <v>615.54999999999995</v>
      </c>
      <c r="I556" s="473">
        <f t="shared" si="33"/>
        <v>2.3892949722970515E-5</v>
      </c>
      <c r="J556" s="474">
        <f t="shared" si="32"/>
        <v>0.10398207954322444</v>
      </c>
    </row>
    <row r="557" spans="1:10" ht="25.5" x14ac:dyDescent="0.25">
      <c r="A557" s="246" t="s">
        <v>73</v>
      </c>
      <c r="B557" s="470" t="s">
        <v>2677</v>
      </c>
      <c r="C557" s="471" t="s">
        <v>164</v>
      </c>
      <c r="D557" s="472" t="s">
        <v>2678</v>
      </c>
      <c r="E557" s="471" t="s">
        <v>136</v>
      </c>
      <c r="F557" s="713">
        <v>12</v>
      </c>
      <c r="G557" s="713">
        <v>50.31</v>
      </c>
      <c r="H557" s="280">
        <f t="shared" si="34"/>
        <v>603.72</v>
      </c>
      <c r="I557" s="473">
        <f t="shared" si="33"/>
        <v>2.3433761037692735E-5</v>
      </c>
      <c r="J557" s="474">
        <f t="shared" si="32"/>
        <v>0.10400551330426214</v>
      </c>
    </row>
    <row r="558" spans="1:10" x14ac:dyDescent="0.25">
      <c r="A558" s="246" t="s">
        <v>73</v>
      </c>
      <c r="B558" s="470" t="s">
        <v>2077</v>
      </c>
      <c r="C558" s="471" t="s">
        <v>974</v>
      </c>
      <c r="D558" s="472" t="s">
        <v>2078</v>
      </c>
      <c r="E558" s="471" t="s">
        <v>159</v>
      </c>
      <c r="F558" s="713">
        <v>3</v>
      </c>
      <c r="G558" s="713">
        <v>200.42</v>
      </c>
      <c r="H558" s="280">
        <f t="shared" si="34"/>
        <v>601.26</v>
      </c>
      <c r="I558" s="473">
        <f t="shared" si="33"/>
        <v>2.333827463314638E-5</v>
      </c>
      <c r="J558" s="474">
        <f t="shared" si="32"/>
        <v>0.10402885157889528</v>
      </c>
    </row>
    <row r="559" spans="1:10" x14ac:dyDescent="0.25">
      <c r="A559" s="246" t="s">
        <v>73</v>
      </c>
      <c r="B559" s="470" t="s">
        <v>3781</v>
      </c>
      <c r="C559" s="471" t="s">
        <v>142</v>
      </c>
      <c r="D559" s="472" t="s">
        <v>3782</v>
      </c>
      <c r="E559" s="471" t="s">
        <v>136</v>
      </c>
      <c r="F559" s="713">
        <v>4</v>
      </c>
      <c r="G559" s="713">
        <v>148.69999999999999</v>
      </c>
      <c r="H559" s="280">
        <f t="shared" si="34"/>
        <v>594.79999999999995</v>
      </c>
      <c r="I559" s="473">
        <f t="shared" si="33"/>
        <v>2.3087525782183191E-5</v>
      </c>
      <c r="J559" s="474">
        <f t="shared" si="32"/>
        <v>0.10405193910467747</v>
      </c>
    </row>
    <row r="560" spans="1:10" x14ac:dyDescent="0.25">
      <c r="A560" s="246" t="s">
        <v>73</v>
      </c>
      <c r="B560" s="470" t="s">
        <v>2479</v>
      </c>
      <c r="C560" s="471" t="s">
        <v>1336</v>
      </c>
      <c r="D560" s="472" t="s">
        <v>2480</v>
      </c>
      <c r="E560" s="471" t="s">
        <v>136</v>
      </c>
      <c r="F560" s="713">
        <v>17</v>
      </c>
      <c r="G560" s="713">
        <v>34.270000000000003</v>
      </c>
      <c r="H560" s="280">
        <f t="shared" si="34"/>
        <v>582.59</v>
      </c>
      <c r="I560" s="473">
        <f t="shared" si="33"/>
        <v>2.2613587164495808E-5</v>
      </c>
      <c r="J560" s="474">
        <f t="shared" si="32"/>
        <v>0.10407455269184197</v>
      </c>
    </row>
    <row r="561" spans="1:10" x14ac:dyDescent="0.25">
      <c r="A561" s="246" t="s">
        <v>73</v>
      </c>
      <c r="B561" s="470" t="s">
        <v>863</v>
      </c>
      <c r="C561" s="471" t="s">
        <v>1336</v>
      </c>
      <c r="D561" s="472" t="s">
        <v>187</v>
      </c>
      <c r="E561" s="471" t="s">
        <v>137</v>
      </c>
      <c r="F561" s="713">
        <v>24</v>
      </c>
      <c r="G561" s="713">
        <v>23.96</v>
      </c>
      <c r="H561" s="280">
        <f t="shared" si="34"/>
        <v>575.04</v>
      </c>
      <c r="I561" s="473">
        <f t="shared" si="33"/>
        <v>2.2320529296884032E-5</v>
      </c>
      <c r="J561" s="474">
        <f t="shared" si="32"/>
        <v>0.10409687322113886</v>
      </c>
    </row>
    <row r="562" spans="1:10" x14ac:dyDescent="0.25">
      <c r="A562" s="246" t="s">
        <v>73</v>
      </c>
      <c r="B562" s="470" t="s">
        <v>1081</v>
      </c>
      <c r="C562" s="471" t="s">
        <v>1336</v>
      </c>
      <c r="D562" s="472" t="s">
        <v>1082</v>
      </c>
      <c r="E562" s="471" t="s">
        <v>136</v>
      </c>
      <c r="F562" s="713">
        <v>21</v>
      </c>
      <c r="G562" s="713">
        <v>26.96</v>
      </c>
      <c r="H562" s="280">
        <f t="shared" si="34"/>
        <v>566.16</v>
      </c>
      <c r="I562" s="473">
        <f t="shared" si="33"/>
        <v>2.1975846665838661E-5</v>
      </c>
      <c r="J562" s="474">
        <f t="shared" si="32"/>
        <v>0.10411884906780471</v>
      </c>
    </row>
    <row r="563" spans="1:10" x14ac:dyDescent="0.25">
      <c r="A563" s="246" t="s">
        <v>73</v>
      </c>
      <c r="B563" s="470" t="s">
        <v>2453</v>
      </c>
      <c r="C563" s="471" t="s">
        <v>1336</v>
      </c>
      <c r="D563" s="472" t="s">
        <v>2454</v>
      </c>
      <c r="E563" s="471" t="s">
        <v>137</v>
      </c>
      <c r="F563" s="713">
        <v>15</v>
      </c>
      <c r="G563" s="713">
        <v>37.67</v>
      </c>
      <c r="H563" s="280">
        <f t="shared" si="34"/>
        <v>565.04999999999995</v>
      </c>
      <c r="I563" s="473">
        <f t="shared" si="33"/>
        <v>2.1932761336957988E-5</v>
      </c>
      <c r="J563" s="474">
        <f t="shared" si="32"/>
        <v>0.10414078182914166</v>
      </c>
    </row>
    <row r="564" spans="1:10" ht="38.25" x14ac:dyDescent="0.25">
      <c r="A564" s="246" t="s">
        <v>73</v>
      </c>
      <c r="B564" s="470" t="s">
        <v>1875</v>
      </c>
      <c r="C564" s="471" t="s">
        <v>160</v>
      </c>
      <c r="D564" s="472" t="s">
        <v>1876</v>
      </c>
      <c r="E564" s="471" t="s">
        <v>159</v>
      </c>
      <c r="F564" s="713">
        <v>7</v>
      </c>
      <c r="G564" s="713">
        <v>80.150000000000006</v>
      </c>
      <c r="H564" s="280">
        <f t="shared" si="34"/>
        <v>561.04999999999995</v>
      </c>
      <c r="I564" s="473">
        <f t="shared" si="33"/>
        <v>2.1777498890541154E-5</v>
      </c>
      <c r="J564" s="474">
        <f t="shared" si="32"/>
        <v>0.1041625593280322</v>
      </c>
    </row>
    <row r="565" spans="1:10" x14ac:dyDescent="0.25">
      <c r="A565" s="246" t="s">
        <v>73</v>
      </c>
      <c r="B565" s="470" t="s">
        <v>2068</v>
      </c>
      <c r="C565" s="471" t="s">
        <v>1336</v>
      </c>
      <c r="D565" s="472" t="s">
        <v>2069</v>
      </c>
      <c r="E565" s="471" t="s">
        <v>137</v>
      </c>
      <c r="F565" s="713">
        <v>1</v>
      </c>
      <c r="G565" s="713">
        <v>556.66</v>
      </c>
      <c r="H565" s="280">
        <f t="shared" si="34"/>
        <v>556.66</v>
      </c>
      <c r="I565" s="473">
        <f t="shared" si="33"/>
        <v>2.1607098355598681E-5</v>
      </c>
      <c r="J565" s="474">
        <f t="shared" si="32"/>
        <v>0.10418416642638779</v>
      </c>
    </row>
    <row r="566" spans="1:10" ht="25.5" x14ac:dyDescent="0.25">
      <c r="A566" s="246" t="s">
        <v>73</v>
      </c>
      <c r="B566" s="470" t="s">
        <v>3710</v>
      </c>
      <c r="C566" s="471" t="s">
        <v>3117</v>
      </c>
      <c r="D566" s="472" t="s">
        <v>3711</v>
      </c>
      <c r="E566" s="471" t="s">
        <v>136</v>
      </c>
      <c r="F566" s="713">
        <v>1</v>
      </c>
      <c r="G566" s="713">
        <v>551.80999999999995</v>
      </c>
      <c r="H566" s="280">
        <f t="shared" si="34"/>
        <v>551.80999999999995</v>
      </c>
      <c r="I566" s="473">
        <f t="shared" si="33"/>
        <v>2.141884263931827E-5</v>
      </c>
      <c r="J566" s="474">
        <f t="shared" si="32"/>
        <v>0.10420558526902711</v>
      </c>
    </row>
    <row r="567" spans="1:10" x14ac:dyDescent="0.25">
      <c r="A567" s="246" t="s">
        <v>73</v>
      </c>
      <c r="B567" s="470" t="s">
        <v>2579</v>
      </c>
      <c r="C567" s="471" t="s">
        <v>1336</v>
      </c>
      <c r="D567" s="472" t="s">
        <v>2580</v>
      </c>
      <c r="E567" s="471" t="s">
        <v>137</v>
      </c>
      <c r="F567" s="713">
        <v>12</v>
      </c>
      <c r="G567" s="713">
        <v>45.85</v>
      </c>
      <c r="H567" s="280">
        <f t="shared" si="34"/>
        <v>550.20000000000005</v>
      </c>
      <c r="I567" s="473">
        <f t="shared" si="33"/>
        <v>2.1356349504635496E-5</v>
      </c>
      <c r="J567" s="474">
        <f t="shared" si="32"/>
        <v>0.10422694161853174</v>
      </c>
    </row>
    <row r="568" spans="1:10" ht="25.5" x14ac:dyDescent="0.25">
      <c r="A568" s="246" t="s">
        <v>73</v>
      </c>
      <c r="B568" s="470" t="s">
        <v>3771</v>
      </c>
      <c r="C568" s="471" t="s">
        <v>142</v>
      </c>
      <c r="D568" s="472" t="s">
        <v>3772</v>
      </c>
      <c r="E568" s="471" t="s">
        <v>141</v>
      </c>
      <c r="F568" s="713">
        <v>21.8</v>
      </c>
      <c r="G568" s="713">
        <v>25.2</v>
      </c>
      <c r="H568" s="280">
        <f t="shared" si="34"/>
        <v>549.36</v>
      </c>
      <c r="I568" s="473">
        <f t="shared" si="33"/>
        <v>2.1323744390887962E-5</v>
      </c>
      <c r="J568" s="474">
        <f t="shared" si="32"/>
        <v>0.10424826536292263</v>
      </c>
    </row>
    <row r="569" spans="1:10" x14ac:dyDescent="0.25">
      <c r="A569" s="246" t="s">
        <v>73</v>
      </c>
      <c r="B569" s="470" t="s">
        <v>997</v>
      </c>
      <c r="C569" s="471" t="s">
        <v>1336</v>
      </c>
      <c r="D569" s="472" t="s">
        <v>998</v>
      </c>
      <c r="E569" s="471" t="s">
        <v>137</v>
      </c>
      <c r="F569" s="713">
        <v>2</v>
      </c>
      <c r="G569" s="713">
        <v>269.83</v>
      </c>
      <c r="H569" s="280">
        <f t="shared" si="34"/>
        <v>539.66</v>
      </c>
      <c r="I569" s="473">
        <f t="shared" si="33"/>
        <v>2.0947232958327136E-5</v>
      </c>
      <c r="J569" s="474">
        <f t="shared" si="32"/>
        <v>0.10426921259588096</v>
      </c>
    </row>
    <row r="570" spans="1:10" x14ac:dyDescent="0.25">
      <c r="A570" s="246" t="s">
        <v>73</v>
      </c>
      <c r="B570" s="470" t="s">
        <v>2743</v>
      </c>
      <c r="C570" s="471" t="s">
        <v>164</v>
      </c>
      <c r="D570" s="472" t="s">
        <v>2744</v>
      </c>
      <c r="E570" s="471" t="s">
        <v>136</v>
      </c>
      <c r="F570" s="713">
        <v>12</v>
      </c>
      <c r="G570" s="713">
        <v>44.07</v>
      </c>
      <c r="H570" s="280">
        <f t="shared" si="34"/>
        <v>528.84</v>
      </c>
      <c r="I570" s="473">
        <f t="shared" si="33"/>
        <v>2.0527248040769603E-5</v>
      </c>
      <c r="J570" s="474">
        <f t="shared" si="32"/>
        <v>0.10428973984392173</v>
      </c>
    </row>
    <row r="571" spans="1:10" x14ac:dyDescent="0.25">
      <c r="A571" s="246" t="s">
        <v>73</v>
      </c>
      <c r="B571" s="470" t="s">
        <v>3374</v>
      </c>
      <c r="C571" s="471" t="s">
        <v>1336</v>
      </c>
      <c r="D571" s="472" t="s">
        <v>3375</v>
      </c>
      <c r="E571" s="471" t="s">
        <v>137</v>
      </c>
      <c r="F571" s="713">
        <v>21</v>
      </c>
      <c r="G571" s="713">
        <v>25.01</v>
      </c>
      <c r="H571" s="280">
        <f t="shared" si="34"/>
        <v>525.21</v>
      </c>
      <c r="I571" s="473">
        <f t="shared" si="33"/>
        <v>2.0386347370646327E-5</v>
      </c>
      <c r="J571" s="474">
        <f t="shared" si="32"/>
        <v>0.10431012619129237</v>
      </c>
    </row>
    <row r="572" spans="1:10" x14ac:dyDescent="0.25">
      <c r="A572" s="246" t="s">
        <v>73</v>
      </c>
      <c r="B572" s="470" t="s">
        <v>2628</v>
      </c>
      <c r="C572" s="471" t="s">
        <v>1336</v>
      </c>
      <c r="D572" s="472" t="s">
        <v>2629</v>
      </c>
      <c r="E572" s="471" t="s">
        <v>137</v>
      </c>
      <c r="F572" s="713">
        <v>28</v>
      </c>
      <c r="G572" s="713">
        <v>18.579999999999998</v>
      </c>
      <c r="H572" s="280">
        <f t="shared" si="34"/>
        <v>520.24</v>
      </c>
      <c r="I572" s="473">
        <f t="shared" si="33"/>
        <v>2.0193433780973409E-5</v>
      </c>
      <c r="J572" s="474">
        <f t="shared" si="32"/>
        <v>0.10433031962507335</v>
      </c>
    </row>
    <row r="573" spans="1:10" x14ac:dyDescent="0.25">
      <c r="A573" s="246" t="s">
        <v>73</v>
      </c>
      <c r="B573" s="470" t="s">
        <v>1941</v>
      </c>
      <c r="C573" s="471" t="s">
        <v>1336</v>
      </c>
      <c r="D573" s="472" t="s">
        <v>1942</v>
      </c>
      <c r="E573" s="471" t="s">
        <v>137</v>
      </c>
      <c r="F573" s="713">
        <v>8</v>
      </c>
      <c r="G573" s="713">
        <v>64.849999999999994</v>
      </c>
      <c r="H573" s="280">
        <f t="shared" si="34"/>
        <v>518.79999999999995</v>
      </c>
      <c r="I573" s="473">
        <f t="shared" si="33"/>
        <v>2.0137539300263349E-5</v>
      </c>
      <c r="J573" s="474">
        <f t="shared" si="32"/>
        <v>0.10435045716437361</v>
      </c>
    </row>
    <row r="574" spans="1:10" x14ac:dyDescent="0.25">
      <c r="A574" s="246" t="s">
        <v>73</v>
      </c>
      <c r="B574" s="470" t="s">
        <v>1792</v>
      </c>
      <c r="C574" s="471" t="s">
        <v>1336</v>
      </c>
      <c r="D574" s="472" t="s">
        <v>1793</v>
      </c>
      <c r="E574" s="471" t="s">
        <v>137</v>
      </c>
      <c r="F574" s="713">
        <v>1</v>
      </c>
      <c r="G574" s="713">
        <v>492.22</v>
      </c>
      <c r="H574" s="280">
        <f t="shared" si="34"/>
        <v>492.22</v>
      </c>
      <c r="I574" s="473">
        <f t="shared" si="33"/>
        <v>1.9105820343823491E-5</v>
      </c>
      <c r="J574" s="474">
        <f t="shared" ref="J574:J637" si="35">I574+J573</f>
        <v>0.10436956298471743</v>
      </c>
    </row>
    <row r="575" spans="1:10" x14ac:dyDescent="0.25">
      <c r="A575" s="246" t="s">
        <v>73</v>
      </c>
      <c r="B575" s="470" t="s">
        <v>1822</v>
      </c>
      <c r="C575" s="471" t="s">
        <v>1336</v>
      </c>
      <c r="D575" s="472" t="s">
        <v>1823</v>
      </c>
      <c r="E575" s="471" t="s">
        <v>137</v>
      </c>
      <c r="F575" s="713">
        <v>8</v>
      </c>
      <c r="G575" s="713">
        <v>61.32</v>
      </c>
      <c r="H575" s="280">
        <f t="shared" si="34"/>
        <v>490.56</v>
      </c>
      <c r="I575" s="473">
        <f t="shared" si="33"/>
        <v>1.9041386428560503E-5</v>
      </c>
      <c r="J575" s="474">
        <f t="shared" si="35"/>
        <v>0.104388604371146</v>
      </c>
    </row>
    <row r="576" spans="1:10" x14ac:dyDescent="0.25">
      <c r="A576" s="246" t="s">
        <v>73</v>
      </c>
      <c r="B576" s="470" t="s">
        <v>993</v>
      </c>
      <c r="C576" s="471" t="s">
        <v>1336</v>
      </c>
      <c r="D576" s="472" t="s">
        <v>994</v>
      </c>
      <c r="E576" s="471" t="s">
        <v>137</v>
      </c>
      <c r="F576" s="713">
        <v>25</v>
      </c>
      <c r="G576" s="713">
        <v>19.46</v>
      </c>
      <c r="H576" s="280">
        <f t="shared" si="34"/>
        <v>486.5</v>
      </c>
      <c r="I576" s="473">
        <f t="shared" si="33"/>
        <v>1.8883795045447417E-5</v>
      </c>
      <c r="J576" s="474">
        <f t="shared" si="35"/>
        <v>0.10440748816619144</v>
      </c>
    </row>
    <row r="577" spans="1:10" x14ac:dyDescent="0.25">
      <c r="A577" s="246" t="s">
        <v>73</v>
      </c>
      <c r="B577" s="470" t="s">
        <v>1895</v>
      </c>
      <c r="C577" s="471" t="s">
        <v>1336</v>
      </c>
      <c r="D577" s="472" t="s">
        <v>1896</v>
      </c>
      <c r="E577" s="471" t="s">
        <v>141</v>
      </c>
      <c r="F577" s="713">
        <v>4.7</v>
      </c>
      <c r="G577" s="713">
        <v>103.39</v>
      </c>
      <c r="H577" s="280">
        <f t="shared" si="34"/>
        <v>485.93</v>
      </c>
      <c r="I577" s="473">
        <f t="shared" si="33"/>
        <v>1.8861670146833016E-5</v>
      </c>
      <c r="J577" s="474">
        <f t="shared" si="35"/>
        <v>0.10442634983633828</v>
      </c>
    </row>
    <row r="578" spans="1:10" x14ac:dyDescent="0.25">
      <c r="A578" s="246" t="s">
        <v>73</v>
      </c>
      <c r="B578" s="470" t="s">
        <v>1771</v>
      </c>
      <c r="C578" s="471" t="s">
        <v>164</v>
      </c>
      <c r="D578" s="472" t="s">
        <v>1772</v>
      </c>
      <c r="E578" s="471" t="s">
        <v>136</v>
      </c>
      <c r="F578" s="713">
        <v>9</v>
      </c>
      <c r="G578" s="713">
        <v>53.65</v>
      </c>
      <c r="H578" s="280">
        <f t="shared" si="34"/>
        <v>482.85</v>
      </c>
      <c r="I578" s="473">
        <f t="shared" si="33"/>
        <v>1.8742118063092056E-5</v>
      </c>
      <c r="J578" s="474">
        <f t="shared" si="35"/>
        <v>0.10444509195440137</v>
      </c>
    </row>
    <row r="579" spans="1:10" x14ac:dyDescent="0.25">
      <c r="A579" s="246" t="s">
        <v>73</v>
      </c>
      <c r="B579" s="470" t="s">
        <v>739</v>
      </c>
      <c r="C579" s="471" t="s">
        <v>1336</v>
      </c>
      <c r="D579" s="472" t="s">
        <v>224</v>
      </c>
      <c r="E579" s="471" t="s">
        <v>131</v>
      </c>
      <c r="F579" s="713">
        <v>814.76</v>
      </c>
      <c r="G579" s="713">
        <v>0.59</v>
      </c>
      <c r="H579" s="280">
        <f t="shared" si="34"/>
        <v>480.7</v>
      </c>
      <c r="I579" s="473">
        <f t="shared" si="33"/>
        <v>1.8658664498143007E-5</v>
      </c>
      <c r="J579" s="474">
        <f t="shared" si="35"/>
        <v>0.10446375061889951</v>
      </c>
    </row>
    <row r="580" spans="1:10" x14ac:dyDescent="0.25">
      <c r="A580" s="246" t="s">
        <v>73</v>
      </c>
      <c r="B580" s="470" t="s">
        <v>3199</v>
      </c>
      <c r="C580" s="471" t="s">
        <v>1336</v>
      </c>
      <c r="D580" s="472" t="s">
        <v>3200</v>
      </c>
      <c r="E580" s="471" t="s">
        <v>137</v>
      </c>
      <c r="F580" s="713">
        <v>25</v>
      </c>
      <c r="G580" s="713">
        <v>19.079999999999998</v>
      </c>
      <c r="H580" s="280">
        <f t="shared" si="34"/>
        <v>477</v>
      </c>
      <c r="I580" s="473">
        <f t="shared" si="33"/>
        <v>1.8515046735207435E-5</v>
      </c>
      <c r="J580" s="474">
        <f t="shared" si="35"/>
        <v>0.10448226566563472</v>
      </c>
    </row>
    <row r="581" spans="1:10" x14ac:dyDescent="0.25">
      <c r="A581" s="246" t="s">
        <v>73</v>
      </c>
      <c r="B581" s="470" t="s">
        <v>2364</v>
      </c>
      <c r="C581" s="471" t="s">
        <v>164</v>
      </c>
      <c r="D581" s="472" t="s">
        <v>2365</v>
      </c>
      <c r="E581" s="471" t="s">
        <v>136</v>
      </c>
      <c r="F581" s="713">
        <v>18</v>
      </c>
      <c r="G581" s="713">
        <v>26.15</v>
      </c>
      <c r="H581" s="280">
        <f t="shared" si="34"/>
        <v>470.7</v>
      </c>
      <c r="I581" s="473">
        <f t="shared" si="33"/>
        <v>1.8270508382100922E-5</v>
      </c>
      <c r="J581" s="474">
        <f t="shared" si="35"/>
        <v>0.10450053617401682</v>
      </c>
    </row>
    <row r="582" spans="1:10" ht="25.5" x14ac:dyDescent="0.25">
      <c r="A582" s="246" t="s">
        <v>73</v>
      </c>
      <c r="B582" s="470" t="s">
        <v>2683</v>
      </c>
      <c r="C582" s="471" t="s">
        <v>130</v>
      </c>
      <c r="D582" s="472" t="s">
        <v>2684</v>
      </c>
      <c r="E582" s="471" t="s">
        <v>159</v>
      </c>
      <c r="F582" s="713">
        <v>11</v>
      </c>
      <c r="G582" s="713">
        <v>42.43</v>
      </c>
      <c r="H582" s="280">
        <f t="shared" si="34"/>
        <v>466.73</v>
      </c>
      <c r="I582" s="473">
        <f t="shared" si="33"/>
        <v>1.8116410404032214E-5</v>
      </c>
      <c r="J582" s="474">
        <f t="shared" si="35"/>
        <v>0.10451865258442085</v>
      </c>
    </row>
    <row r="583" spans="1:10" x14ac:dyDescent="0.25">
      <c r="A583" s="246" t="s">
        <v>73</v>
      </c>
      <c r="B583" s="470" t="s">
        <v>2623</v>
      </c>
      <c r="C583" s="471" t="s">
        <v>1336</v>
      </c>
      <c r="D583" s="472" t="s">
        <v>2624</v>
      </c>
      <c r="E583" s="471" t="s">
        <v>137</v>
      </c>
      <c r="F583" s="713">
        <v>18</v>
      </c>
      <c r="G583" s="713">
        <v>25.85</v>
      </c>
      <c r="H583" s="280">
        <f t="shared" si="34"/>
        <v>465.3</v>
      </c>
      <c r="I583" s="473">
        <f t="shared" si="33"/>
        <v>1.8060904079438198E-5</v>
      </c>
      <c r="J583" s="474">
        <f t="shared" si="35"/>
        <v>0.10453671348850029</v>
      </c>
    </row>
    <row r="584" spans="1:10" ht="25.5" x14ac:dyDescent="0.25">
      <c r="A584" s="246" t="s">
        <v>73</v>
      </c>
      <c r="B584" s="470" t="s">
        <v>1983</v>
      </c>
      <c r="C584" s="471" t="s">
        <v>160</v>
      </c>
      <c r="D584" s="472" t="s">
        <v>1984</v>
      </c>
      <c r="E584" s="471" t="s">
        <v>159</v>
      </c>
      <c r="F584" s="713">
        <v>11</v>
      </c>
      <c r="G584" s="713">
        <v>41.9</v>
      </c>
      <c r="H584" s="280">
        <f t="shared" si="34"/>
        <v>460.9</v>
      </c>
      <c r="I584" s="473">
        <f t="shared" si="33"/>
        <v>1.7890115388379678E-5</v>
      </c>
      <c r="J584" s="474">
        <f t="shared" si="35"/>
        <v>0.10455460360388867</v>
      </c>
    </row>
    <row r="585" spans="1:10" x14ac:dyDescent="0.25">
      <c r="A585" s="246" t="s">
        <v>73</v>
      </c>
      <c r="B585" s="470" t="s">
        <v>2608</v>
      </c>
      <c r="C585" s="471" t="s">
        <v>1336</v>
      </c>
      <c r="D585" s="472" t="s">
        <v>2609</v>
      </c>
      <c r="E585" s="471" t="s">
        <v>137</v>
      </c>
      <c r="F585" s="713">
        <v>12</v>
      </c>
      <c r="G585" s="713">
        <v>38.299999999999997</v>
      </c>
      <c r="H585" s="280">
        <f t="shared" si="34"/>
        <v>459.6</v>
      </c>
      <c r="I585" s="473">
        <f t="shared" si="33"/>
        <v>1.7839655093294209E-5</v>
      </c>
      <c r="J585" s="474">
        <f t="shared" si="35"/>
        <v>0.10457244325898196</v>
      </c>
    </row>
    <row r="586" spans="1:10" x14ac:dyDescent="0.25">
      <c r="A586" s="246" t="s">
        <v>73</v>
      </c>
      <c r="B586" s="470" t="s">
        <v>986</v>
      </c>
      <c r="C586" s="471" t="s">
        <v>1336</v>
      </c>
      <c r="D586" s="472" t="s">
        <v>987</v>
      </c>
      <c r="E586" s="471" t="s">
        <v>137</v>
      </c>
      <c r="F586" s="713">
        <v>10</v>
      </c>
      <c r="G586" s="713">
        <v>45.8</v>
      </c>
      <c r="H586" s="280">
        <f t="shared" si="34"/>
        <v>458</v>
      </c>
      <c r="I586" s="473">
        <f t="shared" si="33"/>
        <v>1.7777550114727476E-5</v>
      </c>
      <c r="J586" s="474">
        <f t="shared" si="35"/>
        <v>0.10459022080909669</v>
      </c>
    </row>
    <row r="587" spans="1:10" ht="25.5" x14ac:dyDescent="0.25">
      <c r="A587" s="246" t="s">
        <v>73</v>
      </c>
      <c r="B587" s="470" t="s">
        <v>2231</v>
      </c>
      <c r="C587" s="471" t="s">
        <v>160</v>
      </c>
      <c r="D587" s="472" t="s">
        <v>2232</v>
      </c>
      <c r="E587" s="471" t="s">
        <v>131</v>
      </c>
      <c r="F587" s="713">
        <v>10.08</v>
      </c>
      <c r="G587" s="713">
        <v>44.92</v>
      </c>
      <c r="H587" s="280">
        <f t="shared" si="34"/>
        <v>452.79</v>
      </c>
      <c r="I587" s="473">
        <f t="shared" ref="I587:I650" si="36">H587/$J$761</f>
        <v>1.7575320778269551E-5</v>
      </c>
      <c r="J587" s="474">
        <f t="shared" si="35"/>
        <v>0.10460779612987496</v>
      </c>
    </row>
    <row r="588" spans="1:10" x14ac:dyDescent="0.25">
      <c r="A588" s="246" t="s">
        <v>73</v>
      </c>
      <c r="B588" s="470" t="s">
        <v>1580</v>
      </c>
      <c r="C588" s="471" t="s">
        <v>1336</v>
      </c>
      <c r="D588" s="472" t="s">
        <v>1581</v>
      </c>
      <c r="E588" s="471" t="s">
        <v>188</v>
      </c>
      <c r="F588" s="713">
        <v>8</v>
      </c>
      <c r="G588" s="713">
        <v>55.88</v>
      </c>
      <c r="H588" s="280">
        <f t="shared" ref="H588:H651" si="37">TRUNC(F588*G588,2)</f>
        <v>447.04</v>
      </c>
      <c r="I588" s="473">
        <f t="shared" si="36"/>
        <v>1.7352131011545351E-5</v>
      </c>
      <c r="J588" s="474">
        <f t="shared" si="35"/>
        <v>0.10462514826088651</v>
      </c>
    </row>
    <row r="589" spans="1:10" ht="25.5" x14ac:dyDescent="0.25">
      <c r="A589" s="246" t="s">
        <v>73</v>
      </c>
      <c r="B589" s="470" t="s">
        <v>1059</v>
      </c>
      <c r="C589" s="471" t="s">
        <v>160</v>
      </c>
      <c r="D589" s="472" t="s">
        <v>1997</v>
      </c>
      <c r="E589" s="471" t="s">
        <v>159</v>
      </c>
      <c r="F589" s="713">
        <v>2</v>
      </c>
      <c r="G589" s="713">
        <v>221.44</v>
      </c>
      <c r="H589" s="280">
        <f t="shared" si="37"/>
        <v>442.88</v>
      </c>
      <c r="I589" s="473">
        <f t="shared" si="36"/>
        <v>1.7190658067271844E-5</v>
      </c>
      <c r="J589" s="474">
        <f t="shared" si="35"/>
        <v>0.10464233891895378</v>
      </c>
    </row>
    <row r="590" spans="1:10" x14ac:dyDescent="0.25">
      <c r="A590" s="246" t="s">
        <v>73</v>
      </c>
      <c r="B590" s="470" t="s">
        <v>1046</v>
      </c>
      <c r="C590" s="471" t="s">
        <v>1336</v>
      </c>
      <c r="D590" s="472" t="s">
        <v>1047</v>
      </c>
      <c r="E590" s="471" t="s">
        <v>141</v>
      </c>
      <c r="F590" s="713">
        <v>5.9</v>
      </c>
      <c r="G590" s="713">
        <v>74.040000000000006</v>
      </c>
      <c r="H590" s="280">
        <f t="shared" si="37"/>
        <v>436.83</v>
      </c>
      <c r="I590" s="473">
        <f t="shared" si="36"/>
        <v>1.6955823617066383E-5</v>
      </c>
      <c r="J590" s="474">
        <f t="shared" si="35"/>
        <v>0.10465929474257084</v>
      </c>
    </row>
    <row r="591" spans="1:10" x14ac:dyDescent="0.25">
      <c r="A591" s="246" t="s">
        <v>73</v>
      </c>
      <c r="B591" s="470" t="s">
        <v>839</v>
      </c>
      <c r="C591" s="471" t="s">
        <v>1336</v>
      </c>
      <c r="D591" s="472" t="s">
        <v>596</v>
      </c>
      <c r="E591" s="471" t="s">
        <v>137</v>
      </c>
      <c r="F591" s="713">
        <v>13</v>
      </c>
      <c r="G591" s="713">
        <v>33.28</v>
      </c>
      <c r="H591" s="280">
        <f t="shared" si="37"/>
        <v>432.64</v>
      </c>
      <c r="I591" s="473">
        <f t="shared" si="36"/>
        <v>1.679318620444475E-5</v>
      </c>
      <c r="J591" s="474">
        <f t="shared" si="35"/>
        <v>0.10467608792877528</v>
      </c>
    </row>
    <row r="592" spans="1:10" x14ac:dyDescent="0.25">
      <c r="A592" s="246" t="s">
        <v>73</v>
      </c>
      <c r="B592" s="470" t="s">
        <v>2727</v>
      </c>
      <c r="C592" s="471" t="s">
        <v>1336</v>
      </c>
      <c r="D592" s="472" t="s">
        <v>2728</v>
      </c>
      <c r="E592" s="471" t="s">
        <v>137</v>
      </c>
      <c r="F592" s="713">
        <v>16</v>
      </c>
      <c r="G592" s="713">
        <v>27.01</v>
      </c>
      <c r="H592" s="280">
        <f t="shared" si="37"/>
        <v>432.16</v>
      </c>
      <c r="I592" s="473">
        <f t="shared" si="36"/>
        <v>1.677455471087473E-5</v>
      </c>
      <c r="J592" s="474">
        <f t="shared" si="35"/>
        <v>0.10469286248348615</v>
      </c>
    </row>
    <row r="593" spans="1:10" x14ac:dyDescent="0.25">
      <c r="A593" s="246" t="s">
        <v>73</v>
      </c>
      <c r="B593" s="470" t="s">
        <v>904</v>
      </c>
      <c r="C593" s="471" t="s">
        <v>1336</v>
      </c>
      <c r="D593" s="472" t="s">
        <v>905</v>
      </c>
      <c r="E593" s="471" t="s">
        <v>138</v>
      </c>
      <c r="F593" s="713">
        <v>180.61</v>
      </c>
      <c r="G593" s="713">
        <v>2.39</v>
      </c>
      <c r="H593" s="280">
        <f t="shared" si="37"/>
        <v>431.65</v>
      </c>
      <c r="I593" s="473">
        <f t="shared" si="36"/>
        <v>1.6754758748956581E-5</v>
      </c>
      <c r="J593" s="474">
        <f t="shared" si="35"/>
        <v>0.10470961724223511</v>
      </c>
    </row>
    <row r="594" spans="1:10" x14ac:dyDescent="0.25">
      <c r="A594" s="246" t="s">
        <v>73</v>
      </c>
      <c r="B594" s="470" t="s">
        <v>2585</v>
      </c>
      <c r="C594" s="471" t="s">
        <v>1097</v>
      </c>
      <c r="D594" s="472" t="s">
        <v>2586</v>
      </c>
      <c r="E594" s="471" t="s">
        <v>136</v>
      </c>
      <c r="F594" s="713">
        <v>12</v>
      </c>
      <c r="G594" s="713">
        <v>35.4</v>
      </c>
      <c r="H594" s="280">
        <f t="shared" si="37"/>
        <v>424.8</v>
      </c>
      <c r="I594" s="473">
        <f t="shared" si="36"/>
        <v>1.6488871809467756E-5</v>
      </c>
      <c r="J594" s="474">
        <f t="shared" si="35"/>
        <v>0.10472610611404458</v>
      </c>
    </row>
    <row r="595" spans="1:10" ht="25.5" x14ac:dyDescent="0.25">
      <c r="A595" s="246" t="s">
        <v>73</v>
      </c>
      <c r="B595" s="470" t="s">
        <v>3704</v>
      </c>
      <c r="C595" s="471" t="s">
        <v>160</v>
      </c>
      <c r="D595" s="472" t="s">
        <v>3705</v>
      </c>
      <c r="E595" s="471" t="s">
        <v>159</v>
      </c>
      <c r="F595" s="713">
        <v>2</v>
      </c>
      <c r="G595" s="713">
        <v>211.75</v>
      </c>
      <c r="H595" s="280">
        <f t="shared" si="37"/>
        <v>423.5</v>
      </c>
      <c r="I595" s="473">
        <f t="shared" si="36"/>
        <v>1.6438411514382284E-5</v>
      </c>
      <c r="J595" s="474">
        <f t="shared" si="35"/>
        <v>0.10474254452555896</v>
      </c>
    </row>
    <row r="596" spans="1:10" x14ac:dyDescent="0.25">
      <c r="A596" s="246" t="s">
        <v>73</v>
      </c>
      <c r="B596" s="470" t="s">
        <v>878</v>
      </c>
      <c r="C596" s="471" t="s">
        <v>1336</v>
      </c>
      <c r="D596" s="472" t="s">
        <v>463</v>
      </c>
      <c r="E596" s="471" t="s">
        <v>137</v>
      </c>
      <c r="F596" s="713">
        <v>4</v>
      </c>
      <c r="G596" s="713">
        <v>105.83</v>
      </c>
      <c r="H596" s="280">
        <f t="shared" si="37"/>
        <v>423.32</v>
      </c>
      <c r="I596" s="473">
        <f t="shared" si="36"/>
        <v>1.6431424704293525E-5</v>
      </c>
      <c r="J596" s="474">
        <f t="shared" si="35"/>
        <v>0.10475897595026326</v>
      </c>
    </row>
    <row r="597" spans="1:10" x14ac:dyDescent="0.25">
      <c r="A597" s="246" t="s">
        <v>73</v>
      </c>
      <c r="B597" s="470" t="s">
        <v>2687</v>
      </c>
      <c r="C597" s="471" t="s">
        <v>1336</v>
      </c>
      <c r="D597" s="472" t="s">
        <v>2688</v>
      </c>
      <c r="E597" s="471" t="s">
        <v>137</v>
      </c>
      <c r="F597" s="713">
        <v>15</v>
      </c>
      <c r="G597" s="713">
        <v>28.03</v>
      </c>
      <c r="H597" s="280">
        <f t="shared" si="37"/>
        <v>420.45</v>
      </c>
      <c r="I597" s="473">
        <f t="shared" si="36"/>
        <v>1.6320023898989446E-5</v>
      </c>
      <c r="J597" s="474">
        <f t="shared" si="35"/>
        <v>0.10477529597416226</v>
      </c>
    </row>
    <row r="598" spans="1:10" x14ac:dyDescent="0.25">
      <c r="A598" s="246" t="s">
        <v>73</v>
      </c>
      <c r="B598" s="470" t="s">
        <v>1100</v>
      </c>
      <c r="C598" s="471" t="s">
        <v>1336</v>
      </c>
      <c r="D598" s="472" t="s">
        <v>1101</v>
      </c>
      <c r="E598" s="471" t="s">
        <v>136</v>
      </c>
      <c r="F598" s="713">
        <v>5</v>
      </c>
      <c r="G598" s="713">
        <v>83.79</v>
      </c>
      <c r="H598" s="280">
        <f t="shared" si="37"/>
        <v>418.95</v>
      </c>
      <c r="I598" s="473">
        <f t="shared" si="36"/>
        <v>1.6261800481583134E-5</v>
      </c>
      <c r="J598" s="474">
        <f t="shared" si="35"/>
        <v>0.10479155777464384</v>
      </c>
    </row>
    <row r="599" spans="1:10" ht="38.25" x14ac:dyDescent="0.25">
      <c r="A599" s="246" t="s">
        <v>73</v>
      </c>
      <c r="B599" s="470" t="s">
        <v>3146</v>
      </c>
      <c r="C599" s="471" t="s">
        <v>160</v>
      </c>
      <c r="D599" s="472" t="s">
        <v>3147</v>
      </c>
      <c r="E599" s="471" t="s">
        <v>159</v>
      </c>
      <c r="F599" s="713">
        <v>1</v>
      </c>
      <c r="G599" s="713">
        <v>408.31</v>
      </c>
      <c r="H599" s="280">
        <f t="shared" si="37"/>
        <v>408.31</v>
      </c>
      <c r="I599" s="473">
        <f t="shared" si="36"/>
        <v>1.5848802374114356E-5</v>
      </c>
      <c r="J599" s="474">
        <f t="shared" si="35"/>
        <v>0.10480740657701795</v>
      </c>
    </row>
    <row r="600" spans="1:10" x14ac:dyDescent="0.25">
      <c r="A600" s="246" t="s">
        <v>73</v>
      </c>
      <c r="B600" s="470" t="s">
        <v>1622</v>
      </c>
      <c r="C600" s="471" t="s">
        <v>164</v>
      </c>
      <c r="D600" s="472" t="s">
        <v>1623</v>
      </c>
      <c r="E600" s="471" t="s">
        <v>141</v>
      </c>
      <c r="F600" s="713">
        <v>12</v>
      </c>
      <c r="G600" s="713">
        <v>32.619999999999997</v>
      </c>
      <c r="H600" s="280">
        <f t="shared" si="37"/>
        <v>391.44</v>
      </c>
      <c r="I600" s="473">
        <f t="shared" si="36"/>
        <v>1.519398300635136E-5</v>
      </c>
      <c r="J600" s="474">
        <f t="shared" si="35"/>
        <v>0.10482260056002431</v>
      </c>
    </row>
    <row r="601" spans="1:10" ht="25.5" x14ac:dyDescent="0.25">
      <c r="A601" s="246" t="s">
        <v>73</v>
      </c>
      <c r="B601" s="470" t="s">
        <v>2647</v>
      </c>
      <c r="C601" s="471" t="s">
        <v>160</v>
      </c>
      <c r="D601" s="472" t="s">
        <v>2648</v>
      </c>
      <c r="E601" s="471" t="s">
        <v>159</v>
      </c>
      <c r="F601" s="713">
        <v>2</v>
      </c>
      <c r="G601" s="713">
        <v>192.35</v>
      </c>
      <c r="H601" s="280">
        <f t="shared" si="37"/>
        <v>384.7</v>
      </c>
      <c r="I601" s="473">
        <f t="shared" si="36"/>
        <v>1.4932365784138995E-5</v>
      </c>
      <c r="J601" s="474">
        <f t="shared" si="35"/>
        <v>0.10483753292580844</v>
      </c>
    </row>
    <row r="602" spans="1:10" x14ac:dyDescent="0.25">
      <c r="A602" s="246" t="s">
        <v>73</v>
      </c>
      <c r="B602" s="470" t="s">
        <v>1717</v>
      </c>
      <c r="C602" s="471" t="s">
        <v>142</v>
      </c>
      <c r="D602" s="472" t="s">
        <v>1718</v>
      </c>
      <c r="E602" s="471" t="s">
        <v>136</v>
      </c>
      <c r="F602" s="713">
        <v>1</v>
      </c>
      <c r="G602" s="713">
        <v>380.7</v>
      </c>
      <c r="H602" s="280">
        <f t="shared" si="37"/>
        <v>380.7</v>
      </c>
      <c r="I602" s="473">
        <f t="shared" si="36"/>
        <v>1.4777103337722161E-5</v>
      </c>
      <c r="J602" s="474">
        <f t="shared" si="35"/>
        <v>0.10485231002914616</v>
      </c>
    </row>
    <row r="603" spans="1:10" x14ac:dyDescent="0.25">
      <c r="A603" s="246" t="s">
        <v>73</v>
      </c>
      <c r="B603" s="470" t="s">
        <v>1522</v>
      </c>
      <c r="C603" s="471" t="s">
        <v>1336</v>
      </c>
      <c r="D603" s="472" t="s">
        <v>1523</v>
      </c>
      <c r="E603" s="471" t="s">
        <v>188</v>
      </c>
      <c r="F603" s="713">
        <v>6</v>
      </c>
      <c r="G603" s="713">
        <v>62.03</v>
      </c>
      <c r="H603" s="280">
        <f t="shared" si="37"/>
        <v>372.18</v>
      </c>
      <c r="I603" s="473">
        <f t="shared" si="36"/>
        <v>1.4446394326854305E-5</v>
      </c>
      <c r="J603" s="474">
        <f t="shared" si="35"/>
        <v>0.10486675642347301</v>
      </c>
    </row>
    <row r="604" spans="1:10" x14ac:dyDescent="0.25">
      <c r="A604" s="246" t="s">
        <v>73</v>
      </c>
      <c r="B604" s="470" t="s">
        <v>1061</v>
      </c>
      <c r="C604" s="471" t="s">
        <v>1336</v>
      </c>
      <c r="D604" s="472" t="s">
        <v>1062</v>
      </c>
      <c r="E604" s="471" t="s">
        <v>137</v>
      </c>
      <c r="F604" s="713">
        <v>23</v>
      </c>
      <c r="G604" s="713">
        <v>16.05</v>
      </c>
      <c r="H604" s="280">
        <f t="shared" si="37"/>
        <v>369.15</v>
      </c>
      <c r="I604" s="473">
        <f t="shared" si="36"/>
        <v>1.4328783023693552E-5</v>
      </c>
      <c r="J604" s="474">
        <f t="shared" si="35"/>
        <v>0.10488108520649671</v>
      </c>
    </row>
    <row r="605" spans="1:10" x14ac:dyDescent="0.25">
      <c r="A605" s="246" t="s">
        <v>73</v>
      </c>
      <c r="B605" s="470" t="s">
        <v>1818</v>
      </c>
      <c r="C605" s="471" t="s">
        <v>1336</v>
      </c>
      <c r="D605" s="472" t="s">
        <v>1819</v>
      </c>
      <c r="E605" s="471" t="s">
        <v>137</v>
      </c>
      <c r="F605" s="713">
        <v>12</v>
      </c>
      <c r="G605" s="713">
        <v>30.71</v>
      </c>
      <c r="H605" s="280">
        <f t="shared" si="37"/>
        <v>368.52</v>
      </c>
      <c r="I605" s="473">
        <f t="shared" si="36"/>
        <v>1.4304329188382901E-5</v>
      </c>
      <c r="J605" s="474">
        <f t="shared" si="35"/>
        <v>0.10489538953568509</v>
      </c>
    </row>
    <row r="606" spans="1:10" x14ac:dyDescent="0.25">
      <c r="A606" s="246" t="s">
        <v>73</v>
      </c>
      <c r="B606" s="470" t="s">
        <v>773</v>
      </c>
      <c r="C606" s="471" t="s">
        <v>1336</v>
      </c>
      <c r="D606" s="472" t="s">
        <v>1720</v>
      </c>
      <c r="E606" s="471" t="s">
        <v>137</v>
      </c>
      <c r="F606" s="713">
        <v>1</v>
      </c>
      <c r="G606" s="713">
        <v>365.25</v>
      </c>
      <c r="H606" s="280">
        <f t="shared" si="37"/>
        <v>365.25</v>
      </c>
      <c r="I606" s="473">
        <f t="shared" si="36"/>
        <v>1.417740213843714E-5</v>
      </c>
      <c r="J606" s="474">
        <f t="shared" si="35"/>
        <v>0.10490956693782352</v>
      </c>
    </row>
    <row r="607" spans="1:10" x14ac:dyDescent="0.25">
      <c r="A607" s="246" t="s">
        <v>73</v>
      </c>
      <c r="B607" s="470" t="s">
        <v>2777</v>
      </c>
      <c r="C607" s="471" t="s">
        <v>1336</v>
      </c>
      <c r="D607" s="472" t="s">
        <v>2778</v>
      </c>
      <c r="E607" s="471" t="s">
        <v>137</v>
      </c>
      <c r="F607" s="713">
        <v>37</v>
      </c>
      <c r="G607" s="713">
        <v>9.7899999999999991</v>
      </c>
      <c r="H607" s="280">
        <f t="shared" si="37"/>
        <v>362.23</v>
      </c>
      <c r="I607" s="473">
        <f t="shared" si="36"/>
        <v>1.4060178991392431E-5</v>
      </c>
      <c r="J607" s="474">
        <f t="shared" si="35"/>
        <v>0.10492362711681491</v>
      </c>
    </row>
    <row r="608" spans="1:10" x14ac:dyDescent="0.25">
      <c r="A608" s="246" t="s">
        <v>73</v>
      </c>
      <c r="B608" s="470" t="s">
        <v>3564</v>
      </c>
      <c r="C608" s="471" t="s">
        <v>1336</v>
      </c>
      <c r="D608" s="472" t="s">
        <v>3565</v>
      </c>
      <c r="E608" s="471" t="s">
        <v>137</v>
      </c>
      <c r="F608" s="713">
        <v>10</v>
      </c>
      <c r="G608" s="713">
        <v>36.1</v>
      </c>
      <c r="H608" s="280">
        <f t="shared" si="37"/>
        <v>361</v>
      </c>
      <c r="I608" s="473">
        <f t="shared" si="36"/>
        <v>1.4012435789119254E-5</v>
      </c>
      <c r="J608" s="474">
        <f t="shared" si="35"/>
        <v>0.10493763955260403</v>
      </c>
    </row>
    <row r="609" spans="1:10" ht="25.5" x14ac:dyDescent="0.25">
      <c r="A609" s="246" t="s">
        <v>73</v>
      </c>
      <c r="B609" s="470" t="s">
        <v>2486</v>
      </c>
      <c r="C609" s="471" t="s">
        <v>164</v>
      </c>
      <c r="D609" s="472" t="s">
        <v>2487</v>
      </c>
      <c r="E609" s="471" t="s">
        <v>136</v>
      </c>
      <c r="F609" s="713">
        <v>526</v>
      </c>
      <c r="G609" s="713">
        <v>0.68</v>
      </c>
      <c r="H609" s="280">
        <f t="shared" si="37"/>
        <v>357.68</v>
      </c>
      <c r="I609" s="473">
        <f t="shared" si="36"/>
        <v>1.3883567958593283E-5</v>
      </c>
      <c r="J609" s="474">
        <f t="shared" si="35"/>
        <v>0.10495152312056262</v>
      </c>
    </row>
    <row r="610" spans="1:10" x14ac:dyDescent="0.25">
      <c r="A610" s="246" t="s">
        <v>73</v>
      </c>
      <c r="B610" s="470" t="s">
        <v>3247</v>
      </c>
      <c r="C610" s="471" t="s">
        <v>130</v>
      </c>
      <c r="D610" s="472" t="s">
        <v>3248</v>
      </c>
      <c r="E610" s="471" t="s">
        <v>141</v>
      </c>
      <c r="F610" s="713">
        <v>8.1999999999999993</v>
      </c>
      <c r="G610" s="713">
        <v>42.52</v>
      </c>
      <c r="H610" s="280">
        <f t="shared" si="37"/>
        <v>348.66</v>
      </c>
      <c r="I610" s="473">
        <f t="shared" si="36"/>
        <v>1.3533451141923322E-5</v>
      </c>
      <c r="J610" s="474">
        <f t="shared" si="35"/>
        <v>0.10496505657170455</v>
      </c>
    </row>
    <row r="611" spans="1:10" x14ac:dyDescent="0.25">
      <c r="A611" s="246" t="s">
        <v>73</v>
      </c>
      <c r="B611" s="470" t="s">
        <v>2674</v>
      </c>
      <c r="C611" s="471" t="s">
        <v>1336</v>
      </c>
      <c r="D611" s="472" t="s">
        <v>2675</v>
      </c>
      <c r="E611" s="471" t="s">
        <v>137</v>
      </c>
      <c r="F611" s="713">
        <v>17</v>
      </c>
      <c r="G611" s="713">
        <v>20.18</v>
      </c>
      <c r="H611" s="280">
        <f t="shared" si="37"/>
        <v>343.06</v>
      </c>
      <c r="I611" s="473">
        <f t="shared" si="36"/>
        <v>1.3316083716939755E-5</v>
      </c>
      <c r="J611" s="474">
        <f t="shared" si="35"/>
        <v>0.10497837265542148</v>
      </c>
    </row>
    <row r="612" spans="1:10" x14ac:dyDescent="0.25">
      <c r="A612" s="246" t="s">
        <v>73</v>
      </c>
      <c r="B612" s="470" t="s">
        <v>1054</v>
      </c>
      <c r="C612" s="471" t="s">
        <v>1336</v>
      </c>
      <c r="D612" s="472" t="s">
        <v>1055</v>
      </c>
      <c r="E612" s="471" t="s">
        <v>137</v>
      </c>
      <c r="F612" s="713">
        <v>4</v>
      </c>
      <c r="G612" s="713">
        <v>85.74</v>
      </c>
      <c r="H612" s="280">
        <f t="shared" si="37"/>
        <v>342.96</v>
      </c>
      <c r="I612" s="473">
        <f t="shared" si="36"/>
        <v>1.3312202155779334E-5</v>
      </c>
      <c r="J612" s="474">
        <f t="shared" si="35"/>
        <v>0.10499168485757726</v>
      </c>
    </row>
    <row r="613" spans="1:10" x14ac:dyDescent="0.25">
      <c r="A613" s="246" t="s">
        <v>73</v>
      </c>
      <c r="B613" s="470" t="s">
        <v>1844</v>
      </c>
      <c r="C613" s="471" t="s">
        <v>1336</v>
      </c>
      <c r="D613" s="472" t="s">
        <v>1845</v>
      </c>
      <c r="E613" s="471" t="s">
        <v>137</v>
      </c>
      <c r="F613" s="713">
        <v>3</v>
      </c>
      <c r="G613" s="713">
        <v>111.23</v>
      </c>
      <c r="H613" s="280">
        <f t="shared" si="37"/>
        <v>333.69</v>
      </c>
      <c r="I613" s="473">
        <f t="shared" si="36"/>
        <v>1.2952381436208322E-5</v>
      </c>
      <c r="J613" s="474">
        <f t="shared" si="35"/>
        <v>0.10500463723901347</v>
      </c>
    </row>
    <row r="614" spans="1:10" x14ac:dyDescent="0.25">
      <c r="A614" s="246" t="s">
        <v>73</v>
      </c>
      <c r="B614" s="470" t="s">
        <v>1702</v>
      </c>
      <c r="C614" s="471" t="s">
        <v>142</v>
      </c>
      <c r="D614" s="472" t="s">
        <v>1703</v>
      </c>
      <c r="E614" s="471" t="s">
        <v>136</v>
      </c>
      <c r="F614" s="713">
        <v>9</v>
      </c>
      <c r="G614" s="713">
        <v>36.81</v>
      </c>
      <c r="H614" s="280">
        <f t="shared" si="37"/>
        <v>331.29</v>
      </c>
      <c r="I614" s="473">
        <f t="shared" si="36"/>
        <v>1.2859223968358221E-5</v>
      </c>
      <c r="J614" s="474">
        <f t="shared" si="35"/>
        <v>0.10501749646298184</v>
      </c>
    </row>
    <row r="615" spans="1:10" x14ac:dyDescent="0.25">
      <c r="A615" s="246" t="s">
        <v>73</v>
      </c>
      <c r="B615" s="470" t="s">
        <v>1731</v>
      </c>
      <c r="C615" s="471" t="s">
        <v>1336</v>
      </c>
      <c r="D615" s="472" t="s">
        <v>1732</v>
      </c>
      <c r="E615" s="471" t="s">
        <v>136</v>
      </c>
      <c r="F615" s="713">
        <v>3</v>
      </c>
      <c r="G615" s="713">
        <v>110.04</v>
      </c>
      <c r="H615" s="280">
        <f t="shared" si="37"/>
        <v>330.12</v>
      </c>
      <c r="I615" s="473">
        <f t="shared" si="36"/>
        <v>1.2813809702781297E-5</v>
      </c>
      <c r="J615" s="474">
        <f t="shared" si="35"/>
        <v>0.10503031027268461</v>
      </c>
    </row>
    <row r="616" spans="1:10" x14ac:dyDescent="0.25">
      <c r="A616" s="246" t="s">
        <v>73</v>
      </c>
      <c r="B616" s="470" t="s">
        <v>3512</v>
      </c>
      <c r="C616" s="471" t="s">
        <v>1336</v>
      </c>
      <c r="D616" s="472" t="s">
        <v>3513</v>
      </c>
      <c r="E616" s="471" t="s">
        <v>137</v>
      </c>
      <c r="F616" s="713">
        <v>25</v>
      </c>
      <c r="G616" s="713">
        <v>13.08</v>
      </c>
      <c r="H616" s="280">
        <f t="shared" si="37"/>
        <v>327</v>
      </c>
      <c r="I616" s="473">
        <f t="shared" si="36"/>
        <v>1.2692704994576167E-5</v>
      </c>
      <c r="J616" s="474">
        <f t="shared" si="35"/>
        <v>0.10504300297767918</v>
      </c>
    </row>
    <row r="617" spans="1:10" x14ac:dyDescent="0.25">
      <c r="A617" s="246" t="s">
        <v>73</v>
      </c>
      <c r="B617" s="470" t="s">
        <v>2737</v>
      </c>
      <c r="C617" s="471" t="s">
        <v>1336</v>
      </c>
      <c r="D617" s="472" t="s">
        <v>2738</v>
      </c>
      <c r="E617" s="471" t="s">
        <v>137</v>
      </c>
      <c r="F617" s="713">
        <v>26</v>
      </c>
      <c r="G617" s="713">
        <v>12.49</v>
      </c>
      <c r="H617" s="280">
        <f t="shared" si="37"/>
        <v>324.74</v>
      </c>
      <c r="I617" s="473">
        <f t="shared" si="36"/>
        <v>1.2604981712350657E-5</v>
      </c>
      <c r="J617" s="474">
        <f t="shared" si="35"/>
        <v>0.10505560795939153</v>
      </c>
    </row>
    <row r="618" spans="1:10" x14ac:dyDescent="0.25">
      <c r="A618" s="246" t="s">
        <v>73</v>
      </c>
      <c r="B618" s="470" t="s">
        <v>3535</v>
      </c>
      <c r="C618" s="471" t="s">
        <v>1336</v>
      </c>
      <c r="D618" s="472" t="s">
        <v>3536</v>
      </c>
      <c r="E618" s="471" t="s">
        <v>137</v>
      </c>
      <c r="F618" s="713">
        <v>2</v>
      </c>
      <c r="G618" s="713">
        <v>161.81</v>
      </c>
      <c r="H618" s="280">
        <f t="shared" si="37"/>
        <v>323.62</v>
      </c>
      <c r="I618" s="473">
        <f t="shared" si="36"/>
        <v>1.2561508227353943E-5</v>
      </c>
      <c r="J618" s="474">
        <f t="shared" si="35"/>
        <v>0.10506816946761889</v>
      </c>
    </row>
    <row r="619" spans="1:10" ht="25.5" x14ac:dyDescent="0.25">
      <c r="A619" s="246" t="s">
        <v>73</v>
      </c>
      <c r="B619" s="470" t="s">
        <v>1670</v>
      </c>
      <c r="C619" s="471" t="s">
        <v>164</v>
      </c>
      <c r="D619" s="472" t="s">
        <v>1671</v>
      </c>
      <c r="E619" s="471" t="s">
        <v>136</v>
      </c>
      <c r="F619" s="713">
        <v>7</v>
      </c>
      <c r="G619" s="713">
        <v>46.02</v>
      </c>
      <c r="H619" s="280">
        <f t="shared" si="37"/>
        <v>322.14</v>
      </c>
      <c r="I619" s="473">
        <f t="shared" si="36"/>
        <v>1.2504061122179713E-5</v>
      </c>
      <c r="J619" s="474">
        <f t="shared" si="35"/>
        <v>0.10508067352874106</v>
      </c>
    </row>
    <row r="620" spans="1:10" ht="38.25" x14ac:dyDescent="0.25">
      <c r="A620" s="246" t="s">
        <v>73</v>
      </c>
      <c r="B620" s="470" t="s">
        <v>2710</v>
      </c>
      <c r="C620" s="471" t="s">
        <v>160</v>
      </c>
      <c r="D620" s="472" t="s">
        <v>2711</v>
      </c>
      <c r="E620" s="471" t="s">
        <v>159</v>
      </c>
      <c r="F620" s="713">
        <v>19</v>
      </c>
      <c r="G620" s="713">
        <v>16.89</v>
      </c>
      <c r="H620" s="280">
        <f t="shared" si="37"/>
        <v>320.91000000000003</v>
      </c>
      <c r="I620" s="473">
        <f t="shared" si="36"/>
        <v>1.2456317919906539E-5</v>
      </c>
      <c r="J620" s="474">
        <f t="shared" si="35"/>
        <v>0.10509312984666097</v>
      </c>
    </row>
    <row r="621" spans="1:10" x14ac:dyDescent="0.25">
      <c r="A621" s="246" t="s">
        <v>73</v>
      </c>
      <c r="B621" s="470" t="s">
        <v>1862</v>
      </c>
      <c r="C621" s="471" t="s">
        <v>1336</v>
      </c>
      <c r="D621" s="472" t="s">
        <v>1863</v>
      </c>
      <c r="E621" s="471" t="s">
        <v>137</v>
      </c>
      <c r="F621" s="713">
        <v>1</v>
      </c>
      <c r="G621" s="713">
        <v>311.04000000000002</v>
      </c>
      <c r="H621" s="280">
        <f t="shared" si="37"/>
        <v>311.04000000000002</v>
      </c>
      <c r="I621" s="473">
        <f t="shared" si="36"/>
        <v>1.2073207833373E-5</v>
      </c>
      <c r="J621" s="474">
        <f t="shared" si="35"/>
        <v>0.10510520305449435</v>
      </c>
    </row>
    <row r="622" spans="1:10" x14ac:dyDescent="0.25">
      <c r="A622" s="246" t="s">
        <v>73</v>
      </c>
      <c r="B622" s="470" t="s">
        <v>3267</v>
      </c>
      <c r="C622" s="471" t="s">
        <v>1336</v>
      </c>
      <c r="D622" s="472" t="s">
        <v>3268</v>
      </c>
      <c r="E622" s="471" t="s">
        <v>137</v>
      </c>
      <c r="F622" s="713">
        <v>36</v>
      </c>
      <c r="G622" s="713">
        <v>8.44</v>
      </c>
      <c r="H622" s="280">
        <f t="shared" si="37"/>
        <v>303.83999999999997</v>
      </c>
      <c r="I622" s="473">
        <f t="shared" si="36"/>
        <v>1.1793735429822698E-5</v>
      </c>
      <c r="J622" s="474">
        <f t="shared" si="35"/>
        <v>0.10511699678992417</v>
      </c>
    </row>
    <row r="623" spans="1:10" x14ac:dyDescent="0.25">
      <c r="A623" s="246" t="s">
        <v>73</v>
      </c>
      <c r="B623" s="470" t="s">
        <v>1019</v>
      </c>
      <c r="C623" s="471" t="s">
        <v>1336</v>
      </c>
      <c r="D623" s="472" t="s">
        <v>1020</v>
      </c>
      <c r="E623" s="471" t="s">
        <v>137</v>
      </c>
      <c r="F623" s="713">
        <v>11</v>
      </c>
      <c r="G623" s="713">
        <v>27.44</v>
      </c>
      <c r="H623" s="280">
        <f t="shared" si="37"/>
        <v>301.83999999999997</v>
      </c>
      <c r="I623" s="473">
        <f t="shared" si="36"/>
        <v>1.1716104206614281E-5</v>
      </c>
      <c r="J623" s="474">
        <f t="shared" si="35"/>
        <v>0.10512871289413078</v>
      </c>
    </row>
    <row r="624" spans="1:10" x14ac:dyDescent="0.25">
      <c r="A624" s="246" t="s">
        <v>73</v>
      </c>
      <c r="B624" s="470" t="s">
        <v>2611</v>
      </c>
      <c r="C624" s="471" t="s">
        <v>1336</v>
      </c>
      <c r="D624" s="472" t="s">
        <v>2612</v>
      </c>
      <c r="E624" s="471" t="s">
        <v>137</v>
      </c>
      <c r="F624" s="713">
        <v>6</v>
      </c>
      <c r="G624" s="713">
        <v>50.22</v>
      </c>
      <c r="H624" s="280">
        <f t="shared" si="37"/>
        <v>301.32</v>
      </c>
      <c r="I624" s="473">
        <f t="shared" si="36"/>
        <v>1.1695920088580094E-5</v>
      </c>
      <c r="J624" s="474">
        <f t="shared" si="35"/>
        <v>0.10514040881421936</v>
      </c>
    </row>
    <row r="625" spans="1:10" ht="25.5" x14ac:dyDescent="0.25">
      <c r="A625" s="246" t="s">
        <v>73</v>
      </c>
      <c r="B625" s="470" t="s">
        <v>2346</v>
      </c>
      <c r="C625" s="471" t="s">
        <v>931</v>
      </c>
      <c r="D625" s="472" t="s">
        <v>2347</v>
      </c>
      <c r="E625" s="471" t="s">
        <v>159</v>
      </c>
      <c r="F625" s="713">
        <v>6</v>
      </c>
      <c r="G625" s="713">
        <v>50.03</v>
      </c>
      <c r="H625" s="280">
        <f t="shared" si="37"/>
        <v>300.18</v>
      </c>
      <c r="I625" s="473">
        <f t="shared" si="36"/>
        <v>1.1651670291351296E-5</v>
      </c>
      <c r="J625" s="474">
        <f t="shared" si="35"/>
        <v>0.10515206048451071</v>
      </c>
    </row>
    <row r="626" spans="1:10" x14ac:dyDescent="0.25">
      <c r="A626" s="246" t="s">
        <v>73</v>
      </c>
      <c r="B626" s="470" t="s">
        <v>853</v>
      </c>
      <c r="C626" s="471" t="s">
        <v>1336</v>
      </c>
      <c r="D626" s="472" t="s">
        <v>178</v>
      </c>
      <c r="E626" s="471" t="s">
        <v>137</v>
      </c>
      <c r="F626" s="713">
        <v>13</v>
      </c>
      <c r="G626" s="713">
        <v>22.99</v>
      </c>
      <c r="H626" s="280">
        <f t="shared" si="37"/>
        <v>298.87</v>
      </c>
      <c r="I626" s="473">
        <f t="shared" si="36"/>
        <v>1.1600821840149783E-5</v>
      </c>
      <c r="J626" s="474">
        <f t="shared" si="35"/>
        <v>0.10516366130635087</v>
      </c>
    </row>
    <row r="627" spans="1:10" x14ac:dyDescent="0.25">
      <c r="A627" s="246" t="s">
        <v>73</v>
      </c>
      <c r="B627" s="470" t="s">
        <v>742</v>
      </c>
      <c r="C627" s="471" t="s">
        <v>1336</v>
      </c>
      <c r="D627" s="472" t="s">
        <v>194</v>
      </c>
      <c r="E627" s="471" t="s">
        <v>137</v>
      </c>
      <c r="F627" s="713">
        <v>27</v>
      </c>
      <c r="G627" s="713">
        <v>11.01</v>
      </c>
      <c r="H627" s="280">
        <f t="shared" si="37"/>
        <v>297.27</v>
      </c>
      <c r="I627" s="473">
        <f t="shared" si="36"/>
        <v>1.1538716861583048E-5</v>
      </c>
      <c r="J627" s="474">
        <f t="shared" si="35"/>
        <v>0.10517520002321246</v>
      </c>
    </row>
    <row r="628" spans="1:10" x14ac:dyDescent="0.25">
      <c r="A628" s="246" t="s">
        <v>73</v>
      </c>
      <c r="B628" s="470" t="s">
        <v>2409</v>
      </c>
      <c r="C628" s="471" t="s">
        <v>1336</v>
      </c>
      <c r="D628" s="472" t="s">
        <v>2410</v>
      </c>
      <c r="E628" s="471" t="s">
        <v>188</v>
      </c>
      <c r="F628" s="713">
        <v>27.07</v>
      </c>
      <c r="G628" s="713">
        <v>10.93</v>
      </c>
      <c r="H628" s="280">
        <f t="shared" si="37"/>
        <v>295.87</v>
      </c>
      <c r="I628" s="473">
        <f t="shared" si="36"/>
        <v>1.1484375005337158E-5</v>
      </c>
      <c r="J628" s="474">
        <f t="shared" si="35"/>
        <v>0.10518668439821779</v>
      </c>
    </row>
    <row r="629" spans="1:10" x14ac:dyDescent="0.25">
      <c r="A629" s="246" t="s">
        <v>73</v>
      </c>
      <c r="B629" s="470" t="s">
        <v>1036</v>
      </c>
      <c r="C629" s="471" t="s">
        <v>1336</v>
      </c>
      <c r="D629" s="472" t="s">
        <v>1037</v>
      </c>
      <c r="E629" s="471" t="s">
        <v>137</v>
      </c>
      <c r="F629" s="713">
        <v>2</v>
      </c>
      <c r="G629" s="713">
        <v>147.04</v>
      </c>
      <c r="H629" s="280">
        <f t="shared" si="37"/>
        <v>294.08</v>
      </c>
      <c r="I629" s="473">
        <f t="shared" si="36"/>
        <v>1.1414895060565623E-5</v>
      </c>
      <c r="J629" s="474">
        <f t="shared" si="35"/>
        <v>0.10519809929327836</v>
      </c>
    </row>
    <row r="630" spans="1:10" ht="25.5" x14ac:dyDescent="0.25">
      <c r="A630" s="246" t="s">
        <v>73</v>
      </c>
      <c r="B630" s="470" t="s">
        <v>2228</v>
      </c>
      <c r="C630" s="471" t="s">
        <v>160</v>
      </c>
      <c r="D630" s="472" t="s">
        <v>2229</v>
      </c>
      <c r="E630" s="471" t="s">
        <v>131</v>
      </c>
      <c r="F630" s="713">
        <v>12.2</v>
      </c>
      <c r="G630" s="713">
        <v>24.06</v>
      </c>
      <c r="H630" s="280">
        <f t="shared" si="37"/>
        <v>293.52999999999997</v>
      </c>
      <c r="I630" s="473">
        <f t="shared" si="36"/>
        <v>1.1393546474183309E-5</v>
      </c>
      <c r="J630" s="474">
        <f t="shared" si="35"/>
        <v>0.10520949283975255</v>
      </c>
    </row>
    <row r="631" spans="1:10" x14ac:dyDescent="0.25">
      <c r="A631" s="246" t="s">
        <v>73</v>
      </c>
      <c r="B631" s="470" t="s">
        <v>2021</v>
      </c>
      <c r="C631" s="471" t="s">
        <v>1336</v>
      </c>
      <c r="D631" s="472" t="s">
        <v>2022</v>
      </c>
      <c r="E631" s="471" t="s">
        <v>137</v>
      </c>
      <c r="F631" s="713">
        <v>2</v>
      </c>
      <c r="G631" s="713">
        <v>146.6</v>
      </c>
      <c r="H631" s="280">
        <f t="shared" si="37"/>
        <v>293.2</v>
      </c>
      <c r="I631" s="473">
        <f t="shared" si="36"/>
        <v>1.138073732235392E-5</v>
      </c>
      <c r="J631" s="474">
        <f t="shared" si="35"/>
        <v>0.10522087357707489</v>
      </c>
    </row>
    <row r="632" spans="1:10" x14ac:dyDescent="0.25">
      <c r="A632" s="246" t="s">
        <v>73</v>
      </c>
      <c r="B632" s="470" t="s">
        <v>1021</v>
      </c>
      <c r="C632" s="471" t="s">
        <v>1336</v>
      </c>
      <c r="D632" s="472" t="s">
        <v>1022</v>
      </c>
      <c r="E632" s="471" t="s">
        <v>137</v>
      </c>
      <c r="F632" s="713">
        <v>6</v>
      </c>
      <c r="G632" s="713">
        <v>47.97</v>
      </c>
      <c r="H632" s="280">
        <f t="shared" si="37"/>
        <v>287.82</v>
      </c>
      <c r="I632" s="473">
        <f t="shared" si="36"/>
        <v>1.1171909331923279E-5</v>
      </c>
      <c r="J632" s="474">
        <f t="shared" si="35"/>
        <v>0.10523204548640681</v>
      </c>
    </row>
    <row r="633" spans="1:10" x14ac:dyDescent="0.25">
      <c r="A633" s="246" t="s">
        <v>73</v>
      </c>
      <c r="B633" s="470" t="s">
        <v>982</v>
      </c>
      <c r="C633" s="471" t="s">
        <v>1336</v>
      </c>
      <c r="D633" s="472" t="s">
        <v>983</v>
      </c>
      <c r="E633" s="471" t="s">
        <v>137</v>
      </c>
      <c r="F633" s="713">
        <v>11</v>
      </c>
      <c r="G633" s="713">
        <v>26.14</v>
      </c>
      <c r="H633" s="280">
        <f t="shared" si="37"/>
        <v>287.54000000000002</v>
      </c>
      <c r="I633" s="473">
        <f t="shared" si="36"/>
        <v>1.1161040960674103E-5</v>
      </c>
      <c r="J633" s="474">
        <f t="shared" si="35"/>
        <v>0.10524320652736749</v>
      </c>
    </row>
    <row r="634" spans="1:10" x14ac:dyDescent="0.25">
      <c r="A634" s="246" t="s">
        <v>73</v>
      </c>
      <c r="B634" s="470" t="s">
        <v>3191</v>
      </c>
      <c r="C634" s="471" t="s">
        <v>1336</v>
      </c>
      <c r="D634" s="472" t="s">
        <v>3192</v>
      </c>
      <c r="E634" s="471" t="s">
        <v>137</v>
      </c>
      <c r="F634" s="713">
        <v>6</v>
      </c>
      <c r="G634" s="713">
        <v>47.16</v>
      </c>
      <c r="H634" s="280">
        <f t="shared" si="37"/>
        <v>282.95999999999998</v>
      </c>
      <c r="I634" s="473">
        <f t="shared" si="36"/>
        <v>1.0983265459526825E-5</v>
      </c>
      <c r="J634" s="474">
        <f t="shared" si="35"/>
        <v>0.10525418979282701</v>
      </c>
    </row>
    <row r="635" spans="1:10" ht="25.5" x14ac:dyDescent="0.25">
      <c r="A635" s="246" t="s">
        <v>73</v>
      </c>
      <c r="B635" s="470" t="s">
        <v>1945</v>
      </c>
      <c r="C635" s="471" t="s">
        <v>160</v>
      </c>
      <c r="D635" s="472" t="s">
        <v>1946</v>
      </c>
      <c r="E635" s="471" t="s">
        <v>159</v>
      </c>
      <c r="F635" s="713">
        <v>13</v>
      </c>
      <c r="G635" s="713">
        <v>21.36</v>
      </c>
      <c r="H635" s="280">
        <f t="shared" si="37"/>
        <v>277.68</v>
      </c>
      <c r="I635" s="473">
        <f t="shared" si="36"/>
        <v>1.0778319030256607E-5</v>
      </c>
      <c r="J635" s="474">
        <f t="shared" si="35"/>
        <v>0.10526496811185727</v>
      </c>
    </row>
    <row r="636" spans="1:10" ht="25.5" x14ac:dyDescent="0.25">
      <c r="A636" s="246" t="s">
        <v>73</v>
      </c>
      <c r="B636" s="470" t="s">
        <v>1901</v>
      </c>
      <c r="C636" s="471" t="s">
        <v>160</v>
      </c>
      <c r="D636" s="472" t="s">
        <v>1902</v>
      </c>
      <c r="E636" s="471" t="s">
        <v>159</v>
      </c>
      <c r="F636" s="713">
        <v>2</v>
      </c>
      <c r="G636" s="713">
        <v>137.87</v>
      </c>
      <c r="H636" s="280">
        <f t="shared" si="37"/>
        <v>275.74</v>
      </c>
      <c r="I636" s="473">
        <f t="shared" si="36"/>
        <v>1.0703016743744441E-5</v>
      </c>
      <c r="J636" s="474">
        <f t="shared" si="35"/>
        <v>0.10527567112860102</v>
      </c>
    </row>
    <row r="637" spans="1:10" x14ac:dyDescent="0.25">
      <c r="A637" s="246" t="s">
        <v>73</v>
      </c>
      <c r="B637" s="470" t="s">
        <v>1574</v>
      </c>
      <c r="C637" s="471" t="s">
        <v>1336</v>
      </c>
      <c r="D637" s="472" t="s">
        <v>1575</v>
      </c>
      <c r="E637" s="471" t="s">
        <v>137</v>
      </c>
      <c r="F637" s="713">
        <v>47</v>
      </c>
      <c r="G637" s="713">
        <v>5.82</v>
      </c>
      <c r="H637" s="280">
        <f t="shared" si="37"/>
        <v>273.54000000000002</v>
      </c>
      <c r="I637" s="473">
        <f t="shared" si="36"/>
        <v>1.0617622398215183E-5</v>
      </c>
      <c r="J637" s="474">
        <f t="shared" si="35"/>
        <v>0.10528628875099924</v>
      </c>
    </row>
    <row r="638" spans="1:10" ht="25.5" x14ac:dyDescent="0.25">
      <c r="A638" s="246" t="s">
        <v>73</v>
      </c>
      <c r="B638" s="470" t="s">
        <v>2770</v>
      </c>
      <c r="C638" s="471" t="s">
        <v>1097</v>
      </c>
      <c r="D638" s="472" t="s">
        <v>2771</v>
      </c>
      <c r="E638" s="471" t="s">
        <v>136</v>
      </c>
      <c r="F638" s="713">
        <v>17</v>
      </c>
      <c r="G638" s="713">
        <v>15.79</v>
      </c>
      <c r="H638" s="280">
        <f t="shared" si="37"/>
        <v>268.43</v>
      </c>
      <c r="I638" s="473">
        <f t="shared" si="36"/>
        <v>1.0419274622917678E-5</v>
      </c>
      <c r="J638" s="474">
        <f t="shared" ref="J638:J701" si="38">I638+J637</f>
        <v>0.10529670802562216</v>
      </c>
    </row>
    <row r="639" spans="1:10" x14ac:dyDescent="0.25">
      <c r="A639" s="246" t="s">
        <v>73</v>
      </c>
      <c r="B639" s="470" t="s">
        <v>1577</v>
      </c>
      <c r="C639" s="471" t="s">
        <v>1336</v>
      </c>
      <c r="D639" s="472" t="s">
        <v>1578</v>
      </c>
      <c r="E639" s="471" t="s">
        <v>188</v>
      </c>
      <c r="F639" s="713">
        <v>8</v>
      </c>
      <c r="G639" s="713">
        <v>32.94</v>
      </c>
      <c r="H639" s="280">
        <f t="shared" si="37"/>
        <v>263.52</v>
      </c>
      <c r="I639" s="473">
        <f t="shared" si="36"/>
        <v>1.0228689969941013E-5</v>
      </c>
      <c r="J639" s="474">
        <f t="shared" si="38"/>
        <v>0.1053069367155921</v>
      </c>
    </row>
    <row r="640" spans="1:10" x14ac:dyDescent="0.25">
      <c r="A640" s="246" t="s">
        <v>73</v>
      </c>
      <c r="B640" s="470" t="s">
        <v>1647</v>
      </c>
      <c r="C640" s="471" t="s">
        <v>1648</v>
      </c>
      <c r="D640" s="472" t="s">
        <v>1649</v>
      </c>
      <c r="E640" s="471" t="s">
        <v>159</v>
      </c>
      <c r="F640" s="713">
        <v>45</v>
      </c>
      <c r="G640" s="713">
        <v>5.79</v>
      </c>
      <c r="H640" s="280">
        <f t="shared" si="37"/>
        <v>260.55</v>
      </c>
      <c r="I640" s="473">
        <f t="shared" si="36"/>
        <v>1.0113407603476516E-5</v>
      </c>
      <c r="J640" s="474">
        <f t="shared" si="38"/>
        <v>0.10531705012319557</v>
      </c>
    </row>
    <row r="641" spans="1:10" x14ac:dyDescent="0.25">
      <c r="A641" s="246" t="s">
        <v>73</v>
      </c>
      <c r="B641" s="470" t="s">
        <v>1069</v>
      </c>
      <c r="C641" s="471" t="s">
        <v>1336</v>
      </c>
      <c r="D641" s="472" t="s">
        <v>1070</v>
      </c>
      <c r="E641" s="471" t="s">
        <v>137</v>
      </c>
      <c r="F641" s="713">
        <v>2</v>
      </c>
      <c r="G641" s="713">
        <v>130.26</v>
      </c>
      <c r="H641" s="280">
        <f t="shared" si="37"/>
        <v>260.52</v>
      </c>
      <c r="I641" s="473">
        <f t="shared" si="36"/>
        <v>1.0112243135128388E-5</v>
      </c>
      <c r="J641" s="474">
        <f t="shared" si="38"/>
        <v>0.1053271623663307</v>
      </c>
    </row>
    <row r="642" spans="1:10" x14ac:dyDescent="0.25">
      <c r="A642" s="246" t="s">
        <v>73</v>
      </c>
      <c r="B642" s="470" t="s">
        <v>1561</v>
      </c>
      <c r="C642" s="471" t="s">
        <v>1336</v>
      </c>
      <c r="D642" s="472" t="s">
        <v>1562</v>
      </c>
      <c r="E642" s="471" t="s">
        <v>137</v>
      </c>
      <c r="F642" s="713">
        <v>200</v>
      </c>
      <c r="G642" s="713">
        <v>1.3</v>
      </c>
      <c r="H642" s="280">
        <f t="shared" si="37"/>
        <v>260</v>
      </c>
      <c r="I642" s="473">
        <f t="shared" si="36"/>
        <v>1.00920590170942E-5</v>
      </c>
      <c r="J642" s="474">
        <f t="shared" si="38"/>
        <v>0.1053372544253478</v>
      </c>
    </row>
    <row r="643" spans="1:10" ht="25.5" x14ac:dyDescent="0.25">
      <c r="A643" s="246" t="s">
        <v>73</v>
      </c>
      <c r="B643" s="470" t="s">
        <v>1850</v>
      </c>
      <c r="C643" s="471" t="s">
        <v>160</v>
      </c>
      <c r="D643" s="472" t="s">
        <v>1851</v>
      </c>
      <c r="E643" s="471" t="s">
        <v>159</v>
      </c>
      <c r="F643" s="713">
        <v>2</v>
      </c>
      <c r="G643" s="713">
        <v>129.5</v>
      </c>
      <c r="H643" s="280">
        <f t="shared" si="37"/>
        <v>259</v>
      </c>
      <c r="I643" s="473">
        <f t="shared" si="36"/>
        <v>1.0053243405489991E-5</v>
      </c>
      <c r="J643" s="474">
        <f t="shared" si="38"/>
        <v>0.10534730766875329</v>
      </c>
    </row>
    <row r="644" spans="1:10" x14ac:dyDescent="0.25">
      <c r="A644" s="246" t="s">
        <v>73</v>
      </c>
      <c r="B644" s="470" t="s">
        <v>2489</v>
      </c>
      <c r="C644" s="471" t="s">
        <v>1336</v>
      </c>
      <c r="D644" s="472" t="s">
        <v>2490</v>
      </c>
      <c r="E644" s="471" t="s">
        <v>137</v>
      </c>
      <c r="F644" s="713">
        <v>526</v>
      </c>
      <c r="G644" s="713">
        <v>0.49</v>
      </c>
      <c r="H644" s="280">
        <f t="shared" si="37"/>
        <v>257.74</v>
      </c>
      <c r="I644" s="473">
        <f t="shared" si="36"/>
        <v>1.0004335734868689E-5</v>
      </c>
      <c r="J644" s="474">
        <f t="shared" si="38"/>
        <v>0.10535731200448815</v>
      </c>
    </row>
    <row r="645" spans="1:10" x14ac:dyDescent="0.25">
      <c r="A645" s="246" t="s">
        <v>73</v>
      </c>
      <c r="B645" s="470" t="s">
        <v>1884</v>
      </c>
      <c r="C645" s="471" t="s">
        <v>1336</v>
      </c>
      <c r="D645" s="472" t="s">
        <v>1885</v>
      </c>
      <c r="E645" s="471" t="s">
        <v>137</v>
      </c>
      <c r="F645" s="713">
        <v>6</v>
      </c>
      <c r="G645" s="713">
        <v>40.380000000000003</v>
      </c>
      <c r="H645" s="280">
        <f t="shared" si="37"/>
        <v>242.28</v>
      </c>
      <c r="I645" s="473">
        <f t="shared" si="36"/>
        <v>9.404246379467626E-6</v>
      </c>
      <c r="J645" s="474">
        <f t="shared" si="38"/>
        <v>0.10536671625086762</v>
      </c>
    </row>
    <row r="646" spans="1:10" x14ac:dyDescent="0.25">
      <c r="A646" s="246" t="s">
        <v>73</v>
      </c>
      <c r="B646" s="470" t="s">
        <v>2740</v>
      </c>
      <c r="C646" s="471" t="s">
        <v>1336</v>
      </c>
      <c r="D646" s="472" t="s">
        <v>2741</v>
      </c>
      <c r="E646" s="471" t="s">
        <v>137</v>
      </c>
      <c r="F646" s="713">
        <v>21</v>
      </c>
      <c r="G646" s="713">
        <v>11.33</v>
      </c>
      <c r="H646" s="280">
        <f t="shared" si="37"/>
        <v>237.93</v>
      </c>
      <c r="I646" s="473">
        <f t="shared" si="36"/>
        <v>9.2353984689893197E-6</v>
      </c>
      <c r="J646" s="474">
        <f t="shared" si="38"/>
        <v>0.10537595164933661</v>
      </c>
    </row>
    <row r="647" spans="1:10" x14ac:dyDescent="0.25">
      <c r="A647" s="246" t="s">
        <v>73</v>
      </c>
      <c r="B647" s="470" t="s">
        <v>2774</v>
      </c>
      <c r="C647" s="471" t="s">
        <v>1336</v>
      </c>
      <c r="D647" s="472" t="s">
        <v>2775</v>
      </c>
      <c r="E647" s="471" t="s">
        <v>137</v>
      </c>
      <c r="F647" s="713">
        <v>29</v>
      </c>
      <c r="G647" s="713">
        <v>7.88</v>
      </c>
      <c r="H647" s="280">
        <f t="shared" si="37"/>
        <v>228.52</v>
      </c>
      <c r="I647" s="473">
        <f t="shared" si="36"/>
        <v>8.8701435637937179E-6</v>
      </c>
      <c r="J647" s="474">
        <f t="shared" si="38"/>
        <v>0.1053848217929004</v>
      </c>
    </row>
    <row r="648" spans="1:10" x14ac:dyDescent="0.25">
      <c r="A648" s="246" t="s">
        <v>73</v>
      </c>
      <c r="B648" s="470" t="s">
        <v>1922</v>
      </c>
      <c r="C648" s="471" t="s">
        <v>1336</v>
      </c>
      <c r="D648" s="472" t="s">
        <v>1923</v>
      </c>
      <c r="E648" s="471" t="s">
        <v>137</v>
      </c>
      <c r="F648" s="713">
        <v>4</v>
      </c>
      <c r="G648" s="713">
        <v>56.58</v>
      </c>
      <c r="H648" s="280">
        <f t="shared" si="37"/>
        <v>226.32</v>
      </c>
      <c r="I648" s="473">
        <f t="shared" si="36"/>
        <v>8.7847492182644593E-6</v>
      </c>
      <c r="J648" s="474">
        <f t="shared" si="38"/>
        <v>0.10539360654211867</v>
      </c>
    </row>
    <row r="649" spans="1:10" x14ac:dyDescent="0.25">
      <c r="A649" s="246" t="s">
        <v>73</v>
      </c>
      <c r="B649" s="470" t="s">
        <v>1711</v>
      </c>
      <c r="C649" s="471" t="s">
        <v>164</v>
      </c>
      <c r="D649" s="472" t="s">
        <v>1712</v>
      </c>
      <c r="E649" s="471" t="s">
        <v>136</v>
      </c>
      <c r="F649" s="713">
        <v>26</v>
      </c>
      <c r="G649" s="713">
        <v>8.68</v>
      </c>
      <c r="H649" s="280">
        <f t="shared" si="37"/>
        <v>225.68</v>
      </c>
      <c r="I649" s="473">
        <f t="shared" si="36"/>
        <v>8.7599072268377659E-6</v>
      </c>
      <c r="J649" s="474">
        <f t="shared" si="38"/>
        <v>0.1054023664493455</v>
      </c>
    </row>
    <row r="650" spans="1:10" x14ac:dyDescent="0.25">
      <c r="A650" s="246" t="s">
        <v>73</v>
      </c>
      <c r="B650" s="470" t="s">
        <v>2026</v>
      </c>
      <c r="C650" s="471" t="s">
        <v>1336</v>
      </c>
      <c r="D650" s="472" t="s">
        <v>2027</v>
      </c>
      <c r="E650" s="471" t="s">
        <v>137</v>
      </c>
      <c r="F650" s="713">
        <v>2</v>
      </c>
      <c r="G650" s="713">
        <v>112.39</v>
      </c>
      <c r="H650" s="280">
        <f t="shared" si="37"/>
        <v>224.78</v>
      </c>
      <c r="I650" s="473">
        <f t="shared" si="36"/>
        <v>8.7249731763939775E-6</v>
      </c>
      <c r="J650" s="474">
        <f t="shared" si="38"/>
        <v>0.10541109142252189</v>
      </c>
    </row>
    <row r="651" spans="1:10" x14ac:dyDescent="0.25">
      <c r="A651" s="246" t="s">
        <v>73</v>
      </c>
      <c r="B651" s="470" t="s">
        <v>1034</v>
      </c>
      <c r="C651" s="471" t="s">
        <v>1336</v>
      </c>
      <c r="D651" s="472" t="s">
        <v>1035</v>
      </c>
      <c r="E651" s="471" t="s">
        <v>137</v>
      </c>
      <c r="F651" s="713">
        <v>7</v>
      </c>
      <c r="G651" s="713">
        <v>32.06</v>
      </c>
      <c r="H651" s="280">
        <f t="shared" si="37"/>
        <v>224.42</v>
      </c>
      <c r="I651" s="473">
        <f t="shared" ref="I651:I714" si="39">H651/$J$761</f>
        <v>8.7109995562164624E-6</v>
      </c>
      <c r="J651" s="474">
        <f t="shared" si="38"/>
        <v>0.1054198024220781</v>
      </c>
    </row>
    <row r="652" spans="1:10" x14ac:dyDescent="0.25">
      <c r="A652" s="246" t="s">
        <v>73</v>
      </c>
      <c r="B652" s="470" t="s">
        <v>1747</v>
      </c>
      <c r="C652" s="471" t="s">
        <v>1336</v>
      </c>
      <c r="D652" s="472" t="s">
        <v>1748</v>
      </c>
      <c r="E652" s="471" t="s">
        <v>137</v>
      </c>
      <c r="F652" s="713">
        <v>9</v>
      </c>
      <c r="G652" s="713">
        <v>24.26</v>
      </c>
      <c r="H652" s="280">
        <f t="shared" ref="H652:H715" si="40">TRUNC(F652*G652,2)</f>
        <v>218.34</v>
      </c>
      <c r="I652" s="473">
        <f t="shared" si="39"/>
        <v>8.4750006376628751E-6</v>
      </c>
      <c r="J652" s="474">
        <f t="shared" si="38"/>
        <v>0.10542827742271577</v>
      </c>
    </row>
    <row r="653" spans="1:10" ht="25.5" x14ac:dyDescent="0.25">
      <c r="A653" s="246" t="s">
        <v>73</v>
      </c>
      <c r="B653" s="470" t="s">
        <v>2052</v>
      </c>
      <c r="C653" s="471" t="s">
        <v>142</v>
      </c>
      <c r="D653" s="472" t="s">
        <v>2053</v>
      </c>
      <c r="E653" s="471" t="s">
        <v>136</v>
      </c>
      <c r="F653" s="713">
        <v>1</v>
      </c>
      <c r="G653" s="713">
        <v>218.22</v>
      </c>
      <c r="H653" s="280">
        <f t="shared" si="40"/>
        <v>218.22</v>
      </c>
      <c r="I653" s="473">
        <f t="shared" si="39"/>
        <v>8.4703427642703701E-6</v>
      </c>
      <c r="J653" s="474">
        <f t="shared" si="38"/>
        <v>0.10543674776548004</v>
      </c>
    </row>
    <row r="654" spans="1:10" x14ac:dyDescent="0.25">
      <c r="A654" s="246" t="s">
        <v>73</v>
      </c>
      <c r="B654" s="470" t="s">
        <v>2456</v>
      </c>
      <c r="C654" s="471" t="s">
        <v>1336</v>
      </c>
      <c r="D654" s="472" t="s">
        <v>2457</v>
      </c>
      <c r="E654" s="471" t="s">
        <v>137</v>
      </c>
      <c r="F654" s="713">
        <v>3</v>
      </c>
      <c r="G654" s="713">
        <v>72.150000000000006</v>
      </c>
      <c r="H654" s="280">
        <f t="shared" si="40"/>
        <v>216.45</v>
      </c>
      <c r="I654" s="473">
        <f t="shared" si="39"/>
        <v>8.4016391317309207E-6</v>
      </c>
      <c r="J654" s="474">
        <f t="shared" si="38"/>
        <v>0.10544514940461176</v>
      </c>
    </row>
    <row r="655" spans="1:10" ht="25.5" x14ac:dyDescent="0.25">
      <c r="A655" s="246" t="s">
        <v>73</v>
      </c>
      <c r="B655" s="470" t="s">
        <v>697</v>
      </c>
      <c r="C655" s="471" t="s">
        <v>1336</v>
      </c>
      <c r="D655" s="472" t="s">
        <v>338</v>
      </c>
      <c r="E655" s="471" t="s">
        <v>131</v>
      </c>
      <c r="F655" s="713">
        <v>34.97</v>
      </c>
      <c r="G655" s="713">
        <v>6.15</v>
      </c>
      <c r="H655" s="280">
        <f t="shared" si="40"/>
        <v>215.06</v>
      </c>
      <c r="I655" s="473">
        <f t="shared" si="39"/>
        <v>8.3476854316010714E-6</v>
      </c>
      <c r="J655" s="474">
        <f t="shared" si="38"/>
        <v>0.10545349709004337</v>
      </c>
    </row>
    <row r="656" spans="1:10" x14ac:dyDescent="0.25">
      <c r="A656" s="246" t="s">
        <v>73</v>
      </c>
      <c r="B656" s="470" t="s">
        <v>759</v>
      </c>
      <c r="C656" s="471" t="s">
        <v>1336</v>
      </c>
      <c r="D656" s="472" t="s">
        <v>590</v>
      </c>
      <c r="E656" s="471" t="s">
        <v>591</v>
      </c>
      <c r="F656" s="713">
        <v>31</v>
      </c>
      <c r="G656" s="713">
        <v>6.84</v>
      </c>
      <c r="H656" s="280">
        <f t="shared" si="40"/>
        <v>212.04</v>
      </c>
      <c r="I656" s="473">
        <f t="shared" si="39"/>
        <v>8.2304622845563611E-6</v>
      </c>
      <c r="J656" s="474">
        <f t="shared" si="38"/>
        <v>0.10546172755232792</v>
      </c>
    </row>
    <row r="657" spans="1:10" x14ac:dyDescent="0.25">
      <c r="A657" s="246" t="s">
        <v>73</v>
      </c>
      <c r="B657" s="470" t="s">
        <v>2638</v>
      </c>
      <c r="C657" s="471" t="s">
        <v>1336</v>
      </c>
      <c r="D657" s="472" t="s">
        <v>2639</v>
      </c>
      <c r="E657" s="471" t="s">
        <v>137</v>
      </c>
      <c r="F657" s="713">
        <v>11</v>
      </c>
      <c r="G657" s="713">
        <v>19.25</v>
      </c>
      <c r="H657" s="280">
        <f t="shared" si="40"/>
        <v>211.75</v>
      </c>
      <c r="I657" s="473">
        <f t="shared" si="39"/>
        <v>8.2192057571911419E-6</v>
      </c>
      <c r="J657" s="474">
        <f t="shared" si="38"/>
        <v>0.10546994675808512</v>
      </c>
    </row>
    <row r="658" spans="1:10" x14ac:dyDescent="0.25">
      <c r="A658" s="246" t="s">
        <v>73</v>
      </c>
      <c r="B658" s="470" t="s">
        <v>874</v>
      </c>
      <c r="C658" s="471" t="s">
        <v>1336</v>
      </c>
      <c r="D658" s="472" t="s">
        <v>602</v>
      </c>
      <c r="E658" s="471" t="s">
        <v>137</v>
      </c>
      <c r="F658" s="713">
        <v>12</v>
      </c>
      <c r="G658" s="713">
        <v>17.52</v>
      </c>
      <c r="H658" s="280">
        <f t="shared" si="40"/>
        <v>210.24</v>
      </c>
      <c r="I658" s="473">
        <f t="shared" si="39"/>
        <v>8.1605941836687876E-6</v>
      </c>
      <c r="J658" s="474">
        <f t="shared" si="38"/>
        <v>0.10547810735226879</v>
      </c>
    </row>
    <row r="659" spans="1:10" x14ac:dyDescent="0.25">
      <c r="A659" s="246" t="s">
        <v>73</v>
      </c>
      <c r="B659" s="470" t="s">
        <v>2598</v>
      </c>
      <c r="C659" s="471" t="s">
        <v>1336</v>
      </c>
      <c r="D659" s="472" t="s">
        <v>2599</v>
      </c>
      <c r="E659" s="471" t="s">
        <v>137</v>
      </c>
      <c r="F659" s="713">
        <v>2</v>
      </c>
      <c r="G659" s="713">
        <v>102.08</v>
      </c>
      <c r="H659" s="280">
        <f t="shared" si="40"/>
        <v>204.16</v>
      </c>
      <c r="I659" s="473">
        <f t="shared" si="39"/>
        <v>7.9245952651151986E-6</v>
      </c>
      <c r="J659" s="474">
        <f t="shared" si="38"/>
        <v>0.10548603194753391</v>
      </c>
    </row>
    <row r="660" spans="1:10" ht="25.5" x14ac:dyDescent="0.25">
      <c r="A660" s="246" t="s">
        <v>73</v>
      </c>
      <c r="B660" s="470" t="s">
        <v>3279</v>
      </c>
      <c r="C660" s="471" t="s">
        <v>160</v>
      </c>
      <c r="D660" s="472" t="s">
        <v>3280</v>
      </c>
      <c r="E660" s="471" t="s">
        <v>159</v>
      </c>
      <c r="F660" s="713">
        <v>7</v>
      </c>
      <c r="G660" s="713">
        <v>28.88</v>
      </c>
      <c r="H660" s="280">
        <f t="shared" si="40"/>
        <v>202.16</v>
      </c>
      <c r="I660" s="473">
        <f t="shared" si="39"/>
        <v>7.8469640419067817E-6</v>
      </c>
      <c r="J660" s="474">
        <f t="shared" si="38"/>
        <v>0.10549387891157581</v>
      </c>
    </row>
    <row r="661" spans="1:10" ht="25.5" x14ac:dyDescent="0.25">
      <c r="A661" s="246" t="s">
        <v>73</v>
      </c>
      <c r="B661" s="470" t="s">
        <v>1756</v>
      </c>
      <c r="C661" s="471" t="s">
        <v>164</v>
      </c>
      <c r="D661" s="472" t="s">
        <v>1757</v>
      </c>
      <c r="E661" s="471" t="s">
        <v>136</v>
      </c>
      <c r="F661" s="713">
        <v>32</v>
      </c>
      <c r="G661" s="713">
        <v>6.06</v>
      </c>
      <c r="H661" s="280">
        <f t="shared" si="40"/>
        <v>193.92</v>
      </c>
      <c r="I661" s="473">
        <f t="shared" si="39"/>
        <v>7.5271234022881042E-6</v>
      </c>
      <c r="J661" s="474">
        <f t="shared" si="38"/>
        <v>0.1055014060349781</v>
      </c>
    </row>
    <row r="662" spans="1:10" x14ac:dyDescent="0.25">
      <c r="A662" s="246" t="s">
        <v>73</v>
      </c>
      <c r="B662" s="470" t="s">
        <v>1067</v>
      </c>
      <c r="C662" s="471" t="s">
        <v>1336</v>
      </c>
      <c r="D662" s="472" t="s">
        <v>1068</v>
      </c>
      <c r="E662" s="471" t="s">
        <v>137</v>
      </c>
      <c r="F662" s="713">
        <v>1</v>
      </c>
      <c r="G662" s="713">
        <v>192.5</v>
      </c>
      <c r="H662" s="280">
        <f t="shared" si="40"/>
        <v>192.5</v>
      </c>
      <c r="I662" s="473">
        <f t="shared" si="39"/>
        <v>7.472005233810129E-6</v>
      </c>
      <c r="J662" s="474">
        <f t="shared" si="38"/>
        <v>0.1055088780402119</v>
      </c>
    </row>
    <row r="663" spans="1:10" ht="25.5" x14ac:dyDescent="0.25">
      <c r="A663" s="246" t="s">
        <v>73</v>
      </c>
      <c r="B663" s="470" t="s">
        <v>1890</v>
      </c>
      <c r="C663" s="471" t="s">
        <v>130</v>
      </c>
      <c r="D663" s="472" t="s">
        <v>1891</v>
      </c>
      <c r="E663" s="471" t="s">
        <v>159</v>
      </c>
      <c r="F663" s="713">
        <v>2</v>
      </c>
      <c r="G663" s="713">
        <v>95.51</v>
      </c>
      <c r="H663" s="280">
        <f t="shared" si="40"/>
        <v>191.02</v>
      </c>
      <c r="I663" s="473">
        <f t="shared" si="39"/>
        <v>7.4145581286359005E-6</v>
      </c>
      <c r="J663" s="474">
        <f t="shared" si="38"/>
        <v>0.10551629259834054</v>
      </c>
    </row>
    <row r="664" spans="1:10" x14ac:dyDescent="0.25">
      <c r="A664" s="246" t="s">
        <v>73</v>
      </c>
      <c r="B664" s="470" t="s">
        <v>1528</v>
      </c>
      <c r="C664" s="471" t="s">
        <v>1336</v>
      </c>
      <c r="D664" s="472" t="s">
        <v>1529</v>
      </c>
      <c r="E664" s="471" t="s">
        <v>137</v>
      </c>
      <c r="F664" s="713">
        <v>1</v>
      </c>
      <c r="G664" s="713">
        <v>183.82</v>
      </c>
      <c r="H664" s="280">
        <f t="shared" si="40"/>
        <v>183.82</v>
      </c>
      <c r="I664" s="473">
        <f t="shared" si="39"/>
        <v>7.1350857250855989E-6</v>
      </c>
      <c r="J664" s="474">
        <f t="shared" si="38"/>
        <v>0.10552342768406563</v>
      </c>
    </row>
    <row r="665" spans="1:10" x14ac:dyDescent="0.25">
      <c r="A665" s="246" t="s">
        <v>73</v>
      </c>
      <c r="B665" s="470" t="s">
        <v>1075</v>
      </c>
      <c r="C665" s="471" t="s">
        <v>1336</v>
      </c>
      <c r="D665" s="472" t="s">
        <v>1076</v>
      </c>
      <c r="E665" s="471" t="s">
        <v>137</v>
      </c>
      <c r="F665" s="713">
        <v>3</v>
      </c>
      <c r="G665" s="713">
        <v>60.17</v>
      </c>
      <c r="H665" s="280">
        <f t="shared" si="40"/>
        <v>180.51</v>
      </c>
      <c r="I665" s="473">
        <f t="shared" si="39"/>
        <v>7.0066060506756694E-6</v>
      </c>
      <c r="J665" s="474">
        <f t="shared" si="38"/>
        <v>0.1055304342901163</v>
      </c>
    </row>
    <row r="666" spans="1:10" x14ac:dyDescent="0.25">
      <c r="A666" s="246" t="s">
        <v>73</v>
      </c>
      <c r="B666" s="470" t="s">
        <v>1651</v>
      </c>
      <c r="C666" s="471" t="s">
        <v>1648</v>
      </c>
      <c r="D666" s="472" t="s">
        <v>1652</v>
      </c>
      <c r="E666" s="471" t="s">
        <v>159</v>
      </c>
      <c r="F666" s="713">
        <v>25</v>
      </c>
      <c r="G666" s="713">
        <v>7.12</v>
      </c>
      <c r="H666" s="280">
        <f t="shared" si="40"/>
        <v>178</v>
      </c>
      <c r="I666" s="473">
        <f t="shared" si="39"/>
        <v>6.9091788655491058E-6</v>
      </c>
      <c r="J666" s="474">
        <f t="shared" si="38"/>
        <v>0.10553734346898185</v>
      </c>
    </row>
    <row r="667" spans="1:10" x14ac:dyDescent="0.25">
      <c r="A667" s="246" t="s">
        <v>73</v>
      </c>
      <c r="B667" s="470" t="s">
        <v>3253</v>
      </c>
      <c r="C667" s="471" t="s">
        <v>1336</v>
      </c>
      <c r="D667" s="472" t="s">
        <v>3254</v>
      </c>
      <c r="E667" s="471" t="s">
        <v>137</v>
      </c>
      <c r="F667" s="713">
        <v>16</v>
      </c>
      <c r="G667" s="713">
        <v>10.9</v>
      </c>
      <c r="H667" s="280">
        <f t="shared" si="40"/>
        <v>174.4</v>
      </c>
      <c r="I667" s="473">
        <f t="shared" si="39"/>
        <v>6.7694426637739562E-6</v>
      </c>
      <c r="J667" s="474">
        <f t="shared" si="38"/>
        <v>0.10554411291164562</v>
      </c>
    </row>
    <row r="668" spans="1:10" x14ac:dyDescent="0.25">
      <c r="A668" s="246" t="s">
        <v>73</v>
      </c>
      <c r="B668" s="470" t="s">
        <v>2538</v>
      </c>
      <c r="C668" s="471" t="s">
        <v>1336</v>
      </c>
      <c r="D668" s="472" t="s">
        <v>2539</v>
      </c>
      <c r="E668" s="471" t="s">
        <v>137</v>
      </c>
      <c r="F668" s="713">
        <v>2</v>
      </c>
      <c r="G668" s="713">
        <v>83.84</v>
      </c>
      <c r="H668" s="280">
        <f t="shared" si="40"/>
        <v>167.68</v>
      </c>
      <c r="I668" s="473">
        <f t="shared" si="39"/>
        <v>6.5086017537936747E-6</v>
      </c>
      <c r="J668" s="474">
        <f t="shared" si="38"/>
        <v>0.1055506215133994</v>
      </c>
    </row>
    <row r="669" spans="1:10" x14ac:dyDescent="0.25">
      <c r="A669" s="246" t="s">
        <v>73</v>
      </c>
      <c r="B669" s="470" t="s">
        <v>833</v>
      </c>
      <c r="C669" s="471" t="s">
        <v>1336</v>
      </c>
      <c r="D669" s="472" t="s">
        <v>163</v>
      </c>
      <c r="E669" s="471" t="s">
        <v>137</v>
      </c>
      <c r="F669" s="713">
        <v>2</v>
      </c>
      <c r="G669" s="713">
        <v>81.78</v>
      </c>
      <c r="H669" s="280">
        <f t="shared" si="40"/>
        <v>163.56</v>
      </c>
      <c r="I669" s="473">
        <f t="shared" si="39"/>
        <v>6.3486814339843359E-6</v>
      </c>
      <c r="J669" s="474">
        <f t="shared" si="38"/>
        <v>0.10555697019483339</v>
      </c>
    </row>
    <row r="670" spans="1:10" ht="25.5" x14ac:dyDescent="0.25">
      <c r="A670" s="246" t="s">
        <v>73</v>
      </c>
      <c r="B670" s="470" t="s">
        <v>3603</v>
      </c>
      <c r="C670" s="471" t="s">
        <v>160</v>
      </c>
      <c r="D670" s="472" t="s">
        <v>3604</v>
      </c>
      <c r="E670" s="471" t="s">
        <v>159</v>
      </c>
      <c r="F670" s="713">
        <v>2</v>
      </c>
      <c r="G670" s="713">
        <v>79.650000000000006</v>
      </c>
      <c r="H670" s="280">
        <f t="shared" si="40"/>
        <v>159.30000000000001</v>
      </c>
      <c r="I670" s="473">
        <f t="shared" si="39"/>
        <v>6.1833269285504079E-6</v>
      </c>
      <c r="J670" s="474">
        <f t="shared" si="38"/>
        <v>0.10556315352176193</v>
      </c>
    </row>
    <row r="671" spans="1:10" ht="25.5" x14ac:dyDescent="0.25">
      <c r="A671" s="246" t="s">
        <v>73</v>
      </c>
      <c r="B671" s="470" t="s">
        <v>1699</v>
      </c>
      <c r="C671" s="471" t="s">
        <v>142</v>
      </c>
      <c r="D671" s="472" t="s">
        <v>1700</v>
      </c>
      <c r="E671" s="471" t="s">
        <v>136</v>
      </c>
      <c r="F671" s="713">
        <v>12</v>
      </c>
      <c r="G671" s="713">
        <v>13.13</v>
      </c>
      <c r="H671" s="280">
        <f t="shared" si="40"/>
        <v>157.56</v>
      </c>
      <c r="I671" s="473">
        <f t="shared" si="39"/>
        <v>6.1157877643590853E-6</v>
      </c>
      <c r="J671" s="474">
        <f t="shared" si="38"/>
        <v>0.10556926930952629</v>
      </c>
    </row>
    <row r="672" spans="1:10" ht="25.5" x14ac:dyDescent="0.25">
      <c r="A672" s="246" t="s">
        <v>73</v>
      </c>
      <c r="B672" s="470" t="s">
        <v>1847</v>
      </c>
      <c r="C672" s="471" t="s">
        <v>160</v>
      </c>
      <c r="D672" s="472" t="s">
        <v>1848</v>
      </c>
      <c r="E672" s="471" t="s">
        <v>159</v>
      </c>
      <c r="F672" s="713">
        <v>2</v>
      </c>
      <c r="G672" s="713">
        <v>77.16</v>
      </c>
      <c r="H672" s="280">
        <f t="shared" si="40"/>
        <v>154.32</v>
      </c>
      <c r="I672" s="473">
        <f t="shared" si="39"/>
        <v>5.9900251827614491E-6</v>
      </c>
      <c r="J672" s="474">
        <f t="shared" si="38"/>
        <v>0.10557525933470904</v>
      </c>
    </row>
    <row r="673" spans="1:10" x14ac:dyDescent="0.25">
      <c r="A673" s="246" t="s">
        <v>73</v>
      </c>
      <c r="B673" s="470" t="s">
        <v>978</v>
      </c>
      <c r="C673" s="471" t="s">
        <v>1336</v>
      </c>
      <c r="D673" s="472" t="s">
        <v>979</v>
      </c>
      <c r="E673" s="471" t="s">
        <v>137</v>
      </c>
      <c r="F673" s="713">
        <v>3</v>
      </c>
      <c r="G673" s="713">
        <v>49.95</v>
      </c>
      <c r="H673" s="280">
        <f t="shared" si="40"/>
        <v>149.85</v>
      </c>
      <c r="I673" s="473">
        <f t="shared" si="39"/>
        <v>5.8165193988906378E-6</v>
      </c>
      <c r="J673" s="474">
        <f t="shared" si="38"/>
        <v>0.10558107585410793</v>
      </c>
    </row>
    <row r="674" spans="1:10" x14ac:dyDescent="0.25">
      <c r="A674" s="246" t="s">
        <v>73</v>
      </c>
      <c r="B674" s="470" t="s">
        <v>1001</v>
      </c>
      <c r="C674" s="471" t="s">
        <v>1336</v>
      </c>
      <c r="D674" s="472" t="s">
        <v>1002</v>
      </c>
      <c r="E674" s="471" t="s">
        <v>137</v>
      </c>
      <c r="F674" s="713">
        <v>12</v>
      </c>
      <c r="G674" s="713">
        <v>12.42</v>
      </c>
      <c r="H674" s="280">
        <f t="shared" si="40"/>
        <v>149.04</v>
      </c>
      <c r="I674" s="473">
        <f t="shared" si="39"/>
        <v>5.7850787534912285E-6</v>
      </c>
      <c r="J674" s="474">
        <f t="shared" si="38"/>
        <v>0.10558686093286143</v>
      </c>
    </row>
    <row r="675" spans="1:10" ht="25.5" x14ac:dyDescent="0.25">
      <c r="A675" s="246" t="s">
        <v>73</v>
      </c>
      <c r="B675" s="470" t="s">
        <v>1887</v>
      </c>
      <c r="C675" s="471" t="s">
        <v>130</v>
      </c>
      <c r="D675" s="472" t="s">
        <v>1888</v>
      </c>
      <c r="E675" s="471" t="s">
        <v>159</v>
      </c>
      <c r="F675" s="713">
        <v>2</v>
      </c>
      <c r="G675" s="713">
        <v>74.28</v>
      </c>
      <c r="H675" s="280">
        <f t="shared" si="40"/>
        <v>148.56</v>
      </c>
      <c r="I675" s="473">
        <f t="shared" si="39"/>
        <v>5.7664472599212093E-6</v>
      </c>
      <c r="J675" s="474">
        <f t="shared" si="38"/>
        <v>0.10559262738012136</v>
      </c>
    </row>
    <row r="676" spans="1:10" ht="25.5" x14ac:dyDescent="0.25">
      <c r="A676" s="246"/>
      <c r="B676" s="470" t="s">
        <v>1744</v>
      </c>
      <c r="C676" s="471" t="s">
        <v>142</v>
      </c>
      <c r="D676" s="472" t="s">
        <v>1745</v>
      </c>
      <c r="E676" s="471" t="s">
        <v>136</v>
      </c>
      <c r="F676" s="713">
        <v>1</v>
      </c>
      <c r="G676" s="713">
        <v>145.22999999999999</v>
      </c>
      <c r="H676" s="280">
        <f t="shared" si="40"/>
        <v>145.22999999999999</v>
      </c>
      <c r="I676" s="473">
        <f t="shared" si="39"/>
        <v>5.6371912732791948E-6</v>
      </c>
      <c r="J676" s="474">
        <f t="shared" si="38"/>
        <v>0.10559826457139464</v>
      </c>
    </row>
    <row r="677" spans="1:10" ht="25.5" x14ac:dyDescent="0.25">
      <c r="A677" s="246"/>
      <c r="B677" s="470" t="s">
        <v>1058</v>
      </c>
      <c r="C677" s="471" t="s">
        <v>160</v>
      </c>
      <c r="D677" s="472" t="s">
        <v>1989</v>
      </c>
      <c r="E677" s="471" t="s">
        <v>159</v>
      </c>
      <c r="F677" s="713">
        <v>4</v>
      </c>
      <c r="G677" s="713">
        <v>33.97</v>
      </c>
      <c r="H677" s="280">
        <f t="shared" si="40"/>
        <v>135.88</v>
      </c>
      <c r="I677" s="473">
        <f t="shared" si="39"/>
        <v>5.2742653047798454E-6</v>
      </c>
      <c r="J677" s="474">
        <f t="shared" si="38"/>
        <v>0.10560353883669941</v>
      </c>
    </row>
    <row r="678" spans="1:10" x14ac:dyDescent="0.25">
      <c r="A678" s="246"/>
      <c r="B678" s="470" t="s">
        <v>1878</v>
      </c>
      <c r="C678" s="471" t="s">
        <v>1336</v>
      </c>
      <c r="D678" s="472" t="s">
        <v>1879</v>
      </c>
      <c r="E678" s="471" t="s">
        <v>137</v>
      </c>
      <c r="F678" s="713">
        <v>2</v>
      </c>
      <c r="G678" s="713">
        <v>65.180000000000007</v>
      </c>
      <c r="H678" s="280">
        <f t="shared" si="40"/>
        <v>130.36000000000001</v>
      </c>
      <c r="I678" s="473">
        <f t="shared" si="39"/>
        <v>5.0600031287246157E-6</v>
      </c>
      <c r="J678" s="474">
        <f t="shared" si="38"/>
        <v>0.10560859883982814</v>
      </c>
    </row>
    <row r="679" spans="1:10" x14ac:dyDescent="0.25">
      <c r="A679" s="246"/>
      <c r="B679" s="470" t="s">
        <v>3226</v>
      </c>
      <c r="C679" s="471" t="s">
        <v>1336</v>
      </c>
      <c r="D679" s="472" t="s">
        <v>3227</v>
      </c>
      <c r="E679" s="471" t="s">
        <v>137</v>
      </c>
      <c r="F679" s="713">
        <v>1</v>
      </c>
      <c r="G679" s="713">
        <v>128.5</v>
      </c>
      <c r="H679" s="280">
        <f t="shared" si="40"/>
        <v>128.5</v>
      </c>
      <c r="I679" s="473">
        <f t="shared" si="39"/>
        <v>4.9878060911407871E-6</v>
      </c>
      <c r="J679" s="474">
        <f t="shared" si="38"/>
        <v>0.10561358664591927</v>
      </c>
    </row>
    <row r="680" spans="1:10" ht="25.5" x14ac:dyDescent="0.25">
      <c r="A680" s="246" t="s">
        <v>73</v>
      </c>
      <c r="B680" s="470" t="s">
        <v>3774</v>
      </c>
      <c r="C680" s="471" t="s">
        <v>130</v>
      </c>
      <c r="D680" s="472" t="s">
        <v>3775</v>
      </c>
      <c r="E680" s="471" t="s">
        <v>188</v>
      </c>
      <c r="F680" s="713">
        <v>4.2</v>
      </c>
      <c r="G680" s="713">
        <v>30.33</v>
      </c>
      <c r="H680" s="280">
        <f t="shared" si="40"/>
        <v>127.38</v>
      </c>
      <c r="I680" s="473">
        <f t="shared" si="39"/>
        <v>4.9443326061440737E-6</v>
      </c>
      <c r="J680" s="474">
        <f t="shared" si="38"/>
        <v>0.10561853097852542</v>
      </c>
    </row>
    <row r="681" spans="1:10" x14ac:dyDescent="0.25">
      <c r="A681" s="246" t="s">
        <v>73</v>
      </c>
      <c r="B681" s="470" t="s">
        <v>769</v>
      </c>
      <c r="C681" s="471" t="s">
        <v>1336</v>
      </c>
      <c r="D681" s="472" t="s">
        <v>589</v>
      </c>
      <c r="E681" s="471" t="s">
        <v>137</v>
      </c>
      <c r="F681" s="713">
        <v>31</v>
      </c>
      <c r="G681" s="713">
        <v>4.01</v>
      </c>
      <c r="H681" s="280">
        <f t="shared" si="40"/>
        <v>124.31</v>
      </c>
      <c r="I681" s="473">
        <f t="shared" si="39"/>
        <v>4.8251686785191542E-6</v>
      </c>
      <c r="J681" s="474">
        <f t="shared" si="38"/>
        <v>0.10562335614720393</v>
      </c>
    </row>
    <row r="682" spans="1:10" ht="25.5" x14ac:dyDescent="0.25">
      <c r="A682" s="246" t="s">
        <v>73</v>
      </c>
      <c r="B682" s="470" t="s">
        <v>3250</v>
      </c>
      <c r="C682" s="471" t="s">
        <v>164</v>
      </c>
      <c r="D682" s="472" t="s">
        <v>3251</v>
      </c>
      <c r="E682" s="471" t="s">
        <v>136</v>
      </c>
      <c r="F682" s="713">
        <v>9</v>
      </c>
      <c r="G682" s="713">
        <v>13.81</v>
      </c>
      <c r="H682" s="280">
        <f t="shared" si="40"/>
        <v>124.29</v>
      </c>
      <c r="I682" s="473">
        <f t="shared" si="39"/>
        <v>4.82439236628707E-6</v>
      </c>
      <c r="J682" s="474">
        <f t="shared" si="38"/>
        <v>0.10562818053957022</v>
      </c>
    </row>
    <row r="683" spans="1:10" x14ac:dyDescent="0.25">
      <c r="A683" s="246" t="s">
        <v>73</v>
      </c>
      <c r="B683" s="470" t="s">
        <v>837</v>
      </c>
      <c r="C683" s="471" t="s">
        <v>1336</v>
      </c>
      <c r="D683" s="472" t="s">
        <v>165</v>
      </c>
      <c r="E683" s="471" t="s">
        <v>137</v>
      </c>
      <c r="F683" s="713">
        <v>4</v>
      </c>
      <c r="G683" s="713">
        <v>30.88</v>
      </c>
      <c r="H683" s="280">
        <f t="shared" si="40"/>
        <v>123.52</v>
      </c>
      <c r="I683" s="473">
        <f t="shared" si="39"/>
        <v>4.7945043453518291E-6</v>
      </c>
      <c r="J683" s="474">
        <f t="shared" si="38"/>
        <v>0.10563297504391557</v>
      </c>
    </row>
    <row r="684" spans="1:10" ht="25.5" x14ac:dyDescent="0.25">
      <c r="A684" s="246" t="s">
        <v>73</v>
      </c>
      <c r="B684" s="470" t="s">
        <v>1673</v>
      </c>
      <c r="C684" s="471" t="s">
        <v>164</v>
      </c>
      <c r="D684" s="472" t="s">
        <v>1674</v>
      </c>
      <c r="E684" s="471" t="s">
        <v>136</v>
      </c>
      <c r="F684" s="713">
        <v>4</v>
      </c>
      <c r="G684" s="713">
        <v>30.52</v>
      </c>
      <c r="H684" s="280">
        <f t="shared" si="40"/>
        <v>122.08</v>
      </c>
      <c r="I684" s="473">
        <f t="shared" si="39"/>
        <v>4.7386098646417689E-6</v>
      </c>
      <c r="J684" s="474">
        <f t="shared" si="38"/>
        <v>0.1056377136537802</v>
      </c>
    </row>
    <row r="685" spans="1:10" x14ac:dyDescent="0.25">
      <c r="A685" s="246" t="s">
        <v>73</v>
      </c>
      <c r="B685" s="470" t="s">
        <v>1734</v>
      </c>
      <c r="C685" s="471" t="s">
        <v>1336</v>
      </c>
      <c r="D685" s="472" t="s">
        <v>1735</v>
      </c>
      <c r="E685" s="471" t="s">
        <v>136</v>
      </c>
      <c r="F685" s="713">
        <v>3</v>
      </c>
      <c r="G685" s="713">
        <v>40.6</v>
      </c>
      <c r="H685" s="280">
        <f t="shared" si="40"/>
        <v>121.8</v>
      </c>
      <c r="I685" s="473">
        <f t="shared" si="39"/>
        <v>4.7277414933925906E-6</v>
      </c>
      <c r="J685" s="474">
        <f t="shared" si="38"/>
        <v>0.1056424413952736</v>
      </c>
    </row>
    <row r="686" spans="1:10" x14ac:dyDescent="0.25">
      <c r="A686" s="246" t="s">
        <v>73</v>
      </c>
      <c r="B686" s="470" t="s">
        <v>980</v>
      </c>
      <c r="C686" s="471" t="s">
        <v>1336</v>
      </c>
      <c r="D686" s="472" t="s">
        <v>981</v>
      </c>
      <c r="E686" s="471" t="s">
        <v>137</v>
      </c>
      <c r="F686" s="713">
        <v>5</v>
      </c>
      <c r="G686" s="713">
        <v>24.16</v>
      </c>
      <c r="H686" s="280">
        <f t="shared" si="40"/>
        <v>120.8</v>
      </c>
      <c r="I686" s="473">
        <f t="shared" si="39"/>
        <v>4.6889258817883821E-6</v>
      </c>
      <c r="J686" s="474">
        <f t="shared" si="38"/>
        <v>0.10564713032115539</v>
      </c>
    </row>
    <row r="687" spans="1:10" x14ac:dyDescent="0.25">
      <c r="A687" s="246" t="s">
        <v>73</v>
      </c>
      <c r="B687" s="470" t="s">
        <v>1065</v>
      </c>
      <c r="C687" s="471" t="s">
        <v>1336</v>
      </c>
      <c r="D687" s="472" t="s">
        <v>1066</v>
      </c>
      <c r="E687" s="471" t="s">
        <v>141</v>
      </c>
      <c r="F687" s="713">
        <v>2.2999999999999998</v>
      </c>
      <c r="G687" s="713">
        <v>50.84</v>
      </c>
      <c r="H687" s="280">
        <f t="shared" si="40"/>
        <v>116.93</v>
      </c>
      <c r="I687" s="473">
        <f t="shared" si="39"/>
        <v>4.5387094648800959E-6</v>
      </c>
      <c r="J687" s="474">
        <f t="shared" si="38"/>
        <v>0.10565166903062026</v>
      </c>
    </row>
    <row r="688" spans="1:10" x14ac:dyDescent="0.25">
      <c r="A688" s="246" t="s">
        <v>73</v>
      </c>
      <c r="B688" s="470" t="s">
        <v>2074</v>
      </c>
      <c r="C688" s="471" t="s">
        <v>164</v>
      </c>
      <c r="D688" s="472" t="s">
        <v>2075</v>
      </c>
      <c r="E688" s="471" t="s">
        <v>136</v>
      </c>
      <c r="F688" s="713">
        <v>1</v>
      </c>
      <c r="G688" s="713">
        <v>116.4</v>
      </c>
      <c r="H688" s="280">
        <f t="shared" si="40"/>
        <v>116.4</v>
      </c>
      <c r="I688" s="473">
        <f t="shared" si="39"/>
        <v>4.518137190729865E-6</v>
      </c>
      <c r="J688" s="474">
        <f t="shared" si="38"/>
        <v>0.10565618716781099</v>
      </c>
    </row>
    <row r="689" spans="1:10" x14ac:dyDescent="0.25">
      <c r="A689" s="246" t="s">
        <v>73</v>
      </c>
      <c r="B689" s="470" t="s">
        <v>1616</v>
      </c>
      <c r="C689" s="471" t="s">
        <v>1336</v>
      </c>
      <c r="D689" s="472" t="s">
        <v>1617</v>
      </c>
      <c r="E689" s="471" t="s">
        <v>137</v>
      </c>
      <c r="F689" s="713">
        <v>5</v>
      </c>
      <c r="G689" s="713">
        <v>23.19</v>
      </c>
      <c r="H689" s="280">
        <f t="shared" si="40"/>
        <v>115.95</v>
      </c>
      <c r="I689" s="473">
        <f t="shared" si="39"/>
        <v>4.5006701655079708E-6</v>
      </c>
      <c r="J689" s="474">
        <f t="shared" si="38"/>
        <v>0.1056606878379765</v>
      </c>
    </row>
    <row r="690" spans="1:10" x14ac:dyDescent="0.25">
      <c r="A690" s="246" t="s">
        <v>73</v>
      </c>
      <c r="B690" s="470" t="s">
        <v>1010</v>
      </c>
      <c r="C690" s="471" t="s">
        <v>1336</v>
      </c>
      <c r="D690" s="472" t="s">
        <v>1011</v>
      </c>
      <c r="E690" s="471" t="s">
        <v>137</v>
      </c>
      <c r="F690" s="713">
        <v>3</v>
      </c>
      <c r="G690" s="713">
        <v>38.44</v>
      </c>
      <c r="H690" s="280">
        <f t="shared" si="40"/>
        <v>115.32</v>
      </c>
      <c r="I690" s="473">
        <f t="shared" si="39"/>
        <v>4.4762163301973199E-6</v>
      </c>
      <c r="J690" s="474">
        <f t="shared" si="38"/>
        <v>0.10566516405430669</v>
      </c>
    </row>
    <row r="691" spans="1:10" ht="38.25" x14ac:dyDescent="0.25">
      <c r="A691" s="246" t="s">
        <v>73</v>
      </c>
      <c r="B691" s="470" t="s">
        <v>2046</v>
      </c>
      <c r="C691" s="471" t="s">
        <v>160</v>
      </c>
      <c r="D691" s="472" t="s">
        <v>2047</v>
      </c>
      <c r="E691" s="471" t="s">
        <v>159</v>
      </c>
      <c r="F691" s="713">
        <v>4</v>
      </c>
      <c r="G691" s="713">
        <v>28.35</v>
      </c>
      <c r="H691" s="280">
        <f t="shared" si="40"/>
        <v>113.4</v>
      </c>
      <c r="I691" s="473">
        <f t="shared" si="39"/>
        <v>4.4016903559172397E-6</v>
      </c>
      <c r="J691" s="474">
        <f t="shared" si="38"/>
        <v>0.1056695657446626</v>
      </c>
    </row>
    <row r="692" spans="1:10" ht="38.25" x14ac:dyDescent="0.25">
      <c r="A692" s="246" t="s">
        <v>73</v>
      </c>
      <c r="B692" s="470" t="s">
        <v>3642</v>
      </c>
      <c r="C692" s="471" t="s">
        <v>160</v>
      </c>
      <c r="D692" s="472" t="s">
        <v>3643</v>
      </c>
      <c r="E692" s="471" t="s">
        <v>159</v>
      </c>
      <c r="F692" s="713">
        <v>2</v>
      </c>
      <c r="G692" s="713">
        <v>55.38</v>
      </c>
      <c r="H692" s="280">
        <f t="shared" si="40"/>
        <v>110.76</v>
      </c>
      <c r="I692" s="473">
        <f t="shared" si="39"/>
        <v>4.2992171412821294E-6</v>
      </c>
      <c r="J692" s="474">
        <f t="shared" si="38"/>
        <v>0.10567386496180388</v>
      </c>
    </row>
    <row r="693" spans="1:10" x14ac:dyDescent="0.25">
      <c r="A693" s="246" t="s">
        <v>73</v>
      </c>
      <c r="B693" s="470" t="s">
        <v>1056</v>
      </c>
      <c r="C693" s="471" t="s">
        <v>1336</v>
      </c>
      <c r="D693" s="472" t="s">
        <v>1057</v>
      </c>
      <c r="E693" s="471" t="s">
        <v>137</v>
      </c>
      <c r="F693" s="713">
        <v>6</v>
      </c>
      <c r="G693" s="713">
        <v>18.149999999999999</v>
      </c>
      <c r="H693" s="280">
        <f t="shared" si="40"/>
        <v>108.9</v>
      </c>
      <c r="I693" s="473">
        <f t="shared" si="39"/>
        <v>4.2270201036983017E-6</v>
      </c>
      <c r="J693" s="474">
        <f t="shared" si="38"/>
        <v>0.10567809198190757</v>
      </c>
    </row>
    <row r="694" spans="1:10" x14ac:dyDescent="0.25">
      <c r="A694" s="246" t="s">
        <v>73</v>
      </c>
      <c r="B694" s="470" t="s">
        <v>1012</v>
      </c>
      <c r="C694" s="471" t="s">
        <v>1336</v>
      </c>
      <c r="D694" s="472" t="s">
        <v>3517</v>
      </c>
      <c r="E694" s="471" t="s">
        <v>137</v>
      </c>
      <c r="F694" s="713">
        <v>8</v>
      </c>
      <c r="G694" s="713">
        <v>13.39</v>
      </c>
      <c r="H694" s="280">
        <f t="shared" si="40"/>
        <v>107.12</v>
      </c>
      <c r="I694" s="473">
        <f t="shared" si="39"/>
        <v>4.1579283150428107E-6</v>
      </c>
      <c r="J694" s="474">
        <f t="shared" si="38"/>
        <v>0.10568224991022261</v>
      </c>
    </row>
    <row r="695" spans="1:10" ht="38.25" x14ac:dyDescent="0.25">
      <c r="A695" s="246" t="s">
        <v>73</v>
      </c>
      <c r="B695" s="470" t="s">
        <v>2707</v>
      </c>
      <c r="C695" s="471" t="s">
        <v>160</v>
      </c>
      <c r="D695" s="472" t="s">
        <v>2708</v>
      </c>
      <c r="E695" s="471" t="s">
        <v>159</v>
      </c>
      <c r="F695" s="713">
        <v>4</v>
      </c>
      <c r="G695" s="713">
        <v>26.26</v>
      </c>
      <c r="H695" s="280">
        <f t="shared" si="40"/>
        <v>105.04</v>
      </c>
      <c r="I695" s="473">
        <f t="shared" si="39"/>
        <v>4.0771918429060571E-6</v>
      </c>
      <c r="J695" s="474">
        <f t="shared" si="38"/>
        <v>0.10568632710206552</v>
      </c>
    </row>
    <row r="696" spans="1:10" x14ac:dyDescent="0.25">
      <c r="A696" s="246" t="s">
        <v>73</v>
      </c>
      <c r="B696" s="470" t="s">
        <v>1737</v>
      </c>
      <c r="C696" s="471" t="s">
        <v>1336</v>
      </c>
      <c r="D696" s="472" t="s">
        <v>1738</v>
      </c>
      <c r="E696" s="471" t="s">
        <v>136</v>
      </c>
      <c r="F696" s="713">
        <v>3</v>
      </c>
      <c r="G696" s="713">
        <v>34.06</v>
      </c>
      <c r="H696" s="280">
        <f t="shared" si="40"/>
        <v>102.18</v>
      </c>
      <c r="I696" s="473">
        <f t="shared" si="39"/>
        <v>3.966179193718021E-6</v>
      </c>
      <c r="J696" s="474">
        <f t="shared" si="38"/>
        <v>0.10569029328125924</v>
      </c>
    </row>
    <row r="697" spans="1:10" x14ac:dyDescent="0.25">
      <c r="A697" s="246" t="s">
        <v>73</v>
      </c>
      <c r="B697" s="470" t="s">
        <v>2719</v>
      </c>
      <c r="C697" s="471" t="s">
        <v>1336</v>
      </c>
      <c r="D697" s="472" t="s">
        <v>2720</v>
      </c>
      <c r="E697" s="471" t="s">
        <v>137</v>
      </c>
      <c r="F697" s="713">
        <v>5</v>
      </c>
      <c r="G697" s="713">
        <v>20.39</v>
      </c>
      <c r="H697" s="280">
        <f t="shared" si="40"/>
        <v>101.95</v>
      </c>
      <c r="I697" s="473">
        <f t="shared" si="39"/>
        <v>3.9572516030490526E-6</v>
      </c>
      <c r="J697" s="474">
        <f t="shared" si="38"/>
        <v>0.10569425053286229</v>
      </c>
    </row>
    <row r="698" spans="1:10" x14ac:dyDescent="0.25">
      <c r="A698" s="246" t="s">
        <v>73</v>
      </c>
      <c r="B698" s="470" t="s">
        <v>2394</v>
      </c>
      <c r="C698" s="471" t="s">
        <v>1336</v>
      </c>
      <c r="D698" s="472" t="s">
        <v>2395</v>
      </c>
      <c r="E698" s="471" t="s">
        <v>137</v>
      </c>
      <c r="F698" s="713">
        <v>2</v>
      </c>
      <c r="G698" s="713">
        <v>50.59</v>
      </c>
      <c r="H698" s="280">
        <f t="shared" si="40"/>
        <v>101.18</v>
      </c>
      <c r="I698" s="473">
        <f t="shared" si="39"/>
        <v>3.9273635821138125E-6</v>
      </c>
      <c r="J698" s="474">
        <f t="shared" si="38"/>
        <v>0.1056981778964444</v>
      </c>
    </row>
    <row r="699" spans="1:10" x14ac:dyDescent="0.25">
      <c r="A699" s="246" t="s">
        <v>73</v>
      </c>
      <c r="B699" s="470" t="s">
        <v>3185</v>
      </c>
      <c r="C699" s="471" t="s">
        <v>1336</v>
      </c>
      <c r="D699" s="472" t="s">
        <v>3186</v>
      </c>
      <c r="E699" s="471" t="s">
        <v>137</v>
      </c>
      <c r="F699" s="713">
        <v>3</v>
      </c>
      <c r="G699" s="713">
        <v>33.049999999999997</v>
      </c>
      <c r="H699" s="280">
        <f t="shared" si="40"/>
        <v>99.15</v>
      </c>
      <c r="I699" s="473">
        <f t="shared" si="39"/>
        <v>3.848567890557269E-6</v>
      </c>
      <c r="J699" s="474">
        <f t="shared" si="38"/>
        <v>0.10570202646433495</v>
      </c>
    </row>
    <row r="700" spans="1:10" x14ac:dyDescent="0.25">
      <c r="A700" s="246" t="s">
        <v>73</v>
      </c>
      <c r="B700" s="470" t="s">
        <v>988</v>
      </c>
      <c r="C700" s="471" t="s">
        <v>1336</v>
      </c>
      <c r="D700" s="472" t="s">
        <v>989</v>
      </c>
      <c r="E700" s="471" t="s">
        <v>137</v>
      </c>
      <c r="F700" s="713">
        <v>3</v>
      </c>
      <c r="G700" s="713">
        <v>32.21</v>
      </c>
      <c r="H700" s="280">
        <f t="shared" si="40"/>
        <v>96.63</v>
      </c>
      <c r="I700" s="473">
        <f t="shared" si="39"/>
        <v>3.7507525493146633E-6</v>
      </c>
      <c r="J700" s="474">
        <f t="shared" si="38"/>
        <v>0.10570577721688426</v>
      </c>
    </row>
    <row r="701" spans="1:10" x14ac:dyDescent="0.25">
      <c r="A701" s="246" t="s">
        <v>73</v>
      </c>
      <c r="B701" s="470" t="s">
        <v>3593</v>
      </c>
      <c r="C701" s="471" t="s">
        <v>1336</v>
      </c>
      <c r="D701" s="472" t="s">
        <v>3594</v>
      </c>
      <c r="E701" s="471" t="s">
        <v>137</v>
      </c>
      <c r="F701" s="713">
        <v>2</v>
      </c>
      <c r="G701" s="713">
        <v>47.89</v>
      </c>
      <c r="H701" s="280">
        <f t="shared" si="40"/>
        <v>95.78</v>
      </c>
      <c r="I701" s="473">
        <f t="shared" si="39"/>
        <v>3.7177592794510865E-6</v>
      </c>
      <c r="J701" s="474">
        <f t="shared" si="38"/>
        <v>0.10570949497616371</v>
      </c>
    </row>
    <row r="702" spans="1:10" ht="25.5" x14ac:dyDescent="0.25">
      <c r="A702" s="246" t="s">
        <v>73</v>
      </c>
      <c r="B702" s="470" t="s">
        <v>1666</v>
      </c>
      <c r="C702" s="471" t="s">
        <v>1667</v>
      </c>
      <c r="D702" s="472" t="s">
        <v>1668</v>
      </c>
      <c r="E702" s="471" t="s">
        <v>159</v>
      </c>
      <c r="F702" s="713">
        <v>5</v>
      </c>
      <c r="G702" s="713">
        <v>18.47</v>
      </c>
      <c r="H702" s="280">
        <f t="shared" si="40"/>
        <v>92.35</v>
      </c>
      <c r="I702" s="473">
        <f t="shared" si="39"/>
        <v>3.5846217316486512E-6</v>
      </c>
      <c r="J702" s="474">
        <f t="shared" ref="J702:J748" si="41">I702+J701</f>
        <v>0.10571307959789536</v>
      </c>
    </row>
    <row r="703" spans="1:10" x14ac:dyDescent="0.25">
      <c r="A703" s="246" t="s">
        <v>73</v>
      </c>
      <c r="B703" s="470" t="s">
        <v>1008</v>
      </c>
      <c r="C703" s="471" t="s">
        <v>1336</v>
      </c>
      <c r="D703" s="472" t="s">
        <v>1009</v>
      </c>
      <c r="E703" s="471" t="s">
        <v>137</v>
      </c>
      <c r="F703" s="713">
        <v>2</v>
      </c>
      <c r="G703" s="713">
        <v>45.82</v>
      </c>
      <c r="H703" s="280">
        <f t="shared" si="40"/>
        <v>91.64</v>
      </c>
      <c r="I703" s="473">
        <f t="shared" si="39"/>
        <v>3.5570626474096636E-6</v>
      </c>
      <c r="J703" s="474">
        <f t="shared" si="41"/>
        <v>0.10571663666054278</v>
      </c>
    </row>
    <row r="704" spans="1:10" ht="25.5" x14ac:dyDescent="0.25">
      <c r="A704" s="246" t="s">
        <v>73</v>
      </c>
      <c r="B704" s="470" t="s">
        <v>1994</v>
      </c>
      <c r="C704" s="471" t="s">
        <v>160</v>
      </c>
      <c r="D704" s="472" t="s">
        <v>1995</v>
      </c>
      <c r="E704" s="471" t="s">
        <v>159</v>
      </c>
      <c r="F704" s="713">
        <v>1</v>
      </c>
      <c r="G704" s="713">
        <v>87.78</v>
      </c>
      <c r="H704" s="280">
        <f t="shared" si="40"/>
        <v>87.78</v>
      </c>
      <c r="I704" s="473">
        <f t="shared" si="39"/>
        <v>3.4072343866174186E-6</v>
      </c>
      <c r="J704" s="474">
        <f t="shared" si="41"/>
        <v>0.10572004389492939</v>
      </c>
    </row>
    <row r="705" spans="1:10" ht="25.5" x14ac:dyDescent="0.25">
      <c r="A705" s="246" t="s">
        <v>73</v>
      </c>
      <c r="B705" s="470" t="s">
        <v>1682</v>
      </c>
      <c r="C705" s="471" t="s">
        <v>974</v>
      </c>
      <c r="D705" s="472" t="s">
        <v>1683</v>
      </c>
      <c r="E705" s="471" t="s">
        <v>188</v>
      </c>
      <c r="F705" s="713">
        <v>2.4</v>
      </c>
      <c r="G705" s="713">
        <v>36.130000000000003</v>
      </c>
      <c r="H705" s="280">
        <f t="shared" si="40"/>
        <v>86.71</v>
      </c>
      <c r="I705" s="473">
        <f t="shared" si="39"/>
        <v>3.3657016822009156E-6</v>
      </c>
      <c r="J705" s="474">
        <f t="shared" si="41"/>
        <v>0.1057234095966116</v>
      </c>
    </row>
    <row r="706" spans="1:10" x14ac:dyDescent="0.25">
      <c r="A706" s="246" t="s">
        <v>73</v>
      </c>
      <c r="B706" s="470" t="s">
        <v>870</v>
      </c>
      <c r="C706" s="471" t="s">
        <v>1336</v>
      </c>
      <c r="D706" s="472" t="s">
        <v>599</v>
      </c>
      <c r="E706" s="471" t="s">
        <v>137</v>
      </c>
      <c r="F706" s="713">
        <v>4</v>
      </c>
      <c r="G706" s="713">
        <v>21.34</v>
      </c>
      <c r="H706" s="280">
        <f t="shared" si="40"/>
        <v>85.36</v>
      </c>
      <c r="I706" s="473">
        <f t="shared" si="39"/>
        <v>3.3133006065352342E-6</v>
      </c>
      <c r="J706" s="474">
        <f t="shared" si="41"/>
        <v>0.10572672289721813</v>
      </c>
    </row>
    <row r="707" spans="1:10" ht="38.25" x14ac:dyDescent="0.25">
      <c r="A707" s="246" t="s">
        <v>73</v>
      </c>
      <c r="B707" s="470" t="s">
        <v>2713</v>
      </c>
      <c r="C707" s="471" t="s">
        <v>160</v>
      </c>
      <c r="D707" s="472" t="s">
        <v>2714</v>
      </c>
      <c r="E707" s="471" t="s">
        <v>159</v>
      </c>
      <c r="F707" s="713">
        <v>9</v>
      </c>
      <c r="G707" s="713">
        <v>9.02</v>
      </c>
      <c r="H707" s="280">
        <f t="shared" si="40"/>
        <v>81.180000000000007</v>
      </c>
      <c r="I707" s="473">
        <f t="shared" si="39"/>
        <v>3.1510513500296433E-6</v>
      </c>
      <c r="J707" s="474">
        <f t="shared" si="41"/>
        <v>0.10572987394856816</v>
      </c>
    </row>
    <row r="708" spans="1:10" ht="25.5" x14ac:dyDescent="0.25">
      <c r="A708" s="246" t="s">
        <v>73</v>
      </c>
      <c r="B708" s="470" t="s">
        <v>1907</v>
      </c>
      <c r="C708" s="471" t="s">
        <v>160</v>
      </c>
      <c r="D708" s="472" t="s">
        <v>1908</v>
      </c>
      <c r="E708" s="471" t="s">
        <v>159</v>
      </c>
      <c r="F708" s="713">
        <v>1</v>
      </c>
      <c r="G708" s="713">
        <v>75.22</v>
      </c>
      <c r="H708" s="280">
        <f t="shared" si="40"/>
        <v>75.22</v>
      </c>
      <c r="I708" s="473">
        <f t="shared" si="39"/>
        <v>2.9197103048685606E-6</v>
      </c>
      <c r="J708" s="474">
        <f t="shared" si="41"/>
        <v>0.10573279365887303</v>
      </c>
    </row>
    <row r="709" spans="1:10" x14ac:dyDescent="0.25">
      <c r="A709" s="246" t="s">
        <v>73</v>
      </c>
      <c r="B709" s="470" t="s">
        <v>991</v>
      </c>
      <c r="C709" s="471" t="s">
        <v>1336</v>
      </c>
      <c r="D709" s="472" t="s">
        <v>992</v>
      </c>
      <c r="E709" s="471" t="s">
        <v>137</v>
      </c>
      <c r="F709" s="713">
        <v>3</v>
      </c>
      <c r="G709" s="713">
        <v>23.33</v>
      </c>
      <c r="H709" s="280">
        <f t="shared" si="40"/>
        <v>69.989999999999995</v>
      </c>
      <c r="I709" s="473">
        <f t="shared" si="39"/>
        <v>2.71670465617855E-6</v>
      </c>
      <c r="J709" s="474">
        <f t="shared" si="41"/>
        <v>0.10573551036352921</v>
      </c>
    </row>
    <row r="710" spans="1:10" x14ac:dyDescent="0.25">
      <c r="A710" s="246" t="s">
        <v>73</v>
      </c>
      <c r="B710" s="470" t="s">
        <v>1013</v>
      </c>
      <c r="C710" s="471" t="s">
        <v>1336</v>
      </c>
      <c r="D710" s="472" t="s">
        <v>1014</v>
      </c>
      <c r="E710" s="471" t="s">
        <v>137</v>
      </c>
      <c r="F710" s="713">
        <v>3</v>
      </c>
      <c r="G710" s="713">
        <v>23.32</v>
      </c>
      <c r="H710" s="280">
        <f t="shared" si="40"/>
        <v>69.959999999999994</v>
      </c>
      <c r="I710" s="473">
        <f t="shared" si="39"/>
        <v>2.7155401878304238E-6</v>
      </c>
      <c r="J710" s="474">
        <f t="shared" si="41"/>
        <v>0.10573822590371704</v>
      </c>
    </row>
    <row r="711" spans="1:10" x14ac:dyDescent="0.25">
      <c r="A711" s="246" t="s">
        <v>73</v>
      </c>
      <c r="B711" s="470" t="s">
        <v>1857</v>
      </c>
      <c r="C711" s="471" t="s">
        <v>1336</v>
      </c>
      <c r="D711" s="472" t="s">
        <v>1858</v>
      </c>
      <c r="E711" s="471" t="s">
        <v>137</v>
      </c>
      <c r="F711" s="713">
        <v>6</v>
      </c>
      <c r="G711" s="713">
        <v>11.52</v>
      </c>
      <c r="H711" s="280">
        <f t="shared" si="40"/>
        <v>69.12</v>
      </c>
      <c r="I711" s="473">
        <f t="shared" si="39"/>
        <v>2.6829350740828891E-6</v>
      </c>
      <c r="J711" s="474">
        <f t="shared" si="41"/>
        <v>0.10574090883879111</v>
      </c>
    </row>
    <row r="712" spans="1:10" x14ac:dyDescent="0.25">
      <c r="A712" s="246" t="s">
        <v>73</v>
      </c>
      <c r="B712" s="470" t="s">
        <v>872</v>
      </c>
      <c r="C712" s="471" t="s">
        <v>1336</v>
      </c>
      <c r="D712" s="472" t="s">
        <v>601</v>
      </c>
      <c r="E712" s="471" t="s">
        <v>137</v>
      </c>
      <c r="F712" s="713">
        <v>6</v>
      </c>
      <c r="G712" s="713">
        <v>11.44</v>
      </c>
      <c r="H712" s="280">
        <f t="shared" si="40"/>
        <v>68.64</v>
      </c>
      <c r="I712" s="473">
        <f t="shared" si="39"/>
        <v>2.6643035805128686E-6</v>
      </c>
      <c r="J712" s="474">
        <f t="shared" si="41"/>
        <v>0.10574357314237162</v>
      </c>
    </row>
    <row r="713" spans="1:10" x14ac:dyDescent="0.25">
      <c r="A713" s="246" t="s">
        <v>73</v>
      </c>
      <c r="B713" s="470" t="s">
        <v>1893</v>
      </c>
      <c r="C713" s="471" t="s">
        <v>1336</v>
      </c>
      <c r="D713" s="472" t="s">
        <v>1237</v>
      </c>
      <c r="E713" s="471" t="s">
        <v>141</v>
      </c>
      <c r="F713" s="713">
        <v>0.8</v>
      </c>
      <c r="G713" s="713">
        <v>85.72</v>
      </c>
      <c r="H713" s="280">
        <f t="shared" si="40"/>
        <v>68.569999999999993</v>
      </c>
      <c r="I713" s="473">
        <f t="shared" si="39"/>
        <v>2.661586487700574E-6</v>
      </c>
      <c r="J713" s="474">
        <f t="shared" si="41"/>
        <v>0.10574623472885933</v>
      </c>
    </row>
    <row r="714" spans="1:10" ht="25.5" x14ac:dyDescent="0.25">
      <c r="A714" s="246" t="s">
        <v>73</v>
      </c>
      <c r="B714" s="470" t="s">
        <v>2055</v>
      </c>
      <c r="C714" s="471" t="s">
        <v>164</v>
      </c>
      <c r="D714" s="472" t="s">
        <v>2056</v>
      </c>
      <c r="E714" s="471" t="s">
        <v>136</v>
      </c>
      <c r="F714" s="713">
        <v>1</v>
      </c>
      <c r="G714" s="713">
        <v>67.69</v>
      </c>
      <c r="H714" s="280">
        <f t="shared" si="40"/>
        <v>67.69</v>
      </c>
      <c r="I714" s="473">
        <f t="shared" si="39"/>
        <v>2.6274287494888706E-6</v>
      </c>
      <c r="J714" s="474">
        <f t="shared" si="41"/>
        <v>0.10574886215760881</v>
      </c>
    </row>
    <row r="715" spans="1:10" ht="25.5" x14ac:dyDescent="0.25">
      <c r="A715" s="246" t="s">
        <v>73</v>
      </c>
      <c r="B715" s="470" t="s">
        <v>1753</v>
      </c>
      <c r="C715" s="471" t="s">
        <v>164</v>
      </c>
      <c r="D715" s="472" t="s">
        <v>1754</v>
      </c>
      <c r="E715" s="471" t="s">
        <v>136</v>
      </c>
      <c r="F715" s="713">
        <v>15</v>
      </c>
      <c r="G715" s="713">
        <v>4.3499999999999996</v>
      </c>
      <c r="H715" s="280">
        <f t="shared" si="40"/>
        <v>65.25</v>
      </c>
      <c r="I715" s="473">
        <f t="shared" ref="I715:I778" si="42">H715/$J$761</f>
        <v>2.532718657174602E-6</v>
      </c>
      <c r="J715" s="474">
        <f t="shared" si="41"/>
        <v>0.10575139487626599</v>
      </c>
    </row>
    <row r="716" spans="1:10" x14ac:dyDescent="0.25">
      <c r="A716" s="246" t="s">
        <v>73</v>
      </c>
      <c r="B716" s="470" t="s">
        <v>1005</v>
      </c>
      <c r="C716" s="471" t="s">
        <v>1336</v>
      </c>
      <c r="D716" s="472" t="s">
        <v>1006</v>
      </c>
      <c r="E716" s="471" t="s">
        <v>137</v>
      </c>
      <c r="F716" s="713">
        <v>4</v>
      </c>
      <c r="G716" s="713">
        <v>15.64</v>
      </c>
      <c r="H716" s="280">
        <f t="shared" ref="H716:H748" si="43">TRUNC(F716*G716,2)</f>
        <v>62.56</v>
      </c>
      <c r="I716" s="473">
        <f t="shared" si="42"/>
        <v>2.4283046619592813E-6</v>
      </c>
      <c r="J716" s="474">
        <f t="shared" si="41"/>
        <v>0.10575382318092795</v>
      </c>
    </row>
    <row r="717" spans="1:10" x14ac:dyDescent="0.25">
      <c r="A717" s="246" t="s">
        <v>73</v>
      </c>
      <c r="B717" s="470" t="s">
        <v>1023</v>
      </c>
      <c r="C717" s="471" t="s">
        <v>1336</v>
      </c>
      <c r="D717" s="472" t="s">
        <v>1024</v>
      </c>
      <c r="E717" s="471" t="s">
        <v>137</v>
      </c>
      <c r="F717" s="713">
        <v>2</v>
      </c>
      <c r="G717" s="713">
        <v>31.07</v>
      </c>
      <c r="H717" s="280">
        <f t="shared" si="43"/>
        <v>62.14</v>
      </c>
      <c r="I717" s="473">
        <f t="shared" si="42"/>
        <v>2.4120021050855138E-6</v>
      </c>
      <c r="J717" s="474">
        <f t="shared" si="41"/>
        <v>0.10575623518303304</v>
      </c>
    </row>
    <row r="718" spans="1:10" x14ac:dyDescent="0.25">
      <c r="A718" s="246" t="s">
        <v>73</v>
      </c>
      <c r="B718" s="470" t="s">
        <v>1007</v>
      </c>
      <c r="C718" s="471" t="s">
        <v>1336</v>
      </c>
      <c r="D718" s="472" t="s">
        <v>3503</v>
      </c>
      <c r="E718" s="471" t="s">
        <v>137</v>
      </c>
      <c r="F718" s="713">
        <v>5</v>
      </c>
      <c r="G718" s="713">
        <v>11.78</v>
      </c>
      <c r="H718" s="280">
        <f t="shared" si="43"/>
        <v>58.9</v>
      </c>
      <c r="I718" s="473">
        <f t="shared" si="42"/>
        <v>2.2862395234878784E-6</v>
      </c>
      <c r="J718" s="474">
        <f t="shared" si="41"/>
        <v>0.10575852142255653</v>
      </c>
    </row>
    <row r="719" spans="1:10" x14ac:dyDescent="0.25">
      <c r="A719" s="246" t="s">
        <v>73</v>
      </c>
      <c r="B719" s="470" t="s">
        <v>2343</v>
      </c>
      <c r="C719" s="471" t="s">
        <v>1336</v>
      </c>
      <c r="D719" s="472" t="s">
        <v>2344</v>
      </c>
      <c r="E719" s="471" t="s">
        <v>137</v>
      </c>
      <c r="F719" s="713">
        <v>2</v>
      </c>
      <c r="G719" s="713">
        <v>29.28</v>
      </c>
      <c r="H719" s="280">
        <f t="shared" si="43"/>
        <v>58.56</v>
      </c>
      <c r="I719" s="473">
        <f t="shared" si="42"/>
        <v>2.2730422155424475E-6</v>
      </c>
      <c r="J719" s="474">
        <f t="shared" si="41"/>
        <v>0.10576079446477207</v>
      </c>
    </row>
    <row r="720" spans="1:10" x14ac:dyDescent="0.25">
      <c r="A720" s="246" t="s">
        <v>73</v>
      </c>
      <c r="B720" s="470" t="s">
        <v>999</v>
      </c>
      <c r="C720" s="471" t="s">
        <v>1336</v>
      </c>
      <c r="D720" s="472" t="s">
        <v>1000</v>
      </c>
      <c r="E720" s="471" t="s">
        <v>137</v>
      </c>
      <c r="F720" s="713">
        <v>8</v>
      </c>
      <c r="G720" s="713">
        <v>7.26</v>
      </c>
      <c r="H720" s="280">
        <f t="shared" si="43"/>
        <v>58.08</v>
      </c>
      <c r="I720" s="473">
        <f t="shared" si="42"/>
        <v>2.2544107219724275E-6</v>
      </c>
      <c r="J720" s="474">
        <f t="shared" si="41"/>
        <v>0.10576304887549405</v>
      </c>
    </row>
    <row r="721" spans="1:10" x14ac:dyDescent="0.25">
      <c r="A721" s="246" t="s">
        <v>73</v>
      </c>
      <c r="B721" s="470" t="s">
        <v>1814</v>
      </c>
      <c r="C721" s="471" t="s">
        <v>1336</v>
      </c>
      <c r="D721" s="472" t="s">
        <v>1815</v>
      </c>
      <c r="E721" s="471" t="s">
        <v>137</v>
      </c>
      <c r="F721" s="713">
        <v>2</v>
      </c>
      <c r="G721" s="713">
        <v>28.85</v>
      </c>
      <c r="H721" s="280">
        <f t="shared" si="43"/>
        <v>57.7</v>
      </c>
      <c r="I721" s="473">
        <f t="shared" si="42"/>
        <v>2.2396607895628283E-6</v>
      </c>
      <c r="J721" s="474">
        <f t="shared" si="41"/>
        <v>0.10576528853628361</v>
      </c>
    </row>
    <row r="722" spans="1:10" ht="25.5" x14ac:dyDescent="0.25">
      <c r="A722" s="246" t="s">
        <v>73</v>
      </c>
      <c r="B722" s="470" t="s">
        <v>1750</v>
      </c>
      <c r="C722" s="471" t="s">
        <v>164</v>
      </c>
      <c r="D722" s="472" t="s">
        <v>1751</v>
      </c>
      <c r="E722" s="471" t="s">
        <v>136</v>
      </c>
      <c r="F722" s="713">
        <v>12</v>
      </c>
      <c r="G722" s="713">
        <v>4.7699999999999996</v>
      </c>
      <c r="H722" s="280">
        <f t="shared" si="43"/>
        <v>57.24</v>
      </c>
      <c r="I722" s="473">
        <f t="shared" si="42"/>
        <v>2.2218056082248924E-6</v>
      </c>
      <c r="J722" s="474">
        <f t="shared" si="41"/>
        <v>0.10576751034189184</v>
      </c>
    </row>
    <row r="723" spans="1:10" x14ac:dyDescent="0.25">
      <c r="A723" s="246" t="s">
        <v>73</v>
      </c>
      <c r="B723" s="470" t="s">
        <v>3223</v>
      </c>
      <c r="C723" s="471" t="s">
        <v>1336</v>
      </c>
      <c r="D723" s="472" t="s">
        <v>3224</v>
      </c>
      <c r="E723" s="471" t="s">
        <v>137</v>
      </c>
      <c r="F723" s="713">
        <v>1</v>
      </c>
      <c r="G723" s="713">
        <v>56.23</v>
      </c>
      <c r="H723" s="280">
        <f t="shared" si="43"/>
        <v>56.23</v>
      </c>
      <c r="I723" s="473">
        <f t="shared" si="42"/>
        <v>2.1826018405046415E-6</v>
      </c>
      <c r="J723" s="474">
        <f t="shared" si="41"/>
        <v>0.10576969294373235</v>
      </c>
    </row>
    <row r="724" spans="1:10" x14ac:dyDescent="0.25">
      <c r="A724" s="246" t="s">
        <v>73</v>
      </c>
      <c r="B724" s="470" t="s">
        <v>3548</v>
      </c>
      <c r="C724" s="471" t="s">
        <v>1336</v>
      </c>
      <c r="D724" s="472" t="s">
        <v>3549</v>
      </c>
      <c r="E724" s="471" t="s">
        <v>137</v>
      </c>
      <c r="F724" s="713">
        <v>2</v>
      </c>
      <c r="G724" s="713">
        <v>27.83</v>
      </c>
      <c r="H724" s="280">
        <f t="shared" si="43"/>
        <v>55.66</v>
      </c>
      <c r="I724" s="473">
        <f t="shared" si="42"/>
        <v>2.1604769418902426E-6</v>
      </c>
      <c r="J724" s="474">
        <f t="shared" si="41"/>
        <v>0.10577185342067424</v>
      </c>
    </row>
    <row r="725" spans="1:10" x14ac:dyDescent="0.25">
      <c r="A725" s="246" t="s">
        <v>73</v>
      </c>
      <c r="B725" s="470" t="s">
        <v>1679</v>
      </c>
      <c r="C725" s="471" t="s">
        <v>130</v>
      </c>
      <c r="D725" s="472" t="s">
        <v>1680</v>
      </c>
      <c r="E725" s="471" t="s">
        <v>137</v>
      </c>
      <c r="F725" s="713">
        <v>88</v>
      </c>
      <c r="G725" s="713">
        <v>0.56999999999999995</v>
      </c>
      <c r="H725" s="280">
        <f t="shared" si="43"/>
        <v>50.16</v>
      </c>
      <c r="I725" s="473">
        <f t="shared" si="42"/>
        <v>1.9469910780670962E-6</v>
      </c>
      <c r="J725" s="474">
        <f t="shared" si="41"/>
        <v>0.10577380041175231</v>
      </c>
    </row>
    <row r="726" spans="1:10" x14ac:dyDescent="0.25">
      <c r="A726" s="246" t="s">
        <v>73</v>
      </c>
      <c r="B726" s="470" t="s">
        <v>2391</v>
      </c>
      <c r="C726" s="471" t="s">
        <v>1336</v>
      </c>
      <c r="D726" s="472" t="s">
        <v>2392</v>
      </c>
      <c r="E726" s="471" t="s">
        <v>137</v>
      </c>
      <c r="F726" s="713">
        <v>1</v>
      </c>
      <c r="G726" s="713">
        <v>48.36</v>
      </c>
      <c r="H726" s="280">
        <f t="shared" si="43"/>
        <v>48.36</v>
      </c>
      <c r="I726" s="473">
        <f t="shared" si="42"/>
        <v>1.8771229771795212E-6</v>
      </c>
      <c r="J726" s="474">
        <f t="shared" si="41"/>
        <v>0.1057756775347295</v>
      </c>
    </row>
    <row r="727" spans="1:10" x14ac:dyDescent="0.25">
      <c r="A727" s="246" t="s">
        <v>73</v>
      </c>
      <c r="B727" s="470" t="s">
        <v>2704</v>
      </c>
      <c r="C727" s="471" t="s">
        <v>1336</v>
      </c>
      <c r="D727" s="472" t="s">
        <v>2705</v>
      </c>
      <c r="E727" s="471" t="s">
        <v>137</v>
      </c>
      <c r="F727" s="713">
        <v>5</v>
      </c>
      <c r="G727" s="713">
        <v>9.3800000000000008</v>
      </c>
      <c r="H727" s="280">
        <f t="shared" si="43"/>
        <v>46.9</v>
      </c>
      <c r="I727" s="473">
        <f t="shared" si="42"/>
        <v>1.8204521842373767E-6</v>
      </c>
      <c r="J727" s="474">
        <f t="shared" si="41"/>
        <v>0.10577749798691373</v>
      </c>
    </row>
    <row r="728" spans="1:10" ht="25.5" x14ac:dyDescent="0.25">
      <c r="A728" s="246" t="s">
        <v>73</v>
      </c>
      <c r="B728" s="470" t="s">
        <v>1725</v>
      </c>
      <c r="C728" s="471" t="s">
        <v>1667</v>
      </c>
      <c r="D728" s="472" t="s">
        <v>1726</v>
      </c>
      <c r="E728" s="471" t="s">
        <v>159</v>
      </c>
      <c r="F728" s="713">
        <v>3</v>
      </c>
      <c r="G728" s="713">
        <v>15.48</v>
      </c>
      <c r="H728" s="280">
        <f t="shared" si="43"/>
        <v>46.44</v>
      </c>
      <c r="I728" s="473">
        <f t="shared" si="42"/>
        <v>1.8025970028994408E-6</v>
      </c>
      <c r="J728" s="474">
        <f t="shared" si="41"/>
        <v>0.10577930058391663</v>
      </c>
    </row>
    <row r="729" spans="1:10" ht="25.5" x14ac:dyDescent="0.25">
      <c r="A729" s="246" t="s">
        <v>73</v>
      </c>
      <c r="B729" s="470" t="s">
        <v>3352</v>
      </c>
      <c r="C729" s="471" t="s">
        <v>160</v>
      </c>
      <c r="D729" s="472" t="s">
        <v>3353</v>
      </c>
      <c r="E729" s="471" t="s">
        <v>159</v>
      </c>
      <c r="F729" s="713">
        <v>1</v>
      </c>
      <c r="G729" s="713">
        <v>46.09</v>
      </c>
      <c r="H729" s="280">
        <f t="shared" si="43"/>
        <v>46.09</v>
      </c>
      <c r="I729" s="473">
        <f t="shared" si="42"/>
        <v>1.7890115388379681E-6</v>
      </c>
      <c r="J729" s="474">
        <f t="shared" si="41"/>
        <v>0.10578108959545547</v>
      </c>
    </row>
    <row r="730" spans="1:10" x14ac:dyDescent="0.25">
      <c r="A730" s="246" t="s">
        <v>73</v>
      </c>
      <c r="B730" s="470" t="s">
        <v>1003</v>
      </c>
      <c r="C730" s="471" t="s">
        <v>1336</v>
      </c>
      <c r="D730" s="472" t="s">
        <v>1004</v>
      </c>
      <c r="E730" s="471" t="s">
        <v>137</v>
      </c>
      <c r="F730" s="713">
        <v>2</v>
      </c>
      <c r="G730" s="713">
        <v>22.28</v>
      </c>
      <c r="H730" s="280">
        <f t="shared" si="43"/>
        <v>44.56</v>
      </c>
      <c r="I730" s="473">
        <f t="shared" si="42"/>
        <v>1.7296236530835292E-6</v>
      </c>
      <c r="J730" s="474">
        <f t="shared" si="41"/>
        <v>0.10578281921910855</v>
      </c>
    </row>
    <row r="731" spans="1:10" x14ac:dyDescent="0.25">
      <c r="A731" s="246" t="s">
        <v>73</v>
      </c>
      <c r="B731" s="470" t="s">
        <v>2080</v>
      </c>
      <c r="C731" s="471" t="s">
        <v>1336</v>
      </c>
      <c r="D731" s="472" t="s">
        <v>2081</v>
      </c>
      <c r="E731" s="471" t="s">
        <v>137</v>
      </c>
      <c r="F731" s="713">
        <v>1</v>
      </c>
      <c r="G731" s="713">
        <v>42.84</v>
      </c>
      <c r="H731" s="280">
        <f t="shared" si="43"/>
        <v>42.84</v>
      </c>
      <c r="I731" s="473">
        <f t="shared" si="42"/>
        <v>1.6628608011242906E-6</v>
      </c>
      <c r="J731" s="474">
        <f t="shared" si="41"/>
        <v>0.10578448207990968</v>
      </c>
    </row>
    <row r="732" spans="1:10" ht="25.5" x14ac:dyDescent="0.25">
      <c r="A732" s="246" t="s">
        <v>73</v>
      </c>
      <c r="B732" s="470" t="s">
        <v>3490</v>
      </c>
      <c r="C732" s="471" t="s">
        <v>160</v>
      </c>
      <c r="D732" s="472" t="s">
        <v>3491</v>
      </c>
      <c r="E732" s="471" t="s">
        <v>5777</v>
      </c>
      <c r="F732" s="713">
        <v>1</v>
      </c>
      <c r="G732" s="713">
        <v>42.23</v>
      </c>
      <c r="H732" s="280">
        <f t="shared" si="43"/>
        <v>42.23</v>
      </c>
      <c r="I732" s="473">
        <f t="shared" si="42"/>
        <v>1.6391832780457233E-6</v>
      </c>
      <c r="J732" s="474">
        <f t="shared" si="41"/>
        <v>0.10578612126318772</v>
      </c>
    </row>
    <row r="733" spans="1:10" x14ac:dyDescent="0.25">
      <c r="A733" s="246" t="s">
        <v>73</v>
      </c>
      <c r="B733" s="470" t="s">
        <v>975</v>
      </c>
      <c r="C733" s="471" t="s">
        <v>1336</v>
      </c>
      <c r="D733" s="472" t="s">
        <v>363</v>
      </c>
      <c r="E733" s="471" t="s">
        <v>137</v>
      </c>
      <c r="F733" s="713">
        <v>3</v>
      </c>
      <c r="G733" s="713">
        <v>13.73</v>
      </c>
      <c r="H733" s="280">
        <f t="shared" si="43"/>
        <v>41.19</v>
      </c>
      <c r="I733" s="473">
        <f t="shared" si="42"/>
        <v>1.5988150419773465E-6</v>
      </c>
      <c r="J733" s="474">
        <f t="shared" si="41"/>
        <v>0.1057877200782297</v>
      </c>
    </row>
    <row r="734" spans="1:10" x14ac:dyDescent="0.25">
      <c r="A734" s="246" t="s">
        <v>73</v>
      </c>
      <c r="B734" s="470" t="s">
        <v>3371</v>
      </c>
      <c r="C734" s="471" t="s">
        <v>1336</v>
      </c>
      <c r="D734" s="472" t="s">
        <v>3372</v>
      </c>
      <c r="E734" s="471" t="s">
        <v>137</v>
      </c>
      <c r="F734" s="713">
        <v>3</v>
      </c>
      <c r="G734" s="713">
        <v>13.12</v>
      </c>
      <c r="H734" s="280">
        <f t="shared" si="43"/>
        <v>39.36</v>
      </c>
      <c r="I734" s="473">
        <f t="shared" si="42"/>
        <v>1.5277824727416451E-6</v>
      </c>
      <c r="J734" s="474">
        <f t="shared" si="41"/>
        <v>0.10578924786070244</v>
      </c>
    </row>
    <row r="735" spans="1:10" x14ac:dyDescent="0.25">
      <c r="A735" s="246" t="s">
        <v>73</v>
      </c>
      <c r="B735" s="470" t="s">
        <v>3618</v>
      </c>
      <c r="C735" s="471" t="s">
        <v>1336</v>
      </c>
      <c r="D735" s="472" t="s">
        <v>3619</v>
      </c>
      <c r="E735" s="471" t="s">
        <v>137</v>
      </c>
      <c r="F735" s="713">
        <v>2</v>
      </c>
      <c r="G735" s="713">
        <v>18.8</v>
      </c>
      <c r="H735" s="280">
        <f t="shared" si="43"/>
        <v>37.6</v>
      </c>
      <c r="I735" s="473">
        <f t="shared" si="42"/>
        <v>1.4594669963182382E-6</v>
      </c>
      <c r="J735" s="474">
        <f t="shared" si="41"/>
        <v>0.10579070732769875</v>
      </c>
    </row>
    <row r="736" spans="1:10" x14ac:dyDescent="0.25">
      <c r="A736" s="246" t="s">
        <v>73</v>
      </c>
      <c r="B736" s="470" t="s">
        <v>1826</v>
      </c>
      <c r="C736" s="471" t="s">
        <v>1336</v>
      </c>
      <c r="D736" s="472" t="s">
        <v>1827</v>
      </c>
      <c r="E736" s="471" t="s">
        <v>137</v>
      </c>
      <c r="F736" s="713">
        <v>2</v>
      </c>
      <c r="G736" s="713">
        <v>18.53</v>
      </c>
      <c r="H736" s="280">
        <f t="shared" si="43"/>
        <v>37.06</v>
      </c>
      <c r="I736" s="473">
        <f t="shared" si="42"/>
        <v>1.4385065660519656E-6</v>
      </c>
      <c r="J736" s="474">
        <f t="shared" si="41"/>
        <v>0.1057921458342648</v>
      </c>
    </row>
    <row r="737" spans="1:10" x14ac:dyDescent="0.25">
      <c r="A737" s="246" t="s">
        <v>73</v>
      </c>
      <c r="B737" s="470" t="s">
        <v>1040</v>
      </c>
      <c r="C737" s="471" t="s">
        <v>1336</v>
      </c>
      <c r="D737" s="472" t="s">
        <v>1041</v>
      </c>
      <c r="E737" s="471" t="s">
        <v>137</v>
      </c>
      <c r="F737" s="713">
        <v>2</v>
      </c>
      <c r="G737" s="713">
        <v>18.25</v>
      </c>
      <c r="H737" s="280">
        <f t="shared" si="43"/>
        <v>36.5</v>
      </c>
      <c r="I737" s="473">
        <f t="shared" si="42"/>
        <v>1.4167698235536089E-6</v>
      </c>
      <c r="J737" s="474">
        <f t="shared" si="41"/>
        <v>0.10579356260408836</v>
      </c>
    </row>
    <row r="738" spans="1:10" x14ac:dyDescent="0.25">
      <c r="A738" s="246" t="s">
        <v>73</v>
      </c>
      <c r="B738" s="470" t="s">
        <v>1722</v>
      </c>
      <c r="C738" s="471" t="s">
        <v>142</v>
      </c>
      <c r="D738" s="472" t="s">
        <v>1723</v>
      </c>
      <c r="E738" s="471" t="s">
        <v>136</v>
      </c>
      <c r="F738" s="713">
        <v>1</v>
      </c>
      <c r="G738" s="713">
        <v>36.39</v>
      </c>
      <c r="H738" s="280">
        <f t="shared" si="43"/>
        <v>36.39</v>
      </c>
      <c r="I738" s="473">
        <f t="shared" si="42"/>
        <v>1.412500106277146E-6</v>
      </c>
      <c r="J738" s="474">
        <f t="shared" si="41"/>
        <v>0.10579497510419464</v>
      </c>
    </row>
    <row r="739" spans="1:10" x14ac:dyDescent="0.25">
      <c r="A739" s="246" t="s">
        <v>73</v>
      </c>
      <c r="B739" s="470" t="s">
        <v>3217</v>
      </c>
      <c r="C739" s="471" t="s">
        <v>130</v>
      </c>
      <c r="D739" s="472" t="s">
        <v>3218</v>
      </c>
      <c r="E739" s="471" t="s">
        <v>137</v>
      </c>
      <c r="F739" s="713">
        <v>1</v>
      </c>
      <c r="G739" s="713">
        <v>35.11</v>
      </c>
      <c r="H739" s="280">
        <f t="shared" si="43"/>
        <v>35.11</v>
      </c>
      <c r="I739" s="473">
        <f t="shared" si="42"/>
        <v>1.362816123423759E-6</v>
      </c>
      <c r="J739" s="474">
        <f t="shared" si="41"/>
        <v>0.10579633792031806</v>
      </c>
    </row>
    <row r="740" spans="1:10" x14ac:dyDescent="0.25">
      <c r="A740" s="246" t="s">
        <v>73</v>
      </c>
      <c r="B740" s="470" t="s">
        <v>1619</v>
      </c>
      <c r="C740" s="471" t="s">
        <v>1336</v>
      </c>
      <c r="D740" s="472" t="s">
        <v>1620</v>
      </c>
      <c r="E740" s="471" t="s">
        <v>137</v>
      </c>
      <c r="F740" s="713">
        <v>152</v>
      </c>
      <c r="G740" s="713">
        <v>0.23</v>
      </c>
      <c r="H740" s="280">
        <f t="shared" si="43"/>
        <v>34.96</v>
      </c>
      <c r="I740" s="473">
        <f t="shared" si="42"/>
        <v>1.3569937816831279E-6</v>
      </c>
      <c r="J740" s="474">
        <f t="shared" si="41"/>
        <v>0.10579769491409975</v>
      </c>
    </row>
    <row r="741" spans="1:10" x14ac:dyDescent="0.25">
      <c r="A741" s="246" t="s">
        <v>73</v>
      </c>
      <c r="B741" s="470" t="s">
        <v>3573</v>
      </c>
      <c r="C741" s="471" t="s">
        <v>1336</v>
      </c>
      <c r="D741" s="472" t="s">
        <v>3574</v>
      </c>
      <c r="E741" s="471" t="s">
        <v>137</v>
      </c>
      <c r="F741" s="713">
        <v>1</v>
      </c>
      <c r="G741" s="713">
        <v>34.770000000000003</v>
      </c>
      <c r="H741" s="280">
        <f t="shared" si="43"/>
        <v>34.770000000000003</v>
      </c>
      <c r="I741" s="473">
        <f t="shared" si="42"/>
        <v>1.3496188154783283E-6</v>
      </c>
      <c r="J741" s="474">
        <f t="shared" si="41"/>
        <v>0.10579904453291523</v>
      </c>
    </row>
    <row r="742" spans="1:10" ht="25.5" x14ac:dyDescent="0.25">
      <c r="A742" s="246" t="s">
        <v>73</v>
      </c>
      <c r="B742" s="470" t="s">
        <v>2734</v>
      </c>
      <c r="C742" s="471" t="s">
        <v>160</v>
      </c>
      <c r="D742" s="472" t="s">
        <v>2735</v>
      </c>
      <c r="E742" s="471" t="s">
        <v>159</v>
      </c>
      <c r="F742" s="713">
        <v>2</v>
      </c>
      <c r="G742" s="713">
        <v>15.6</v>
      </c>
      <c r="H742" s="280">
        <f t="shared" si="43"/>
        <v>31.2</v>
      </c>
      <c r="I742" s="473">
        <f t="shared" si="42"/>
        <v>1.211047082051304E-6</v>
      </c>
      <c r="J742" s="474">
        <f t="shared" si="41"/>
        <v>0.10580025557999728</v>
      </c>
    </row>
    <row r="743" spans="1:10" x14ac:dyDescent="0.25">
      <c r="A743" s="246" t="s">
        <v>73</v>
      </c>
      <c r="B743" s="470" t="s">
        <v>871</v>
      </c>
      <c r="C743" s="471" t="s">
        <v>1336</v>
      </c>
      <c r="D743" s="472" t="s">
        <v>600</v>
      </c>
      <c r="E743" s="471" t="s">
        <v>137</v>
      </c>
      <c r="F743" s="713">
        <v>5</v>
      </c>
      <c r="G743" s="713">
        <v>5.77</v>
      </c>
      <c r="H743" s="280">
        <f t="shared" si="43"/>
        <v>28.85</v>
      </c>
      <c r="I743" s="473">
        <f t="shared" si="42"/>
        <v>1.1198303947814141E-6</v>
      </c>
      <c r="J743" s="474">
        <f t="shared" si="41"/>
        <v>0.10580137541039206</v>
      </c>
    </row>
    <row r="744" spans="1:10" x14ac:dyDescent="0.25">
      <c r="A744" s="246" t="s">
        <v>73</v>
      </c>
      <c r="B744" s="470" t="s">
        <v>1740</v>
      </c>
      <c r="C744" s="471" t="s">
        <v>1336</v>
      </c>
      <c r="D744" s="472" t="s">
        <v>1741</v>
      </c>
      <c r="E744" s="471" t="s">
        <v>137</v>
      </c>
      <c r="F744" s="713">
        <v>3</v>
      </c>
      <c r="G744" s="713">
        <v>9</v>
      </c>
      <c r="H744" s="280">
        <f t="shared" si="43"/>
        <v>27</v>
      </c>
      <c r="I744" s="473">
        <f t="shared" si="42"/>
        <v>1.0480215133136285E-6</v>
      </c>
      <c r="J744" s="474">
        <f t="shared" si="41"/>
        <v>0.10580242343190537</v>
      </c>
    </row>
    <row r="745" spans="1:10" ht="25.5" x14ac:dyDescent="0.25">
      <c r="A745" s="246" t="s">
        <v>73</v>
      </c>
      <c r="B745" s="470" t="s">
        <v>3486</v>
      </c>
      <c r="C745" s="471" t="s">
        <v>160</v>
      </c>
      <c r="D745" s="472" t="s">
        <v>3487</v>
      </c>
      <c r="E745" s="471" t="s">
        <v>159</v>
      </c>
      <c r="F745" s="713">
        <v>1</v>
      </c>
      <c r="G745" s="713">
        <v>26.38</v>
      </c>
      <c r="H745" s="280">
        <f t="shared" si="43"/>
        <v>26.38</v>
      </c>
      <c r="I745" s="473">
        <f t="shared" si="42"/>
        <v>1.0239558341190191E-6</v>
      </c>
      <c r="J745" s="474">
        <f t="shared" si="41"/>
        <v>0.10580344738773949</v>
      </c>
    </row>
    <row r="746" spans="1:10" x14ac:dyDescent="0.25">
      <c r="A746" s="246" t="s">
        <v>73</v>
      </c>
      <c r="B746" s="470" t="s">
        <v>2731</v>
      </c>
      <c r="C746" s="471" t="s">
        <v>1336</v>
      </c>
      <c r="D746" s="472" t="s">
        <v>2732</v>
      </c>
      <c r="E746" s="471" t="s">
        <v>137</v>
      </c>
      <c r="F746" s="713">
        <v>1</v>
      </c>
      <c r="G746" s="713">
        <v>24.88</v>
      </c>
      <c r="H746" s="280">
        <f t="shared" si="43"/>
        <v>24.88</v>
      </c>
      <c r="I746" s="473">
        <f t="shared" si="42"/>
        <v>9.6573241671270642E-7</v>
      </c>
      <c r="J746" s="474">
        <f t="shared" si="41"/>
        <v>0.1058044131201562</v>
      </c>
    </row>
    <row r="747" spans="1:10" ht="25.5" x14ac:dyDescent="0.25">
      <c r="A747" s="246" t="s">
        <v>73</v>
      </c>
      <c r="B747" s="470" t="s">
        <v>3677</v>
      </c>
      <c r="C747" s="471" t="s">
        <v>160</v>
      </c>
      <c r="D747" s="472" t="s">
        <v>3678</v>
      </c>
      <c r="E747" s="471" t="s">
        <v>159</v>
      </c>
      <c r="F747" s="713">
        <v>2</v>
      </c>
      <c r="G747" s="713">
        <v>12.16</v>
      </c>
      <c r="H747" s="280">
        <f t="shared" si="43"/>
        <v>24.32</v>
      </c>
      <c r="I747" s="473">
        <f t="shared" si="42"/>
        <v>9.439956742143498E-7</v>
      </c>
      <c r="J747" s="474">
        <f t="shared" si="41"/>
        <v>0.10580535711583042</v>
      </c>
    </row>
    <row r="748" spans="1:10" x14ac:dyDescent="0.25">
      <c r="A748" s="246" t="s">
        <v>73</v>
      </c>
      <c r="B748" s="470" t="s">
        <v>3660</v>
      </c>
      <c r="C748" s="471" t="s">
        <v>1336</v>
      </c>
      <c r="D748" s="472" t="s">
        <v>3661</v>
      </c>
      <c r="E748" s="471" t="s">
        <v>137</v>
      </c>
      <c r="F748" s="713">
        <v>1</v>
      </c>
      <c r="G748" s="713">
        <v>21.6</v>
      </c>
      <c r="H748" s="280">
        <f t="shared" si="43"/>
        <v>21.6</v>
      </c>
      <c r="I748" s="473">
        <f t="shared" si="42"/>
        <v>8.3841721065090284E-7</v>
      </c>
      <c r="J748" s="474">
        <f t="shared" si="41"/>
        <v>0.10580619553304106</v>
      </c>
    </row>
    <row r="749" spans="1:10" s="212" customFormat="1" ht="16.5" x14ac:dyDescent="0.25">
      <c r="A749" s="255"/>
      <c r="B749" s="460" t="s">
        <v>3590</v>
      </c>
      <c r="C749" s="461" t="s">
        <v>1336</v>
      </c>
      <c r="D749" s="462" t="s">
        <v>3591</v>
      </c>
      <c r="E749" s="461" t="s">
        <v>137</v>
      </c>
      <c r="F749" s="709">
        <v>1</v>
      </c>
      <c r="G749" s="710">
        <v>19.87</v>
      </c>
      <c r="H749" s="463">
        <f t="shared" si="21"/>
        <v>19.87</v>
      </c>
      <c r="I749" s="464">
        <f t="shared" si="42"/>
        <v>7.7126620257562213E-7</v>
      </c>
      <c r="J749" s="465">
        <f>I749+J380</f>
        <v>0.98662709605001475</v>
      </c>
    </row>
    <row r="750" spans="1:10" s="212" customFormat="1" ht="16.5" x14ac:dyDescent="0.25">
      <c r="A750" s="255"/>
      <c r="B750" s="460" t="s">
        <v>1881</v>
      </c>
      <c r="C750" s="461" t="s">
        <v>1336</v>
      </c>
      <c r="D750" s="462" t="s">
        <v>1882</v>
      </c>
      <c r="E750" s="461" t="s">
        <v>137</v>
      </c>
      <c r="F750" s="709">
        <v>2</v>
      </c>
      <c r="G750" s="710">
        <v>9.83</v>
      </c>
      <c r="H750" s="463">
        <f t="shared" si="21"/>
        <v>19.66</v>
      </c>
      <c r="I750" s="464">
        <f t="shared" si="42"/>
        <v>7.6311492413873836E-7</v>
      </c>
      <c r="J750" s="465">
        <f t="shared" si="20"/>
        <v>0.98662785916493889</v>
      </c>
    </row>
    <row r="751" spans="1:10" s="212" customFormat="1" ht="16.5" x14ac:dyDescent="0.25">
      <c r="A751" s="255"/>
      <c r="B751" s="460" t="s">
        <v>3506</v>
      </c>
      <c r="C751" s="461" t="s">
        <v>1336</v>
      </c>
      <c r="D751" s="462" t="s">
        <v>3507</v>
      </c>
      <c r="E751" s="461" t="s">
        <v>137</v>
      </c>
      <c r="F751" s="709">
        <v>2</v>
      </c>
      <c r="G751" s="710">
        <v>9.43</v>
      </c>
      <c r="H751" s="463">
        <f>TRUNC(F751*G751,2)</f>
        <v>18.86</v>
      </c>
      <c r="I751" s="464">
        <f t="shared" si="42"/>
        <v>7.320624348553715E-7</v>
      </c>
      <c r="J751" s="465">
        <f t="shared" si="20"/>
        <v>0.98662859122737379</v>
      </c>
    </row>
    <row r="752" spans="1:10" s="212" customFormat="1" ht="25.5" x14ac:dyDescent="0.25">
      <c r="A752" s="255"/>
      <c r="B752" s="460" t="s">
        <v>2734</v>
      </c>
      <c r="C752" s="461" t="s">
        <v>160</v>
      </c>
      <c r="D752" s="462" t="s">
        <v>3484</v>
      </c>
      <c r="E752" s="461" t="s">
        <v>159</v>
      </c>
      <c r="F752" s="709">
        <v>1</v>
      </c>
      <c r="G752" s="710">
        <v>15.6</v>
      </c>
      <c r="H752" s="463">
        <f t="shared" ref="H752:H758" si="44">TRUNC(F752*G752,2)</f>
        <v>15.6</v>
      </c>
      <c r="I752" s="464">
        <f t="shared" si="42"/>
        <v>6.0552354102565199E-7</v>
      </c>
      <c r="J752" s="465">
        <f t="shared" si="20"/>
        <v>0.98662919675091476</v>
      </c>
    </row>
    <row r="753" spans="1:15" s="212" customFormat="1" ht="16.5" x14ac:dyDescent="0.25">
      <c r="A753" s="255"/>
      <c r="B753" s="460" t="s">
        <v>1691</v>
      </c>
      <c r="C753" s="461" t="s">
        <v>1336</v>
      </c>
      <c r="D753" s="462" t="s">
        <v>1692</v>
      </c>
      <c r="E753" s="461" t="s">
        <v>136</v>
      </c>
      <c r="F753" s="709">
        <v>2</v>
      </c>
      <c r="G753" s="710">
        <v>7.31</v>
      </c>
      <c r="H753" s="463">
        <f t="shared" si="44"/>
        <v>14.62</v>
      </c>
      <c r="I753" s="464">
        <f t="shared" si="42"/>
        <v>5.6748424165352772E-7</v>
      </c>
      <c r="J753" s="465">
        <f t="shared" si="20"/>
        <v>0.98662976423515636</v>
      </c>
    </row>
    <row r="754" spans="1:15" s="212" customFormat="1" ht="16.5" x14ac:dyDescent="0.25">
      <c r="A754" s="255"/>
      <c r="B754" s="460" t="s">
        <v>1038</v>
      </c>
      <c r="C754" s="461" t="s">
        <v>1336</v>
      </c>
      <c r="D754" s="462" t="s">
        <v>1039</v>
      </c>
      <c r="E754" s="461" t="s">
        <v>137</v>
      </c>
      <c r="F754" s="709">
        <v>1</v>
      </c>
      <c r="G754" s="710">
        <v>13.03</v>
      </c>
      <c r="H754" s="463">
        <f t="shared" si="44"/>
        <v>13.03</v>
      </c>
      <c r="I754" s="464">
        <f t="shared" si="42"/>
        <v>5.0576741920283619E-7</v>
      </c>
      <c r="J754" s="465">
        <f t="shared" si="20"/>
        <v>0.98663027000257553</v>
      </c>
    </row>
    <row r="755" spans="1:15" s="212" customFormat="1" ht="16.5" x14ac:dyDescent="0.25">
      <c r="A755" s="255"/>
      <c r="B755" s="460" t="s">
        <v>1688</v>
      </c>
      <c r="C755" s="461" t="s">
        <v>1336</v>
      </c>
      <c r="D755" s="462" t="s">
        <v>1689</v>
      </c>
      <c r="E755" s="461" t="s">
        <v>137</v>
      </c>
      <c r="F755" s="709">
        <v>2</v>
      </c>
      <c r="G755" s="710">
        <v>6.35</v>
      </c>
      <c r="H755" s="463">
        <f t="shared" si="44"/>
        <v>12.7</v>
      </c>
      <c r="I755" s="464">
        <f t="shared" si="42"/>
        <v>4.9295826737344741E-7</v>
      </c>
      <c r="J755" s="465">
        <f t="shared" si="20"/>
        <v>0.98663076296084296</v>
      </c>
      <c r="O755"/>
    </row>
    <row r="756" spans="1:15" s="212" customFormat="1" ht="16.5" x14ac:dyDescent="0.25">
      <c r="A756" s="255"/>
      <c r="B756" s="460" t="s">
        <v>3522</v>
      </c>
      <c r="C756" s="461" t="s">
        <v>1336</v>
      </c>
      <c r="D756" s="462" t="s">
        <v>3523</v>
      </c>
      <c r="E756" s="461" t="s">
        <v>137</v>
      </c>
      <c r="F756" s="709">
        <v>1</v>
      </c>
      <c r="G756" s="710">
        <v>9.93</v>
      </c>
      <c r="H756" s="463">
        <f t="shared" si="44"/>
        <v>9.93</v>
      </c>
      <c r="I756" s="464">
        <f t="shared" si="42"/>
        <v>3.8543902322979003E-7</v>
      </c>
      <c r="J756" s="465">
        <f t="shared" si="20"/>
        <v>0.98663114839986621</v>
      </c>
    </row>
    <row r="757" spans="1:15" s="212" customFormat="1" ht="16.5" x14ac:dyDescent="0.25">
      <c r="A757" s="255"/>
      <c r="B757" s="460" t="s">
        <v>2042</v>
      </c>
      <c r="C757" s="461" t="s">
        <v>1336</v>
      </c>
      <c r="D757" s="462" t="s">
        <v>2043</v>
      </c>
      <c r="E757" s="461" t="s">
        <v>141</v>
      </c>
      <c r="F757" s="709">
        <v>0.2</v>
      </c>
      <c r="G757" s="710">
        <v>39.82</v>
      </c>
      <c r="H757" s="463">
        <f t="shared" si="44"/>
        <v>7.96</v>
      </c>
      <c r="I757" s="464">
        <f t="shared" si="42"/>
        <v>3.0897226836949934E-7</v>
      </c>
      <c r="J757" s="465">
        <f t="shared" si="20"/>
        <v>0.98663145737213453</v>
      </c>
    </row>
    <row r="758" spans="1:15" s="212" customFormat="1" ht="16.5" x14ac:dyDescent="0.25">
      <c r="A758" s="255"/>
      <c r="B758" s="460" t="s">
        <v>2029</v>
      </c>
      <c r="C758" s="461" t="s">
        <v>1336</v>
      </c>
      <c r="D758" s="462" t="s">
        <v>2030</v>
      </c>
      <c r="E758" s="461" t="s">
        <v>141</v>
      </c>
      <c r="F758" s="709">
        <v>0.1</v>
      </c>
      <c r="G758" s="710">
        <v>73.39</v>
      </c>
      <c r="H758" s="463">
        <f t="shared" si="44"/>
        <v>7.33</v>
      </c>
      <c r="I758" s="464">
        <f t="shared" si="42"/>
        <v>2.8451843305884803E-7</v>
      </c>
      <c r="J758" s="465">
        <f t="shared" si="20"/>
        <v>0.98663174189056757</v>
      </c>
    </row>
    <row r="759" spans="1:15" ht="15.75" thickBot="1" x14ac:dyDescent="0.3">
      <c r="A759" s="246"/>
      <c r="B759" s="333"/>
      <c r="C759" s="334"/>
      <c r="D759" s="335"/>
      <c r="E759" s="334"/>
      <c r="F759" s="336"/>
      <c r="G759" s="245"/>
      <c r="H759" s="245"/>
      <c r="I759" s="244"/>
      <c r="J759" s="243"/>
    </row>
    <row r="760" spans="1:15" ht="15.75" thickBot="1" x14ac:dyDescent="0.3">
      <c r="A760" s="242"/>
      <c r="B760" s="475"/>
      <c r="C760" s="475"/>
      <c r="D760" s="475"/>
      <c r="E760" s="475"/>
      <c r="F760" s="475"/>
      <c r="G760" s="475"/>
      <c r="H760" s="241"/>
      <c r="I760" s="240"/>
      <c r="J760" s="240"/>
    </row>
    <row r="761" spans="1:15" x14ac:dyDescent="0.25">
      <c r="A761" s="475"/>
      <c r="B761" s="475"/>
      <c r="C761" s="475"/>
      <c r="D761" s="238"/>
      <c r="F761" s="237"/>
      <c r="H761" s="236"/>
      <c r="I761" s="224" t="s">
        <v>57</v>
      </c>
      <c r="J761" s="225">
        <f>'ORÇAMENTO RESUMO (SD)'!$L$74</f>
        <v>25762829.919999976</v>
      </c>
    </row>
    <row r="762" spans="1:15" x14ac:dyDescent="0.25">
      <c r="A762" s="475"/>
      <c r="B762" s="475"/>
      <c r="C762" s="475"/>
      <c r="D762" s="238"/>
      <c r="F762" s="237"/>
      <c r="H762" s="236"/>
      <c r="I762" s="223" t="s">
        <v>58</v>
      </c>
      <c r="J762" s="226">
        <f>J763-J761</f>
        <v>6218784.8800000101</v>
      </c>
    </row>
    <row r="763" spans="1:15" ht="15.75" thickBot="1" x14ac:dyDescent="0.3">
      <c r="A763" s="475"/>
      <c r="B763" s="475"/>
      <c r="C763" s="475"/>
      <c r="D763" s="238"/>
      <c r="F763" s="237"/>
      <c r="H763" s="236"/>
      <c r="I763" s="222" t="s">
        <v>59</v>
      </c>
      <c r="J763" s="227">
        <f>'ORÇAMENTO RESUMO (SD)'!$L$76</f>
        <v>31981614.799999986</v>
      </c>
    </row>
    <row r="765" spans="1:15" x14ac:dyDescent="0.25">
      <c r="I765" s="235"/>
    </row>
    <row r="766" spans="1:15" x14ac:dyDescent="0.25">
      <c r="I766" s="234"/>
    </row>
    <row r="767" spans="1:15" x14ac:dyDescent="0.25">
      <c r="I767" s="233"/>
    </row>
    <row r="940" spans="4:4" x14ac:dyDescent="0.25">
      <c r="D940" s="228"/>
    </row>
  </sheetData>
  <mergeCells count="6">
    <mergeCell ref="A763:C763"/>
    <mergeCell ref="A761:C761"/>
    <mergeCell ref="B1:J1"/>
    <mergeCell ref="A762:C762"/>
    <mergeCell ref="B760:D760"/>
    <mergeCell ref="E760:G760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4" orientation="landscape" r:id="rId1"/>
  <headerFooter>
    <oddHeader>&amp;L
     &amp;G</oddHeader>
    <oddFooter>&amp;L&amp;"Arial Narrow,Normal"&amp;10      &amp;A
      &amp;F</oddFooter>
  </headerFooter>
  <colBreaks count="1" manualBreakCount="1">
    <brk id="18" max="1048575" man="1"/>
  </colBreaks>
  <drawing r:id="rId2"/>
  <legacyDrawingHF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8BAC3-C7F9-4A99-8C92-44C494CD59F7}">
  <sheetPr codeName="Planilha16"/>
  <dimension ref="B1:U500"/>
  <sheetViews>
    <sheetView showGridLines="0" showZeros="0" view="pageBreakPreview" zoomScale="85" zoomScaleNormal="100" zoomScaleSheetLayoutView="85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1" style="24" customWidth="1"/>
    <col min="4" max="4" width="9.7109375" style="24" bestFit="1" customWidth="1"/>
    <col min="5" max="14" width="10.7109375" style="24" customWidth="1"/>
    <col min="15" max="15" width="10.7109375" style="26" customWidth="1"/>
    <col min="16" max="16" width="1.7109375" style="24" customWidth="1"/>
    <col min="17" max="17" width="9.140625" style="24" customWidth="1"/>
    <col min="18" max="16384" width="9.140625" style="24"/>
  </cols>
  <sheetData>
    <row r="1" spans="2:21" s="16" customFormat="1" ht="20.100000000000001" customHeight="1" x14ac:dyDescent="0.25"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</row>
    <row r="2" spans="2:21" s="16" customFormat="1" ht="20.100000000000001" customHeight="1" x14ac:dyDescent="0.25"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7"/>
    </row>
    <row r="3" spans="2:21" s="16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8"/>
      <c r="S4" s="8"/>
      <c r="T4" s="9"/>
      <c r="U4" s="9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0"/>
      <c r="N7" s="3"/>
      <c r="O7" s="14"/>
    </row>
    <row r="8" spans="2:21" s="15" customFormat="1" ht="20.100000000000001" customHeight="1" x14ac:dyDescent="0.25">
      <c r="B8" s="12"/>
      <c r="C8" s="13"/>
      <c r="D8" s="6"/>
      <c r="E8" s="6"/>
      <c r="F8" s="6"/>
      <c r="G8" s="7"/>
      <c r="H8" s="7"/>
      <c r="I8" s="7"/>
      <c r="J8" s="7"/>
      <c r="K8" s="6"/>
      <c r="M8" s="7"/>
      <c r="N8" s="7"/>
    </row>
    <row r="9" spans="2:21" ht="20.100000000000001" customHeight="1" x14ac:dyDescent="0.25">
      <c r="B9" s="34"/>
      <c r="O9" s="25"/>
    </row>
    <row r="10" spans="2:21" ht="20.100000000000001" customHeight="1" x14ac:dyDescent="0.25">
      <c r="B10" s="34"/>
      <c r="O10" s="25"/>
    </row>
    <row r="11" spans="2:21" ht="20.100000000000001" customHeight="1" x14ac:dyDescent="0.25">
      <c r="B11" s="34"/>
      <c r="C11" s="34"/>
      <c r="D11" s="37"/>
      <c r="E11" s="36"/>
      <c r="F11" s="34"/>
      <c r="G11" s="34"/>
      <c r="H11" s="34"/>
      <c r="I11" s="34"/>
      <c r="J11" s="34"/>
      <c r="K11" s="34"/>
      <c r="L11" s="37"/>
      <c r="M11" s="36"/>
      <c r="N11" s="34"/>
      <c r="O11" s="25"/>
    </row>
    <row r="12" spans="2:21" ht="20.100000000000001" customHeight="1" x14ac:dyDescent="0.25">
      <c r="B12" s="34"/>
      <c r="O12" s="25"/>
    </row>
    <row r="13" spans="2:21" ht="20.100000000000001" customHeight="1" x14ac:dyDescent="0.25">
      <c r="B13" s="34"/>
      <c r="C13" s="540" t="s">
        <v>333</v>
      </c>
      <c r="D13" s="540"/>
      <c r="E13" s="540"/>
      <c r="F13" s="540"/>
      <c r="G13" s="540"/>
      <c r="H13" s="540"/>
      <c r="I13" s="540"/>
      <c r="J13" s="540"/>
      <c r="K13" s="540"/>
      <c r="L13" s="540"/>
      <c r="M13" s="540"/>
      <c r="N13" s="540"/>
      <c r="O13" s="25"/>
    </row>
    <row r="14" spans="2:21" ht="20.100000000000001" customHeight="1" x14ac:dyDescent="0.25">
      <c r="B14" s="34"/>
      <c r="C14" s="540"/>
      <c r="D14" s="540"/>
      <c r="E14" s="540"/>
      <c r="F14" s="540"/>
      <c r="G14" s="540"/>
      <c r="H14" s="540"/>
      <c r="I14" s="540"/>
      <c r="J14" s="540"/>
      <c r="K14" s="540"/>
      <c r="L14" s="540"/>
      <c r="M14" s="540"/>
      <c r="N14" s="540"/>
      <c r="O14" s="25"/>
    </row>
    <row r="15" spans="2:21" ht="20.100000000000001" customHeight="1" x14ac:dyDescent="0.25">
      <c r="B15" s="34"/>
      <c r="C15" s="540"/>
      <c r="D15" s="540"/>
      <c r="E15" s="540"/>
      <c r="F15" s="540"/>
      <c r="G15" s="540"/>
      <c r="H15" s="540"/>
      <c r="I15" s="540"/>
      <c r="J15" s="540"/>
      <c r="K15" s="540"/>
      <c r="L15" s="540"/>
      <c r="M15" s="540"/>
      <c r="N15" s="540"/>
      <c r="O15" s="25"/>
    </row>
    <row r="16" spans="2:21" s="15" customFormat="1" ht="20.100000000000001" customHeight="1" x14ac:dyDescent="0.25">
      <c r="B16" s="12"/>
      <c r="C16" s="13"/>
      <c r="D16" s="6"/>
      <c r="E16" s="6"/>
      <c r="F16" s="6"/>
      <c r="G16" s="7"/>
      <c r="H16" s="7"/>
      <c r="I16" s="7"/>
      <c r="J16" s="7"/>
      <c r="K16" s="6"/>
      <c r="M16" s="7"/>
      <c r="N16" s="7"/>
    </row>
    <row r="17" spans="2:15" ht="20.100000000000001" customHeight="1" x14ac:dyDescent="0.25">
      <c r="B17" s="34"/>
      <c r="C17" s="35"/>
      <c r="D17" s="34"/>
      <c r="E17" s="34"/>
      <c r="F17" s="34"/>
      <c r="G17" s="34"/>
      <c r="H17" s="34"/>
      <c r="I17" s="34"/>
      <c r="J17" s="34"/>
      <c r="K17" s="31"/>
      <c r="L17" s="34"/>
      <c r="M17" s="34"/>
      <c r="N17" s="34"/>
      <c r="O17" s="25"/>
    </row>
    <row r="18" spans="2:15" ht="20.100000000000001" customHeight="1" x14ac:dyDescent="0.25">
      <c r="B18" s="34"/>
      <c r="C18" s="34"/>
      <c r="D18" s="37"/>
      <c r="E18" s="36"/>
      <c r="F18" s="34"/>
      <c r="G18" s="34"/>
      <c r="H18" s="34"/>
      <c r="I18" s="34"/>
      <c r="J18" s="34"/>
      <c r="K18" s="34"/>
      <c r="L18" s="37"/>
      <c r="M18" s="36"/>
      <c r="N18" s="34"/>
      <c r="O18" s="25"/>
    </row>
    <row r="19" spans="2:15" ht="20.100000000000001" customHeight="1" x14ac:dyDescent="0.25">
      <c r="B19" s="34"/>
      <c r="C19" s="34"/>
      <c r="D19" s="37"/>
      <c r="E19" s="36"/>
      <c r="F19" s="34"/>
      <c r="G19" s="34"/>
      <c r="H19" s="34"/>
      <c r="I19" s="34"/>
      <c r="J19" s="34"/>
      <c r="K19" s="34"/>
      <c r="L19" s="37"/>
      <c r="M19" s="36"/>
      <c r="N19" s="34"/>
      <c r="O19" s="25"/>
    </row>
    <row r="20" spans="2:15" ht="20.100000000000001" customHeight="1" x14ac:dyDescent="0.25">
      <c r="B20" s="34"/>
      <c r="C20" s="34"/>
      <c r="D20" s="37"/>
      <c r="E20" s="36"/>
      <c r="F20" s="34"/>
      <c r="G20" s="34"/>
      <c r="H20" s="34"/>
      <c r="I20" s="34"/>
      <c r="J20" s="34"/>
      <c r="K20" s="34"/>
      <c r="L20" s="37"/>
      <c r="M20" s="36"/>
      <c r="N20" s="34"/>
      <c r="O20" s="25"/>
    </row>
    <row r="21" spans="2:15" ht="20.100000000000001" customHeight="1" x14ac:dyDescent="0.25">
      <c r="B21" s="34"/>
      <c r="C21" s="34"/>
      <c r="D21" s="37"/>
      <c r="E21" s="36"/>
      <c r="F21" s="34"/>
      <c r="G21" s="34"/>
      <c r="H21" s="34"/>
      <c r="I21" s="34"/>
      <c r="J21" s="34"/>
      <c r="K21" s="34"/>
      <c r="L21" s="37"/>
      <c r="M21" s="36"/>
      <c r="N21" s="34"/>
      <c r="O21" s="25"/>
    </row>
    <row r="22" spans="2:15" ht="20.100000000000001" customHeight="1" x14ac:dyDescent="0.25">
      <c r="B22" s="34"/>
      <c r="C22" s="34"/>
      <c r="D22" s="37"/>
      <c r="E22" s="36"/>
      <c r="F22" s="34"/>
      <c r="G22" s="34"/>
      <c r="H22" s="34"/>
      <c r="I22" s="34"/>
      <c r="J22" s="34"/>
      <c r="K22" s="34"/>
      <c r="L22" s="37"/>
      <c r="M22" s="36"/>
      <c r="N22" s="34"/>
      <c r="O22" s="25"/>
    </row>
    <row r="23" spans="2:15" ht="20.100000000000001" customHeight="1" x14ac:dyDescent="0.25">
      <c r="B23" s="34"/>
      <c r="C23" s="33"/>
      <c r="D23" s="38"/>
      <c r="E23" s="39"/>
      <c r="F23" s="33"/>
      <c r="G23" s="34"/>
      <c r="H23" s="34"/>
      <c r="I23" s="34"/>
      <c r="J23" s="34"/>
      <c r="K23" s="33"/>
      <c r="L23" s="38"/>
      <c r="M23" s="39"/>
      <c r="N23" s="33"/>
      <c r="O23" s="25"/>
    </row>
    <row r="24" spans="2:15" s="15" customFormat="1" ht="20.100000000000001" customHeight="1" x14ac:dyDescent="0.25">
      <c r="B24" s="12"/>
      <c r="C24" s="13"/>
      <c r="D24" s="6"/>
      <c r="E24" s="6"/>
      <c r="F24" s="6"/>
      <c r="G24" s="7"/>
      <c r="H24" s="7"/>
      <c r="I24" s="7"/>
      <c r="J24" s="7"/>
      <c r="K24" s="6"/>
      <c r="M24" s="7"/>
      <c r="N24" s="7"/>
    </row>
    <row r="25" spans="2:15" ht="20.100000000000001" customHeight="1" x14ac:dyDescent="0.25">
      <c r="B25" s="34"/>
      <c r="C25" s="35"/>
      <c r="D25" s="34"/>
      <c r="E25" s="34"/>
      <c r="F25" s="34"/>
      <c r="G25" s="34"/>
      <c r="H25" s="34"/>
      <c r="I25" s="34"/>
      <c r="J25" s="34"/>
      <c r="K25" s="31"/>
      <c r="L25" s="34"/>
      <c r="M25"/>
      <c r="N25" s="34"/>
      <c r="O25" s="25"/>
    </row>
    <row r="26" spans="2:15" ht="20.100000000000001" customHeight="1" x14ac:dyDescent="0.25">
      <c r="B26" s="34"/>
      <c r="C26" s="34"/>
      <c r="D26" s="37"/>
      <c r="E26" s="36"/>
      <c r="F26" s="34"/>
      <c r="G26" s="34"/>
      <c r="H26" s="34"/>
      <c r="I26" s="34"/>
      <c r="J26" s="34"/>
      <c r="K26" s="34"/>
      <c r="L26" s="37"/>
      <c r="M26" s="36"/>
      <c r="N26" s="34"/>
      <c r="O26" s="25"/>
    </row>
    <row r="27" spans="2:15" ht="20.100000000000001" customHeight="1" x14ac:dyDescent="0.25">
      <c r="B27" s="34"/>
      <c r="C27" s="33"/>
      <c r="D27" s="38"/>
      <c r="E27" s="39"/>
      <c r="F27" s="33"/>
      <c r="G27" s="34"/>
      <c r="H27" s="34"/>
      <c r="I27" s="34"/>
      <c r="J27" s="34"/>
      <c r="K27" s="33"/>
      <c r="L27" s="38"/>
      <c r="M27" s="39"/>
      <c r="N27" s="33"/>
      <c r="O27" s="25"/>
    </row>
    <row r="500" spans="2:2" x14ac:dyDescent="0.25">
      <c r="B500" s="24" t="s">
        <v>265</v>
      </c>
    </row>
  </sheetData>
  <mergeCells count="2">
    <mergeCell ref="B1:P2"/>
    <mergeCell ref="C13:N15"/>
  </mergeCells>
  <printOptions horizontalCentered="1" vertic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 alignWithMargins="0">
    <oddHeader>&amp;L
&amp;G</oddHeader>
    <oddFooter>&amp;L&amp;"Arial Narrow,Normal"&amp;10&amp;A
&amp;F</oddFooter>
  </headerFooter>
  <colBreaks count="1" manualBreakCount="1">
    <brk id="17" max="1048575" man="1"/>
  </colBreaks>
  <drawing r:id="rId2"/>
  <legacyDrawingHF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344D8-E850-44CB-9D40-69589EEA274A}">
  <sheetPr codeName="Planilha17">
    <pageSetUpPr fitToPage="1"/>
  </sheetPr>
  <dimension ref="A1:Z1166"/>
  <sheetViews>
    <sheetView showGridLines="0" view="pageBreakPreview" zoomScale="85" zoomScaleNormal="85" zoomScaleSheetLayoutView="85" workbookViewId="0">
      <pane xSplit="1" ySplit="10" topLeftCell="B11" activePane="bottomRight" state="frozen"/>
      <selection activeCell="B1" sqref="B1:AB2"/>
      <selection pane="topRight" activeCell="B1" sqref="B1:AB2"/>
      <selection pane="bottomLeft" activeCell="B1" sqref="B1:AB2"/>
      <selection pane="bottomRight" activeCell="B1" sqref="B1:AB2"/>
    </sheetView>
  </sheetViews>
  <sheetFormatPr defaultRowHeight="15" x14ac:dyDescent="0.25"/>
  <cols>
    <col min="1" max="1" width="1.7109375" style="206" customWidth="1"/>
    <col min="2" max="2" width="11.42578125" style="212" bestFit="1" customWidth="1"/>
    <col min="3" max="3" width="17.140625" style="212" bestFit="1" customWidth="1"/>
    <col min="4" max="4" width="66.7109375" style="229" customWidth="1"/>
    <col min="5" max="5" width="12.5703125" style="212" customWidth="1"/>
    <col min="6" max="6" width="12.28515625" style="206" customWidth="1"/>
    <col min="7" max="7" width="13.42578125" style="212" bestFit="1" customWidth="1"/>
    <col min="8" max="8" width="14.28515625" style="148" bestFit="1" customWidth="1"/>
    <col min="9" max="9" width="14.28515625" style="228" bestFit="1" customWidth="1"/>
    <col min="10" max="10" width="15.28515625" style="212" customWidth="1"/>
    <col min="11" max="11" width="14.7109375" style="212" customWidth="1"/>
    <col min="12" max="12" width="1.7109375" style="206" customWidth="1"/>
    <col min="13" max="13" width="13.28515625" style="206" bestFit="1" customWidth="1"/>
    <col min="14" max="16384" width="9.140625" style="206"/>
  </cols>
  <sheetData>
    <row r="1" spans="1:13" s="115" customFormat="1" ht="50.1" customHeight="1" x14ac:dyDescent="0.25">
      <c r="B1" s="537" t="s">
        <v>378</v>
      </c>
      <c r="C1" s="537"/>
      <c r="D1" s="537"/>
      <c r="E1" s="537"/>
      <c r="F1" s="537"/>
      <c r="G1" s="537"/>
      <c r="H1" s="537"/>
      <c r="I1" s="537"/>
      <c r="J1" s="537"/>
      <c r="K1" s="537"/>
      <c r="L1" s="116"/>
    </row>
    <row r="2" spans="1:13" s="115" customFormat="1" ht="9.9499999999999993" customHeight="1" x14ac:dyDescent="0.25">
      <c r="B2" s="120"/>
      <c r="C2" s="119"/>
      <c r="D2" s="118"/>
      <c r="E2" s="119"/>
      <c r="F2" s="116"/>
      <c r="G2" s="117"/>
      <c r="H2" s="146"/>
      <c r="I2" s="202"/>
      <c r="J2" s="119"/>
      <c r="K2" s="119"/>
      <c r="L2" s="116"/>
    </row>
    <row r="3" spans="1:13" s="61" customFormat="1" ht="15" customHeight="1" x14ac:dyDescent="0.25">
      <c r="B3" s="84" t="s">
        <v>11</v>
      </c>
      <c r="C3" s="88" t="str">
        <f>'DADOS DA OBRA'!B12</f>
        <v>CONCLUSÃO DO REMANESCENTE DA OBRA DE REFORMA E AMPLIAÇÃO DA EFG EM ARTES BASILEU FRANÇA, LOCALIZADA EM GOIÂNIA-GO.</v>
      </c>
      <c r="D3" s="84"/>
      <c r="E3" s="85"/>
      <c r="F3" s="84" t="s">
        <v>22</v>
      </c>
      <c r="G3" s="145" t="str">
        <f>'DADOS DA OBRA'!$J$21</f>
        <v>10/04/2026</v>
      </c>
      <c r="H3" s="147"/>
      <c r="I3" s="264"/>
      <c r="J3" s="215" t="s">
        <v>60</v>
      </c>
      <c r="K3" s="216">
        <f>'BDI NORMAL (SD) '!$J$25/100</f>
        <v>0.25069999999999998</v>
      </c>
      <c r="L3" s="265"/>
    </row>
    <row r="4" spans="1:13" s="61" customFormat="1" ht="15" customHeight="1" x14ac:dyDescent="0.25">
      <c r="B4" s="84" t="s">
        <v>13</v>
      </c>
      <c r="C4" s="88" t="str">
        <f>'DADOS DA OBRA'!$B$15&amp;", "&amp;'DADOS DA OBRA'!$B$18&amp;""</f>
        <v>AVENIDA UNIVERSITÁRIA, N. 1750, SETOR UNIVERSITÁRIO</v>
      </c>
      <c r="D4" s="84"/>
      <c r="E4" s="85"/>
      <c r="F4" s="84" t="s">
        <v>12</v>
      </c>
      <c r="G4" s="88" t="str">
        <f>'CAPA - ORÇAMENTO'!$D$18</f>
        <v>00</v>
      </c>
      <c r="H4" s="147"/>
      <c r="I4" s="264"/>
      <c r="J4" s="215" t="s">
        <v>62</v>
      </c>
      <c r="K4" s="216">
        <f>'BDI DIFERENCIADO (SD)  '!$J$25/100</f>
        <v>0.20860000000000001</v>
      </c>
      <c r="L4" s="265"/>
    </row>
    <row r="5" spans="1:13" s="61" customFormat="1" ht="15" customHeight="1" x14ac:dyDescent="0.25">
      <c r="B5" s="84" t="s">
        <v>262</v>
      </c>
      <c r="C5" s="33" t="str">
        <f>'DADOS DA OBRA'!$J$18 &amp; "-" &amp; 'DADOS DA OBRA'!$M$18</f>
        <v>GOIÂNIA-GO</v>
      </c>
      <c r="D5" s="88"/>
      <c r="E5" s="90"/>
      <c r="F5" s="84" t="s">
        <v>108</v>
      </c>
      <c r="G5" s="88" t="str">
        <f>'DADOS DA OBRA'!B24</f>
        <v>6 MESES</v>
      </c>
      <c r="H5" s="147"/>
      <c r="I5" s="264"/>
      <c r="J5" s="215"/>
      <c r="K5" s="123"/>
      <c r="L5" s="201"/>
    </row>
    <row r="6" spans="1:13" s="61" customFormat="1" ht="12.75" customHeight="1" x14ac:dyDescent="0.25">
      <c r="B6" s="85"/>
      <c r="C6" s="90"/>
      <c r="D6" s="88"/>
      <c r="E6" s="90"/>
      <c r="F6" s="91"/>
      <c r="G6" s="85"/>
      <c r="H6" s="147"/>
      <c r="I6" s="264"/>
      <c r="J6" s="106"/>
      <c r="K6" s="123"/>
      <c r="L6" s="201"/>
    </row>
    <row r="7" spans="1:13" s="61" customFormat="1" ht="12.75" customHeight="1" x14ac:dyDescent="0.25">
      <c r="B7" s="85"/>
      <c r="C7" s="90"/>
      <c r="D7" s="88"/>
      <c r="E7" s="90"/>
      <c r="F7" s="91"/>
      <c r="G7" s="85"/>
      <c r="H7" s="147"/>
      <c r="I7" s="264"/>
      <c r="J7" s="215"/>
      <c r="K7" s="123"/>
      <c r="L7" s="201"/>
    </row>
    <row r="8" spans="1:13" s="61" customFormat="1" ht="12.75" customHeight="1" x14ac:dyDescent="0.25">
      <c r="B8" s="85"/>
      <c r="C8" s="90"/>
      <c r="D8" s="88"/>
      <c r="E8" s="90"/>
      <c r="F8" s="91"/>
      <c r="G8" s="85"/>
      <c r="H8" s="147"/>
      <c r="I8" s="264"/>
      <c r="J8" s="215"/>
      <c r="K8" s="123"/>
      <c r="L8" s="201"/>
    </row>
    <row r="9" spans="1:13" s="112" customFormat="1" ht="6.95" customHeight="1" thickBot="1" x14ac:dyDescent="0.3">
      <c r="B9" s="113"/>
      <c r="C9" s="113"/>
      <c r="D9" s="114"/>
      <c r="E9" s="113"/>
      <c r="G9" s="113"/>
      <c r="H9" s="121"/>
      <c r="I9" s="203"/>
      <c r="J9" s="263"/>
      <c r="K9" s="274"/>
      <c r="L9" s="262"/>
    </row>
    <row r="10" spans="1:13" s="212" customFormat="1" ht="33.75" thickBot="1" x14ac:dyDescent="0.3">
      <c r="A10" s="255" t="s">
        <v>73</v>
      </c>
      <c r="B10" s="261" t="s">
        <v>15</v>
      </c>
      <c r="C10" s="259" t="s">
        <v>33</v>
      </c>
      <c r="D10" s="259" t="s">
        <v>30</v>
      </c>
      <c r="E10" s="259" t="s">
        <v>199</v>
      </c>
      <c r="F10" s="259" t="s">
        <v>24</v>
      </c>
      <c r="G10" s="259" t="s">
        <v>26</v>
      </c>
      <c r="H10" s="149" t="s">
        <v>74</v>
      </c>
      <c r="I10" s="260" t="s">
        <v>25</v>
      </c>
      <c r="J10" s="259" t="s">
        <v>56</v>
      </c>
      <c r="K10" s="258" t="s">
        <v>75</v>
      </c>
    </row>
    <row r="11" spans="1:13" s="212" customFormat="1" ht="16.5" x14ac:dyDescent="0.25">
      <c r="A11" s="255"/>
      <c r="B11" s="401" t="s">
        <v>690</v>
      </c>
      <c r="C11" s="363" t="s">
        <v>1336</v>
      </c>
      <c r="D11" s="364" t="s">
        <v>202</v>
      </c>
      <c r="E11" s="363" t="s">
        <v>384</v>
      </c>
      <c r="F11" s="363" t="s">
        <v>340</v>
      </c>
      <c r="G11" s="402">
        <v>59915.718840663292</v>
      </c>
      <c r="H11" s="714">
        <v>20.37</v>
      </c>
      <c r="I11" s="257">
        <v>1220483.1927843112</v>
      </c>
      <c r="J11" s="272">
        <f>(I11/$K$987)</f>
        <v>4.7373801580580105E-2</v>
      </c>
      <c r="K11" s="256">
        <f>J11</f>
        <v>4.7373801580580105E-2</v>
      </c>
      <c r="M11" s="233"/>
    </row>
    <row r="12" spans="1:13" s="212" customFormat="1" ht="16.5" x14ac:dyDescent="0.25">
      <c r="A12" s="255"/>
      <c r="B12" s="351" t="s">
        <v>5150</v>
      </c>
      <c r="C12" s="352" t="s">
        <v>160</v>
      </c>
      <c r="D12" s="353" t="s">
        <v>5151</v>
      </c>
      <c r="E12" s="352" t="s">
        <v>390</v>
      </c>
      <c r="F12" s="352" t="s">
        <v>2175</v>
      </c>
      <c r="G12" s="403">
        <v>98796.966939999998</v>
      </c>
      <c r="H12" s="407">
        <v>10</v>
      </c>
      <c r="I12" s="248">
        <v>987969.66940000001</v>
      </c>
      <c r="J12" s="275">
        <f>(I12/$K$987)</f>
        <v>3.8348646964168641E-2</v>
      </c>
      <c r="K12" s="247">
        <f>(J12+K11)</f>
        <v>8.5722448544748753E-2</v>
      </c>
    </row>
    <row r="13" spans="1:13" s="212" customFormat="1" ht="25.5" x14ac:dyDescent="0.25">
      <c r="A13" s="255"/>
      <c r="B13" s="351" t="s">
        <v>3984</v>
      </c>
      <c r="C13" s="352" t="s">
        <v>931</v>
      </c>
      <c r="D13" s="353" t="s">
        <v>3985</v>
      </c>
      <c r="E13" s="352" t="s">
        <v>390</v>
      </c>
      <c r="F13" s="352" t="s">
        <v>1477</v>
      </c>
      <c r="G13" s="403">
        <v>29994.44</v>
      </c>
      <c r="H13" s="407">
        <v>27</v>
      </c>
      <c r="I13" s="248">
        <v>809849.88</v>
      </c>
      <c r="J13" s="275">
        <f t="shared" ref="J13:J76" si="0">(I13/$K$987)</f>
        <v>3.1434818399794832E-2</v>
      </c>
      <c r="K13" s="247">
        <f t="shared" ref="K13:K76" si="1">(J13+K12)</f>
        <v>0.11715726694454359</v>
      </c>
    </row>
    <row r="14" spans="1:13" s="212" customFormat="1" ht="38.25" x14ac:dyDescent="0.25">
      <c r="A14" s="255"/>
      <c r="B14" s="351" t="s">
        <v>5031</v>
      </c>
      <c r="C14" s="352" t="s">
        <v>142</v>
      </c>
      <c r="D14" s="353" t="s">
        <v>5032</v>
      </c>
      <c r="E14" s="352" t="s">
        <v>390</v>
      </c>
      <c r="F14" s="352" t="s">
        <v>131</v>
      </c>
      <c r="G14" s="403">
        <v>1240.1400000000001</v>
      </c>
      <c r="H14" s="407">
        <v>651.12</v>
      </c>
      <c r="I14" s="248">
        <v>807479.95680000004</v>
      </c>
      <c r="J14" s="275">
        <f t="shared" si="0"/>
        <v>3.134282838133183E-2</v>
      </c>
      <c r="K14" s="247">
        <f t="shared" si="1"/>
        <v>0.14850009532587544</v>
      </c>
    </row>
    <row r="15" spans="1:13" s="212" customFormat="1" ht="16.5" x14ac:dyDescent="0.25">
      <c r="A15" s="255"/>
      <c r="B15" s="351" t="s">
        <v>674</v>
      </c>
      <c r="C15" s="352" t="s">
        <v>1336</v>
      </c>
      <c r="D15" s="353" t="s">
        <v>237</v>
      </c>
      <c r="E15" s="352" t="s">
        <v>384</v>
      </c>
      <c r="F15" s="352" t="s">
        <v>340</v>
      </c>
      <c r="G15" s="403">
        <v>32540.356720949614</v>
      </c>
      <c r="H15" s="407">
        <v>22.31</v>
      </c>
      <c r="I15" s="248">
        <v>725975.35844438593</v>
      </c>
      <c r="J15" s="275">
        <f t="shared" si="0"/>
        <v>2.8179177547603303E-2</v>
      </c>
      <c r="K15" s="247">
        <f t="shared" si="1"/>
        <v>0.17667927287347873</v>
      </c>
    </row>
    <row r="16" spans="1:13" s="212" customFormat="1" ht="38.25" x14ac:dyDescent="0.25">
      <c r="A16" s="255"/>
      <c r="B16" s="351" t="s">
        <v>4936</v>
      </c>
      <c r="C16" s="352" t="s">
        <v>160</v>
      </c>
      <c r="D16" s="353" t="s">
        <v>4937</v>
      </c>
      <c r="E16" s="352" t="s">
        <v>491</v>
      </c>
      <c r="F16" s="352" t="s">
        <v>159</v>
      </c>
      <c r="G16" s="403">
        <v>48</v>
      </c>
      <c r="H16" s="407">
        <v>14851</v>
      </c>
      <c r="I16" s="248">
        <v>712848</v>
      </c>
      <c r="J16" s="275">
        <f t="shared" si="0"/>
        <v>2.7669631100836794E-2</v>
      </c>
      <c r="K16" s="247">
        <f t="shared" si="1"/>
        <v>0.20434890397431552</v>
      </c>
    </row>
    <row r="17" spans="1:13" s="212" customFormat="1" ht="16.5" x14ac:dyDescent="0.25">
      <c r="A17" s="255"/>
      <c r="B17" s="351" t="s">
        <v>4938</v>
      </c>
      <c r="C17" s="352" t="s">
        <v>965</v>
      </c>
      <c r="D17" s="353" t="s">
        <v>4939</v>
      </c>
      <c r="E17" s="352" t="s">
        <v>390</v>
      </c>
      <c r="F17" s="352" t="s">
        <v>159</v>
      </c>
      <c r="G17" s="403">
        <v>41</v>
      </c>
      <c r="H17" s="407">
        <v>16088.37</v>
      </c>
      <c r="I17" s="248">
        <v>659623.17000000004</v>
      </c>
      <c r="J17" s="275">
        <f t="shared" si="0"/>
        <v>2.5603676771856772E-2</v>
      </c>
      <c r="K17" s="247">
        <f t="shared" si="1"/>
        <v>0.22995258074617228</v>
      </c>
    </row>
    <row r="18" spans="1:13" s="212" customFormat="1" ht="25.5" x14ac:dyDescent="0.25">
      <c r="A18" s="255"/>
      <c r="B18" s="351" t="s">
        <v>5319</v>
      </c>
      <c r="C18" s="352" t="s">
        <v>974</v>
      </c>
      <c r="D18" s="353" t="s">
        <v>5320</v>
      </c>
      <c r="E18" s="352" t="s">
        <v>390</v>
      </c>
      <c r="F18" s="352" t="s">
        <v>159</v>
      </c>
      <c r="G18" s="403">
        <v>1</v>
      </c>
      <c r="H18" s="407">
        <v>655200</v>
      </c>
      <c r="I18" s="248">
        <v>655200</v>
      </c>
      <c r="J18" s="275">
        <f t="shared" si="0"/>
        <v>2.5431988723077385E-2</v>
      </c>
      <c r="K18" s="247">
        <f t="shared" si="1"/>
        <v>0.25538456946924964</v>
      </c>
    </row>
    <row r="19" spans="1:13" s="212" customFormat="1" ht="16.5" x14ac:dyDescent="0.25">
      <c r="A19" s="255"/>
      <c r="B19" s="351" t="s">
        <v>3972</v>
      </c>
      <c r="C19" s="352" t="s">
        <v>1336</v>
      </c>
      <c r="D19" s="353" t="s">
        <v>3973</v>
      </c>
      <c r="E19" s="352" t="s">
        <v>390</v>
      </c>
      <c r="F19" s="352" t="s">
        <v>138</v>
      </c>
      <c r="G19" s="403">
        <v>1083.3725999999999</v>
      </c>
      <c r="H19" s="407">
        <v>592.75</v>
      </c>
      <c r="I19" s="248">
        <v>642169.10864999995</v>
      </c>
      <c r="J19" s="275">
        <f t="shared" si="0"/>
        <v>2.4926186705579143E-2</v>
      </c>
      <c r="K19" s="247">
        <f t="shared" si="1"/>
        <v>0.28031075617482881</v>
      </c>
    </row>
    <row r="20" spans="1:13" s="212" customFormat="1" ht="16.5" x14ac:dyDescent="0.25">
      <c r="A20" s="255"/>
      <c r="B20" s="351" t="s">
        <v>685</v>
      </c>
      <c r="C20" s="352" t="s">
        <v>1336</v>
      </c>
      <c r="D20" s="353" t="s">
        <v>236</v>
      </c>
      <c r="E20" s="352" t="s">
        <v>384</v>
      </c>
      <c r="F20" s="352" t="s">
        <v>340</v>
      </c>
      <c r="G20" s="403">
        <v>20540.046556967201</v>
      </c>
      <c r="H20" s="407">
        <v>29.12</v>
      </c>
      <c r="I20" s="248">
        <v>598126.15573888482</v>
      </c>
      <c r="J20" s="275">
        <f t="shared" si="0"/>
        <v>2.3216632551478853E-2</v>
      </c>
      <c r="K20" s="247">
        <f t="shared" si="1"/>
        <v>0.30352738872630769</v>
      </c>
    </row>
    <row r="21" spans="1:13" s="212" customFormat="1" ht="25.5" x14ac:dyDescent="0.25">
      <c r="A21" s="255"/>
      <c r="B21" s="351" t="s">
        <v>794</v>
      </c>
      <c r="C21" s="352" t="s">
        <v>1336</v>
      </c>
      <c r="D21" s="353" t="s">
        <v>507</v>
      </c>
      <c r="E21" s="352" t="s">
        <v>390</v>
      </c>
      <c r="F21" s="352" t="s">
        <v>156</v>
      </c>
      <c r="G21" s="403">
        <v>31321.257000000001</v>
      </c>
      <c r="H21" s="407">
        <v>17.11</v>
      </c>
      <c r="I21" s="248">
        <v>535906.70727000001</v>
      </c>
      <c r="J21" s="275">
        <f t="shared" si="0"/>
        <v>2.0801546605482561E-2</v>
      </c>
      <c r="K21" s="247">
        <f t="shared" si="1"/>
        <v>0.32432893533179025</v>
      </c>
    </row>
    <row r="22" spans="1:13" s="212" customFormat="1" ht="38.25" x14ac:dyDescent="0.25">
      <c r="A22" s="255"/>
      <c r="B22" s="351" t="s">
        <v>5540</v>
      </c>
      <c r="C22" s="352" t="s">
        <v>164</v>
      </c>
      <c r="D22" s="353" t="s">
        <v>5541</v>
      </c>
      <c r="E22" s="352" t="s">
        <v>390</v>
      </c>
      <c r="F22" s="352" t="s">
        <v>131</v>
      </c>
      <c r="G22" s="403">
        <v>1094.1300000000001</v>
      </c>
      <c r="H22" s="407">
        <v>445.85</v>
      </c>
      <c r="I22" s="248">
        <v>487817.86050000001</v>
      </c>
      <c r="J22" s="275">
        <f t="shared" si="0"/>
        <v>1.8934948606763945E-2</v>
      </c>
      <c r="K22" s="247">
        <f t="shared" si="1"/>
        <v>0.34326388393855417</v>
      </c>
    </row>
    <row r="23" spans="1:13" s="212" customFormat="1" ht="16.5" x14ac:dyDescent="0.25">
      <c r="A23" s="255"/>
      <c r="B23" s="351" t="s">
        <v>662</v>
      </c>
      <c r="C23" s="352" t="s">
        <v>1336</v>
      </c>
      <c r="D23" s="353" t="s">
        <v>240</v>
      </c>
      <c r="E23" s="352" t="s">
        <v>384</v>
      </c>
      <c r="F23" s="352" t="s">
        <v>340</v>
      </c>
      <c r="G23" s="403">
        <v>15086.456293364001</v>
      </c>
      <c r="H23" s="407">
        <v>29.14</v>
      </c>
      <c r="I23" s="248">
        <v>439619.33638862695</v>
      </c>
      <c r="J23" s="275">
        <f t="shared" si="0"/>
        <v>1.7064093414960811E-2</v>
      </c>
      <c r="K23" s="247">
        <f t="shared" si="1"/>
        <v>0.36032797735351496</v>
      </c>
    </row>
    <row r="24" spans="1:13" s="212" customFormat="1" ht="38.25" x14ac:dyDescent="0.25">
      <c r="A24" s="255"/>
      <c r="B24" s="351" t="s">
        <v>5142</v>
      </c>
      <c r="C24" s="352" t="s">
        <v>142</v>
      </c>
      <c r="D24" s="353" t="s">
        <v>5143</v>
      </c>
      <c r="E24" s="352" t="s">
        <v>390</v>
      </c>
      <c r="F24" s="352" t="s">
        <v>131</v>
      </c>
      <c r="G24" s="403">
        <v>2884.98</v>
      </c>
      <c r="H24" s="407">
        <v>142.76</v>
      </c>
      <c r="I24" s="248">
        <v>411859.74479999999</v>
      </c>
      <c r="J24" s="275">
        <f t="shared" si="0"/>
        <v>1.5986587889565213E-2</v>
      </c>
      <c r="K24" s="247">
        <f t="shared" si="1"/>
        <v>0.37631456524308016</v>
      </c>
    </row>
    <row r="25" spans="1:13" s="212" customFormat="1" ht="16.5" x14ac:dyDescent="0.25">
      <c r="A25" s="255"/>
      <c r="B25" s="351" t="s">
        <v>682</v>
      </c>
      <c r="C25" s="352" t="s">
        <v>1336</v>
      </c>
      <c r="D25" s="353" t="s">
        <v>244</v>
      </c>
      <c r="E25" s="352" t="s">
        <v>384</v>
      </c>
      <c r="F25" s="352" t="s">
        <v>340</v>
      </c>
      <c r="G25" s="403">
        <v>13918.6934747</v>
      </c>
      <c r="H25" s="407">
        <v>29.48</v>
      </c>
      <c r="I25" s="248">
        <v>410323.08363415598</v>
      </c>
      <c r="J25" s="275">
        <f t="shared" si="0"/>
        <v>1.5926941446584544E-2</v>
      </c>
      <c r="K25" s="247">
        <f t="shared" si="1"/>
        <v>0.39224150668966468</v>
      </c>
    </row>
    <row r="26" spans="1:13" s="212" customFormat="1" ht="16.5" x14ac:dyDescent="0.25">
      <c r="A26" s="255"/>
      <c r="B26" s="351" t="s">
        <v>681</v>
      </c>
      <c r="C26" s="352" t="s">
        <v>1336</v>
      </c>
      <c r="D26" s="353" t="s">
        <v>242</v>
      </c>
      <c r="E26" s="352" t="s">
        <v>384</v>
      </c>
      <c r="F26" s="352" t="s">
        <v>340</v>
      </c>
      <c r="G26" s="403">
        <v>13677.273949891816</v>
      </c>
      <c r="H26" s="407">
        <v>29.16</v>
      </c>
      <c r="I26" s="248">
        <v>398829.30837884534</v>
      </c>
      <c r="J26" s="275">
        <f t="shared" si="0"/>
        <v>1.5480803530408344E-2</v>
      </c>
      <c r="K26" s="247">
        <f t="shared" si="1"/>
        <v>0.40772231022007299</v>
      </c>
      <c r="M26"/>
    </row>
    <row r="27" spans="1:13" s="212" customFormat="1" ht="16.5" x14ac:dyDescent="0.25">
      <c r="A27" s="255"/>
      <c r="B27" s="351" t="s">
        <v>4983</v>
      </c>
      <c r="C27" s="352" t="s">
        <v>1336</v>
      </c>
      <c r="D27" s="353" t="s">
        <v>4984</v>
      </c>
      <c r="E27" s="352" t="s">
        <v>390</v>
      </c>
      <c r="F27" s="352" t="s">
        <v>131</v>
      </c>
      <c r="G27" s="403">
        <v>18929.89084</v>
      </c>
      <c r="H27" s="407">
        <v>20.12</v>
      </c>
      <c r="I27" s="248">
        <v>380869.40370079997</v>
      </c>
      <c r="J27" s="275">
        <f t="shared" si="0"/>
        <v>1.4783678845976728E-2</v>
      </c>
      <c r="K27" s="247">
        <f t="shared" si="1"/>
        <v>0.42250598906604975</v>
      </c>
    </row>
    <row r="28" spans="1:13" s="212" customFormat="1" ht="16.5" x14ac:dyDescent="0.25">
      <c r="A28" s="255"/>
      <c r="B28" s="351" t="s">
        <v>4406</v>
      </c>
      <c r="C28" s="352" t="s">
        <v>1336</v>
      </c>
      <c r="D28" s="353" t="s">
        <v>4407</v>
      </c>
      <c r="E28" s="352" t="s">
        <v>390</v>
      </c>
      <c r="F28" s="352" t="s">
        <v>136</v>
      </c>
      <c r="G28" s="403">
        <v>106452.98</v>
      </c>
      <c r="H28" s="407">
        <v>2.96</v>
      </c>
      <c r="I28" s="248">
        <v>315100.82079999999</v>
      </c>
      <c r="J28" s="275">
        <f t="shared" si="0"/>
        <v>1.223083107634009E-2</v>
      </c>
      <c r="K28" s="247">
        <f t="shared" si="1"/>
        <v>0.43473682014238985</v>
      </c>
    </row>
    <row r="29" spans="1:13" s="212" customFormat="1" ht="25.5" x14ac:dyDescent="0.25">
      <c r="A29" s="255"/>
      <c r="B29" s="351" t="s">
        <v>5317</v>
      </c>
      <c r="C29" s="352" t="s">
        <v>974</v>
      </c>
      <c r="D29" s="353" t="s">
        <v>5318</v>
      </c>
      <c r="E29" s="352" t="s">
        <v>390</v>
      </c>
      <c r="F29" s="352" t="s">
        <v>159</v>
      </c>
      <c r="G29" s="403">
        <v>1</v>
      </c>
      <c r="H29" s="407">
        <v>312588.07</v>
      </c>
      <c r="I29" s="248">
        <v>312588.07</v>
      </c>
      <c r="J29" s="275">
        <f t="shared" si="0"/>
        <v>1.2133297117229127E-2</v>
      </c>
      <c r="K29" s="247">
        <f t="shared" si="1"/>
        <v>0.44687011725961895</v>
      </c>
    </row>
    <row r="30" spans="1:13" s="212" customFormat="1" ht="25.5" x14ac:dyDescent="0.25">
      <c r="A30" s="255"/>
      <c r="B30" s="351" t="s">
        <v>4471</v>
      </c>
      <c r="C30" s="352" t="s">
        <v>160</v>
      </c>
      <c r="D30" s="353" t="s">
        <v>4472</v>
      </c>
      <c r="E30" s="352" t="s">
        <v>1292</v>
      </c>
      <c r="F30" s="352" t="s">
        <v>131</v>
      </c>
      <c r="G30" s="403">
        <v>897.14400000000001</v>
      </c>
      <c r="H30" s="407">
        <v>337.52</v>
      </c>
      <c r="I30" s="248">
        <v>302804.04288000002</v>
      </c>
      <c r="J30" s="275">
        <f t="shared" si="0"/>
        <v>1.1753524120614166E-2</v>
      </c>
      <c r="K30" s="247">
        <f t="shared" si="1"/>
        <v>0.45862364138023309</v>
      </c>
    </row>
    <row r="31" spans="1:13" s="212" customFormat="1" ht="16.5" x14ac:dyDescent="0.25">
      <c r="A31" s="255"/>
      <c r="B31" s="351" t="s">
        <v>720</v>
      </c>
      <c r="C31" s="352" t="s">
        <v>1336</v>
      </c>
      <c r="D31" s="353" t="s">
        <v>470</v>
      </c>
      <c r="E31" s="352" t="s">
        <v>384</v>
      </c>
      <c r="F31" s="352" t="s">
        <v>340</v>
      </c>
      <c r="G31" s="403">
        <v>10077.508296</v>
      </c>
      <c r="H31" s="407">
        <v>29.21</v>
      </c>
      <c r="I31" s="248">
        <v>294364.01732615998</v>
      </c>
      <c r="J31" s="275">
        <f t="shared" si="0"/>
        <v>1.1425919366786715E-2</v>
      </c>
      <c r="K31" s="247">
        <f t="shared" si="1"/>
        <v>0.47004956074701981</v>
      </c>
    </row>
    <row r="32" spans="1:13" s="212" customFormat="1" ht="25.5" x14ac:dyDescent="0.25">
      <c r="A32" s="255"/>
      <c r="B32" s="351" t="s">
        <v>5729</v>
      </c>
      <c r="C32" s="352" t="s">
        <v>164</v>
      </c>
      <c r="D32" s="353" t="s">
        <v>5730</v>
      </c>
      <c r="E32" s="352" t="s">
        <v>390</v>
      </c>
      <c r="F32" s="352" t="s">
        <v>131</v>
      </c>
      <c r="G32" s="403">
        <v>169.68</v>
      </c>
      <c r="H32" s="407">
        <v>1681.81</v>
      </c>
      <c r="I32" s="248">
        <v>285369.5208</v>
      </c>
      <c r="J32" s="275">
        <f t="shared" si="0"/>
        <v>1.1076792483051887E-2</v>
      </c>
      <c r="K32" s="247">
        <f t="shared" si="1"/>
        <v>0.48112635323007169</v>
      </c>
    </row>
    <row r="33" spans="1:26" s="212" customFormat="1" ht="16.5" x14ac:dyDescent="0.25">
      <c r="A33" s="255"/>
      <c r="B33" s="351" t="s">
        <v>5684</v>
      </c>
      <c r="C33" s="352" t="s">
        <v>160</v>
      </c>
      <c r="D33" s="353" t="s">
        <v>5685</v>
      </c>
      <c r="E33" s="352" t="s">
        <v>390</v>
      </c>
      <c r="F33" s="352" t="s">
        <v>131</v>
      </c>
      <c r="G33" s="403">
        <v>3714.9735000000001</v>
      </c>
      <c r="H33" s="407">
        <v>75.150000000000006</v>
      </c>
      <c r="I33" s="248">
        <v>279180.25852500001</v>
      </c>
      <c r="J33" s="275">
        <f t="shared" si="0"/>
        <v>1.0836552482468908E-2</v>
      </c>
      <c r="K33" s="247">
        <f t="shared" si="1"/>
        <v>0.49196290571254059</v>
      </c>
    </row>
    <row r="34" spans="1:26" s="212" customFormat="1" ht="38.25" x14ac:dyDescent="0.25">
      <c r="A34" s="255"/>
      <c r="B34" s="351" t="s">
        <v>4928</v>
      </c>
      <c r="C34" s="352" t="s">
        <v>160</v>
      </c>
      <c r="D34" s="353" t="s">
        <v>4929</v>
      </c>
      <c r="E34" s="352" t="s">
        <v>491</v>
      </c>
      <c r="F34" s="352" t="s">
        <v>159</v>
      </c>
      <c r="G34" s="403">
        <v>25</v>
      </c>
      <c r="H34" s="407">
        <v>10805.24</v>
      </c>
      <c r="I34" s="248">
        <v>270131</v>
      </c>
      <c r="J34" s="275">
        <f t="shared" si="0"/>
        <v>1.0485299978256436E-2</v>
      </c>
      <c r="K34" s="247">
        <f t="shared" si="1"/>
        <v>0.50244820569079707</v>
      </c>
    </row>
    <row r="35" spans="1:26" s="212" customFormat="1" ht="16.5" x14ac:dyDescent="0.25">
      <c r="A35" s="255"/>
      <c r="B35" s="351" t="s">
        <v>5067</v>
      </c>
      <c r="C35" s="352" t="s">
        <v>969</v>
      </c>
      <c r="D35" s="353" t="s">
        <v>5068</v>
      </c>
      <c r="E35" s="352" t="s">
        <v>390</v>
      </c>
      <c r="F35" s="352" t="s">
        <v>131</v>
      </c>
      <c r="G35" s="403">
        <v>1872.78</v>
      </c>
      <c r="H35" s="407">
        <v>140.18</v>
      </c>
      <c r="I35" s="248">
        <v>262526.30040000001</v>
      </c>
      <c r="J35" s="275">
        <f t="shared" si="0"/>
        <v>1.0190118912216157E-2</v>
      </c>
      <c r="K35" s="247">
        <f t="shared" si="1"/>
        <v>0.51263832460301317</v>
      </c>
    </row>
    <row r="36" spans="1:26" s="212" customFormat="1" ht="16.5" x14ac:dyDescent="0.25">
      <c r="A36" s="255"/>
      <c r="B36" s="351" t="s">
        <v>673</v>
      </c>
      <c r="C36" s="352" t="s">
        <v>1336</v>
      </c>
      <c r="D36" s="353" t="s">
        <v>247</v>
      </c>
      <c r="E36" s="352" t="s">
        <v>384</v>
      </c>
      <c r="F36" s="352" t="s">
        <v>340</v>
      </c>
      <c r="G36" s="403">
        <v>8361.4164302165773</v>
      </c>
      <c r="H36" s="407">
        <v>29.12</v>
      </c>
      <c r="I36" s="248">
        <v>243484.44644790672</v>
      </c>
      <c r="J36" s="275">
        <f t="shared" si="0"/>
        <v>9.4509977049876421E-3</v>
      </c>
      <c r="K36" s="247">
        <f t="shared" si="1"/>
        <v>0.52208932230800087</v>
      </c>
    </row>
    <row r="37" spans="1:26" s="212" customFormat="1" ht="16.5" x14ac:dyDescent="0.25">
      <c r="A37" s="255"/>
      <c r="B37" s="351" t="s">
        <v>5651</v>
      </c>
      <c r="C37" s="352" t="s">
        <v>164</v>
      </c>
      <c r="D37" s="353" t="s">
        <v>5652</v>
      </c>
      <c r="E37" s="352" t="s">
        <v>390</v>
      </c>
      <c r="F37" s="352" t="s">
        <v>131</v>
      </c>
      <c r="G37" s="403">
        <v>220.26</v>
      </c>
      <c r="H37" s="407">
        <v>1063.99</v>
      </c>
      <c r="I37" s="248">
        <v>234354.4374</v>
      </c>
      <c r="J37" s="275">
        <f t="shared" si="0"/>
        <v>9.096610819841186E-3</v>
      </c>
      <c r="K37" s="247">
        <f t="shared" si="1"/>
        <v>0.53118593312784201</v>
      </c>
    </row>
    <row r="38" spans="1:26" s="212" customFormat="1" ht="16.5" x14ac:dyDescent="0.25">
      <c r="A38" s="255"/>
      <c r="B38" s="351" t="s">
        <v>4966</v>
      </c>
      <c r="C38" s="352" t="s">
        <v>969</v>
      </c>
      <c r="D38" s="353" t="s">
        <v>4967</v>
      </c>
      <c r="E38" s="352" t="s">
        <v>390</v>
      </c>
      <c r="F38" s="352" t="s">
        <v>159</v>
      </c>
      <c r="G38" s="403">
        <v>1</v>
      </c>
      <c r="H38" s="407">
        <v>224200</v>
      </c>
      <c r="I38" s="248">
        <v>224200</v>
      </c>
      <c r="J38" s="275">
        <f t="shared" si="0"/>
        <v>8.7024601216635373E-3</v>
      </c>
      <c r="K38" s="247">
        <f t="shared" si="1"/>
        <v>0.53988839324950555</v>
      </c>
    </row>
    <row r="39" spans="1:26" s="212" customFormat="1" ht="25.5" x14ac:dyDescent="0.25">
      <c r="A39" s="255"/>
      <c r="B39" s="351" t="s">
        <v>1164</v>
      </c>
      <c r="C39" s="352" t="s">
        <v>1336</v>
      </c>
      <c r="D39" s="353" t="s">
        <v>1165</v>
      </c>
      <c r="E39" s="352" t="s">
        <v>390</v>
      </c>
      <c r="F39" s="352" t="s">
        <v>131</v>
      </c>
      <c r="G39" s="403">
        <v>2651.36</v>
      </c>
      <c r="H39" s="407">
        <v>80.28</v>
      </c>
      <c r="I39" s="248">
        <v>212851.1808</v>
      </c>
      <c r="J39" s="275">
        <f t="shared" si="0"/>
        <v>8.2619487634299528E-3</v>
      </c>
      <c r="K39" s="247">
        <f t="shared" si="1"/>
        <v>0.54815034201293555</v>
      </c>
    </row>
    <row r="40" spans="1:26" ht="38.25" x14ac:dyDescent="0.25">
      <c r="A40" s="246" t="s">
        <v>73</v>
      </c>
      <c r="B40" s="351" t="s">
        <v>5040</v>
      </c>
      <c r="C40" s="352" t="s">
        <v>164</v>
      </c>
      <c r="D40" s="353" t="s">
        <v>5041</v>
      </c>
      <c r="E40" s="352" t="s">
        <v>1292</v>
      </c>
      <c r="F40" s="352" t="s">
        <v>131</v>
      </c>
      <c r="G40" s="403">
        <v>2189.59</v>
      </c>
      <c r="H40" s="407">
        <v>95</v>
      </c>
      <c r="I40" s="248">
        <v>208011.05</v>
      </c>
      <c r="J40" s="275">
        <f t="shared" si="0"/>
        <v>8.0740761261835856E-3</v>
      </c>
      <c r="K40" s="247">
        <f t="shared" si="1"/>
        <v>0.55622441813911916</v>
      </c>
    </row>
    <row r="41" spans="1:26" x14ac:dyDescent="0.25">
      <c r="A41" s="246" t="s">
        <v>73</v>
      </c>
      <c r="B41" s="351" t="s">
        <v>4049</v>
      </c>
      <c r="C41" s="352" t="s">
        <v>1336</v>
      </c>
      <c r="D41" s="353" t="s">
        <v>4050</v>
      </c>
      <c r="E41" s="352" t="s">
        <v>390</v>
      </c>
      <c r="F41" s="352" t="s">
        <v>141</v>
      </c>
      <c r="G41" s="403">
        <v>1330.8245999999999</v>
      </c>
      <c r="H41" s="407">
        <v>154.99</v>
      </c>
      <c r="I41" s="248">
        <v>206264.50475399999</v>
      </c>
      <c r="J41" s="275">
        <f t="shared" si="0"/>
        <v>8.0062829042656727E-3</v>
      </c>
      <c r="K41" s="247">
        <f t="shared" si="1"/>
        <v>0.5642307010433848</v>
      </c>
    </row>
    <row r="42" spans="1:26" ht="25.5" x14ac:dyDescent="0.25">
      <c r="A42" s="246" t="s">
        <v>73</v>
      </c>
      <c r="B42" s="351" t="s">
        <v>5047</v>
      </c>
      <c r="C42" s="352" t="s">
        <v>164</v>
      </c>
      <c r="D42" s="353" t="s">
        <v>5048</v>
      </c>
      <c r="E42" s="352" t="s">
        <v>390</v>
      </c>
      <c r="F42" s="352" t="s">
        <v>141</v>
      </c>
      <c r="G42" s="403">
        <v>3978.26</v>
      </c>
      <c r="H42" s="407">
        <v>50.66</v>
      </c>
      <c r="I42" s="248">
        <v>201538.65160000001</v>
      </c>
      <c r="J42" s="275">
        <f t="shared" si="0"/>
        <v>7.8228460237414858E-3</v>
      </c>
      <c r="K42" s="247">
        <f t="shared" si="1"/>
        <v>0.5720535470671263</v>
      </c>
    </row>
    <row r="43" spans="1:26" ht="51" x14ac:dyDescent="0.25">
      <c r="A43" s="246" t="s">
        <v>73</v>
      </c>
      <c r="B43" s="351" t="s">
        <v>4420</v>
      </c>
      <c r="C43" s="352" t="s">
        <v>160</v>
      </c>
      <c r="D43" s="353" t="s">
        <v>4421</v>
      </c>
      <c r="E43" s="352" t="s">
        <v>390</v>
      </c>
      <c r="F43" s="352" t="s">
        <v>131</v>
      </c>
      <c r="G43" s="403">
        <v>1219.35546</v>
      </c>
      <c r="H43" s="407">
        <v>158.52000000000001</v>
      </c>
      <c r="I43" s="248">
        <v>193292.22751920001</v>
      </c>
      <c r="J43" s="275">
        <f t="shared" si="0"/>
        <v>7.5027560294975617E-3</v>
      </c>
      <c r="K43" s="247">
        <f t="shared" si="1"/>
        <v>0.57955630309662387</v>
      </c>
    </row>
    <row r="44" spans="1:26" ht="38.25" x14ac:dyDescent="0.25">
      <c r="A44" s="246" t="s">
        <v>73</v>
      </c>
      <c r="B44" s="351" t="s">
        <v>5673</v>
      </c>
      <c r="C44" s="352" t="s">
        <v>160</v>
      </c>
      <c r="D44" s="353" t="s">
        <v>5674</v>
      </c>
      <c r="E44" s="352" t="s">
        <v>491</v>
      </c>
      <c r="F44" s="352" t="s">
        <v>159</v>
      </c>
      <c r="G44" s="403">
        <v>7.7453448489061397E-2</v>
      </c>
      <c r="H44" s="407">
        <v>2491030.2799999998</v>
      </c>
      <c r="I44" s="248">
        <v>192938.88547667221</v>
      </c>
      <c r="J44" s="275">
        <f t="shared" si="0"/>
        <v>7.4890408420113649E-3</v>
      </c>
      <c r="K44" s="247">
        <f t="shared" si="1"/>
        <v>0.58704534393863528</v>
      </c>
      <c r="R44" s="253"/>
      <c r="S44" s="253"/>
      <c r="T44" s="254"/>
      <c r="U44" s="253"/>
      <c r="V44" s="252"/>
      <c r="W44" s="252"/>
      <c r="X44" s="251"/>
      <c r="Y44" s="250"/>
      <c r="Z44" s="249"/>
    </row>
    <row r="45" spans="1:26" x14ac:dyDescent="0.25">
      <c r="A45" s="246" t="s">
        <v>73</v>
      </c>
      <c r="B45" s="351" t="s">
        <v>5675</v>
      </c>
      <c r="C45" s="352" t="s">
        <v>1336</v>
      </c>
      <c r="D45" s="353" t="s">
        <v>5676</v>
      </c>
      <c r="E45" s="352" t="s">
        <v>390</v>
      </c>
      <c r="F45" s="352" t="s">
        <v>131</v>
      </c>
      <c r="G45" s="403">
        <v>220.26</v>
      </c>
      <c r="H45" s="407">
        <v>862.24</v>
      </c>
      <c r="I45" s="248">
        <v>189916.98240000001</v>
      </c>
      <c r="J45" s="275">
        <f t="shared" si="0"/>
        <v>7.3717438258816947E-3</v>
      </c>
      <c r="K45" s="247">
        <f t="shared" si="1"/>
        <v>0.59441708776451696</v>
      </c>
    </row>
    <row r="46" spans="1:26" x14ac:dyDescent="0.25">
      <c r="A46" s="246" t="s">
        <v>73</v>
      </c>
      <c r="B46" s="351" t="s">
        <v>670</v>
      </c>
      <c r="C46" s="352" t="s">
        <v>1336</v>
      </c>
      <c r="D46" s="353" t="s">
        <v>415</v>
      </c>
      <c r="E46" s="352" t="s">
        <v>390</v>
      </c>
      <c r="F46" s="352" t="s">
        <v>156</v>
      </c>
      <c r="G46" s="403">
        <v>293740.18174018577</v>
      </c>
      <c r="H46" s="407">
        <v>0.64</v>
      </c>
      <c r="I46" s="248">
        <v>187993.71631371891</v>
      </c>
      <c r="J46" s="275">
        <f t="shared" si="0"/>
        <v>7.2970910764650612E-3</v>
      </c>
      <c r="K46" s="247">
        <f t="shared" si="1"/>
        <v>0.60171417884098199</v>
      </c>
      <c r="R46" s="253"/>
      <c r="S46" s="253"/>
      <c r="T46" s="254"/>
      <c r="U46" s="253"/>
      <c r="V46" s="252"/>
      <c r="W46" s="252"/>
      <c r="X46" s="251"/>
      <c r="Y46" s="250"/>
      <c r="Z46" s="249"/>
    </row>
    <row r="47" spans="1:26" ht="25.5" x14ac:dyDescent="0.25">
      <c r="A47" s="246" t="s">
        <v>73</v>
      </c>
      <c r="B47" s="351" t="s">
        <v>5476</v>
      </c>
      <c r="C47" s="352" t="s">
        <v>3787</v>
      </c>
      <c r="D47" s="353" t="s">
        <v>5477</v>
      </c>
      <c r="E47" s="352" t="s">
        <v>390</v>
      </c>
      <c r="F47" s="352" t="s">
        <v>137</v>
      </c>
      <c r="G47" s="403">
        <v>1</v>
      </c>
      <c r="H47" s="407">
        <v>186081.45</v>
      </c>
      <c r="I47" s="248">
        <v>186081.45</v>
      </c>
      <c r="J47" s="275">
        <f t="shared" si="0"/>
        <v>7.2228652899479374E-3</v>
      </c>
      <c r="K47" s="247">
        <f t="shared" si="1"/>
        <v>0.60893704413092997</v>
      </c>
    </row>
    <row r="48" spans="1:26" ht="25.5" x14ac:dyDescent="0.25">
      <c r="A48" s="246" t="s">
        <v>73</v>
      </c>
      <c r="B48" s="351" t="s">
        <v>1129</v>
      </c>
      <c r="C48" s="352" t="s">
        <v>160</v>
      </c>
      <c r="D48" s="353" t="s">
        <v>1130</v>
      </c>
      <c r="E48" s="352" t="s">
        <v>390</v>
      </c>
      <c r="F48" s="352" t="s">
        <v>188</v>
      </c>
      <c r="G48" s="403">
        <v>23901.427092000002</v>
      </c>
      <c r="H48" s="407">
        <v>7.16</v>
      </c>
      <c r="I48" s="248">
        <v>171134.21797872</v>
      </c>
      <c r="J48" s="275">
        <f t="shared" si="0"/>
        <v>6.6426793372519445E-3</v>
      </c>
      <c r="K48" s="247">
        <f t="shared" si="1"/>
        <v>0.61557972346818191</v>
      </c>
    </row>
    <row r="49" spans="1:11" x14ac:dyDescent="0.25">
      <c r="A49" s="246" t="s">
        <v>73</v>
      </c>
      <c r="B49" s="351" t="s">
        <v>705</v>
      </c>
      <c r="C49" s="352" t="s">
        <v>1336</v>
      </c>
      <c r="D49" s="353" t="s">
        <v>245</v>
      </c>
      <c r="E49" s="352" t="s">
        <v>384</v>
      </c>
      <c r="F49" s="352" t="s">
        <v>340</v>
      </c>
      <c r="G49" s="403">
        <v>5846.35601267129</v>
      </c>
      <c r="H49" s="407">
        <v>29.18</v>
      </c>
      <c r="I49" s="248">
        <v>170596.66844974825</v>
      </c>
      <c r="J49" s="275">
        <f t="shared" si="0"/>
        <v>6.6218140235173514E-3</v>
      </c>
      <c r="K49" s="247">
        <f t="shared" si="1"/>
        <v>0.62220153749169926</v>
      </c>
    </row>
    <row r="50" spans="1:11" x14ac:dyDescent="0.25">
      <c r="A50" s="246" t="s">
        <v>73</v>
      </c>
      <c r="B50" s="351" t="s">
        <v>688</v>
      </c>
      <c r="C50" s="352" t="s">
        <v>1336</v>
      </c>
      <c r="D50" s="353" t="s">
        <v>243</v>
      </c>
      <c r="E50" s="352" t="s">
        <v>384</v>
      </c>
      <c r="F50" s="352" t="s">
        <v>340</v>
      </c>
      <c r="G50" s="403">
        <v>5579.1601979999996</v>
      </c>
      <c r="H50" s="407">
        <v>29.78</v>
      </c>
      <c r="I50" s="248">
        <v>166147.39069644001</v>
      </c>
      <c r="J50" s="275">
        <f t="shared" si="0"/>
        <v>6.4491125863256936E-3</v>
      </c>
      <c r="K50" s="247">
        <f t="shared" si="1"/>
        <v>0.62865065007802501</v>
      </c>
    </row>
    <row r="51" spans="1:11" x14ac:dyDescent="0.25">
      <c r="A51" s="246" t="s">
        <v>73</v>
      </c>
      <c r="B51" s="351" t="s">
        <v>4994</v>
      </c>
      <c r="C51" s="352" t="s">
        <v>130</v>
      </c>
      <c r="D51" s="353" t="s">
        <v>4995</v>
      </c>
      <c r="E51" s="352" t="s">
        <v>390</v>
      </c>
      <c r="F51" s="352" t="s">
        <v>131</v>
      </c>
      <c r="G51" s="403">
        <v>150.08000000000001</v>
      </c>
      <c r="H51" s="407">
        <v>1092.51</v>
      </c>
      <c r="I51" s="248">
        <v>163963.9008</v>
      </c>
      <c r="J51" s="275">
        <f t="shared" si="0"/>
        <v>6.3643590905637648E-3</v>
      </c>
      <c r="K51" s="247">
        <f t="shared" si="1"/>
        <v>0.63501500916858877</v>
      </c>
    </row>
    <row r="52" spans="1:11" x14ac:dyDescent="0.25">
      <c r="A52" s="246" t="s">
        <v>73</v>
      </c>
      <c r="B52" s="351" t="s">
        <v>655</v>
      </c>
      <c r="C52" s="352" t="s">
        <v>1336</v>
      </c>
      <c r="D52" s="353" t="s">
        <v>241</v>
      </c>
      <c r="E52" s="352" t="s">
        <v>384</v>
      </c>
      <c r="F52" s="352" t="s">
        <v>385</v>
      </c>
      <c r="G52" s="403">
        <v>6</v>
      </c>
      <c r="H52" s="407">
        <v>24998.87</v>
      </c>
      <c r="I52" s="248">
        <v>149993.22</v>
      </c>
      <c r="J52" s="275">
        <f t="shared" si="0"/>
        <v>5.8220785707845928E-3</v>
      </c>
      <c r="K52" s="247">
        <f t="shared" si="1"/>
        <v>0.64083708773937331</v>
      </c>
    </row>
    <row r="53" spans="1:11" x14ac:dyDescent="0.25">
      <c r="A53" s="246" t="s">
        <v>73</v>
      </c>
      <c r="B53" s="351" t="s">
        <v>695</v>
      </c>
      <c r="C53" s="352" t="s">
        <v>1336</v>
      </c>
      <c r="D53" s="353" t="s">
        <v>437</v>
      </c>
      <c r="E53" s="352" t="s">
        <v>390</v>
      </c>
      <c r="F53" s="352" t="s">
        <v>138</v>
      </c>
      <c r="G53" s="403">
        <v>876.39377090626999</v>
      </c>
      <c r="H53" s="407">
        <v>168.09</v>
      </c>
      <c r="I53" s="248">
        <v>147313.02895163491</v>
      </c>
      <c r="J53" s="275">
        <f t="shared" si="0"/>
        <v>5.7180453160261772E-3</v>
      </c>
      <c r="K53" s="247">
        <f t="shared" si="1"/>
        <v>0.64655513305539947</v>
      </c>
    </row>
    <row r="54" spans="1:11" ht="25.5" x14ac:dyDescent="0.25">
      <c r="A54" s="246" t="s">
        <v>73</v>
      </c>
      <c r="B54" s="351" t="s">
        <v>5073</v>
      </c>
      <c r="C54" s="352" t="s">
        <v>130</v>
      </c>
      <c r="D54" s="353" t="s">
        <v>5074</v>
      </c>
      <c r="E54" s="352" t="s">
        <v>651</v>
      </c>
      <c r="F54" s="352" t="s">
        <v>5075</v>
      </c>
      <c r="G54" s="403">
        <v>6</v>
      </c>
      <c r="H54" s="407">
        <v>24073.040000000001</v>
      </c>
      <c r="I54" s="248">
        <v>144438.24</v>
      </c>
      <c r="J54" s="275">
        <f t="shared" si="0"/>
        <v>5.6064586246354466E-3</v>
      </c>
      <c r="K54" s="247">
        <f t="shared" si="1"/>
        <v>0.65216159168003496</v>
      </c>
    </row>
    <row r="55" spans="1:11" x14ac:dyDescent="0.25">
      <c r="A55" s="246" t="s">
        <v>73</v>
      </c>
      <c r="B55" s="351" t="s">
        <v>5009</v>
      </c>
      <c r="C55" s="352" t="s">
        <v>1336</v>
      </c>
      <c r="D55" s="353" t="s">
        <v>5010</v>
      </c>
      <c r="E55" s="352" t="s">
        <v>390</v>
      </c>
      <c r="F55" s="352" t="s">
        <v>131</v>
      </c>
      <c r="G55" s="403">
        <v>160.55000000000001</v>
      </c>
      <c r="H55" s="407">
        <v>867.63</v>
      </c>
      <c r="I55" s="248">
        <v>139297.99650000001</v>
      </c>
      <c r="J55" s="275">
        <f t="shared" si="0"/>
        <v>5.4069369293883902E-3</v>
      </c>
      <c r="K55" s="247">
        <f t="shared" si="1"/>
        <v>0.65756852860942339</v>
      </c>
    </row>
    <row r="56" spans="1:11" ht="25.5" x14ac:dyDescent="0.25">
      <c r="A56" s="246" t="s">
        <v>73</v>
      </c>
      <c r="B56" s="351" t="s">
        <v>4986</v>
      </c>
      <c r="C56" s="352" t="s">
        <v>164</v>
      </c>
      <c r="D56" s="353" t="s">
        <v>4987</v>
      </c>
      <c r="E56" s="352" t="s">
        <v>1292</v>
      </c>
      <c r="F56" s="352" t="s">
        <v>131</v>
      </c>
      <c r="G56" s="403">
        <v>259.31</v>
      </c>
      <c r="H56" s="407">
        <v>532</v>
      </c>
      <c r="I56" s="248">
        <v>137952.92000000001</v>
      </c>
      <c r="J56" s="275">
        <f t="shared" si="0"/>
        <v>5.354726962386442E-3</v>
      </c>
      <c r="K56" s="247">
        <f t="shared" si="1"/>
        <v>0.66292325557180987</v>
      </c>
    </row>
    <row r="57" spans="1:11" x14ac:dyDescent="0.25">
      <c r="A57" s="246" t="s">
        <v>73</v>
      </c>
      <c r="B57" s="351" t="s">
        <v>4496</v>
      </c>
      <c r="C57" s="352" t="s">
        <v>1336</v>
      </c>
      <c r="D57" s="353" t="s">
        <v>4497</v>
      </c>
      <c r="E57" s="352" t="s">
        <v>390</v>
      </c>
      <c r="F57" s="352" t="s">
        <v>131</v>
      </c>
      <c r="G57" s="403">
        <v>1613.46</v>
      </c>
      <c r="H57" s="407">
        <v>82.06</v>
      </c>
      <c r="I57" s="248">
        <v>132400.5276</v>
      </c>
      <c r="J57" s="275">
        <f t="shared" si="0"/>
        <v>5.1392074555138825E-3</v>
      </c>
      <c r="K57" s="247">
        <f t="shared" si="1"/>
        <v>0.66806246302732375</v>
      </c>
    </row>
    <row r="58" spans="1:11" ht="38.25" x14ac:dyDescent="0.25">
      <c r="A58" s="246" t="s">
        <v>73</v>
      </c>
      <c r="B58" s="351" t="s">
        <v>5485</v>
      </c>
      <c r="C58" s="352" t="s">
        <v>142</v>
      </c>
      <c r="D58" s="353" t="s">
        <v>5486</v>
      </c>
      <c r="E58" s="352" t="s">
        <v>390</v>
      </c>
      <c r="F58" s="352" t="s">
        <v>131</v>
      </c>
      <c r="G58" s="403">
        <v>185.22</v>
      </c>
      <c r="H58" s="407">
        <v>704.91</v>
      </c>
      <c r="I58" s="248">
        <v>130563.4302</v>
      </c>
      <c r="J58" s="275">
        <f t="shared" si="0"/>
        <v>5.0678993963563816E-3</v>
      </c>
      <c r="K58" s="247">
        <f t="shared" si="1"/>
        <v>0.67313036242368018</v>
      </c>
    </row>
    <row r="59" spans="1:11" x14ac:dyDescent="0.25">
      <c r="A59" s="246" t="s">
        <v>73</v>
      </c>
      <c r="B59" s="351" t="s">
        <v>4404</v>
      </c>
      <c r="C59" s="352" t="s">
        <v>160</v>
      </c>
      <c r="D59" s="353" t="s">
        <v>4405</v>
      </c>
      <c r="E59" s="352" t="s">
        <v>390</v>
      </c>
      <c r="F59" s="352" t="s">
        <v>159</v>
      </c>
      <c r="G59" s="403">
        <v>24389.696</v>
      </c>
      <c r="H59" s="407">
        <v>5.35</v>
      </c>
      <c r="I59" s="248">
        <v>130484.87360000001</v>
      </c>
      <c r="J59" s="275">
        <f t="shared" si="0"/>
        <v>5.0648501738818344E-3</v>
      </c>
      <c r="K59" s="247">
        <f t="shared" si="1"/>
        <v>0.67819521259756199</v>
      </c>
    </row>
    <row r="60" spans="1:11" ht="25.5" x14ac:dyDescent="0.25">
      <c r="A60" s="246" t="s">
        <v>73</v>
      </c>
      <c r="B60" s="354" t="s">
        <v>1117</v>
      </c>
      <c r="C60" s="355" t="s">
        <v>1336</v>
      </c>
      <c r="D60" s="356" t="s">
        <v>1118</v>
      </c>
      <c r="E60" s="355" t="s">
        <v>390</v>
      </c>
      <c r="F60" s="355" t="s">
        <v>910</v>
      </c>
      <c r="G60" s="404">
        <v>49015.63</v>
      </c>
      <c r="H60" s="715">
        <v>2.63</v>
      </c>
      <c r="I60" s="357">
        <v>128911.1069</v>
      </c>
      <c r="J60" s="358">
        <f t="shared" si="0"/>
        <v>5.0037634568989974E-3</v>
      </c>
      <c r="K60" s="359">
        <f t="shared" si="1"/>
        <v>0.683198976054461</v>
      </c>
    </row>
    <row r="61" spans="1:11" x14ac:dyDescent="0.25">
      <c r="A61" s="246" t="s">
        <v>73</v>
      </c>
      <c r="B61" s="354" t="s">
        <v>1234</v>
      </c>
      <c r="C61" s="355" t="s">
        <v>1336</v>
      </c>
      <c r="D61" s="356" t="s">
        <v>1235</v>
      </c>
      <c r="E61" s="355" t="s">
        <v>390</v>
      </c>
      <c r="F61" s="355" t="s">
        <v>131</v>
      </c>
      <c r="G61" s="404">
        <v>147.28</v>
      </c>
      <c r="H61" s="715">
        <v>870.56</v>
      </c>
      <c r="I61" s="357">
        <v>128216.0768</v>
      </c>
      <c r="J61" s="358">
        <f t="shared" si="0"/>
        <v>4.9767854384841631E-3</v>
      </c>
      <c r="K61" s="359">
        <f t="shared" si="1"/>
        <v>0.68817576149294513</v>
      </c>
    </row>
    <row r="62" spans="1:11" x14ac:dyDescent="0.25">
      <c r="A62" s="246" t="s">
        <v>73</v>
      </c>
      <c r="B62" s="354" t="s">
        <v>4400</v>
      </c>
      <c r="C62" s="355" t="s">
        <v>160</v>
      </c>
      <c r="D62" s="356" t="s">
        <v>4401</v>
      </c>
      <c r="E62" s="355" t="s">
        <v>390</v>
      </c>
      <c r="F62" s="355" t="s">
        <v>159</v>
      </c>
      <c r="G62" s="404">
        <v>29109.439999999999</v>
      </c>
      <c r="H62" s="715">
        <v>4.3099999999999996</v>
      </c>
      <c r="I62" s="357">
        <v>125461.68640000001</v>
      </c>
      <c r="J62" s="358">
        <f t="shared" si="0"/>
        <v>4.869872090511403E-3</v>
      </c>
      <c r="K62" s="359">
        <f t="shared" si="1"/>
        <v>0.6930456335834565</v>
      </c>
    </row>
    <row r="63" spans="1:11" x14ac:dyDescent="0.25">
      <c r="A63" s="246" t="s">
        <v>73</v>
      </c>
      <c r="B63" s="354" t="s">
        <v>4946</v>
      </c>
      <c r="C63" s="355" t="s">
        <v>164</v>
      </c>
      <c r="D63" s="356" t="s">
        <v>4947</v>
      </c>
      <c r="E63" s="355" t="s">
        <v>390</v>
      </c>
      <c r="F63" s="355" t="s">
        <v>131</v>
      </c>
      <c r="G63" s="404">
        <v>1287.1320000000001</v>
      </c>
      <c r="H63" s="715">
        <v>95.78</v>
      </c>
      <c r="I63" s="357">
        <v>123281.50296</v>
      </c>
      <c r="J63" s="358">
        <f t="shared" si="0"/>
        <v>4.7852469368784359E-3</v>
      </c>
      <c r="K63" s="359">
        <f t="shared" si="1"/>
        <v>0.69783088052033493</v>
      </c>
    </row>
    <row r="64" spans="1:11" ht="38.25" x14ac:dyDescent="0.25">
      <c r="A64" s="246" t="s">
        <v>73</v>
      </c>
      <c r="B64" s="354" t="s">
        <v>4289</v>
      </c>
      <c r="C64" s="355" t="s">
        <v>1297</v>
      </c>
      <c r="D64" s="356" t="s">
        <v>4290</v>
      </c>
      <c r="E64" s="355" t="s">
        <v>390</v>
      </c>
      <c r="F64" s="355" t="s">
        <v>136</v>
      </c>
      <c r="G64" s="404">
        <v>1</v>
      </c>
      <c r="H64" s="715">
        <v>118000</v>
      </c>
      <c r="I64" s="357">
        <v>118000</v>
      </c>
      <c r="J64" s="358">
        <f t="shared" si="0"/>
        <v>4.5802421692965984E-3</v>
      </c>
      <c r="K64" s="359">
        <f t="shared" si="1"/>
        <v>0.70241112268963157</v>
      </c>
    </row>
    <row r="65" spans="1:11" x14ac:dyDescent="0.25">
      <c r="A65" s="246" t="s">
        <v>73</v>
      </c>
      <c r="B65" s="354" t="s">
        <v>825</v>
      </c>
      <c r="C65" s="355" t="s">
        <v>1336</v>
      </c>
      <c r="D65" s="356" t="s">
        <v>637</v>
      </c>
      <c r="E65" s="355" t="s">
        <v>390</v>
      </c>
      <c r="F65" s="355" t="s">
        <v>141</v>
      </c>
      <c r="G65" s="404">
        <v>4920.5600000000004</v>
      </c>
      <c r="H65" s="715">
        <v>22</v>
      </c>
      <c r="I65" s="357">
        <v>108252.32</v>
      </c>
      <c r="J65" s="358">
        <f t="shared" si="0"/>
        <v>4.2018800083744876E-3</v>
      </c>
      <c r="K65" s="359">
        <f t="shared" si="1"/>
        <v>0.70661300269800609</v>
      </c>
    </row>
    <row r="66" spans="1:11" x14ac:dyDescent="0.25">
      <c r="A66" s="246" t="s">
        <v>73</v>
      </c>
      <c r="B66" s="354" t="s">
        <v>4048</v>
      </c>
      <c r="C66" s="355" t="s">
        <v>1336</v>
      </c>
      <c r="D66" s="356" t="s">
        <v>1590</v>
      </c>
      <c r="E66" s="355" t="s">
        <v>390</v>
      </c>
      <c r="F66" s="355" t="s">
        <v>141</v>
      </c>
      <c r="G66" s="404">
        <v>697.88400000000001</v>
      </c>
      <c r="H66" s="715">
        <v>148.5</v>
      </c>
      <c r="I66" s="357">
        <v>103635.774</v>
      </c>
      <c r="J66" s="358">
        <f t="shared" si="0"/>
        <v>4.0226859518855259E-3</v>
      </c>
      <c r="K66" s="359">
        <f t="shared" si="1"/>
        <v>0.71063568864989157</v>
      </c>
    </row>
    <row r="67" spans="1:11" x14ac:dyDescent="0.25">
      <c r="A67" s="246" t="s">
        <v>73</v>
      </c>
      <c r="B67" s="354" t="s">
        <v>667</v>
      </c>
      <c r="C67" s="355" t="s">
        <v>1336</v>
      </c>
      <c r="D67" s="356" t="s">
        <v>407</v>
      </c>
      <c r="E67" s="355" t="s">
        <v>390</v>
      </c>
      <c r="F67" s="355" t="s">
        <v>141</v>
      </c>
      <c r="G67" s="404">
        <v>7800.4654339999997</v>
      </c>
      <c r="H67" s="715">
        <v>12.93</v>
      </c>
      <c r="I67" s="357">
        <v>100860.01806161999</v>
      </c>
      <c r="J67" s="358">
        <f t="shared" si="0"/>
        <v>3.9149432874732923E-3</v>
      </c>
      <c r="K67" s="359">
        <f t="shared" si="1"/>
        <v>0.7145506319373649</v>
      </c>
    </row>
    <row r="68" spans="1:11" ht="38.25" x14ac:dyDescent="0.25">
      <c r="A68" s="246" t="s">
        <v>73</v>
      </c>
      <c r="B68" s="354" t="s">
        <v>5499</v>
      </c>
      <c r="C68" s="355" t="s">
        <v>142</v>
      </c>
      <c r="D68" s="356" t="s">
        <v>5500</v>
      </c>
      <c r="E68" s="355" t="s">
        <v>390</v>
      </c>
      <c r="F68" s="355" t="s">
        <v>131</v>
      </c>
      <c r="G68" s="404">
        <v>14.62</v>
      </c>
      <c r="H68" s="715">
        <v>6753.73</v>
      </c>
      <c r="I68" s="357">
        <v>98739.532600000006</v>
      </c>
      <c r="J68" s="358">
        <f t="shared" si="0"/>
        <v>3.8326353473826799E-3</v>
      </c>
      <c r="K68" s="359">
        <f t="shared" si="1"/>
        <v>0.71838326728474755</v>
      </c>
    </row>
    <row r="69" spans="1:11" x14ac:dyDescent="0.25">
      <c r="A69" s="246" t="s">
        <v>73</v>
      </c>
      <c r="B69" s="354" t="s">
        <v>4672</v>
      </c>
      <c r="C69" s="355" t="s">
        <v>1648</v>
      </c>
      <c r="D69" s="356" t="s">
        <v>4673</v>
      </c>
      <c r="E69" s="355" t="s">
        <v>390</v>
      </c>
      <c r="F69" s="355" t="s">
        <v>159</v>
      </c>
      <c r="G69" s="404">
        <v>1597</v>
      </c>
      <c r="H69" s="715">
        <v>61</v>
      </c>
      <c r="I69" s="357">
        <v>97417</v>
      </c>
      <c r="J69" s="358">
        <f t="shared" si="0"/>
        <v>3.7813004356471755E-3</v>
      </c>
      <c r="K69" s="359">
        <f t="shared" si="1"/>
        <v>0.72216456772039472</v>
      </c>
    </row>
    <row r="70" spans="1:11" x14ac:dyDescent="0.25">
      <c r="A70" s="246" t="s">
        <v>73</v>
      </c>
      <c r="B70" s="354" t="s">
        <v>719</v>
      </c>
      <c r="C70" s="355" t="s">
        <v>1336</v>
      </c>
      <c r="D70" s="356" t="s">
        <v>469</v>
      </c>
      <c r="E70" s="355" t="s">
        <v>390</v>
      </c>
      <c r="F70" s="355" t="s">
        <v>339</v>
      </c>
      <c r="G70" s="404">
        <v>3108</v>
      </c>
      <c r="H70" s="715">
        <v>31</v>
      </c>
      <c r="I70" s="357">
        <v>96348</v>
      </c>
      <c r="J70" s="358">
        <f t="shared" si="0"/>
        <v>3.7398065468422768E-3</v>
      </c>
      <c r="K70" s="359">
        <f t="shared" si="1"/>
        <v>0.72590437426723697</v>
      </c>
    </row>
    <row r="71" spans="1:11" x14ac:dyDescent="0.25">
      <c r="A71" s="246" t="s">
        <v>73</v>
      </c>
      <c r="B71" s="354" t="s">
        <v>5314</v>
      </c>
      <c r="C71" s="355" t="s">
        <v>164</v>
      </c>
      <c r="D71" s="356" t="s">
        <v>5315</v>
      </c>
      <c r="E71" s="355" t="s">
        <v>390</v>
      </c>
      <c r="F71" s="355" t="s">
        <v>136</v>
      </c>
      <c r="G71" s="404">
        <v>1</v>
      </c>
      <c r="H71" s="715">
        <v>95361.97</v>
      </c>
      <c r="I71" s="357">
        <v>95361.97</v>
      </c>
      <c r="J71" s="358">
        <f t="shared" si="0"/>
        <v>3.7015331893321792E-3</v>
      </c>
      <c r="K71" s="359">
        <f t="shared" si="1"/>
        <v>0.72960590745656917</v>
      </c>
    </row>
    <row r="72" spans="1:11" x14ac:dyDescent="0.25">
      <c r="A72" s="246" t="s">
        <v>73</v>
      </c>
      <c r="B72" s="354" t="s">
        <v>876</v>
      </c>
      <c r="C72" s="355" t="s">
        <v>1336</v>
      </c>
      <c r="D72" s="356" t="s">
        <v>266</v>
      </c>
      <c r="E72" s="355" t="s">
        <v>390</v>
      </c>
      <c r="F72" s="355" t="s">
        <v>141</v>
      </c>
      <c r="G72" s="404">
        <v>41090.465400000001</v>
      </c>
      <c r="H72" s="715">
        <v>2.31</v>
      </c>
      <c r="I72" s="357">
        <v>94918.975074000002</v>
      </c>
      <c r="J72" s="358">
        <f t="shared" si="0"/>
        <v>3.6843380703419281E-3</v>
      </c>
      <c r="K72" s="359">
        <f t="shared" si="1"/>
        <v>0.73329024552691113</v>
      </c>
    </row>
    <row r="73" spans="1:11" x14ac:dyDescent="0.25">
      <c r="A73" s="246" t="s">
        <v>73</v>
      </c>
      <c r="B73" s="354" t="s">
        <v>4480</v>
      </c>
      <c r="C73" s="355" t="s">
        <v>1336</v>
      </c>
      <c r="D73" s="356" t="s">
        <v>4481</v>
      </c>
      <c r="E73" s="355" t="s">
        <v>390</v>
      </c>
      <c r="F73" s="355" t="s">
        <v>138</v>
      </c>
      <c r="G73" s="404">
        <v>167.43402</v>
      </c>
      <c r="H73" s="715">
        <v>550</v>
      </c>
      <c r="I73" s="357">
        <v>92088.710999999996</v>
      </c>
      <c r="J73" s="358">
        <f t="shared" si="0"/>
        <v>3.574479639308199E-3</v>
      </c>
      <c r="K73" s="359">
        <f t="shared" si="1"/>
        <v>0.73686472516621937</v>
      </c>
    </row>
    <row r="74" spans="1:11" x14ac:dyDescent="0.25">
      <c r="A74" s="246" t="s">
        <v>73</v>
      </c>
      <c r="B74" s="354" t="s">
        <v>4906</v>
      </c>
      <c r="C74" s="355" t="s">
        <v>974</v>
      </c>
      <c r="D74" s="356" t="s">
        <v>4907</v>
      </c>
      <c r="E74" s="355" t="s">
        <v>390</v>
      </c>
      <c r="F74" s="355" t="s">
        <v>188</v>
      </c>
      <c r="G74" s="404">
        <v>1283.348</v>
      </c>
      <c r="H74" s="715">
        <v>70.92</v>
      </c>
      <c r="I74" s="357">
        <v>91015.040160000004</v>
      </c>
      <c r="J74" s="358">
        <f t="shared" si="0"/>
        <v>3.5328044489919951E-3</v>
      </c>
      <c r="K74" s="359">
        <f t="shared" si="1"/>
        <v>0.74039752961521133</v>
      </c>
    </row>
    <row r="75" spans="1:11" x14ac:dyDescent="0.25">
      <c r="A75" s="246" t="s">
        <v>73</v>
      </c>
      <c r="B75" s="354" t="s">
        <v>666</v>
      </c>
      <c r="C75" s="355" t="s">
        <v>1336</v>
      </c>
      <c r="D75" s="356" t="s">
        <v>403</v>
      </c>
      <c r="E75" s="355" t="s">
        <v>390</v>
      </c>
      <c r="F75" s="355" t="s">
        <v>141</v>
      </c>
      <c r="G75" s="404">
        <v>8608.9672859999991</v>
      </c>
      <c r="H75" s="715">
        <v>10.54</v>
      </c>
      <c r="I75" s="357">
        <v>90738.515194439999</v>
      </c>
      <c r="J75" s="358">
        <f t="shared" si="0"/>
        <v>3.5220709633299509E-3</v>
      </c>
      <c r="K75" s="359">
        <f t="shared" si="1"/>
        <v>0.74391960057854123</v>
      </c>
    </row>
    <row r="76" spans="1:11" x14ac:dyDescent="0.25">
      <c r="A76" s="246" t="s">
        <v>73</v>
      </c>
      <c r="B76" s="354" t="s">
        <v>5538</v>
      </c>
      <c r="C76" s="355" t="s">
        <v>130</v>
      </c>
      <c r="D76" s="356" t="s">
        <v>5539</v>
      </c>
      <c r="E76" s="355" t="s">
        <v>390</v>
      </c>
      <c r="F76" s="355" t="s">
        <v>131</v>
      </c>
      <c r="G76" s="404">
        <v>1203.5429999999999</v>
      </c>
      <c r="H76" s="715">
        <v>73.150000000000006</v>
      </c>
      <c r="I76" s="357">
        <v>88039.170450000005</v>
      </c>
      <c r="J76" s="358">
        <f t="shared" si="0"/>
        <v>3.4172942461439069E-3</v>
      </c>
      <c r="K76" s="359">
        <f t="shared" si="1"/>
        <v>0.74733689482468513</v>
      </c>
    </row>
    <row r="77" spans="1:11" x14ac:dyDescent="0.25">
      <c r="A77" s="246" t="s">
        <v>73</v>
      </c>
      <c r="B77" s="354" t="s">
        <v>727</v>
      </c>
      <c r="C77" s="355" t="s">
        <v>1336</v>
      </c>
      <c r="D77" s="356" t="s">
        <v>484</v>
      </c>
      <c r="E77" s="355" t="s">
        <v>390</v>
      </c>
      <c r="F77" s="355" t="s">
        <v>156</v>
      </c>
      <c r="G77" s="404">
        <v>12665.932479999999</v>
      </c>
      <c r="H77" s="715">
        <v>6.81</v>
      </c>
      <c r="I77" s="357">
        <v>86255.000188799997</v>
      </c>
      <c r="J77" s="358">
        <f t="shared" ref="J77:J140" si="2">(I77/$K$987)</f>
        <v>3.3480405862493881E-3</v>
      </c>
      <c r="K77" s="359">
        <f t="shared" ref="K77:K140" si="3">(J77+K76)</f>
        <v>0.75068493541093451</v>
      </c>
    </row>
    <row r="78" spans="1:11" x14ac:dyDescent="0.25">
      <c r="A78" s="246" t="s">
        <v>73</v>
      </c>
      <c r="B78" s="354" t="s">
        <v>4968</v>
      </c>
      <c r="C78" s="355" t="s">
        <v>1336</v>
      </c>
      <c r="D78" s="356" t="s">
        <v>4969</v>
      </c>
      <c r="E78" s="355" t="s">
        <v>390</v>
      </c>
      <c r="F78" s="355" t="s">
        <v>131</v>
      </c>
      <c r="G78" s="404">
        <v>198.73</v>
      </c>
      <c r="H78" s="715">
        <v>428.16</v>
      </c>
      <c r="I78" s="357">
        <v>85088.236799999999</v>
      </c>
      <c r="J78" s="358">
        <f t="shared" si="2"/>
        <v>3.3027519517157176E-3</v>
      </c>
      <c r="K78" s="359">
        <f t="shared" si="3"/>
        <v>0.75398768736265021</v>
      </c>
    </row>
    <row r="79" spans="1:11" x14ac:dyDescent="0.25">
      <c r="A79" s="246" t="s">
        <v>73</v>
      </c>
      <c r="B79" s="354" t="s">
        <v>3946</v>
      </c>
      <c r="C79" s="355" t="s">
        <v>1336</v>
      </c>
      <c r="D79" s="356" t="s">
        <v>238</v>
      </c>
      <c r="E79" s="355" t="s">
        <v>384</v>
      </c>
      <c r="F79" s="355" t="s">
        <v>385</v>
      </c>
      <c r="G79" s="404">
        <v>12</v>
      </c>
      <c r="H79" s="715">
        <v>7069.47</v>
      </c>
      <c r="I79" s="357">
        <v>84833.64</v>
      </c>
      <c r="J79" s="358">
        <f t="shared" si="2"/>
        <v>3.292869621211243E-3</v>
      </c>
      <c r="K79" s="359">
        <f t="shared" si="3"/>
        <v>0.75728055698386143</v>
      </c>
    </row>
    <row r="80" spans="1:11" x14ac:dyDescent="0.25">
      <c r="A80" s="246" t="s">
        <v>73</v>
      </c>
      <c r="B80" s="354" t="s">
        <v>3978</v>
      </c>
      <c r="C80" s="355" t="s">
        <v>1336</v>
      </c>
      <c r="D80" s="356" t="s">
        <v>3979</v>
      </c>
      <c r="E80" s="355" t="s">
        <v>390</v>
      </c>
      <c r="F80" s="355" t="s">
        <v>156</v>
      </c>
      <c r="G80" s="404">
        <v>13240.48</v>
      </c>
      <c r="H80" s="715">
        <v>6.39</v>
      </c>
      <c r="I80" s="357">
        <v>84606.667199999996</v>
      </c>
      <c r="J80" s="358">
        <f t="shared" si="2"/>
        <v>3.2840595331617233E-3</v>
      </c>
      <c r="K80" s="359">
        <f t="shared" si="3"/>
        <v>0.76056461651702312</v>
      </c>
    </row>
    <row r="81" spans="1:11" x14ac:dyDescent="0.25">
      <c r="A81" s="246" t="s">
        <v>73</v>
      </c>
      <c r="B81" s="354" t="s">
        <v>3968</v>
      </c>
      <c r="C81" s="355" t="s">
        <v>1336</v>
      </c>
      <c r="D81" s="356" t="s">
        <v>3969</v>
      </c>
      <c r="E81" s="355" t="s">
        <v>390</v>
      </c>
      <c r="F81" s="355" t="s">
        <v>138</v>
      </c>
      <c r="G81" s="404">
        <v>844.94439999999997</v>
      </c>
      <c r="H81" s="715">
        <v>98</v>
      </c>
      <c r="I81" s="357">
        <v>82804.551200000002</v>
      </c>
      <c r="J81" s="358">
        <f t="shared" si="2"/>
        <v>3.2141092984399938E-3</v>
      </c>
      <c r="K81" s="359">
        <f t="shared" si="3"/>
        <v>0.76377872581546313</v>
      </c>
    </row>
    <row r="82" spans="1:11" x14ac:dyDescent="0.25">
      <c r="A82" s="246" t="s">
        <v>73</v>
      </c>
      <c r="B82" s="354" t="s">
        <v>5134</v>
      </c>
      <c r="C82" s="355" t="s">
        <v>1336</v>
      </c>
      <c r="D82" s="356" t="s">
        <v>5135</v>
      </c>
      <c r="E82" s="355" t="s">
        <v>390</v>
      </c>
      <c r="F82" s="355" t="s">
        <v>131</v>
      </c>
      <c r="G82" s="404">
        <v>1395.8789999999999</v>
      </c>
      <c r="H82" s="715">
        <v>56.36</v>
      </c>
      <c r="I82" s="357">
        <v>78671.740439999994</v>
      </c>
      <c r="J82" s="358">
        <f t="shared" si="2"/>
        <v>3.0536917211461396E-3</v>
      </c>
      <c r="K82" s="359">
        <f t="shared" si="3"/>
        <v>0.76683241753660925</v>
      </c>
    </row>
    <row r="83" spans="1:11" ht="25.5" x14ac:dyDescent="0.25">
      <c r="A83" s="246" t="s">
        <v>73</v>
      </c>
      <c r="B83" s="354" t="s">
        <v>5079</v>
      </c>
      <c r="C83" s="355" t="s">
        <v>160</v>
      </c>
      <c r="D83" s="356" t="s">
        <v>5080</v>
      </c>
      <c r="E83" s="355" t="s">
        <v>390</v>
      </c>
      <c r="F83" s="355" t="s">
        <v>131</v>
      </c>
      <c r="G83" s="404">
        <v>638.12099999999998</v>
      </c>
      <c r="H83" s="715">
        <v>122.68</v>
      </c>
      <c r="I83" s="357">
        <v>78284.684280000001</v>
      </c>
      <c r="J83" s="358">
        <f t="shared" si="2"/>
        <v>3.0386678995705635E-3</v>
      </c>
      <c r="K83" s="359">
        <f t="shared" si="3"/>
        <v>0.76987108543617977</v>
      </c>
    </row>
    <row r="84" spans="1:11" x14ac:dyDescent="0.25">
      <c r="A84" s="246" t="s">
        <v>73</v>
      </c>
      <c r="B84" s="354" t="s">
        <v>1112</v>
      </c>
      <c r="C84" s="355" t="s">
        <v>1336</v>
      </c>
      <c r="D84" s="356" t="s">
        <v>272</v>
      </c>
      <c r="E84" s="355" t="s">
        <v>384</v>
      </c>
      <c r="F84" s="355" t="s">
        <v>385</v>
      </c>
      <c r="G84" s="404">
        <v>6</v>
      </c>
      <c r="H84" s="715">
        <v>12985.9</v>
      </c>
      <c r="I84" s="357">
        <v>77915.399999999994</v>
      </c>
      <c r="J84" s="358">
        <f t="shared" si="2"/>
        <v>3.0243339043865437E-3</v>
      </c>
      <c r="K84" s="359">
        <f t="shared" si="3"/>
        <v>0.77289541934056627</v>
      </c>
    </row>
    <row r="85" spans="1:11" ht="25.5" x14ac:dyDescent="0.25">
      <c r="A85" s="246" t="s">
        <v>73</v>
      </c>
      <c r="B85" s="354" t="s">
        <v>821</v>
      </c>
      <c r="C85" s="355" t="s">
        <v>1336</v>
      </c>
      <c r="D85" s="356" t="s">
        <v>634</v>
      </c>
      <c r="E85" s="355" t="s">
        <v>390</v>
      </c>
      <c r="F85" s="355" t="s">
        <v>141</v>
      </c>
      <c r="G85" s="404">
        <v>15993.43406</v>
      </c>
      <c r="H85" s="715">
        <v>4.84</v>
      </c>
      <c r="I85" s="357">
        <v>77408.220850400001</v>
      </c>
      <c r="J85" s="358">
        <f t="shared" si="2"/>
        <v>3.0046474355019176E-3</v>
      </c>
      <c r="K85" s="359">
        <f t="shared" si="3"/>
        <v>0.77590006677606815</v>
      </c>
    </row>
    <row r="86" spans="1:11" x14ac:dyDescent="0.25">
      <c r="A86" s="246" t="s">
        <v>73</v>
      </c>
      <c r="B86" s="354" t="s">
        <v>730</v>
      </c>
      <c r="C86" s="355" t="s">
        <v>1336</v>
      </c>
      <c r="D86" s="356" t="s">
        <v>485</v>
      </c>
      <c r="E86" s="355" t="s">
        <v>390</v>
      </c>
      <c r="F86" s="355" t="s">
        <v>156</v>
      </c>
      <c r="G86" s="404">
        <v>10197.781752000001</v>
      </c>
      <c r="H86" s="715">
        <v>7.5</v>
      </c>
      <c r="I86" s="357">
        <v>76483.363140000001</v>
      </c>
      <c r="J86" s="358">
        <f t="shared" si="2"/>
        <v>2.9687485178258735E-3</v>
      </c>
      <c r="K86" s="359">
        <f t="shared" si="3"/>
        <v>0.77886881529389407</v>
      </c>
    </row>
    <row r="87" spans="1:11" x14ac:dyDescent="0.25">
      <c r="A87" s="246" t="s">
        <v>73</v>
      </c>
      <c r="B87" s="354" t="s">
        <v>663</v>
      </c>
      <c r="C87" s="355" t="s">
        <v>1336</v>
      </c>
      <c r="D87" s="356" t="s">
        <v>400</v>
      </c>
      <c r="E87" s="355" t="s">
        <v>390</v>
      </c>
      <c r="F87" s="355" t="s">
        <v>141</v>
      </c>
      <c r="G87" s="404">
        <v>11814.8361</v>
      </c>
      <c r="H87" s="715">
        <v>6.36</v>
      </c>
      <c r="I87" s="357">
        <v>75142.357596000002</v>
      </c>
      <c r="J87" s="358">
        <f t="shared" si="2"/>
        <v>2.9166965674708796E-3</v>
      </c>
      <c r="K87" s="359">
        <f t="shared" si="3"/>
        <v>0.78178551186136491</v>
      </c>
    </row>
    <row r="88" spans="1:11" ht="25.5" x14ac:dyDescent="0.25">
      <c r="A88" s="246" t="s">
        <v>73</v>
      </c>
      <c r="B88" s="354" t="s">
        <v>756</v>
      </c>
      <c r="C88" s="355" t="s">
        <v>160</v>
      </c>
      <c r="D88" s="356" t="s">
        <v>4307</v>
      </c>
      <c r="E88" s="355" t="s">
        <v>390</v>
      </c>
      <c r="F88" s="355" t="s">
        <v>188</v>
      </c>
      <c r="G88" s="404">
        <v>943.24112400000001</v>
      </c>
      <c r="H88" s="715">
        <v>79.45</v>
      </c>
      <c r="I88" s="357">
        <v>74940.507301799997</v>
      </c>
      <c r="J88" s="358">
        <f t="shared" si="2"/>
        <v>2.9088616248490167E-3</v>
      </c>
      <c r="K88" s="359">
        <f t="shared" si="3"/>
        <v>0.78469437348621396</v>
      </c>
    </row>
    <row r="89" spans="1:11" x14ac:dyDescent="0.25">
      <c r="A89" s="246" t="s">
        <v>73</v>
      </c>
      <c r="B89" s="354" t="s">
        <v>5132</v>
      </c>
      <c r="C89" s="355" t="s">
        <v>1336</v>
      </c>
      <c r="D89" s="356" t="s">
        <v>5133</v>
      </c>
      <c r="E89" s="355" t="s">
        <v>390</v>
      </c>
      <c r="F89" s="355" t="s">
        <v>156</v>
      </c>
      <c r="G89" s="404">
        <v>11808.984</v>
      </c>
      <c r="H89" s="715">
        <v>6.33</v>
      </c>
      <c r="I89" s="357">
        <v>74750.868719999999</v>
      </c>
      <c r="J89" s="358">
        <f t="shared" si="2"/>
        <v>2.901500687312695E-3</v>
      </c>
      <c r="K89" s="359">
        <f t="shared" si="3"/>
        <v>0.78759587417352661</v>
      </c>
    </row>
    <row r="90" spans="1:11" x14ac:dyDescent="0.25">
      <c r="A90" s="246" t="s">
        <v>73</v>
      </c>
      <c r="B90" s="354" t="s">
        <v>4954</v>
      </c>
      <c r="C90" s="355" t="s">
        <v>164</v>
      </c>
      <c r="D90" s="356" t="s">
        <v>4955</v>
      </c>
      <c r="E90" s="355" t="s">
        <v>390</v>
      </c>
      <c r="F90" s="355" t="s">
        <v>136</v>
      </c>
      <c r="G90" s="404">
        <v>34</v>
      </c>
      <c r="H90" s="715">
        <v>2006.17</v>
      </c>
      <c r="I90" s="357">
        <v>68209.78</v>
      </c>
      <c r="J90" s="358">
        <f t="shared" si="2"/>
        <v>2.647604328088506E-3</v>
      </c>
      <c r="K90" s="359">
        <f t="shared" si="3"/>
        <v>0.79024347850161514</v>
      </c>
    </row>
    <row r="91" spans="1:11" x14ac:dyDescent="0.25">
      <c r="A91" s="246" t="s">
        <v>73</v>
      </c>
      <c r="B91" s="354" t="s">
        <v>3950</v>
      </c>
      <c r="C91" s="355" t="s">
        <v>1336</v>
      </c>
      <c r="D91" s="356" t="s">
        <v>472</v>
      </c>
      <c r="E91" s="355" t="s">
        <v>384</v>
      </c>
      <c r="F91" s="355" t="s">
        <v>385</v>
      </c>
      <c r="G91" s="404">
        <v>18</v>
      </c>
      <c r="H91" s="715">
        <v>3773.65</v>
      </c>
      <c r="I91" s="357">
        <v>67925.7</v>
      </c>
      <c r="J91" s="358">
        <f t="shared" si="2"/>
        <v>2.6365775891439825E-3</v>
      </c>
      <c r="K91" s="359">
        <f t="shared" si="3"/>
        <v>0.79288005609075907</v>
      </c>
    </row>
    <row r="92" spans="1:11" x14ac:dyDescent="0.25">
      <c r="A92" s="246" t="s">
        <v>73</v>
      </c>
      <c r="B92" s="354" t="s">
        <v>3947</v>
      </c>
      <c r="C92" s="355" t="s">
        <v>1336</v>
      </c>
      <c r="D92" s="356" t="s">
        <v>274</v>
      </c>
      <c r="E92" s="355" t="s">
        <v>384</v>
      </c>
      <c r="F92" s="355" t="s">
        <v>385</v>
      </c>
      <c r="G92" s="404">
        <v>12</v>
      </c>
      <c r="H92" s="715">
        <v>5372.51</v>
      </c>
      <c r="I92" s="357">
        <v>64470.12</v>
      </c>
      <c r="J92" s="358">
        <f t="shared" si="2"/>
        <v>2.5024471379967122E-3</v>
      </c>
      <c r="K92" s="359">
        <f t="shared" si="3"/>
        <v>0.79538250322875581</v>
      </c>
    </row>
    <row r="93" spans="1:11" x14ac:dyDescent="0.25">
      <c r="A93" s="246" t="s">
        <v>73</v>
      </c>
      <c r="B93" s="354" t="s">
        <v>792</v>
      </c>
      <c r="C93" s="355" t="s">
        <v>1336</v>
      </c>
      <c r="D93" s="356" t="s">
        <v>581</v>
      </c>
      <c r="E93" s="355" t="s">
        <v>390</v>
      </c>
      <c r="F93" s="355" t="s">
        <v>156</v>
      </c>
      <c r="G93" s="404">
        <v>9812.6270000000004</v>
      </c>
      <c r="H93" s="715">
        <v>6.5</v>
      </c>
      <c r="I93" s="357">
        <v>63782.075499999999</v>
      </c>
      <c r="J93" s="358">
        <f t="shared" si="2"/>
        <v>2.4757402699183001E-3</v>
      </c>
      <c r="K93" s="359">
        <f t="shared" si="3"/>
        <v>0.79785824349867407</v>
      </c>
    </row>
    <row r="94" spans="1:11" ht="25.5" x14ac:dyDescent="0.25">
      <c r="A94" s="246" t="s">
        <v>73</v>
      </c>
      <c r="B94" s="354" t="s">
        <v>4898</v>
      </c>
      <c r="C94" s="355" t="s">
        <v>160</v>
      </c>
      <c r="D94" s="356" t="s">
        <v>4899</v>
      </c>
      <c r="E94" s="355" t="s">
        <v>390</v>
      </c>
      <c r="F94" s="355" t="s">
        <v>188</v>
      </c>
      <c r="G94" s="404">
        <v>1941.4528913700001</v>
      </c>
      <c r="H94" s="715">
        <v>32.57</v>
      </c>
      <c r="I94" s="357">
        <v>63233.1206719209</v>
      </c>
      <c r="J94" s="358">
        <f t="shared" si="2"/>
        <v>2.4544322525233268E-3</v>
      </c>
      <c r="K94" s="359">
        <f t="shared" si="3"/>
        <v>0.80031267575119736</v>
      </c>
    </row>
    <row r="95" spans="1:11" ht="25.5" x14ac:dyDescent="0.25">
      <c r="A95" s="246" t="s">
        <v>73</v>
      </c>
      <c r="B95" s="354" t="s">
        <v>5681</v>
      </c>
      <c r="C95" s="355" t="s">
        <v>160</v>
      </c>
      <c r="D95" s="356" t="s">
        <v>5682</v>
      </c>
      <c r="E95" s="355" t="s">
        <v>390</v>
      </c>
      <c r="F95" s="355" t="s">
        <v>5683</v>
      </c>
      <c r="G95" s="404">
        <v>519.32104973056005</v>
      </c>
      <c r="H95" s="715">
        <v>119.87</v>
      </c>
      <c r="I95" s="357">
        <v>62251.014231202229</v>
      </c>
      <c r="J95" s="358">
        <f t="shared" si="2"/>
        <v>2.4163111903663993E-3</v>
      </c>
      <c r="K95" s="359">
        <f t="shared" si="3"/>
        <v>0.8027289869415638</v>
      </c>
    </row>
    <row r="96" spans="1:11" x14ac:dyDescent="0.25">
      <c r="A96" s="246" t="s">
        <v>73</v>
      </c>
      <c r="B96" s="354" t="s">
        <v>3974</v>
      </c>
      <c r="C96" s="355" t="s">
        <v>1336</v>
      </c>
      <c r="D96" s="356" t="s">
        <v>3975</v>
      </c>
      <c r="E96" s="355" t="s">
        <v>390</v>
      </c>
      <c r="F96" s="355" t="s">
        <v>138</v>
      </c>
      <c r="G96" s="404">
        <v>1094.5476000000001</v>
      </c>
      <c r="H96" s="715">
        <v>56.67</v>
      </c>
      <c r="I96" s="357">
        <v>62028.012492000002</v>
      </c>
      <c r="J96" s="358">
        <f t="shared" si="2"/>
        <v>2.4076552414704628E-3</v>
      </c>
      <c r="K96" s="359">
        <f t="shared" si="3"/>
        <v>0.80513664218303427</v>
      </c>
    </row>
    <row r="97" spans="1:11" x14ac:dyDescent="0.25">
      <c r="A97" s="246" t="s">
        <v>73</v>
      </c>
      <c r="B97" s="354" t="s">
        <v>5311</v>
      </c>
      <c r="C97" s="355" t="s">
        <v>1336</v>
      </c>
      <c r="D97" s="356" t="s">
        <v>3421</v>
      </c>
      <c r="E97" s="355" t="s">
        <v>390</v>
      </c>
      <c r="F97" s="355" t="s">
        <v>136</v>
      </c>
      <c r="G97" s="404">
        <v>1</v>
      </c>
      <c r="H97" s="715">
        <v>60967</v>
      </c>
      <c r="I97" s="357">
        <v>60967</v>
      </c>
      <c r="J97" s="358">
        <f t="shared" si="2"/>
        <v>2.3664713926737774E-3</v>
      </c>
      <c r="K97" s="359">
        <f t="shared" si="3"/>
        <v>0.80750311357570803</v>
      </c>
    </row>
    <row r="98" spans="1:11" x14ac:dyDescent="0.25">
      <c r="A98" s="246" t="s">
        <v>73</v>
      </c>
      <c r="B98" s="354" t="s">
        <v>702</v>
      </c>
      <c r="C98" s="355" t="s">
        <v>1336</v>
      </c>
      <c r="D98" s="356" t="s">
        <v>448</v>
      </c>
      <c r="E98" s="355" t="s">
        <v>390</v>
      </c>
      <c r="F98" s="355" t="s">
        <v>395</v>
      </c>
      <c r="G98" s="404">
        <v>2206.8112000000001</v>
      </c>
      <c r="H98" s="715">
        <v>27</v>
      </c>
      <c r="I98" s="357">
        <v>59583.902399999999</v>
      </c>
      <c r="J98" s="358">
        <f t="shared" si="2"/>
        <v>2.3127856134214642E-3</v>
      </c>
      <c r="K98" s="359">
        <f t="shared" si="3"/>
        <v>0.80981589918912955</v>
      </c>
    </row>
    <row r="99" spans="1:11" ht="38.25" x14ac:dyDescent="0.25">
      <c r="A99" s="246" t="s">
        <v>73</v>
      </c>
      <c r="B99" s="354" t="s">
        <v>5136</v>
      </c>
      <c r="C99" s="355" t="s">
        <v>142</v>
      </c>
      <c r="D99" s="356" t="s">
        <v>5137</v>
      </c>
      <c r="E99" s="355" t="s">
        <v>390</v>
      </c>
      <c r="F99" s="355" t="s">
        <v>131</v>
      </c>
      <c r="G99" s="404">
        <v>684.26</v>
      </c>
      <c r="H99" s="715">
        <v>82.25</v>
      </c>
      <c r="I99" s="357">
        <v>56280.385000000002</v>
      </c>
      <c r="J99" s="358">
        <f t="shared" si="2"/>
        <v>2.1845575650953201E-3</v>
      </c>
      <c r="K99" s="359">
        <f t="shared" si="3"/>
        <v>0.81200045675422483</v>
      </c>
    </row>
    <row r="100" spans="1:11" x14ac:dyDescent="0.25">
      <c r="A100" s="246" t="s">
        <v>73</v>
      </c>
      <c r="B100" s="354" t="s">
        <v>3956</v>
      </c>
      <c r="C100" s="355" t="s">
        <v>1336</v>
      </c>
      <c r="D100" s="356" t="s">
        <v>250</v>
      </c>
      <c r="E100" s="355" t="s">
        <v>384</v>
      </c>
      <c r="F100" s="355" t="s">
        <v>340</v>
      </c>
      <c r="G100" s="404">
        <v>2483.9393874990001</v>
      </c>
      <c r="H100" s="715">
        <v>22.31</v>
      </c>
      <c r="I100" s="357">
        <v>55416.687735102692</v>
      </c>
      <c r="J100" s="358">
        <f t="shared" si="2"/>
        <v>2.1510326275174488E-3</v>
      </c>
      <c r="K100" s="359">
        <f t="shared" si="3"/>
        <v>0.81415148938174231</v>
      </c>
    </row>
    <row r="101" spans="1:11" x14ac:dyDescent="0.25">
      <c r="A101" s="246" t="s">
        <v>73</v>
      </c>
      <c r="B101" s="354" t="s">
        <v>5033</v>
      </c>
      <c r="C101" s="355" t="s">
        <v>1336</v>
      </c>
      <c r="D101" s="356" t="s">
        <v>5034</v>
      </c>
      <c r="E101" s="355" t="s">
        <v>390</v>
      </c>
      <c r="F101" s="355" t="s">
        <v>131</v>
      </c>
      <c r="G101" s="404">
        <v>259.07</v>
      </c>
      <c r="H101" s="715">
        <v>208.08</v>
      </c>
      <c r="I101" s="357">
        <v>53907.285600000003</v>
      </c>
      <c r="J101" s="358">
        <f t="shared" si="2"/>
        <v>2.09244426048674E-3</v>
      </c>
      <c r="K101" s="359">
        <f t="shared" si="3"/>
        <v>0.81624393364222902</v>
      </c>
    </row>
    <row r="102" spans="1:11" x14ac:dyDescent="0.25">
      <c r="A102" s="246" t="s">
        <v>73</v>
      </c>
      <c r="B102" s="354" t="s">
        <v>5029</v>
      </c>
      <c r="C102" s="355" t="s">
        <v>1336</v>
      </c>
      <c r="D102" s="356" t="s">
        <v>5030</v>
      </c>
      <c r="E102" s="355" t="s">
        <v>390</v>
      </c>
      <c r="F102" s="355" t="s">
        <v>131</v>
      </c>
      <c r="G102" s="404">
        <v>96</v>
      </c>
      <c r="H102" s="715">
        <v>560.67999999999995</v>
      </c>
      <c r="I102" s="357">
        <v>53825.279999999999</v>
      </c>
      <c r="J102" s="358">
        <f t="shared" si="2"/>
        <v>2.0892611629677697E-3</v>
      </c>
      <c r="K102" s="359">
        <f t="shared" si="3"/>
        <v>0.81833319480519684</v>
      </c>
    </row>
    <row r="103" spans="1:11" ht="38.25" x14ac:dyDescent="0.25">
      <c r="A103" s="246" t="s">
        <v>73</v>
      </c>
      <c r="B103" s="354" t="s">
        <v>4940</v>
      </c>
      <c r="C103" s="355" t="s">
        <v>160</v>
      </c>
      <c r="D103" s="356" t="s">
        <v>4941</v>
      </c>
      <c r="E103" s="355" t="s">
        <v>491</v>
      </c>
      <c r="F103" s="355" t="s">
        <v>159</v>
      </c>
      <c r="G103" s="404">
        <v>8</v>
      </c>
      <c r="H103" s="715">
        <v>6480.9</v>
      </c>
      <c r="I103" s="357">
        <v>51847.199999999997</v>
      </c>
      <c r="J103" s="358">
        <f t="shared" si="2"/>
        <v>2.0124807779657167E-3</v>
      </c>
      <c r="K103" s="359">
        <f t="shared" si="3"/>
        <v>0.82034567558316251</v>
      </c>
    </row>
    <row r="104" spans="1:11" x14ac:dyDescent="0.25">
      <c r="A104" s="246" t="s">
        <v>73</v>
      </c>
      <c r="B104" s="354" t="s">
        <v>733</v>
      </c>
      <c r="C104" s="355" t="s">
        <v>1336</v>
      </c>
      <c r="D104" s="356" t="s">
        <v>487</v>
      </c>
      <c r="E104" s="355" t="s">
        <v>390</v>
      </c>
      <c r="F104" s="355" t="s">
        <v>156</v>
      </c>
      <c r="G104" s="404">
        <v>7073.3365960000001</v>
      </c>
      <c r="H104" s="715">
        <v>7.06</v>
      </c>
      <c r="I104" s="357">
        <v>49937.756367759997</v>
      </c>
      <c r="J104" s="358">
        <f t="shared" si="2"/>
        <v>1.9383645555565599E-3</v>
      </c>
      <c r="K104" s="359">
        <f t="shared" si="3"/>
        <v>0.82228404013871903</v>
      </c>
    </row>
    <row r="105" spans="1:11" ht="25.5" x14ac:dyDescent="0.25">
      <c r="A105" s="246" t="s">
        <v>73</v>
      </c>
      <c r="B105" s="354" t="s">
        <v>5542</v>
      </c>
      <c r="C105" s="355" t="s">
        <v>974</v>
      </c>
      <c r="D105" s="356" t="s">
        <v>5543</v>
      </c>
      <c r="E105" s="355" t="s">
        <v>390</v>
      </c>
      <c r="F105" s="355" t="s">
        <v>131</v>
      </c>
      <c r="G105" s="404">
        <v>175.02</v>
      </c>
      <c r="H105" s="715">
        <v>284.12</v>
      </c>
      <c r="I105" s="357">
        <v>49726.682399999998</v>
      </c>
      <c r="J105" s="358">
        <f t="shared" si="2"/>
        <v>1.9301715904042286E-3</v>
      </c>
      <c r="K105" s="359">
        <f t="shared" si="3"/>
        <v>0.82421421172912324</v>
      </c>
    </row>
    <row r="106" spans="1:11" ht="25.5" x14ac:dyDescent="0.25">
      <c r="A106" s="246" t="s">
        <v>73</v>
      </c>
      <c r="B106" s="354" t="s">
        <v>4487</v>
      </c>
      <c r="C106" s="355" t="s">
        <v>160</v>
      </c>
      <c r="D106" s="356" t="s">
        <v>4488</v>
      </c>
      <c r="E106" s="355" t="s">
        <v>390</v>
      </c>
      <c r="F106" s="355" t="s">
        <v>131</v>
      </c>
      <c r="G106" s="404">
        <v>2824.7982400000001</v>
      </c>
      <c r="H106" s="715">
        <v>17.48</v>
      </c>
      <c r="I106" s="357">
        <v>49377.473235199999</v>
      </c>
      <c r="J106" s="358">
        <f t="shared" si="2"/>
        <v>1.9166168230947218E-3</v>
      </c>
      <c r="K106" s="359">
        <f t="shared" si="3"/>
        <v>0.82613082855221798</v>
      </c>
    </row>
    <row r="107" spans="1:11" ht="25.5" x14ac:dyDescent="0.25">
      <c r="A107" s="246" t="s">
        <v>73</v>
      </c>
      <c r="B107" s="354" t="s">
        <v>1125</v>
      </c>
      <c r="C107" s="355" t="s">
        <v>160</v>
      </c>
      <c r="D107" s="356" t="s">
        <v>1126</v>
      </c>
      <c r="E107" s="355" t="s">
        <v>390</v>
      </c>
      <c r="F107" s="355" t="s">
        <v>188</v>
      </c>
      <c r="G107" s="404">
        <v>7558.4710480000003</v>
      </c>
      <c r="H107" s="715">
        <v>6.31</v>
      </c>
      <c r="I107" s="357">
        <v>47693.952312879999</v>
      </c>
      <c r="J107" s="358">
        <f t="shared" si="2"/>
        <v>1.8512699288463898E-3</v>
      </c>
      <c r="K107" s="359">
        <f t="shared" si="3"/>
        <v>0.82798209848106441</v>
      </c>
    </row>
    <row r="108" spans="1:11" x14ac:dyDescent="0.25">
      <c r="A108" s="246" t="s">
        <v>73</v>
      </c>
      <c r="B108" s="354" t="s">
        <v>4735</v>
      </c>
      <c r="C108" s="355" t="s">
        <v>1336</v>
      </c>
      <c r="D108" s="356" t="s">
        <v>4736</v>
      </c>
      <c r="E108" s="355" t="s">
        <v>390</v>
      </c>
      <c r="F108" s="355" t="s">
        <v>136</v>
      </c>
      <c r="G108" s="404">
        <v>111</v>
      </c>
      <c r="H108" s="715">
        <v>429.27</v>
      </c>
      <c r="I108" s="357">
        <v>47648.97</v>
      </c>
      <c r="J108" s="358">
        <f t="shared" si="2"/>
        <v>1.8495239128605808E-3</v>
      </c>
      <c r="K108" s="359">
        <f t="shared" si="3"/>
        <v>0.82983162239392494</v>
      </c>
    </row>
    <row r="109" spans="1:11" ht="38.25" x14ac:dyDescent="0.25">
      <c r="A109" s="246" t="s">
        <v>73</v>
      </c>
      <c r="B109" s="354" t="s">
        <v>4339</v>
      </c>
      <c r="C109" s="355" t="s">
        <v>142</v>
      </c>
      <c r="D109" s="356" t="s">
        <v>4340</v>
      </c>
      <c r="E109" s="355" t="s">
        <v>390</v>
      </c>
      <c r="F109" s="355" t="s">
        <v>141</v>
      </c>
      <c r="G109" s="404">
        <v>239.08500000000001</v>
      </c>
      <c r="H109" s="715">
        <v>197.7</v>
      </c>
      <c r="I109" s="357">
        <v>47267.104500000001</v>
      </c>
      <c r="J109" s="358">
        <f t="shared" si="2"/>
        <v>1.834701569927534E-3</v>
      </c>
      <c r="K109" s="359">
        <f t="shared" si="3"/>
        <v>0.83166632396385243</v>
      </c>
    </row>
    <row r="110" spans="1:11" x14ac:dyDescent="0.25">
      <c r="A110" s="246" t="s">
        <v>73</v>
      </c>
      <c r="B110" s="354" t="s">
        <v>4279</v>
      </c>
      <c r="C110" s="355" t="s">
        <v>1336</v>
      </c>
      <c r="D110" s="356" t="s">
        <v>1899</v>
      </c>
      <c r="E110" s="355" t="s">
        <v>390</v>
      </c>
      <c r="F110" s="355" t="s">
        <v>141</v>
      </c>
      <c r="G110" s="404">
        <v>514.49400000000003</v>
      </c>
      <c r="H110" s="715">
        <v>90.97</v>
      </c>
      <c r="I110" s="357">
        <v>46803.519180000003</v>
      </c>
      <c r="J110" s="358">
        <f t="shared" si="2"/>
        <v>1.8167072222010014E-3</v>
      </c>
      <c r="K110" s="359">
        <f t="shared" si="3"/>
        <v>0.83348303118605338</v>
      </c>
    </row>
    <row r="111" spans="1:11" x14ac:dyDescent="0.25">
      <c r="A111" s="246" t="s">
        <v>73</v>
      </c>
      <c r="B111" s="354" t="s">
        <v>5489</v>
      </c>
      <c r="C111" s="355" t="s">
        <v>160</v>
      </c>
      <c r="D111" s="356" t="s">
        <v>5490</v>
      </c>
      <c r="E111" s="355" t="s">
        <v>390</v>
      </c>
      <c r="F111" s="355" t="s">
        <v>131</v>
      </c>
      <c r="G111" s="404">
        <v>2297.7199999999998</v>
      </c>
      <c r="H111" s="715">
        <v>19.79</v>
      </c>
      <c r="I111" s="357">
        <v>45471.878799999999</v>
      </c>
      <c r="J111" s="358">
        <f t="shared" si="2"/>
        <v>1.7650187864144407E-3</v>
      </c>
      <c r="K111" s="359">
        <f t="shared" si="3"/>
        <v>0.83524804997246782</v>
      </c>
    </row>
    <row r="112" spans="1:11" x14ac:dyDescent="0.25">
      <c r="A112" s="246" t="s">
        <v>73</v>
      </c>
      <c r="B112" s="354" t="s">
        <v>5110</v>
      </c>
      <c r="C112" s="355" t="s">
        <v>1336</v>
      </c>
      <c r="D112" s="356" t="s">
        <v>5111</v>
      </c>
      <c r="E112" s="355" t="s">
        <v>390</v>
      </c>
      <c r="F112" s="355" t="s">
        <v>141</v>
      </c>
      <c r="G112" s="404">
        <v>261.75130999999999</v>
      </c>
      <c r="H112" s="715">
        <v>172.93</v>
      </c>
      <c r="I112" s="357">
        <v>45264.654038300003</v>
      </c>
      <c r="J112" s="358">
        <f t="shared" si="2"/>
        <v>1.756975230549519E-3</v>
      </c>
      <c r="K112" s="359">
        <f t="shared" si="3"/>
        <v>0.83700502520301734</v>
      </c>
    </row>
    <row r="113" spans="1:11" x14ac:dyDescent="0.25">
      <c r="A113" s="246" t="s">
        <v>73</v>
      </c>
      <c r="B113" s="354" t="s">
        <v>893</v>
      </c>
      <c r="C113" s="355" t="s">
        <v>1336</v>
      </c>
      <c r="D113" s="356" t="s">
        <v>894</v>
      </c>
      <c r="E113" s="355" t="s">
        <v>390</v>
      </c>
      <c r="F113" s="355" t="s">
        <v>156</v>
      </c>
      <c r="G113" s="404">
        <v>4920.1575000000003</v>
      </c>
      <c r="H113" s="715">
        <v>9.02</v>
      </c>
      <c r="I113" s="357">
        <v>44379.820650000001</v>
      </c>
      <c r="J113" s="358">
        <f t="shared" si="2"/>
        <v>1.7226298814148303E-3</v>
      </c>
      <c r="K113" s="359">
        <f t="shared" si="3"/>
        <v>0.83872765508443214</v>
      </c>
    </row>
    <row r="114" spans="1:11" x14ac:dyDescent="0.25">
      <c r="A114" s="246" t="s">
        <v>73</v>
      </c>
      <c r="B114" s="354" t="s">
        <v>4591</v>
      </c>
      <c r="C114" s="355" t="s">
        <v>1336</v>
      </c>
      <c r="D114" s="356" t="s">
        <v>2334</v>
      </c>
      <c r="E114" s="355" t="s">
        <v>390</v>
      </c>
      <c r="F114" s="355" t="s">
        <v>141</v>
      </c>
      <c r="G114" s="404">
        <v>4616.7443999999996</v>
      </c>
      <c r="H114" s="715">
        <v>9.3000000000000007</v>
      </c>
      <c r="I114" s="357">
        <v>42935.72292</v>
      </c>
      <c r="J114" s="358">
        <f t="shared" si="2"/>
        <v>1.6665763448086312E-3</v>
      </c>
      <c r="K114" s="359">
        <f t="shared" si="3"/>
        <v>0.84039423142924075</v>
      </c>
    </row>
    <row r="115" spans="1:11" x14ac:dyDescent="0.25">
      <c r="A115" s="246" t="s">
        <v>73</v>
      </c>
      <c r="B115" s="354" t="s">
        <v>678</v>
      </c>
      <c r="C115" s="355" t="s">
        <v>1336</v>
      </c>
      <c r="D115" s="356" t="s">
        <v>249</v>
      </c>
      <c r="E115" s="355" t="s">
        <v>384</v>
      </c>
      <c r="F115" s="355" t="s">
        <v>340</v>
      </c>
      <c r="G115" s="404">
        <v>1773.134378168</v>
      </c>
      <c r="H115" s="715">
        <v>23.34</v>
      </c>
      <c r="I115" s="357">
        <v>41384.956386441118</v>
      </c>
      <c r="J115" s="358">
        <f t="shared" si="2"/>
        <v>1.606382393353205E-3</v>
      </c>
      <c r="K115" s="359">
        <f t="shared" si="3"/>
        <v>0.84200061382259395</v>
      </c>
    </row>
    <row r="116" spans="1:11" x14ac:dyDescent="0.25">
      <c r="A116" s="246" t="s">
        <v>73</v>
      </c>
      <c r="B116" s="354" t="s">
        <v>3949</v>
      </c>
      <c r="C116" s="355" t="s">
        <v>1336</v>
      </c>
      <c r="D116" s="356" t="s">
        <v>280</v>
      </c>
      <c r="E116" s="355" t="s">
        <v>384</v>
      </c>
      <c r="F116" s="355" t="s">
        <v>385</v>
      </c>
      <c r="G116" s="404">
        <v>6</v>
      </c>
      <c r="H116" s="715">
        <v>6881.96</v>
      </c>
      <c r="I116" s="357">
        <v>41291.760000000002</v>
      </c>
      <c r="J116" s="358">
        <f t="shared" si="2"/>
        <v>1.6027649186141908E-3</v>
      </c>
      <c r="K116" s="359">
        <f t="shared" si="3"/>
        <v>0.84360337874120817</v>
      </c>
    </row>
    <row r="117" spans="1:11" x14ac:dyDescent="0.25">
      <c r="A117" s="246" t="s">
        <v>73</v>
      </c>
      <c r="B117" s="354" t="s">
        <v>5037</v>
      </c>
      <c r="C117" s="355" t="s">
        <v>974</v>
      </c>
      <c r="D117" s="356" t="s">
        <v>5038</v>
      </c>
      <c r="E117" s="355" t="s">
        <v>390</v>
      </c>
      <c r="F117" s="355" t="s">
        <v>131</v>
      </c>
      <c r="G117" s="404">
        <v>580.53599999999994</v>
      </c>
      <c r="H117" s="715">
        <v>70.5</v>
      </c>
      <c r="I117" s="357">
        <v>40927.788</v>
      </c>
      <c r="J117" s="358">
        <f t="shared" si="2"/>
        <v>1.5886371228273838E-3</v>
      </c>
      <c r="K117" s="359">
        <f t="shared" si="3"/>
        <v>0.84519201586403558</v>
      </c>
    </row>
    <row r="118" spans="1:11" x14ac:dyDescent="0.25">
      <c r="A118" s="246" t="s">
        <v>73</v>
      </c>
      <c r="B118" s="354" t="s">
        <v>4782</v>
      </c>
      <c r="C118" s="355" t="s">
        <v>1336</v>
      </c>
      <c r="D118" s="356" t="s">
        <v>4783</v>
      </c>
      <c r="E118" s="355" t="s">
        <v>390</v>
      </c>
      <c r="F118" s="355" t="s">
        <v>131</v>
      </c>
      <c r="G118" s="404">
        <v>99.1</v>
      </c>
      <c r="H118" s="715">
        <v>410.07</v>
      </c>
      <c r="I118" s="357">
        <v>40637.936999999998</v>
      </c>
      <c r="J118" s="358">
        <f t="shared" si="2"/>
        <v>1.5773863789882922E-3</v>
      </c>
      <c r="K118" s="359">
        <f t="shared" si="3"/>
        <v>0.84676940224302388</v>
      </c>
    </row>
    <row r="119" spans="1:11" x14ac:dyDescent="0.25">
      <c r="A119" s="246" t="s">
        <v>73</v>
      </c>
      <c r="B119" s="354" t="s">
        <v>4670</v>
      </c>
      <c r="C119" s="355" t="s">
        <v>164</v>
      </c>
      <c r="D119" s="356" t="s">
        <v>4671</v>
      </c>
      <c r="E119" s="355" t="s">
        <v>390</v>
      </c>
      <c r="F119" s="355" t="s">
        <v>136</v>
      </c>
      <c r="G119" s="404">
        <v>1629</v>
      </c>
      <c r="H119" s="715">
        <v>24.58</v>
      </c>
      <c r="I119" s="357">
        <v>40040.82</v>
      </c>
      <c r="J119" s="358">
        <f t="shared" si="2"/>
        <v>1.5542089174340223E-3</v>
      </c>
      <c r="K119" s="359">
        <f t="shared" si="3"/>
        <v>0.84832361116045796</v>
      </c>
    </row>
    <row r="120" spans="1:11" x14ac:dyDescent="0.25">
      <c r="A120" s="246" t="s">
        <v>73</v>
      </c>
      <c r="B120" s="354" t="s">
        <v>1147</v>
      </c>
      <c r="C120" s="355" t="s">
        <v>1336</v>
      </c>
      <c r="D120" s="356" t="s">
        <v>276</v>
      </c>
      <c r="E120" s="355" t="s">
        <v>384</v>
      </c>
      <c r="F120" s="355" t="s">
        <v>340</v>
      </c>
      <c r="G120" s="404">
        <v>1354.29</v>
      </c>
      <c r="H120" s="715">
        <v>29.16</v>
      </c>
      <c r="I120" s="357">
        <v>39491.096400000002</v>
      </c>
      <c r="J120" s="358">
        <f t="shared" si="2"/>
        <v>1.532871059686755E-3</v>
      </c>
      <c r="K120" s="359">
        <f t="shared" si="3"/>
        <v>0.84985648222014476</v>
      </c>
    </row>
    <row r="121" spans="1:11" x14ac:dyDescent="0.25">
      <c r="A121" s="246" t="s">
        <v>73</v>
      </c>
      <c r="B121" s="354" t="s">
        <v>707</v>
      </c>
      <c r="C121" s="355" t="s">
        <v>1336</v>
      </c>
      <c r="D121" s="356" t="s">
        <v>456</v>
      </c>
      <c r="E121" s="355" t="s">
        <v>390</v>
      </c>
      <c r="F121" s="355" t="s">
        <v>156</v>
      </c>
      <c r="G121" s="404">
        <v>5452.1225000000004</v>
      </c>
      <c r="H121" s="715">
        <v>7.2</v>
      </c>
      <c r="I121" s="357">
        <v>39255.281999999999</v>
      </c>
      <c r="J121" s="358">
        <f t="shared" si="2"/>
        <v>1.5237177795256755E-3</v>
      </c>
      <c r="K121" s="359">
        <f t="shared" si="3"/>
        <v>0.85138019999967041</v>
      </c>
    </row>
    <row r="122" spans="1:11" x14ac:dyDescent="0.25">
      <c r="A122" s="246" t="s">
        <v>73</v>
      </c>
      <c r="B122" s="354" t="s">
        <v>810</v>
      </c>
      <c r="C122" s="355" t="s">
        <v>1336</v>
      </c>
      <c r="D122" s="356" t="s">
        <v>246</v>
      </c>
      <c r="E122" s="355" t="s">
        <v>384</v>
      </c>
      <c r="F122" s="355" t="s">
        <v>340</v>
      </c>
      <c r="G122" s="404">
        <v>1315.276687</v>
      </c>
      <c r="H122" s="715">
        <v>29.13</v>
      </c>
      <c r="I122" s="357">
        <v>38314.009892310001</v>
      </c>
      <c r="J122" s="358">
        <f t="shared" si="2"/>
        <v>1.4871817269797058E-3</v>
      </c>
      <c r="K122" s="359">
        <f t="shared" si="3"/>
        <v>0.85286738172665011</v>
      </c>
    </row>
    <row r="123" spans="1:11" x14ac:dyDescent="0.25">
      <c r="A123" s="246" t="s">
        <v>73</v>
      </c>
      <c r="B123" s="354" t="s">
        <v>3948</v>
      </c>
      <c r="C123" s="355" t="s">
        <v>1336</v>
      </c>
      <c r="D123" s="356" t="s">
        <v>279</v>
      </c>
      <c r="E123" s="355" t="s">
        <v>384</v>
      </c>
      <c r="F123" s="355" t="s">
        <v>385</v>
      </c>
      <c r="G123" s="404">
        <v>6</v>
      </c>
      <c r="H123" s="715">
        <v>6301.56</v>
      </c>
      <c r="I123" s="357">
        <v>37809.360000000001</v>
      </c>
      <c r="J123" s="358">
        <f t="shared" si="2"/>
        <v>1.4675934327636952E-3</v>
      </c>
      <c r="K123" s="359">
        <f t="shared" si="3"/>
        <v>0.85433497515941381</v>
      </c>
    </row>
    <row r="124" spans="1:11" ht="38.25" x14ac:dyDescent="0.25">
      <c r="A124" s="246" t="s">
        <v>73</v>
      </c>
      <c r="B124" s="354" t="s">
        <v>5139</v>
      </c>
      <c r="C124" s="355" t="s">
        <v>142</v>
      </c>
      <c r="D124" s="356" t="s">
        <v>5140</v>
      </c>
      <c r="E124" s="355" t="s">
        <v>390</v>
      </c>
      <c r="F124" s="355" t="s">
        <v>131</v>
      </c>
      <c r="G124" s="404">
        <v>264.62</v>
      </c>
      <c r="H124" s="715">
        <v>135.66999999999999</v>
      </c>
      <c r="I124" s="357">
        <v>35900.9954</v>
      </c>
      <c r="J124" s="358">
        <f t="shared" si="2"/>
        <v>1.3935190936508746E-3</v>
      </c>
      <c r="K124" s="359">
        <f t="shared" si="3"/>
        <v>0.85572849425306474</v>
      </c>
    </row>
    <row r="125" spans="1:11" ht="25.5" x14ac:dyDescent="0.25">
      <c r="A125" s="246" t="s">
        <v>73</v>
      </c>
      <c r="B125" s="354" t="s">
        <v>5130</v>
      </c>
      <c r="C125" s="355" t="s">
        <v>1337</v>
      </c>
      <c r="D125" s="356" t="s">
        <v>3056</v>
      </c>
      <c r="E125" s="355" t="s">
        <v>390</v>
      </c>
      <c r="F125" s="355" t="s">
        <v>239</v>
      </c>
      <c r="G125" s="404">
        <v>60</v>
      </c>
      <c r="H125" s="715">
        <v>575.29999999999995</v>
      </c>
      <c r="I125" s="357">
        <v>34518</v>
      </c>
      <c r="J125" s="358">
        <f t="shared" si="2"/>
        <v>1.3398372813540676E-3</v>
      </c>
      <c r="K125" s="359">
        <f t="shared" si="3"/>
        <v>0.85706833153441886</v>
      </c>
    </row>
    <row r="126" spans="1:11" ht="38.25" x14ac:dyDescent="0.25">
      <c r="A126" s="246" t="s">
        <v>73</v>
      </c>
      <c r="B126" s="354" t="s">
        <v>4089</v>
      </c>
      <c r="C126" s="355" t="s">
        <v>164</v>
      </c>
      <c r="D126" s="356" t="s">
        <v>4090</v>
      </c>
      <c r="E126" s="355" t="s">
        <v>390</v>
      </c>
      <c r="F126" s="355" t="s">
        <v>136</v>
      </c>
      <c r="G126" s="404">
        <v>1</v>
      </c>
      <c r="H126" s="715">
        <v>34276.57</v>
      </c>
      <c r="I126" s="357">
        <v>34276.57</v>
      </c>
      <c r="J126" s="358">
        <f t="shared" si="2"/>
        <v>1.3304660282444636E-3</v>
      </c>
      <c r="K126" s="359">
        <f t="shared" si="3"/>
        <v>0.85839879756266335</v>
      </c>
    </row>
    <row r="127" spans="1:11" x14ac:dyDescent="0.25">
      <c r="A127" s="246" t="s">
        <v>73</v>
      </c>
      <c r="B127" s="354" t="s">
        <v>4038</v>
      </c>
      <c r="C127" s="355" t="s">
        <v>1336</v>
      </c>
      <c r="D127" s="356" t="s">
        <v>4039</v>
      </c>
      <c r="E127" s="355" t="s">
        <v>390</v>
      </c>
      <c r="F127" s="355" t="s">
        <v>141</v>
      </c>
      <c r="G127" s="404">
        <v>825.25139999999999</v>
      </c>
      <c r="H127" s="715">
        <v>41.04</v>
      </c>
      <c r="I127" s="357">
        <v>33868.317455999997</v>
      </c>
      <c r="J127" s="358">
        <f t="shared" si="2"/>
        <v>1.3146194560601295E-3</v>
      </c>
      <c r="K127" s="359">
        <f t="shared" si="3"/>
        <v>0.8597134170187235</v>
      </c>
    </row>
    <row r="128" spans="1:11" ht="25.5" x14ac:dyDescent="0.25">
      <c r="A128" s="246" t="s">
        <v>73</v>
      </c>
      <c r="B128" s="354" t="s">
        <v>815</v>
      </c>
      <c r="C128" s="355" t="s">
        <v>1336</v>
      </c>
      <c r="D128" s="356" t="s">
        <v>628</v>
      </c>
      <c r="E128" s="355" t="s">
        <v>390</v>
      </c>
      <c r="F128" s="355" t="s">
        <v>131</v>
      </c>
      <c r="G128" s="404">
        <v>1155.1672599999999</v>
      </c>
      <c r="H128" s="715">
        <v>29.1</v>
      </c>
      <c r="I128" s="357">
        <v>33615.367266000001</v>
      </c>
      <c r="J128" s="358">
        <f t="shared" si="2"/>
        <v>1.3048010397298789E-3</v>
      </c>
      <c r="K128" s="359">
        <f t="shared" si="3"/>
        <v>0.86101821805845336</v>
      </c>
    </row>
    <row r="129" spans="1:11" x14ac:dyDescent="0.25">
      <c r="A129" s="246" t="s">
        <v>73</v>
      </c>
      <c r="B129" s="354" t="s">
        <v>4577</v>
      </c>
      <c r="C129" s="355" t="s">
        <v>1635</v>
      </c>
      <c r="D129" s="356" t="s">
        <v>4578</v>
      </c>
      <c r="E129" s="355" t="s">
        <v>390</v>
      </c>
      <c r="F129" s="355" t="s">
        <v>131</v>
      </c>
      <c r="G129" s="404">
        <v>44.06</v>
      </c>
      <c r="H129" s="715">
        <v>750</v>
      </c>
      <c r="I129" s="357">
        <v>33045</v>
      </c>
      <c r="J129" s="358">
        <f t="shared" si="2"/>
        <v>1.2826618854610687E-3</v>
      </c>
      <c r="K129" s="359">
        <f t="shared" si="3"/>
        <v>0.86230087994391447</v>
      </c>
    </row>
    <row r="130" spans="1:11" ht="38.25" x14ac:dyDescent="0.25">
      <c r="A130" s="246" t="s">
        <v>73</v>
      </c>
      <c r="B130" s="354" t="s">
        <v>5447</v>
      </c>
      <c r="C130" s="355" t="s">
        <v>160</v>
      </c>
      <c r="D130" s="356" t="s">
        <v>5448</v>
      </c>
      <c r="E130" s="355" t="s">
        <v>491</v>
      </c>
      <c r="F130" s="355" t="s">
        <v>159</v>
      </c>
      <c r="G130" s="404">
        <v>10</v>
      </c>
      <c r="H130" s="715">
        <v>3289.5</v>
      </c>
      <c r="I130" s="357">
        <v>32895</v>
      </c>
      <c r="J130" s="358">
        <f t="shared" si="2"/>
        <v>1.2768395437204373E-3</v>
      </c>
      <c r="K130" s="359">
        <f t="shared" si="3"/>
        <v>0.86357771948763495</v>
      </c>
    </row>
    <row r="131" spans="1:11" x14ac:dyDescent="0.25">
      <c r="A131" s="246" t="s">
        <v>73</v>
      </c>
      <c r="B131" s="354" t="s">
        <v>1314</v>
      </c>
      <c r="C131" s="355" t="s">
        <v>160</v>
      </c>
      <c r="D131" s="356" t="s">
        <v>582</v>
      </c>
      <c r="E131" s="355" t="s">
        <v>390</v>
      </c>
      <c r="F131" s="355" t="s">
        <v>583</v>
      </c>
      <c r="G131" s="404">
        <v>5574.904180273973</v>
      </c>
      <c r="H131" s="715">
        <v>5.87</v>
      </c>
      <c r="I131" s="357">
        <v>32724.687538208222</v>
      </c>
      <c r="J131" s="358">
        <f t="shared" si="2"/>
        <v>1.2702287613521712E-3</v>
      </c>
      <c r="K131" s="359">
        <f t="shared" si="3"/>
        <v>0.86484794824898714</v>
      </c>
    </row>
    <row r="132" spans="1:11" x14ac:dyDescent="0.25">
      <c r="A132" s="246" t="s">
        <v>73</v>
      </c>
      <c r="B132" s="354" t="s">
        <v>5509</v>
      </c>
      <c r="C132" s="355" t="s">
        <v>160</v>
      </c>
      <c r="D132" s="356" t="s">
        <v>5510</v>
      </c>
      <c r="E132" s="355" t="s">
        <v>390</v>
      </c>
      <c r="F132" s="355" t="s">
        <v>2175</v>
      </c>
      <c r="G132" s="404">
        <v>40792.371326100001</v>
      </c>
      <c r="H132" s="715">
        <v>0.8</v>
      </c>
      <c r="I132" s="357">
        <v>32633.897060880001</v>
      </c>
      <c r="J132" s="358">
        <f t="shared" si="2"/>
        <v>1.2667046734468382E-3</v>
      </c>
      <c r="K132" s="359">
        <f t="shared" si="3"/>
        <v>0.86611465292243395</v>
      </c>
    </row>
    <row r="133" spans="1:11" x14ac:dyDescent="0.25">
      <c r="A133" s="246" t="s">
        <v>73</v>
      </c>
      <c r="B133" s="354" t="s">
        <v>1232</v>
      </c>
      <c r="C133" s="355" t="s">
        <v>1336</v>
      </c>
      <c r="D133" s="356" t="s">
        <v>1233</v>
      </c>
      <c r="E133" s="355" t="s">
        <v>390</v>
      </c>
      <c r="F133" s="355" t="s">
        <v>156</v>
      </c>
      <c r="G133" s="404">
        <v>3238.2219839999998</v>
      </c>
      <c r="H133" s="715">
        <v>9.68</v>
      </c>
      <c r="I133" s="357">
        <v>31345.98880512</v>
      </c>
      <c r="J133" s="358">
        <f t="shared" si="2"/>
        <v>1.2167137268094045E-3</v>
      </c>
      <c r="K133" s="359">
        <f t="shared" si="3"/>
        <v>0.86733136664924337</v>
      </c>
    </row>
    <row r="134" spans="1:11" x14ac:dyDescent="0.25">
      <c r="A134" s="246" t="s">
        <v>73</v>
      </c>
      <c r="B134" s="354" t="s">
        <v>820</v>
      </c>
      <c r="C134" s="355" t="s">
        <v>1336</v>
      </c>
      <c r="D134" s="356" t="s">
        <v>633</v>
      </c>
      <c r="E134" s="355" t="s">
        <v>390</v>
      </c>
      <c r="F134" s="355" t="s">
        <v>156</v>
      </c>
      <c r="G134" s="404">
        <v>6345.7885299999998</v>
      </c>
      <c r="H134" s="715">
        <v>4.93</v>
      </c>
      <c r="I134" s="357">
        <v>31284.737452900001</v>
      </c>
      <c r="J134" s="358">
        <f t="shared" si="2"/>
        <v>1.2143362181114004E-3</v>
      </c>
      <c r="K134" s="359">
        <f t="shared" si="3"/>
        <v>0.86854570286735477</v>
      </c>
    </row>
    <row r="135" spans="1:11" ht="25.5" x14ac:dyDescent="0.25">
      <c r="A135" s="246" t="s">
        <v>73</v>
      </c>
      <c r="B135" s="354" t="s">
        <v>4977</v>
      </c>
      <c r="C135" s="355" t="s">
        <v>160</v>
      </c>
      <c r="D135" s="356" t="s">
        <v>4978</v>
      </c>
      <c r="E135" s="355" t="s">
        <v>390</v>
      </c>
      <c r="F135" s="355" t="s">
        <v>131</v>
      </c>
      <c r="G135" s="404">
        <v>1532.7046800000001</v>
      </c>
      <c r="H135" s="715">
        <v>20.12</v>
      </c>
      <c r="I135" s="357">
        <v>30838.018161600001</v>
      </c>
      <c r="J135" s="358">
        <f t="shared" si="2"/>
        <v>1.1969965356041924E-3</v>
      </c>
      <c r="K135" s="359">
        <f t="shared" si="3"/>
        <v>0.86974269940295901</v>
      </c>
    </row>
    <row r="136" spans="1:11" ht="25.5" x14ac:dyDescent="0.25">
      <c r="A136" s="246" t="s">
        <v>73</v>
      </c>
      <c r="B136" s="354" t="s">
        <v>750</v>
      </c>
      <c r="C136" s="355" t="s">
        <v>160</v>
      </c>
      <c r="D136" s="356" t="s">
        <v>4306</v>
      </c>
      <c r="E136" s="355" t="s">
        <v>390</v>
      </c>
      <c r="F136" s="355" t="s">
        <v>188</v>
      </c>
      <c r="G136" s="404">
        <v>778.64913000000001</v>
      </c>
      <c r="H136" s="715">
        <v>39.090000000000003</v>
      </c>
      <c r="I136" s="357">
        <v>30437.394491700001</v>
      </c>
      <c r="J136" s="358">
        <f t="shared" si="2"/>
        <v>1.1814460828339013E-3</v>
      </c>
      <c r="K136" s="359">
        <f t="shared" si="3"/>
        <v>0.87092414548579289</v>
      </c>
    </row>
    <row r="137" spans="1:11" x14ac:dyDescent="0.25">
      <c r="A137" s="246" t="s">
        <v>73</v>
      </c>
      <c r="B137" s="354" t="s">
        <v>5053</v>
      </c>
      <c r="C137" s="355" t="s">
        <v>1336</v>
      </c>
      <c r="D137" s="356" t="s">
        <v>5054</v>
      </c>
      <c r="E137" s="355" t="s">
        <v>390</v>
      </c>
      <c r="F137" s="355" t="s">
        <v>136</v>
      </c>
      <c r="G137" s="404">
        <v>231</v>
      </c>
      <c r="H137" s="715">
        <v>129.9</v>
      </c>
      <c r="I137" s="357">
        <v>30006.9</v>
      </c>
      <c r="J137" s="358">
        <f t="shared" si="2"/>
        <v>1.1647361758463229E-3</v>
      </c>
      <c r="K137" s="359">
        <f t="shared" si="3"/>
        <v>0.87208888166163923</v>
      </c>
    </row>
    <row r="138" spans="1:11" x14ac:dyDescent="0.25">
      <c r="A138" s="246" t="s">
        <v>73</v>
      </c>
      <c r="B138" s="354" t="s">
        <v>1135</v>
      </c>
      <c r="C138" s="355" t="s">
        <v>1336</v>
      </c>
      <c r="D138" s="356" t="s">
        <v>1136</v>
      </c>
      <c r="E138" s="355" t="s">
        <v>390</v>
      </c>
      <c r="F138" s="355" t="s">
        <v>924</v>
      </c>
      <c r="G138" s="404">
        <v>134.78</v>
      </c>
      <c r="H138" s="715">
        <v>222.14</v>
      </c>
      <c r="I138" s="357">
        <v>29940.029200000001</v>
      </c>
      <c r="J138" s="358">
        <f t="shared" si="2"/>
        <v>1.1621405448458601E-3</v>
      </c>
      <c r="K138" s="359">
        <f t="shared" si="3"/>
        <v>0.87325102220648509</v>
      </c>
    </row>
    <row r="139" spans="1:11" ht="25.5" x14ac:dyDescent="0.25">
      <c r="A139" s="246" t="s">
        <v>73</v>
      </c>
      <c r="B139" s="354" t="s">
        <v>5152</v>
      </c>
      <c r="C139" s="355" t="s">
        <v>160</v>
      </c>
      <c r="D139" s="356" t="s">
        <v>5153</v>
      </c>
      <c r="E139" s="355" t="s">
        <v>390</v>
      </c>
      <c r="F139" s="355" t="s">
        <v>159</v>
      </c>
      <c r="G139" s="404">
        <v>4618.3733400000001</v>
      </c>
      <c r="H139" s="715">
        <v>6.47</v>
      </c>
      <c r="I139" s="357">
        <v>29880.8755098</v>
      </c>
      <c r="J139" s="358">
        <f t="shared" si="2"/>
        <v>1.1598444581821014E-3</v>
      </c>
      <c r="K139" s="359">
        <f t="shared" si="3"/>
        <v>0.87441086666466716</v>
      </c>
    </row>
    <row r="140" spans="1:11" ht="38.25" x14ac:dyDescent="0.25">
      <c r="A140" s="246" t="s">
        <v>73</v>
      </c>
      <c r="B140" s="354" t="s">
        <v>4754</v>
      </c>
      <c r="C140" s="355" t="s">
        <v>142</v>
      </c>
      <c r="D140" s="356" t="s">
        <v>4755</v>
      </c>
      <c r="E140" s="355" t="s">
        <v>390</v>
      </c>
      <c r="F140" s="355" t="s">
        <v>136</v>
      </c>
      <c r="G140" s="404">
        <v>127</v>
      </c>
      <c r="H140" s="715">
        <v>231.39</v>
      </c>
      <c r="I140" s="357">
        <v>29386.53</v>
      </c>
      <c r="J140" s="358">
        <f t="shared" si="2"/>
        <v>1.14065613487542E-3</v>
      </c>
      <c r="K140" s="359">
        <f t="shared" si="3"/>
        <v>0.87555152279954263</v>
      </c>
    </row>
    <row r="141" spans="1:11" ht="25.5" x14ac:dyDescent="0.25">
      <c r="A141" s="246" t="s">
        <v>73</v>
      </c>
      <c r="B141" s="354" t="s">
        <v>5518</v>
      </c>
      <c r="C141" s="355" t="s">
        <v>160</v>
      </c>
      <c r="D141" s="356" t="s">
        <v>5519</v>
      </c>
      <c r="E141" s="355" t="s">
        <v>390</v>
      </c>
      <c r="F141" s="355" t="s">
        <v>188</v>
      </c>
      <c r="G141" s="404">
        <v>339.9864</v>
      </c>
      <c r="H141" s="715">
        <v>86.19</v>
      </c>
      <c r="I141" s="357">
        <v>29303.427815999999</v>
      </c>
      <c r="J141" s="358">
        <f t="shared" ref="J141:J204" si="4">(I141/$K$987)</f>
        <v>1.1374304727778145E-3</v>
      </c>
      <c r="K141" s="359">
        <f t="shared" ref="K141:K204" si="5">(J141+K140)</f>
        <v>0.87668895327232044</v>
      </c>
    </row>
    <row r="142" spans="1:11" x14ac:dyDescent="0.25">
      <c r="A142" s="246" t="s">
        <v>73</v>
      </c>
      <c r="B142" s="354" t="s">
        <v>4679</v>
      </c>
      <c r="C142" s="355" t="s">
        <v>164</v>
      </c>
      <c r="D142" s="356" t="s">
        <v>4680</v>
      </c>
      <c r="E142" s="355" t="s">
        <v>390</v>
      </c>
      <c r="F142" s="355" t="s">
        <v>136</v>
      </c>
      <c r="G142" s="404">
        <v>8</v>
      </c>
      <c r="H142" s="715">
        <v>3637.8</v>
      </c>
      <c r="I142" s="357">
        <v>29102.400000000001</v>
      </c>
      <c r="J142" s="358">
        <f t="shared" si="4"/>
        <v>1.1296274551503163E-3</v>
      </c>
      <c r="K142" s="359">
        <f t="shared" si="5"/>
        <v>0.87781858072747077</v>
      </c>
    </row>
    <row r="143" spans="1:11" x14ac:dyDescent="0.25">
      <c r="A143" s="246" t="s">
        <v>73</v>
      </c>
      <c r="B143" s="354" t="s">
        <v>672</v>
      </c>
      <c r="C143" s="355" t="s">
        <v>1336</v>
      </c>
      <c r="D143" s="356" t="s">
        <v>417</v>
      </c>
      <c r="E143" s="355" t="s">
        <v>390</v>
      </c>
      <c r="F143" s="355" t="s">
        <v>141</v>
      </c>
      <c r="G143" s="404">
        <v>7946.723</v>
      </c>
      <c r="H143" s="715">
        <v>3.65</v>
      </c>
      <c r="I143" s="357">
        <v>29005.538949999998</v>
      </c>
      <c r="J143" s="358">
        <f t="shared" si="4"/>
        <v>1.1258677342539404E-3</v>
      </c>
      <c r="K143" s="359">
        <f t="shared" si="5"/>
        <v>0.8789444484617247</v>
      </c>
    </row>
    <row r="144" spans="1:11" x14ac:dyDescent="0.25">
      <c r="A144" s="246" t="s">
        <v>73</v>
      </c>
      <c r="B144" s="354" t="s">
        <v>687</v>
      </c>
      <c r="C144" s="355" t="s">
        <v>1336</v>
      </c>
      <c r="D144" s="356" t="s">
        <v>430</v>
      </c>
      <c r="E144" s="355" t="s">
        <v>390</v>
      </c>
      <c r="F144" s="355" t="s">
        <v>156</v>
      </c>
      <c r="G144" s="404">
        <v>1684.1260299999999</v>
      </c>
      <c r="H144" s="715">
        <v>16.95</v>
      </c>
      <c r="I144" s="357">
        <v>28545.936208499999</v>
      </c>
      <c r="J144" s="358">
        <f t="shared" si="4"/>
        <v>1.1080279727476471E-3</v>
      </c>
      <c r="K144" s="359">
        <f t="shared" si="5"/>
        <v>0.88005247643447237</v>
      </c>
    </row>
    <row r="145" spans="1:11" x14ac:dyDescent="0.25">
      <c r="A145" s="246" t="s">
        <v>73</v>
      </c>
      <c r="B145" s="354" t="s">
        <v>4552</v>
      </c>
      <c r="C145" s="355" t="s">
        <v>969</v>
      </c>
      <c r="D145" s="356" t="s">
        <v>4553</v>
      </c>
      <c r="E145" s="355" t="s">
        <v>390</v>
      </c>
      <c r="F145" s="355" t="s">
        <v>131</v>
      </c>
      <c r="G145" s="404">
        <v>272.52999999999997</v>
      </c>
      <c r="H145" s="715">
        <v>104.38</v>
      </c>
      <c r="I145" s="357">
        <v>28446.681400000001</v>
      </c>
      <c r="J145" s="358">
        <f t="shared" si="4"/>
        <v>1.104175336651061E-3</v>
      </c>
      <c r="K145" s="359">
        <f t="shared" si="5"/>
        <v>0.88115665177112346</v>
      </c>
    </row>
    <row r="146" spans="1:11" x14ac:dyDescent="0.25">
      <c r="A146" s="246" t="s">
        <v>73</v>
      </c>
      <c r="B146" s="354" t="s">
        <v>5016</v>
      </c>
      <c r="C146" s="355" t="s">
        <v>2914</v>
      </c>
      <c r="D146" s="356" t="s">
        <v>5017</v>
      </c>
      <c r="E146" s="355" t="s">
        <v>390</v>
      </c>
      <c r="F146" s="355" t="s">
        <v>159</v>
      </c>
      <c r="G146" s="404">
        <v>12</v>
      </c>
      <c r="H146" s="715">
        <v>2361.59</v>
      </c>
      <c r="I146" s="357">
        <v>28339.08</v>
      </c>
      <c r="J146" s="358">
        <f t="shared" si="4"/>
        <v>1.0999987225005919E-3</v>
      </c>
      <c r="K146" s="359">
        <f t="shared" si="5"/>
        <v>0.88225665049362401</v>
      </c>
    </row>
    <row r="147" spans="1:11" x14ac:dyDescent="0.25">
      <c r="A147" s="246" t="s">
        <v>73</v>
      </c>
      <c r="B147" s="354" t="s">
        <v>4949</v>
      </c>
      <c r="C147" s="355" t="s">
        <v>164</v>
      </c>
      <c r="D147" s="356" t="s">
        <v>4950</v>
      </c>
      <c r="E147" s="355" t="s">
        <v>390</v>
      </c>
      <c r="F147" s="355" t="s">
        <v>136</v>
      </c>
      <c r="G147" s="404">
        <v>1319.79</v>
      </c>
      <c r="H147" s="715">
        <v>20.63</v>
      </c>
      <c r="I147" s="357">
        <v>27227.2677</v>
      </c>
      <c r="J147" s="358">
        <f t="shared" si="4"/>
        <v>1.0568430480870103E-3</v>
      </c>
      <c r="K147" s="359">
        <f t="shared" si="5"/>
        <v>0.88331349354171107</v>
      </c>
    </row>
    <row r="148" spans="1:11" ht="38.25" x14ac:dyDescent="0.25">
      <c r="A148" s="246" t="s">
        <v>73</v>
      </c>
      <c r="B148" s="354" t="s">
        <v>4455</v>
      </c>
      <c r="C148" s="355" t="s">
        <v>142</v>
      </c>
      <c r="D148" s="356" t="s">
        <v>4456</v>
      </c>
      <c r="E148" s="355" t="s">
        <v>390</v>
      </c>
      <c r="F148" s="355" t="s">
        <v>131</v>
      </c>
      <c r="G148" s="404">
        <v>20</v>
      </c>
      <c r="H148" s="715">
        <v>1351.07</v>
      </c>
      <c r="I148" s="357">
        <v>27021.4</v>
      </c>
      <c r="J148" s="358">
        <f t="shared" si="4"/>
        <v>1.0488521674019585E-3</v>
      </c>
      <c r="K148" s="359">
        <f t="shared" si="5"/>
        <v>0.88436234570911298</v>
      </c>
    </row>
    <row r="149" spans="1:11" x14ac:dyDescent="0.25">
      <c r="A149" s="246" t="s">
        <v>73</v>
      </c>
      <c r="B149" s="354" t="s">
        <v>4614</v>
      </c>
      <c r="C149" s="355" t="s">
        <v>164</v>
      </c>
      <c r="D149" s="356" t="s">
        <v>4615</v>
      </c>
      <c r="E149" s="355" t="s">
        <v>390</v>
      </c>
      <c r="F149" s="355" t="s">
        <v>136</v>
      </c>
      <c r="G149" s="404">
        <v>330</v>
      </c>
      <c r="H149" s="715">
        <v>81.650000000000006</v>
      </c>
      <c r="I149" s="357">
        <v>26944.5</v>
      </c>
      <c r="J149" s="358">
        <f t="shared" si="4"/>
        <v>1.0458672468695949E-3</v>
      </c>
      <c r="K149" s="359">
        <f t="shared" si="5"/>
        <v>0.8854082129559826</v>
      </c>
    </row>
    <row r="150" spans="1:11" x14ac:dyDescent="0.25">
      <c r="A150" s="246" t="s">
        <v>73</v>
      </c>
      <c r="B150" s="354" t="s">
        <v>823</v>
      </c>
      <c r="C150" s="355" t="s">
        <v>1336</v>
      </c>
      <c r="D150" s="356" t="s">
        <v>636</v>
      </c>
      <c r="E150" s="355" t="s">
        <v>390</v>
      </c>
      <c r="F150" s="355" t="s">
        <v>141</v>
      </c>
      <c r="G150" s="404">
        <v>12018.668437</v>
      </c>
      <c r="H150" s="715">
        <v>2.2400000000000002</v>
      </c>
      <c r="I150" s="357">
        <v>26921.81729888</v>
      </c>
      <c r="J150" s="358">
        <f t="shared" si="4"/>
        <v>1.0449868039527866E-3</v>
      </c>
      <c r="K150" s="359">
        <f t="shared" si="5"/>
        <v>0.88645319975993542</v>
      </c>
    </row>
    <row r="151" spans="1:11" x14ac:dyDescent="0.25">
      <c r="A151" s="246" t="s">
        <v>73</v>
      </c>
      <c r="B151" s="354" t="s">
        <v>3992</v>
      </c>
      <c r="C151" s="355" t="s">
        <v>1336</v>
      </c>
      <c r="D151" s="356" t="s">
        <v>3993</v>
      </c>
      <c r="E151" s="355" t="s">
        <v>390</v>
      </c>
      <c r="F151" s="355" t="s">
        <v>141</v>
      </c>
      <c r="G151" s="404">
        <v>289.017</v>
      </c>
      <c r="H151" s="715">
        <v>92.82</v>
      </c>
      <c r="I151" s="357">
        <v>26826.557939999999</v>
      </c>
      <c r="J151" s="358">
        <f t="shared" si="4"/>
        <v>1.0412892536768347E-3</v>
      </c>
      <c r="K151" s="359">
        <f t="shared" si="5"/>
        <v>0.88749448901361228</v>
      </c>
    </row>
    <row r="152" spans="1:11" ht="25.5" x14ac:dyDescent="0.25">
      <c r="A152" s="246" t="s">
        <v>73</v>
      </c>
      <c r="B152" s="354" t="s">
        <v>4642</v>
      </c>
      <c r="C152" s="355" t="s">
        <v>164</v>
      </c>
      <c r="D152" s="356" t="s">
        <v>4643</v>
      </c>
      <c r="E152" s="355" t="s">
        <v>390</v>
      </c>
      <c r="F152" s="355" t="s">
        <v>136</v>
      </c>
      <c r="G152" s="404">
        <v>330</v>
      </c>
      <c r="H152" s="715">
        <v>81.05</v>
      </c>
      <c r="I152" s="357">
        <v>26746.5</v>
      </c>
      <c r="J152" s="358">
        <f t="shared" si="4"/>
        <v>1.0381817557719615E-3</v>
      </c>
      <c r="K152" s="359">
        <f t="shared" si="5"/>
        <v>0.88853267076938425</v>
      </c>
    </row>
    <row r="153" spans="1:11" x14ac:dyDescent="0.25">
      <c r="A153" s="246" t="s">
        <v>73</v>
      </c>
      <c r="B153" s="354" t="s">
        <v>1299</v>
      </c>
      <c r="C153" s="355" t="s">
        <v>1336</v>
      </c>
      <c r="D153" s="356" t="s">
        <v>1108</v>
      </c>
      <c r="E153" s="355" t="s">
        <v>390</v>
      </c>
      <c r="F153" s="355" t="s">
        <v>141</v>
      </c>
      <c r="G153" s="404">
        <v>4744.8</v>
      </c>
      <c r="H153" s="715">
        <v>5.62</v>
      </c>
      <c r="I153" s="357">
        <v>26665.776000000002</v>
      </c>
      <c r="J153" s="358">
        <f t="shared" si="4"/>
        <v>1.0350484043408236E-3</v>
      </c>
      <c r="K153" s="359">
        <f t="shared" si="5"/>
        <v>0.88956771917372512</v>
      </c>
    </row>
    <row r="154" spans="1:11" x14ac:dyDescent="0.25">
      <c r="A154" s="246" t="s">
        <v>73</v>
      </c>
      <c r="B154" s="360" t="s">
        <v>5434</v>
      </c>
      <c r="C154" s="361" t="s">
        <v>164</v>
      </c>
      <c r="D154" s="362" t="s">
        <v>5435</v>
      </c>
      <c r="E154" s="361" t="s">
        <v>390</v>
      </c>
      <c r="F154" s="361" t="s">
        <v>136</v>
      </c>
      <c r="G154" s="405">
        <v>18</v>
      </c>
      <c r="H154" s="716">
        <v>1476.44</v>
      </c>
      <c r="I154" s="269">
        <v>26575.919999999998</v>
      </c>
      <c r="J154" s="270">
        <f t="shared" si="4"/>
        <v>1.0315605887445158E-3</v>
      </c>
      <c r="K154" s="271">
        <f t="shared" si="5"/>
        <v>0.89059927976246966</v>
      </c>
    </row>
    <row r="155" spans="1:11" x14ac:dyDescent="0.25">
      <c r="A155" s="246" t="s">
        <v>73</v>
      </c>
      <c r="B155" s="360" t="s">
        <v>704</v>
      </c>
      <c r="C155" s="361" t="s">
        <v>1336</v>
      </c>
      <c r="D155" s="362" t="s">
        <v>454</v>
      </c>
      <c r="E155" s="361" t="s">
        <v>390</v>
      </c>
      <c r="F155" s="361" t="s">
        <v>395</v>
      </c>
      <c r="G155" s="405">
        <v>2791.3332</v>
      </c>
      <c r="H155" s="716">
        <v>9.44</v>
      </c>
      <c r="I155" s="269">
        <v>26350.185408000001</v>
      </c>
      <c r="J155" s="270">
        <f t="shared" si="4"/>
        <v>1.0227985624958094E-3</v>
      </c>
      <c r="K155" s="271">
        <f t="shared" si="5"/>
        <v>0.89162207832496543</v>
      </c>
    </row>
    <row r="156" spans="1:11" x14ac:dyDescent="0.25">
      <c r="A156" s="246" t="s">
        <v>73</v>
      </c>
      <c r="B156" s="360" t="s">
        <v>4918</v>
      </c>
      <c r="C156" s="361" t="s">
        <v>974</v>
      </c>
      <c r="D156" s="362" t="s">
        <v>4919</v>
      </c>
      <c r="E156" s="361" t="s">
        <v>390</v>
      </c>
      <c r="F156" s="361" t="s">
        <v>188</v>
      </c>
      <c r="G156" s="405">
        <v>288.35399999999998</v>
      </c>
      <c r="H156" s="716">
        <v>90.22</v>
      </c>
      <c r="I156" s="269">
        <v>26015.297879999998</v>
      </c>
      <c r="J156" s="270">
        <f t="shared" si="4"/>
        <v>1.0097996982778676E-3</v>
      </c>
      <c r="K156" s="271">
        <f t="shared" si="5"/>
        <v>0.89263187802324329</v>
      </c>
    </row>
    <row r="157" spans="1:11" x14ac:dyDescent="0.25">
      <c r="A157" s="246" t="s">
        <v>73</v>
      </c>
      <c r="B157" s="360" t="s">
        <v>677</v>
      </c>
      <c r="C157" s="361" t="s">
        <v>1336</v>
      </c>
      <c r="D157" s="362" t="s">
        <v>421</v>
      </c>
      <c r="E157" s="361" t="s">
        <v>390</v>
      </c>
      <c r="F157" s="361" t="s">
        <v>138</v>
      </c>
      <c r="G157" s="405">
        <v>152.95697225691001</v>
      </c>
      <c r="H157" s="716">
        <v>168.38</v>
      </c>
      <c r="I157" s="269">
        <v>25754.894988618507</v>
      </c>
      <c r="J157" s="270">
        <f t="shared" si="4"/>
        <v>9.9969200078539079E-4</v>
      </c>
      <c r="K157" s="271">
        <f t="shared" si="5"/>
        <v>0.89363157002402871</v>
      </c>
    </row>
    <row r="158" spans="1:11" x14ac:dyDescent="0.25">
      <c r="A158" s="246" t="s">
        <v>73</v>
      </c>
      <c r="B158" s="360" t="s">
        <v>4758</v>
      </c>
      <c r="C158" s="361" t="s">
        <v>1336</v>
      </c>
      <c r="D158" s="362" t="s">
        <v>4759</v>
      </c>
      <c r="E158" s="361" t="s">
        <v>390</v>
      </c>
      <c r="F158" s="361" t="s">
        <v>136</v>
      </c>
      <c r="G158" s="405">
        <v>136</v>
      </c>
      <c r="H158" s="716">
        <v>185.89</v>
      </c>
      <c r="I158" s="269">
        <v>25281.040000000001</v>
      </c>
      <c r="J158" s="270">
        <f t="shared" si="4"/>
        <v>9.8129902959045827E-4</v>
      </c>
      <c r="K158" s="271">
        <f t="shared" si="5"/>
        <v>0.89461286905361914</v>
      </c>
    </row>
    <row r="159" spans="1:11" x14ac:dyDescent="0.25">
      <c r="A159" s="246" t="s">
        <v>73</v>
      </c>
      <c r="B159" s="360" t="s">
        <v>737</v>
      </c>
      <c r="C159" s="361" t="s">
        <v>1336</v>
      </c>
      <c r="D159" s="362" t="s">
        <v>527</v>
      </c>
      <c r="E159" s="361" t="s">
        <v>390</v>
      </c>
      <c r="F159" s="361" t="s">
        <v>156</v>
      </c>
      <c r="G159" s="405">
        <v>4333.5748279999998</v>
      </c>
      <c r="H159" s="716">
        <v>5.83</v>
      </c>
      <c r="I159" s="269">
        <v>25264.741247239999</v>
      </c>
      <c r="J159" s="270">
        <f t="shared" si="4"/>
        <v>9.8066638353369313E-4</v>
      </c>
      <c r="K159" s="271">
        <f t="shared" si="5"/>
        <v>0.89559353543715281</v>
      </c>
    </row>
    <row r="160" spans="1:11" x14ac:dyDescent="0.25">
      <c r="A160" s="246" t="s">
        <v>73</v>
      </c>
      <c r="B160" s="360" t="s">
        <v>3994</v>
      </c>
      <c r="C160" s="361" t="s">
        <v>1336</v>
      </c>
      <c r="D160" s="362" t="s">
        <v>3995</v>
      </c>
      <c r="E160" s="361" t="s">
        <v>390</v>
      </c>
      <c r="F160" s="361" t="s">
        <v>141</v>
      </c>
      <c r="G160" s="405">
        <v>325.77780000000001</v>
      </c>
      <c r="H160" s="716">
        <v>77.3</v>
      </c>
      <c r="I160" s="269">
        <v>25182.623940000001</v>
      </c>
      <c r="J160" s="270">
        <f t="shared" si="4"/>
        <v>9.7747895002988174E-4</v>
      </c>
      <c r="K160" s="271">
        <f t="shared" si="5"/>
        <v>0.89657101438718267</v>
      </c>
    </row>
    <row r="161" spans="1:11" x14ac:dyDescent="0.25">
      <c r="A161" s="246" t="s">
        <v>73</v>
      </c>
      <c r="B161" s="360" t="s">
        <v>4502</v>
      </c>
      <c r="C161" s="361" t="s">
        <v>1336</v>
      </c>
      <c r="D161" s="362" t="s">
        <v>4503</v>
      </c>
      <c r="E161" s="361" t="s">
        <v>390</v>
      </c>
      <c r="F161" s="361" t="s">
        <v>395</v>
      </c>
      <c r="G161" s="405">
        <v>791.16840000000002</v>
      </c>
      <c r="H161" s="716">
        <v>31.38</v>
      </c>
      <c r="I161" s="269">
        <v>24826.864391999999</v>
      </c>
      <c r="J161" s="270">
        <f t="shared" si="4"/>
        <v>9.6366992559022502E-4</v>
      </c>
      <c r="K161" s="271">
        <f t="shared" si="5"/>
        <v>0.89753468431277295</v>
      </c>
    </row>
    <row r="162" spans="1:11" x14ac:dyDescent="0.25">
      <c r="A162" s="246" t="s">
        <v>73</v>
      </c>
      <c r="B162" s="360" t="s">
        <v>4028</v>
      </c>
      <c r="C162" s="361" t="s">
        <v>1336</v>
      </c>
      <c r="D162" s="362" t="s">
        <v>1548</v>
      </c>
      <c r="E162" s="361" t="s">
        <v>390</v>
      </c>
      <c r="F162" s="361" t="s">
        <v>136</v>
      </c>
      <c r="G162" s="405">
        <v>3010</v>
      </c>
      <c r="H162" s="716">
        <v>8.18</v>
      </c>
      <c r="I162" s="269">
        <v>24621.8</v>
      </c>
      <c r="J162" s="270">
        <f t="shared" si="4"/>
        <v>9.557102257964999E-4</v>
      </c>
      <c r="K162" s="271">
        <f t="shared" si="5"/>
        <v>0.89849039453856949</v>
      </c>
    </row>
    <row r="163" spans="1:11" x14ac:dyDescent="0.25">
      <c r="A163" s="246" t="s">
        <v>73</v>
      </c>
      <c r="B163" s="360" t="s">
        <v>4590</v>
      </c>
      <c r="C163" s="361" t="s">
        <v>1336</v>
      </c>
      <c r="D163" s="362" t="s">
        <v>2328</v>
      </c>
      <c r="E163" s="361" t="s">
        <v>390</v>
      </c>
      <c r="F163" s="361" t="s">
        <v>141</v>
      </c>
      <c r="G163" s="405">
        <v>4066.8827999999999</v>
      </c>
      <c r="H163" s="716">
        <v>6.05</v>
      </c>
      <c r="I163" s="269">
        <v>24604.640940000001</v>
      </c>
      <c r="J163" s="270">
        <f t="shared" si="4"/>
        <v>9.5504418638804665E-4</v>
      </c>
      <c r="K163" s="271">
        <f t="shared" si="5"/>
        <v>0.89944543872495752</v>
      </c>
    </row>
    <row r="164" spans="1:11" x14ac:dyDescent="0.25">
      <c r="A164" s="246" t="s">
        <v>73</v>
      </c>
      <c r="B164" s="360" t="s">
        <v>4687</v>
      </c>
      <c r="C164" s="361" t="s">
        <v>1336</v>
      </c>
      <c r="D164" s="362" t="s">
        <v>4688</v>
      </c>
      <c r="E164" s="361" t="s">
        <v>390</v>
      </c>
      <c r="F164" s="361" t="s">
        <v>141</v>
      </c>
      <c r="G164" s="405">
        <v>6893.0784000000003</v>
      </c>
      <c r="H164" s="716">
        <v>3.56</v>
      </c>
      <c r="I164" s="269">
        <v>24539.359103999999</v>
      </c>
      <c r="J164" s="270">
        <f t="shared" si="4"/>
        <v>9.5251023199706094E-4</v>
      </c>
      <c r="K164" s="271">
        <f t="shared" si="5"/>
        <v>0.90039794895695457</v>
      </c>
    </row>
    <row r="165" spans="1:11" x14ac:dyDescent="0.25">
      <c r="A165" s="246" t="s">
        <v>73</v>
      </c>
      <c r="B165" s="360" t="s">
        <v>5350</v>
      </c>
      <c r="C165" s="361" t="s">
        <v>164</v>
      </c>
      <c r="D165" s="362" t="s">
        <v>5351</v>
      </c>
      <c r="E165" s="361" t="s">
        <v>390</v>
      </c>
      <c r="F165" s="361" t="s">
        <v>136</v>
      </c>
      <c r="G165" s="405">
        <v>2</v>
      </c>
      <c r="H165" s="716">
        <v>12197.9</v>
      </c>
      <c r="I165" s="269">
        <v>24395.8</v>
      </c>
      <c r="J165" s="270">
        <f t="shared" si="4"/>
        <v>9.4693789757394878E-4</v>
      </c>
      <c r="K165" s="271">
        <f t="shared" si="5"/>
        <v>0.90134488685452852</v>
      </c>
    </row>
    <row r="166" spans="1:11" ht="38.25" x14ac:dyDescent="0.25">
      <c r="A166" s="246" t="s">
        <v>73</v>
      </c>
      <c r="B166" s="360" t="s">
        <v>5598</v>
      </c>
      <c r="C166" s="361" t="s">
        <v>160</v>
      </c>
      <c r="D166" s="362" t="s">
        <v>5599</v>
      </c>
      <c r="E166" s="361" t="s">
        <v>491</v>
      </c>
      <c r="F166" s="361" t="s">
        <v>159</v>
      </c>
      <c r="G166" s="405">
        <v>4.5034325379999997E-2</v>
      </c>
      <c r="H166" s="716">
        <v>538803.38</v>
      </c>
      <c r="I166" s="269">
        <v>24264.646730763783</v>
      </c>
      <c r="J166" s="270">
        <f t="shared" si="4"/>
        <v>9.4184710321465362E-4</v>
      </c>
      <c r="K166" s="271">
        <f t="shared" si="5"/>
        <v>0.90228673395774317</v>
      </c>
    </row>
    <row r="167" spans="1:11" x14ac:dyDescent="0.25">
      <c r="A167" s="246" t="s">
        <v>73</v>
      </c>
      <c r="B167" s="360" t="s">
        <v>5724</v>
      </c>
      <c r="C167" s="361" t="s">
        <v>160</v>
      </c>
      <c r="D167" s="362" t="s">
        <v>5725</v>
      </c>
      <c r="E167" s="361" t="s">
        <v>390</v>
      </c>
      <c r="F167" s="361" t="s">
        <v>583</v>
      </c>
      <c r="G167" s="405">
        <v>619.29035180369283</v>
      </c>
      <c r="H167" s="716">
        <v>38.94</v>
      </c>
      <c r="I167" s="269">
        <v>24115.166299235796</v>
      </c>
      <c r="J167" s="270">
        <f t="shared" si="4"/>
        <v>9.360449288420338E-4</v>
      </c>
      <c r="K167" s="271">
        <f t="shared" si="5"/>
        <v>0.9032227788865852</v>
      </c>
    </row>
    <row r="168" spans="1:11" x14ac:dyDescent="0.25">
      <c r="A168" s="246" t="s">
        <v>73</v>
      </c>
      <c r="B168" s="360" t="s">
        <v>888</v>
      </c>
      <c r="C168" s="361" t="s">
        <v>1336</v>
      </c>
      <c r="D168" s="362" t="s">
        <v>580</v>
      </c>
      <c r="E168" s="361" t="s">
        <v>390</v>
      </c>
      <c r="F168" s="361" t="s">
        <v>395</v>
      </c>
      <c r="G168" s="405">
        <v>2283.9272959999998</v>
      </c>
      <c r="H168" s="716">
        <v>10.54</v>
      </c>
      <c r="I168" s="269">
        <v>24072.593699839999</v>
      </c>
      <c r="J168" s="270">
        <f t="shared" si="4"/>
        <v>9.3439244735890495E-4</v>
      </c>
      <c r="K168" s="271">
        <f t="shared" si="5"/>
        <v>0.90415717133394413</v>
      </c>
    </row>
    <row r="169" spans="1:11" x14ac:dyDescent="0.25">
      <c r="A169" s="246" t="s">
        <v>73</v>
      </c>
      <c r="B169" s="360" t="s">
        <v>4433</v>
      </c>
      <c r="C169" s="361" t="s">
        <v>1336</v>
      </c>
      <c r="D169" s="362" t="s">
        <v>4434</v>
      </c>
      <c r="E169" s="361" t="s">
        <v>390</v>
      </c>
      <c r="F169" s="361" t="s">
        <v>156</v>
      </c>
      <c r="G169" s="405">
        <v>2560.7549199999999</v>
      </c>
      <c r="H169" s="716">
        <v>9.31</v>
      </c>
      <c r="I169" s="269">
        <v>23840.6283052</v>
      </c>
      <c r="J169" s="270">
        <f t="shared" si="4"/>
        <v>9.253885686949418E-4</v>
      </c>
      <c r="K169" s="271">
        <f t="shared" si="5"/>
        <v>0.90508255990263908</v>
      </c>
    </row>
    <row r="170" spans="1:11" x14ac:dyDescent="0.25">
      <c r="A170" s="246" t="s">
        <v>73</v>
      </c>
      <c r="B170" s="360" t="s">
        <v>811</v>
      </c>
      <c r="C170" s="361" t="s">
        <v>1336</v>
      </c>
      <c r="D170" s="362" t="s">
        <v>514</v>
      </c>
      <c r="E170" s="361" t="s">
        <v>390</v>
      </c>
      <c r="F170" s="361" t="s">
        <v>131</v>
      </c>
      <c r="G170" s="405">
        <v>711.11249999999995</v>
      </c>
      <c r="H170" s="716">
        <v>33.270000000000003</v>
      </c>
      <c r="I170" s="269">
        <v>23658.712875000001</v>
      </c>
      <c r="J170" s="270">
        <f t="shared" si="4"/>
        <v>9.1832741001148617E-4</v>
      </c>
      <c r="K170" s="271">
        <f t="shared" si="5"/>
        <v>0.9060008873126506</v>
      </c>
    </row>
    <row r="171" spans="1:11" x14ac:dyDescent="0.25">
      <c r="A171" s="246" t="s">
        <v>73</v>
      </c>
      <c r="B171" s="360" t="s">
        <v>5170</v>
      </c>
      <c r="C171" s="361" t="s">
        <v>3117</v>
      </c>
      <c r="D171" s="362" t="s">
        <v>5171</v>
      </c>
      <c r="E171" s="361" t="s">
        <v>651</v>
      </c>
      <c r="F171" s="361" t="s">
        <v>159</v>
      </c>
      <c r="G171" s="405">
        <v>574.65210001261266</v>
      </c>
      <c r="H171" s="716">
        <v>40.573300000000003</v>
      </c>
      <c r="I171" s="269">
        <v>23315.532049441739</v>
      </c>
      <c r="J171" s="270">
        <f t="shared" si="4"/>
        <v>9.0500663637660503E-4</v>
      </c>
      <c r="K171" s="271">
        <f t="shared" si="5"/>
        <v>0.90690589394902721</v>
      </c>
    </row>
    <row r="172" spans="1:11" x14ac:dyDescent="0.25">
      <c r="A172" s="246" t="s">
        <v>73</v>
      </c>
      <c r="B172" s="360" t="s">
        <v>708</v>
      </c>
      <c r="C172" s="361" t="s">
        <v>1336</v>
      </c>
      <c r="D172" s="362" t="s">
        <v>457</v>
      </c>
      <c r="E172" s="361" t="s">
        <v>390</v>
      </c>
      <c r="F172" s="361" t="s">
        <v>156</v>
      </c>
      <c r="G172" s="405">
        <v>28526.5319648</v>
      </c>
      <c r="H172" s="716">
        <v>0.81</v>
      </c>
      <c r="I172" s="269">
        <v>23106.490891488</v>
      </c>
      <c r="J172" s="270">
        <f t="shared" si="4"/>
        <v>8.9689257598017874E-4</v>
      </c>
      <c r="K172" s="271">
        <f t="shared" si="5"/>
        <v>0.90780278652500734</v>
      </c>
    </row>
    <row r="173" spans="1:11" x14ac:dyDescent="0.25">
      <c r="A173" s="246" t="s">
        <v>73</v>
      </c>
      <c r="B173" s="360" t="s">
        <v>5178</v>
      </c>
      <c r="C173" s="361" t="s">
        <v>3117</v>
      </c>
      <c r="D173" s="362" t="s">
        <v>5179</v>
      </c>
      <c r="E173" s="361" t="s">
        <v>390</v>
      </c>
      <c r="F173" s="361" t="s">
        <v>3119</v>
      </c>
      <c r="G173" s="405">
        <v>956.79</v>
      </c>
      <c r="H173" s="716">
        <v>23.839400000000001</v>
      </c>
      <c r="I173" s="269">
        <v>22809.299525999999</v>
      </c>
      <c r="J173" s="270">
        <f t="shared" si="4"/>
        <v>8.8535691136527211E-4</v>
      </c>
      <c r="K173" s="271">
        <f t="shared" si="5"/>
        <v>0.90868814343637261</v>
      </c>
    </row>
    <row r="174" spans="1:11" ht="38.25" x14ac:dyDescent="0.25">
      <c r="A174" s="246" t="s">
        <v>73</v>
      </c>
      <c r="B174" s="360" t="s">
        <v>5449</v>
      </c>
      <c r="C174" s="361" t="s">
        <v>160</v>
      </c>
      <c r="D174" s="362" t="s">
        <v>5450</v>
      </c>
      <c r="E174" s="361" t="s">
        <v>491</v>
      </c>
      <c r="F174" s="361" t="s">
        <v>159</v>
      </c>
      <c r="G174" s="405">
        <v>5</v>
      </c>
      <c r="H174" s="716">
        <v>4546.3999999999996</v>
      </c>
      <c r="I174" s="269">
        <v>22732</v>
      </c>
      <c r="J174" s="270">
        <f t="shared" si="4"/>
        <v>8.8235648298686669E-4</v>
      </c>
      <c r="K174" s="271">
        <f t="shared" si="5"/>
        <v>0.90957049991935945</v>
      </c>
    </row>
    <row r="175" spans="1:11" x14ac:dyDescent="0.25">
      <c r="A175" s="246" t="s">
        <v>73</v>
      </c>
      <c r="B175" s="360" t="s">
        <v>766</v>
      </c>
      <c r="C175" s="361" t="s">
        <v>1336</v>
      </c>
      <c r="D175" s="362" t="s">
        <v>603</v>
      </c>
      <c r="E175" s="361" t="s">
        <v>390</v>
      </c>
      <c r="F175" s="361" t="s">
        <v>141</v>
      </c>
      <c r="G175" s="405">
        <v>3357.68</v>
      </c>
      <c r="H175" s="716">
        <v>6.76</v>
      </c>
      <c r="I175" s="269">
        <v>22697.916799999999</v>
      </c>
      <c r="J175" s="270">
        <f t="shared" si="4"/>
        <v>8.8103352273343817E-4</v>
      </c>
      <c r="K175" s="271">
        <f t="shared" si="5"/>
        <v>0.91045153344209284</v>
      </c>
    </row>
    <row r="176" spans="1:11" ht="38.25" x14ac:dyDescent="0.25">
      <c r="A176" s="246" t="s">
        <v>73</v>
      </c>
      <c r="B176" s="360" t="s">
        <v>4582</v>
      </c>
      <c r="C176" s="361" t="s">
        <v>160</v>
      </c>
      <c r="D176" s="362" t="s">
        <v>4583</v>
      </c>
      <c r="E176" s="361" t="s">
        <v>651</v>
      </c>
      <c r="F176" s="361" t="s">
        <v>385</v>
      </c>
      <c r="G176" s="405">
        <v>28</v>
      </c>
      <c r="H176" s="716">
        <v>805</v>
      </c>
      <c r="I176" s="269">
        <v>22540</v>
      </c>
      <c r="J176" s="270">
        <f t="shared" si="4"/>
        <v>8.7490388555885867E-4</v>
      </c>
      <c r="K176" s="271">
        <f t="shared" si="5"/>
        <v>0.91132643732765173</v>
      </c>
    </row>
    <row r="177" spans="1:11" x14ac:dyDescent="0.25">
      <c r="A177" s="246" t="s">
        <v>73</v>
      </c>
      <c r="B177" s="360" t="s">
        <v>4951</v>
      </c>
      <c r="C177" s="361" t="s">
        <v>160</v>
      </c>
      <c r="D177" s="362" t="s">
        <v>4952</v>
      </c>
      <c r="E177" s="361" t="s">
        <v>390</v>
      </c>
      <c r="F177" s="361" t="s">
        <v>2175</v>
      </c>
      <c r="G177" s="405">
        <v>1474.2</v>
      </c>
      <c r="H177" s="716">
        <v>15.17</v>
      </c>
      <c r="I177" s="269">
        <v>22363.614000000001</v>
      </c>
      <c r="J177" s="270">
        <f t="shared" si="4"/>
        <v>8.6805735509043881E-4</v>
      </c>
      <c r="K177" s="271">
        <f t="shared" si="5"/>
        <v>0.91219449468274216</v>
      </c>
    </row>
    <row r="178" spans="1:11" x14ac:dyDescent="0.25">
      <c r="A178" s="246" t="s">
        <v>73</v>
      </c>
      <c r="B178" s="360" t="s">
        <v>797</v>
      </c>
      <c r="C178" s="361" t="s">
        <v>160</v>
      </c>
      <c r="D178" s="362" t="s">
        <v>510</v>
      </c>
      <c r="E178" s="361" t="s">
        <v>390</v>
      </c>
      <c r="F178" s="361" t="s">
        <v>159</v>
      </c>
      <c r="G178" s="405">
        <v>589.55139999999994</v>
      </c>
      <c r="H178" s="716">
        <v>37.9</v>
      </c>
      <c r="I178" s="269">
        <v>22343.998060000002</v>
      </c>
      <c r="J178" s="270">
        <f t="shared" si="4"/>
        <v>8.6729595038214746E-4</v>
      </c>
      <c r="K178" s="271">
        <f t="shared" si="5"/>
        <v>0.91306179063312431</v>
      </c>
    </row>
    <row r="179" spans="1:11" ht="25.5" x14ac:dyDescent="0.25">
      <c r="A179" s="246" t="s">
        <v>73</v>
      </c>
      <c r="B179" s="360" t="s">
        <v>5070</v>
      </c>
      <c r="C179" s="361" t="s">
        <v>164</v>
      </c>
      <c r="D179" s="362" t="s">
        <v>5071</v>
      </c>
      <c r="E179" s="361" t="s">
        <v>1292</v>
      </c>
      <c r="F179" s="361" t="s">
        <v>131</v>
      </c>
      <c r="G179" s="405">
        <v>34.36</v>
      </c>
      <c r="H179" s="716">
        <v>650</v>
      </c>
      <c r="I179" s="269">
        <v>22334</v>
      </c>
      <c r="J179" s="270">
        <f t="shared" si="4"/>
        <v>8.6690786956839178E-4</v>
      </c>
      <c r="K179" s="271">
        <f t="shared" si="5"/>
        <v>0.91392869850269276</v>
      </c>
    </row>
    <row r="180" spans="1:11" x14ac:dyDescent="0.25">
      <c r="A180" s="246" t="s">
        <v>73</v>
      </c>
      <c r="B180" s="360" t="s">
        <v>5154</v>
      </c>
      <c r="C180" s="361" t="s">
        <v>160</v>
      </c>
      <c r="D180" s="362" t="s">
        <v>5155</v>
      </c>
      <c r="E180" s="361" t="s">
        <v>390</v>
      </c>
      <c r="F180" s="361" t="s">
        <v>2175</v>
      </c>
      <c r="G180" s="405">
        <v>2766.3150743199999</v>
      </c>
      <c r="H180" s="716">
        <v>8.02</v>
      </c>
      <c r="I180" s="269">
        <v>22185.846896046402</v>
      </c>
      <c r="J180" s="270">
        <f t="shared" si="4"/>
        <v>8.6115721622737095E-4</v>
      </c>
      <c r="K180" s="271">
        <f t="shared" si="5"/>
        <v>0.91478985571892013</v>
      </c>
    </row>
    <row r="181" spans="1:11" x14ac:dyDescent="0.25">
      <c r="A181" s="246" t="s">
        <v>73</v>
      </c>
      <c r="B181" s="360" t="s">
        <v>4051</v>
      </c>
      <c r="C181" s="361" t="s">
        <v>1336</v>
      </c>
      <c r="D181" s="362" t="s">
        <v>4052</v>
      </c>
      <c r="E181" s="361" t="s">
        <v>390</v>
      </c>
      <c r="F181" s="361" t="s">
        <v>136</v>
      </c>
      <c r="G181" s="405">
        <v>110</v>
      </c>
      <c r="H181" s="716">
        <v>201</v>
      </c>
      <c r="I181" s="269">
        <v>22110</v>
      </c>
      <c r="J181" s="270">
        <f t="shared" si="4"/>
        <v>8.5821317256904903E-4</v>
      </c>
      <c r="K181" s="271">
        <f t="shared" si="5"/>
        <v>0.9156480688914892</v>
      </c>
    </row>
    <row r="182" spans="1:11" ht="25.5" x14ac:dyDescent="0.25">
      <c r="A182" s="246" t="s">
        <v>73</v>
      </c>
      <c r="B182" s="360" t="s">
        <v>4916</v>
      </c>
      <c r="C182" s="361" t="s">
        <v>974</v>
      </c>
      <c r="D182" s="362" t="s">
        <v>4917</v>
      </c>
      <c r="E182" s="361" t="s">
        <v>390</v>
      </c>
      <c r="F182" s="361" t="s">
        <v>159</v>
      </c>
      <c r="G182" s="405">
        <v>125</v>
      </c>
      <c r="H182" s="716">
        <v>175.36</v>
      </c>
      <c r="I182" s="269">
        <v>21920</v>
      </c>
      <c r="J182" s="270">
        <f t="shared" si="4"/>
        <v>8.508382063642495E-4</v>
      </c>
      <c r="K182" s="271">
        <f t="shared" si="5"/>
        <v>0.91649890709785342</v>
      </c>
    </row>
    <row r="183" spans="1:11" x14ac:dyDescent="0.25">
      <c r="A183" s="246" t="s">
        <v>73</v>
      </c>
      <c r="B183" s="360" t="s">
        <v>4998</v>
      </c>
      <c r="C183" s="361" t="s">
        <v>1336</v>
      </c>
      <c r="D183" s="362" t="s">
        <v>4999</v>
      </c>
      <c r="E183" s="361" t="s">
        <v>390</v>
      </c>
      <c r="F183" s="361" t="s">
        <v>136</v>
      </c>
      <c r="G183" s="405">
        <v>88</v>
      </c>
      <c r="H183" s="716">
        <v>247.49</v>
      </c>
      <c r="I183" s="269">
        <v>21779.119999999999</v>
      </c>
      <c r="J183" s="270">
        <f t="shared" si="4"/>
        <v>8.4536986300144852E-4</v>
      </c>
      <c r="K183" s="271">
        <f t="shared" si="5"/>
        <v>0.91734427696085485</v>
      </c>
    </row>
    <row r="184" spans="1:11" x14ac:dyDescent="0.25">
      <c r="A184" s="246" t="s">
        <v>73</v>
      </c>
      <c r="B184" s="360" t="s">
        <v>4424</v>
      </c>
      <c r="C184" s="361" t="s">
        <v>1336</v>
      </c>
      <c r="D184" s="362" t="s">
        <v>494</v>
      </c>
      <c r="E184" s="361" t="s">
        <v>390</v>
      </c>
      <c r="F184" s="361" t="s">
        <v>136</v>
      </c>
      <c r="G184" s="405">
        <v>236.07</v>
      </c>
      <c r="H184" s="716">
        <v>91.42</v>
      </c>
      <c r="I184" s="269">
        <v>21581.519400000001</v>
      </c>
      <c r="J184" s="270">
        <f t="shared" si="4"/>
        <v>8.3769987485909003E-4</v>
      </c>
      <c r="K184" s="271">
        <f t="shared" si="5"/>
        <v>0.9181819768357139</v>
      </c>
    </row>
    <row r="185" spans="1:11" x14ac:dyDescent="0.25">
      <c r="A185" s="246" t="s">
        <v>73</v>
      </c>
      <c r="B185" s="360" t="s">
        <v>698</v>
      </c>
      <c r="C185" s="361" t="s">
        <v>1336</v>
      </c>
      <c r="D185" s="362" t="s">
        <v>439</v>
      </c>
      <c r="E185" s="361" t="s">
        <v>390</v>
      </c>
      <c r="F185" s="361" t="s">
        <v>156</v>
      </c>
      <c r="G185" s="405">
        <v>1599.2597720000001</v>
      </c>
      <c r="H185" s="716">
        <v>13.41</v>
      </c>
      <c r="I185" s="269">
        <v>21446.07354252</v>
      </c>
      <c r="J185" s="270">
        <f t="shared" si="4"/>
        <v>8.3244246106174734E-4</v>
      </c>
      <c r="K185" s="271">
        <f t="shared" si="5"/>
        <v>0.91901441929677563</v>
      </c>
    </row>
    <row r="186" spans="1:11" ht="38.25" x14ac:dyDescent="0.25">
      <c r="A186" s="246" t="s">
        <v>73</v>
      </c>
      <c r="B186" s="360" t="s">
        <v>525</v>
      </c>
      <c r="C186" s="361" t="s">
        <v>1336</v>
      </c>
      <c r="D186" s="362" t="s">
        <v>526</v>
      </c>
      <c r="E186" s="361" t="s">
        <v>390</v>
      </c>
      <c r="F186" s="361" t="s">
        <v>136</v>
      </c>
      <c r="G186" s="405">
        <v>127</v>
      </c>
      <c r="H186" s="716">
        <v>167.64</v>
      </c>
      <c r="I186" s="269">
        <v>21290.28</v>
      </c>
      <c r="J186" s="270">
        <f t="shared" si="4"/>
        <v>8.263952394248473E-4</v>
      </c>
      <c r="K186" s="271">
        <f t="shared" si="5"/>
        <v>0.91984081453620048</v>
      </c>
    </row>
    <row r="187" spans="1:11" x14ac:dyDescent="0.25">
      <c r="A187" s="246" t="s">
        <v>73</v>
      </c>
      <c r="B187" s="360" t="s">
        <v>4435</v>
      </c>
      <c r="C187" s="361" t="s">
        <v>1336</v>
      </c>
      <c r="D187" s="362" t="s">
        <v>4436</v>
      </c>
      <c r="E187" s="361" t="s">
        <v>390</v>
      </c>
      <c r="F187" s="361" t="s">
        <v>156</v>
      </c>
      <c r="G187" s="405">
        <v>2347.2540690000001</v>
      </c>
      <c r="H187" s="716">
        <v>9.06</v>
      </c>
      <c r="I187" s="269">
        <v>21266.121865140001</v>
      </c>
      <c r="J187" s="270">
        <f t="shared" si="4"/>
        <v>8.2545752664503957E-4</v>
      </c>
      <c r="K187" s="271">
        <f t="shared" si="5"/>
        <v>0.92066627206284557</v>
      </c>
    </row>
    <row r="188" spans="1:11" x14ac:dyDescent="0.25">
      <c r="A188" s="246" t="s">
        <v>73</v>
      </c>
      <c r="B188" s="360" t="s">
        <v>1152</v>
      </c>
      <c r="C188" s="361" t="s">
        <v>1336</v>
      </c>
      <c r="D188" s="362" t="s">
        <v>1153</v>
      </c>
      <c r="E188" s="361" t="s">
        <v>390</v>
      </c>
      <c r="F188" s="361" t="s">
        <v>136</v>
      </c>
      <c r="G188" s="405">
        <v>190</v>
      </c>
      <c r="H188" s="716">
        <v>108.51</v>
      </c>
      <c r="I188" s="269">
        <v>20616.900000000001</v>
      </c>
      <c r="J188" s="270">
        <f t="shared" si="4"/>
        <v>8.0025758288280546E-4</v>
      </c>
      <c r="K188" s="271">
        <f t="shared" si="5"/>
        <v>0.92146652964572839</v>
      </c>
    </row>
    <row r="189" spans="1:11" ht="38.25" x14ac:dyDescent="0.25">
      <c r="A189" s="246" t="s">
        <v>73</v>
      </c>
      <c r="B189" s="360" t="s">
        <v>4942</v>
      </c>
      <c r="C189" s="361" t="s">
        <v>160</v>
      </c>
      <c r="D189" s="362" t="s">
        <v>4943</v>
      </c>
      <c r="E189" s="361" t="s">
        <v>491</v>
      </c>
      <c r="F189" s="361" t="s">
        <v>159</v>
      </c>
      <c r="G189" s="405">
        <v>2</v>
      </c>
      <c r="H189" s="716">
        <v>9630.4599999999991</v>
      </c>
      <c r="I189" s="269">
        <v>19260.919999999998</v>
      </c>
      <c r="J189" s="270">
        <f t="shared" si="4"/>
        <v>7.4762438985973077E-4</v>
      </c>
      <c r="K189" s="271">
        <f t="shared" si="5"/>
        <v>0.92221415403558815</v>
      </c>
    </row>
    <row r="190" spans="1:11" x14ac:dyDescent="0.25">
      <c r="A190" s="246" t="s">
        <v>73</v>
      </c>
      <c r="B190" s="360" t="s">
        <v>724</v>
      </c>
      <c r="C190" s="361" t="s">
        <v>1336</v>
      </c>
      <c r="D190" s="362" t="s">
        <v>477</v>
      </c>
      <c r="E190" s="361" t="s">
        <v>390</v>
      </c>
      <c r="F190" s="361" t="s">
        <v>138</v>
      </c>
      <c r="G190" s="405">
        <v>106.02370000000001</v>
      </c>
      <c r="H190" s="716">
        <v>181.64</v>
      </c>
      <c r="I190" s="269">
        <v>19258.144867999999</v>
      </c>
      <c r="J190" s="270">
        <f t="shared" si="4"/>
        <v>7.4751667141386845E-4</v>
      </c>
      <c r="K190" s="271">
        <f t="shared" si="5"/>
        <v>0.92296167070700197</v>
      </c>
    </row>
    <row r="191" spans="1:11" ht="25.5" x14ac:dyDescent="0.25">
      <c r="A191" s="246" t="s">
        <v>73</v>
      </c>
      <c r="B191" s="360" t="s">
        <v>523</v>
      </c>
      <c r="C191" s="361" t="s">
        <v>1336</v>
      </c>
      <c r="D191" s="362" t="s">
        <v>524</v>
      </c>
      <c r="E191" s="361" t="s">
        <v>390</v>
      </c>
      <c r="F191" s="361" t="s">
        <v>136</v>
      </c>
      <c r="G191" s="405">
        <v>105</v>
      </c>
      <c r="H191" s="716">
        <v>182.04</v>
      </c>
      <c r="I191" s="269">
        <v>19114.2</v>
      </c>
      <c r="J191" s="270">
        <f t="shared" si="4"/>
        <v>7.4192936332516141E-4</v>
      </c>
      <c r="K191" s="271">
        <f t="shared" si="5"/>
        <v>0.92370360007032715</v>
      </c>
    </row>
    <row r="192" spans="1:11" x14ac:dyDescent="0.25">
      <c r="A192" s="246" t="s">
        <v>73</v>
      </c>
      <c r="B192" s="360" t="s">
        <v>1294</v>
      </c>
      <c r="C192" s="361" t="s">
        <v>1336</v>
      </c>
      <c r="D192" s="362" t="s">
        <v>1099</v>
      </c>
      <c r="E192" s="361" t="s">
        <v>390</v>
      </c>
      <c r="F192" s="361" t="s">
        <v>136</v>
      </c>
      <c r="G192" s="405">
        <v>3237</v>
      </c>
      <c r="H192" s="716">
        <v>5.77</v>
      </c>
      <c r="I192" s="269">
        <v>18677.490000000002</v>
      </c>
      <c r="J192" s="270">
        <f t="shared" si="4"/>
        <v>7.2497819758148756E-4</v>
      </c>
      <c r="K192" s="271">
        <f t="shared" si="5"/>
        <v>0.92442857826790858</v>
      </c>
    </row>
    <row r="193" spans="1:11" x14ac:dyDescent="0.25">
      <c r="A193" s="246" t="s">
        <v>73</v>
      </c>
      <c r="B193" s="360" t="s">
        <v>4431</v>
      </c>
      <c r="C193" s="361" t="s">
        <v>1336</v>
      </c>
      <c r="D193" s="362" t="s">
        <v>4432</v>
      </c>
      <c r="E193" s="361" t="s">
        <v>390</v>
      </c>
      <c r="F193" s="361" t="s">
        <v>156</v>
      </c>
      <c r="G193" s="405">
        <v>2313.3935139999999</v>
      </c>
      <c r="H193" s="716">
        <v>8.0299999999999994</v>
      </c>
      <c r="I193" s="269">
        <v>18576.549917420001</v>
      </c>
      <c r="J193" s="270">
        <f t="shared" si="4"/>
        <v>7.2106014654076556E-4</v>
      </c>
      <c r="K193" s="271">
        <f t="shared" si="5"/>
        <v>0.9251496384144493</v>
      </c>
    </row>
    <row r="194" spans="1:11" ht="38.25" x14ac:dyDescent="0.25">
      <c r="A194" s="246" t="s">
        <v>73</v>
      </c>
      <c r="B194" s="360" t="s">
        <v>4879</v>
      </c>
      <c r="C194" s="361" t="s">
        <v>160</v>
      </c>
      <c r="D194" s="362" t="s">
        <v>4880</v>
      </c>
      <c r="E194" s="361" t="s">
        <v>491</v>
      </c>
      <c r="F194" s="361" t="s">
        <v>159</v>
      </c>
      <c r="G194" s="405">
        <v>8</v>
      </c>
      <c r="H194" s="716">
        <v>2278.4299999999998</v>
      </c>
      <c r="I194" s="269">
        <v>18227.439999999999</v>
      </c>
      <c r="J194" s="270">
        <f t="shared" si="4"/>
        <v>7.0750923157901339E-4</v>
      </c>
      <c r="K194" s="271">
        <f t="shared" si="5"/>
        <v>0.92585714764602833</v>
      </c>
    </row>
    <row r="195" spans="1:11" ht="25.5" x14ac:dyDescent="0.25">
      <c r="A195" s="246" t="s">
        <v>73</v>
      </c>
      <c r="B195" s="360" t="s">
        <v>4317</v>
      </c>
      <c r="C195" s="361" t="s">
        <v>160</v>
      </c>
      <c r="D195" s="362" t="s">
        <v>4318</v>
      </c>
      <c r="E195" s="361" t="s">
        <v>390</v>
      </c>
      <c r="F195" s="361" t="s">
        <v>159</v>
      </c>
      <c r="G195" s="405">
        <v>28</v>
      </c>
      <c r="H195" s="716">
        <v>641.6</v>
      </c>
      <c r="I195" s="269">
        <v>17964.8</v>
      </c>
      <c r="J195" s="270">
        <f t="shared" si="4"/>
        <v>6.9731469934728417E-4</v>
      </c>
      <c r="K195" s="271">
        <f t="shared" si="5"/>
        <v>0.92655446234537564</v>
      </c>
    </row>
    <row r="196" spans="1:11" ht="25.5" x14ac:dyDescent="0.25">
      <c r="A196" s="246" t="s">
        <v>73</v>
      </c>
      <c r="B196" s="360" t="s">
        <v>4752</v>
      </c>
      <c r="C196" s="361" t="s">
        <v>1336</v>
      </c>
      <c r="D196" s="362" t="s">
        <v>4753</v>
      </c>
      <c r="E196" s="361" t="s">
        <v>390</v>
      </c>
      <c r="F196" s="361" t="s">
        <v>136</v>
      </c>
      <c r="G196" s="405">
        <v>29</v>
      </c>
      <c r="H196" s="716">
        <v>618.41</v>
      </c>
      <c r="I196" s="269">
        <v>17933.89</v>
      </c>
      <c r="J196" s="270">
        <f t="shared" si="4"/>
        <v>6.961149087925981E-4</v>
      </c>
      <c r="K196" s="271">
        <f t="shared" si="5"/>
        <v>0.92725057725416826</v>
      </c>
    </row>
    <row r="197" spans="1:11" ht="38.25" x14ac:dyDescent="0.25">
      <c r="A197" s="246" t="s">
        <v>73</v>
      </c>
      <c r="B197" s="360" t="s">
        <v>4896</v>
      </c>
      <c r="C197" s="361" t="s">
        <v>160</v>
      </c>
      <c r="D197" s="362" t="s">
        <v>4897</v>
      </c>
      <c r="E197" s="361" t="s">
        <v>390</v>
      </c>
      <c r="F197" s="361" t="s">
        <v>188</v>
      </c>
      <c r="G197" s="405">
        <v>1941.4528913700001</v>
      </c>
      <c r="H197" s="716">
        <v>9.18</v>
      </c>
      <c r="I197" s="269">
        <v>17822.537542776601</v>
      </c>
      <c r="J197" s="270">
        <f t="shared" si="4"/>
        <v>6.9179269506184043E-4</v>
      </c>
      <c r="K197" s="271">
        <f t="shared" si="5"/>
        <v>0.92794236994923007</v>
      </c>
    </row>
    <row r="198" spans="1:11" x14ac:dyDescent="0.25">
      <c r="A198" s="246" t="s">
        <v>73</v>
      </c>
      <c r="B198" s="360" t="s">
        <v>4093</v>
      </c>
      <c r="C198" s="361" t="s">
        <v>1336</v>
      </c>
      <c r="D198" s="362" t="s">
        <v>4094</v>
      </c>
      <c r="E198" s="361" t="s">
        <v>390</v>
      </c>
      <c r="F198" s="361" t="s">
        <v>141</v>
      </c>
      <c r="G198" s="405">
        <v>174</v>
      </c>
      <c r="H198" s="716">
        <v>100.96</v>
      </c>
      <c r="I198" s="269">
        <v>17567.04</v>
      </c>
      <c r="J198" s="270">
        <f t="shared" si="4"/>
        <v>6.8187540167559423E-4</v>
      </c>
      <c r="K198" s="271">
        <f t="shared" si="5"/>
        <v>0.92862424535090571</v>
      </c>
    </row>
    <row r="199" spans="1:11" x14ac:dyDescent="0.25">
      <c r="A199" s="246" t="s">
        <v>73</v>
      </c>
      <c r="B199" s="360" t="s">
        <v>5093</v>
      </c>
      <c r="C199" s="361" t="s">
        <v>160</v>
      </c>
      <c r="D199" s="362" t="s">
        <v>5094</v>
      </c>
      <c r="E199" s="361" t="s">
        <v>390</v>
      </c>
      <c r="F199" s="361" t="s">
        <v>2175</v>
      </c>
      <c r="G199" s="405">
        <v>1322.6507999999999</v>
      </c>
      <c r="H199" s="716">
        <v>13.1</v>
      </c>
      <c r="I199" s="269">
        <v>17326.725480000001</v>
      </c>
      <c r="J199" s="270">
        <f t="shared" si="4"/>
        <v>6.7254744660442251E-4</v>
      </c>
      <c r="K199" s="271">
        <f t="shared" si="5"/>
        <v>0.9292967927975101</v>
      </c>
    </row>
    <row r="200" spans="1:11" ht="25.5" x14ac:dyDescent="0.25">
      <c r="A200" s="246" t="s">
        <v>73</v>
      </c>
      <c r="B200" s="360" t="s">
        <v>728</v>
      </c>
      <c r="C200" s="361" t="s">
        <v>1336</v>
      </c>
      <c r="D200" s="362" t="s">
        <v>476</v>
      </c>
      <c r="E200" s="361" t="s">
        <v>390</v>
      </c>
      <c r="F200" s="361" t="s">
        <v>395</v>
      </c>
      <c r="G200" s="405">
        <v>1191.942875</v>
      </c>
      <c r="H200" s="716">
        <v>14.27</v>
      </c>
      <c r="I200" s="269">
        <v>17009.024826249999</v>
      </c>
      <c r="J200" s="270">
        <f t="shared" si="4"/>
        <v>6.6021570142205924E-4</v>
      </c>
      <c r="K200" s="271">
        <f t="shared" si="5"/>
        <v>0.92995700849893215</v>
      </c>
    </row>
    <row r="201" spans="1:11" x14ac:dyDescent="0.25">
      <c r="A201" s="246" t="s">
        <v>73</v>
      </c>
      <c r="B201" s="360" t="s">
        <v>758</v>
      </c>
      <c r="C201" s="361" t="s">
        <v>1336</v>
      </c>
      <c r="D201" s="362" t="s">
        <v>617</v>
      </c>
      <c r="E201" s="361" t="s">
        <v>390</v>
      </c>
      <c r="F201" s="361" t="s">
        <v>591</v>
      </c>
      <c r="G201" s="405">
        <v>5446</v>
      </c>
      <c r="H201" s="716">
        <v>3.05</v>
      </c>
      <c r="I201" s="269">
        <v>16610.3</v>
      </c>
      <c r="J201" s="270">
        <f t="shared" si="4"/>
        <v>6.4473895342938379E-4</v>
      </c>
      <c r="K201" s="271">
        <f t="shared" si="5"/>
        <v>0.93060174745236157</v>
      </c>
    </row>
    <row r="202" spans="1:11" ht="25.5" x14ac:dyDescent="0.25">
      <c r="A202" s="246" t="s">
        <v>73</v>
      </c>
      <c r="B202" s="360" t="s">
        <v>5062</v>
      </c>
      <c r="C202" s="361" t="s">
        <v>1336</v>
      </c>
      <c r="D202" s="362" t="s">
        <v>5063</v>
      </c>
      <c r="E202" s="361" t="s">
        <v>390</v>
      </c>
      <c r="F202" s="361" t="s">
        <v>395</v>
      </c>
      <c r="G202" s="405">
        <v>353.06880000000001</v>
      </c>
      <c r="H202" s="716">
        <v>46.46</v>
      </c>
      <c r="I202" s="269">
        <v>16403.576448</v>
      </c>
      <c r="J202" s="270">
        <f t="shared" si="4"/>
        <v>6.3671485232550935E-4</v>
      </c>
      <c r="K202" s="271">
        <f t="shared" si="5"/>
        <v>0.9312384623046871</v>
      </c>
    </row>
    <row r="203" spans="1:11" x14ac:dyDescent="0.25">
      <c r="A203" s="246" t="s">
        <v>73</v>
      </c>
      <c r="B203" s="360" t="s">
        <v>5438</v>
      </c>
      <c r="C203" s="361" t="s">
        <v>164</v>
      </c>
      <c r="D203" s="362" t="s">
        <v>5439</v>
      </c>
      <c r="E203" s="361" t="s">
        <v>390</v>
      </c>
      <c r="F203" s="361" t="s">
        <v>136</v>
      </c>
      <c r="G203" s="405">
        <v>38</v>
      </c>
      <c r="H203" s="716">
        <v>424.76</v>
      </c>
      <c r="I203" s="269">
        <v>16140.88</v>
      </c>
      <c r="J203" s="270">
        <f t="shared" si="4"/>
        <v>6.2651812903013625E-4</v>
      </c>
      <c r="K203" s="271">
        <f t="shared" si="5"/>
        <v>0.93186498043371724</v>
      </c>
    </row>
    <row r="204" spans="1:11" ht="25.5" x14ac:dyDescent="0.25">
      <c r="A204" s="246" t="s">
        <v>73</v>
      </c>
      <c r="B204" s="360" t="s">
        <v>4347</v>
      </c>
      <c r="C204" s="361" t="s">
        <v>164</v>
      </c>
      <c r="D204" s="362" t="s">
        <v>4348</v>
      </c>
      <c r="E204" s="361" t="s">
        <v>390</v>
      </c>
      <c r="F204" s="361" t="s">
        <v>136</v>
      </c>
      <c r="G204" s="405">
        <v>1</v>
      </c>
      <c r="H204" s="716">
        <v>16113</v>
      </c>
      <c r="I204" s="269">
        <v>16113</v>
      </c>
      <c r="J204" s="270">
        <f t="shared" si="4"/>
        <v>6.2543594977861093E-4</v>
      </c>
      <c r="K204" s="271">
        <f t="shared" si="5"/>
        <v>0.93249041638349583</v>
      </c>
    </row>
    <row r="205" spans="1:11" ht="38.25" x14ac:dyDescent="0.25">
      <c r="A205" s="246" t="s">
        <v>73</v>
      </c>
      <c r="B205" s="360" t="s">
        <v>5470</v>
      </c>
      <c r="C205" s="361" t="s">
        <v>142</v>
      </c>
      <c r="D205" s="362" t="s">
        <v>5471</v>
      </c>
      <c r="E205" s="361" t="s">
        <v>390</v>
      </c>
      <c r="F205" s="361" t="s">
        <v>136</v>
      </c>
      <c r="G205" s="405">
        <v>1</v>
      </c>
      <c r="H205" s="716">
        <v>16106.79</v>
      </c>
      <c r="I205" s="269">
        <v>16106.79</v>
      </c>
      <c r="J205" s="270">
        <f t="shared" ref="J205:J268" si="6">(I205/$K$987)</f>
        <v>6.2519490483054884E-4</v>
      </c>
      <c r="K205" s="271">
        <f t="shared" ref="K205:K268" si="7">(J205+K204)</f>
        <v>0.93311561128832643</v>
      </c>
    </row>
    <row r="206" spans="1:11" x14ac:dyDescent="0.25">
      <c r="A206" s="246" t="s">
        <v>73</v>
      </c>
      <c r="B206" s="360" t="s">
        <v>4534</v>
      </c>
      <c r="C206" s="361" t="s">
        <v>164</v>
      </c>
      <c r="D206" s="362" t="s">
        <v>4535</v>
      </c>
      <c r="E206" s="361" t="s">
        <v>390</v>
      </c>
      <c r="F206" s="361" t="s">
        <v>136</v>
      </c>
      <c r="G206" s="405">
        <v>1048</v>
      </c>
      <c r="H206" s="716">
        <v>15.35</v>
      </c>
      <c r="I206" s="269">
        <v>16086.8</v>
      </c>
      <c r="J206" s="270">
        <f t="shared" si="6"/>
        <v>6.244189807545807E-4</v>
      </c>
      <c r="K206" s="271">
        <f t="shared" si="7"/>
        <v>0.93374003026908103</v>
      </c>
    </row>
    <row r="207" spans="1:11" x14ac:dyDescent="0.25">
      <c r="A207" s="246" t="s">
        <v>73</v>
      </c>
      <c r="B207" s="360" t="s">
        <v>5374</v>
      </c>
      <c r="C207" s="361" t="s">
        <v>1336</v>
      </c>
      <c r="D207" s="362" t="s">
        <v>5375</v>
      </c>
      <c r="E207" s="361" t="s">
        <v>390</v>
      </c>
      <c r="F207" s="361" t="s">
        <v>138</v>
      </c>
      <c r="G207" s="405">
        <v>28.292352000000001</v>
      </c>
      <c r="H207" s="716">
        <v>561.13</v>
      </c>
      <c r="I207" s="269">
        <v>15875.687477760001</v>
      </c>
      <c r="J207" s="270">
        <f t="shared" si="6"/>
        <v>6.1622451908652806E-4</v>
      </c>
      <c r="K207" s="271">
        <f t="shared" si="7"/>
        <v>0.93435625478816753</v>
      </c>
    </row>
    <row r="208" spans="1:11" x14ac:dyDescent="0.25">
      <c r="A208" s="246" t="s">
        <v>73</v>
      </c>
      <c r="B208" s="360" t="s">
        <v>772</v>
      </c>
      <c r="C208" s="361" t="s">
        <v>1336</v>
      </c>
      <c r="D208" s="362" t="s">
        <v>575</v>
      </c>
      <c r="E208" s="361" t="s">
        <v>390</v>
      </c>
      <c r="F208" s="361" t="s">
        <v>136</v>
      </c>
      <c r="G208" s="405">
        <v>102</v>
      </c>
      <c r="H208" s="716">
        <v>151.66</v>
      </c>
      <c r="I208" s="269">
        <v>15469.32</v>
      </c>
      <c r="J208" s="270">
        <f t="shared" si="6"/>
        <v>6.0045111690121397E-4</v>
      </c>
      <c r="K208" s="271">
        <f t="shared" si="7"/>
        <v>0.93495670590506874</v>
      </c>
    </row>
    <row r="209" spans="1:11" x14ac:dyDescent="0.25">
      <c r="A209" s="246" t="s">
        <v>73</v>
      </c>
      <c r="B209" s="360" t="s">
        <v>4700</v>
      </c>
      <c r="C209" s="361" t="s">
        <v>164</v>
      </c>
      <c r="D209" s="362" t="s">
        <v>4701</v>
      </c>
      <c r="E209" s="361" t="s">
        <v>390</v>
      </c>
      <c r="F209" s="361" t="s">
        <v>141</v>
      </c>
      <c r="G209" s="405">
        <v>1248</v>
      </c>
      <c r="H209" s="716">
        <v>12.3</v>
      </c>
      <c r="I209" s="269">
        <v>15350.4</v>
      </c>
      <c r="J209" s="270">
        <f t="shared" si="6"/>
        <v>5.958351643692416E-4</v>
      </c>
      <c r="K209" s="271">
        <f t="shared" si="7"/>
        <v>0.93555254106943797</v>
      </c>
    </row>
    <row r="210" spans="1:11" x14ac:dyDescent="0.25">
      <c r="A210" s="246" t="s">
        <v>73</v>
      </c>
      <c r="B210" s="360" t="s">
        <v>4468</v>
      </c>
      <c r="C210" s="361" t="s">
        <v>1336</v>
      </c>
      <c r="D210" s="362" t="s">
        <v>4469</v>
      </c>
      <c r="E210" s="361" t="s">
        <v>390</v>
      </c>
      <c r="F210" s="361" t="s">
        <v>395</v>
      </c>
      <c r="G210" s="405">
        <v>152.11362</v>
      </c>
      <c r="H210" s="716">
        <v>100.87</v>
      </c>
      <c r="I210" s="269">
        <v>15343.7008494</v>
      </c>
      <c r="J210" s="270">
        <f t="shared" si="6"/>
        <v>5.9557513274147383E-4</v>
      </c>
      <c r="K210" s="271">
        <f t="shared" si="7"/>
        <v>0.93614811620217941</v>
      </c>
    </row>
    <row r="211" spans="1:11" x14ac:dyDescent="0.25">
      <c r="A211" s="246" t="s">
        <v>73</v>
      </c>
      <c r="B211" s="360" t="s">
        <v>699</v>
      </c>
      <c r="C211" s="361" t="s">
        <v>1336</v>
      </c>
      <c r="D211" s="362" t="s">
        <v>440</v>
      </c>
      <c r="E211" s="361" t="s">
        <v>390</v>
      </c>
      <c r="F211" s="361" t="s">
        <v>136</v>
      </c>
      <c r="G211" s="405">
        <v>32345.68</v>
      </c>
      <c r="H211" s="716">
        <v>0.47</v>
      </c>
      <c r="I211" s="269">
        <v>15202.4696</v>
      </c>
      <c r="J211" s="270">
        <f t="shared" si="6"/>
        <v>5.9009315541838636E-4</v>
      </c>
      <c r="K211" s="271">
        <f t="shared" si="7"/>
        <v>0.93673820935759777</v>
      </c>
    </row>
    <row r="212" spans="1:11" x14ac:dyDescent="0.25">
      <c r="A212" s="246" t="s">
        <v>73</v>
      </c>
      <c r="B212" s="360" t="s">
        <v>4045</v>
      </c>
      <c r="C212" s="361" t="s">
        <v>1336</v>
      </c>
      <c r="D212" s="362" t="s">
        <v>1584</v>
      </c>
      <c r="E212" s="361" t="s">
        <v>390</v>
      </c>
      <c r="F212" s="361" t="s">
        <v>141</v>
      </c>
      <c r="G212" s="405">
        <v>375.65</v>
      </c>
      <c r="H212" s="716">
        <v>40.21</v>
      </c>
      <c r="I212" s="269">
        <v>15104.886500000001</v>
      </c>
      <c r="J212" s="270">
        <f t="shared" si="6"/>
        <v>5.863054077096517E-4</v>
      </c>
      <c r="K212" s="271">
        <f t="shared" si="7"/>
        <v>0.93732451476530743</v>
      </c>
    </row>
    <row r="213" spans="1:11" ht="38.25" x14ac:dyDescent="0.25">
      <c r="A213" s="246" t="s">
        <v>73</v>
      </c>
      <c r="B213" s="360" t="s">
        <v>4453</v>
      </c>
      <c r="C213" s="361" t="s">
        <v>142</v>
      </c>
      <c r="D213" s="362" t="s">
        <v>4454</v>
      </c>
      <c r="E213" s="361" t="s">
        <v>390</v>
      </c>
      <c r="F213" s="361" t="s">
        <v>131</v>
      </c>
      <c r="G213" s="405">
        <v>13.2</v>
      </c>
      <c r="H213" s="716">
        <v>1113.17</v>
      </c>
      <c r="I213" s="269">
        <v>14693.843999999999</v>
      </c>
      <c r="J213" s="270">
        <f t="shared" si="6"/>
        <v>5.7035054167682889E-4</v>
      </c>
      <c r="K213" s="271">
        <f t="shared" si="7"/>
        <v>0.93789486530698429</v>
      </c>
    </row>
    <row r="214" spans="1:11" x14ac:dyDescent="0.25">
      <c r="A214" s="246" t="s">
        <v>73</v>
      </c>
      <c r="B214" s="360" t="s">
        <v>4452</v>
      </c>
      <c r="C214" s="361" t="s">
        <v>1336</v>
      </c>
      <c r="D214" s="362" t="s">
        <v>494</v>
      </c>
      <c r="E214" s="361" t="s">
        <v>390</v>
      </c>
      <c r="F214" s="361" t="s">
        <v>136</v>
      </c>
      <c r="G214" s="405">
        <v>145.34</v>
      </c>
      <c r="H214" s="716">
        <v>97.6</v>
      </c>
      <c r="I214" s="269">
        <v>14185.183999999999</v>
      </c>
      <c r="J214" s="270">
        <f t="shared" si="6"/>
        <v>5.5060659267823216E-4</v>
      </c>
      <c r="K214" s="271">
        <f t="shared" si="7"/>
        <v>0.93844547189966254</v>
      </c>
    </row>
    <row r="215" spans="1:11" x14ac:dyDescent="0.25">
      <c r="A215" s="246" t="s">
        <v>73</v>
      </c>
      <c r="B215" s="360" t="s">
        <v>1143</v>
      </c>
      <c r="C215" s="361" t="s">
        <v>1336</v>
      </c>
      <c r="D215" s="362" t="s">
        <v>1144</v>
      </c>
      <c r="E215" s="361" t="s">
        <v>390</v>
      </c>
      <c r="F215" s="361" t="s">
        <v>141</v>
      </c>
      <c r="G215" s="405">
        <v>1340.674</v>
      </c>
      <c r="H215" s="716">
        <v>10.29</v>
      </c>
      <c r="I215" s="269">
        <v>13795.535459999999</v>
      </c>
      <c r="J215" s="270">
        <f t="shared" si="6"/>
        <v>5.3548214628744526E-4</v>
      </c>
      <c r="K215" s="271">
        <f t="shared" si="7"/>
        <v>0.93898095404594994</v>
      </c>
    </row>
    <row r="216" spans="1:11" x14ac:dyDescent="0.25">
      <c r="A216" s="246" t="s">
        <v>73</v>
      </c>
      <c r="B216" s="360" t="s">
        <v>1284</v>
      </c>
      <c r="C216" s="361" t="s">
        <v>1336</v>
      </c>
      <c r="D216" s="362" t="s">
        <v>1090</v>
      </c>
      <c r="E216" s="361" t="s">
        <v>390</v>
      </c>
      <c r="F216" s="361" t="s">
        <v>141</v>
      </c>
      <c r="G216" s="405">
        <v>3443.3975999999998</v>
      </c>
      <c r="H216" s="716">
        <v>3.98</v>
      </c>
      <c r="I216" s="269">
        <v>13704.722448</v>
      </c>
      <c r="J216" s="270">
        <f t="shared" si="6"/>
        <v>5.3195718368504504E-4</v>
      </c>
      <c r="K216" s="271">
        <f t="shared" si="7"/>
        <v>0.93951291122963498</v>
      </c>
    </row>
    <row r="217" spans="1:11" ht="25.5" x14ac:dyDescent="0.25">
      <c r="A217" s="246" t="s">
        <v>73</v>
      </c>
      <c r="B217" s="360" t="s">
        <v>4739</v>
      </c>
      <c r="C217" s="361" t="s">
        <v>1336</v>
      </c>
      <c r="D217" s="362" t="s">
        <v>2527</v>
      </c>
      <c r="E217" s="361" t="s">
        <v>390</v>
      </c>
      <c r="F217" s="361" t="s">
        <v>136</v>
      </c>
      <c r="G217" s="405">
        <v>59</v>
      </c>
      <c r="H217" s="716">
        <v>229.87</v>
      </c>
      <c r="I217" s="269">
        <v>13562.33</v>
      </c>
      <c r="J217" s="270">
        <f t="shared" si="6"/>
        <v>5.2643013372810459E-4</v>
      </c>
      <c r="K217" s="271">
        <f t="shared" si="7"/>
        <v>0.94003934136336309</v>
      </c>
    </row>
    <row r="218" spans="1:11" x14ac:dyDescent="0.25">
      <c r="A218" s="246" t="s">
        <v>73</v>
      </c>
      <c r="B218" s="360" t="s">
        <v>680</v>
      </c>
      <c r="C218" s="361" t="s">
        <v>1336</v>
      </c>
      <c r="D218" s="362" t="s">
        <v>424</v>
      </c>
      <c r="E218" s="361" t="s">
        <v>390</v>
      </c>
      <c r="F218" s="361" t="s">
        <v>138</v>
      </c>
      <c r="G218" s="405">
        <v>88.428422999999995</v>
      </c>
      <c r="H218" s="716">
        <v>153.34</v>
      </c>
      <c r="I218" s="269">
        <v>13559.61438282</v>
      </c>
      <c r="J218" s="270">
        <f t="shared" si="6"/>
        <v>5.2632472538637998E-4</v>
      </c>
      <c r="K218" s="271">
        <f t="shared" si="7"/>
        <v>0.94056566608874947</v>
      </c>
    </row>
    <row r="219" spans="1:11" x14ac:dyDescent="0.25">
      <c r="A219" s="246" t="s">
        <v>73</v>
      </c>
      <c r="B219" s="360" t="s">
        <v>790</v>
      </c>
      <c r="C219" s="361" t="s">
        <v>1336</v>
      </c>
      <c r="D219" s="362" t="s">
        <v>154</v>
      </c>
      <c r="E219" s="361" t="s">
        <v>390</v>
      </c>
      <c r="F219" s="361" t="s">
        <v>136</v>
      </c>
      <c r="G219" s="405">
        <v>801</v>
      </c>
      <c r="H219" s="716">
        <v>16.75</v>
      </c>
      <c r="I219" s="269">
        <v>13416.75</v>
      </c>
      <c r="J219" s="270">
        <f t="shared" si="6"/>
        <v>5.2077935699076385E-4</v>
      </c>
      <c r="K219" s="271">
        <f t="shared" si="7"/>
        <v>0.94108644544574027</v>
      </c>
    </row>
    <row r="220" spans="1:11" ht="25.5" x14ac:dyDescent="0.25">
      <c r="A220" s="246" t="s">
        <v>73</v>
      </c>
      <c r="B220" s="360" t="s">
        <v>4350</v>
      </c>
      <c r="C220" s="361" t="s">
        <v>164</v>
      </c>
      <c r="D220" s="362" t="s">
        <v>4351</v>
      </c>
      <c r="E220" s="361" t="s">
        <v>390</v>
      </c>
      <c r="F220" s="361" t="s">
        <v>136</v>
      </c>
      <c r="G220" s="405">
        <v>1</v>
      </c>
      <c r="H220" s="716">
        <v>13190.77</v>
      </c>
      <c r="I220" s="269">
        <v>13190.77</v>
      </c>
      <c r="J220" s="270">
        <f t="shared" si="6"/>
        <v>5.1200780508044489E-4</v>
      </c>
      <c r="K220" s="271">
        <f t="shared" si="7"/>
        <v>0.9415984532508207</v>
      </c>
    </row>
    <row r="221" spans="1:11" ht="25.5" x14ac:dyDescent="0.25">
      <c r="A221" s="246" t="s">
        <v>73</v>
      </c>
      <c r="B221" s="360" t="s">
        <v>4034</v>
      </c>
      <c r="C221" s="361" t="s">
        <v>160</v>
      </c>
      <c r="D221" s="362" t="s">
        <v>4035</v>
      </c>
      <c r="E221" s="361" t="s">
        <v>390</v>
      </c>
      <c r="F221" s="361" t="s">
        <v>159</v>
      </c>
      <c r="G221" s="405">
        <v>20</v>
      </c>
      <c r="H221" s="716">
        <v>652.22</v>
      </c>
      <c r="I221" s="269">
        <v>13044.4</v>
      </c>
      <c r="J221" s="270">
        <f t="shared" si="6"/>
        <v>5.0632636400993686E-4</v>
      </c>
      <c r="K221" s="271">
        <f t="shared" si="7"/>
        <v>0.94210477961483063</v>
      </c>
    </row>
    <row r="222" spans="1:11" x14ac:dyDescent="0.25">
      <c r="A222" s="246" t="s">
        <v>73</v>
      </c>
      <c r="B222" s="360" t="s">
        <v>4856</v>
      </c>
      <c r="C222" s="361" t="s">
        <v>1336</v>
      </c>
      <c r="D222" s="362" t="s">
        <v>4857</v>
      </c>
      <c r="E222" s="361" t="s">
        <v>390</v>
      </c>
      <c r="F222" s="361" t="s">
        <v>973</v>
      </c>
      <c r="G222" s="405">
        <v>34</v>
      </c>
      <c r="H222" s="716">
        <v>380</v>
      </c>
      <c r="I222" s="269">
        <v>12920</v>
      </c>
      <c r="J222" s="270">
        <f t="shared" si="6"/>
        <v>5.0149770192637331E-4</v>
      </c>
      <c r="K222" s="271">
        <f t="shared" si="7"/>
        <v>0.94260627731675706</v>
      </c>
    </row>
    <row r="223" spans="1:11" x14ac:dyDescent="0.25">
      <c r="A223" s="246" t="s">
        <v>73</v>
      </c>
      <c r="B223" s="360" t="s">
        <v>4226</v>
      </c>
      <c r="C223" s="361" t="s">
        <v>1336</v>
      </c>
      <c r="D223" s="362" t="s">
        <v>4227</v>
      </c>
      <c r="E223" s="361" t="s">
        <v>390</v>
      </c>
      <c r="F223" s="361" t="s">
        <v>136</v>
      </c>
      <c r="G223" s="405">
        <v>19</v>
      </c>
      <c r="H223" s="716">
        <v>655.17999999999995</v>
      </c>
      <c r="I223" s="269">
        <v>12448.42</v>
      </c>
      <c r="J223" s="270">
        <f t="shared" si="6"/>
        <v>4.8319303580606068E-4</v>
      </c>
      <c r="K223" s="271">
        <f t="shared" si="7"/>
        <v>0.94308947035256308</v>
      </c>
    </row>
    <row r="224" spans="1:11" x14ac:dyDescent="0.25">
      <c r="A224" s="246" t="s">
        <v>73</v>
      </c>
      <c r="B224" s="360" t="s">
        <v>423</v>
      </c>
      <c r="C224" s="361" t="s">
        <v>1336</v>
      </c>
      <c r="D224" s="362" t="s">
        <v>182</v>
      </c>
      <c r="E224" s="361" t="s">
        <v>390</v>
      </c>
      <c r="F224" s="361" t="s">
        <v>141</v>
      </c>
      <c r="G224" s="405">
        <v>800.00080000000003</v>
      </c>
      <c r="H224" s="716">
        <v>15.54</v>
      </c>
      <c r="I224" s="269">
        <v>12432.012432</v>
      </c>
      <c r="J224" s="270">
        <f t="shared" si="6"/>
        <v>4.8255616601920303E-4</v>
      </c>
      <c r="K224" s="271">
        <f t="shared" si="7"/>
        <v>0.9435720265185823</v>
      </c>
    </row>
    <row r="225" spans="1:11" x14ac:dyDescent="0.25">
      <c r="A225" s="246" t="s">
        <v>73</v>
      </c>
      <c r="B225" s="360" t="s">
        <v>1280</v>
      </c>
      <c r="C225" s="361" t="s">
        <v>1336</v>
      </c>
      <c r="D225" s="362" t="s">
        <v>1281</v>
      </c>
      <c r="E225" s="361" t="s">
        <v>390</v>
      </c>
      <c r="F225" s="361" t="s">
        <v>141</v>
      </c>
      <c r="G225" s="405">
        <v>1158.0978</v>
      </c>
      <c r="H225" s="716">
        <v>10.6</v>
      </c>
      <c r="I225" s="269">
        <v>12275.83668</v>
      </c>
      <c r="J225" s="270">
        <f t="shared" si="6"/>
        <v>4.7649410868757586E-4</v>
      </c>
      <c r="K225" s="271">
        <f t="shared" si="7"/>
        <v>0.94404852062726985</v>
      </c>
    </row>
    <row r="226" spans="1:11" x14ac:dyDescent="0.25">
      <c r="A226" s="246" t="s">
        <v>73</v>
      </c>
      <c r="B226" s="360" t="s">
        <v>3996</v>
      </c>
      <c r="C226" s="361" t="s">
        <v>1336</v>
      </c>
      <c r="D226" s="362" t="s">
        <v>3997</v>
      </c>
      <c r="E226" s="361" t="s">
        <v>390</v>
      </c>
      <c r="F226" s="361" t="s">
        <v>141</v>
      </c>
      <c r="G226" s="405">
        <v>246.18719999999999</v>
      </c>
      <c r="H226" s="716">
        <v>49.49</v>
      </c>
      <c r="I226" s="269">
        <v>12183.804528000001</v>
      </c>
      <c r="J226" s="270">
        <f t="shared" si="6"/>
        <v>4.7292182442044441E-4</v>
      </c>
      <c r="K226" s="271">
        <f t="shared" si="7"/>
        <v>0.94452144245169034</v>
      </c>
    </row>
    <row r="227" spans="1:11" ht="25.5" x14ac:dyDescent="0.25">
      <c r="A227" s="246" t="s">
        <v>73</v>
      </c>
      <c r="B227" s="360" t="s">
        <v>4506</v>
      </c>
      <c r="C227" s="361" t="s">
        <v>164</v>
      </c>
      <c r="D227" s="362" t="s">
        <v>4507</v>
      </c>
      <c r="E227" s="361" t="s">
        <v>390</v>
      </c>
      <c r="F227" s="361" t="s">
        <v>395</v>
      </c>
      <c r="G227" s="405">
        <v>299.76389999999998</v>
      </c>
      <c r="H227" s="716">
        <v>39.97</v>
      </c>
      <c r="I227" s="269">
        <v>11981.563082999999</v>
      </c>
      <c r="J227" s="270">
        <f t="shared" si="6"/>
        <v>4.6507169904105047E-4</v>
      </c>
      <c r="K227" s="271">
        <f t="shared" si="7"/>
        <v>0.94498651415073143</v>
      </c>
    </row>
    <row r="228" spans="1:11" ht="25.5" x14ac:dyDescent="0.25">
      <c r="A228" s="246" t="s">
        <v>73</v>
      </c>
      <c r="B228" s="360" t="s">
        <v>1127</v>
      </c>
      <c r="C228" s="361" t="s">
        <v>160</v>
      </c>
      <c r="D228" s="362" t="s">
        <v>1128</v>
      </c>
      <c r="E228" s="361" t="s">
        <v>390</v>
      </c>
      <c r="F228" s="361" t="s">
        <v>509</v>
      </c>
      <c r="G228" s="405">
        <v>245.17313799999999</v>
      </c>
      <c r="H228" s="716">
        <v>48.76</v>
      </c>
      <c r="I228" s="269">
        <v>11954.642208880001</v>
      </c>
      <c r="J228" s="270">
        <f t="shared" si="6"/>
        <v>4.6402674884716286E-4</v>
      </c>
      <c r="K228" s="271">
        <f t="shared" si="7"/>
        <v>0.94545054089957858</v>
      </c>
    </row>
    <row r="229" spans="1:11" x14ac:dyDescent="0.25">
      <c r="A229" s="246" t="s">
        <v>73</v>
      </c>
      <c r="B229" s="360" t="s">
        <v>813</v>
      </c>
      <c r="C229" s="361" t="s">
        <v>1336</v>
      </c>
      <c r="D229" s="362" t="s">
        <v>4470</v>
      </c>
      <c r="E229" s="361" t="s">
        <v>390</v>
      </c>
      <c r="F229" s="361" t="s">
        <v>156</v>
      </c>
      <c r="G229" s="405">
        <v>6666.7079999999996</v>
      </c>
      <c r="H229" s="716">
        <v>1.79</v>
      </c>
      <c r="I229" s="269">
        <v>11933.40732</v>
      </c>
      <c r="J229" s="270">
        <f t="shared" si="6"/>
        <v>4.632025036479382E-4</v>
      </c>
      <c r="K229" s="271">
        <f t="shared" si="7"/>
        <v>0.94591374340322654</v>
      </c>
    </row>
    <row r="230" spans="1:11" ht="38.25" x14ac:dyDescent="0.25">
      <c r="A230" s="246" t="s">
        <v>73</v>
      </c>
      <c r="B230" s="360" t="s">
        <v>4462</v>
      </c>
      <c r="C230" s="361" t="s">
        <v>160</v>
      </c>
      <c r="D230" s="362" t="s">
        <v>4463</v>
      </c>
      <c r="E230" s="361" t="s">
        <v>390</v>
      </c>
      <c r="F230" s="361" t="s">
        <v>131</v>
      </c>
      <c r="G230" s="405">
        <v>17.55</v>
      </c>
      <c r="H230" s="716">
        <v>678.63</v>
      </c>
      <c r="I230" s="269">
        <v>11909.9565</v>
      </c>
      <c r="J230" s="270">
        <f t="shared" si="6"/>
        <v>4.62292245727018E-4</v>
      </c>
      <c r="K230" s="271">
        <f t="shared" si="7"/>
        <v>0.94637603564895356</v>
      </c>
    </row>
    <row r="231" spans="1:11" ht="25.5" x14ac:dyDescent="0.25">
      <c r="A231" s="246" t="s">
        <v>73</v>
      </c>
      <c r="B231" s="360" t="s">
        <v>800</v>
      </c>
      <c r="C231" s="361" t="s">
        <v>1336</v>
      </c>
      <c r="D231" s="362" t="s">
        <v>627</v>
      </c>
      <c r="E231" s="361" t="s">
        <v>390</v>
      </c>
      <c r="F231" s="361" t="s">
        <v>156</v>
      </c>
      <c r="G231" s="405">
        <v>1494.624</v>
      </c>
      <c r="H231" s="716">
        <v>7.77</v>
      </c>
      <c r="I231" s="269">
        <v>11613.22848</v>
      </c>
      <c r="J231" s="270">
        <f t="shared" si="6"/>
        <v>4.5077456615061215E-4</v>
      </c>
      <c r="K231" s="271">
        <f t="shared" si="7"/>
        <v>0.94682681021510418</v>
      </c>
    </row>
    <row r="232" spans="1:11" ht="25.5" x14ac:dyDescent="0.25">
      <c r="A232" s="246" t="s">
        <v>73</v>
      </c>
      <c r="B232" s="360" t="s">
        <v>4485</v>
      </c>
      <c r="C232" s="361" t="s">
        <v>160</v>
      </c>
      <c r="D232" s="362" t="s">
        <v>4486</v>
      </c>
      <c r="E232" s="361" t="s">
        <v>390</v>
      </c>
      <c r="F232" s="361" t="s">
        <v>188</v>
      </c>
      <c r="G232" s="405">
        <v>2317.0349200000001</v>
      </c>
      <c r="H232" s="716">
        <v>4.99</v>
      </c>
      <c r="I232" s="269">
        <v>11562.004250800001</v>
      </c>
      <c r="J232" s="270">
        <f t="shared" si="6"/>
        <v>4.4878626636526004E-4</v>
      </c>
      <c r="K232" s="271">
        <f t="shared" si="7"/>
        <v>0.94727559648146942</v>
      </c>
    </row>
    <row r="233" spans="1:11" ht="38.25" x14ac:dyDescent="0.25">
      <c r="A233" s="246" t="s">
        <v>73</v>
      </c>
      <c r="B233" s="360" t="s">
        <v>4575</v>
      </c>
      <c r="C233" s="361" t="s">
        <v>142</v>
      </c>
      <c r="D233" s="362" t="s">
        <v>4576</v>
      </c>
      <c r="E233" s="361" t="s">
        <v>390</v>
      </c>
      <c r="F233" s="361" t="s">
        <v>131</v>
      </c>
      <c r="G233" s="405">
        <v>46.56</v>
      </c>
      <c r="H233" s="716">
        <v>247.07</v>
      </c>
      <c r="I233" s="269">
        <v>11503.5792</v>
      </c>
      <c r="J233" s="270">
        <f t="shared" si="6"/>
        <v>4.465184622854511E-4</v>
      </c>
      <c r="K233" s="271">
        <f t="shared" si="7"/>
        <v>0.94772211494375491</v>
      </c>
    </row>
    <row r="234" spans="1:11" x14ac:dyDescent="0.25">
      <c r="A234" s="246" t="s">
        <v>73</v>
      </c>
      <c r="B234" s="360" t="s">
        <v>887</v>
      </c>
      <c r="C234" s="361" t="s">
        <v>1336</v>
      </c>
      <c r="D234" s="362" t="s">
        <v>579</v>
      </c>
      <c r="E234" s="361" t="s">
        <v>390</v>
      </c>
      <c r="F234" s="361" t="s">
        <v>395</v>
      </c>
      <c r="G234" s="405">
        <v>1053.472</v>
      </c>
      <c r="H234" s="716">
        <v>10.83</v>
      </c>
      <c r="I234" s="269">
        <v>11409.10176</v>
      </c>
      <c r="J234" s="270">
        <f t="shared" si="6"/>
        <v>4.4285126266905113E-4</v>
      </c>
      <c r="K234" s="271">
        <f t="shared" si="7"/>
        <v>0.94816496620642399</v>
      </c>
    </row>
    <row r="235" spans="1:11" x14ac:dyDescent="0.25">
      <c r="A235" s="246" t="s">
        <v>73</v>
      </c>
      <c r="B235" s="360" t="s">
        <v>895</v>
      </c>
      <c r="C235" s="361" t="s">
        <v>1336</v>
      </c>
      <c r="D235" s="362" t="s">
        <v>896</v>
      </c>
      <c r="E235" s="361" t="s">
        <v>390</v>
      </c>
      <c r="F235" s="361" t="s">
        <v>395</v>
      </c>
      <c r="G235" s="405">
        <v>475.101</v>
      </c>
      <c r="H235" s="716">
        <v>23.72</v>
      </c>
      <c r="I235" s="269">
        <v>11269.39572</v>
      </c>
      <c r="J235" s="270">
        <f t="shared" si="6"/>
        <v>4.3742848728164918E-4</v>
      </c>
      <c r="K235" s="271">
        <f t="shared" si="7"/>
        <v>0.94860239469370566</v>
      </c>
    </row>
    <row r="236" spans="1:11" x14ac:dyDescent="0.25">
      <c r="A236" s="246" t="s">
        <v>73</v>
      </c>
      <c r="B236" s="360" t="s">
        <v>5530</v>
      </c>
      <c r="C236" s="361" t="s">
        <v>160</v>
      </c>
      <c r="D236" s="362" t="s">
        <v>5531</v>
      </c>
      <c r="E236" s="361" t="s">
        <v>390</v>
      </c>
      <c r="F236" s="361" t="s">
        <v>583</v>
      </c>
      <c r="G236" s="405">
        <v>1040.1152999999999</v>
      </c>
      <c r="H236" s="716">
        <v>10.79</v>
      </c>
      <c r="I236" s="269">
        <v>11222.844086999999</v>
      </c>
      <c r="J236" s="270">
        <f t="shared" si="6"/>
        <v>4.3562155717557951E-4</v>
      </c>
      <c r="K236" s="271">
        <f t="shared" si="7"/>
        <v>0.94903801625088124</v>
      </c>
    </row>
    <row r="237" spans="1:11" x14ac:dyDescent="0.25">
      <c r="A237" s="246" t="s">
        <v>73</v>
      </c>
      <c r="B237" s="360" t="s">
        <v>4413</v>
      </c>
      <c r="C237" s="361" t="s">
        <v>1336</v>
      </c>
      <c r="D237" s="362" t="s">
        <v>4414</v>
      </c>
      <c r="E237" s="361" t="s">
        <v>390</v>
      </c>
      <c r="F237" s="361" t="s">
        <v>131</v>
      </c>
      <c r="G237" s="405">
        <v>276.70499999999998</v>
      </c>
      <c r="H237" s="716">
        <v>39.28</v>
      </c>
      <c r="I237" s="269">
        <v>10868.972400000001</v>
      </c>
      <c r="J237" s="270">
        <f t="shared" si="6"/>
        <v>4.2188581121526151E-4</v>
      </c>
      <c r="K237" s="271">
        <f t="shared" si="7"/>
        <v>0.94945990206209652</v>
      </c>
    </row>
    <row r="238" spans="1:11" x14ac:dyDescent="0.25">
      <c r="A238" s="246" t="s">
        <v>73</v>
      </c>
      <c r="B238" s="360" t="s">
        <v>4834</v>
      </c>
      <c r="C238" s="361" t="s">
        <v>1336</v>
      </c>
      <c r="D238" s="362" t="s">
        <v>4835</v>
      </c>
      <c r="E238" s="361" t="s">
        <v>390</v>
      </c>
      <c r="F238" s="361" t="s">
        <v>141</v>
      </c>
      <c r="G238" s="405">
        <v>262.55959999999999</v>
      </c>
      <c r="H238" s="716">
        <v>41.03</v>
      </c>
      <c r="I238" s="269">
        <v>10772.820388</v>
      </c>
      <c r="J238" s="270">
        <f t="shared" si="6"/>
        <v>4.181536120625063E-4</v>
      </c>
      <c r="K238" s="271">
        <f t="shared" si="7"/>
        <v>0.94987805567415906</v>
      </c>
    </row>
    <row r="239" spans="1:11" x14ac:dyDescent="0.25">
      <c r="A239" s="246" t="s">
        <v>73</v>
      </c>
      <c r="B239" s="360" t="s">
        <v>5056</v>
      </c>
      <c r="C239" s="361" t="s">
        <v>1336</v>
      </c>
      <c r="D239" s="362" t="s">
        <v>5057</v>
      </c>
      <c r="E239" s="361" t="s">
        <v>390</v>
      </c>
      <c r="F239" s="361" t="s">
        <v>156</v>
      </c>
      <c r="G239" s="405">
        <v>518.80499999999995</v>
      </c>
      <c r="H239" s="716">
        <v>20.46</v>
      </c>
      <c r="I239" s="269">
        <v>10614.7503</v>
      </c>
      <c r="J239" s="270">
        <f t="shared" si="6"/>
        <v>4.1201802492045524E-4</v>
      </c>
      <c r="K239" s="271">
        <f t="shared" si="7"/>
        <v>0.95029007369907947</v>
      </c>
    </row>
    <row r="240" spans="1:11" x14ac:dyDescent="0.25">
      <c r="A240" s="246" t="s">
        <v>73</v>
      </c>
      <c r="B240" s="360" t="s">
        <v>5482</v>
      </c>
      <c r="C240" s="361" t="s">
        <v>1336</v>
      </c>
      <c r="D240" s="362" t="s">
        <v>5483</v>
      </c>
      <c r="E240" s="361" t="s">
        <v>390</v>
      </c>
      <c r="F240" s="361" t="s">
        <v>136</v>
      </c>
      <c r="G240" s="405">
        <v>2333.7984000000001</v>
      </c>
      <c r="H240" s="716">
        <v>4.54</v>
      </c>
      <c r="I240" s="269">
        <v>10595.444735999999</v>
      </c>
      <c r="J240" s="270">
        <f t="shared" si="6"/>
        <v>4.1126866764643104E-4</v>
      </c>
      <c r="K240" s="271">
        <f t="shared" si="7"/>
        <v>0.95070134236672588</v>
      </c>
    </row>
    <row r="241" spans="1:11" x14ac:dyDescent="0.25">
      <c r="A241" s="246" t="s">
        <v>73</v>
      </c>
      <c r="B241" s="360" t="s">
        <v>4558</v>
      </c>
      <c r="C241" s="361" t="s">
        <v>969</v>
      </c>
      <c r="D241" s="362" t="s">
        <v>4559</v>
      </c>
      <c r="E241" s="361" t="s">
        <v>390</v>
      </c>
      <c r="F241" s="361" t="s">
        <v>131</v>
      </c>
      <c r="G241" s="405">
        <v>67.650000000000006</v>
      </c>
      <c r="H241" s="716">
        <v>154.84</v>
      </c>
      <c r="I241" s="269">
        <v>10474.925999999999</v>
      </c>
      <c r="J241" s="270">
        <f t="shared" si="6"/>
        <v>4.0659065919882489E-4</v>
      </c>
      <c r="K241" s="271">
        <f t="shared" si="7"/>
        <v>0.95110793302592467</v>
      </c>
    </row>
    <row r="242" spans="1:11" ht="25.5" x14ac:dyDescent="0.25">
      <c r="A242" s="246" t="s">
        <v>73</v>
      </c>
      <c r="B242" s="360" t="s">
        <v>4902</v>
      </c>
      <c r="C242" s="361" t="s">
        <v>160</v>
      </c>
      <c r="D242" s="362" t="s">
        <v>4903</v>
      </c>
      <c r="E242" s="361" t="s">
        <v>390</v>
      </c>
      <c r="F242" s="361" t="s">
        <v>188</v>
      </c>
      <c r="G242" s="405">
        <v>190.42154013000001</v>
      </c>
      <c r="H242" s="716">
        <v>54.95</v>
      </c>
      <c r="I242" s="269">
        <v>10463.663630143499</v>
      </c>
      <c r="J242" s="270">
        <f t="shared" si="6"/>
        <v>4.0615350342473205E-4</v>
      </c>
      <c r="K242" s="271">
        <f t="shared" si="7"/>
        <v>0.95151408652934943</v>
      </c>
    </row>
    <row r="243" spans="1:11" x14ac:dyDescent="0.25">
      <c r="A243" s="246" t="s">
        <v>73</v>
      </c>
      <c r="B243" s="360" t="s">
        <v>4737</v>
      </c>
      <c r="C243" s="361" t="s">
        <v>1336</v>
      </c>
      <c r="D243" s="362" t="s">
        <v>4738</v>
      </c>
      <c r="E243" s="361" t="s">
        <v>390</v>
      </c>
      <c r="F243" s="361" t="s">
        <v>136</v>
      </c>
      <c r="G243" s="405">
        <v>260</v>
      </c>
      <c r="H243" s="716">
        <v>39.86</v>
      </c>
      <c r="I243" s="269">
        <v>10363.6</v>
      </c>
      <c r="J243" s="270">
        <f t="shared" si="6"/>
        <v>4.0226947242137483E-4</v>
      </c>
      <c r="K243" s="271">
        <f t="shared" si="7"/>
        <v>0.95191635600177082</v>
      </c>
    </row>
    <row r="244" spans="1:11" ht="25.5" x14ac:dyDescent="0.25">
      <c r="A244" s="246" t="s">
        <v>73</v>
      </c>
      <c r="B244" s="360" t="s">
        <v>4676</v>
      </c>
      <c r="C244" s="361" t="s">
        <v>164</v>
      </c>
      <c r="D244" s="362" t="s">
        <v>4677</v>
      </c>
      <c r="E244" s="361" t="s">
        <v>390</v>
      </c>
      <c r="F244" s="361" t="s">
        <v>136</v>
      </c>
      <c r="G244" s="405">
        <v>40</v>
      </c>
      <c r="H244" s="716">
        <v>250</v>
      </c>
      <c r="I244" s="269">
        <v>10000</v>
      </c>
      <c r="J244" s="270">
        <f t="shared" si="6"/>
        <v>3.8815611604208459E-4</v>
      </c>
      <c r="K244" s="271">
        <f t="shared" si="7"/>
        <v>0.95230451211781286</v>
      </c>
    </row>
    <row r="245" spans="1:11" x14ac:dyDescent="0.25">
      <c r="A245" s="246" t="s">
        <v>73</v>
      </c>
      <c r="B245" s="360" t="s">
        <v>660</v>
      </c>
      <c r="C245" s="361" t="s">
        <v>1336</v>
      </c>
      <c r="D245" s="362" t="s">
        <v>396</v>
      </c>
      <c r="E245" s="361" t="s">
        <v>390</v>
      </c>
      <c r="F245" s="361" t="s">
        <v>138</v>
      </c>
      <c r="G245" s="405">
        <v>58.517063</v>
      </c>
      <c r="H245" s="716">
        <v>167.91</v>
      </c>
      <c r="I245" s="269">
        <v>9825.6000483299995</v>
      </c>
      <c r="J245" s="270">
        <f t="shared" si="6"/>
        <v>3.8138667525426916E-4</v>
      </c>
      <c r="K245" s="271">
        <f t="shared" si="7"/>
        <v>0.95268589879306709</v>
      </c>
    </row>
    <row r="246" spans="1:11" x14ac:dyDescent="0.25">
      <c r="A246" s="246" t="s">
        <v>73</v>
      </c>
      <c r="B246" s="360" t="s">
        <v>4689</v>
      </c>
      <c r="C246" s="361" t="s">
        <v>1336</v>
      </c>
      <c r="D246" s="362" t="s">
        <v>4690</v>
      </c>
      <c r="E246" s="361" t="s">
        <v>390</v>
      </c>
      <c r="F246" s="361" t="s">
        <v>136</v>
      </c>
      <c r="G246" s="405">
        <v>13</v>
      </c>
      <c r="H246" s="716">
        <v>755.47</v>
      </c>
      <c r="I246" s="269">
        <v>9821.11</v>
      </c>
      <c r="J246" s="270">
        <f t="shared" si="6"/>
        <v>3.8121239128220777E-4</v>
      </c>
      <c r="K246" s="271">
        <f t="shared" si="7"/>
        <v>0.95306711118434928</v>
      </c>
    </row>
    <row r="247" spans="1:11" ht="25.5" x14ac:dyDescent="0.25">
      <c r="A247" s="246" t="s">
        <v>73</v>
      </c>
      <c r="B247" s="360" t="s">
        <v>5159</v>
      </c>
      <c r="C247" s="361" t="s">
        <v>1337</v>
      </c>
      <c r="D247" s="362" t="s">
        <v>5160</v>
      </c>
      <c r="E247" s="361" t="s">
        <v>390</v>
      </c>
      <c r="F247" s="361" t="s">
        <v>5161</v>
      </c>
      <c r="G247" s="405">
        <v>81.378150000000005</v>
      </c>
      <c r="H247" s="716">
        <v>120.6</v>
      </c>
      <c r="I247" s="269">
        <v>9814.2048900000009</v>
      </c>
      <c r="J247" s="270">
        <f t="shared" si="6"/>
        <v>3.8094436521436345E-4</v>
      </c>
      <c r="K247" s="271">
        <f t="shared" si="7"/>
        <v>0.95344805554956369</v>
      </c>
    </row>
    <row r="248" spans="1:11" ht="38.25" x14ac:dyDescent="0.25">
      <c r="A248" s="246" t="s">
        <v>73</v>
      </c>
      <c r="B248" s="360" t="s">
        <v>5445</v>
      </c>
      <c r="C248" s="361" t="s">
        <v>160</v>
      </c>
      <c r="D248" s="362" t="s">
        <v>5446</v>
      </c>
      <c r="E248" s="361" t="s">
        <v>491</v>
      </c>
      <c r="F248" s="361" t="s">
        <v>159</v>
      </c>
      <c r="G248" s="405">
        <v>1</v>
      </c>
      <c r="H248" s="716">
        <v>9563.9500000000007</v>
      </c>
      <c r="I248" s="269">
        <v>9563.9500000000007</v>
      </c>
      <c r="J248" s="270">
        <f t="shared" si="6"/>
        <v>3.7123056860206952E-4</v>
      </c>
      <c r="K248" s="271">
        <f t="shared" si="7"/>
        <v>0.9538192861181658</v>
      </c>
    </row>
    <row r="249" spans="1:11" x14ac:dyDescent="0.25">
      <c r="A249" s="246" t="s">
        <v>73</v>
      </c>
      <c r="B249" s="360" t="s">
        <v>5181</v>
      </c>
      <c r="C249" s="361" t="s">
        <v>3117</v>
      </c>
      <c r="D249" s="362" t="s">
        <v>5182</v>
      </c>
      <c r="E249" s="361" t="s">
        <v>390</v>
      </c>
      <c r="F249" s="361" t="s">
        <v>138</v>
      </c>
      <c r="G249" s="405">
        <v>252.08546129999999</v>
      </c>
      <c r="H249" s="716">
        <v>37.8322</v>
      </c>
      <c r="I249" s="269">
        <v>9536.9475889938603</v>
      </c>
      <c r="J249" s="270">
        <f t="shared" si="6"/>
        <v>3.7018245350407797E-4</v>
      </c>
      <c r="K249" s="271">
        <f t="shared" si="7"/>
        <v>0.95418946857166986</v>
      </c>
    </row>
    <row r="250" spans="1:11" ht="38.25" x14ac:dyDescent="0.25">
      <c r="A250" s="246" t="s">
        <v>73</v>
      </c>
      <c r="B250" s="360" t="s">
        <v>5122</v>
      </c>
      <c r="C250" s="361" t="s">
        <v>142</v>
      </c>
      <c r="D250" s="362" t="s">
        <v>5123</v>
      </c>
      <c r="E250" s="361" t="s">
        <v>390</v>
      </c>
      <c r="F250" s="361" t="s">
        <v>131</v>
      </c>
      <c r="G250" s="405">
        <v>2818.6934999999999</v>
      </c>
      <c r="H250" s="716">
        <v>3.38</v>
      </c>
      <c r="I250" s="269">
        <v>9527.1840300000003</v>
      </c>
      <c r="J250" s="270">
        <f t="shared" si="6"/>
        <v>3.6980347499029757E-4</v>
      </c>
      <c r="K250" s="271">
        <f t="shared" si="7"/>
        <v>0.95455927204666013</v>
      </c>
    </row>
    <row r="251" spans="1:11" x14ac:dyDescent="0.25">
      <c r="A251" s="246" t="s">
        <v>73</v>
      </c>
      <c r="B251" s="360" t="s">
        <v>4231</v>
      </c>
      <c r="C251" s="361" t="s">
        <v>164</v>
      </c>
      <c r="D251" s="362" t="s">
        <v>4232</v>
      </c>
      <c r="E251" s="361" t="s">
        <v>390</v>
      </c>
      <c r="F251" s="361" t="s">
        <v>141</v>
      </c>
      <c r="G251" s="405">
        <v>653.11</v>
      </c>
      <c r="H251" s="716">
        <v>14.49</v>
      </c>
      <c r="I251" s="269">
        <v>9463.5638999999992</v>
      </c>
      <c r="J251" s="270">
        <f t="shared" si="6"/>
        <v>3.6733402073400824E-4</v>
      </c>
      <c r="K251" s="271">
        <f t="shared" si="7"/>
        <v>0.9549266060673941</v>
      </c>
    </row>
    <row r="252" spans="1:11" x14ac:dyDescent="0.25">
      <c r="A252" s="246" t="s">
        <v>73</v>
      </c>
      <c r="B252" s="360" t="s">
        <v>780</v>
      </c>
      <c r="C252" s="361" t="s">
        <v>1336</v>
      </c>
      <c r="D252" s="362" t="s">
        <v>502</v>
      </c>
      <c r="E252" s="361" t="s">
        <v>390</v>
      </c>
      <c r="F252" s="361" t="s">
        <v>156</v>
      </c>
      <c r="G252" s="405">
        <v>7439.59</v>
      </c>
      <c r="H252" s="716">
        <v>1.27</v>
      </c>
      <c r="I252" s="269">
        <v>9448.2793000000001</v>
      </c>
      <c r="J252" s="270">
        <f t="shared" si="6"/>
        <v>3.6674073963688261E-4</v>
      </c>
      <c r="K252" s="271">
        <f t="shared" si="7"/>
        <v>0.95529334680703093</v>
      </c>
    </row>
    <row r="253" spans="1:11" x14ac:dyDescent="0.25">
      <c r="A253" s="246" t="s">
        <v>73</v>
      </c>
      <c r="B253" s="360" t="s">
        <v>4085</v>
      </c>
      <c r="C253" s="361" t="s">
        <v>164</v>
      </c>
      <c r="D253" s="362" t="s">
        <v>4086</v>
      </c>
      <c r="E253" s="361" t="s">
        <v>390</v>
      </c>
      <c r="F253" s="361" t="s">
        <v>136</v>
      </c>
      <c r="G253" s="405">
        <v>4</v>
      </c>
      <c r="H253" s="716">
        <v>2357.41</v>
      </c>
      <c r="I253" s="269">
        <v>9429.64</v>
      </c>
      <c r="J253" s="270">
        <f t="shared" si="6"/>
        <v>3.6601724380750826E-4</v>
      </c>
      <c r="K253" s="271">
        <f t="shared" si="7"/>
        <v>0.9556593640508384</v>
      </c>
    </row>
    <row r="254" spans="1:11" x14ac:dyDescent="0.25">
      <c r="A254" s="246" t="s">
        <v>73</v>
      </c>
      <c r="B254" s="360" t="s">
        <v>1240</v>
      </c>
      <c r="C254" s="361" t="s">
        <v>1336</v>
      </c>
      <c r="D254" s="362" t="s">
        <v>1241</v>
      </c>
      <c r="E254" s="361" t="s">
        <v>390</v>
      </c>
      <c r="F254" s="361" t="s">
        <v>395</v>
      </c>
      <c r="G254" s="405">
        <v>183.46771563999999</v>
      </c>
      <c r="H254" s="716">
        <v>51.33</v>
      </c>
      <c r="I254" s="269">
        <v>9417.3978438012</v>
      </c>
      <c r="J254" s="270">
        <f t="shared" si="6"/>
        <v>3.655420570272976E-4</v>
      </c>
      <c r="K254" s="271">
        <f t="shared" si="7"/>
        <v>0.95602490610786572</v>
      </c>
    </row>
    <row r="255" spans="1:11" x14ac:dyDescent="0.25">
      <c r="A255" s="246" t="s">
        <v>73</v>
      </c>
      <c r="B255" s="360" t="s">
        <v>5005</v>
      </c>
      <c r="C255" s="361" t="s">
        <v>1336</v>
      </c>
      <c r="D255" s="362" t="s">
        <v>5006</v>
      </c>
      <c r="E255" s="361" t="s">
        <v>390</v>
      </c>
      <c r="F255" s="361" t="s">
        <v>136</v>
      </c>
      <c r="G255" s="405">
        <v>35</v>
      </c>
      <c r="H255" s="716">
        <v>267.61</v>
      </c>
      <c r="I255" s="269">
        <v>9366.35</v>
      </c>
      <c r="J255" s="270">
        <f t="shared" si="6"/>
        <v>3.6356060374907794E-4</v>
      </c>
      <c r="K255" s="271">
        <f t="shared" si="7"/>
        <v>0.95638846671161482</v>
      </c>
    </row>
    <row r="256" spans="1:11" x14ac:dyDescent="0.25">
      <c r="A256" s="246" t="s">
        <v>73</v>
      </c>
      <c r="B256" s="360" t="s">
        <v>675</v>
      </c>
      <c r="C256" s="361" t="s">
        <v>1336</v>
      </c>
      <c r="D256" s="362" t="s">
        <v>419</v>
      </c>
      <c r="E256" s="361" t="s">
        <v>390</v>
      </c>
      <c r="F256" s="361" t="s">
        <v>395</v>
      </c>
      <c r="G256" s="405">
        <v>282.62985359999999</v>
      </c>
      <c r="H256" s="716">
        <v>32.119999999999997</v>
      </c>
      <c r="I256" s="269">
        <v>9078.0708976320002</v>
      </c>
      <c r="J256" s="270">
        <f t="shared" si="6"/>
        <v>3.523708740779518E-4</v>
      </c>
      <c r="K256" s="271">
        <f t="shared" si="7"/>
        <v>0.95674083758569273</v>
      </c>
    </row>
    <row r="257" spans="1:11" ht="25.5" x14ac:dyDescent="0.25">
      <c r="A257" s="246" t="s">
        <v>73</v>
      </c>
      <c r="B257" s="360" t="s">
        <v>4742</v>
      </c>
      <c r="C257" s="361" t="s">
        <v>1336</v>
      </c>
      <c r="D257" s="362" t="s">
        <v>4743</v>
      </c>
      <c r="E257" s="361" t="s">
        <v>390</v>
      </c>
      <c r="F257" s="361" t="s">
        <v>136</v>
      </c>
      <c r="G257" s="405">
        <v>13</v>
      </c>
      <c r="H257" s="716">
        <v>694.99</v>
      </c>
      <c r="I257" s="269">
        <v>9034.8700000000008</v>
      </c>
      <c r="J257" s="270">
        <f t="shared" si="6"/>
        <v>3.5069400481451492E-4</v>
      </c>
      <c r="K257" s="271">
        <f t="shared" si="7"/>
        <v>0.95709153159050719</v>
      </c>
    </row>
    <row r="258" spans="1:11" x14ac:dyDescent="0.25">
      <c r="A258" s="246" t="s">
        <v>73</v>
      </c>
      <c r="B258" s="360" t="s">
        <v>4908</v>
      </c>
      <c r="C258" s="361" t="s">
        <v>974</v>
      </c>
      <c r="D258" s="362" t="s">
        <v>4909</v>
      </c>
      <c r="E258" s="361" t="s">
        <v>390</v>
      </c>
      <c r="F258" s="361" t="s">
        <v>188</v>
      </c>
      <c r="G258" s="405">
        <v>2353.665</v>
      </c>
      <c r="H258" s="716">
        <v>3.83</v>
      </c>
      <c r="I258" s="269">
        <v>9014.5369499999997</v>
      </c>
      <c r="J258" s="270">
        <f t="shared" si="6"/>
        <v>3.4990476504298594E-4</v>
      </c>
      <c r="K258" s="271">
        <f t="shared" si="7"/>
        <v>0.95744143635555023</v>
      </c>
    </row>
    <row r="259" spans="1:11" ht="38.25" x14ac:dyDescent="0.25">
      <c r="A259" s="246" t="s">
        <v>73</v>
      </c>
      <c r="B259" s="360" t="s">
        <v>5114</v>
      </c>
      <c r="C259" s="361" t="s">
        <v>142</v>
      </c>
      <c r="D259" s="362" t="s">
        <v>5115</v>
      </c>
      <c r="E259" s="361" t="s">
        <v>390</v>
      </c>
      <c r="F259" s="361" t="s">
        <v>141</v>
      </c>
      <c r="G259" s="405">
        <v>977.55799999999999</v>
      </c>
      <c r="H259" s="716">
        <v>9.2200000000000006</v>
      </c>
      <c r="I259" s="269">
        <v>9013.0847599999997</v>
      </c>
      <c r="J259" s="270">
        <f t="shared" si="6"/>
        <v>3.4984839739997045E-4</v>
      </c>
      <c r="K259" s="271">
        <f t="shared" si="7"/>
        <v>0.95779128475295017</v>
      </c>
    </row>
    <row r="260" spans="1:11" x14ac:dyDescent="0.25">
      <c r="A260" s="246" t="s">
        <v>73</v>
      </c>
      <c r="B260" s="360" t="s">
        <v>4475</v>
      </c>
      <c r="C260" s="361" t="s">
        <v>1336</v>
      </c>
      <c r="D260" s="362" t="s">
        <v>4476</v>
      </c>
      <c r="E260" s="361" t="s">
        <v>390</v>
      </c>
      <c r="F260" s="361" t="s">
        <v>4477</v>
      </c>
      <c r="G260" s="405">
        <v>52762.891778999998</v>
      </c>
      <c r="H260" s="716">
        <v>0.17</v>
      </c>
      <c r="I260" s="269">
        <v>8969.6916024300008</v>
      </c>
      <c r="J260" s="270">
        <f t="shared" si="6"/>
        <v>3.4816406544945313E-4</v>
      </c>
      <c r="K260" s="271">
        <f t="shared" si="7"/>
        <v>0.95813944881839963</v>
      </c>
    </row>
    <row r="261" spans="1:11" x14ac:dyDescent="0.25">
      <c r="A261" s="246" t="s">
        <v>73</v>
      </c>
      <c r="B261" s="360" t="s">
        <v>5168</v>
      </c>
      <c r="C261" s="361" t="s">
        <v>3117</v>
      </c>
      <c r="D261" s="362" t="s">
        <v>5169</v>
      </c>
      <c r="E261" s="361" t="s">
        <v>651</v>
      </c>
      <c r="F261" s="361" t="s">
        <v>159</v>
      </c>
      <c r="G261" s="405">
        <v>574.65210001261266</v>
      </c>
      <c r="H261" s="716">
        <v>15.5832</v>
      </c>
      <c r="I261" s="269">
        <v>8954.9186049165455</v>
      </c>
      <c r="J261" s="270">
        <f t="shared" si="6"/>
        <v>3.4759064251574091E-4</v>
      </c>
      <c r="K261" s="271">
        <f t="shared" si="7"/>
        <v>0.9584870394609154</v>
      </c>
    </row>
    <row r="262" spans="1:11" x14ac:dyDescent="0.25">
      <c r="A262" s="246" t="s">
        <v>73</v>
      </c>
      <c r="B262" s="360" t="s">
        <v>4904</v>
      </c>
      <c r="C262" s="361" t="s">
        <v>974</v>
      </c>
      <c r="D262" s="362" t="s">
        <v>4905</v>
      </c>
      <c r="E262" s="361" t="s">
        <v>390</v>
      </c>
      <c r="F262" s="361" t="s">
        <v>131</v>
      </c>
      <c r="G262" s="405">
        <v>124.705324</v>
      </c>
      <c r="H262" s="716">
        <v>71.650000000000006</v>
      </c>
      <c r="I262" s="269">
        <v>8935.1364646000002</v>
      </c>
      <c r="J262" s="270">
        <f t="shared" si="6"/>
        <v>3.4682278664051395E-4</v>
      </c>
      <c r="K262" s="271">
        <f t="shared" si="7"/>
        <v>0.95883386224755596</v>
      </c>
    </row>
    <row r="263" spans="1:11" x14ac:dyDescent="0.25">
      <c r="A263" s="246" t="s">
        <v>73</v>
      </c>
      <c r="B263" s="360" t="s">
        <v>532</v>
      </c>
      <c r="C263" s="361" t="s">
        <v>1336</v>
      </c>
      <c r="D263" s="362" t="s">
        <v>166</v>
      </c>
      <c r="E263" s="361" t="s">
        <v>390</v>
      </c>
      <c r="F263" s="361" t="s">
        <v>136</v>
      </c>
      <c r="G263" s="405">
        <v>136</v>
      </c>
      <c r="H263" s="716">
        <v>65.540000000000006</v>
      </c>
      <c r="I263" s="269">
        <v>8913.44</v>
      </c>
      <c r="J263" s="270">
        <f t="shared" si="6"/>
        <v>3.459806250974159E-4</v>
      </c>
      <c r="K263" s="271">
        <f t="shared" si="7"/>
        <v>0.95917984287265334</v>
      </c>
    </row>
    <row r="264" spans="1:11" x14ac:dyDescent="0.25">
      <c r="A264" s="246" t="s">
        <v>73</v>
      </c>
      <c r="B264" s="360" t="s">
        <v>1148</v>
      </c>
      <c r="C264" s="361" t="s">
        <v>1336</v>
      </c>
      <c r="D264" s="362" t="s">
        <v>1149</v>
      </c>
      <c r="E264" s="361" t="s">
        <v>390</v>
      </c>
      <c r="F264" s="361" t="s">
        <v>131</v>
      </c>
      <c r="G264" s="405">
        <v>20.88</v>
      </c>
      <c r="H264" s="716">
        <v>426.67</v>
      </c>
      <c r="I264" s="269">
        <v>8908.8696</v>
      </c>
      <c r="J264" s="270">
        <f t="shared" si="6"/>
        <v>3.4580322222613999E-4</v>
      </c>
      <c r="K264" s="271">
        <f t="shared" si="7"/>
        <v>0.95952564609487945</v>
      </c>
    </row>
    <row r="265" spans="1:11" ht="25.5" x14ac:dyDescent="0.25">
      <c r="A265" s="246" t="s">
        <v>73</v>
      </c>
      <c r="B265" s="360" t="s">
        <v>4722</v>
      </c>
      <c r="C265" s="361" t="s">
        <v>3787</v>
      </c>
      <c r="D265" s="362" t="s">
        <v>4723</v>
      </c>
      <c r="E265" s="361" t="s">
        <v>390</v>
      </c>
      <c r="F265" s="361" t="s">
        <v>188</v>
      </c>
      <c r="G265" s="405">
        <v>1148.52</v>
      </c>
      <c r="H265" s="716">
        <v>7.71</v>
      </c>
      <c r="I265" s="269">
        <v>8855.0892000000003</v>
      </c>
      <c r="J265" s="270">
        <f t="shared" si="6"/>
        <v>3.4371570310782101E-4</v>
      </c>
      <c r="K265" s="271">
        <f t="shared" si="7"/>
        <v>0.95986936179798732</v>
      </c>
    </row>
    <row r="266" spans="1:11" x14ac:dyDescent="0.25">
      <c r="A266" s="246" t="s">
        <v>73</v>
      </c>
      <c r="B266" s="360" t="s">
        <v>1115</v>
      </c>
      <c r="C266" s="361" t="s">
        <v>1336</v>
      </c>
      <c r="D266" s="362" t="s">
        <v>1116</v>
      </c>
      <c r="E266" s="361" t="s">
        <v>390</v>
      </c>
      <c r="F266" s="361" t="s">
        <v>138</v>
      </c>
      <c r="G266" s="405">
        <v>712.3125</v>
      </c>
      <c r="H266" s="716">
        <v>12.35</v>
      </c>
      <c r="I266" s="269">
        <v>8797.0593750000007</v>
      </c>
      <c r="J266" s="270">
        <f t="shared" si="6"/>
        <v>3.4146323995916085E-4</v>
      </c>
      <c r="K266" s="271">
        <f t="shared" si="7"/>
        <v>0.96021082503794652</v>
      </c>
    </row>
    <row r="267" spans="1:11" ht="25.5" x14ac:dyDescent="0.25">
      <c r="A267" s="246" t="s">
        <v>73</v>
      </c>
      <c r="B267" s="360" t="s">
        <v>4525</v>
      </c>
      <c r="C267" s="361" t="s">
        <v>160</v>
      </c>
      <c r="D267" s="362" t="s">
        <v>4526</v>
      </c>
      <c r="E267" s="361" t="s">
        <v>390</v>
      </c>
      <c r="F267" s="361" t="s">
        <v>159</v>
      </c>
      <c r="G267" s="405">
        <v>3482.25</v>
      </c>
      <c r="H267" s="716">
        <v>2.5</v>
      </c>
      <c r="I267" s="269">
        <v>8705.625</v>
      </c>
      <c r="J267" s="270">
        <f t="shared" si="6"/>
        <v>3.3791415877188727E-4</v>
      </c>
      <c r="K267" s="271">
        <f t="shared" si="7"/>
        <v>0.96054873919671846</v>
      </c>
    </row>
    <row r="268" spans="1:11" x14ac:dyDescent="0.25">
      <c r="A268" s="246" t="s">
        <v>73</v>
      </c>
      <c r="B268" s="360" t="s">
        <v>5441</v>
      </c>
      <c r="C268" s="361" t="s">
        <v>974</v>
      </c>
      <c r="D268" s="362" t="s">
        <v>5442</v>
      </c>
      <c r="E268" s="361" t="s">
        <v>390</v>
      </c>
      <c r="F268" s="361" t="s">
        <v>188</v>
      </c>
      <c r="G268" s="405">
        <v>154.31899999999999</v>
      </c>
      <c r="H268" s="716">
        <v>56.11</v>
      </c>
      <c r="I268" s="269">
        <v>8658.8390899999995</v>
      </c>
      <c r="J268" s="270">
        <f t="shared" si="6"/>
        <v>3.3609813506077784E-4</v>
      </c>
      <c r="K268" s="271">
        <f t="shared" si="7"/>
        <v>0.96088483733177921</v>
      </c>
    </row>
    <row r="269" spans="1:11" ht="25.5" x14ac:dyDescent="0.25">
      <c r="A269" s="246" t="s">
        <v>73</v>
      </c>
      <c r="B269" s="360" t="s">
        <v>516</v>
      </c>
      <c r="C269" s="361" t="s">
        <v>1336</v>
      </c>
      <c r="D269" s="362" t="s">
        <v>517</v>
      </c>
      <c r="E269" s="361" t="s">
        <v>390</v>
      </c>
      <c r="F269" s="361" t="s">
        <v>136</v>
      </c>
      <c r="G269" s="405">
        <v>77</v>
      </c>
      <c r="H269" s="716">
        <v>111.64</v>
      </c>
      <c r="I269" s="269">
        <v>8596.2800000000007</v>
      </c>
      <c r="J269" s="270">
        <f t="shared" ref="J269:J332" si="8">(I269/$K$987)</f>
        <v>3.3366986572102512E-4</v>
      </c>
      <c r="K269" s="271">
        <f t="shared" ref="K269:K332" si="9">(J269+K268)</f>
        <v>0.96121850719750024</v>
      </c>
    </row>
    <row r="270" spans="1:11" x14ac:dyDescent="0.25">
      <c r="A270" s="246" t="s">
        <v>73</v>
      </c>
      <c r="B270" s="360" t="s">
        <v>5304</v>
      </c>
      <c r="C270" s="361" t="s">
        <v>1336</v>
      </c>
      <c r="D270" s="362" t="s">
        <v>3359</v>
      </c>
      <c r="E270" s="361" t="s">
        <v>390</v>
      </c>
      <c r="F270" s="361" t="s">
        <v>141</v>
      </c>
      <c r="G270" s="405">
        <v>325.67</v>
      </c>
      <c r="H270" s="716">
        <v>25.96</v>
      </c>
      <c r="I270" s="269">
        <v>8454.3932000000004</v>
      </c>
      <c r="J270" s="270">
        <f t="shared" si="8"/>
        <v>3.2816244280046113E-4</v>
      </c>
      <c r="K270" s="271">
        <f t="shared" si="9"/>
        <v>0.96154666964030067</v>
      </c>
    </row>
    <row r="271" spans="1:11" ht="25.5" x14ac:dyDescent="0.25">
      <c r="A271" s="246" t="s">
        <v>73</v>
      </c>
      <c r="B271" s="360" t="s">
        <v>664</v>
      </c>
      <c r="C271" s="361" t="s">
        <v>1336</v>
      </c>
      <c r="D271" s="362" t="s">
        <v>401</v>
      </c>
      <c r="E271" s="361" t="s">
        <v>390</v>
      </c>
      <c r="F271" s="361" t="s">
        <v>136</v>
      </c>
      <c r="G271" s="405">
        <v>43</v>
      </c>
      <c r="H271" s="716">
        <v>191.5</v>
      </c>
      <c r="I271" s="269">
        <v>8234.5</v>
      </c>
      <c r="J271" s="270">
        <f t="shared" si="8"/>
        <v>3.1962715375485456E-4</v>
      </c>
      <c r="K271" s="271">
        <f t="shared" si="9"/>
        <v>0.96186629679405555</v>
      </c>
    </row>
    <row r="272" spans="1:11" x14ac:dyDescent="0.25">
      <c r="A272" s="246" t="s">
        <v>73</v>
      </c>
      <c r="B272" s="360" t="s">
        <v>4410</v>
      </c>
      <c r="C272" s="361" t="s">
        <v>160</v>
      </c>
      <c r="D272" s="362" t="s">
        <v>4411</v>
      </c>
      <c r="E272" s="361" t="s">
        <v>390</v>
      </c>
      <c r="F272" s="361" t="s">
        <v>159</v>
      </c>
      <c r="G272" s="405">
        <v>2678.6559999999999</v>
      </c>
      <c r="H272" s="716">
        <v>3.06</v>
      </c>
      <c r="I272" s="269">
        <v>8196.6873599999999</v>
      </c>
      <c r="J272" s="270">
        <f t="shared" si="8"/>
        <v>3.1815943300688484E-4</v>
      </c>
      <c r="K272" s="271">
        <f t="shared" si="9"/>
        <v>0.96218445622706239</v>
      </c>
    </row>
    <row r="273" spans="1:11" x14ac:dyDescent="0.25">
      <c r="A273" s="246" t="s">
        <v>73</v>
      </c>
      <c r="B273" s="360" t="s">
        <v>3982</v>
      </c>
      <c r="C273" s="361" t="s">
        <v>1336</v>
      </c>
      <c r="D273" s="362" t="s">
        <v>3983</v>
      </c>
      <c r="E273" s="361" t="s">
        <v>390</v>
      </c>
      <c r="F273" s="361" t="s">
        <v>131</v>
      </c>
      <c r="G273" s="405">
        <v>165.464</v>
      </c>
      <c r="H273" s="716">
        <v>49.38</v>
      </c>
      <c r="I273" s="269">
        <v>8170.6123200000002</v>
      </c>
      <c r="J273" s="270">
        <f t="shared" si="8"/>
        <v>3.1714731438168062E-4</v>
      </c>
      <c r="K273" s="271">
        <f t="shared" si="9"/>
        <v>0.9625016035414441</v>
      </c>
    </row>
    <row r="274" spans="1:11" x14ac:dyDescent="0.25">
      <c r="A274" s="246" t="s">
        <v>73</v>
      </c>
      <c r="B274" s="360" t="s">
        <v>4510</v>
      </c>
      <c r="C274" s="361" t="s">
        <v>1336</v>
      </c>
      <c r="D274" s="362" t="s">
        <v>4511</v>
      </c>
      <c r="E274" s="361" t="s">
        <v>390</v>
      </c>
      <c r="F274" s="361" t="s">
        <v>156</v>
      </c>
      <c r="G274" s="405">
        <v>1932.7995000000001</v>
      </c>
      <c r="H274" s="716">
        <v>4.2</v>
      </c>
      <c r="I274" s="269">
        <v>8117.7578999999996</v>
      </c>
      <c r="J274" s="270">
        <f t="shared" si="8"/>
        <v>3.150957377433949E-4</v>
      </c>
      <c r="K274" s="271">
        <f t="shared" si="9"/>
        <v>0.96281669927918745</v>
      </c>
    </row>
    <row r="275" spans="1:11" ht="25.5" x14ac:dyDescent="0.25">
      <c r="A275" s="246" t="s">
        <v>73</v>
      </c>
      <c r="B275" s="360" t="s">
        <v>5534</v>
      </c>
      <c r="C275" s="361" t="s">
        <v>1336</v>
      </c>
      <c r="D275" s="362" t="s">
        <v>5535</v>
      </c>
      <c r="E275" s="361" t="s">
        <v>390</v>
      </c>
      <c r="F275" s="361" t="s">
        <v>131</v>
      </c>
      <c r="G275" s="405">
        <v>70.806899999999999</v>
      </c>
      <c r="H275" s="716">
        <v>114.52</v>
      </c>
      <c r="I275" s="269">
        <v>8108.8061879999996</v>
      </c>
      <c r="J275" s="270">
        <f t="shared" si="8"/>
        <v>3.1474827156721018E-4</v>
      </c>
      <c r="K275" s="271">
        <f t="shared" si="9"/>
        <v>0.96313144755075464</v>
      </c>
    </row>
    <row r="276" spans="1:11" x14ac:dyDescent="0.25">
      <c r="A276" s="246" t="s">
        <v>73</v>
      </c>
      <c r="B276" s="360" t="s">
        <v>4292</v>
      </c>
      <c r="C276" s="361" t="s">
        <v>969</v>
      </c>
      <c r="D276" s="362" t="s">
        <v>4293</v>
      </c>
      <c r="E276" s="361" t="s">
        <v>651</v>
      </c>
      <c r="F276" s="361" t="s">
        <v>159</v>
      </c>
      <c r="G276" s="405">
        <v>2</v>
      </c>
      <c r="H276" s="716">
        <v>3967.51</v>
      </c>
      <c r="I276" s="269">
        <v>7935.02</v>
      </c>
      <c r="J276" s="270">
        <f t="shared" si="8"/>
        <v>3.0800265439162626E-4</v>
      </c>
      <c r="K276" s="271">
        <f t="shared" si="9"/>
        <v>0.96343945020514632</v>
      </c>
    </row>
    <row r="277" spans="1:11" ht="25.5" x14ac:dyDescent="0.25">
      <c r="A277" s="246" t="s">
        <v>73</v>
      </c>
      <c r="B277" s="360" t="s">
        <v>4958</v>
      </c>
      <c r="C277" s="361" t="s">
        <v>931</v>
      </c>
      <c r="D277" s="362" t="s">
        <v>4959</v>
      </c>
      <c r="E277" s="361" t="s">
        <v>390</v>
      </c>
      <c r="F277" s="361" t="s">
        <v>159</v>
      </c>
      <c r="G277" s="405">
        <v>1</v>
      </c>
      <c r="H277" s="716">
        <v>7874.35</v>
      </c>
      <c r="I277" s="269">
        <v>7874.35</v>
      </c>
      <c r="J277" s="270">
        <f t="shared" si="8"/>
        <v>3.0564771123559894E-4</v>
      </c>
      <c r="K277" s="271">
        <f t="shared" si="9"/>
        <v>0.96374509791638197</v>
      </c>
    </row>
    <row r="278" spans="1:11" x14ac:dyDescent="0.25">
      <c r="A278" s="246" t="s">
        <v>73</v>
      </c>
      <c r="B278" s="360" t="s">
        <v>521</v>
      </c>
      <c r="C278" s="361" t="s">
        <v>1336</v>
      </c>
      <c r="D278" s="362" t="s">
        <v>522</v>
      </c>
      <c r="E278" s="361" t="s">
        <v>390</v>
      </c>
      <c r="F278" s="361" t="s">
        <v>136</v>
      </c>
      <c r="G278" s="405">
        <v>58</v>
      </c>
      <c r="H278" s="716">
        <v>135.63999999999999</v>
      </c>
      <c r="I278" s="269">
        <v>7867.12</v>
      </c>
      <c r="J278" s="270">
        <f t="shared" si="8"/>
        <v>3.0536707436370049E-4</v>
      </c>
      <c r="K278" s="271">
        <f t="shared" si="9"/>
        <v>0.96405046499074565</v>
      </c>
    </row>
    <row r="279" spans="1:11" ht="38.25" x14ac:dyDescent="0.25">
      <c r="A279" s="246" t="s">
        <v>73</v>
      </c>
      <c r="B279" s="360" t="s">
        <v>4173</v>
      </c>
      <c r="C279" s="361" t="s">
        <v>142</v>
      </c>
      <c r="D279" s="362" t="s">
        <v>4174</v>
      </c>
      <c r="E279" s="361" t="s">
        <v>390</v>
      </c>
      <c r="F279" s="361" t="s">
        <v>141</v>
      </c>
      <c r="G279" s="405">
        <v>111</v>
      </c>
      <c r="H279" s="716">
        <v>70.680000000000007</v>
      </c>
      <c r="I279" s="269">
        <v>7845.48</v>
      </c>
      <c r="J279" s="270">
        <f t="shared" si="8"/>
        <v>3.0452710452858541E-4</v>
      </c>
      <c r="K279" s="271">
        <f t="shared" si="9"/>
        <v>0.9643549920952742</v>
      </c>
    </row>
    <row r="280" spans="1:11" ht="25.5" x14ac:dyDescent="0.25">
      <c r="A280" s="246" t="s">
        <v>73</v>
      </c>
      <c r="B280" s="360" t="s">
        <v>4213</v>
      </c>
      <c r="C280" s="361" t="s">
        <v>164</v>
      </c>
      <c r="D280" s="362" t="s">
        <v>4214</v>
      </c>
      <c r="E280" s="361" t="s">
        <v>390</v>
      </c>
      <c r="F280" s="361" t="s">
        <v>137</v>
      </c>
      <c r="G280" s="405">
        <v>18</v>
      </c>
      <c r="H280" s="716">
        <v>432.82</v>
      </c>
      <c r="I280" s="269">
        <v>7790.76</v>
      </c>
      <c r="J280" s="270">
        <f t="shared" si="8"/>
        <v>3.0240311426160313E-4</v>
      </c>
      <c r="K280" s="271">
        <f t="shared" si="9"/>
        <v>0.96465739520953575</v>
      </c>
    </row>
    <row r="281" spans="1:11" ht="25.5" x14ac:dyDescent="0.25">
      <c r="A281" s="246" t="s">
        <v>73</v>
      </c>
      <c r="B281" s="360" t="s">
        <v>817</v>
      </c>
      <c r="C281" s="361" t="s">
        <v>1336</v>
      </c>
      <c r="D281" s="362" t="s">
        <v>630</v>
      </c>
      <c r="E281" s="361" t="s">
        <v>390</v>
      </c>
      <c r="F281" s="361" t="s">
        <v>136</v>
      </c>
      <c r="G281" s="405">
        <v>5509.0340900000001</v>
      </c>
      <c r="H281" s="716">
        <v>1.41</v>
      </c>
      <c r="I281" s="269">
        <v>7767.7380669000004</v>
      </c>
      <c r="J281" s="270">
        <f t="shared" si="8"/>
        <v>3.0150950384801544E-4</v>
      </c>
      <c r="K281" s="271">
        <f t="shared" si="9"/>
        <v>0.96495890471338375</v>
      </c>
    </row>
    <row r="282" spans="1:11" x14ac:dyDescent="0.25">
      <c r="A282" s="246" t="s">
        <v>73</v>
      </c>
      <c r="B282" s="360" t="s">
        <v>692</v>
      </c>
      <c r="C282" s="361" t="s">
        <v>1336</v>
      </c>
      <c r="D282" s="362" t="s">
        <v>434</v>
      </c>
      <c r="E282" s="361" t="s">
        <v>390</v>
      </c>
      <c r="F282" s="361" t="s">
        <v>136</v>
      </c>
      <c r="G282" s="405">
        <v>7679.9139999999998</v>
      </c>
      <c r="H282" s="716">
        <v>1.01</v>
      </c>
      <c r="I282" s="269">
        <v>7756.7131399999998</v>
      </c>
      <c r="J282" s="270">
        <f t="shared" si="8"/>
        <v>3.0108156456750025E-4</v>
      </c>
      <c r="K282" s="271">
        <f t="shared" si="9"/>
        <v>0.96525998627795129</v>
      </c>
    </row>
    <row r="283" spans="1:11" x14ac:dyDescent="0.25">
      <c r="A283" s="246" t="s">
        <v>73</v>
      </c>
      <c r="B283" s="360" t="s">
        <v>819</v>
      </c>
      <c r="C283" s="361" t="s">
        <v>1336</v>
      </c>
      <c r="D283" s="362" t="s">
        <v>632</v>
      </c>
      <c r="E283" s="361" t="s">
        <v>390</v>
      </c>
      <c r="F283" s="361" t="s">
        <v>136</v>
      </c>
      <c r="G283" s="405">
        <v>110375.282638</v>
      </c>
      <c r="H283" s="716">
        <v>7.0000000000000007E-2</v>
      </c>
      <c r="I283" s="269">
        <v>7726.2697846600004</v>
      </c>
      <c r="J283" s="270">
        <f t="shared" si="8"/>
        <v>2.9989988711069394E-4</v>
      </c>
      <c r="K283" s="271">
        <f t="shared" si="9"/>
        <v>0.96555988616506194</v>
      </c>
    </row>
    <row r="284" spans="1:11" x14ac:dyDescent="0.25">
      <c r="A284" s="246" t="s">
        <v>73</v>
      </c>
      <c r="B284" s="360" t="s">
        <v>4556</v>
      </c>
      <c r="C284" s="361" t="s">
        <v>969</v>
      </c>
      <c r="D284" s="362" t="s">
        <v>4557</v>
      </c>
      <c r="E284" s="361" t="s">
        <v>390</v>
      </c>
      <c r="F284" s="361" t="s">
        <v>131</v>
      </c>
      <c r="G284" s="405">
        <v>466</v>
      </c>
      <c r="H284" s="716">
        <v>16.32</v>
      </c>
      <c r="I284" s="269">
        <v>7605.12</v>
      </c>
      <c r="J284" s="270">
        <f t="shared" si="8"/>
        <v>2.9519738412339783E-4</v>
      </c>
      <c r="K284" s="271">
        <f t="shared" si="9"/>
        <v>0.96585508354918537</v>
      </c>
    </row>
    <row r="285" spans="1:11" x14ac:dyDescent="0.25">
      <c r="A285" s="246" t="s">
        <v>73</v>
      </c>
      <c r="B285" s="360" t="s">
        <v>4437</v>
      </c>
      <c r="C285" s="361" t="s">
        <v>1336</v>
      </c>
      <c r="D285" s="362" t="s">
        <v>494</v>
      </c>
      <c r="E285" s="361" t="s">
        <v>390</v>
      </c>
      <c r="F285" s="361" t="s">
        <v>136</v>
      </c>
      <c r="G285" s="405">
        <v>572.17999999999995</v>
      </c>
      <c r="H285" s="716">
        <v>13.2</v>
      </c>
      <c r="I285" s="269">
        <v>7552.7759999999998</v>
      </c>
      <c r="J285" s="270">
        <f t="shared" si="8"/>
        <v>2.9316561974958717E-4</v>
      </c>
      <c r="K285" s="271">
        <f t="shared" si="9"/>
        <v>0.96614824916893494</v>
      </c>
    </row>
    <row r="286" spans="1:11" x14ac:dyDescent="0.25">
      <c r="A286" s="246" t="s">
        <v>73</v>
      </c>
      <c r="B286" s="360" t="s">
        <v>4914</v>
      </c>
      <c r="C286" s="361" t="s">
        <v>164</v>
      </c>
      <c r="D286" s="362" t="s">
        <v>4915</v>
      </c>
      <c r="E286" s="361" t="s">
        <v>390</v>
      </c>
      <c r="F286" s="361" t="s">
        <v>136</v>
      </c>
      <c r="G286" s="405">
        <v>5</v>
      </c>
      <c r="H286" s="716">
        <v>1510.23</v>
      </c>
      <c r="I286" s="269">
        <v>7551.15</v>
      </c>
      <c r="J286" s="270">
        <f t="shared" si="8"/>
        <v>2.9310250556511869E-4</v>
      </c>
      <c r="K286" s="271">
        <f t="shared" si="9"/>
        <v>0.96644135167450007</v>
      </c>
    </row>
    <row r="287" spans="1:11" ht="25.5" x14ac:dyDescent="0.25">
      <c r="A287" s="246" t="s">
        <v>73</v>
      </c>
      <c r="B287" s="360" t="s">
        <v>4498</v>
      </c>
      <c r="C287" s="361" t="s">
        <v>1336</v>
      </c>
      <c r="D287" s="362" t="s">
        <v>4499</v>
      </c>
      <c r="E287" s="361" t="s">
        <v>390</v>
      </c>
      <c r="F287" s="361" t="s">
        <v>131</v>
      </c>
      <c r="G287" s="405">
        <v>62.947499999999998</v>
      </c>
      <c r="H287" s="716">
        <v>119.95</v>
      </c>
      <c r="I287" s="269">
        <v>7550.5526250000003</v>
      </c>
      <c r="J287" s="270">
        <f t="shared" si="8"/>
        <v>2.9307931808913665E-4</v>
      </c>
      <c r="K287" s="271">
        <f t="shared" si="9"/>
        <v>0.96673443099258916</v>
      </c>
    </row>
    <row r="288" spans="1:11" x14ac:dyDescent="0.25">
      <c r="A288" s="246" t="s">
        <v>73</v>
      </c>
      <c r="B288" s="360" t="s">
        <v>4004</v>
      </c>
      <c r="C288" s="361" t="s">
        <v>1336</v>
      </c>
      <c r="D288" s="362" t="s">
        <v>4005</v>
      </c>
      <c r="E288" s="361" t="s">
        <v>390</v>
      </c>
      <c r="F288" s="361" t="s">
        <v>141</v>
      </c>
      <c r="G288" s="405">
        <v>239.7</v>
      </c>
      <c r="H288" s="716">
        <v>30.31</v>
      </c>
      <c r="I288" s="269">
        <v>7265.3069999999998</v>
      </c>
      <c r="J288" s="270">
        <f t="shared" si="8"/>
        <v>2.8200733469733693E-4</v>
      </c>
      <c r="K288" s="271">
        <f t="shared" si="9"/>
        <v>0.96701643832728645</v>
      </c>
    </row>
    <row r="289" spans="1:11" x14ac:dyDescent="0.25">
      <c r="A289" s="246" t="s">
        <v>73</v>
      </c>
      <c r="B289" s="360" t="s">
        <v>5532</v>
      </c>
      <c r="C289" s="361" t="s">
        <v>1336</v>
      </c>
      <c r="D289" s="362" t="s">
        <v>5533</v>
      </c>
      <c r="E289" s="361" t="s">
        <v>390</v>
      </c>
      <c r="F289" s="361" t="s">
        <v>131</v>
      </c>
      <c r="G289" s="405">
        <v>274.49099999999999</v>
      </c>
      <c r="H289" s="716">
        <v>25.76</v>
      </c>
      <c r="I289" s="269">
        <v>7070.8881600000004</v>
      </c>
      <c r="J289" s="270">
        <f t="shared" si="8"/>
        <v>2.7446084851535626E-4</v>
      </c>
      <c r="K289" s="271">
        <f t="shared" si="9"/>
        <v>0.9672908991758018</v>
      </c>
    </row>
    <row r="290" spans="1:11" ht="25.5" x14ac:dyDescent="0.25">
      <c r="A290" s="246" t="s">
        <v>73</v>
      </c>
      <c r="B290" s="360" t="s">
        <v>709</v>
      </c>
      <c r="C290" s="361" t="s">
        <v>1336</v>
      </c>
      <c r="D290" s="362" t="s">
        <v>460</v>
      </c>
      <c r="E290" s="361" t="s">
        <v>390</v>
      </c>
      <c r="F290" s="361" t="s">
        <v>156</v>
      </c>
      <c r="G290" s="405">
        <v>905.27271900000005</v>
      </c>
      <c r="H290" s="716">
        <v>7.75</v>
      </c>
      <c r="I290" s="269">
        <v>7015.8635722500003</v>
      </c>
      <c r="J290" s="270">
        <f t="shared" si="8"/>
        <v>2.7232503548857054E-4</v>
      </c>
      <c r="K290" s="271">
        <f t="shared" si="9"/>
        <v>0.96756322421129037</v>
      </c>
    </row>
    <row r="291" spans="1:11" x14ac:dyDescent="0.25">
      <c r="A291" s="246" t="s">
        <v>73</v>
      </c>
      <c r="B291" s="360" t="s">
        <v>762</v>
      </c>
      <c r="C291" s="361" t="s">
        <v>1336</v>
      </c>
      <c r="D291" s="362" t="s">
        <v>573</v>
      </c>
      <c r="E291" s="361" t="s">
        <v>390</v>
      </c>
      <c r="F291" s="361" t="s">
        <v>136</v>
      </c>
      <c r="G291" s="405">
        <v>48</v>
      </c>
      <c r="H291" s="716">
        <v>145</v>
      </c>
      <c r="I291" s="269">
        <v>6960</v>
      </c>
      <c r="J291" s="270">
        <f t="shared" si="8"/>
        <v>2.7015665676529088E-4</v>
      </c>
      <c r="K291" s="271">
        <f t="shared" si="9"/>
        <v>0.9678333808680557</v>
      </c>
    </row>
    <row r="292" spans="1:11" ht="38.25" x14ac:dyDescent="0.25">
      <c r="A292" s="246" t="s">
        <v>73</v>
      </c>
      <c r="B292" s="360" t="s">
        <v>4858</v>
      </c>
      <c r="C292" s="361" t="s">
        <v>160</v>
      </c>
      <c r="D292" s="362" t="s">
        <v>4859</v>
      </c>
      <c r="E292" s="361" t="s">
        <v>390</v>
      </c>
      <c r="F292" s="361" t="s">
        <v>159</v>
      </c>
      <c r="G292" s="405">
        <v>273</v>
      </c>
      <c r="H292" s="716">
        <v>25.17</v>
      </c>
      <c r="I292" s="269">
        <v>6871.41</v>
      </c>
      <c r="J292" s="270">
        <f t="shared" si="8"/>
        <v>2.6671798173327408E-4</v>
      </c>
      <c r="K292" s="271">
        <f t="shared" si="9"/>
        <v>0.96810009884978898</v>
      </c>
    </row>
    <row r="293" spans="1:11" x14ac:dyDescent="0.25">
      <c r="A293" s="246" t="s">
        <v>73</v>
      </c>
      <c r="B293" s="360" t="s">
        <v>1133</v>
      </c>
      <c r="C293" s="361" t="s">
        <v>1336</v>
      </c>
      <c r="D293" s="362" t="s">
        <v>1134</v>
      </c>
      <c r="E293" s="361" t="s">
        <v>390</v>
      </c>
      <c r="F293" s="361" t="s">
        <v>136</v>
      </c>
      <c r="G293" s="405">
        <v>190</v>
      </c>
      <c r="H293" s="716">
        <v>36.11</v>
      </c>
      <c r="I293" s="269">
        <v>6860.9</v>
      </c>
      <c r="J293" s="270">
        <f t="shared" si="8"/>
        <v>2.6631002965531381E-4</v>
      </c>
      <c r="K293" s="271">
        <f t="shared" si="9"/>
        <v>0.96836640887944425</v>
      </c>
    </row>
    <row r="294" spans="1:11" ht="25.5" x14ac:dyDescent="0.25">
      <c r="A294" s="246" t="s">
        <v>73</v>
      </c>
      <c r="B294" s="360" t="s">
        <v>5285</v>
      </c>
      <c r="C294" s="361" t="s">
        <v>164</v>
      </c>
      <c r="D294" s="362" t="s">
        <v>5286</v>
      </c>
      <c r="E294" s="361" t="s">
        <v>390</v>
      </c>
      <c r="F294" s="361" t="s">
        <v>136</v>
      </c>
      <c r="G294" s="405">
        <v>1</v>
      </c>
      <c r="H294" s="716">
        <v>6850.32</v>
      </c>
      <c r="I294" s="269">
        <v>6850.32</v>
      </c>
      <c r="J294" s="270">
        <f t="shared" si="8"/>
        <v>2.658993604845413E-4</v>
      </c>
      <c r="K294" s="271">
        <f t="shared" si="9"/>
        <v>0.96863230823992874</v>
      </c>
    </row>
    <row r="295" spans="1:11" x14ac:dyDescent="0.25">
      <c r="A295" s="246" t="s">
        <v>73</v>
      </c>
      <c r="B295" s="360" t="s">
        <v>657</v>
      </c>
      <c r="C295" s="361" t="s">
        <v>1336</v>
      </c>
      <c r="D295" s="362" t="s">
        <v>392</v>
      </c>
      <c r="E295" s="361" t="s">
        <v>390</v>
      </c>
      <c r="F295" s="361" t="s">
        <v>136</v>
      </c>
      <c r="G295" s="405">
        <v>6435</v>
      </c>
      <c r="H295" s="716">
        <v>1.06</v>
      </c>
      <c r="I295" s="269">
        <v>6821.1</v>
      </c>
      <c r="J295" s="270">
        <f t="shared" si="8"/>
        <v>2.6476516831346633E-4</v>
      </c>
      <c r="K295" s="271">
        <f t="shared" si="9"/>
        <v>0.96889707340824216</v>
      </c>
    </row>
    <row r="296" spans="1:11" x14ac:dyDescent="0.25">
      <c r="A296" s="246" t="s">
        <v>73</v>
      </c>
      <c r="B296" s="360" t="s">
        <v>418</v>
      </c>
      <c r="C296" s="361" t="s">
        <v>1336</v>
      </c>
      <c r="D296" s="362" t="s">
        <v>192</v>
      </c>
      <c r="E296" s="361" t="s">
        <v>390</v>
      </c>
      <c r="F296" s="361" t="s">
        <v>141</v>
      </c>
      <c r="G296" s="405">
        <v>1644.9365</v>
      </c>
      <c r="H296" s="716">
        <v>3.97</v>
      </c>
      <c r="I296" s="269">
        <v>6530.3979049999998</v>
      </c>
      <c r="J296" s="270">
        <f t="shared" si="8"/>
        <v>2.534813887014166E-4</v>
      </c>
      <c r="K296" s="271">
        <f t="shared" si="9"/>
        <v>0.96915055479694356</v>
      </c>
    </row>
    <row r="297" spans="1:11" x14ac:dyDescent="0.25">
      <c r="A297" s="246" t="s">
        <v>73</v>
      </c>
      <c r="B297" s="360" t="s">
        <v>715</v>
      </c>
      <c r="C297" s="361" t="s">
        <v>1336</v>
      </c>
      <c r="D297" s="362" t="s">
        <v>465</v>
      </c>
      <c r="E297" s="361" t="s">
        <v>390</v>
      </c>
      <c r="F297" s="361" t="s">
        <v>141</v>
      </c>
      <c r="G297" s="405">
        <v>477.87</v>
      </c>
      <c r="H297" s="716">
        <v>13.29</v>
      </c>
      <c r="I297" s="269">
        <v>6350.8923000000004</v>
      </c>
      <c r="J297" s="270">
        <f t="shared" si="8"/>
        <v>2.4651376885695821E-4</v>
      </c>
      <c r="K297" s="271">
        <f t="shared" si="9"/>
        <v>0.96939706856580055</v>
      </c>
    </row>
    <row r="298" spans="1:11" x14ac:dyDescent="0.25">
      <c r="A298" s="246" t="s">
        <v>73</v>
      </c>
      <c r="B298" s="360" t="s">
        <v>518</v>
      </c>
      <c r="C298" s="361" t="s">
        <v>1336</v>
      </c>
      <c r="D298" s="362" t="s">
        <v>519</v>
      </c>
      <c r="E298" s="361" t="s">
        <v>390</v>
      </c>
      <c r="F298" s="361" t="s">
        <v>136</v>
      </c>
      <c r="G298" s="405">
        <v>87</v>
      </c>
      <c r="H298" s="716">
        <v>72.3</v>
      </c>
      <c r="I298" s="269">
        <v>6290.1</v>
      </c>
      <c r="J298" s="270">
        <f t="shared" si="8"/>
        <v>2.4415407855163168E-4</v>
      </c>
      <c r="K298" s="271">
        <f t="shared" si="9"/>
        <v>0.96964122264435215</v>
      </c>
    </row>
    <row r="299" spans="1:11" ht="25.5" x14ac:dyDescent="0.25">
      <c r="A299" s="246" t="s">
        <v>73</v>
      </c>
      <c r="B299" s="360" t="s">
        <v>4422</v>
      </c>
      <c r="C299" s="361" t="s">
        <v>160</v>
      </c>
      <c r="D299" s="362" t="s">
        <v>4423</v>
      </c>
      <c r="E299" s="361" t="s">
        <v>390</v>
      </c>
      <c r="F299" s="361" t="s">
        <v>973</v>
      </c>
      <c r="G299" s="405">
        <v>4415.6414999999997</v>
      </c>
      <c r="H299" s="716">
        <v>1.39</v>
      </c>
      <c r="I299" s="269">
        <v>6137.741685</v>
      </c>
      <c r="J299" s="270">
        <f t="shared" si="8"/>
        <v>2.3824019737191999E-4</v>
      </c>
      <c r="K299" s="271">
        <f t="shared" si="9"/>
        <v>0.9698794628417241</v>
      </c>
    </row>
    <row r="300" spans="1:11" ht="25.5" x14ac:dyDescent="0.25">
      <c r="A300" s="246" t="s">
        <v>73</v>
      </c>
      <c r="B300" s="360" t="s">
        <v>4228</v>
      </c>
      <c r="C300" s="361" t="s">
        <v>1667</v>
      </c>
      <c r="D300" s="362" t="s">
        <v>4229</v>
      </c>
      <c r="E300" s="361" t="s">
        <v>390</v>
      </c>
      <c r="F300" s="361" t="s">
        <v>159</v>
      </c>
      <c r="G300" s="405">
        <v>197</v>
      </c>
      <c r="H300" s="716">
        <v>30.71</v>
      </c>
      <c r="I300" s="269">
        <v>6049.87</v>
      </c>
      <c r="J300" s="270">
        <f t="shared" si="8"/>
        <v>2.3482940417595265E-4</v>
      </c>
      <c r="K300" s="271">
        <f t="shared" si="9"/>
        <v>0.97011429224590007</v>
      </c>
    </row>
    <row r="301" spans="1:11" x14ac:dyDescent="0.25">
      <c r="A301" s="246" t="s">
        <v>73</v>
      </c>
      <c r="B301" s="360" t="s">
        <v>4260</v>
      </c>
      <c r="C301" s="361" t="s">
        <v>1336</v>
      </c>
      <c r="D301" s="362" t="s">
        <v>1867</v>
      </c>
      <c r="E301" s="361" t="s">
        <v>390</v>
      </c>
      <c r="F301" s="361" t="s">
        <v>136</v>
      </c>
      <c r="G301" s="405">
        <v>98</v>
      </c>
      <c r="H301" s="716">
        <v>61.51</v>
      </c>
      <c r="I301" s="269">
        <v>6027.98</v>
      </c>
      <c r="J301" s="270">
        <f t="shared" si="8"/>
        <v>2.339797304379365E-4</v>
      </c>
      <c r="K301" s="271">
        <f t="shared" si="9"/>
        <v>0.97034827197633799</v>
      </c>
    </row>
    <row r="302" spans="1:11" x14ac:dyDescent="0.25">
      <c r="A302" s="246" t="s">
        <v>73</v>
      </c>
      <c r="B302" s="360" t="s">
        <v>686</v>
      </c>
      <c r="C302" s="361" t="s">
        <v>1336</v>
      </c>
      <c r="D302" s="362" t="s">
        <v>429</v>
      </c>
      <c r="E302" s="361" t="s">
        <v>390</v>
      </c>
      <c r="F302" s="361" t="s">
        <v>395</v>
      </c>
      <c r="G302" s="405">
        <v>302.97704909999999</v>
      </c>
      <c r="H302" s="716">
        <v>19.7</v>
      </c>
      <c r="I302" s="269">
        <v>5968.6478672699996</v>
      </c>
      <c r="J302" s="270">
        <f t="shared" si="8"/>
        <v>2.3167671741823948E-4</v>
      </c>
      <c r="K302" s="271">
        <f t="shared" si="9"/>
        <v>0.97057994869375619</v>
      </c>
    </row>
    <row r="303" spans="1:11" ht="25.5" x14ac:dyDescent="0.25">
      <c r="A303" s="246" t="s">
        <v>73</v>
      </c>
      <c r="B303" s="360" t="s">
        <v>5082</v>
      </c>
      <c r="C303" s="361" t="s">
        <v>164</v>
      </c>
      <c r="D303" s="362" t="s">
        <v>5083</v>
      </c>
      <c r="E303" s="361" t="s">
        <v>390</v>
      </c>
      <c r="F303" s="361" t="s">
        <v>136</v>
      </c>
      <c r="G303" s="405">
        <v>98.618700000000004</v>
      </c>
      <c r="H303" s="716">
        <v>59</v>
      </c>
      <c r="I303" s="269">
        <v>5818.5033000000003</v>
      </c>
      <c r="J303" s="270">
        <f t="shared" si="8"/>
        <v>2.2584876421060524E-4</v>
      </c>
      <c r="K303" s="271">
        <f t="shared" si="9"/>
        <v>0.9708057974579668</v>
      </c>
    </row>
    <row r="304" spans="1:11" x14ac:dyDescent="0.25">
      <c r="A304" s="246" t="s">
        <v>73</v>
      </c>
      <c r="B304" s="360" t="s">
        <v>717</v>
      </c>
      <c r="C304" s="361" t="s">
        <v>1336</v>
      </c>
      <c r="D304" s="362" t="s">
        <v>467</v>
      </c>
      <c r="E304" s="361" t="s">
        <v>390</v>
      </c>
      <c r="F304" s="361" t="s">
        <v>468</v>
      </c>
      <c r="G304" s="405">
        <v>5586.7085540819498</v>
      </c>
      <c r="H304" s="716">
        <v>1.04</v>
      </c>
      <c r="I304" s="269">
        <v>5810.1768962452279</v>
      </c>
      <c r="J304" s="270">
        <f t="shared" si="8"/>
        <v>2.2552556975640017E-4</v>
      </c>
      <c r="K304" s="271">
        <f t="shared" si="9"/>
        <v>0.97103132302772321</v>
      </c>
    </row>
    <row r="305" spans="1:11" x14ac:dyDescent="0.25">
      <c r="A305" s="246" t="s">
        <v>73</v>
      </c>
      <c r="B305" s="360" t="s">
        <v>1154</v>
      </c>
      <c r="C305" s="361" t="s">
        <v>1336</v>
      </c>
      <c r="D305" s="362" t="s">
        <v>1155</v>
      </c>
      <c r="E305" s="361" t="s">
        <v>390</v>
      </c>
      <c r="F305" s="361" t="s">
        <v>136</v>
      </c>
      <c r="G305" s="405">
        <v>95</v>
      </c>
      <c r="H305" s="716">
        <v>60.3</v>
      </c>
      <c r="I305" s="269">
        <v>5728.5</v>
      </c>
      <c r="J305" s="270">
        <f t="shared" si="8"/>
        <v>2.2235523107470818E-4</v>
      </c>
      <c r="K305" s="271">
        <f t="shared" si="9"/>
        <v>0.97125367825879794</v>
      </c>
    </row>
    <row r="306" spans="1:11" ht="38.25" x14ac:dyDescent="0.25">
      <c r="A306" s="246" t="s">
        <v>73</v>
      </c>
      <c r="B306" s="360" t="s">
        <v>5456</v>
      </c>
      <c r="C306" s="361" t="s">
        <v>142</v>
      </c>
      <c r="D306" s="362" t="s">
        <v>5457</v>
      </c>
      <c r="E306" s="361" t="s">
        <v>390</v>
      </c>
      <c r="F306" s="361" t="s">
        <v>136</v>
      </c>
      <c r="G306" s="405">
        <v>70</v>
      </c>
      <c r="H306" s="716">
        <v>81.489999999999995</v>
      </c>
      <c r="I306" s="269">
        <v>5704.3</v>
      </c>
      <c r="J306" s="270">
        <f t="shared" si="8"/>
        <v>2.2141589327388634E-4</v>
      </c>
      <c r="K306" s="271">
        <f t="shared" si="9"/>
        <v>0.97147509415207178</v>
      </c>
    </row>
    <row r="307" spans="1:11" x14ac:dyDescent="0.25">
      <c r="A307" s="246" t="s">
        <v>73</v>
      </c>
      <c r="B307" s="360" t="s">
        <v>1206</v>
      </c>
      <c r="C307" s="361" t="s">
        <v>1336</v>
      </c>
      <c r="D307" s="362" t="s">
        <v>1016</v>
      </c>
      <c r="E307" s="361" t="s">
        <v>390</v>
      </c>
      <c r="F307" s="361" t="s">
        <v>141</v>
      </c>
      <c r="G307" s="405">
        <v>357.55009999999999</v>
      </c>
      <c r="H307" s="716">
        <v>15.7</v>
      </c>
      <c r="I307" s="269">
        <v>5613.5365700000002</v>
      </c>
      <c r="J307" s="270">
        <f t="shared" si="8"/>
        <v>2.1789285522714056E-4</v>
      </c>
      <c r="K307" s="271">
        <f t="shared" si="9"/>
        <v>0.97169298700729889</v>
      </c>
    </row>
    <row r="308" spans="1:11" ht="25.5" x14ac:dyDescent="0.25">
      <c r="A308" s="246" t="s">
        <v>73</v>
      </c>
      <c r="B308" s="360" t="s">
        <v>4864</v>
      </c>
      <c r="C308" s="361" t="s">
        <v>1336</v>
      </c>
      <c r="D308" s="362" t="s">
        <v>4865</v>
      </c>
      <c r="E308" s="361" t="s">
        <v>390</v>
      </c>
      <c r="F308" s="361" t="s">
        <v>136</v>
      </c>
      <c r="G308" s="405">
        <v>17</v>
      </c>
      <c r="H308" s="716">
        <v>321.67</v>
      </c>
      <c r="I308" s="269">
        <v>5468.39</v>
      </c>
      <c r="J308" s="270">
        <f t="shared" si="8"/>
        <v>2.1225890234033751E-4</v>
      </c>
      <c r="K308" s="271">
        <f t="shared" si="9"/>
        <v>0.97190524590963923</v>
      </c>
    </row>
    <row r="309" spans="1:11" ht="25.5" x14ac:dyDescent="0.25">
      <c r="A309" s="246" t="s">
        <v>73</v>
      </c>
      <c r="B309" s="360" t="s">
        <v>830</v>
      </c>
      <c r="C309" s="361" t="s">
        <v>160</v>
      </c>
      <c r="D309" s="362" t="s">
        <v>520</v>
      </c>
      <c r="E309" s="361" t="s">
        <v>390</v>
      </c>
      <c r="F309" s="361" t="s">
        <v>159</v>
      </c>
      <c r="G309" s="405">
        <v>29</v>
      </c>
      <c r="H309" s="716">
        <v>186.96</v>
      </c>
      <c r="I309" s="269">
        <v>5421.84</v>
      </c>
      <c r="J309" s="270">
        <f t="shared" si="8"/>
        <v>2.104520356201616E-4</v>
      </c>
      <c r="K309" s="271">
        <f t="shared" si="9"/>
        <v>0.97211569794525943</v>
      </c>
    </row>
    <row r="310" spans="1:11" x14ac:dyDescent="0.25">
      <c r="A310" s="246" t="s">
        <v>73</v>
      </c>
      <c r="B310" s="360" t="s">
        <v>5076</v>
      </c>
      <c r="C310" s="361" t="s">
        <v>130</v>
      </c>
      <c r="D310" s="362" t="s">
        <v>5077</v>
      </c>
      <c r="E310" s="361" t="s">
        <v>1292</v>
      </c>
      <c r="F310" s="361" t="s">
        <v>2754</v>
      </c>
      <c r="G310" s="405">
        <v>5</v>
      </c>
      <c r="H310" s="716">
        <v>1067.5</v>
      </c>
      <c r="I310" s="269">
        <v>5337.5</v>
      </c>
      <c r="J310" s="270">
        <f t="shared" si="8"/>
        <v>2.0717832693746267E-4</v>
      </c>
      <c r="K310" s="271">
        <f t="shared" si="9"/>
        <v>0.97232287627219693</v>
      </c>
    </row>
    <row r="311" spans="1:11" x14ac:dyDescent="0.25">
      <c r="A311" s="246" t="s">
        <v>73</v>
      </c>
      <c r="B311" s="360" t="s">
        <v>5522</v>
      </c>
      <c r="C311" s="361" t="s">
        <v>1336</v>
      </c>
      <c r="D311" s="362" t="s">
        <v>5523</v>
      </c>
      <c r="E311" s="361" t="s">
        <v>390</v>
      </c>
      <c r="F311" s="361" t="s">
        <v>156</v>
      </c>
      <c r="G311" s="405">
        <v>411.47039999999998</v>
      </c>
      <c r="H311" s="716">
        <v>12.94</v>
      </c>
      <c r="I311" s="269">
        <v>5324.4269759999997</v>
      </c>
      <c r="J311" s="270">
        <f t="shared" si="8"/>
        <v>2.0667088951538615E-4</v>
      </c>
      <c r="K311" s="271">
        <f t="shared" si="9"/>
        <v>0.97252954716171236</v>
      </c>
    </row>
    <row r="312" spans="1:11" x14ac:dyDescent="0.25">
      <c r="A312" s="246" t="s">
        <v>73</v>
      </c>
      <c r="B312" s="360" t="s">
        <v>4682</v>
      </c>
      <c r="C312" s="361" t="s">
        <v>164</v>
      </c>
      <c r="D312" s="362" t="s">
        <v>4683</v>
      </c>
      <c r="E312" s="361" t="s">
        <v>390</v>
      </c>
      <c r="F312" s="361" t="s">
        <v>136</v>
      </c>
      <c r="G312" s="405">
        <v>5</v>
      </c>
      <c r="H312" s="716">
        <v>1026.28</v>
      </c>
      <c r="I312" s="269">
        <v>5131.3999999999996</v>
      </c>
      <c r="J312" s="270">
        <f t="shared" si="8"/>
        <v>1.9917842938583529E-4</v>
      </c>
      <c r="K312" s="271">
        <f t="shared" si="9"/>
        <v>0.97272872559109824</v>
      </c>
    </row>
    <row r="313" spans="1:11" ht="25.5" x14ac:dyDescent="0.25">
      <c r="A313" s="246" t="s">
        <v>73</v>
      </c>
      <c r="B313" s="360" t="s">
        <v>4766</v>
      </c>
      <c r="C313" s="361" t="s">
        <v>1336</v>
      </c>
      <c r="D313" s="362" t="s">
        <v>4767</v>
      </c>
      <c r="E313" s="361" t="s">
        <v>390</v>
      </c>
      <c r="F313" s="361" t="s">
        <v>136</v>
      </c>
      <c r="G313" s="405">
        <v>127</v>
      </c>
      <c r="H313" s="716">
        <v>40.29</v>
      </c>
      <c r="I313" s="269">
        <v>5116.83</v>
      </c>
      <c r="J313" s="270">
        <f t="shared" si="8"/>
        <v>1.9861288592476197E-4</v>
      </c>
      <c r="K313" s="271">
        <f t="shared" si="9"/>
        <v>0.97292733847702295</v>
      </c>
    </row>
    <row r="314" spans="1:11" ht="38.25" x14ac:dyDescent="0.25">
      <c r="A314" s="246" t="s">
        <v>73</v>
      </c>
      <c r="B314" s="360" t="s">
        <v>4889</v>
      </c>
      <c r="C314" s="361" t="s">
        <v>160</v>
      </c>
      <c r="D314" s="362" t="s">
        <v>4890</v>
      </c>
      <c r="E314" s="361" t="s">
        <v>491</v>
      </c>
      <c r="F314" s="361" t="s">
        <v>159</v>
      </c>
      <c r="G314" s="405">
        <v>2</v>
      </c>
      <c r="H314" s="716">
        <v>2551.1799999999998</v>
      </c>
      <c r="I314" s="269">
        <v>5102.3599999999997</v>
      </c>
      <c r="J314" s="270">
        <f t="shared" si="8"/>
        <v>1.9805122402484908E-4</v>
      </c>
      <c r="K314" s="271">
        <f t="shared" si="9"/>
        <v>0.97312538970104778</v>
      </c>
    </row>
    <row r="315" spans="1:11" ht="38.25" x14ac:dyDescent="0.25">
      <c r="A315" s="246" t="s">
        <v>73</v>
      </c>
      <c r="B315" s="360" t="s">
        <v>5436</v>
      </c>
      <c r="C315" s="361" t="s">
        <v>142</v>
      </c>
      <c r="D315" s="362" t="s">
        <v>5437</v>
      </c>
      <c r="E315" s="361" t="s">
        <v>390</v>
      </c>
      <c r="F315" s="361" t="s">
        <v>159</v>
      </c>
      <c r="G315" s="405">
        <v>1</v>
      </c>
      <c r="H315" s="716">
        <v>5046.42</v>
      </c>
      <c r="I315" s="269">
        <v>5046.42</v>
      </c>
      <c r="J315" s="270">
        <f t="shared" si="8"/>
        <v>1.9587987871170966E-4</v>
      </c>
      <c r="K315" s="271">
        <f t="shared" si="9"/>
        <v>0.97332126957975951</v>
      </c>
    </row>
    <row r="316" spans="1:11" x14ac:dyDescent="0.25">
      <c r="A316" s="246" t="s">
        <v>73</v>
      </c>
      <c r="B316" s="360" t="s">
        <v>4023</v>
      </c>
      <c r="C316" s="361" t="s">
        <v>1336</v>
      </c>
      <c r="D316" s="362" t="s">
        <v>4024</v>
      </c>
      <c r="E316" s="361" t="s">
        <v>390</v>
      </c>
      <c r="F316" s="361" t="s">
        <v>136</v>
      </c>
      <c r="G316" s="405">
        <v>482</v>
      </c>
      <c r="H316" s="716">
        <v>10.29</v>
      </c>
      <c r="I316" s="269">
        <v>4959.78</v>
      </c>
      <c r="J316" s="270">
        <f t="shared" si="8"/>
        <v>1.9251689412232102E-4</v>
      </c>
      <c r="K316" s="271">
        <f t="shared" si="9"/>
        <v>0.97351378647388187</v>
      </c>
    </row>
    <row r="317" spans="1:11" ht="25.5" x14ac:dyDescent="0.25">
      <c r="A317" s="246" t="s">
        <v>73</v>
      </c>
      <c r="B317" s="360" t="s">
        <v>5234</v>
      </c>
      <c r="C317" s="361" t="s">
        <v>160</v>
      </c>
      <c r="D317" s="362" t="s">
        <v>5235</v>
      </c>
      <c r="E317" s="361" t="s">
        <v>390</v>
      </c>
      <c r="F317" s="361" t="s">
        <v>159</v>
      </c>
      <c r="G317" s="405">
        <v>70</v>
      </c>
      <c r="H317" s="716">
        <v>70.75</v>
      </c>
      <c r="I317" s="269">
        <v>4952.5</v>
      </c>
      <c r="J317" s="270">
        <f t="shared" si="8"/>
        <v>1.9223431646984241E-4</v>
      </c>
      <c r="K317" s="271">
        <f t="shared" si="9"/>
        <v>0.97370602079035173</v>
      </c>
    </row>
    <row r="318" spans="1:11" s="212" customFormat="1" ht="16.5" x14ac:dyDescent="0.25">
      <c r="A318" s="255"/>
      <c r="B318" s="351" t="s">
        <v>426</v>
      </c>
      <c r="C318" s="352" t="s">
        <v>1336</v>
      </c>
      <c r="D318" s="353" t="s">
        <v>179</v>
      </c>
      <c r="E318" s="352" t="s">
        <v>390</v>
      </c>
      <c r="F318" s="352" t="s">
        <v>141</v>
      </c>
      <c r="G318" s="403">
        <v>531.42160000000001</v>
      </c>
      <c r="H318" s="407">
        <v>9.2100000000000009</v>
      </c>
      <c r="I318" s="248">
        <v>4894.3929360000002</v>
      </c>
      <c r="J318" s="275">
        <f t="shared" si="8"/>
        <v>1.8997885524215752E-4</v>
      </c>
      <c r="K318" s="247">
        <f t="shared" si="9"/>
        <v>0.97389599964559392</v>
      </c>
    </row>
    <row r="319" spans="1:11" s="212" customFormat="1" ht="25.5" x14ac:dyDescent="0.25">
      <c r="A319" s="255"/>
      <c r="B319" s="351" t="s">
        <v>1168</v>
      </c>
      <c r="C319" s="352" t="s">
        <v>1336</v>
      </c>
      <c r="D319" s="353" t="s">
        <v>1169</v>
      </c>
      <c r="E319" s="352" t="s">
        <v>390</v>
      </c>
      <c r="F319" s="352" t="s">
        <v>136</v>
      </c>
      <c r="G319" s="403">
        <v>16</v>
      </c>
      <c r="H319" s="407">
        <v>302.44</v>
      </c>
      <c r="I319" s="248">
        <v>4839.04</v>
      </c>
      <c r="J319" s="275">
        <f t="shared" si="8"/>
        <v>1.8783029717722892E-4</v>
      </c>
      <c r="K319" s="247">
        <f t="shared" si="9"/>
        <v>0.97408382994277121</v>
      </c>
    </row>
    <row r="320" spans="1:11" s="212" customFormat="1" ht="16.5" x14ac:dyDescent="0.25">
      <c r="A320" s="255"/>
      <c r="B320" s="351" t="s">
        <v>4592</v>
      </c>
      <c r="C320" s="352" t="s">
        <v>1336</v>
      </c>
      <c r="D320" s="353" t="s">
        <v>4593</v>
      </c>
      <c r="E320" s="352" t="s">
        <v>390</v>
      </c>
      <c r="F320" s="352" t="s">
        <v>141</v>
      </c>
      <c r="G320" s="403">
        <v>1203.2</v>
      </c>
      <c r="H320" s="407">
        <v>4</v>
      </c>
      <c r="I320" s="248">
        <v>4812.8</v>
      </c>
      <c r="J320" s="275">
        <f t="shared" si="8"/>
        <v>1.8681177552873449E-4</v>
      </c>
      <c r="K320" s="247">
        <f t="shared" si="9"/>
        <v>0.97427064171829991</v>
      </c>
    </row>
    <row r="321" spans="1:13" s="212" customFormat="1" ht="16.5" x14ac:dyDescent="0.25">
      <c r="A321" s="255"/>
      <c r="B321" s="351" t="s">
        <v>4133</v>
      </c>
      <c r="C321" s="352" t="s">
        <v>164</v>
      </c>
      <c r="D321" s="353" t="s">
        <v>4134</v>
      </c>
      <c r="E321" s="352" t="s">
        <v>390</v>
      </c>
      <c r="F321" s="352" t="s">
        <v>136</v>
      </c>
      <c r="G321" s="403">
        <v>5</v>
      </c>
      <c r="H321" s="407">
        <v>947.11</v>
      </c>
      <c r="I321" s="248">
        <v>4735.55</v>
      </c>
      <c r="J321" s="275">
        <f t="shared" si="8"/>
        <v>1.8381326953230938E-4</v>
      </c>
      <c r="K321" s="247">
        <f t="shared" si="9"/>
        <v>0.97445445498783223</v>
      </c>
    </row>
    <row r="322" spans="1:13" s="212" customFormat="1" ht="16.5" x14ac:dyDescent="0.25">
      <c r="A322" s="255"/>
      <c r="B322" s="351" t="s">
        <v>4763</v>
      </c>
      <c r="C322" s="352" t="s">
        <v>164</v>
      </c>
      <c r="D322" s="353" t="s">
        <v>4764</v>
      </c>
      <c r="E322" s="352" t="s">
        <v>390</v>
      </c>
      <c r="F322" s="352" t="s">
        <v>137</v>
      </c>
      <c r="G322" s="403">
        <v>92</v>
      </c>
      <c r="H322" s="407">
        <v>51.38</v>
      </c>
      <c r="I322" s="248">
        <v>4726.96</v>
      </c>
      <c r="J322" s="275">
        <f t="shared" si="8"/>
        <v>1.8347984342862922E-4</v>
      </c>
      <c r="K322" s="247">
        <f t="shared" si="9"/>
        <v>0.97463793483126082</v>
      </c>
    </row>
    <row r="323" spans="1:13" s="212" customFormat="1" ht="25.5" x14ac:dyDescent="0.25">
      <c r="A323" s="255"/>
      <c r="B323" s="351" t="s">
        <v>5106</v>
      </c>
      <c r="C323" s="352" t="s">
        <v>1097</v>
      </c>
      <c r="D323" s="353" t="s">
        <v>5107</v>
      </c>
      <c r="E323" s="352" t="s">
        <v>390</v>
      </c>
      <c r="F323" s="352" t="s">
        <v>136</v>
      </c>
      <c r="G323" s="403">
        <v>825.42933400000004</v>
      </c>
      <c r="H323" s="407">
        <v>5.68</v>
      </c>
      <c r="I323" s="248">
        <v>4688.4386171200003</v>
      </c>
      <c r="J323" s="275">
        <f t="shared" si="8"/>
        <v>1.8198461239230215E-4</v>
      </c>
      <c r="K323" s="247">
        <f t="shared" si="9"/>
        <v>0.97481991944365309</v>
      </c>
    </row>
    <row r="324" spans="1:13" s="212" customFormat="1" ht="16.5" x14ac:dyDescent="0.25">
      <c r="A324" s="255"/>
      <c r="B324" s="351" t="s">
        <v>404</v>
      </c>
      <c r="C324" s="352" t="s">
        <v>1336</v>
      </c>
      <c r="D324" s="353" t="s">
        <v>405</v>
      </c>
      <c r="E324" s="352" t="s">
        <v>390</v>
      </c>
      <c r="F324" s="352" t="s">
        <v>136</v>
      </c>
      <c r="G324" s="403">
        <v>16</v>
      </c>
      <c r="H324" s="407">
        <v>282.52999999999997</v>
      </c>
      <c r="I324" s="248">
        <v>4520.4799999999996</v>
      </c>
      <c r="J324" s="275">
        <f t="shared" si="8"/>
        <v>1.7546519594459226E-4</v>
      </c>
      <c r="K324" s="247">
        <f t="shared" si="9"/>
        <v>0.97499538463959767</v>
      </c>
    </row>
    <row r="325" spans="1:13" s="212" customFormat="1" ht="16.5" x14ac:dyDescent="0.25">
      <c r="A325" s="255"/>
      <c r="B325" s="351" t="s">
        <v>1341</v>
      </c>
      <c r="C325" s="352" t="s">
        <v>1336</v>
      </c>
      <c r="D325" s="353" t="s">
        <v>275</v>
      </c>
      <c r="E325" s="352" t="s">
        <v>384</v>
      </c>
      <c r="F325" s="352" t="s">
        <v>340</v>
      </c>
      <c r="G325" s="403">
        <v>215.42020299999999</v>
      </c>
      <c r="H325" s="407">
        <v>20.94</v>
      </c>
      <c r="I325" s="248">
        <v>4510.8990508200004</v>
      </c>
      <c r="J325" s="275">
        <f t="shared" si="8"/>
        <v>1.7509330554242174E-4</v>
      </c>
      <c r="K325" s="247">
        <f t="shared" si="9"/>
        <v>0.97517047794514011</v>
      </c>
    </row>
    <row r="326" spans="1:13" s="212" customFormat="1" ht="16.5" x14ac:dyDescent="0.25">
      <c r="A326" s="255"/>
      <c r="B326" s="351" t="s">
        <v>807</v>
      </c>
      <c r="C326" s="352" t="s">
        <v>1336</v>
      </c>
      <c r="D326" s="353" t="s">
        <v>492</v>
      </c>
      <c r="E326" s="352" t="s">
        <v>390</v>
      </c>
      <c r="F326" s="352" t="s">
        <v>156</v>
      </c>
      <c r="G326" s="403">
        <v>126.01508699999999</v>
      </c>
      <c r="H326" s="407">
        <v>35.56</v>
      </c>
      <c r="I326" s="248">
        <v>4481.0964937199997</v>
      </c>
      <c r="J326" s="275">
        <f t="shared" si="8"/>
        <v>1.7393650106121587E-4</v>
      </c>
      <c r="K326" s="247">
        <f t="shared" si="9"/>
        <v>0.97534441444620135</v>
      </c>
    </row>
    <row r="327" spans="1:13" s="212" customFormat="1" ht="16.5" x14ac:dyDescent="0.25">
      <c r="A327" s="255"/>
      <c r="B327" s="351" t="s">
        <v>4572</v>
      </c>
      <c r="C327" s="352" t="s">
        <v>164</v>
      </c>
      <c r="D327" s="353" t="s">
        <v>4573</v>
      </c>
      <c r="E327" s="352" t="s">
        <v>390</v>
      </c>
      <c r="F327" s="352" t="s">
        <v>136</v>
      </c>
      <c r="G327" s="403">
        <v>1</v>
      </c>
      <c r="H327" s="407">
        <v>4464.24</v>
      </c>
      <c r="I327" s="248">
        <v>4464.24</v>
      </c>
      <c r="J327" s="275">
        <f t="shared" si="8"/>
        <v>1.7328220594797157E-4</v>
      </c>
      <c r="K327" s="247">
        <f t="shared" si="9"/>
        <v>0.97551769665214927</v>
      </c>
      <c r="M327"/>
    </row>
    <row r="328" spans="1:13" s="212" customFormat="1" ht="38.25" x14ac:dyDescent="0.25">
      <c r="A328" s="255"/>
      <c r="B328" s="351" t="s">
        <v>3990</v>
      </c>
      <c r="C328" s="352" t="s">
        <v>142</v>
      </c>
      <c r="D328" s="353" t="s">
        <v>3991</v>
      </c>
      <c r="E328" s="352" t="s">
        <v>390</v>
      </c>
      <c r="F328" s="352" t="s">
        <v>131</v>
      </c>
      <c r="G328" s="403">
        <v>68.430000000000007</v>
      </c>
      <c r="H328" s="407">
        <v>64.87</v>
      </c>
      <c r="I328" s="248">
        <v>4439.0541000000003</v>
      </c>
      <c r="J328" s="275">
        <f t="shared" si="8"/>
        <v>1.7230459983566917E-4</v>
      </c>
      <c r="K328" s="247">
        <f t="shared" si="9"/>
        <v>0.97569000125198491</v>
      </c>
    </row>
    <row r="329" spans="1:13" s="212" customFormat="1" ht="16.5" x14ac:dyDescent="0.25">
      <c r="A329" s="255"/>
      <c r="B329" s="351" t="s">
        <v>4002</v>
      </c>
      <c r="C329" s="352" t="s">
        <v>1336</v>
      </c>
      <c r="D329" s="353" t="s">
        <v>4003</v>
      </c>
      <c r="E329" s="352" t="s">
        <v>390</v>
      </c>
      <c r="F329" s="352" t="s">
        <v>136</v>
      </c>
      <c r="G329" s="403">
        <v>4069</v>
      </c>
      <c r="H329" s="407">
        <v>1.08</v>
      </c>
      <c r="I329" s="248">
        <v>4394.5200000000004</v>
      </c>
      <c r="J329" s="275">
        <f t="shared" si="8"/>
        <v>1.7057598150692618E-4</v>
      </c>
      <c r="K329" s="247">
        <f t="shared" si="9"/>
        <v>0.97586057723349184</v>
      </c>
    </row>
    <row r="330" spans="1:13" s="212" customFormat="1" ht="25.5" x14ac:dyDescent="0.25">
      <c r="A330" s="255"/>
      <c r="B330" s="351" t="s">
        <v>4482</v>
      </c>
      <c r="C330" s="352" t="s">
        <v>1336</v>
      </c>
      <c r="D330" s="353" t="s">
        <v>4483</v>
      </c>
      <c r="E330" s="352" t="s">
        <v>390</v>
      </c>
      <c r="F330" s="352" t="s">
        <v>131</v>
      </c>
      <c r="G330" s="403">
        <v>1641.51</v>
      </c>
      <c r="H330" s="407">
        <v>2.64</v>
      </c>
      <c r="I330" s="248">
        <v>4333.5864000000001</v>
      </c>
      <c r="J330" s="275">
        <f t="shared" si="8"/>
        <v>1.6821080655567998E-4</v>
      </c>
      <c r="K330" s="247">
        <f t="shared" si="9"/>
        <v>0.97602878804004756</v>
      </c>
    </row>
    <row r="331" spans="1:13" s="212" customFormat="1" ht="16.5" x14ac:dyDescent="0.25">
      <c r="A331" s="255"/>
      <c r="B331" s="351" t="s">
        <v>565</v>
      </c>
      <c r="C331" s="352" t="s">
        <v>1336</v>
      </c>
      <c r="D331" s="353" t="s">
        <v>180</v>
      </c>
      <c r="E331" s="352" t="s">
        <v>390</v>
      </c>
      <c r="F331" s="352" t="s">
        <v>141</v>
      </c>
      <c r="G331" s="403">
        <v>286.83999999999997</v>
      </c>
      <c r="H331" s="407">
        <v>14.93</v>
      </c>
      <c r="I331" s="248">
        <v>4282.5212000000001</v>
      </c>
      <c r="J331" s="275">
        <f t="shared" si="8"/>
        <v>1.6622867958598876E-4</v>
      </c>
      <c r="K331" s="247">
        <f t="shared" si="9"/>
        <v>0.97619501671963349</v>
      </c>
    </row>
    <row r="332" spans="1:13" s="212" customFormat="1" ht="38.25" x14ac:dyDescent="0.25">
      <c r="A332" s="255"/>
      <c r="B332" s="351" t="s">
        <v>4956</v>
      </c>
      <c r="C332" s="352" t="s">
        <v>142</v>
      </c>
      <c r="D332" s="353" t="s">
        <v>4957</v>
      </c>
      <c r="E332" s="352" t="s">
        <v>390</v>
      </c>
      <c r="F332" s="352" t="s">
        <v>136</v>
      </c>
      <c r="G332" s="403">
        <v>144</v>
      </c>
      <c r="H332" s="407">
        <v>29.72</v>
      </c>
      <c r="I332" s="248">
        <v>4279.68</v>
      </c>
      <c r="J332" s="275">
        <f t="shared" si="8"/>
        <v>1.6611839667029889E-4</v>
      </c>
      <c r="K332" s="247">
        <f t="shared" si="9"/>
        <v>0.97636113511630374</v>
      </c>
    </row>
    <row r="333" spans="1:13" s="212" customFormat="1" ht="25.5" x14ac:dyDescent="0.25">
      <c r="A333" s="255"/>
      <c r="B333" s="351" t="s">
        <v>5045</v>
      </c>
      <c r="C333" s="352" t="s">
        <v>1336</v>
      </c>
      <c r="D333" s="353" t="s">
        <v>5046</v>
      </c>
      <c r="E333" s="352" t="s">
        <v>390</v>
      </c>
      <c r="F333" s="352" t="s">
        <v>141</v>
      </c>
      <c r="G333" s="403">
        <v>628.09879999999998</v>
      </c>
      <c r="H333" s="407">
        <v>6.81</v>
      </c>
      <c r="I333" s="248">
        <v>4277.352828</v>
      </c>
      <c r="J333" s="275">
        <f t="shared" ref="J333:J396" si="10">(I333/$K$987)</f>
        <v>1.6602806606581068E-4</v>
      </c>
      <c r="K333" s="247">
        <f t="shared" ref="K333:K396" si="11">(J333+K332)</f>
        <v>0.97652716318236954</v>
      </c>
    </row>
    <row r="334" spans="1:13" s="212" customFormat="1" ht="16.5" x14ac:dyDescent="0.25">
      <c r="A334" s="255"/>
      <c r="B334" s="351" t="s">
        <v>5055</v>
      </c>
      <c r="C334" s="352" t="s">
        <v>1336</v>
      </c>
      <c r="D334" s="353" t="s">
        <v>2990</v>
      </c>
      <c r="E334" s="352" t="s">
        <v>390</v>
      </c>
      <c r="F334" s="352" t="s">
        <v>136</v>
      </c>
      <c r="G334" s="403">
        <v>285</v>
      </c>
      <c r="H334" s="407">
        <v>14.91</v>
      </c>
      <c r="I334" s="248">
        <v>4249.3500000000004</v>
      </c>
      <c r="J334" s="275">
        <f t="shared" si="10"/>
        <v>1.6494111917034324E-4</v>
      </c>
      <c r="K334" s="247">
        <f t="shared" si="11"/>
        <v>0.97669210430153985</v>
      </c>
    </row>
    <row r="335" spans="1:13" s="212" customFormat="1" ht="16.5" x14ac:dyDescent="0.25">
      <c r="A335" s="255"/>
      <c r="B335" s="351" t="s">
        <v>1166</v>
      </c>
      <c r="C335" s="352" t="s">
        <v>1336</v>
      </c>
      <c r="D335" s="353" t="s">
        <v>1167</v>
      </c>
      <c r="E335" s="352" t="s">
        <v>390</v>
      </c>
      <c r="F335" s="352" t="s">
        <v>141</v>
      </c>
      <c r="G335" s="403">
        <v>140.16999999999999</v>
      </c>
      <c r="H335" s="407">
        <v>30.25</v>
      </c>
      <c r="I335" s="248">
        <v>4240.1424999999999</v>
      </c>
      <c r="J335" s="275">
        <f t="shared" si="10"/>
        <v>1.6458372442649746E-4</v>
      </c>
      <c r="K335" s="247">
        <f t="shared" si="11"/>
        <v>0.97685668802596637</v>
      </c>
    </row>
    <row r="336" spans="1:13" s="212" customFormat="1" ht="16.5" x14ac:dyDescent="0.25">
      <c r="A336" s="255"/>
      <c r="B336" s="351" t="s">
        <v>3954</v>
      </c>
      <c r="C336" s="352" t="s">
        <v>1336</v>
      </c>
      <c r="D336" s="353" t="s">
        <v>3955</v>
      </c>
      <c r="E336" s="352" t="s">
        <v>390</v>
      </c>
      <c r="F336" s="352" t="s">
        <v>131</v>
      </c>
      <c r="G336" s="403">
        <v>93.647999999999996</v>
      </c>
      <c r="H336" s="407">
        <v>45.26</v>
      </c>
      <c r="I336" s="248">
        <v>4238.5084800000004</v>
      </c>
      <c r="J336" s="275">
        <f t="shared" si="10"/>
        <v>1.6452029894082398E-4</v>
      </c>
      <c r="K336" s="247">
        <f t="shared" si="11"/>
        <v>0.97702120832490724</v>
      </c>
    </row>
    <row r="337" spans="1:26" s="212" customFormat="1" ht="16.5" x14ac:dyDescent="0.25">
      <c r="A337" s="255"/>
      <c r="B337" s="351" t="s">
        <v>4054</v>
      </c>
      <c r="C337" s="352" t="s">
        <v>1336</v>
      </c>
      <c r="D337" s="353" t="s">
        <v>1605</v>
      </c>
      <c r="E337" s="352" t="s">
        <v>390</v>
      </c>
      <c r="F337" s="352" t="s">
        <v>136</v>
      </c>
      <c r="G337" s="403">
        <v>10</v>
      </c>
      <c r="H337" s="407">
        <v>415.3</v>
      </c>
      <c r="I337" s="248">
        <v>4153</v>
      </c>
      <c r="J337" s="275">
        <f t="shared" si="10"/>
        <v>1.6120123499227773E-4</v>
      </c>
      <c r="K337" s="247">
        <f t="shared" si="11"/>
        <v>0.97718240955989955</v>
      </c>
    </row>
    <row r="338" spans="1:26" s="212" customFormat="1" ht="16.5" x14ac:dyDescent="0.25">
      <c r="A338" s="255"/>
      <c r="B338" s="351" t="s">
        <v>4550</v>
      </c>
      <c r="C338" s="352" t="s">
        <v>969</v>
      </c>
      <c r="D338" s="353" t="s">
        <v>4551</v>
      </c>
      <c r="E338" s="352" t="s">
        <v>390</v>
      </c>
      <c r="F338" s="352" t="s">
        <v>131</v>
      </c>
      <c r="G338" s="403">
        <v>23.71</v>
      </c>
      <c r="H338" s="407">
        <v>174.43</v>
      </c>
      <c r="I338" s="248">
        <v>4135.7353000000003</v>
      </c>
      <c r="J338" s="275">
        <f t="shared" si="10"/>
        <v>1.6053109510261458E-4</v>
      </c>
      <c r="K338" s="247">
        <f t="shared" si="11"/>
        <v>0.97734294065500216</v>
      </c>
    </row>
    <row r="339" spans="1:26" s="212" customFormat="1" ht="25.5" x14ac:dyDescent="0.25">
      <c r="A339" s="255"/>
      <c r="B339" s="351" t="s">
        <v>4894</v>
      </c>
      <c r="C339" s="352" t="s">
        <v>160</v>
      </c>
      <c r="D339" s="353" t="s">
        <v>4895</v>
      </c>
      <c r="E339" s="352" t="s">
        <v>390</v>
      </c>
      <c r="F339" s="352" t="s">
        <v>188</v>
      </c>
      <c r="G339" s="403">
        <v>195.15676614</v>
      </c>
      <c r="H339" s="407">
        <v>21.17</v>
      </c>
      <c r="I339" s="248">
        <v>4131.4687391837997</v>
      </c>
      <c r="J339" s="275">
        <f t="shared" si="10"/>
        <v>1.6036548593508719E-4</v>
      </c>
      <c r="K339" s="247">
        <f t="shared" si="11"/>
        <v>0.97750330614093728</v>
      </c>
    </row>
    <row r="340" spans="1:26" s="212" customFormat="1" ht="16.5" x14ac:dyDescent="0.25">
      <c r="A340" s="255"/>
      <c r="B340" s="351" t="s">
        <v>755</v>
      </c>
      <c r="C340" s="352" t="s">
        <v>160</v>
      </c>
      <c r="D340" s="353" t="s">
        <v>4338</v>
      </c>
      <c r="E340" s="352" t="s">
        <v>390</v>
      </c>
      <c r="F340" s="352" t="s">
        <v>159</v>
      </c>
      <c r="G340" s="403">
        <v>88</v>
      </c>
      <c r="H340" s="407">
        <v>46.7</v>
      </c>
      <c r="I340" s="248">
        <v>4109.6000000000004</v>
      </c>
      <c r="J340" s="275">
        <f t="shared" si="10"/>
        <v>1.5951663744865509E-4</v>
      </c>
      <c r="K340" s="247">
        <f t="shared" si="11"/>
        <v>0.9776628227783859</v>
      </c>
    </row>
    <row r="341" spans="1:26" x14ac:dyDescent="0.25">
      <c r="A341" s="246" t="s">
        <v>73</v>
      </c>
      <c r="B341" s="351" t="s">
        <v>4636</v>
      </c>
      <c r="C341" s="352" t="s">
        <v>164</v>
      </c>
      <c r="D341" s="353" t="s">
        <v>4637</v>
      </c>
      <c r="E341" s="352" t="s">
        <v>390</v>
      </c>
      <c r="F341" s="352" t="s">
        <v>136</v>
      </c>
      <c r="G341" s="403">
        <v>990</v>
      </c>
      <c r="H341" s="407">
        <v>4.0999999999999996</v>
      </c>
      <c r="I341" s="248">
        <v>4059</v>
      </c>
      <c r="J341" s="275">
        <f t="shared" si="10"/>
        <v>1.5755256750148215E-4</v>
      </c>
      <c r="K341" s="247">
        <f t="shared" si="11"/>
        <v>0.97782037534588739</v>
      </c>
    </row>
    <row r="342" spans="1:26" x14ac:dyDescent="0.25">
      <c r="A342" s="246" t="s">
        <v>73</v>
      </c>
      <c r="B342" s="351" t="s">
        <v>4728</v>
      </c>
      <c r="C342" s="352" t="s">
        <v>164</v>
      </c>
      <c r="D342" s="353" t="s">
        <v>4729</v>
      </c>
      <c r="E342" s="352" t="s">
        <v>390</v>
      </c>
      <c r="F342" s="352" t="s">
        <v>136</v>
      </c>
      <c r="G342" s="403">
        <v>25</v>
      </c>
      <c r="H342" s="407">
        <v>160.96</v>
      </c>
      <c r="I342" s="248">
        <v>4024</v>
      </c>
      <c r="J342" s="275">
        <f t="shared" si="10"/>
        <v>1.5619402109533486E-4</v>
      </c>
      <c r="K342" s="247">
        <f t="shared" si="11"/>
        <v>0.97797656936698274</v>
      </c>
    </row>
    <row r="343" spans="1:26" x14ac:dyDescent="0.25">
      <c r="A343" s="246" t="s">
        <v>73</v>
      </c>
      <c r="B343" s="351" t="s">
        <v>1178</v>
      </c>
      <c r="C343" s="352" t="s">
        <v>1336</v>
      </c>
      <c r="D343" s="353" t="s">
        <v>1179</v>
      </c>
      <c r="E343" s="352" t="s">
        <v>390</v>
      </c>
      <c r="F343" s="352" t="s">
        <v>136</v>
      </c>
      <c r="G343" s="403">
        <v>99</v>
      </c>
      <c r="H343" s="407">
        <v>40.57</v>
      </c>
      <c r="I343" s="248">
        <v>4016.43</v>
      </c>
      <c r="J343" s="275">
        <f t="shared" si="10"/>
        <v>1.5590018691549097E-4</v>
      </c>
      <c r="K343" s="247">
        <f t="shared" si="11"/>
        <v>0.97813246955389821</v>
      </c>
    </row>
    <row r="344" spans="1:26" x14ac:dyDescent="0.25">
      <c r="A344" s="246" t="s">
        <v>73</v>
      </c>
      <c r="B344" s="351" t="s">
        <v>5222</v>
      </c>
      <c r="C344" s="352" t="s">
        <v>160</v>
      </c>
      <c r="D344" s="353" t="s">
        <v>5223</v>
      </c>
      <c r="E344" s="352" t="s">
        <v>390</v>
      </c>
      <c r="F344" s="352" t="s">
        <v>159</v>
      </c>
      <c r="G344" s="403">
        <v>1</v>
      </c>
      <c r="H344" s="407">
        <v>4004.78</v>
      </c>
      <c r="I344" s="248">
        <v>4004.78</v>
      </c>
      <c r="J344" s="275">
        <f t="shared" si="10"/>
        <v>1.5544798504030198E-4</v>
      </c>
      <c r="K344" s="247">
        <f t="shared" si="11"/>
        <v>0.97828791753893851</v>
      </c>
    </row>
    <row r="345" spans="1:26" x14ac:dyDescent="0.25">
      <c r="A345" s="246" t="s">
        <v>73</v>
      </c>
      <c r="B345" s="351" t="s">
        <v>4060</v>
      </c>
      <c r="C345" s="352" t="s">
        <v>1336</v>
      </c>
      <c r="D345" s="353" t="s">
        <v>4061</v>
      </c>
      <c r="E345" s="352" t="s">
        <v>390</v>
      </c>
      <c r="F345" s="352" t="s">
        <v>141</v>
      </c>
      <c r="G345" s="403">
        <v>1148.2344000000001</v>
      </c>
      <c r="H345" s="407">
        <v>3.44</v>
      </c>
      <c r="I345" s="248">
        <v>3949.926336</v>
      </c>
      <c r="J345" s="275">
        <f t="shared" si="10"/>
        <v>1.533188065234102E-4</v>
      </c>
      <c r="K345" s="247">
        <f t="shared" si="11"/>
        <v>0.97844123634546187</v>
      </c>
      <c r="R345" s="253"/>
      <c r="S345" s="253"/>
      <c r="T345" s="254"/>
      <c r="U345" s="253"/>
      <c r="V345" s="252"/>
      <c r="W345" s="252"/>
      <c r="X345" s="251"/>
      <c r="Y345" s="250"/>
      <c r="Z345" s="249"/>
    </row>
    <row r="346" spans="1:26" x14ac:dyDescent="0.25">
      <c r="A346" s="246" t="s">
        <v>73</v>
      </c>
      <c r="B346" s="351" t="s">
        <v>5305</v>
      </c>
      <c r="C346" s="352" t="s">
        <v>1336</v>
      </c>
      <c r="D346" s="353" t="s">
        <v>3363</v>
      </c>
      <c r="E346" s="352" t="s">
        <v>390</v>
      </c>
      <c r="F346" s="352" t="s">
        <v>141</v>
      </c>
      <c r="G346" s="403">
        <v>86.3</v>
      </c>
      <c r="H346" s="407">
        <v>45.65</v>
      </c>
      <c r="I346" s="248">
        <v>3939.5949999999998</v>
      </c>
      <c r="J346" s="275">
        <f t="shared" si="10"/>
        <v>1.5291778939788162E-4</v>
      </c>
      <c r="K346" s="247">
        <f t="shared" si="11"/>
        <v>0.97859415413485973</v>
      </c>
    </row>
    <row r="347" spans="1:26" x14ac:dyDescent="0.25">
      <c r="A347" s="246" t="s">
        <v>73</v>
      </c>
      <c r="B347" s="351" t="s">
        <v>4756</v>
      </c>
      <c r="C347" s="352" t="s">
        <v>1336</v>
      </c>
      <c r="D347" s="353" t="s">
        <v>4757</v>
      </c>
      <c r="E347" s="352" t="s">
        <v>390</v>
      </c>
      <c r="F347" s="352" t="s">
        <v>136</v>
      </c>
      <c r="G347" s="403">
        <v>19</v>
      </c>
      <c r="H347" s="407">
        <v>205.99</v>
      </c>
      <c r="I347" s="248">
        <v>3913.81</v>
      </c>
      <c r="J347" s="275">
        <f t="shared" si="10"/>
        <v>1.519169288526671E-4</v>
      </c>
      <c r="K347" s="247">
        <f t="shared" si="11"/>
        <v>0.97874607106371236</v>
      </c>
      <c r="R347" s="253"/>
      <c r="S347" s="253"/>
      <c r="T347" s="254"/>
      <c r="U347" s="253"/>
      <c r="V347" s="252"/>
      <c r="W347" s="252"/>
      <c r="X347" s="251"/>
      <c r="Y347" s="250"/>
      <c r="Z347" s="249"/>
    </row>
    <row r="348" spans="1:26" ht="25.5" x14ac:dyDescent="0.25">
      <c r="A348" s="246" t="s">
        <v>73</v>
      </c>
      <c r="B348" s="351" t="s">
        <v>783</v>
      </c>
      <c r="C348" s="352" t="s">
        <v>1337</v>
      </c>
      <c r="D348" s="353" t="s">
        <v>623</v>
      </c>
      <c r="E348" s="352" t="s">
        <v>651</v>
      </c>
      <c r="F348" s="352" t="s">
        <v>239</v>
      </c>
      <c r="G348" s="403">
        <v>86.73139158576052</v>
      </c>
      <c r="H348" s="407">
        <v>44.9</v>
      </c>
      <c r="I348" s="248">
        <v>3894.2394822006472</v>
      </c>
      <c r="J348" s="275">
        <f t="shared" si="10"/>
        <v>1.5115728723487419E-4</v>
      </c>
      <c r="K348" s="247">
        <f t="shared" si="11"/>
        <v>0.97889722835094728</v>
      </c>
    </row>
    <row r="349" spans="1:26" x14ac:dyDescent="0.25">
      <c r="A349" s="246" t="s">
        <v>73</v>
      </c>
      <c r="B349" s="351" t="s">
        <v>4962</v>
      </c>
      <c r="C349" s="352" t="s">
        <v>164</v>
      </c>
      <c r="D349" s="353" t="s">
        <v>4963</v>
      </c>
      <c r="E349" s="352" t="s">
        <v>390</v>
      </c>
      <c r="F349" s="352" t="s">
        <v>136</v>
      </c>
      <c r="G349" s="403">
        <v>1</v>
      </c>
      <c r="H349" s="407">
        <v>3877.58</v>
      </c>
      <c r="I349" s="248">
        <v>3877.58</v>
      </c>
      <c r="J349" s="275">
        <f t="shared" si="10"/>
        <v>1.5051063924424664E-4</v>
      </c>
      <c r="K349" s="247">
        <f t="shared" si="11"/>
        <v>0.97904773899019149</v>
      </c>
    </row>
    <row r="350" spans="1:26" x14ac:dyDescent="0.25">
      <c r="A350" s="246" t="s">
        <v>73</v>
      </c>
      <c r="B350" s="351" t="s">
        <v>3980</v>
      </c>
      <c r="C350" s="352" t="s">
        <v>1336</v>
      </c>
      <c r="D350" s="353" t="s">
        <v>3981</v>
      </c>
      <c r="E350" s="352" t="s">
        <v>390</v>
      </c>
      <c r="F350" s="352" t="s">
        <v>156</v>
      </c>
      <c r="G350" s="403">
        <v>428.91199999999998</v>
      </c>
      <c r="H350" s="407">
        <v>9.0399999999999991</v>
      </c>
      <c r="I350" s="248">
        <v>3877.3644800000002</v>
      </c>
      <c r="J350" s="275">
        <f t="shared" si="10"/>
        <v>1.5050227370363371E-4</v>
      </c>
      <c r="K350" s="247">
        <f t="shared" si="11"/>
        <v>0.9791982412638951</v>
      </c>
    </row>
    <row r="351" spans="1:26" x14ac:dyDescent="0.25">
      <c r="A351" s="246" t="s">
        <v>73</v>
      </c>
      <c r="B351" s="351" t="s">
        <v>712</v>
      </c>
      <c r="C351" s="352" t="s">
        <v>1336</v>
      </c>
      <c r="D351" s="353" t="s">
        <v>462</v>
      </c>
      <c r="E351" s="352" t="s">
        <v>390</v>
      </c>
      <c r="F351" s="352" t="s">
        <v>136</v>
      </c>
      <c r="G351" s="403">
        <v>16</v>
      </c>
      <c r="H351" s="407">
        <v>239.66</v>
      </c>
      <c r="I351" s="248">
        <v>3834.56</v>
      </c>
      <c r="J351" s="275">
        <f t="shared" si="10"/>
        <v>1.4884079163303359E-4</v>
      </c>
      <c r="K351" s="247">
        <f t="shared" si="11"/>
        <v>0.97934708205552812</v>
      </c>
    </row>
    <row r="352" spans="1:26" x14ac:dyDescent="0.25">
      <c r="A352" s="246" t="s">
        <v>73</v>
      </c>
      <c r="B352" s="351" t="s">
        <v>714</v>
      </c>
      <c r="C352" s="352" t="s">
        <v>1336</v>
      </c>
      <c r="D352" s="353" t="s">
        <v>464</v>
      </c>
      <c r="E352" s="352" t="s">
        <v>390</v>
      </c>
      <c r="F352" s="352" t="s">
        <v>136</v>
      </c>
      <c r="G352" s="403">
        <v>64</v>
      </c>
      <c r="H352" s="407">
        <v>59.2</v>
      </c>
      <c r="I352" s="248">
        <v>3788.8</v>
      </c>
      <c r="J352" s="275">
        <f t="shared" si="10"/>
        <v>1.4706458924602502E-4</v>
      </c>
      <c r="K352" s="247">
        <f t="shared" si="11"/>
        <v>0.97949414664477419</v>
      </c>
    </row>
    <row r="353" spans="1:11" ht="25.5" x14ac:dyDescent="0.25">
      <c r="A353" s="246" t="s">
        <v>73</v>
      </c>
      <c r="B353" s="351" t="s">
        <v>4402</v>
      </c>
      <c r="C353" s="352" t="s">
        <v>160</v>
      </c>
      <c r="D353" s="353" t="s">
        <v>4403</v>
      </c>
      <c r="E353" s="352" t="s">
        <v>390</v>
      </c>
      <c r="F353" s="352" t="s">
        <v>188</v>
      </c>
      <c r="G353" s="403">
        <v>753.21119999999996</v>
      </c>
      <c r="H353" s="407">
        <v>5.0199999999999996</v>
      </c>
      <c r="I353" s="248">
        <v>3781.1202239999998</v>
      </c>
      <c r="J353" s="275">
        <f t="shared" si="10"/>
        <v>1.4676649404360168E-4</v>
      </c>
      <c r="K353" s="247">
        <f t="shared" si="11"/>
        <v>0.97964091313881774</v>
      </c>
    </row>
    <row r="354" spans="1:11" x14ac:dyDescent="0.25">
      <c r="A354" s="246" t="s">
        <v>73</v>
      </c>
      <c r="B354" s="351" t="s">
        <v>4442</v>
      </c>
      <c r="C354" s="352" t="s">
        <v>1336</v>
      </c>
      <c r="D354" s="353" t="s">
        <v>494</v>
      </c>
      <c r="E354" s="352" t="s">
        <v>390</v>
      </c>
      <c r="F354" s="352" t="s">
        <v>136</v>
      </c>
      <c r="G354" s="403">
        <v>60.28</v>
      </c>
      <c r="H354" s="407">
        <v>62.5</v>
      </c>
      <c r="I354" s="248">
        <v>3767.5</v>
      </c>
      <c r="J354" s="275">
        <f t="shared" si="10"/>
        <v>1.4623781671885538E-4</v>
      </c>
      <c r="K354" s="247">
        <f t="shared" si="11"/>
        <v>0.97978715095553659</v>
      </c>
    </row>
    <row r="355" spans="1:11" ht="25.5" x14ac:dyDescent="0.25">
      <c r="A355" s="246" t="s">
        <v>73</v>
      </c>
      <c r="B355" s="351" t="s">
        <v>4102</v>
      </c>
      <c r="C355" s="352" t="s">
        <v>164</v>
      </c>
      <c r="D355" s="353" t="s">
        <v>4103</v>
      </c>
      <c r="E355" s="352" t="s">
        <v>390</v>
      </c>
      <c r="F355" s="352" t="s">
        <v>136</v>
      </c>
      <c r="G355" s="403">
        <v>16</v>
      </c>
      <c r="H355" s="407">
        <v>235</v>
      </c>
      <c r="I355" s="248">
        <v>3760</v>
      </c>
      <c r="J355" s="275">
        <f t="shared" si="10"/>
        <v>1.4594669963182382E-4</v>
      </c>
      <c r="K355" s="247">
        <f t="shared" si="11"/>
        <v>0.97993309765516845</v>
      </c>
    </row>
    <row r="356" spans="1:11" x14ac:dyDescent="0.25">
      <c r="A356" s="246" t="s">
        <v>73</v>
      </c>
      <c r="B356" s="351" t="s">
        <v>5722</v>
      </c>
      <c r="C356" s="352" t="s">
        <v>160</v>
      </c>
      <c r="D356" s="353" t="s">
        <v>5723</v>
      </c>
      <c r="E356" s="352" t="s">
        <v>390</v>
      </c>
      <c r="F356" s="352" t="s">
        <v>583</v>
      </c>
      <c r="G356" s="403">
        <v>186.63100224691999</v>
      </c>
      <c r="H356" s="407">
        <v>19.98</v>
      </c>
      <c r="I356" s="248">
        <v>3728.8874248934617</v>
      </c>
      <c r="J356" s="275">
        <f t="shared" si="10"/>
        <v>1.4473904600048165E-4</v>
      </c>
      <c r="K356" s="247">
        <f t="shared" si="11"/>
        <v>0.98007783670116888</v>
      </c>
    </row>
    <row r="357" spans="1:11" x14ac:dyDescent="0.25">
      <c r="A357" s="246" t="s">
        <v>73</v>
      </c>
      <c r="B357" s="351" t="s">
        <v>701</v>
      </c>
      <c r="C357" s="352" t="s">
        <v>1336</v>
      </c>
      <c r="D357" s="353" t="s">
        <v>447</v>
      </c>
      <c r="E357" s="352" t="s">
        <v>390</v>
      </c>
      <c r="F357" s="352" t="s">
        <v>136</v>
      </c>
      <c r="G357" s="403">
        <v>1012.880249</v>
      </c>
      <c r="H357" s="407">
        <v>3.65</v>
      </c>
      <c r="I357" s="248">
        <v>3697.0129088499998</v>
      </c>
      <c r="J357" s="275">
        <f t="shared" si="10"/>
        <v>1.4350181716566652E-4</v>
      </c>
      <c r="K357" s="247">
        <f t="shared" si="11"/>
        <v>0.9802213385183346</v>
      </c>
    </row>
    <row r="358" spans="1:11" x14ac:dyDescent="0.25">
      <c r="A358" s="246" t="s">
        <v>73</v>
      </c>
      <c r="B358" s="351" t="s">
        <v>4154</v>
      </c>
      <c r="C358" s="352" t="s">
        <v>164</v>
      </c>
      <c r="D358" s="353" t="s">
        <v>4155</v>
      </c>
      <c r="E358" s="352" t="s">
        <v>390</v>
      </c>
      <c r="F358" s="352" t="s">
        <v>136</v>
      </c>
      <c r="G358" s="403">
        <v>7</v>
      </c>
      <c r="H358" s="407">
        <v>527.96</v>
      </c>
      <c r="I358" s="248">
        <v>3695.72</v>
      </c>
      <c r="J358" s="275">
        <f t="shared" si="10"/>
        <v>1.4345163211790528E-4</v>
      </c>
      <c r="K358" s="247">
        <f t="shared" si="11"/>
        <v>0.98036479015045253</v>
      </c>
    </row>
    <row r="359" spans="1:11" x14ac:dyDescent="0.25">
      <c r="A359" s="246" t="s">
        <v>73</v>
      </c>
      <c r="B359" s="351" t="s">
        <v>1300</v>
      </c>
      <c r="C359" s="352" t="s">
        <v>1336</v>
      </c>
      <c r="D359" s="353" t="s">
        <v>1110</v>
      </c>
      <c r="E359" s="352" t="s">
        <v>390</v>
      </c>
      <c r="F359" s="352" t="s">
        <v>136</v>
      </c>
      <c r="G359" s="403">
        <v>39</v>
      </c>
      <c r="H359" s="407">
        <v>94.75</v>
      </c>
      <c r="I359" s="248">
        <v>3695.25</v>
      </c>
      <c r="J359" s="275">
        <f t="shared" si="10"/>
        <v>1.4343338878045132E-4</v>
      </c>
      <c r="K359" s="247">
        <f t="shared" si="11"/>
        <v>0.98050822353923295</v>
      </c>
    </row>
    <row r="360" spans="1:11" x14ac:dyDescent="0.25">
      <c r="A360" s="246" t="s">
        <v>73</v>
      </c>
      <c r="B360" s="351" t="s">
        <v>4529</v>
      </c>
      <c r="C360" s="352" t="s">
        <v>164</v>
      </c>
      <c r="D360" s="353" t="s">
        <v>4530</v>
      </c>
      <c r="E360" s="352" t="s">
        <v>390</v>
      </c>
      <c r="F360" s="352" t="s">
        <v>136</v>
      </c>
      <c r="G360" s="403">
        <v>24</v>
      </c>
      <c r="H360" s="407">
        <v>153.47999999999999</v>
      </c>
      <c r="I360" s="248">
        <v>3683.52</v>
      </c>
      <c r="J360" s="275">
        <f t="shared" si="10"/>
        <v>1.4297808165633394E-4</v>
      </c>
      <c r="K360" s="247">
        <f t="shared" si="11"/>
        <v>0.98065120162088926</v>
      </c>
    </row>
    <row r="361" spans="1:11" x14ac:dyDescent="0.25">
      <c r="A361" s="246" t="s">
        <v>73</v>
      </c>
      <c r="B361" s="354" t="s">
        <v>5491</v>
      </c>
      <c r="C361" s="355" t="s">
        <v>1336</v>
      </c>
      <c r="D361" s="356" t="s">
        <v>5492</v>
      </c>
      <c r="E361" s="355" t="s">
        <v>390</v>
      </c>
      <c r="F361" s="355" t="s">
        <v>141</v>
      </c>
      <c r="G361" s="404">
        <v>78.256799999999998</v>
      </c>
      <c r="H361" s="715">
        <v>47.06</v>
      </c>
      <c r="I361" s="357">
        <v>3682.7650079999999</v>
      </c>
      <c r="J361" s="358">
        <f t="shared" si="10"/>
        <v>1.4294877618009765E-4</v>
      </c>
      <c r="K361" s="359">
        <f t="shared" si="11"/>
        <v>0.98079415039706941</v>
      </c>
    </row>
    <row r="362" spans="1:11" x14ac:dyDescent="0.25">
      <c r="A362" s="246" t="s">
        <v>73</v>
      </c>
      <c r="B362" s="354" t="s">
        <v>684</v>
      </c>
      <c r="C362" s="355" t="s">
        <v>1336</v>
      </c>
      <c r="D362" s="356" t="s">
        <v>195</v>
      </c>
      <c r="E362" s="355" t="s">
        <v>390</v>
      </c>
      <c r="F362" s="355" t="s">
        <v>136</v>
      </c>
      <c r="G362" s="404">
        <v>320</v>
      </c>
      <c r="H362" s="715">
        <v>11.29</v>
      </c>
      <c r="I362" s="357">
        <v>3612.8</v>
      </c>
      <c r="J362" s="358">
        <f t="shared" si="10"/>
        <v>1.4023304160368433E-4</v>
      </c>
      <c r="K362" s="359">
        <f t="shared" si="11"/>
        <v>0.98093438343867312</v>
      </c>
    </row>
    <row r="363" spans="1:11" ht="38.25" x14ac:dyDescent="0.25">
      <c r="A363" s="246" t="s">
        <v>73</v>
      </c>
      <c r="B363" s="354" t="s">
        <v>4183</v>
      </c>
      <c r="C363" s="355" t="s">
        <v>142</v>
      </c>
      <c r="D363" s="356" t="s">
        <v>4184</v>
      </c>
      <c r="E363" s="355" t="s">
        <v>390</v>
      </c>
      <c r="F363" s="355" t="s">
        <v>136</v>
      </c>
      <c r="G363" s="404">
        <v>30</v>
      </c>
      <c r="H363" s="715">
        <v>119.23</v>
      </c>
      <c r="I363" s="357">
        <v>3576.9</v>
      </c>
      <c r="J363" s="358">
        <f t="shared" si="10"/>
        <v>1.3883956114709326E-4</v>
      </c>
      <c r="K363" s="359">
        <f t="shared" si="11"/>
        <v>0.98107322299982025</v>
      </c>
    </row>
    <row r="364" spans="1:11" ht="25.5" x14ac:dyDescent="0.25">
      <c r="A364" s="246" t="s">
        <v>73</v>
      </c>
      <c r="B364" s="354" t="s">
        <v>5091</v>
      </c>
      <c r="C364" s="355" t="s">
        <v>160</v>
      </c>
      <c r="D364" s="356" t="s">
        <v>5092</v>
      </c>
      <c r="E364" s="355" t="s">
        <v>390</v>
      </c>
      <c r="F364" s="355" t="s">
        <v>159</v>
      </c>
      <c r="G364" s="404">
        <v>388.6737</v>
      </c>
      <c r="H364" s="715">
        <v>9.18</v>
      </c>
      <c r="I364" s="357">
        <v>3568.024566</v>
      </c>
      <c r="J364" s="358">
        <f t="shared" si="10"/>
        <v>1.3849505574813046E-4</v>
      </c>
      <c r="K364" s="359">
        <f t="shared" si="11"/>
        <v>0.98121171805556839</v>
      </c>
    </row>
    <row r="365" spans="1:11" x14ac:dyDescent="0.25">
      <c r="A365" s="246" t="s">
        <v>73</v>
      </c>
      <c r="B365" s="354" t="s">
        <v>1170</v>
      </c>
      <c r="C365" s="355" t="s">
        <v>1336</v>
      </c>
      <c r="D365" s="356" t="s">
        <v>1171</v>
      </c>
      <c r="E365" s="355" t="s">
        <v>390</v>
      </c>
      <c r="F365" s="355" t="s">
        <v>136</v>
      </c>
      <c r="G365" s="404">
        <v>222</v>
      </c>
      <c r="H365" s="715">
        <v>16.059999999999999</v>
      </c>
      <c r="I365" s="357">
        <v>3565.32</v>
      </c>
      <c r="J365" s="358">
        <f t="shared" si="10"/>
        <v>1.3839007636471651E-4</v>
      </c>
      <c r="K365" s="359">
        <f t="shared" si="11"/>
        <v>0.98135010813193313</v>
      </c>
    </row>
    <row r="366" spans="1:11" x14ac:dyDescent="0.25">
      <c r="A366" s="246" t="s">
        <v>73</v>
      </c>
      <c r="B366" s="354" t="s">
        <v>443</v>
      </c>
      <c r="C366" s="355" t="s">
        <v>1336</v>
      </c>
      <c r="D366" s="356" t="s">
        <v>444</v>
      </c>
      <c r="E366" s="355" t="s">
        <v>390</v>
      </c>
      <c r="F366" s="355" t="s">
        <v>136</v>
      </c>
      <c r="G366" s="404">
        <v>70.344700000000003</v>
      </c>
      <c r="H366" s="715">
        <v>50.62</v>
      </c>
      <c r="I366" s="357">
        <v>3560.8487140000002</v>
      </c>
      <c r="J366" s="358">
        <f t="shared" si="10"/>
        <v>1.3821652066396919E-4</v>
      </c>
      <c r="K366" s="359">
        <f t="shared" si="11"/>
        <v>0.98148832465259706</v>
      </c>
    </row>
    <row r="367" spans="1:11" ht="25.5" x14ac:dyDescent="0.25">
      <c r="A367" s="246" t="s">
        <v>73</v>
      </c>
      <c r="B367" s="354" t="s">
        <v>1123</v>
      </c>
      <c r="C367" s="355" t="s">
        <v>160</v>
      </c>
      <c r="D367" s="356" t="s">
        <v>1124</v>
      </c>
      <c r="E367" s="355" t="s">
        <v>390</v>
      </c>
      <c r="F367" s="355" t="s">
        <v>188</v>
      </c>
      <c r="G367" s="404">
        <v>11406.180856999999</v>
      </c>
      <c r="H367" s="715">
        <v>0.31</v>
      </c>
      <c r="I367" s="357">
        <v>3535.9160656700001</v>
      </c>
      <c r="J367" s="358">
        <f t="shared" si="10"/>
        <v>1.3724874467012759E-4</v>
      </c>
      <c r="K367" s="359">
        <f t="shared" si="11"/>
        <v>0.98162557339726719</v>
      </c>
    </row>
    <row r="368" spans="1:11" x14ac:dyDescent="0.25">
      <c r="A368" s="246" t="s">
        <v>73</v>
      </c>
      <c r="B368" s="354" t="s">
        <v>1216</v>
      </c>
      <c r="C368" s="355" t="s">
        <v>1336</v>
      </c>
      <c r="D368" s="356" t="s">
        <v>1217</v>
      </c>
      <c r="E368" s="355" t="s">
        <v>390</v>
      </c>
      <c r="F368" s="355" t="s">
        <v>136</v>
      </c>
      <c r="G368" s="404">
        <v>9</v>
      </c>
      <c r="H368" s="715">
        <v>390.21</v>
      </c>
      <c r="I368" s="357">
        <v>3511.89</v>
      </c>
      <c r="J368" s="358">
        <f t="shared" si="10"/>
        <v>1.3631615823670365E-4</v>
      </c>
      <c r="K368" s="359">
        <f t="shared" si="11"/>
        <v>0.98176188955550392</v>
      </c>
    </row>
    <row r="369" spans="1:11" x14ac:dyDescent="0.25">
      <c r="A369" s="246" t="s">
        <v>73</v>
      </c>
      <c r="B369" s="354" t="s">
        <v>4768</v>
      </c>
      <c r="C369" s="355" t="s">
        <v>1336</v>
      </c>
      <c r="D369" s="356" t="s">
        <v>4769</v>
      </c>
      <c r="E369" s="355" t="s">
        <v>390</v>
      </c>
      <c r="F369" s="355" t="s">
        <v>136</v>
      </c>
      <c r="G369" s="404">
        <v>87</v>
      </c>
      <c r="H369" s="715">
        <v>40.159999999999997</v>
      </c>
      <c r="I369" s="357">
        <v>3493.92</v>
      </c>
      <c r="J369" s="358">
        <f t="shared" si="10"/>
        <v>1.3561864169617604E-4</v>
      </c>
      <c r="K369" s="359">
        <f t="shared" si="11"/>
        <v>0.98189750819720012</v>
      </c>
    </row>
    <row r="370" spans="1:11" x14ac:dyDescent="0.25">
      <c r="A370" s="246" t="s">
        <v>73</v>
      </c>
      <c r="B370" s="354" t="s">
        <v>4861</v>
      </c>
      <c r="C370" s="355" t="s">
        <v>1336</v>
      </c>
      <c r="D370" s="356" t="s">
        <v>2763</v>
      </c>
      <c r="E370" s="355" t="s">
        <v>390</v>
      </c>
      <c r="F370" s="355" t="s">
        <v>136</v>
      </c>
      <c r="G370" s="404">
        <v>17</v>
      </c>
      <c r="H370" s="715">
        <v>202.74</v>
      </c>
      <c r="I370" s="357">
        <v>3446.58</v>
      </c>
      <c r="J370" s="358">
        <f t="shared" si="10"/>
        <v>1.3378111064283279E-4</v>
      </c>
      <c r="K370" s="359">
        <f t="shared" si="11"/>
        <v>0.982031289307843</v>
      </c>
    </row>
    <row r="371" spans="1:11" x14ac:dyDescent="0.25">
      <c r="A371" s="246" t="s">
        <v>73</v>
      </c>
      <c r="B371" s="354" t="s">
        <v>4353</v>
      </c>
      <c r="C371" s="355" t="s">
        <v>164</v>
      </c>
      <c r="D371" s="356" t="s">
        <v>4354</v>
      </c>
      <c r="E371" s="355" t="s">
        <v>651</v>
      </c>
      <c r="F371" s="355" t="s">
        <v>136</v>
      </c>
      <c r="G371" s="404">
        <v>1</v>
      </c>
      <c r="H371" s="715">
        <v>3389.07</v>
      </c>
      <c r="I371" s="357">
        <v>3389.07</v>
      </c>
      <c r="J371" s="358">
        <f t="shared" si="10"/>
        <v>1.3154882481947479E-4</v>
      </c>
      <c r="K371" s="359">
        <f t="shared" si="11"/>
        <v>0.98216283813266247</v>
      </c>
    </row>
    <row r="372" spans="1:11" x14ac:dyDescent="0.25">
      <c r="A372" s="246" t="s">
        <v>73</v>
      </c>
      <c r="B372" s="354" t="s">
        <v>4784</v>
      </c>
      <c r="C372" s="355" t="s">
        <v>1336</v>
      </c>
      <c r="D372" s="356" t="s">
        <v>4785</v>
      </c>
      <c r="E372" s="355" t="s">
        <v>390</v>
      </c>
      <c r="F372" s="355" t="s">
        <v>136</v>
      </c>
      <c r="G372" s="404">
        <v>32</v>
      </c>
      <c r="H372" s="715">
        <v>105.01</v>
      </c>
      <c r="I372" s="357">
        <v>3360.32</v>
      </c>
      <c r="J372" s="358">
        <f t="shared" si="10"/>
        <v>1.3043287598585377E-4</v>
      </c>
      <c r="K372" s="359">
        <f t="shared" si="11"/>
        <v>0.98229327100864838</v>
      </c>
    </row>
    <row r="373" spans="1:11" x14ac:dyDescent="0.25">
      <c r="A373" s="246" t="s">
        <v>73</v>
      </c>
      <c r="B373" s="354" t="s">
        <v>4397</v>
      </c>
      <c r="C373" s="355" t="s">
        <v>160</v>
      </c>
      <c r="D373" s="356" t="s">
        <v>4398</v>
      </c>
      <c r="E373" s="355" t="s">
        <v>390</v>
      </c>
      <c r="F373" s="355" t="s">
        <v>159</v>
      </c>
      <c r="G373" s="404">
        <v>19</v>
      </c>
      <c r="H373" s="715">
        <v>176.67</v>
      </c>
      <c r="I373" s="357">
        <v>3356.73</v>
      </c>
      <c r="J373" s="358">
        <f t="shared" si="10"/>
        <v>1.3029352794019467E-4</v>
      </c>
      <c r="K373" s="359">
        <f t="shared" si="11"/>
        <v>0.98242356453658852</v>
      </c>
    </row>
    <row r="374" spans="1:11" x14ac:dyDescent="0.25">
      <c r="A374" s="246" t="s">
        <v>73</v>
      </c>
      <c r="B374" s="354" t="s">
        <v>1282</v>
      </c>
      <c r="C374" s="355" t="s">
        <v>1336</v>
      </c>
      <c r="D374" s="356" t="s">
        <v>1283</v>
      </c>
      <c r="E374" s="355" t="s">
        <v>390</v>
      </c>
      <c r="F374" s="355" t="s">
        <v>141</v>
      </c>
      <c r="G374" s="404">
        <v>614.47860000000003</v>
      </c>
      <c r="H374" s="715">
        <v>5.46</v>
      </c>
      <c r="I374" s="357">
        <v>3355.0531559999999</v>
      </c>
      <c r="J374" s="358">
        <f t="shared" si="10"/>
        <v>1.3022844021476983E-4</v>
      </c>
      <c r="K374" s="359">
        <f t="shared" si="11"/>
        <v>0.98255379297680334</v>
      </c>
    </row>
    <row r="375" spans="1:11" x14ac:dyDescent="0.25">
      <c r="A375" s="246" t="s">
        <v>73</v>
      </c>
      <c r="B375" s="354" t="s">
        <v>398</v>
      </c>
      <c r="C375" s="355" t="s">
        <v>1336</v>
      </c>
      <c r="D375" s="356" t="s">
        <v>399</v>
      </c>
      <c r="E375" s="355" t="s">
        <v>390</v>
      </c>
      <c r="F375" s="355" t="s">
        <v>136</v>
      </c>
      <c r="G375" s="404">
        <v>96</v>
      </c>
      <c r="H375" s="715">
        <v>34.83</v>
      </c>
      <c r="I375" s="357">
        <v>3343.68</v>
      </c>
      <c r="J375" s="358">
        <f t="shared" si="10"/>
        <v>1.2978698420875975E-4</v>
      </c>
      <c r="K375" s="359">
        <f t="shared" si="11"/>
        <v>0.98268357996101208</v>
      </c>
    </row>
    <row r="376" spans="1:11" x14ac:dyDescent="0.25">
      <c r="A376" s="246" t="s">
        <v>73</v>
      </c>
      <c r="B376" s="354" t="s">
        <v>1246</v>
      </c>
      <c r="C376" s="355" t="s">
        <v>1336</v>
      </c>
      <c r="D376" s="356" t="s">
        <v>1247</v>
      </c>
      <c r="E376" s="355" t="s">
        <v>390</v>
      </c>
      <c r="F376" s="355" t="s">
        <v>141</v>
      </c>
      <c r="G376" s="404">
        <v>38.380000000000003</v>
      </c>
      <c r="H376" s="715">
        <v>87</v>
      </c>
      <c r="I376" s="357">
        <v>3339.06</v>
      </c>
      <c r="J376" s="358">
        <f t="shared" si="10"/>
        <v>1.2960765608314829E-4</v>
      </c>
      <c r="K376" s="359">
        <f t="shared" si="11"/>
        <v>0.98281318761709524</v>
      </c>
    </row>
    <row r="377" spans="1:11" ht="38.25" x14ac:dyDescent="0.25">
      <c r="A377" s="246" t="s">
        <v>73</v>
      </c>
      <c r="B377" s="354" t="s">
        <v>4208</v>
      </c>
      <c r="C377" s="355" t="s">
        <v>142</v>
      </c>
      <c r="D377" s="356" t="s">
        <v>4209</v>
      </c>
      <c r="E377" s="355" t="s">
        <v>390</v>
      </c>
      <c r="F377" s="355" t="s">
        <v>136</v>
      </c>
      <c r="G377" s="404">
        <v>1</v>
      </c>
      <c r="H377" s="715">
        <v>3317.71</v>
      </c>
      <c r="I377" s="357">
        <v>3317.71</v>
      </c>
      <c r="J377" s="358">
        <f t="shared" si="10"/>
        <v>1.2877894277539846E-4</v>
      </c>
      <c r="K377" s="359">
        <f t="shared" si="11"/>
        <v>0.98294196655987065</v>
      </c>
    </row>
    <row r="378" spans="1:11" x14ac:dyDescent="0.25">
      <c r="A378" s="246" t="s">
        <v>73</v>
      </c>
      <c r="B378" s="354" t="s">
        <v>4055</v>
      </c>
      <c r="C378" s="355" t="s">
        <v>1336</v>
      </c>
      <c r="D378" s="356" t="s">
        <v>1608</v>
      </c>
      <c r="E378" s="355" t="s">
        <v>390</v>
      </c>
      <c r="F378" s="355" t="s">
        <v>136</v>
      </c>
      <c r="G378" s="404">
        <v>3</v>
      </c>
      <c r="H378" s="715">
        <v>1094.48</v>
      </c>
      <c r="I378" s="357">
        <v>3283.44</v>
      </c>
      <c r="J378" s="358">
        <f t="shared" si="10"/>
        <v>1.2744873176572224E-4</v>
      </c>
      <c r="K378" s="359">
        <f t="shared" si="11"/>
        <v>0.98306941529163638</v>
      </c>
    </row>
    <row r="379" spans="1:11" x14ac:dyDescent="0.25">
      <c r="A379" s="246" t="s">
        <v>73</v>
      </c>
      <c r="B379" s="354" t="s">
        <v>3970</v>
      </c>
      <c r="C379" s="355" t="s">
        <v>969</v>
      </c>
      <c r="D379" s="356" t="s">
        <v>3971</v>
      </c>
      <c r="E379" s="355" t="s">
        <v>390</v>
      </c>
      <c r="F379" s="355" t="s">
        <v>188</v>
      </c>
      <c r="G379" s="404">
        <v>158</v>
      </c>
      <c r="H379" s="715">
        <v>20.64</v>
      </c>
      <c r="I379" s="357">
        <v>3261.12</v>
      </c>
      <c r="J379" s="358">
        <f t="shared" si="10"/>
        <v>1.265823673147163E-4</v>
      </c>
      <c r="K379" s="359">
        <f t="shared" si="11"/>
        <v>0.98319599765895105</v>
      </c>
    </row>
    <row r="380" spans="1:11" x14ac:dyDescent="0.25">
      <c r="A380" s="246" t="s">
        <v>73</v>
      </c>
      <c r="B380" s="354" t="s">
        <v>4021</v>
      </c>
      <c r="C380" s="355" t="s">
        <v>160</v>
      </c>
      <c r="D380" s="356" t="s">
        <v>4022</v>
      </c>
      <c r="E380" s="355" t="s">
        <v>390</v>
      </c>
      <c r="F380" s="355" t="s">
        <v>159</v>
      </c>
      <c r="G380" s="404">
        <v>933.91319999999996</v>
      </c>
      <c r="H380" s="715">
        <v>3.45</v>
      </c>
      <c r="I380" s="357">
        <v>3222.00054</v>
      </c>
      <c r="J380" s="358">
        <f t="shared" si="10"/>
        <v>1.2506392154918992E-4</v>
      </c>
      <c r="K380" s="359">
        <f t="shared" si="11"/>
        <v>0.98332106158050026</v>
      </c>
    </row>
    <row r="381" spans="1:11" x14ac:dyDescent="0.25">
      <c r="A381" s="246" t="s">
        <v>73</v>
      </c>
      <c r="B381" s="354" t="s">
        <v>3966</v>
      </c>
      <c r="C381" s="355" t="s">
        <v>1336</v>
      </c>
      <c r="D381" s="356" t="s">
        <v>3967</v>
      </c>
      <c r="E381" s="355" t="s">
        <v>390</v>
      </c>
      <c r="F381" s="355" t="s">
        <v>138</v>
      </c>
      <c r="G381" s="404">
        <v>2127.1999999999998</v>
      </c>
      <c r="H381" s="715">
        <v>1.5</v>
      </c>
      <c r="I381" s="357">
        <v>3190.8</v>
      </c>
      <c r="J381" s="358">
        <f t="shared" si="10"/>
        <v>1.2385285350670838E-4</v>
      </c>
      <c r="K381" s="359">
        <f t="shared" si="11"/>
        <v>0.98344491443400694</v>
      </c>
    </row>
    <row r="382" spans="1:11" x14ac:dyDescent="0.25">
      <c r="A382" s="246" t="s">
        <v>73</v>
      </c>
      <c r="B382" s="354" t="s">
        <v>4960</v>
      </c>
      <c r="C382" s="355" t="s">
        <v>164</v>
      </c>
      <c r="D382" s="356" t="s">
        <v>4961</v>
      </c>
      <c r="E382" s="355" t="s">
        <v>390</v>
      </c>
      <c r="F382" s="355" t="s">
        <v>136</v>
      </c>
      <c r="G382" s="404">
        <v>1</v>
      </c>
      <c r="H382" s="715">
        <v>3177.38</v>
      </c>
      <c r="I382" s="357">
        <v>3177.38</v>
      </c>
      <c r="J382" s="358">
        <f t="shared" si="10"/>
        <v>1.233319479989799E-4</v>
      </c>
      <c r="K382" s="359">
        <f t="shared" si="11"/>
        <v>0.98356824638200591</v>
      </c>
    </row>
    <row r="383" spans="1:11" ht="25.5" x14ac:dyDescent="0.25">
      <c r="A383" s="246" t="s">
        <v>73</v>
      </c>
      <c r="B383" s="354" t="s">
        <v>1150</v>
      </c>
      <c r="C383" s="355" t="s">
        <v>1336</v>
      </c>
      <c r="D383" s="356" t="s">
        <v>1151</v>
      </c>
      <c r="E383" s="355" t="s">
        <v>390</v>
      </c>
      <c r="F383" s="355" t="s">
        <v>136</v>
      </c>
      <c r="G383" s="404">
        <v>95</v>
      </c>
      <c r="H383" s="715">
        <v>33.42</v>
      </c>
      <c r="I383" s="357">
        <v>3174.9</v>
      </c>
      <c r="J383" s="358">
        <f t="shared" si="10"/>
        <v>1.2323568528220145E-4</v>
      </c>
      <c r="K383" s="359">
        <f t="shared" si="11"/>
        <v>0.98369148206728807</v>
      </c>
    </row>
    <row r="384" spans="1:11" x14ac:dyDescent="0.25">
      <c r="A384" s="246" t="s">
        <v>73</v>
      </c>
      <c r="B384" s="354" t="s">
        <v>4554</v>
      </c>
      <c r="C384" s="355" t="s">
        <v>969</v>
      </c>
      <c r="D384" s="356" t="s">
        <v>4555</v>
      </c>
      <c r="E384" s="355" t="s">
        <v>390</v>
      </c>
      <c r="F384" s="355" t="s">
        <v>131</v>
      </c>
      <c r="G384" s="404">
        <v>65.5</v>
      </c>
      <c r="H384" s="715">
        <v>47.14</v>
      </c>
      <c r="I384" s="357">
        <v>3087.67</v>
      </c>
      <c r="J384" s="358">
        <f t="shared" si="10"/>
        <v>1.1984979948196634E-4</v>
      </c>
      <c r="K384" s="359">
        <f t="shared" si="11"/>
        <v>0.98381133186677006</v>
      </c>
    </row>
    <row r="385" spans="1:11" x14ac:dyDescent="0.25">
      <c r="A385" s="246" t="s">
        <v>73</v>
      </c>
      <c r="B385" s="354" t="s">
        <v>706</v>
      </c>
      <c r="C385" s="355" t="s">
        <v>1336</v>
      </c>
      <c r="D385" s="356" t="s">
        <v>455</v>
      </c>
      <c r="E385" s="355" t="s">
        <v>390</v>
      </c>
      <c r="F385" s="355" t="s">
        <v>136</v>
      </c>
      <c r="G385" s="404">
        <v>3246.2734719999999</v>
      </c>
      <c r="H385" s="715">
        <v>0.95</v>
      </c>
      <c r="I385" s="357">
        <v>3083.9597984000002</v>
      </c>
      <c r="J385" s="358">
        <f t="shared" si="10"/>
        <v>1.1970578573768743E-4</v>
      </c>
      <c r="K385" s="359">
        <f t="shared" si="11"/>
        <v>0.98393103765250778</v>
      </c>
    </row>
    <row r="386" spans="1:11" ht="38.25" x14ac:dyDescent="0.25">
      <c r="A386" s="246" t="s">
        <v>73</v>
      </c>
      <c r="B386" s="354" t="s">
        <v>5112</v>
      </c>
      <c r="C386" s="355" t="s">
        <v>142</v>
      </c>
      <c r="D386" s="356" t="s">
        <v>5113</v>
      </c>
      <c r="E386" s="355" t="s">
        <v>390</v>
      </c>
      <c r="F386" s="355" t="s">
        <v>136</v>
      </c>
      <c r="G386" s="404">
        <v>137.565696</v>
      </c>
      <c r="H386" s="715">
        <v>22.4</v>
      </c>
      <c r="I386" s="357">
        <v>3081.4715904</v>
      </c>
      <c r="J386" s="358">
        <f t="shared" si="10"/>
        <v>1.1960920442236894E-4</v>
      </c>
      <c r="K386" s="359">
        <f t="shared" si="11"/>
        <v>0.98405064685693011</v>
      </c>
    </row>
    <row r="387" spans="1:11" ht="25.5" x14ac:dyDescent="0.25">
      <c r="A387" s="246" t="s">
        <v>73</v>
      </c>
      <c r="B387" s="354" t="s">
        <v>803</v>
      </c>
      <c r="C387" s="355" t="s">
        <v>160</v>
      </c>
      <c r="D387" s="356" t="s">
        <v>513</v>
      </c>
      <c r="E387" s="355" t="s">
        <v>390</v>
      </c>
      <c r="F387" s="355" t="s">
        <v>159</v>
      </c>
      <c r="G387" s="404">
        <v>190</v>
      </c>
      <c r="H387" s="715">
        <v>16.170000000000002</v>
      </c>
      <c r="I387" s="357">
        <v>3072.3</v>
      </c>
      <c r="J387" s="358">
        <f t="shared" si="10"/>
        <v>1.1925320353160966E-4</v>
      </c>
      <c r="K387" s="359">
        <f t="shared" si="11"/>
        <v>0.98416990006046168</v>
      </c>
    </row>
    <row r="388" spans="1:11" x14ac:dyDescent="0.25">
      <c r="A388" s="246" t="s">
        <v>73</v>
      </c>
      <c r="B388" s="354" t="s">
        <v>1207</v>
      </c>
      <c r="C388" s="355" t="s">
        <v>1336</v>
      </c>
      <c r="D388" s="356" t="s">
        <v>1018</v>
      </c>
      <c r="E388" s="355" t="s">
        <v>390</v>
      </c>
      <c r="F388" s="355" t="s">
        <v>141</v>
      </c>
      <c r="G388" s="404">
        <v>104.2724</v>
      </c>
      <c r="H388" s="715">
        <v>29.45</v>
      </c>
      <c r="I388" s="357">
        <v>3070.8221800000001</v>
      </c>
      <c r="J388" s="358">
        <f t="shared" si="10"/>
        <v>1.1919584104446873E-4</v>
      </c>
      <c r="K388" s="359">
        <f t="shared" si="11"/>
        <v>0.98428909590150615</v>
      </c>
    </row>
    <row r="389" spans="1:11" x14ac:dyDescent="0.25">
      <c r="A389" s="246" t="s">
        <v>73</v>
      </c>
      <c r="B389" s="354" t="s">
        <v>1159</v>
      </c>
      <c r="C389" s="355" t="s">
        <v>1336</v>
      </c>
      <c r="D389" s="356" t="s">
        <v>1160</v>
      </c>
      <c r="E389" s="355" t="s">
        <v>390</v>
      </c>
      <c r="F389" s="355" t="s">
        <v>395</v>
      </c>
      <c r="G389" s="404">
        <v>151.2654</v>
      </c>
      <c r="H389" s="715">
        <v>20.27</v>
      </c>
      <c r="I389" s="357">
        <v>3066.1496579999998</v>
      </c>
      <c r="J389" s="358">
        <f t="shared" si="10"/>
        <v>1.190144742453046E-4</v>
      </c>
      <c r="K389" s="359">
        <f t="shared" si="11"/>
        <v>0.98440811037575149</v>
      </c>
    </row>
    <row r="390" spans="1:11" ht="25.5" x14ac:dyDescent="0.25">
      <c r="A390" s="246" t="s">
        <v>73</v>
      </c>
      <c r="B390" s="354" t="s">
        <v>4296</v>
      </c>
      <c r="C390" s="355" t="s">
        <v>160</v>
      </c>
      <c r="D390" s="356" t="s">
        <v>4297</v>
      </c>
      <c r="E390" s="355" t="s">
        <v>390</v>
      </c>
      <c r="F390" s="355" t="s">
        <v>159</v>
      </c>
      <c r="G390" s="404">
        <v>92</v>
      </c>
      <c r="H390" s="715">
        <v>33.229999999999997</v>
      </c>
      <c r="I390" s="357">
        <v>3057.16</v>
      </c>
      <c r="J390" s="358">
        <f t="shared" si="10"/>
        <v>1.1866553517192193E-4</v>
      </c>
      <c r="K390" s="359">
        <f t="shared" si="11"/>
        <v>0.98452677591092341</v>
      </c>
    </row>
    <row r="391" spans="1:11" x14ac:dyDescent="0.25">
      <c r="A391" s="246" t="s">
        <v>73</v>
      </c>
      <c r="B391" s="354" t="s">
        <v>5226</v>
      </c>
      <c r="C391" s="355" t="s">
        <v>164</v>
      </c>
      <c r="D391" s="356" t="s">
        <v>5227</v>
      </c>
      <c r="E391" s="355" t="s">
        <v>390</v>
      </c>
      <c r="F391" s="355" t="s">
        <v>141</v>
      </c>
      <c r="G391" s="404">
        <v>99</v>
      </c>
      <c r="H391" s="715">
        <v>30.72</v>
      </c>
      <c r="I391" s="357">
        <v>3041.28</v>
      </c>
      <c r="J391" s="358">
        <f t="shared" si="10"/>
        <v>1.1804914325964711E-4</v>
      </c>
      <c r="K391" s="359">
        <f t="shared" si="11"/>
        <v>0.98464482505418305</v>
      </c>
    </row>
    <row r="392" spans="1:11" x14ac:dyDescent="0.25">
      <c r="A392" s="246" t="s">
        <v>73</v>
      </c>
      <c r="B392" s="354" t="s">
        <v>658</v>
      </c>
      <c r="C392" s="355" t="s">
        <v>1336</v>
      </c>
      <c r="D392" s="356" t="s">
        <v>393</v>
      </c>
      <c r="E392" s="355" t="s">
        <v>390</v>
      </c>
      <c r="F392" s="355" t="s">
        <v>156</v>
      </c>
      <c r="G392" s="404">
        <v>170.60606000000001</v>
      </c>
      <c r="H392" s="715">
        <v>17.79</v>
      </c>
      <c r="I392" s="357">
        <v>3035.0818073999999</v>
      </c>
      <c r="J392" s="358">
        <f t="shared" si="10"/>
        <v>1.1780855662303742E-4</v>
      </c>
      <c r="K392" s="359">
        <f t="shared" si="11"/>
        <v>0.98476263361080607</v>
      </c>
    </row>
    <row r="393" spans="1:11" ht="38.25" x14ac:dyDescent="0.25">
      <c r="A393" s="246" t="s">
        <v>73</v>
      </c>
      <c r="B393" s="354" t="s">
        <v>5454</v>
      </c>
      <c r="C393" s="355" t="s">
        <v>142</v>
      </c>
      <c r="D393" s="356" t="s">
        <v>5455</v>
      </c>
      <c r="E393" s="355" t="s">
        <v>390</v>
      </c>
      <c r="F393" s="355" t="s">
        <v>131</v>
      </c>
      <c r="G393" s="404">
        <v>1.68</v>
      </c>
      <c r="H393" s="715">
        <v>1802.23</v>
      </c>
      <c r="I393" s="357">
        <v>3027.7464</v>
      </c>
      <c r="J393" s="358">
        <f t="shared" si="10"/>
        <v>1.1752382829844039E-4</v>
      </c>
      <c r="K393" s="359">
        <f t="shared" si="11"/>
        <v>0.98488015743910451</v>
      </c>
    </row>
    <row r="394" spans="1:11" x14ac:dyDescent="0.25">
      <c r="A394" s="246" t="s">
        <v>73</v>
      </c>
      <c r="B394" s="354" t="s">
        <v>4473</v>
      </c>
      <c r="C394" s="355" t="s">
        <v>1336</v>
      </c>
      <c r="D394" s="356" t="s">
        <v>4474</v>
      </c>
      <c r="E394" s="355" t="s">
        <v>390</v>
      </c>
      <c r="F394" s="355" t="s">
        <v>156</v>
      </c>
      <c r="G394" s="404">
        <v>3145.98</v>
      </c>
      <c r="H394" s="715">
        <v>0.95</v>
      </c>
      <c r="I394" s="357">
        <v>2988.681</v>
      </c>
      <c r="J394" s="358">
        <f t="shared" si="10"/>
        <v>1.1600748090487735E-4</v>
      </c>
      <c r="K394" s="359">
        <f t="shared" si="11"/>
        <v>0.98499616492000941</v>
      </c>
    </row>
    <row r="395" spans="1:11" x14ac:dyDescent="0.25">
      <c r="A395" s="246" t="s">
        <v>73</v>
      </c>
      <c r="B395" s="354" t="s">
        <v>4996</v>
      </c>
      <c r="C395" s="355" t="s">
        <v>1336</v>
      </c>
      <c r="D395" s="356" t="s">
        <v>4997</v>
      </c>
      <c r="E395" s="355" t="s">
        <v>390</v>
      </c>
      <c r="F395" s="355" t="s">
        <v>136</v>
      </c>
      <c r="G395" s="404">
        <v>12</v>
      </c>
      <c r="H395" s="715">
        <v>248.59</v>
      </c>
      <c r="I395" s="357">
        <v>2983.08</v>
      </c>
      <c r="J395" s="358">
        <f t="shared" si="10"/>
        <v>1.1579007466428218E-4</v>
      </c>
      <c r="K395" s="359">
        <f t="shared" si="11"/>
        <v>0.98511195499467374</v>
      </c>
    </row>
    <row r="396" spans="1:11" ht="38.25" x14ac:dyDescent="0.25">
      <c r="A396" s="246" t="s">
        <v>73</v>
      </c>
      <c r="B396" s="354" t="s">
        <v>5118</v>
      </c>
      <c r="C396" s="355" t="s">
        <v>142</v>
      </c>
      <c r="D396" s="356" t="s">
        <v>5119</v>
      </c>
      <c r="E396" s="355" t="s">
        <v>390</v>
      </c>
      <c r="F396" s="355" t="s">
        <v>141</v>
      </c>
      <c r="G396" s="404">
        <v>134.2235</v>
      </c>
      <c r="H396" s="715">
        <v>22.14</v>
      </c>
      <c r="I396" s="357">
        <v>2971.70829</v>
      </c>
      <c r="J396" s="358">
        <f t="shared" si="10"/>
        <v>1.1534867478564649E-4</v>
      </c>
      <c r="K396" s="359">
        <f t="shared" si="11"/>
        <v>0.98522730366945943</v>
      </c>
    </row>
    <row r="397" spans="1:11" ht="25.5" x14ac:dyDescent="0.25">
      <c r="A397" s="246" t="s">
        <v>73</v>
      </c>
      <c r="B397" s="354" t="s">
        <v>1230</v>
      </c>
      <c r="C397" s="355" t="s">
        <v>160</v>
      </c>
      <c r="D397" s="356" t="s">
        <v>1231</v>
      </c>
      <c r="E397" s="355" t="s">
        <v>390</v>
      </c>
      <c r="F397" s="355" t="s">
        <v>188</v>
      </c>
      <c r="G397" s="404">
        <v>970.76319999999998</v>
      </c>
      <c r="H397" s="715">
        <v>3.06</v>
      </c>
      <c r="I397" s="357">
        <v>2970.5353919999998</v>
      </c>
      <c r="J397" s="358">
        <f t="shared" ref="J397:J460" si="12">(I397/$K$987)</f>
        <v>1.1530314803242713E-4</v>
      </c>
      <c r="K397" s="359">
        <f t="shared" ref="K397:K460" si="13">(J397+K396)</f>
        <v>0.98534260681749186</v>
      </c>
    </row>
    <row r="398" spans="1:11" x14ac:dyDescent="0.25">
      <c r="A398" s="246" t="s">
        <v>73</v>
      </c>
      <c r="B398" s="354" t="s">
        <v>5451</v>
      </c>
      <c r="C398" s="355" t="s">
        <v>160</v>
      </c>
      <c r="D398" s="356" t="s">
        <v>5452</v>
      </c>
      <c r="E398" s="355" t="s">
        <v>390</v>
      </c>
      <c r="F398" s="355" t="s">
        <v>2175</v>
      </c>
      <c r="G398" s="404">
        <v>203.904</v>
      </c>
      <c r="H398" s="715">
        <v>14.45</v>
      </c>
      <c r="I398" s="357">
        <v>2946.4128000000001</v>
      </c>
      <c r="J398" s="358">
        <f t="shared" si="12"/>
        <v>1.1436681487046835E-4</v>
      </c>
      <c r="K398" s="359">
        <f t="shared" si="13"/>
        <v>0.98545697363236229</v>
      </c>
    </row>
    <row r="399" spans="1:11" ht="25.5" x14ac:dyDescent="0.25">
      <c r="A399" s="246" t="s">
        <v>73</v>
      </c>
      <c r="B399" s="354" t="s">
        <v>5051</v>
      </c>
      <c r="C399" s="355" t="s">
        <v>1336</v>
      </c>
      <c r="D399" s="356" t="s">
        <v>5052</v>
      </c>
      <c r="E399" s="355" t="s">
        <v>390</v>
      </c>
      <c r="F399" s="355" t="s">
        <v>136</v>
      </c>
      <c r="G399" s="404">
        <v>23</v>
      </c>
      <c r="H399" s="715">
        <v>125.69</v>
      </c>
      <c r="I399" s="357">
        <v>2890.87</v>
      </c>
      <c r="J399" s="358">
        <f t="shared" si="12"/>
        <v>1.1221088711825811E-4</v>
      </c>
      <c r="K399" s="359">
        <f t="shared" si="13"/>
        <v>0.9855691845194805</v>
      </c>
    </row>
    <row r="400" spans="1:11" x14ac:dyDescent="0.25">
      <c r="A400" s="246" t="s">
        <v>73</v>
      </c>
      <c r="B400" s="354" t="s">
        <v>806</v>
      </c>
      <c r="C400" s="355" t="s">
        <v>1336</v>
      </c>
      <c r="D400" s="356" t="s">
        <v>496</v>
      </c>
      <c r="E400" s="355" t="s">
        <v>390</v>
      </c>
      <c r="F400" s="355" t="s">
        <v>156</v>
      </c>
      <c r="G400" s="404">
        <v>102.280619</v>
      </c>
      <c r="H400" s="715">
        <v>28.25</v>
      </c>
      <c r="I400" s="357">
        <v>2889.4274867499998</v>
      </c>
      <c r="J400" s="358">
        <f t="shared" si="12"/>
        <v>1.1215489508421218E-4</v>
      </c>
      <c r="K400" s="359">
        <f t="shared" si="13"/>
        <v>0.98568133941456471</v>
      </c>
    </row>
    <row r="401" spans="1:11" x14ac:dyDescent="0.25">
      <c r="A401" s="246" t="s">
        <v>73</v>
      </c>
      <c r="B401" s="354" t="s">
        <v>4542</v>
      </c>
      <c r="C401" s="355" t="s">
        <v>969</v>
      </c>
      <c r="D401" s="356" t="s">
        <v>4543</v>
      </c>
      <c r="E401" s="355" t="s">
        <v>390</v>
      </c>
      <c r="F401" s="355" t="s">
        <v>583</v>
      </c>
      <c r="G401" s="404">
        <v>4723.3999999999996</v>
      </c>
      <c r="H401" s="715">
        <v>0.61</v>
      </c>
      <c r="I401" s="357">
        <v>2881.2739999999999</v>
      </c>
      <c r="J401" s="358">
        <f t="shared" si="12"/>
        <v>1.1183841250930412E-4</v>
      </c>
      <c r="K401" s="359">
        <f t="shared" si="13"/>
        <v>0.98579317782707399</v>
      </c>
    </row>
    <row r="402" spans="1:11" ht="25.5" x14ac:dyDescent="0.25">
      <c r="A402" s="246" t="s">
        <v>73</v>
      </c>
      <c r="B402" s="354" t="s">
        <v>1254</v>
      </c>
      <c r="C402" s="355" t="s">
        <v>160</v>
      </c>
      <c r="D402" s="356" t="s">
        <v>4337</v>
      </c>
      <c r="E402" s="355" t="s">
        <v>390</v>
      </c>
      <c r="F402" s="355" t="s">
        <v>159</v>
      </c>
      <c r="G402" s="404">
        <v>17</v>
      </c>
      <c r="H402" s="715">
        <v>168.35</v>
      </c>
      <c r="I402" s="357">
        <v>2861.95</v>
      </c>
      <c r="J402" s="358">
        <f t="shared" si="12"/>
        <v>1.110883396306644E-4</v>
      </c>
      <c r="K402" s="359">
        <f t="shared" si="13"/>
        <v>0.98590426616670468</v>
      </c>
    </row>
    <row r="403" spans="1:11" ht="25.5" x14ac:dyDescent="0.25">
      <c r="A403" s="246" t="s">
        <v>73</v>
      </c>
      <c r="B403" s="354" t="s">
        <v>785</v>
      </c>
      <c r="C403" s="355" t="s">
        <v>1337</v>
      </c>
      <c r="D403" s="356" t="s">
        <v>624</v>
      </c>
      <c r="E403" s="355" t="s">
        <v>651</v>
      </c>
      <c r="F403" s="355" t="s">
        <v>239</v>
      </c>
      <c r="G403" s="404">
        <v>86.73139158576052</v>
      </c>
      <c r="H403" s="715">
        <v>32.96</v>
      </c>
      <c r="I403" s="357">
        <v>2858.6666666666665</v>
      </c>
      <c r="J403" s="358">
        <f t="shared" si="12"/>
        <v>1.1096089503923058E-4</v>
      </c>
      <c r="K403" s="359">
        <f t="shared" si="13"/>
        <v>0.98601522706174394</v>
      </c>
    </row>
    <row r="404" spans="1:11" x14ac:dyDescent="0.25">
      <c r="A404" s="246" t="s">
        <v>73</v>
      </c>
      <c r="B404" s="354" t="s">
        <v>1346</v>
      </c>
      <c r="C404" s="355" t="s">
        <v>1336</v>
      </c>
      <c r="D404" s="356" t="s">
        <v>1347</v>
      </c>
      <c r="E404" s="355" t="s">
        <v>390</v>
      </c>
      <c r="F404" s="355" t="s">
        <v>138</v>
      </c>
      <c r="G404" s="404">
        <v>114.72</v>
      </c>
      <c r="H404" s="715">
        <v>24.64</v>
      </c>
      <c r="I404" s="357">
        <v>2826.7008000000001</v>
      </c>
      <c r="J404" s="358">
        <f t="shared" si="12"/>
        <v>1.0972012037410535E-4</v>
      </c>
      <c r="K404" s="359">
        <f t="shared" si="13"/>
        <v>0.98612494718211807</v>
      </c>
    </row>
    <row r="405" spans="1:11" x14ac:dyDescent="0.25">
      <c r="A405" s="246" t="s">
        <v>73</v>
      </c>
      <c r="B405" s="354" t="s">
        <v>818</v>
      </c>
      <c r="C405" s="355" t="s">
        <v>1336</v>
      </c>
      <c r="D405" s="356" t="s">
        <v>631</v>
      </c>
      <c r="E405" s="355" t="s">
        <v>390</v>
      </c>
      <c r="F405" s="355" t="s">
        <v>156</v>
      </c>
      <c r="G405" s="404">
        <v>176.920356</v>
      </c>
      <c r="H405" s="715">
        <v>15.93</v>
      </c>
      <c r="I405" s="357">
        <v>2818.3412710799998</v>
      </c>
      <c r="J405" s="358">
        <f t="shared" si="12"/>
        <v>1.0939564014635246E-4</v>
      </c>
      <c r="K405" s="359">
        <f t="shared" si="13"/>
        <v>0.98623434282226441</v>
      </c>
    </row>
    <row r="406" spans="1:11" ht="38.25" x14ac:dyDescent="0.25">
      <c r="A406" s="246" t="s">
        <v>73</v>
      </c>
      <c r="B406" s="354" t="s">
        <v>4975</v>
      </c>
      <c r="C406" s="355" t="s">
        <v>160</v>
      </c>
      <c r="D406" s="356" t="s">
        <v>4976</v>
      </c>
      <c r="E406" s="355" t="s">
        <v>390</v>
      </c>
      <c r="F406" s="355" t="s">
        <v>2175</v>
      </c>
      <c r="G406" s="404">
        <v>798.95688399999995</v>
      </c>
      <c r="H406" s="715">
        <v>3.48</v>
      </c>
      <c r="I406" s="357">
        <v>2780.3699563199998</v>
      </c>
      <c r="J406" s="358">
        <f t="shared" si="12"/>
        <v>1.0792176034052715E-4</v>
      </c>
      <c r="K406" s="359">
        <f t="shared" si="13"/>
        <v>0.98634226458260499</v>
      </c>
    </row>
    <row r="407" spans="1:11" ht="38.25" x14ac:dyDescent="0.25">
      <c r="A407" s="246" t="s">
        <v>73</v>
      </c>
      <c r="B407" s="354" t="s">
        <v>4733</v>
      </c>
      <c r="C407" s="355" t="s">
        <v>142</v>
      </c>
      <c r="D407" s="356" t="s">
        <v>4734</v>
      </c>
      <c r="E407" s="355" t="s">
        <v>390</v>
      </c>
      <c r="F407" s="355" t="s">
        <v>136</v>
      </c>
      <c r="G407" s="404">
        <v>14</v>
      </c>
      <c r="H407" s="715">
        <v>198.24</v>
      </c>
      <c r="I407" s="357">
        <v>2775.36</v>
      </c>
      <c r="J407" s="358">
        <f t="shared" si="12"/>
        <v>1.07727295821856E-4</v>
      </c>
      <c r="K407" s="359">
        <f t="shared" si="13"/>
        <v>0.98644999187842686</v>
      </c>
    </row>
    <row r="408" spans="1:11" ht="38.25" x14ac:dyDescent="0.25">
      <c r="A408" s="246" t="s">
        <v>73</v>
      </c>
      <c r="B408" s="354" t="s">
        <v>4989</v>
      </c>
      <c r="C408" s="355" t="s">
        <v>164</v>
      </c>
      <c r="D408" s="356" t="s">
        <v>4990</v>
      </c>
      <c r="E408" s="355" t="s">
        <v>1292</v>
      </c>
      <c r="F408" s="355" t="s">
        <v>131</v>
      </c>
      <c r="G408" s="404">
        <v>9.7200000000000006</v>
      </c>
      <c r="H408" s="715">
        <v>285</v>
      </c>
      <c r="I408" s="357">
        <v>2770.2</v>
      </c>
      <c r="J408" s="358">
        <f t="shared" si="12"/>
        <v>1.0752700726597827E-4</v>
      </c>
      <c r="K408" s="359">
        <f t="shared" si="13"/>
        <v>0.98655751888569287</v>
      </c>
    </row>
    <row r="409" spans="1:11" x14ac:dyDescent="0.25">
      <c r="A409" s="246" t="s">
        <v>73</v>
      </c>
      <c r="B409" s="354" t="s">
        <v>452</v>
      </c>
      <c r="C409" s="355" t="s">
        <v>1336</v>
      </c>
      <c r="D409" s="356" t="s">
        <v>453</v>
      </c>
      <c r="E409" s="355" t="s">
        <v>390</v>
      </c>
      <c r="F409" s="355" t="s">
        <v>136</v>
      </c>
      <c r="G409" s="404">
        <v>42.937643999999999</v>
      </c>
      <c r="H409" s="715">
        <v>64.17</v>
      </c>
      <c r="I409" s="357">
        <v>2755.3086154799998</v>
      </c>
      <c r="J409" s="358">
        <f t="shared" si="12"/>
        <v>1.0694898906820103E-4</v>
      </c>
      <c r="K409" s="359">
        <f t="shared" si="13"/>
        <v>0.98666446787476103</v>
      </c>
    </row>
    <row r="410" spans="1:11" x14ac:dyDescent="0.25">
      <c r="A410" s="246" t="s">
        <v>73</v>
      </c>
      <c r="B410" s="354" t="s">
        <v>884</v>
      </c>
      <c r="C410" s="355" t="s">
        <v>1336</v>
      </c>
      <c r="D410" s="356" t="s">
        <v>229</v>
      </c>
      <c r="E410" s="355" t="s">
        <v>390</v>
      </c>
      <c r="F410" s="355" t="s">
        <v>136</v>
      </c>
      <c r="G410" s="404">
        <v>144</v>
      </c>
      <c r="H410" s="715">
        <v>19.079999999999998</v>
      </c>
      <c r="I410" s="357">
        <v>2747.52</v>
      </c>
      <c r="J410" s="358">
        <f t="shared" si="12"/>
        <v>1.0664666919479483E-4</v>
      </c>
      <c r="K410" s="359">
        <f t="shared" si="13"/>
        <v>0.98677111454395583</v>
      </c>
    </row>
    <row r="411" spans="1:11" x14ac:dyDescent="0.25">
      <c r="A411" s="246" t="s">
        <v>73</v>
      </c>
      <c r="B411" s="354" t="s">
        <v>5049</v>
      </c>
      <c r="C411" s="355" t="s">
        <v>1336</v>
      </c>
      <c r="D411" s="356" t="s">
        <v>5050</v>
      </c>
      <c r="E411" s="355" t="s">
        <v>390</v>
      </c>
      <c r="F411" s="355" t="s">
        <v>136</v>
      </c>
      <c r="G411" s="404">
        <v>693</v>
      </c>
      <c r="H411" s="715">
        <v>3.94</v>
      </c>
      <c r="I411" s="357">
        <v>2730.42</v>
      </c>
      <c r="J411" s="358">
        <f t="shared" si="12"/>
        <v>1.0598292223636287E-4</v>
      </c>
      <c r="K411" s="359">
        <f t="shared" si="13"/>
        <v>0.98687709746619223</v>
      </c>
    </row>
    <row r="412" spans="1:11" x14ac:dyDescent="0.25">
      <c r="A412" s="246" t="s">
        <v>73</v>
      </c>
      <c r="B412" s="354" t="s">
        <v>4427</v>
      </c>
      <c r="C412" s="355" t="s">
        <v>1336</v>
      </c>
      <c r="D412" s="356" t="s">
        <v>4428</v>
      </c>
      <c r="E412" s="355" t="s">
        <v>390</v>
      </c>
      <c r="F412" s="355" t="s">
        <v>156</v>
      </c>
      <c r="G412" s="404">
        <v>338.28609999999998</v>
      </c>
      <c r="H412" s="715">
        <v>8.07</v>
      </c>
      <c r="I412" s="357">
        <v>2729.9688270000001</v>
      </c>
      <c r="J412" s="358">
        <f t="shared" si="12"/>
        <v>1.0596540968042857E-4</v>
      </c>
      <c r="K412" s="359">
        <f t="shared" si="13"/>
        <v>0.98698306287587267</v>
      </c>
    </row>
    <row r="413" spans="1:11" x14ac:dyDescent="0.25">
      <c r="A413" s="246" t="s">
        <v>73</v>
      </c>
      <c r="B413" s="354" t="s">
        <v>802</v>
      </c>
      <c r="C413" s="355" t="s">
        <v>1336</v>
      </c>
      <c r="D413" s="356" t="s">
        <v>511</v>
      </c>
      <c r="E413" s="355" t="s">
        <v>390</v>
      </c>
      <c r="F413" s="355" t="s">
        <v>141</v>
      </c>
      <c r="G413" s="404">
        <v>146.58600000000001</v>
      </c>
      <c r="H413" s="715">
        <v>18.48</v>
      </c>
      <c r="I413" s="357">
        <v>2708.9092799999999</v>
      </c>
      <c r="J413" s="358">
        <f t="shared" si="12"/>
        <v>1.0514797048351598E-4</v>
      </c>
      <c r="K413" s="359">
        <f t="shared" si="13"/>
        <v>0.98708821084635623</v>
      </c>
    </row>
    <row r="414" spans="1:11" x14ac:dyDescent="0.25">
      <c r="A414" s="246" t="s">
        <v>73</v>
      </c>
      <c r="B414" s="354" t="s">
        <v>4249</v>
      </c>
      <c r="C414" s="355" t="s">
        <v>1336</v>
      </c>
      <c r="D414" s="356" t="s">
        <v>1834</v>
      </c>
      <c r="E414" s="355" t="s">
        <v>390</v>
      </c>
      <c r="F414" s="355" t="s">
        <v>141</v>
      </c>
      <c r="G414" s="404">
        <v>205.21180000000001</v>
      </c>
      <c r="H414" s="715">
        <v>13.09</v>
      </c>
      <c r="I414" s="357">
        <v>2686.2224620000002</v>
      </c>
      <c r="J414" s="358">
        <f t="shared" si="12"/>
        <v>1.0426736776749263E-4</v>
      </c>
      <c r="K414" s="359">
        <f t="shared" si="13"/>
        <v>0.9871924782141237</v>
      </c>
    </row>
    <row r="415" spans="1:11" x14ac:dyDescent="0.25">
      <c r="A415" s="246" t="s">
        <v>73</v>
      </c>
      <c r="B415" s="354" t="s">
        <v>4640</v>
      </c>
      <c r="C415" s="355" t="s">
        <v>1336</v>
      </c>
      <c r="D415" s="356" t="s">
        <v>4641</v>
      </c>
      <c r="E415" s="355" t="s">
        <v>390</v>
      </c>
      <c r="F415" s="355" t="s">
        <v>136</v>
      </c>
      <c r="G415" s="404">
        <v>990</v>
      </c>
      <c r="H415" s="715">
        <v>2.71</v>
      </c>
      <c r="I415" s="357">
        <v>2682.9</v>
      </c>
      <c r="J415" s="358">
        <f t="shared" si="12"/>
        <v>1.0413840437293089E-4</v>
      </c>
      <c r="K415" s="359">
        <f t="shared" si="13"/>
        <v>0.98729661661849666</v>
      </c>
    </row>
    <row r="416" spans="1:11" ht="25.5" x14ac:dyDescent="0.25">
      <c r="A416" s="246" t="s">
        <v>73</v>
      </c>
      <c r="B416" s="354" t="s">
        <v>4237</v>
      </c>
      <c r="C416" s="355" t="s">
        <v>1667</v>
      </c>
      <c r="D416" s="356" t="s">
        <v>4238</v>
      </c>
      <c r="E416" s="355" t="s">
        <v>390</v>
      </c>
      <c r="F416" s="355" t="s">
        <v>159</v>
      </c>
      <c r="G416" s="404">
        <v>28</v>
      </c>
      <c r="H416" s="715">
        <v>93.31</v>
      </c>
      <c r="I416" s="357">
        <v>2612.6799999999998</v>
      </c>
      <c r="J416" s="358">
        <f t="shared" si="12"/>
        <v>1.0141277212608335E-4</v>
      </c>
      <c r="K416" s="359">
        <f t="shared" si="13"/>
        <v>0.98739802939062271</v>
      </c>
    </row>
    <row r="417" spans="1:11" ht="25.5" x14ac:dyDescent="0.25">
      <c r="A417" s="246" t="s">
        <v>73</v>
      </c>
      <c r="B417" s="354" t="s">
        <v>4694</v>
      </c>
      <c r="C417" s="355" t="s">
        <v>1336</v>
      </c>
      <c r="D417" s="356" t="s">
        <v>4695</v>
      </c>
      <c r="E417" s="355" t="s">
        <v>390</v>
      </c>
      <c r="F417" s="355" t="s">
        <v>136</v>
      </c>
      <c r="G417" s="404">
        <v>122</v>
      </c>
      <c r="H417" s="715">
        <v>21.31</v>
      </c>
      <c r="I417" s="357">
        <v>2599.8200000000002</v>
      </c>
      <c r="J417" s="358">
        <f t="shared" si="12"/>
        <v>1.0091360336085325E-4</v>
      </c>
      <c r="K417" s="359">
        <f t="shared" si="13"/>
        <v>0.98749894299398355</v>
      </c>
    </row>
    <row r="418" spans="1:11" x14ac:dyDescent="0.25">
      <c r="A418" s="246" t="s">
        <v>73</v>
      </c>
      <c r="B418" s="354" t="s">
        <v>4299</v>
      </c>
      <c r="C418" s="355" t="s">
        <v>1336</v>
      </c>
      <c r="D418" s="356" t="s">
        <v>4300</v>
      </c>
      <c r="E418" s="355" t="s">
        <v>390</v>
      </c>
      <c r="F418" s="355" t="s">
        <v>136</v>
      </c>
      <c r="G418" s="404">
        <v>72</v>
      </c>
      <c r="H418" s="715">
        <v>35</v>
      </c>
      <c r="I418" s="357">
        <v>2520</v>
      </c>
      <c r="J418" s="358">
        <f t="shared" si="12"/>
        <v>9.7815341242605324E-5</v>
      </c>
      <c r="K418" s="359">
        <f t="shared" si="13"/>
        <v>0.9875967583352262</v>
      </c>
    </row>
    <row r="419" spans="1:11" x14ac:dyDescent="0.25">
      <c r="A419" s="246" t="s">
        <v>73</v>
      </c>
      <c r="B419" s="354" t="s">
        <v>5520</v>
      </c>
      <c r="C419" s="355" t="s">
        <v>1336</v>
      </c>
      <c r="D419" s="356" t="s">
        <v>5521</v>
      </c>
      <c r="E419" s="355" t="s">
        <v>390</v>
      </c>
      <c r="F419" s="355" t="s">
        <v>156</v>
      </c>
      <c r="G419" s="404">
        <v>76.666420000000002</v>
      </c>
      <c r="H419" s="715">
        <v>32.659999999999997</v>
      </c>
      <c r="I419" s="357">
        <v>2503.9252772</v>
      </c>
      <c r="J419" s="358">
        <f t="shared" si="12"/>
        <v>9.719139104575521E-5</v>
      </c>
      <c r="K419" s="359">
        <f t="shared" si="13"/>
        <v>0.987693949726272</v>
      </c>
    </row>
    <row r="420" spans="1:11" ht="38.25" x14ac:dyDescent="0.25">
      <c r="A420" s="246" t="s">
        <v>73</v>
      </c>
      <c r="B420" s="354" t="s">
        <v>4286</v>
      </c>
      <c r="C420" s="355" t="s">
        <v>142</v>
      </c>
      <c r="D420" s="356" t="s">
        <v>4287</v>
      </c>
      <c r="E420" s="355" t="s">
        <v>390</v>
      </c>
      <c r="F420" s="355" t="s">
        <v>136</v>
      </c>
      <c r="G420" s="404">
        <v>1</v>
      </c>
      <c r="H420" s="715">
        <v>2494.13</v>
      </c>
      <c r="I420" s="357">
        <v>2494.13</v>
      </c>
      <c r="J420" s="358">
        <f t="shared" si="12"/>
        <v>9.6811181370404459E-5</v>
      </c>
      <c r="K420" s="359">
        <f t="shared" si="13"/>
        <v>0.9877907609076424</v>
      </c>
    </row>
    <row r="421" spans="1:11" x14ac:dyDescent="0.25">
      <c r="A421" s="246" t="s">
        <v>73</v>
      </c>
      <c r="B421" s="354" t="s">
        <v>725</v>
      </c>
      <c r="C421" s="355" t="s">
        <v>1336</v>
      </c>
      <c r="D421" s="356" t="s">
        <v>483</v>
      </c>
      <c r="E421" s="355" t="s">
        <v>390</v>
      </c>
      <c r="F421" s="355" t="s">
        <v>395</v>
      </c>
      <c r="G421" s="404">
        <v>222.06280000000001</v>
      </c>
      <c r="H421" s="715">
        <v>11.18</v>
      </c>
      <c r="I421" s="357">
        <v>2482.662104</v>
      </c>
      <c r="J421" s="358">
        <f t="shared" si="12"/>
        <v>9.6366047973350992E-5</v>
      </c>
      <c r="K421" s="359">
        <f t="shared" si="13"/>
        <v>0.98788712695561576</v>
      </c>
    </row>
    <row r="422" spans="1:11" ht="25.5" x14ac:dyDescent="0.25">
      <c r="A422" s="246" t="s">
        <v>73</v>
      </c>
      <c r="B422" s="354" t="s">
        <v>4887</v>
      </c>
      <c r="C422" s="355" t="s">
        <v>160</v>
      </c>
      <c r="D422" s="356" t="s">
        <v>4888</v>
      </c>
      <c r="E422" s="355" t="s">
        <v>390</v>
      </c>
      <c r="F422" s="355" t="s">
        <v>159</v>
      </c>
      <c r="G422" s="404">
        <v>122</v>
      </c>
      <c r="H422" s="715">
        <v>20.27</v>
      </c>
      <c r="I422" s="357">
        <v>2472.94</v>
      </c>
      <c r="J422" s="358">
        <f t="shared" si="12"/>
        <v>9.5988678560511277E-5</v>
      </c>
      <c r="K422" s="359">
        <f t="shared" si="13"/>
        <v>0.98798311563417629</v>
      </c>
    </row>
    <row r="423" spans="1:11" x14ac:dyDescent="0.25">
      <c r="A423" s="246" t="s">
        <v>73</v>
      </c>
      <c r="B423" s="354" t="s">
        <v>5124</v>
      </c>
      <c r="C423" s="355" t="s">
        <v>160</v>
      </c>
      <c r="D423" s="356" t="s">
        <v>5125</v>
      </c>
      <c r="E423" s="355" t="s">
        <v>390</v>
      </c>
      <c r="F423" s="355" t="s">
        <v>2175</v>
      </c>
      <c r="G423" s="404">
        <v>359.58080000000001</v>
      </c>
      <c r="H423" s="715">
        <v>6.86</v>
      </c>
      <c r="I423" s="357">
        <v>2466.7242879999999</v>
      </c>
      <c r="J423" s="358">
        <f t="shared" si="12"/>
        <v>9.5747411897675652E-5</v>
      </c>
      <c r="K423" s="359">
        <f t="shared" si="13"/>
        <v>0.98807886304607395</v>
      </c>
    </row>
    <row r="424" spans="1:11" x14ac:dyDescent="0.25">
      <c r="A424" s="246" t="s">
        <v>73</v>
      </c>
      <c r="B424" s="354" t="s">
        <v>805</v>
      </c>
      <c r="C424" s="355" t="s">
        <v>1336</v>
      </c>
      <c r="D424" s="356" t="s">
        <v>495</v>
      </c>
      <c r="E424" s="355" t="s">
        <v>390</v>
      </c>
      <c r="F424" s="355" t="s">
        <v>136</v>
      </c>
      <c r="G424" s="404">
        <v>208.969143</v>
      </c>
      <c r="H424" s="715">
        <v>11.8</v>
      </c>
      <c r="I424" s="357">
        <v>2465.8358874</v>
      </c>
      <c r="J424" s="358">
        <f t="shared" si="12"/>
        <v>9.5712928085037107E-5</v>
      </c>
      <c r="K424" s="359">
        <f t="shared" si="13"/>
        <v>0.98817457597415903</v>
      </c>
    </row>
    <row r="425" spans="1:11" x14ac:dyDescent="0.25">
      <c r="A425" s="246" t="s">
        <v>73</v>
      </c>
      <c r="B425" s="354" t="s">
        <v>4748</v>
      </c>
      <c r="C425" s="355" t="s">
        <v>1336</v>
      </c>
      <c r="D425" s="356" t="s">
        <v>4749</v>
      </c>
      <c r="E425" s="355" t="s">
        <v>390</v>
      </c>
      <c r="F425" s="355" t="s">
        <v>136</v>
      </c>
      <c r="G425" s="404">
        <v>19</v>
      </c>
      <c r="H425" s="715">
        <v>128.46</v>
      </c>
      <c r="I425" s="357">
        <v>2440.7399999999998</v>
      </c>
      <c r="J425" s="358">
        <f t="shared" si="12"/>
        <v>9.473881586685575E-5</v>
      </c>
      <c r="K425" s="359">
        <f t="shared" si="13"/>
        <v>0.98826931479002589</v>
      </c>
    </row>
    <row r="426" spans="1:11" x14ac:dyDescent="0.25">
      <c r="A426" s="246" t="s">
        <v>73</v>
      </c>
      <c r="B426" s="354" t="s">
        <v>4760</v>
      </c>
      <c r="C426" s="355" t="s">
        <v>1336</v>
      </c>
      <c r="D426" s="356" t="s">
        <v>2560</v>
      </c>
      <c r="E426" s="355" t="s">
        <v>390</v>
      </c>
      <c r="F426" s="355" t="s">
        <v>136</v>
      </c>
      <c r="G426" s="404">
        <v>13</v>
      </c>
      <c r="H426" s="715">
        <v>187.5</v>
      </c>
      <c r="I426" s="357">
        <v>2437.5</v>
      </c>
      <c r="J426" s="358">
        <f t="shared" si="12"/>
        <v>9.461305328525812E-5</v>
      </c>
      <c r="K426" s="359">
        <f t="shared" si="13"/>
        <v>0.98836392784331117</v>
      </c>
    </row>
    <row r="427" spans="1:11" x14ac:dyDescent="0.25">
      <c r="A427" s="246" t="s">
        <v>73</v>
      </c>
      <c r="B427" s="354" t="s">
        <v>5424</v>
      </c>
      <c r="C427" s="355" t="s">
        <v>164</v>
      </c>
      <c r="D427" s="356" t="s">
        <v>5425</v>
      </c>
      <c r="E427" s="355" t="s">
        <v>390</v>
      </c>
      <c r="F427" s="355" t="s">
        <v>136</v>
      </c>
      <c r="G427" s="404">
        <v>1</v>
      </c>
      <c r="H427" s="715">
        <v>2432.91</v>
      </c>
      <c r="I427" s="357">
        <v>2432.91</v>
      </c>
      <c r="J427" s="358">
        <f t="shared" si="12"/>
        <v>9.4434889627994804E-5</v>
      </c>
      <c r="K427" s="359">
        <f t="shared" si="13"/>
        <v>0.98845836273293919</v>
      </c>
    </row>
    <row r="428" spans="1:11" ht="25.5" x14ac:dyDescent="0.25">
      <c r="A428" s="246" t="s">
        <v>73</v>
      </c>
      <c r="B428" s="354" t="s">
        <v>4668</v>
      </c>
      <c r="C428" s="355" t="s">
        <v>160</v>
      </c>
      <c r="D428" s="356" t="s">
        <v>4669</v>
      </c>
      <c r="E428" s="355" t="s">
        <v>390</v>
      </c>
      <c r="F428" s="355" t="s">
        <v>159</v>
      </c>
      <c r="G428" s="404">
        <v>2</v>
      </c>
      <c r="H428" s="715">
        <v>1213.6300000000001</v>
      </c>
      <c r="I428" s="357">
        <v>2427.2600000000002</v>
      </c>
      <c r="J428" s="358">
        <f t="shared" si="12"/>
        <v>9.4215581422431039E-5</v>
      </c>
      <c r="K428" s="359">
        <f t="shared" si="13"/>
        <v>0.98855257831436161</v>
      </c>
    </row>
    <row r="429" spans="1:11" x14ac:dyDescent="0.25">
      <c r="A429" s="246" t="s">
        <v>73</v>
      </c>
      <c r="B429" s="354" t="s">
        <v>5043</v>
      </c>
      <c r="C429" s="355" t="s">
        <v>1336</v>
      </c>
      <c r="D429" s="356" t="s">
        <v>5044</v>
      </c>
      <c r="E429" s="355" t="s">
        <v>390</v>
      </c>
      <c r="F429" s="355" t="s">
        <v>131</v>
      </c>
      <c r="G429" s="404">
        <v>14.4795</v>
      </c>
      <c r="H429" s="715">
        <v>166.47</v>
      </c>
      <c r="I429" s="357">
        <v>2410.4023649999999</v>
      </c>
      <c r="J429" s="358">
        <f t="shared" si="12"/>
        <v>9.356124200970551E-5</v>
      </c>
      <c r="K429" s="359">
        <f t="shared" si="13"/>
        <v>0.98864613955637126</v>
      </c>
    </row>
    <row r="430" spans="1:11" x14ac:dyDescent="0.25">
      <c r="A430" s="246" t="s">
        <v>73</v>
      </c>
      <c r="B430" s="354" t="s">
        <v>4566</v>
      </c>
      <c r="C430" s="355" t="s">
        <v>1336</v>
      </c>
      <c r="D430" s="356" t="s">
        <v>4567</v>
      </c>
      <c r="E430" s="355" t="s">
        <v>390</v>
      </c>
      <c r="F430" s="355" t="s">
        <v>156</v>
      </c>
      <c r="G430" s="404">
        <v>203.0256</v>
      </c>
      <c r="H430" s="715">
        <v>11.84</v>
      </c>
      <c r="I430" s="357">
        <v>2403.8231040000001</v>
      </c>
      <c r="J430" s="358">
        <f t="shared" si="12"/>
        <v>9.33058639700868E-5</v>
      </c>
      <c r="K430" s="359">
        <f t="shared" si="13"/>
        <v>0.98873944542034131</v>
      </c>
    </row>
    <row r="431" spans="1:11" x14ac:dyDescent="0.25">
      <c r="A431" s="246" t="s">
        <v>73</v>
      </c>
      <c r="B431" s="354" t="s">
        <v>4697</v>
      </c>
      <c r="C431" s="355" t="s">
        <v>160</v>
      </c>
      <c r="D431" s="356" t="s">
        <v>4698</v>
      </c>
      <c r="E431" s="355" t="s">
        <v>390</v>
      </c>
      <c r="F431" s="355" t="s">
        <v>159</v>
      </c>
      <c r="G431" s="404">
        <v>76</v>
      </c>
      <c r="H431" s="715">
        <v>31.18</v>
      </c>
      <c r="I431" s="357">
        <v>2369.6799999999998</v>
      </c>
      <c r="J431" s="358">
        <f t="shared" si="12"/>
        <v>9.1980578506260701E-5</v>
      </c>
      <c r="K431" s="359">
        <f t="shared" si="13"/>
        <v>0.98883142599884755</v>
      </c>
    </row>
    <row r="432" spans="1:11" x14ac:dyDescent="0.25">
      <c r="A432" s="246" t="s">
        <v>73</v>
      </c>
      <c r="B432" s="354" t="s">
        <v>4860</v>
      </c>
      <c r="C432" s="355" t="s">
        <v>1336</v>
      </c>
      <c r="D432" s="356" t="s">
        <v>2760</v>
      </c>
      <c r="E432" s="355" t="s">
        <v>390</v>
      </c>
      <c r="F432" s="355" t="s">
        <v>136</v>
      </c>
      <c r="G432" s="404">
        <v>17</v>
      </c>
      <c r="H432" s="715">
        <v>138.1</v>
      </c>
      <c r="I432" s="357">
        <v>2347.6999999999998</v>
      </c>
      <c r="J432" s="358">
        <f t="shared" si="12"/>
        <v>9.11274113632002E-5</v>
      </c>
      <c r="K432" s="359">
        <f t="shared" si="13"/>
        <v>0.98892255341021074</v>
      </c>
    </row>
    <row r="433" spans="1:11" x14ac:dyDescent="0.25">
      <c r="A433" s="246" t="s">
        <v>73</v>
      </c>
      <c r="B433" s="354" t="s">
        <v>5474</v>
      </c>
      <c r="C433" s="355" t="s">
        <v>164</v>
      </c>
      <c r="D433" s="356" t="s">
        <v>5475</v>
      </c>
      <c r="E433" s="355" t="s">
        <v>1292</v>
      </c>
      <c r="F433" s="355" t="s">
        <v>136</v>
      </c>
      <c r="G433" s="404">
        <v>1</v>
      </c>
      <c r="H433" s="715">
        <v>2331.29</v>
      </c>
      <c r="I433" s="357">
        <v>2331.29</v>
      </c>
      <c r="J433" s="358">
        <f t="shared" si="12"/>
        <v>9.0490447176775138E-5</v>
      </c>
      <c r="K433" s="359">
        <f t="shared" si="13"/>
        <v>0.98901304385738753</v>
      </c>
    </row>
    <row r="434" spans="1:11" ht="38.25" x14ac:dyDescent="0.25">
      <c r="A434" s="246" t="s">
        <v>73</v>
      </c>
      <c r="B434" s="354" t="s">
        <v>4900</v>
      </c>
      <c r="C434" s="355" t="s">
        <v>160</v>
      </c>
      <c r="D434" s="356" t="s">
        <v>4901</v>
      </c>
      <c r="E434" s="355" t="s">
        <v>390</v>
      </c>
      <c r="F434" s="355" t="s">
        <v>188</v>
      </c>
      <c r="G434" s="404">
        <v>190.42154013000001</v>
      </c>
      <c r="H434" s="715">
        <v>12.06</v>
      </c>
      <c r="I434" s="357">
        <v>2296.4837739678001</v>
      </c>
      <c r="J434" s="358">
        <f t="shared" si="12"/>
        <v>8.9139422225700978E-5</v>
      </c>
      <c r="K434" s="359">
        <f t="shared" si="13"/>
        <v>0.98910218327961319</v>
      </c>
    </row>
    <row r="435" spans="1:11" x14ac:dyDescent="0.25">
      <c r="A435" s="246" t="s">
        <v>73</v>
      </c>
      <c r="B435" s="354" t="s">
        <v>555</v>
      </c>
      <c r="C435" s="355" t="s">
        <v>1336</v>
      </c>
      <c r="D435" s="356" t="s">
        <v>556</v>
      </c>
      <c r="E435" s="355" t="s">
        <v>390</v>
      </c>
      <c r="F435" s="355" t="s">
        <v>136</v>
      </c>
      <c r="G435" s="404">
        <v>95</v>
      </c>
      <c r="H435" s="715">
        <v>24.1</v>
      </c>
      <c r="I435" s="357">
        <v>2289.5</v>
      </c>
      <c r="J435" s="358">
        <f t="shared" si="12"/>
        <v>8.8868342767835278E-5</v>
      </c>
      <c r="K435" s="359">
        <f t="shared" si="13"/>
        <v>0.98919105162238108</v>
      </c>
    </row>
    <row r="436" spans="1:11" x14ac:dyDescent="0.25">
      <c r="A436" s="246" t="s">
        <v>73</v>
      </c>
      <c r="B436" s="354" t="s">
        <v>748</v>
      </c>
      <c r="C436" s="355" t="s">
        <v>160</v>
      </c>
      <c r="D436" s="356" t="s">
        <v>4305</v>
      </c>
      <c r="E436" s="355" t="s">
        <v>390</v>
      </c>
      <c r="F436" s="355" t="s">
        <v>159</v>
      </c>
      <c r="G436" s="404">
        <v>144</v>
      </c>
      <c r="H436" s="715">
        <v>15.72</v>
      </c>
      <c r="I436" s="357">
        <v>2263.6799999999998</v>
      </c>
      <c r="J436" s="358">
        <f t="shared" si="12"/>
        <v>8.7866123676214603E-5</v>
      </c>
      <c r="K436" s="359">
        <f t="shared" si="13"/>
        <v>0.98927891774605725</v>
      </c>
    </row>
    <row r="437" spans="1:11" x14ac:dyDescent="0.25">
      <c r="A437" s="246" t="s">
        <v>73</v>
      </c>
      <c r="B437" s="354" t="s">
        <v>4594</v>
      </c>
      <c r="C437" s="355" t="s">
        <v>1336</v>
      </c>
      <c r="D437" s="356" t="s">
        <v>4595</v>
      </c>
      <c r="E437" s="355" t="s">
        <v>390</v>
      </c>
      <c r="F437" s="355" t="s">
        <v>136</v>
      </c>
      <c r="G437" s="404">
        <v>23</v>
      </c>
      <c r="H437" s="715">
        <v>97.92</v>
      </c>
      <c r="I437" s="357">
        <v>2252.16</v>
      </c>
      <c r="J437" s="358">
        <f t="shared" si="12"/>
        <v>8.7418967830534122E-5</v>
      </c>
      <c r="K437" s="359">
        <f t="shared" si="13"/>
        <v>0.98936633671388774</v>
      </c>
    </row>
    <row r="438" spans="1:11" x14ac:dyDescent="0.25">
      <c r="A438" s="246" t="s">
        <v>73</v>
      </c>
      <c r="B438" s="354" t="s">
        <v>5280</v>
      </c>
      <c r="C438" s="355" t="s">
        <v>1336</v>
      </c>
      <c r="D438" s="356" t="s">
        <v>5281</v>
      </c>
      <c r="E438" s="355" t="s">
        <v>390</v>
      </c>
      <c r="F438" s="355" t="s">
        <v>136</v>
      </c>
      <c r="G438" s="404">
        <v>15</v>
      </c>
      <c r="H438" s="715">
        <v>150</v>
      </c>
      <c r="I438" s="357">
        <v>2250</v>
      </c>
      <c r="J438" s="358">
        <f t="shared" si="12"/>
        <v>8.7335126109469035E-5</v>
      </c>
      <c r="K438" s="359">
        <f t="shared" si="13"/>
        <v>0.98945367183999722</v>
      </c>
    </row>
    <row r="439" spans="1:11" x14ac:dyDescent="0.25">
      <c r="A439" s="246" t="s">
        <v>73</v>
      </c>
      <c r="B439" s="354" t="s">
        <v>5007</v>
      </c>
      <c r="C439" s="355" t="s">
        <v>1336</v>
      </c>
      <c r="D439" s="356" t="s">
        <v>5008</v>
      </c>
      <c r="E439" s="355" t="s">
        <v>390</v>
      </c>
      <c r="F439" s="355" t="s">
        <v>131</v>
      </c>
      <c r="G439" s="404">
        <v>2.52</v>
      </c>
      <c r="H439" s="715">
        <v>885.3</v>
      </c>
      <c r="I439" s="357">
        <v>2230.9560000000001</v>
      </c>
      <c r="J439" s="358">
        <f t="shared" si="12"/>
        <v>8.6595921602078499E-5</v>
      </c>
      <c r="K439" s="359">
        <f t="shared" si="13"/>
        <v>0.98954026776159931</v>
      </c>
    </row>
    <row r="440" spans="1:11" x14ac:dyDescent="0.25">
      <c r="A440" s="246" t="s">
        <v>73</v>
      </c>
      <c r="B440" s="354" t="s">
        <v>754</v>
      </c>
      <c r="C440" s="355" t="s">
        <v>160</v>
      </c>
      <c r="D440" s="356" t="s">
        <v>587</v>
      </c>
      <c r="E440" s="355" t="s">
        <v>390</v>
      </c>
      <c r="F440" s="355" t="s">
        <v>159</v>
      </c>
      <c r="G440" s="404">
        <v>160</v>
      </c>
      <c r="H440" s="715">
        <v>13.8</v>
      </c>
      <c r="I440" s="357">
        <v>2208</v>
      </c>
      <c r="J440" s="358">
        <f t="shared" si="12"/>
        <v>8.5704870422092277E-5</v>
      </c>
      <c r="K440" s="359">
        <f t="shared" si="13"/>
        <v>0.98962597263202146</v>
      </c>
    </row>
    <row r="441" spans="1:11" ht="38.25" x14ac:dyDescent="0.25">
      <c r="A441" s="246" t="s">
        <v>73</v>
      </c>
      <c r="B441" s="354" t="s">
        <v>5211</v>
      </c>
      <c r="C441" s="355" t="s">
        <v>142</v>
      </c>
      <c r="D441" s="356" t="s">
        <v>5212</v>
      </c>
      <c r="E441" s="355" t="s">
        <v>390</v>
      </c>
      <c r="F441" s="355" t="s">
        <v>136</v>
      </c>
      <c r="G441" s="404">
        <v>2</v>
      </c>
      <c r="H441" s="715">
        <v>1100.3399999999999</v>
      </c>
      <c r="I441" s="357">
        <v>2200.6799999999998</v>
      </c>
      <c r="J441" s="358">
        <f t="shared" si="12"/>
        <v>8.5420740145149466E-5</v>
      </c>
      <c r="K441" s="359">
        <f t="shared" si="13"/>
        <v>0.98971139337216663</v>
      </c>
    </row>
    <row r="442" spans="1:11" x14ac:dyDescent="0.25">
      <c r="A442" s="246" t="s">
        <v>73</v>
      </c>
      <c r="B442" s="354" t="s">
        <v>558</v>
      </c>
      <c r="C442" s="355" t="s">
        <v>1336</v>
      </c>
      <c r="D442" s="356" t="s">
        <v>228</v>
      </c>
      <c r="E442" s="355" t="s">
        <v>390</v>
      </c>
      <c r="F442" s="355" t="s">
        <v>136</v>
      </c>
      <c r="G442" s="404">
        <v>448</v>
      </c>
      <c r="H442" s="715">
        <v>4.9000000000000004</v>
      </c>
      <c r="I442" s="357">
        <v>2195.1999999999998</v>
      </c>
      <c r="J442" s="358">
        <f t="shared" si="12"/>
        <v>8.5208030593558409E-5</v>
      </c>
      <c r="K442" s="359">
        <f t="shared" si="13"/>
        <v>0.98979660140276016</v>
      </c>
    </row>
    <row r="443" spans="1:11" x14ac:dyDescent="0.25">
      <c r="A443" s="246" t="s">
        <v>73</v>
      </c>
      <c r="B443" s="354" t="s">
        <v>812</v>
      </c>
      <c r="C443" s="355" t="s">
        <v>1336</v>
      </c>
      <c r="D443" s="356" t="s">
        <v>515</v>
      </c>
      <c r="E443" s="355" t="s">
        <v>390</v>
      </c>
      <c r="F443" s="355" t="s">
        <v>156</v>
      </c>
      <c r="G443" s="404">
        <v>274.081478</v>
      </c>
      <c r="H443" s="715">
        <v>7.98</v>
      </c>
      <c r="I443" s="357">
        <v>2187.1701944400002</v>
      </c>
      <c r="J443" s="358">
        <f t="shared" si="12"/>
        <v>8.4896348779684152E-5</v>
      </c>
      <c r="K443" s="359">
        <f t="shared" si="13"/>
        <v>0.98988149775153988</v>
      </c>
    </row>
    <row r="444" spans="1:11" x14ac:dyDescent="0.25">
      <c r="A444" s="246" t="s">
        <v>73</v>
      </c>
      <c r="B444" s="354" t="s">
        <v>4443</v>
      </c>
      <c r="C444" s="355" t="s">
        <v>1336</v>
      </c>
      <c r="D444" s="356" t="s">
        <v>4444</v>
      </c>
      <c r="E444" s="355" t="s">
        <v>390</v>
      </c>
      <c r="F444" s="355" t="s">
        <v>131</v>
      </c>
      <c r="G444" s="404">
        <v>29.410612</v>
      </c>
      <c r="H444" s="715">
        <v>73.37</v>
      </c>
      <c r="I444" s="357">
        <v>2157.8566024400002</v>
      </c>
      <c r="J444" s="358">
        <f t="shared" si="12"/>
        <v>8.3758523777887917E-5</v>
      </c>
      <c r="K444" s="359">
        <f t="shared" si="13"/>
        <v>0.98996525627531773</v>
      </c>
    </row>
    <row r="445" spans="1:11" ht="25.5" x14ac:dyDescent="0.25">
      <c r="A445" s="246" t="s">
        <v>73</v>
      </c>
      <c r="B445" s="354" t="s">
        <v>1218</v>
      </c>
      <c r="C445" s="355" t="s">
        <v>1336</v>
      </c>
      <c r="D445" s="356" t="s">
        <v>1033</v>
      </c>
      <c r="E445" s="355" t="s">
        <v>390</v>
      </c>
      <c r="F445" s="355" t="s">
        <v>136</v>
      </c>
      <c r="G445" s="404">
        <v>9</v>
      </c>
      <c r="H445" s="715">
        <v>236.98</v>
      </c>
      <c r="I445" s="357">
        <v>2132.8200000000002</v>
      </c>
      <c r="J445" s="358">
        <f t="shared" si="12"/>
        <v>8.2786712741687898E-5</v>
      </c>
      <c r="K445" s="359">
        <f t="shared" si="13"/>
        <v>0.99004804298805937</v>
      </c>
    </row>
    <row r="446" spans="1:11" x14ac:dyDescent="0.25">
      <c r="A446" s="246" t="s">
        <v>73</v>
      </c>
      <c r="B446" s="354" t="s">
        <v>5277</v>
      </c>
      <c r="C446" s="355" t="s">
        <v>1336</v>
      </c>
      <c r="D446" s="356" t="s">
        <v>5278</v>
      </c>
      <c r="E446" s="355" t="s">
        <v>390</v>
      </c>
      <c r="F446" s="355" t="s">
        <v>136</v>
      </c>
      <c r="G446" s="404">
        <v>1</v>
      </c>
      <c r="H446" s="715">
        <v>2122.79</v>
      </c>
      <c r="I446" s="357">
        <v>2122.79</v>
      </c>
      <c r="J446" s="358">
        <f t="shared" si="12"/>
        <v>8.2397392157297674E-5</v>
      </c>
      <c r="K446" s="359">
        <f t="shared" si="13"/>
        <v>0.99013044038021669</v>
      </c>
    </row>
    <row r="447" spans="1:11" x14ac:dyDescent="0.25">
      <c r="A447" s="246" t="s">
        <v>73</v>
      </c>
      <c r="B447" s="354" t="s">
        <v>4704</v>
      </c>
      <c r="C447" s="355" t="s">
        <v>164</v>
      </c>
      <c r="D447" s="356" t="s">
        <v>2470</v>
      </c>
      <c r="E447" s="355" t="s">
        <v>390</v>
      </c>
      <c r="F447" s="355" t="s">
        <v>136</v>
      </c>
      <c r="G447" s="404">
        <v>154</v>
      </c>
      <c r="H447" s="715">
        <v>13.66</v>
      </c>
      <c r="I447" s="357">
        <v>2103.64</v>
      </c>
      <c r="J447" s="358">
        <f t="shared" si="12"/>
        <v>8.1654073195077076E-5</v>
      </c>
      <c r="K447" s="359">
        <f t="shared" si="13"/>
        <v>0.99021209445341174</v>
      </c>
    </row>
    <row r="448" spans="1:11" x14ac:dyDescent="0.25">
      <c r="A448" s="246" t="s">
        <v>73</v>
      </c>
      <c r="B448" s="354" t="s">
        <v>4107</v>
      </c>
      <c r="C448" s="355" t="s">
        <v>164</v>
      </c>
      <c r="D448" s="356" t="s">
        <v>4108</v>
      </c>
      <c r="E448" s="355" t="s">
        <v>390</v>
      </c>
      <c r="F448" s="355" t="s">
        <v>136</v>
      </c>
      <c r="G448" s="404">
        <v>5</v>
      </c>
      <c r="H448" s="715">
        <v>414.5</v>
      </c>
      <c r="I448" s="357">
        <v>2072.5</v>
      </c>
      <c r="J448" s="358">
        <f t="shared" si="12"/>
        <v>8.0445355049722038E-5</v>
      </c>
      <c r="K448" s="359">
        <f t="shared" si="13"/>
        <v>0.99029253980846144</v>
      </c>
    </row>
    <row r="449" spans="1:11" x14ac:dyDescent="0.25">
      <c r="A449" s="246" t="s">
        <v>73</v>
      </c>
      <c r="B449" s="354" t="s">
        <v>4617</v>
      </c>
      <c r="C449" s="355" t="s">
        <v>1336</v>
      </c>
      <c r="D449" s="356" t="s">
        <v>2362</v>
      </c>
      <c r="E449" s="355" t="s">
        <v>390</v>
      </c>
      <c r="F449" s="355" t="s">
        <v>141</v>
      </c>
      <c r="G449" s="404">
        <v>79.662000000000006</v>
      </c>
      <c r="H449" s="715">
        <v>25.83</v>
      </c>
      <c r="I449" s="357">
        <v>2057.6694600000001</v>
      </c>
      <c r="J449" s="358">
        <f t="shared" si="12"/>
        <v>7.9869698569201363E-5</v>
      </c>
      <c r="K449" s="359">
        <f t="shared" si="13"/>
        <v>0.99037240950703065</v>
      </c>
    </row>
    <row r="450" spans="1:11" x14ac:dyDescent="0.25">
      <c r="A450" s="246" t="s">
        <v>73</v>
      </c>
      <c r="B450" s="354" t="s">
        <v>4263</v>
      </c>
      <c r="C450" s="355" t="s">
        <v>1336</v>
      </c>
      <c r="D450" s="356" t="s">
        <v>4264</v>
      </c>
      <c r="E450" s="355" t="s">
        <v>390</v>
      </c>
      <c r="F450" s="355" t="s">
        <v>136</v>
      </c>
      <c r="G450" s="404">
        <v>21</v>
      </c>
      <c r="H450" s="715">
        <v>96.37</v>
      </c>
      <c r="I450" s="357">
        <v>2023.77</v>
      </c>
      <c r="J450" s="358">
        <f t="shared" si="12"/>
        <v>7.8553870296248958E-5</v>
      </c>
      <c r="K450" s="359">
        <f t="shared" si="13"/>
        <v>0.99045096337732685</v>
      </c>
    </row>
    <row r="451" spans="1:11" ht="25.5" x14ac:dyDescent="0.25">
      <c r="A451" s="246" t="s">
        <v>73</v>
      </c>
      <c r="B451" s="354" t="s">
        <v>5265</v>
      </c>
      <c r="C451" s="355" t="s">
        <v>160</v>
      </c>
      <c r="D451" s="356" t="s">
        <v>5266</v>
      </c>
      <c r="E451" s="355" t="s">
        <v>390</v>
      </c>
      <c r="F451" s="355" t="s">
        <v>159</v>
      </c>
      <c r="G451" s="404">
        <v>1299.525318</v>
      </c>
      <c r="H451" s="715">
        <v>1.54</v>
      </c>
      <c r="I451" s="357">
        <v>2001.26898972</v>
      </c>
      <c r="J451" s="358">
        <f t="shared" si="12"/>
        <v>7.7680479820518172E-5</v>
      </c>
      <c r="K451" s="359">
        <f t="shared" si="13"/>
        <v>0.99052864385714734</v>
      </c>
    </row>
    <row r="452" spans="1:11" x14ac:dyDescent="0.25">
      <c r="A452" s="246" t="s">
        <v>73</v>
      </c>
      <c r="B452" s="354" t="s">
        <v>1264</v>
      </c>
      <c r="C452" s="355" t="s">
        <v>1336</v>
      </c>
      <c r="D452" s="356" t="s">
        <v>1072</v>
      </c>
      <c r="E452" s="355" t="s">
        <v>390</v>
      </c>
      <c r="F452" s="355" t="s">
        <v>136</v>
      </c>
      <c r="G452" s="404">
        <v>7</v>
      </c>
      <c r="H452" s="715">
        <v>283.45</v>
      </c>
      <c r="I452" s="357">
        <v>1984.15</v>
      </c>
      <c r="J452" s="358">
        <f t="shared" si="12"/>
        <v>7.7015995764490226E-5</v>
      </c>
      <c r="K452" s="359">
        <f t="shared" si="13"/>
        <v>0.99060565985291182</v>
      </c>
    </row>
    <row r="453" spans="1:11" x14ac:dyDescent="0.25">
      <c r="A453" s="246" t="s">
        <v>73</v>
      </c>
      <c r="B453" s="354" t="s">
        <v>3998</v>
      </c>
      <c r="C453" s="355" t="s">
        <v>1336</v>
      </c>
      <c r="D453" s="356" t="s">
        <v>3999</v>
      </c>
      <c r="E453" s="355" t="s">
        <v>390</v>
      </c>
      <c r="F453" s="355" t="s">
        <v>141</v>
      </c>
      <c r="G453" s="404">
        <v>180</v>
      </c>
      <c r="H453" s="715">
        <v>10.97</v>
      </c>
      <c r="I453" s="357">
        <v>1974.6</v>
      </c>
      <c r="J453" s="358">
        <f t="shared" si="12"/>
        <v>7.6645306673670029E-5</v>
      </c>
      <c r="K453" s="359">
        <f t="shared" si="13"/>
        <v>0.99068230515958544</v>
      </c>
    </row>
    <row r="454" spans="1:11" ht="25.5" x14ac:dyDescent="0.25">
      <c r="A454" s="246" t="s">
        <v>73</v>
      </c>
      <c r="B454" s="354" t="s">
        <v>4326</v>
      </c>
      <c r="C454" s="355" t="s">
        <v>160</v>
      </c>
      <c r="D454" s="356" t="s">
        <v>4327</v>
      </c>
      <c r="E454" s="355" t="s">
        <v>390</v>
      </c>
      <c r="F454" s="355" t="s">
        <v>159</v>
      </c>
      <c r="G454" s="404">
        <v>8</v>
      </c>
      <c r="H454" s="715">
        <v>243.35</v>
      </c>
      <c r="I454" s="357">
        <v>1946.8</v>
      </c>
      <c r="J454" s="358">
        <f t="shared" si="12"/>
        <v>7.5566232671073029E-5</v>
      </c>
      <c r="K454" s="359">
        <f t="shared" si="13"/>
        <v>0.99075787139225646</v>
      </c>
    </row>
    <row r="455" spans="1:11" x14ac:dyDescent="0.25">
      <c r="A455" s="246" t="s">
        <v>73</v>
      </c>
      <c r="B455" s="360" t="s">
        <v>5060</v>
      </c>
      <c r="C455" s="361" t="s">
        <v>1336</v>
      </c>
      <c r="D455" s="362" t="s">
        <v>5061</v>
      </c>
      <c r="E455" s="361" t="s">
        <v>390</v>
      </c>
      <c r="F455" s="361" t="s">
        <v>395</v>
      </c>
      <c r="G455" s="405">
        <v>148.26293999999999</v>
      </c>
      <c r="H455" s="716">
        <v>12.92</v>
      </c>
      <c r="I455" s="269">
        <v>1915.5571848</v>
      </c>
      <c r="J455" s="270">
        <f t="shared" si="12"/>
        <v>7.4353523690847765E-5</v>
      </c>
      <c r="K455" s="271">
        <f t="shared" si="13"/>
        <v>0.99083222491594736</v>
      </c>
    </row>
    <row r="456" spans="1:11" ht="38.25" x14ac:dyDescent="0.25">
      <c r="A456" s="246" t="s">
        <v>73</v>
      </c>
      <c r="B456" s="360" t="s">
        <v>5120</v>
      </c>
      <c r="C456" s="361" t="s">
        <v>142</v>
      </c>
      <c r="D456" s="362" t="s">
        <v>5121</v>
      </c>
      <c r="E456" s="361" t="s">
        <v>390</v>
      </c>
      <c r="F456" s="361" t="s">
        <v>141</v>
      </c>
      <c r="G456" s="405">
        <v>536.89400000000001</v>
      </c>
      <c r="H456" s="716">
        <v>3.55</v>
      </c>
      <c r="I456" s="269">
        <v>1905.9737</v>
      </c>
      <c r="J456" s="270">
        <f t="shared" si="12"/>
        <v>7.3981534867036141E-5</v>
      </c>
      <c r="K456" s="271">
        <f t="shared" si="13"/>
        <v>0.9909062064508144</v>
      </c>
    </row>
    <row r="457" spans="1:11" x14ac:dyDescent="0.25">
      <c r="A457" s="246" t="s">
        <v>73</v>
      </c>
      <c r="B457" s="360" t="s">
        <v>1311</v>
      </c>
      <c r="C457" s="361" t="s">
        <v>1336</v>
      </c>
      <c r="D457" s="362" t="s">
        <v>1312</v>
      </c>
      <c r="E457" s="361" t="s">
        <v>390</v>
      </c>
      <c r="F457" s="361" t="s">
        <v>156</v>
      </c>
      <c r="G457" s="405">
        <v>221.58928</v>
      </c>
      <c r="H457" s="716">
        <v>8.56</v>
      </c>
      <c r="I457" s="269">
        <v>1896.8042367999999</v>
      </c>
      <c r="J457" s="270">
        <f t="shared" si="12"/>
        <v>7.3625616544845845E-5</v>
      </c>
      <c r="K457" s="271">
        <f t="shared" si="13"/>
        <v>0.99097983206735929</v>
      </c>
    </row>
    <row r="458" spans="1:11" ht="25.5" x14ac:dyDescent="0.25">
      <c r="A458" s="246" t="s">
        <v>73</v>
      </c>
      <c r="B458" s="360" t="s">
        <v>5418</v>
      </c>
      <c r="C458" s="361" t="s">
        <v>160</v>
      </c>
      <c r="D458" s="362" t="s">
        <v>5419</v>
      </c>
      <c r="E458" s="361" t="s">
        <v>390</v>
      </c>
      <c r="F458" s="361" t="s">
        <v>159</v>
      </c>
      <c r="G458" s="405">
        <v>9</v>
      </c>
      <c r="H458" s="716">
        <v>210.06</v>
      </c>
      <c r="I458" s="269">
        <v>1890.54</v>
      </c>
      <c r="J458" s="270">
        <f t="shared" si="12"/>
        <v>7.3382466362220268E-5</v>
      </c>
      <c r="K458" s="271">
        <f t="shared" si="13"/>
        <v>0.99105321453372153</v>
      </c>
    </row>
    <row r="459" spans="1:11" x14ac:dyDescent="0.25">
      <c r="A459" s="246" t="s">
        <v>73</v>
      </c>
      <c r="B459" s="360" t="s">
        <v>4820</v>
      </c>
      <c r="C459" s="361" t="s">
        <v>1336</v>
      </c>
      <c r="D459" s="362" t="s">
        <v>4821</v>
      </c>
      <c r="E459" s="361" t="s">
        <v>390</v>
      </c>
      <c r="F459" s="361" t="s">
        <v>136</v>
      </c>
      <c r="G459" s="405">
        <v>62</v>
      </c>
      <c r="H459" s="716">
        <v>30.44</v>
      </c>
      <c r="I459" s="269">
        <v>1887.28</v>
      </c>
      <c r="J459" s="270">
        <f t="shared" si="12"/>
        <v>7.3255927468390543E-5</v>
      </c>
      <c r="K459" s="271">
        <f t="shared" si="13"/>
        <v>0.99112647046118996</v>
      </c>
    </row>
    <row r="460" spans="1:11" x14ac:dyDescent="0.25">
      <c r="A460" s="246" t="s">
        <v>73</v>
      </c>
      <c r="B460" s="360" t="s">
        <v>4080</v>
      </c>
      <c r="C460" s="361" t="s">
        <v>1635</v>
      </c>
      <c r="D460" s="362" t="s">
        <v>4081</v>
      </c>
      <c r="E460" s="361" t="s">
        <v>390</v>
      </c>
      <c r="F460" s="361" t="s">
        <v>159</v>
      </c>
      <c r="G460" s="405">
        <v>52</v>
      </c>
      <c r="H460" s="716">
        <v>36.200000000000003</v>
      </c>
      <c r="I460" s="269">
        <v>1882.4</v>
      </c>
      <c r="J460" s="270">
        <f t="shared" si="12"/>
        <v>7.3066507283762016E-5</v>
      </c>
      <c r="K460" s="271">
        <f t="shared" si="13"/>
        <v>0.99119953696847374</v>
      </c>
    </row>
    <row r="461" spans="1:11" x14ac:dyDescent="0.25">
      <c r="A461" s="246" t="s">
        <v>73</v>
      </c>
      <c r="B461" s="360" t="s">
        <v>4058</v>
      </c>
      <c r="C461" s="361" t="s">
        <v>160</v>
      </c>
      <c r="D461" s="362" t="s">
        <v>4059</v>
      </c>
      <c r="E461" s="361" t="s">
        <v>390</v>
      </c>
      <c r="F461" s="361" t="s">
        <v>159</v>
      </c>
      <c r="G461" s="405">
        <v>1</v>
      </c>
      <c r="H461" s="716">
        <v>1873.3</v>
      </c>
      <c r="I461" s="269">
        <v>1873.3</v>
      </c>
      <c r="J461" s="270">
        <f t="shared" ref="J461:J524" si="14">(I461/$K$987)</f>
        <v>7.271328521816371E-5</v>
      </c>
      <c r="K461" s="271">
        <f t="shared" ref="K461:K524" si="15">(J461+K460)</f>
        <v>0.99127225025369192</v>
      </c>
    </row>
    <row r="462" spans="1:11" x14ac:dyDescent="0.25">
      <c r="A462" s="246" t="s">
        <v>73</v>
      </c>
      <c r="B462" s="360" t="s">
        <v>5236</v>
      </c>
      <c r="C462" s="361" t="s">
        <v>160</v>
      </c>
      <c r="D462" s="362" t="s">
        <v>5237</v>
      </c>
      <c r="E462" s="361" t="s">
        <v>390</v>
      </c>
      <c r="F462" s="361" t="s">
        <v>159</v>
      </c>
      <c r="G462" s="405">
        <v>192</v>
      </c>
      <c r="H462" s="716">
        <v>9.69</v>
      </c>
      <c r="I462" s="269">
        <v>1860.48</v>
      </c>
      <c r="J462" s="270">
        <f t="shared" si="14"/>
        <v>7.221566907739776E-5</v>
      </c>
      <c r="K462" s="271">
        <f t="shared" si="15"/>
        <v>0.99134446592276937</v>
      </c>
    </row>
    <row r="463" spans="1:11" x14ac:dyDescent="0.25">
      <c r="A463" s="246" t="s">
        <v>73</v>
      </c>
      <c r="B463" s="360" t="s">
        <v>4386</v>
      </c>
      <c r="C463" s="361" t="s">
        <v>1336</v>
      </c>
      <c r="D463" s="362" t="s">
        <v>2066</v>
      </c>
      <c r="E463" s="361" t="s">
        <v>390</v>
      </c>
      <c r="F463" s="361" t="s">
        <v>136</v>
      </c>
      <c r="G463" s="405">
        <v>18</v>
      </c>
      <c r="H463" s="716">
        <v>102.97</v>
      </c>
      <c r="I463" s="269">
        <v>1853.46</v>
      </c>
      <c r="J463" s="270">
        <f t="shared" si="14"/>
        <v>7.1943183483936214E-5</v>
      </c>
      <c r="K463" s="271">
        <f t="shared" si="15"/>
        <v>0.99141640910625328</v>
      </c>
    </row>
    <row r="464" spans="1:11" ht="25.5" x14ac:dyDescent="0.25">
      <c r="A464" s="246" t="s">
        <v>73</v>
      </c>
      <c r="B464" s="360" t="s">
        <v>4030</v>
      </c>
      <c r="C464" s="361" t="s">
        <v>931</v>
      </c>
      <c r="D464" s="362" t="s">
        <v>4031</v>
      </c>
      <c r="E464" s="361" t="s">
        <v>390</v>
      </c>
      <c r="F464" s="361" t="s">
        <v>159</v>
      </c>
      <c r="G464" s="405">
        <v>5</v>
      </c>
      <c r="H464" s="716">
        <v>368.13</v>
      </c>
      <c r="I464" s="269">
        <v>1840.65</v>
      </c>
      <c r="J464" s="270">
        <f t="shared" si="14"/>
        <v>7.1445955499286305E-5</v>
      </c>
      <c r="K464" s="271">
        <f t="shared" si="15"/>
        <v>0.99148785506175252</v>
      </c>
    </row>
    <row r="465" spans="1:11" x14ac:dyDescent="0.25">
      <c r="A465" s="246" t="s">
        <v>73</v>
      </c>
      <c r="B465" s="360" t="s">
        <v>4804</v>
      </c>
      <c r="C465" s="361" t="s">
        <v>1336</v>
      </c>
      <c r="D465" s="362" t="s">
        <v>4805</v>
      </c>
      <c r="E465" s="361" t="s">
        <v>390</v>
      </c>
      <c r="F465" s="361" t="s">
        <v>136</v>
      </c>
      <c r="G465" s="405">
        <v>99</v>
      </c>
      <c r="H465" s="716">
        <v>18.440000000000001</v>
      </c>
      <c r="I465" s="269">
        <v>1825.56</v>
      </c>
      <c r="J465" s="270">
        <f t="shared" si="14"/>
        <v>7.0860227920178793E-5</v>
      </c>
      <c r="K465" s="271">
        <f t="shared" si="15"/>
        <v>0.99155871528967265</v>
      </c>
    </row>
    <row r="466" spans="1:11" x14ac:dyDescent="0.25">
      <c r="A466" s="246" t="s">
        <v>73</v>
      </c>
      <c r="B466" s="360" t="s">
        <v>5064</v>
      </c>
      <c r="C466" s="361" t="s">
        <v>1336</v>
      </c>
      <c r="D466" s="362" t="s">
        <v>5065</v>
      </c>
      <c r="E466" s="361" t="s">
        <v>390</v>
      </c>
      <c r="F466" s="361" t="s">
        <v>395</v>
      </c>
      <c r="G466" s="405">
        <v>66.200400000000002</v>
      </c>
      <c r="H466" s="716">
        <v>27.05</v>
      </c>
      <c r="I466" s="269">
        <v>1790.72082</v>
      </c>
      <c r="J466" s="270">
        <f t="shared" si="14"/>
        <v>6.9507923840689696E-5</v>
      </c>
      <c r="K466" s="271">
        <f t="shared" si="15"/>
        <v>0.99162822321351329</v>
      </c>
    </row>
    <row r="467" spans="1:11" x14ac:dyDescent="0.25">
      <c r="A467" s="246" t="s">
        <v>73</v>
      </c>
      <c r="B467" s="360" t="s">
        <v>711</v>
      </c>
      <c r="C467" s="361" t="s">
        <v>1336</v>
      </c>
      <c r="D467" s="362" t="s">
        <v>253</v>
      </c>
      <c r="E467" s="361" t="s">
        <v>390</v>
      </c>
      <c r="F467" s="361" t="s">
        <v>136</v>
      </c>
      <c r="G467" s="405">
        <v>35</v>
      </c>
      <c r="H467" s="716">
        <v>50.85</v>
      </c>
      <c r="I467" s="269">
        <v>1779.75</v>
      </c>
      <c r="J467" s="270">
        <f t="shared" si="14"/>
        <v>6.908208475259001E-5</v>
      </c>
      <c r="K467" s="271">
        <f t="shared" si="15"/>
        <v>0.99169730529826583</v>
      </c>
    </row>
    <row r="468" spans="1:11" ht="38.25" x14ac:dyDescent="0.25">
      <c r="A468" s="246" t="s">
        <v>73</v>
      </c>
      <c r="B468" s="360" t="s">
        <v>5600</v>
      </c>
      <c r="C468" s="361" t="s">
        <v>160</v>
      </c>
      <c r="D468" s="362" t="s">
        <v>5601</v>
      </c>
      <c r="E468" s="361" t="s">
        <v>491</v>
      </c>
      <c r="F468" s="361" t="s">
        <v>159</v>
      </c>
      <c r="G468" s="405">
        <v>5.8588345639999997E-2</v>
      </c>
      <c r="H468" s="716">
        <v>30096.38</v>
      </c>
      <c r="I468" s="269">
        <v>1763.2971139527831</v>
      </c>
      <c r="J468" s="270">
        <f t="shared" si="14"/>
        <v>6.8443455918012932E-5</v>
      </c>
      <c r="K468" s="271">
        <f t="shared" si="15"/>
        <v>0.99176574875418388</v>
      </c>
    </row>
    <row r="469" spans="1:11" x14ac:dyDescent="0.25">
      <c r="A469" s="246" t="s">
        <v>73</v>
      </c>
      <c r="B469" s="360" t="s">
        <v>4447</v>
      </c>
      <c r="C469" s="361" t="s">
        <v>1336</v>
      </c>
      <c r="D469" s="362" t="s">
        <v>4448</v>
      </c>
      <c r="E469" s="361" t="s">
        <v>390</v>
      </c>
      <c r="F469" s="361" t="s">
        <v>156</v>
      </c>
      <c r="G469" s="405">
        <v>198.53950399999999</v>
      </c>
      <c r="H469" s="716">
        <v>8.84</v>
      </c>
      <c r="I469" s="269">
        <v>1755.08921536</v>
      </c>
      <c r="J469" s="270">
        <f t="shared" si="14"/>
        <v>6.8124861314148734E-5</v>
      </c>
      <c r="K469" s="271">
        <f t="shared" si="15"/>
        <v>0.99183387361549802</v>
      </c>
    </row>
    <row r="470" spans="1:11" x14ac:dyDescent="0.25">
      <c r="A470" s="246" t="s">
        <v>73</v>
      </c>
      <c r="B470" s="360" t="s">
        <v>4912</v>
      </c>
      <c r="C470" s="361" t="s">
        <v>974</v>
      </c>
      <c r="D470" s="362" t="s">
        <v>4913</v>
      </c>
      <c r="E470" s="361" t="s">
        <v>390</v>
      </c>
      <c r="F470" s="361" t="s">
        <v>2175</v>
      </c>
      <c r="G470" s="405">
        <v>11.864706999999999</v>
      </c>
      <c r="H470" s="716">
        <v>147.13</v>
      </c>
      <c r="I470" s="269">
        <v>1745.65434091</v>
      </c>
      <c r="J470" s="270">
        <f t="shared" si="14"/>
        <v>6.7758640891963073E-5</v>
      </c>
      <c r="K470" s="271">
        <f t="shared" si="15"/>
        <v>0.99190163225638994</v>
      </c>
    </row>
    <row r="471" spans="1:11" ht="25.5" x14ac:dyDescent="0.25">
      <c r="A471" s="246" t="s">
        <v>73</v>
      </c>
      <c r="B471" s="360" t="s">
        <v>5432</v>
      </c>
      <c r="C471" s="361" t="s">
        <v>160</v>
      </c>
      <c r="D471" s="362" t="s">
        <v>5433</v>
      </c>
      <c r="E471" s="361" t="s">
        <v>390</v>
      </c>
      <c r="F471" s="361" t="s">
        <v>188</v>
      </c>
      <c r="G471" s="405">
        <v>39.221580449999998</v>
      </c>
      <c r="H471" s="716">
        <v>44.18</v>
      </c>
      <c r="I471" s="269">
        <v>1732.809424281</v>
      </c>
      <c r="J471" s="270">
        <f t="shared" si="14"/>
        <v>6.7260057597003369E-5</v>
      </c>
      <c r="K471" s="271">
        <f t="shared" si="15"/>
        <v>0.99196889231398699</v>
      </c>
    </row>
    <row r="472" spans="1:11" ht="38.25" x14ac:dyDescent="0.25">
      <c r="A472" s="246" t="s">
        <v>73</v>
      </c>
      <c r="B472" s="360" t="s">
        <v>4731</v>
      </c>
      <c r="C472" s="361" t="s">
        <v>142</v>
      </c>
      <c r="D472" s="362" t="s">
        <v>4732</v>
      </c>
      <c r="E472" s="361" t="s">
        <v>390</v>
      </c>
      <c r="F472" s="361" t="s">
        <v>136</v>
      </c>
      <c r="G472" s="405">
        <v>12</v>
      </c>
      <c r="H472" s="716">
        <v>144.21</v>
      </c>
      <c r="I472" s="269">
        <v>1730.52</v>
      </c>
      <c r="J472" s="270">
        <f t="shared" si="14"/>
        <v>6.7171192193314822E-5</v>
      </c>
      <c r="K472" s="271">
        <f t="shared" si="15"/>
        <v>0.99203606350618034</v>
      </c>
    </row>
    <row r="473" spans="1:11" x14ac:dyDescent="0.25">
      <c r="A473" s="246" t="s">
        <v>73</v>
      </c>
      <c r="B473" s="360" t="s">
        <v>5323</v>
      </c>
      <c r="C473" s="361" t="s">
        <v>160</v>
      </c>
      <c r="D473" s="362" t="s">
        <v>5324</v>
      </c>
      <c r="E473" s="361" t="s">
        <v>390</v>
      </c>
      <c r="F473" s="361" t="s">
        <v>159</v>
      </c>
      <c r="G473" s="405">
        <v>2</v>
      </c>
      <c r="H473" s="716">
        <v>863.27</v>
      </c>
      <c r="I473" s="269">
        <v>1726.54</v>
      </c>
      <c r="J473" s="270">
        <f t="shared" si="14"/>
        <v>6.7016706059130077E-5</v>
      </c>
      <c r="K473" s="271">
        <f t="shared" si="15"/>
        <v>0.99210308021223947</v>
      </c>
    </row>
    <row r="474" spans="1:11" x14ac:dyDescent="0.25">
      <c r="A474" s="246" t="s">
        <v>73</v>
      </c>
      <c r="B474" s="360" t="s">
        <v>4569</v>
      </c>
      <c r="C474" s="361" t="s">
        <v>164</v>
      </c>
      <c r="D474" s="362" t="s">
        <v>4570</v>
      </c>
      <c r="E474" s="361" t="s">
        <v>390</v>
      </c>
      <c r="F474" s="361" t="s">
        <v>136</v>
      </c>
      <c r="G474" s="405">
        <v>1</v>
      </c>
      <c r="H474" s="716">
        <v>1726.12</v>
      </c>
      <c r="I474" s="269">
        <v>1726.12</v>
      </c>
      <c r="J474" s="270">
        <f t="shared" si="14"/>
        <v>6.7000403502256309E-5</v>
      </c>
      <c r="K474" s="271">
        <f t="shared" si="15"/>
        <v>0.99217008061574175</v>
      </c>
    </row>
    <row r="475" spans="1:11" x14ac:dyDescent="0.25">
      <c r="A475" s="246" t="s">
        <v>73</v>
      </c>
      <c r="B475" s="360" t="s">
        <v>795</v>
      </c>
      <c r="C475" s="361" t="s">
        <v>160</v>
      </c>
      <c r="D475" s="362" t="s">
        <v>508</v>
      </c>
      <c r="E475" s="361" t="s">
        <v>390</v>
      </c>
      <c r="F475" s="361" t="s">
        <v>509</v>
      </c>
      <c r="G475" s="405">
        <v>40.322400000000002</v>
      </c>
      <c r="H475" s="716">
        <v>41.93</v>
      </c>
      <c r="I475" s="269">
        <v>1690.7182319999999</v>
      </c>
      <c r="J475" s="270">
        <f t="shared" si="14"/>
        <v>6.5626262225466017E-5</v>
      </c>
      <c r="K475" s="271">
        <f t="shared" si="15"/>
        <v>0.99223570687796725</v>
      </c>
    </row>
    <row r="476" spans="1:11" x14ac:dyDescent="0.25">
      <c r="A476" s="246" t="s">
        <v>73</v>
      </c>
      <c r="B476" s="360" t="s">
        <v>4744</v>
      </c>
      <c r="C476" s="361" t="s">
        <v>1336</v>
      </c>
      <c r="D476" s="362" t="s">
        <v>4745</v>
      </c>
      <c r="E476" s="361" t="s">
        <v>390</v>
      </c>
      <c r="F476" s="361" t="s">
        <v>136</v>
      </c>
      <c r="G476" s="405">
        <v>10</v>
      </c>
      <c r="H476" s="716">
        <v>168.74</v>
      </c>
      <c r="I476" s="269">
        <v>1687.4</v>
      </c>
      <c r="J476" s="270">
        <f t="shared" si="14"/>
        <v>6.5497463020941358E-5</v>
      </c>
      <c r="K476" s="271">
        <f t="shared" si="15"/>
        <v>0.99230120434098823</v>
      </c>
    </row>
    <row r="477" spans="1:11" x14ac:dyDescent="0.25">
      <c r="A477" s="246" t="s">
        <v>73</v>
      </c>
      <c r="B477" s="360" t="s">
        <v>5649</v>
      </c>
      <c r="C477" s="361" t="s">
        <v>1336</v>
      </c>
      <c r="D477" s="362" t="s">
        <v>5650</v>
      </c>
      <c r="E477" s="361" t="s">
        <v>390</v>
      </c>
      <c r="F477" s="361" t="s">
        <v>156</v>
      </c>
      <c r="G477" s="405">
        <v>330.39</v>
      </c>
      <c r="H477" s="716">
        <v>5</v>
      </c>
      <c r="I477" s="269">
        <v>1651.95</v>
      </c>
      <c r="J477" s="270">
        <f t="shared" si="14"/>
        <v>6.4121449589572173E-5</v>
      </c>
      <c r="K477" s="271">
        <f t="shared" si="15"/>
        <v>0.99236532579057779</v>
      </c>
    </row>
    <row r="478" spans="1:11" x14ac:dyDescent="0.25">
      <c r="A478" s="246" t="s">
        <v>73</v>
      </c>
      <c r="B478" s="360" t="s">
        <v>777</v>
      </c>
      <c r="C478" s="361" t="s">
        <v>1336</v>
      </c>
      <c r="D478" s="362" t="s">
        <v>574</v>
      </c>
      <c r="E478" s="361" t="s">
        <v>390</v>
      </c>
      <c r="F478" s="361" t="s">
        <v>141</v>
      </c>
      <c r="G478" s="405">
        <v>607.25</v>
      </c>
      <c r="H478" s="716">
        <v>2.71</v>
      </c>
      <c r="I478" s="269">
        <v>1645.6475</v>
      </c>
      <c r="J478" s="270">
        <f t="shared" si="14"/>
        <v>6.3876814197436641E-5</v>
      </c>
      <c r="K478" s="271">
        <f t="shared" si="15"/>
        <v>0.99242920260477518</v>
      </c>
    </row>
    <row r="479" spans="1:11" ht="25.5" x14ac:dyDescent="0.25">
      <c r="A479" s="246" t="s">
        <v>73</v>
      </c>
      <c r="B479" s="360" t="s">
        <v>4674</v>
      </c>
      <c r="C479" s="361" t="s">
        <v>974</v>
      </c>
      <c r="D479" s="362" t="s">
        <v>4675</v>
      </c>
      <c r="E479" s="361" t="s">
        <v>390</v>
      </c>
      <c r="F479" s="361" t="s">
        <v>159</v>
      </c>
      <c r="G479" s="405">
        <v>16</v>
      </c>
      <c r="H479" s="716">
        <v>101.75</v>
      </c>
      <c r="I479" s="269">
        <v>1628</v>
      </c>
      <c r="J479" s="270">
        <f t="shared" si="14"/>
        <v>6.3191815691651375E-5</v>
      </c>
      <c r="K479" s="271">
        <f t="shared" si="15"/>
        <v>0.99249239442046688</v>
      </c>
    </row>
    <row r="480" spans="1:11" x14ac:dyDescent="0.25">
      <c r="A480" s="246" t="s">
        <v>73</v>
      </c>
      <c r="B480" s="360" t="s">
        <v>4321</v>
      </c>
      <c r="C480" s="361" t="s">
        <v>160</v>
      </c>
      <c r="D480" s="362" t="s">
        <v>4322</v>
      </c>
      <c r="E480" s="361" t="s">
        <v>390</v>
      </c>
      <c r="F480" s="361" t="s">
        <v>159</v>
      </c>
      <c r="G480" s="405">
        <v>29</v>
      </c>
      <c r="H480" s="716">
        <v>55.48</v>
      </c>
      <c r="I480" s="269">
        <v>1608.92</v>
      </c>
      <c r="J480" s="270">
        <f t="shared" si="14"/>
        <v>6.2451213822243076E-5</v>
      </c>
      <c r="K480" s="271">
        <f t="shared" si="15"/>
        <v>0.99255484563428908</v>
      </c>
    </row>
    <row r="481" spans="1:11" ht="25.5" x14ac:dyDescent="0.25">
      <c r="A481" s="246" t="s">
        <v>73</v>
      </c>
      <c r="B481" s="360" t="s">
        <v>4973</v>
      </c>
      <c r="C481" s="361" t="s">
        <v>160</v>
      </c>
      <c r="D481" s="362" t="s">
        <v>4974</v>
      </c>
      <c r="E481" s="361" t="s">
        <v>390</v>
      </c>
      <c r="F481" s="361" t="s">
        <v>188</v>
      </c>
      <c r="G481" s="405">
        <v>576.76565000000005</v>
      </c>
      <c r="H481" s="716">
        <v>2.78</v>
      </c>
      <c r="I481" s="269">
        <v>1603.4085070000001</v>
      </c>
      <c r="J481" s="270">
        <f t="shared" si="14"/>
        <v>6.2237281850595767E-5</v>
      </c>
      <c r="K481" s="271">
        <f t="shared" si="15"/>
        <v>0.9926170829161397</v>
      </c>
    </row>
    <row r="482" spans="1:11" x14ac:dyDescent="0.25">
      <c r="A482" s="246" t="s">
        <v>73</v>
      </c>
      <c r="B482" s="360" t="s">
        <v>5022</v>
      </c>
      <c r="C482" s="361" t="s">
        <v>1336</v>
      </c>
      <c r="D482" s="362" t="s">
        <v>5023</v>
      </c>
      <c r="E482" s="361" t="s">
        <v>390</v>
      </c>
      <c r="F482" s="361" t="s">
        <v>156</v>
      </c>
      <c r="G482" s="405">
        <v>146.373672</v>
      </c>
      <c r="H482" s="716">
        <v>10.85</v>
      </c>
      <c r="I482" s="269">
        <v>1588.1543412000001</v>
      </c>
      <c r="J482" s="270">
        <f t="shared" si="14"/>
        <v>6.1645182075556763E-5</v>
      </c>
      <c r="K482" s="271">
        <f t="shared" si="15"/>
        <v>0.99267872809821522</v>
      </c>
    </row>
    <row r="483" spans="1:11" x14ac:dyDescent="0.25">
      <c r="A483" s="246" t="s">
        <v>73</v>
      </c>
      <c r="B483" s="360" t="s">
        <v>5087</v>
      </c>
      <c r="C483" s="361" t="s">
        <v>1336</v>
      </c>
      <c r="D483" s="362" t="s">
        <v>5088</v>
      </c>
      <c r="E483" s="361" t="s">
        <v>390</v>
      </c>
      <c r="F483" s="361" t="s">
        <v>136</v>
      </c>
      <c r="G483" s="405">
        <v>348.64611000000002</v>
      </c>
      <c r="H483" s="716">
        <v>4.5</v>
      </c>
      <c r="I483" s="269">
        <v>1568.9074949999999</v>
      </c>
      <c r="J483" s="270">
        <f t="shared" si="14"/>
        <v>6.0898103968851627E-5</v>
      </c>
      <c r="K483" s="271">
        <f t="shared" si="15"/>
        <v>0.99273962620218403</v>
      </c>
    </row>
    <row r="484" spans="1:11" x14ac:dyDescent="0.25">
      <c r="A484" s="246" t="s">
        <v>73</v>
      </c>
      <c r="B484" s="360" t="s">
        <v>4685</v>
      </c>
      <c r="C484" s="361" t="s">
        <v>1336</v>
      </c>
      <c r="D484" s="362" t="s">
        <v>4686</v>
      </c>
      <c r="E484" s="361" t="s">
        <v>390</v>
      </c>
      <c r="F484" s="361" t="s">
        <v>136</v>
      </c>
      <c r="G484" s="405">
        <v>2</v>
      </c>
      <c r="H484" s="716">
        <v>766.49</v>
      </c>
      <c r="I484" s="269">
        <v>1532.98</v>
      </c>
      <c r="J484" s="270">
        <f t="shared" si="14"/>
        <v>5.9503556277019486E-5</v>
      </c>
      <c r="K484" s="271">
        <f t="shared" si="15"/>
        <v>0.99279912975846107</v>
      </c>
    </row>
    <row r="485" spans="1:11" x14ac:dyDescent="0.25">
      <c r="A485" s="246" t="s">
        <v>73</v>
      </c>
      <c r="B485" s="360" t="s">
        <v>4241</v>
      </c>
      <c r="C485" s="361" t="s">
        <v>1336</v>
      </c>
      <c r="D485" s="362" t="s">
        <v>4242</v>
      </c>
      <c r="E485" s="361" t="s">
        <v>390</v>
      </c>
      <c r="F485" s="361" t="s">
        <v>136</v>
      </c>
      <c r="G485" s="405">
        <v>67</v>
      </c>
      <c r="H485" s="716">
        <v>22.71</v>
      </c>
      <c r="I485" s="269">
        <v>1521.57</v>
      </c>
      <c r="J485" s="270">
        <f t="shared" si="14"/>
        <v>5.9060670148615468E-5</v>
      </c>
      <c r="K485" s="271">
        <f t="shared" si="15"/>
        <v>0.99285819042860968</v>
      </c>
    </row>
    <row r="486" spans="1:11" x14ac:dyDescent="0.25">
      <c r="A486" s="246" t="s">
        <v>73</v>
      </c>
      <c r="B486" s="360" t="s">
        <v>5321</v>
      </c>
      <c r="C486" s="361" t="s">
        <v>1336</v>
      </c>
      <c r="D486" s="362" t="s">
        <v>5322</v>
      </c>
      <c r="E486" s="361" t="s">
        <v>390</v>
      </c>
      <c r="F486" s="361" t="s">
        <v>136</v>
      </c>
      <c r="G486" s="405">
        <v>9</v>
      </c>
      <c r="H486" s="716">
        <v>168.76</v>
      </c>
      <c r="I486" s="269">
        <v>1518.84</v>
      </c>
      <c r="J486" s="270">
        <f t="shared" si="14"/>
        <v>5.8954703528935973E-5</v>
      </c>
      <c r="K486" s="271">
        <f t="shared" si="15"/>
        <v>0.99291714513213858</v>
      </c>
    </row>
    <row r="487" spans="1:11" x14ac:dyDescent="0.25">
      <c r="A487" s="246" t="s">
        <v>73</v>
      </c>
      <c r="B487" s="360" t="s">
        <v>4466</v>
      </c>
      <c r="C487" s="361" t="s">
        <v>1336</v>
      </c>
      <c r="D487" s="362" t="s">
        <v>4467</v>
      </c>
      <c r="E487" s="361" t="s">
        <v>390</v>
      </c>
      <c r="F487" s="361" t="s">
        <v>136</v>
      </c>
      <c r="G487" s="405">
        <v>60</v>
      </c>
      <c r="H487" s="716">
        <v>25.13</v>
      </c>
      <c r="I487" s="269">
        <v>1507.8</v>
      </c>
      <c r="J487" s="270">
        <f t="shared" si="14"/>
        <v>5.8526179176825519E-5</v>
      </c>
      <c r="K487" s="271">
        <f t="shared" si="15"/>
        <v>0.99297567131131537</v>
      </c>
    </row>
    <row r="488" spans="1:11" ht="38.25" x14ac:dyDescent="0.25">
      <c r="A488" s="246" t="s">
        <v>73</v>
      </c>
      <c r="B488" s="360" t="s">
        <v>5694</v>
      </c>
      <c r="C488" s="361" t="s">
        <v>160</v>
      </c>
      <c r="D488" s="362" t="s">
        <v>5695</v>
      </c>
      <c r="E488" s="361" t="s">
        <v>491</v>
      </c>
      <c r="F488" s="361" t="s">
        <v>159</v>
      </c>
      <c r="G488" s="405">
        <v>1.5225292248172517E-2</v>
      </c>
      <c r="H488" s="716">
        <v>98734.35</v>
      </c>
      <c r="I488" s="269">
        <v>1503.2593336833522</v>
      </c>
      <c r="J488" s="270">
        <f t="shared" si="14"/>
        <v>5.8349930436654209E-5</v>
      </c>
      <c r="K488" s="271">
        <f t="shared" si="15"/>
        <v>0.993034021241752</v>
      </c>
    </row>
    <row r="489" spans="1:11" x14ac:dyDescent="0.25">
      <c r="A489" s="246" t="s">
        <v>73</v>
      </c>
      <c r="B489" s="360" t="s">
        <v>886</v>
      </c>
      <c r="C489" s="361" t="s">
        <v>1336</v>
      </c>
      <c r="D489" s="362" t="s">
        <v>578</v>
      </c>
      <c r="E489" s="361" t="s">
        <v>390</v>
      </c>
      <c r="F489" s="361" t="s">
        <v>156</v>
      </c>
      <c r="G489" s="405">
        <v>132.02930000000001</v>
      </c>
      <c r="H489" s="716">
        <v>11.34</v>
      </c>
      <c r="I489" s="269">
        <v>1497.212262</v>
      </c>
      <c r="J489" s="270">
        <f t="shared" si="14"/>
        <v>5.81152096508504E-5</v>
      </c>
      <c r="K489" s="271">
        <f t="shared" si="15"/>
        <v>0.99309213645140282</v>
      </c>
    </row>
    <row r="490" spans="1:11" x14ac:dyDescent="0.25">
      <c r="A490" s="246" t="s">
        <v>73</v>
      </c>
      <c r="B490" s="360" t="s">
        <v>478</v>
      </c>
      <c r="C490" s="361" t="s">
        <v>1336</v>
      </c>
      <c r="D490" s="362" t="s">
        <v>270</v>
      </c>
      <c r="E490" s="361" t="s">
        <v>390</v>
      </c>
      <c r="F490" s="361" t="s">
        <v>136</v>
      </c>
      <c r="G490" s="405">
        <v>35</v>
      </c>
      <c r="H490" s="716">
        <v>42.65</v>
      </c>
      <c r="I490" s="269">
        <v>1492.75</v>
      </c>
      <c r="J490" s="270">
        <f t="shared" si="14"/>
        <v>5.7942004222182183E-5</v>
      </c>
      <c r="K490" s="271">
        <f t="shared" si="15"/>
        <v>0.99315007845562497</v>
      </c>
    </row>
    <row r="491" spans="1:11" x14ac:dyDescent="0.25">
      <c r="A491" s="246" t="s">
        <v>73</v>
      </c>
      <c r="B491" s="360" t="s">
        <v>4623</v>
      </c>
      <c r="C491" s="361" t="s">
        <v>1336</v>
      </c>
      <c r="D491" s="362" t="s">
        <v>2368</v>
      </c>
      <c r="E491" s="361" t="s">
        <v>390</v>
      </c>
      <c r="F491" s="361" t="s">
        <v>136</v>
      </c>
      <c r="G491" s="405">
        <v>394</v>
      </c>
      <c r="H491" s="716">
        <v>3.78</v>
      </c>
      <c r="I491" s="269">
        <v>1489.32</v>
      </c>
      <c r="J491" s="270">
        <f t="shared" si="14"/>
        <v>5.7808866674379743E-5</v>
      </c>
      <c r="K491" s="271">
        <f t="shared" si="15"/>
        <v>0.99320788732229937</v>
      </c>
    </row>
    <row r="492" spans="1:11" ht="25.5" x14ac:dyDescent="0.25">
      <c r="A492" s="246" t="s">
        <v>73</v>
      </c>
      <c r="B492" s="360" t="s">
        <v>4319</v>
      </c>
      <c r="C492" s="361" t="s">
        <v>160</v>
      </c>
      <c r="D492" s="362" t="s">
        <v>4320</v>
      </c>
      <c r="E492" s="361" t="s">
        <v>390</v>
      </c>
      <c r="F492" s="361" t="s">
        <v>159</v>
      </c>
      <c r="G492" s="405">
        <v>130</v>
      </c>
      <c r="H492" s="716">
        <v>11.43</v>
      </c>
      <c r="I492" s="269">
        <v>1485.9</v>
      </c>
      <c r="J492" s="270">
        <f t="shared" si="14"/>
        <v>5.7676117282693358E-5</v>
      </c>
      <c r="K492" s="271">
        <f t="shared" si="15"/>
        <v>0.99326556343958206</v>
      </c>
    </row>
    <row r="493" spans="1:11" x14ac:dyDescent="0.25">
      <c r="A493" s="246" t="s">
        <v>73</v>
      </c>
      <c r="B493" s="360" t="s">
        <v>4072</v>
      </c>
      <c r="C493" s="361" t="s">
        <v>1336</v>
      </c>
      <c r="D493" s="362" t="s">
        <v>4073</v>
      </c>
      <c r="E493" s="361" t="s">
        <v>390</v>
      </c>
      <c r="F493" s="361" t="s">
        <v>141</v>
      </c>
      <c r="G493" s="405">
        <v>71.400000000000006</v>
      </c>
      <c r="H493" s="716">
        <v>20.7</v>
      </c>
      <c r="I493" s="269">
        <v>1477.98</v>
      </c>
      <c r="J493" s="270">
        <f t="shared" si="14"/>
        <v>5.7368697638788024E-5</v>
      </c>
      <c r="K493" s="271">
        <f t="shared" si="15"/>
        <v>0.99332293213722089</v>
      </c>
    </row>
    <row r="494" spans="1:11" ht="25.5" x14ac:dyDescent="0.25">
      <c r="A494" s="246" t="s">
        <v>73</v>
      </c>
      <c r="B494" s="360" t="s">
        <v>4971</v>
      </c>
      <c r="C494" s="361" t="s">
        <v>160</v>
      </c>
      <c r="D494" s="362" t="s">
        <v>4972</v>
      </c>
      <c r="E494" s="361" t="s">
        <v>390</v>
      </c>
      <c r="F494" s="361" t="s">
        <v>159</v>
      </c>
      <c r="G494" s="405">
        <v>14691.549304</v>
      </c>
      <c r="H494" s="716">
        <v>0.1</v>
      </c>
      <c r="I494" s="269">
        <v>1469.1549304</v>
      </c>
      <c r="J494" s="270">
        <f t="shared" si="14"/>
        <v>5.7026147164814317E-5</v>
      </c>
      <c r="K494" s="271">
        <f t="shared" si="15"/>
        <v>0.99337995828438574</v>
      </c>
    </row>
    <row r="495" spans="1:11" x14ac:dyDescent="0.25">
      <c r="A495" s="246" t="s">
        <v>73</v>
      </c>
      <c r="B495" s="360" t="s">
        <v>4282</v>
      </c>
      <c r="C495" s="361" t="s">
        <v>160</v>
      </c>
      <c r="D495" s="362" t="s">
        <v>4283</v>
      </c>
      <c r="E495" s="361" t="s">
        <v>390</v>
      </c>
      <c r="F495" s="361" t="s">
        <v>159</v>
      </c>
      <c r="G495" s="405">
        <v>6</v>
      </c>
      <c r="H495" s="716">
        <v>244.51</v>
      </c>
      <c r="I495" s="269">
        <v>1467.06</v>
      </c>
      <c r="J495" s="270">
        <f t="shared" si="14"/>
        <v>5.6944831160070066E-5</v>
      </c>
      <c r="K495" s="271">
        <f t="shared" si="15"/>
        <v>0.99343690311554578</v>
      </c>
    </row>
    <row r="496" spans="1:11" x14ac:dyDescent="0.25">
      <c r="A496" s="246" t="s">
        <v>73</v>
      </c>
      <c r="B496" s="360" t="s">
        <v>4588</v>
      </c>
      <c r="C496" s="361" t="s">
        <v>1336</v>
      </c>
      <c r="D496" s="362" t="s">
        <v>4589</v>
      </c>
      <c r="E496" s="361" t="s">
        <v>390</v>
      </c>
      <c r="F496" s="361" t="s">
        <v>136</v>
      </c>
      <c r="G496" s="405">
        <v>13</v>
      </c>
      <c r="H496" s="716">
        <v>112.84</v>
      </c>
      <c r="I496" s="269">
        <v>1466.92</v>
      </c>
      <c r="J496" s="270">
        <f t="shared" si="14"/>
        <v>5.6939396974445481E-5</v>
      </c>
      <c r="K496" s="271">
        <f t="shared" si="15"/>
        <v>0.99349384251252026</v>
      </c>
    </row>
    <row r="497" spans="1:11" x14ac:dyDescent="0.25">
      <c r="A497" s="246" t="s">
        <v>73</v>
      </c>
      <c r="B497" s="360" t="s">
        <v>671</v>
      </c>
      <c r="C497" s="361" t="s">
        <v>1336</v>
      </c>
      <c r="D497" s="362" t="s">
        <v>416</v>
      </c>
      <c r="E497" s="361" t="s">
        <v>390</v>
      </c>
      <c r="F497" s="361" t="s">
        <v>136</v>
      </c>
      <c r="G497" s="405">
        <v>166</v>
      </c>
      <c r="H497" s="716">
        <v>8.81</v>
      </c>
      <c r="I497" s="269">
        <v>1462.46</v>
      </c>
      <c r="J497" s="270">
        <f t="shared" si="14"/>
        <v>5.6766279346690709E-5</v>
      </c>
      <c r="K497" s="271">
        <f t="shared" si="15"/>
        <v>0.99355060879186696</v>
      </c>
    </row>
    <row r="498" spans="1:11" x14ac:dyDescent="0.25">
      <c r="A498" s="246" t="s">
        <v>73</v>
      </c>
      <c r="B498" s="360" t="s">
        <v>716</v>
      </c>
      <c r="C498" s="361" t="s">
        <v>1336</v>
      </c>
      <c r="D498" s="362" t="s">
        <v>466</v>
      </c>
      <c r="E498" s="361" t="s">
        <v>390</v>
      </c>
      <c r="F498" s="361" t="s">
        <v>138</v>
      </c>
      <c r="G498" s="405">
        <v>121.15568</v>
      </c>
      <c r="H498" s="716">
        <v>11.73</v>
      </c>
      <c r="I498" s="269">
        <v>1421.1561263999999</v>
      </c>
      <c r="J498" s="270">
        <f t="shared" si="14"/>
        <v>5.5163044231283783E-5</v>
      </c>
      <c r="K498" s="271">
        <f t="shared" si="15"/>
        <v>0.99360577183609822</v>
      </c>
    </row>
    <row r="499" spans="1:11" x14ac:dyDescent="0.25">
      <c r="A499" s="246" t="s">
        <v>73</v>
      </c>
      <c r="B499" s="360" t="s">
        <v>768</v>
      </c>
      <c r="C499" s="361" t="s">
        <v>1336</v>
      </c>
      <c r="D499" s="362" t="s">
        <v>653</v>
      </c>
      <c r="E499" s="361" t="s">
        <v>390</v>
      </c>
      <c r="F499" s="361" t="s">
        <v>141</v>
      </c>
      <c r="G499" s="405">
        <v>31.18</v>
      </c>
      <c r="H499" s="716">
        <v>45.48</v>
      </c>
      <c r="I499" s="269">
        <v>1418.0663999999999</v>
      </c>
      <c r="J499" s="270">
        <f t="shared" si="14"/>
        <v>5.5043114611378115E-5</v>
      </c>
      <c r="K499" s="271">
        <f t="shared" si="15"/>
        <v>0.99366081495070957</v>
      </c>
    </row>
    <row r="500" spans="1:11" x14ac:dyDescent="0.25">
      <c r="A500" s="246" t="s">
        <v>73</v>
      </c>
      <c r="B500" s="360" t="s">
        <v>700</v>
      </c>
      <c r="C500" s="361" t="s">
        <v>1336</v>
      </c>
      <c r="D500" s="362" t="s">
        <v>445</v>
      </c>
      <c r="E500" s="361" t="s">
        <v>390</v>
      </c>
      <c r="F500" s="361" t="s">
        <v>138</v>
      </c>
      <c r="G500" s="405">
        <v>7.1252180000000003</v>
      </c>
      <c r="H500" s="716">
        <v>198.58</v>
      </c>
      <c r="I500" s="269">
        <v>1414.9257904399999</v>
      </c>
      <c r="J500" s="270">
        <f t="shared" si="14"/>
        <v>5.492120993049669E-5</v>
      </c>
      <c r="K500" s="271">
        <f t="shared" si="15"/>
        <v>0.99371573616064002</v>
      </c>
    </row>
    <row r="501" spans="1:11" x14ac:dyDescent="0.25">
      <c r="A501" s="246" t="s">
        <v>73</v>
      </c>
      <c r="B501" s="360" t="s">
        <v>559</v>
      </c>
      <c r="C501" s="361" t="s">
        <v>1336</v>
      </c>
      <c r="D501" s="362" t="s">
        <v>560</v>
      </c>
      <c r="E501" s="361" t="s">
        <v>390</v>
      </c>
      <c r="F501" s="361" t="s">
        <v>136</v>
      </c>
      <c r="G501" s="405">
        <v>627</v>
      </c>
      <c r="H501" s="716">
        <v>2.25</v>
      </c>
      <c r="I501" s="269">
        <v>1410.75</v>
      </c>
      <c r="J501" s="270">
        <f t="shared" si="14"/>
        <v>5.4759124070637087E-5</v>
      </c>
      <c r="K501" s="271">
        <f t="shared" si="15"/>
        <v>0.99377049528471062</v>
      </c>
    </row>
    <row r="502" spans="1:11" ht="25.5" x14ac:dyDescent="0.25">
      <c r="A502" s="246" t="s">
        <v>73</v>
      </c>
      <c r="B502" s="360" t="s">
        <v>4119</v>
      </c>
      <c r="C502" s="361" t="s">
        <v>1336</v>
      </c>
      <c r="D502" s="362" t="s">
        <v>4120</v>
      </c>
      <c r="E502" s="361" t="s">
        <v>390</v>
      </c>
      <c r="F502" s="361" t="s">
        <v>136</v>
      </c>
      <c r="G502" s="405">
        <v>6</v>
      </c>
      <c r="H502" s="716">
        <v>228</v>
      </c>
      <c r="I502" s="269">
        <v>1368</v>
      </c>
      <c r="J502" s="270">
        <f t="shared" si="14"/>
        <v>5.3099756674557174E-5</v>
      </c>
      <c r="K502" s="271">
        <f t="shared" si="15"/>
        <v>0.99382359504138518</v>
      </c>
    </row>
    <row r="503" spans="1:11" x14ac:dyDescent="0.25">
      <c r="A503" s="246" t="s">
        <v>73</v>
      </c>
      <c r="B503" s="360" t="s">
        <v>4586</v>
      </c>
      <c r="C503" s="361" t="s">
        <v>1336</v>
      </c>
      <c r="D503" s="362" t="s">
        <v>2312</v>
      </c>
      <c r="E503" s="361" t="s">
        <v>390</v>
      </c>
      <c r="F503" s="361" t="s">
        <v>136</v>
      </c>
      <c r="G503" s="405">
        <v>636</v>
      </c>
      <c r="H503" s="716">
        <v>2.09</v>
      </c>
      <c r="I503" s="269">
        <v>1329.24</v>
      </c>
      <c r="J503" s="270">
        <f t="shared" si="14"/>
        <v>5.1595263568778053E-5</v>
      </c>
      <c r="K503" s="271">
        <f t="shared" si="15"/>
        <v>0.99387519030495397</v>
      </c>
    </row>
    <row r="504" spans="1:11" x14ac:dyDescent="0.25">
      <c r="A504" s="246" t="s">
        <v>73</v>
      </c>
      <c r="B504" s="360" t="s">
        <v>4429</v>
      </c>
      <c r="C504" s="361" t="s">
        <v>1336</v>
      </c>
      <c r="D504" s="362" t="s">
        <v>4430</v>
      </c>
      <c r="E504" s="361" t="s">
        <v>390</v>
      </c>
      <c r="F504" s="361" t="s">
        <v>156</v>
      </c>
      <c r="G504" s="405">
        <v>152.99207799999999</v>
      </c>
      <c r="H504" s="716">
        <v>8.67</v>
      </c>
      <c r="I504" s="269">
        <v>1326.4413162599999</v>
      </c>
      <c r="J504" s="270">
        <f t="shared" si="14"/>
        <v>5.1486630947723194E-5</v>
      </c>
      <c r="K504" s="271">
        <f t="shared" si="15"/>
        <v>0.99392667693590164</v>
      </c>
    </row>
    <row r="505" spans="1:11" ht="38.25" x14ac:dyDescent="0.25">
      <c r="A505" s="246" t="s">
        <v>73</v>
      </c>
      <c r="B505" s="360" t="s">
        <v>4163</v>
      </c>
      <c r="C505" s="361" t="s">
        <v>142</v>
      </c>
      <c r="D505" s="362" t="s">
        <v>4164</v>
      </c>
      <c r="E505" s="361" t="s">
        <v>390</v>
      </c>
      <c r="F505" s="361" t="s">
        <v>136</v>
      </c>
      <c r="G505" s="405">
        <v>57</v>
      </c>
      <c r="H505" s="716">
        <v>22.96</v>
      </c>
      <c r="I505" s="269">
        <v>1308.72</v>
      </c>
      <c r="J505" s="270">
        <f t="shared" si="14"/>
        <v>5.0798767218659701E-5</v>
      </c>
      <c r="K505" s="271">
        <f t="shared" si="15"/>
        <v>0.99397747570312034</v>
      </c>
    </row>
    <row r="506" spans="1:11" x14ac:dyDescent="0.25">
      <c r="A506" s="246" t="s">
        <v>73</v>
      </c>
      <c r="B506" s="360" t="s">
        <v>683</v>
      </c>
      <c r="C506" s="361" t="s">
        <v>1336</v>
      </c>
      <c r="D506" s="362" t="s">
        <v>427</v>
      </c>
      <c r="E506" s="361" t="s">
        <v>390</v>
      </c>
      <c r="F506" s="361" t="s">
        <v>136</v>
      </c>
      <c r="G506" s="405">
        <v>102</v>
      </c>
      <c r="H506" s="716">
        <v>12.62</v>
      </c>
      <c r="I506" s="269">
        <v>1287.24</v>
      </c>
      <c r="J506" s="270">
        <f t="shared" si="14"/>
        <v>4.9965007881401302E-5</v>
      </c>
      <c r="K506" s="271">
        <f t="shared" si="15"/>
        <v>0.99402744071100169</v>
      </c>
    </row>
    <row r="507" spans="1:11" ht="38.25" x14ac:dyDescent="0.25">
      <c r="A507" s="246" t="s">
        <v>73</v>
      </c>
      <c r="B507" s="360" t="s">
        <v>3976</v>
      </c>
      <c r="C507" s="361" t="s">
        <v>160</v>
      </c>
      <c r="D507" s="362" t="s">
        <v>3977</v>
      </c>
      <c r="E507" s="361" t="s">
        <v>390</v>
      </c>
      <c r="F507" s="361" t="s">
        <v>138</v>
      </c>
      <c r="G507" s="405">
        <v>1.7034</v>
      </c>
      <c r="H507" s="716">
        <v>753.87</v>
      </c>
      <c r="I507" s="269">
        <v>1284.1421580000001</v>
      </c>
      <c r="J507" s="270">
        <f t="shared" si="14"/>
        <v>4.9844763249518098E-5</v>
      </c>
      <c r="K507" s="271">
        <f t="shared" si="15"/>
        <v>0.99407728547425123</v>
      </c>
    </row>
    <row r="508" spans="1:11" x14ac:dyDescent="0.25">
      <c r="A508" s="246" t="s">
        <v>73</v>
      </c>
      <c r="B508" s="360" t="s">
        <v>5254</v>
      </c>
      <c r="C508" s="361" t="s">
        <v>164</v>
      </c>
      <c r="D508" s="362" t="s">
        <v>5255</v>
      </c>
      <c r="E508" s="361" t="s">
        <v>390</v>
      </c>
      <c r="F508" s="361" t="s">
        <v>141</v>
      </c>
      <c r="G508" s="405">
        <v>87.64</v>
      </c>
      <c r="H508" s="716">
        <v>14.57</v>
      </c>
      <c r="I508" s="269">
        <v>1276.9148</v>
      </c>
      <c r="J508" s="270">
        <f t="shared" si="14"/>
        <v>4.9564228928465528E-5</v>
      </c>
      <c r="K508" s="271">
        <f t="shared" si="15"/>
        <v>0.99412684970317966</v>
      </c>
    </row>
    <row r="509" spans="1:11" x14ac:dyDescent="0.25">
      <c r="A509" s="246" t="s">
        <v>73</v>
      </c>
      <c r="B509" s="360" t="s">
        <v>425</v>
      </c>
      <c r="C509" s="361" t="s">
        <v>1336</v>
      </c>
      <c r="D509" s="362" t="s">
        <v>181</v>
      </c>
      <c r="E509" s="361" t="s">
        <v>390</v>
      </c>
      <c r="F509" s="361" t="s">
        <v>141</v>
      </c>
      <c r="G509" s="405">
        <v>188.81950000000001</v>
      </c>
      <c r="H509" s="716">
        <v>6.69</v>
      </c>
      <c r="I509" s="269">
        <v>1263.2024550000001</v>
      </c>
      <c r="J509" s="270">
        <f t="shared" si="14"/>
        <v>4.9031975870762622E-5</v>
      </c>
      <c r="K509" s="271">
        <f t="shared" si="15"/>
        <v>0.99417588167905047</v>
      </c>
    </row>
    <row r="510" spans="1:11" x14ac:dyDescent="0.25">
      <c r="A510" s="246" t="s">
        <v>73</v>
      </c>
      <c r="B510" s="360" t="s">
        <v>4565</v>
      </c>
      <c r="C510" s="361" t="s">
        <v>1336</v>
      </c>
      <c r="D510" s="362" t="s">
        <v>494</v>
      </c>
      <c r="E510" s="361" t="s">
        <v>390</v>
      </c>
      <c r="F510" s="361" t="s">
        <v>136</v>
      </c>
      <c r="G510" s="405">
        <v>18</v>
      </c>
      <c r="H510" s="716">
        <v>70.14</v>
      </c>
      <c r="I510" s="269">
        <v>1262.52</v>
      </c>
      <c r="J510" s="270">
        <f t="shared" si="14"/>
        <v>4.9005485962545266E-5</v>
      </c>
      <c r="K510" s="271">
        <f t="shared" si="15"/>
        <v>0.994224887165013</v>
      </c>
    </row>
    <row r="511" spans="1:11" ht="25.5" x14ac:dyDescent="0.25">
      <c r="A511" s="246" t="s">
        <v>73</v>
      </c>
      <c r="B511" s="360" t="s">
        <v>822</v>
      </c>
      <c r="C511" s="361" t="s">
        <v>1336</v>
      </c>
      <c r="D511" s="362" t="s">
        <v>635</v>
      </c>
      <c r="E511" s="361" t="s">
        <v>390</v>
      </c>
      <c r="F511" s="361" t="s">
        <v>136</v>
      </c>
      <c r="G511" s="405">
        <v>11459.140135</v>
      </c>
      <c r="H511" s="716">
        <v>0.11</v>
      </c>
      <c r="I511" s="269">
        <v>1260.5054148500001</v>
      </c>
      <c r="J511" s="270">
        <f t="shared" si="14"/>
        <v>4.8927288607819264E-5</v>
      </c>
      <c r="K511" s="271">
        <f t="shared" si="15"/>
        <v>0.99427381445362084</v>
      </c>
    </row>
    <row r="512" spans="1:11" x14ac:dyDescent="0.25">
      <c r="A512" s="246" t="s">
        <v>73</v>
      </c>
      <c r="B512" s="360" t="s">
        <v>4210</v>
      </c>
      <c r="C512" s="361" t="s">
        <v>1336</v>
      </c>
      <c r="D512" s="362" t="s">
        <v>4211</v>
      </c>
      <c r="E512" s="361" t="s">
        <v>390</v>
      </c>
      <c r="F512" s="361" t="s">
        <v>136</v>
      </c>
      <c r="G512" s="405">
        <v>2</v>
      </c>
      <c r="H512" s="716">
        <v>628.99</v>
      </c>
      <c r="I512" s="269">
        <v>1257.98</v>
      </c>
      <c r="J512" s="270">
        <f t="shared" si="14"/>
        <v>4.882926308586216E-5</v>
      </c>
      <c r="K512" s="271">
        <f t="shared" si="15"/>
        <v>0.99432264371670676</v>
      </c>
    </row>
    <row r="513" spans="1:11" x14ac:dyDescent="0.25">
      <c r="A513" s="246" t="s">
        <v>73</v>
      </c>
      <c r="B513" s="360" t="s">
        <v>406</v>
      </c>
      <c r="C513" s="361" t="s">
        <v>1336</v>
      </c>
      <c r="D513" s="362" t="s">
        <v>185</v>
      </c>
      <c r="E513" s="361" t="s">
        <v>390</v>
      </c>
      <c r="F513" s="361" t="s">
        <v>136</v>
      </c>
      <c r="G513" s="405">
        <v>111</v>
      </c>
      <c r="H513" s="716">
        <v>11.33</v>
      </c>
      <c r="I513" s="269">
        <v>1257.6300000000001</v>
      </c>
      <c r="J513" s="270">
        <f t="shared" si="14"/>
        <v>4.8815677621800691E-5</v>
      </c>
      <c r="K513" s="271">
        <f t="shared" si="15"/>
        <v>0.99437145939432858</v>
      </c>
    </row>
    <row r="514" spans="1:11" x14ac:dyDescent="0.25">
      <c r="A514" s="246" t="s">
        <v>73</v>
      </c>
      <c r="B514" s="360" t="s">
        <v>4654</v>
      </c>
      <c r="C514" s="361" t="s">
        <v>1336</v>
      </c>
      <c r="D514" s="362" t="s">
        <v>2405</v>
      </c>
      <c r="E514" s="361" t="s">
        <v>390</v>
      </c>
      <c r="F514" s="361" t="s">
        <v>591</v>
      </c>
      <c r="G514" s="405">
        <v>675</v>
      </c>
      <c r="H514" s="716">
        <v>1.86</v>
      </c>
      <c r="I514" s="269">
        <v>1255.5</v>
      </c>
      <c r="J514" s="270">
        <f t="shared" si="14"/>
        <v>4.873300036908372E-5</v>
      </c>
      <c r="K514" s="271">
        <f t="shared" si="15"/>
        <v>0.9944201923946977</v>
      </c>
    </row>
    <row r="515" spans="1:11" ht="25.5" x14ac:dyDescent="0.25">
      <c r="A515" s="246" t="s">
        <v>73</v>
      </c>
      <c r="B515" s="360" t="s">
        <v>4489</v>
      </c>
      <c r="C515" s="361" t="s">
        <v>160</v>
      </c>
      <c r="D515" s="362" t="s">
        <v>4490</v>
      </c>
      <c r="E515" s="361" t="s">
        <v>390</v>
      </c>
      <c r="F515" s="361" t="s">
        <v>2175</v>
      </c>
      <c r="G515" s="405">
        <v>66.9830808265</v>
      </c>
      <c r="H515" s="716">
        <v>18.399999999999999</v>
      </c>
      <c r="I515" s="269">
        <v>1232.4886872075999</v>
      </c>
      <c r="J515" s="270">
        <f t="shared" si="14"/>
        <v>4.783980218923097E-5</v>
      </c>
      <c r="K515" s="271">
        <f t="shared" si="15"/>
        <v>0.99446803219688695</v>
      </c>
    </row>
    <row r="516" spans="1:11" x14ac:dyDescent="0.25">
      <c r="A516" s="246" t="s">
        <v>73</v>
      </c>
      <c r="B516" s="360" t="s">
        <v>4261</v>
      </c>
      <c r="C516" s="361" t="s">
        <v>1336</v>
      </c>
      <c r="D516" s="362" t="s">
        <v>4262</v>
      </c>
      <c r="E516" s="361" t="s">
        <v>390</v>
      </c>
      <c r="F516" s="361" t="s">
        <v>136</v>
      </c>
      <c r="G516" s="405">
        <v>28</v>
      </c>
      <c r="H516" s="716">
        <v>43.81</v>
      </c>
      <c r="I516" s="269">
        <v>1226.68</v>
      </c>
      <c r="J516" s="270">
        <f t="shared" si="14"/>
        <v>4.7614334442650435E-5</v>
      </c>
      <c r="K516" s="271">
        <f t="shared" si="15"/>
        <v>0.99451564653132962</v>
      </c>
    </row>
    <row r="517" spans="1:11" x14ac:dyDescent="0.25">
      <c r="A517" s="246" t="s">
        <v>73</v>
      </c>
      <c r="B517" s="360" t="s">
        <v>4323</v>
      </c>
      <c r="C517" s="361" t="s">
        <v>160</v>
      </c>
      <c r="D517" s="362" t="s">
        <v>4324</v>
      </c>
      <c r="E517" s="361" t="s">
        <v>390</v>
      </c>
      <c r="F517" s="361" t="s">
        <v>159</v>
      </c>
      <c r="G517" s="405">
        <v>6</v>
      </c>
      <c r="H517" s="716">
        <v>204.18</v>
      </c>
      <c r="I517" s="269">
        <v>1225.08</v>
      </c>
      <c r="J517" s="270">
        <f t="shared" si="14"/>
        <v>4.7552229464083702E-5</v>
      </c>
      <c r="K517" s="271">
        <f t="shared" si="15"/>
        <v>0.99456319876079369</v>
      </c>
    </row>
    <row r="518" spans="1:11" x14ac:dyDescent="0.25">
      <c r="A518" s="246" t="s">
        <v>73</v>
      </c>
      <c r="B518" s="360" t="s">
        <v>4652</v>
      </c>
      <c r="C518" s="361" t="s">
        <v>1336</v>
      </c>
      <c r="D518" s="362" t="s">
        <v>4653</v>
      </c>
      <c r="E518" s="361" t="s">
        <v>390</v>
      </c>
      <c r="F518" s="361" t="s">
        <v>136</v>
      </c>
      <c r="G518" s="405">
        <v>96</v>
      </c>
      <c r="H518" s="716">
        <v>12.7</v>
      </c>
      <c r="I518" s="269">
        <v>1219.2</v>
      </c>
      <c r="J518" s="270">
        <f t="shared" si="14"/>
        <v>4.7323993667850958E-5</v>
      </c>
      <c r="K518" s="271">
        <f t="shared" si="15"/>
        <v>0.99461052275446149</v>
      </c>
    </row>
    <row r="519" spans="1:11" ht="38.25" x14ac:dyDescent="0.25">
      <c r="A519" s="246" t="s">
        <v>73</v>
      </c>
      <c r="B519" s="360" t="s">
        <v>5462</v>
      </c>
      <c r="C519" s="361" t="s">
        <v>142</v>
      </c>
      <c r="D519" s="362" t="s">
        <v>5463</v>
      </c>
      <c r="E519" s="361" t="s">
        <v>390</v>
      </c>
      <c r="F519" s="361" t="s">
        <v>141</v>
      </c>
      <c r="G519" s="405">
        <v>63.5</v>
      </c>
      <c r="H519" s="716">
        <v>18.23</v>
      </c>
      <c r="I519" s="269">
        <v>1157.605</v>
      </c>
      <c r="J519" s="270">
        <f t="shared" si="14"/>
        <v>4.4933146071089738E-5</v>
      </c>
      <c r="K519" s="271">
        <f t="shared" si="15"/>
        <v>0.99465545590053261</v>
      </c>
    </row>
    <row r="520" spans="1:11" ht="25.5" x14ac:dyDescent="0.25">
      <c r="A520" s="246" t="s">
        <v>73</v>
      </c>
      <c r="B520" s="360" t="s">
        <v>4584</v>
      </c>
      <c r="C520" s="361" t="s">
        <v>1336</v>
      </c>
      <c r="D520" s="362" t="s">
        <v>4585</v>
      </c>
      <c r="E520" s="361" t="s">
        <v>390</v>
      </c>
      <c r="F520" s="361" t="s">
        <v>239</v>
      </c>
      <c r="G520" s="405">
        <v>122.06187</v>
      </c>
      <c r="H520" s="716">
        <v>9.3000000000000007</v>
      </c>
      <c r="I520" s="269">
        <v>1135.175391</v>
      </c>
      <c r="J520" s="270">
        <f t="shared" si="14"/>
        <v>4.406252707971148E-5</v>
      </c>
      <c r="K520" s="271">
        <f t="shared" si="15"/>
        <v>0.99469951842761228</v>
      </c>
    </row>
    <row r="521" spans="1:11" x14ac:dyDescent="0.25">
      <c r="A521" s="246" t="s">
        <v>73</v>
      </c>
      <c r="B521" s="360" t="s">
        <v>5253</v>
      </c>
      <c r="C521" s="361" t="s">
        <v>1336</v>
      </c>
      <c r="D521" s="362" t="s">
        <v>3242</v>
      </c>
      <c r="E521" s="361" t="s">
        <v>390</v>
      </c>
      <c r="F521" s="361" t="s">
        <v>141</v>
      </c>
      <c r="G521" s="405">
        <v>43.33</v>
      </c>
      <c r="H521" s="716">
        <v>25.63</v>
      </c>
      <c r="I521" s="269">
        <v>1110.5479</v>
      </c>
      <c r="J521" s="270">
        <f t="shared" si="14"/>
        <v>4.3106595954269336E-5</v>
      </c>
      <c r="K521" s="271">
        <f t="shared" si="15"/>
        <v>0.99474262502356658</v>
      </c>
    </row>
    <row r="522" spans="1:11" x14ac:dyDescent="0.25">
      <c r="A522" s="246" t="s">
        <v>73</v>
      </c>
      <c r="B522" s="360" t="s">
        <v>4425</v>
      </c>
      <c r="C522" s="361" t="s">
        <v>1336</v>
      </c>
      <c r="D522" s="362" t="s">
        <v>4426</v>
      </c>
      <c r="E522" s="361" t="s">
        <v>390</v>
      </c>
      <c r="F522" s="361" t="s">
        <v>156</v>
      </c>
      <c r="G522" s="405">
        <v>139.57714000000001</v>
      </c>
      <c r="H522" s="716">
        <v>7.87</v>
      </c>
      <c r="I522" s="269">
        <v>1098.4720918</v>
      </c>
      <c r="J522" s="270">
        <f t="shared" si="14"/>
        <v>4.2637866073371221E-5</v>
      </c>
      <c r="K522" s="271">
        <f t="shared" si="15"/>
        <v>0.99478526288963998</v>
      </c>
    </row>
    <row r="523" spans="1:11" x14ac:dyDescent="0.25">
      <c r="A523" s="246" t="s">
        <v>73</v>
      </c>
      <c r="B523" s="360" t="s">
        <v>4384</v>
      </c>
      <c r="C523" s="361" t="s">
        <v>1336</v>
      </c>
      <c r="D523" s="362" t="s">
        <v>4385</v>
      </c>
      <c r="E523" s="361" t="s">
        <v>390</v>
      </c>
      <c r="F523" s="361" t="s">
        <v>136</v>
      </c>
      <c r="G523" s="405">
        <v>47</v>
      </c>
      <c r="H523" s="716">
        <v>23.36</v>
      </c>
      <c r="I523" s="269">
        <v>1097.92</v>
      </c>
      <c r="J523" s="270">
        <f t="shared" si="14"/>
        <v>4.2616436292492558E-5</v>
      </c>
      <c r="K523" s="271">
        <f t="shared" si="15"/>
        <v>0.99482787932593242</v>
      </c>
    </row>
    <row r="524" spans="1:11" ht="25.5" x14ac:dyDescent="0.25">
      <c r="A524" s="246" t="s">
        <v>73</v>
      </c>
      <c r="B524" s="360" t="s">
        <v>4341</v>
      </c>
      <c r="C524" s="361" t="s">
        <v>160</v>
      </c>
      <c r="D524" s="362" t="s">
        <v>4342</v>
      </c>
      <c r="E524" s="361" t="s">
        <v>390</v>
      </c>
      <c r="F524" s="361" t="s">
        <v>159</v>
      </c>
      <c r="G524" s="405">
        <v>20</v>
      </c>
      <c r="H524" s="716">
        <v>54.41</v>
      </c>
      <c r="I524" s="269">
        <v>1088.2</v>
      </c>
      <c r="J524" s="270">
        <f t="shared" si="14"/>
        <v>4.2239148547699647E-5</v>
      </c>
      <c r="K524" s="271">
        <f t="shared" si="15"/>
        <v>0.99487011847448015</v>
      </c>
    </row>
    <row r="525" spans="1:11" x14ac:dyDescent="0.25">
      <c r="A525" s="246" t="s">
        <v>73</v>
      </c>
      <c r="B525" s="360" t="s">
        <v>747</v>
      </c>
      <c r="C525" s="361" t="s">
        <v>160</v>
      </c>
      <c r="D525" s="362" t="s">
        <v>613</v>
      </c>
      <c r="E525" s="361" t="s">
        <v>390</v>
      </c>
      <c r="F525" s="361" t="s">
        <v>159</v>
      </c>
      <c r="G525" s="405">
        <v>280</v>
      </c>
      <c r="H525" s="716">
        <v>3.85</v>
      </c>
      <c r="I525" s="269">
        <v>1078</v>
      </c>
      <c r="J525" s="270">
        <f t="shared" ref="J525:J588" si="16">(I525/$K$987)</f>
        <v>4.1843229309336722E-5</v>
      </c>
      <c r="K525" s="271">
        <f t="shared" ref="K525:K588" si="17">(J525+K524)</f>
        <v>0.99491196170378948</v>
      </c>
    </row>
    <row r="526" spans="1:11" ht="25.5" x14ac:dyDescent="0.25">
      <c r="A526" s="246" t="s">
        <v>73</v>
      </c>
      <c r="B526" s="360" t="s">
        <v>4926</v>
      </c>
      <c r="C526" s="361" t="s">
        <v>160</v>
      </c>
      <c r="D526" s="362" t="s">
        <v>4927</v>
      </c>
      <c r="E526" s="361" t="s">
        <v>390</v>
      </c>
      <c r="F526" s="361" t="s">
        <v>159</v>
      </c>
      <c r="G526" s="405">
        <v>730</v>
      </c>
      <c r="H526" s="716">
        <v>1.47</v>
      </c>
      <c r="I526" s="269">
        <v>1073.0999999999999</v>
      </c>
      <c r="J526" s="270">
        <f t="shared" si="16"/>
        <v>4.1653032812476094E-5</v>
      </c>
      <c r="K526" s="271">
        <f t="shared" si="17"/>
        <v>0.99495361473660193</v>
      </c>
    </row>
    <row r="527" spans="1:11" ht="25.5" x14ac:dyDescent="0.25">
      <c r="A527" s="246" t="s">
        <v>73</v>
      </c>
      <c r="B527" s="360" t="s">
        <v>5524</v>
      </c>
      <c r="C527" s="361" t="s">
        <v>160</v>
      </c>
      <c r="D527" s="362" t="s">
        <v>5525</v>
      </c>
      <c r="E527" s="361" t="s">
        <v>390</v>
      </c>
      <c r="F527" s="361" t="s">
        <v>5526</v>
      </c>
      <c r="G527" s="405">
        <v>28.678239999999999</v>
      </c>
      <c r="H527" s="716">
        <v>37.31</v>
      </c>
      <c r="I527" s="269">
        <v>1069.9851344000001</v>
      </c>
      <c r="J527" s="270">
        <f t="shared" si="16"/>
        <v>4.1532127399147196E-5</v>
      </c>
      <c r="K527" s="271">
        <f t="shared" si="17"/>
        <v>0.99499514686400103</v>
      </c>
    </row>
    <row r="528" spans="1:11" x14ac:dyDescent="0.25">
      <c r="A528" s="246" t="s">
        <v>73</v>
      </c>
      <c r="B528" s="360" t="s">
        <v>4046</v>
      </c>
      <c r="C528" s="361" t="s">
        <v>1336</v>
      </c>
      <c r="D528" s="362" t="s">
        <v>4047</v>
      </c>
      <c r="E528" s="361" t="s">
        <v>390</v>
      </c>
      <c r="F528" s="361" t="s">
        <v>141</v>
      </c>
      <c r="G528" s="405">
        <v>154.51</v>
      </c>
      <c r="H528" s="716">
        <v>6.9</v>
      </c>
      <c r="I528" s="269">
        <v>1066.1189999999999</v>
      </c>
      <c r="J528" s="270">
        <f t="shared" si="16"/>
        <v>4.1382061027867118E-5</v>
      </c>
      <c r="K528" s="271">
        <f t="shared" si="17"/>
        <v>0.99503652892502892</v>
      </c>
    </row>
    <row r="529" spans="1:11" x14ac:dyDescent="0.25">
      <c r="A529" s="246" t="s">
        <v>73</v>
      </c>
      <c r="B529" s="360" t="s">
        <v>4750</v>
      </c>
      <c r="C529" s="361" t="s">
        <v>1336</v>
      </c>
      <c r="D529" s="362" t="s">
        <v>4751</v>
      </c>
      <c r="E529" s="361" t="s">
        <v>390</v>
      </c>
      <c r="F529" s="361" t="s">
        <v>136</v>
      </c>
      <c r="G529" s="405">
        <v>13</v>
      </c>
      <c r="H529" s="716">
        <v>81.489999999999995</v>
      </c>
      <c r="I529" s="269">
        <v>1059.3699999999999</v>
      </c>
      <c r="J529" s="270">
        <f t="shared" si="16"/>
        <v>4.1120094465150315E-5</v>
      </c>
      <c r="K529" s="271">
        <f t="shared" si="17"/>
        <v>0.99507764901949403</v>
      </c>
    </row>
    <row r="530" spans="1:11" x14ac:dyDescent="0.25">
      <c r="A530" s="246" t="s">
        <v>73</v>
      </c>
      <c r="B530" s="360" t="s">
        <v>4772</v>
      </c>
      <c r="C530" s="361" t="s">
        <v>1336</v>
      </c>
      <c r="D530" s="362" t="s">
        <v>4773</v>
      </c>
      <c r="E530" s="361" t="s">
        <v>390</v>
      </c>
      <c r="F530" s="361" t="s">
        <v>136</v>
      </c>
      <c r="G530" s="405">
        <v>12</v>
      </c>
      <c r="H530" s="716">
        <v>87.62</v>
      </c>
      <c r="I530" s="269">
        <v>1051.44</v>
      </c>
      <c r="J530" s="270">
        <f t="shared" si="16"/>
        <v>4.0812286665128946E-5</v>
      </c>
      <c r="K530" s="271">
        <f t="shared" si="17"/>
        <v>0.99511846130615911</v>
      </c>
    </row>
    <row r="531" spans="1:11" x14ac:dyDescent="0.25">
      <c r="A531" s="246" t="s">
        <v>73</v>
      </c>
      <c r="B531" s="360" t="s">
        <v>4278</v>
      </c>
      <c r="C531" s="361" t="s">
        <v>1336</v>
      </c>
      <c r="D531" s="362" t="s">
        <v>1896</v>
      </c>
      <c r="E531" s="361" t="s">
        <v>390</v>
      </c>
      <c r="F531" s="361" t="s">
        <v>141</v>
      </c>
      <c r="G531" s="405">
        <v>16.365268</v>
      </c>
      <c r="H531" s="716">
        <v>63.62</v>
      </c>
      <c r="I531" s="269">
        <v>1041.1583501600001</v>
      </c>
      <c r="J531" s="270">
        <f t="shared" si="16"/>
        <v>4.0413198138289034E-5</v>
      </c>
      <c r="K531" s="271">
        <f t="shared" si="17"/>
        <v>0.99515887450429741</v>
      </c>
    </row>
    <row r="532" spans="1:11" x14ac:dyDescent="0.25">
      <c r="A532" s="246" t="s">
        <v>73</v>
      </c>
      <c r="B532" s="360" t="s">
        <v>5290</v>
      </c>
      <c r="C532" s="361" t="s">
        <v>164</v>
      </c>
      <c r="D532" s="362" t="s">
        <v>5291</v>
      </c>
      <c r="E532" s="361" t="s">
        <v>390</v>
      </c>
      <c r="F532" s="361" t="s">
        <v>136</v>
      </c>
      <c r="G532" s="405">
        <v>16</v>
      </c>
      <c r="H532" s="716">
        <v>65</v>
      </c>
      <c r="I532" s="269">
        <v>1040</v>
      </c>
      <c r="J532" s="270">
        <f t="shared" si="16"/>
        <v>4.0368236068376798E-5</v>
      </c>
      <c r="K532" s="271">
        <f t="shared" si="17"/>
        <v>0.99519924274036575</v>
      </c>
    </row>
    <row r="533" spans="1:11" ht="38.25" x14ac:dyDescent="0.25">
      <c r="A533" s="246" t="s">
        <v>73</v>
      </c>
      <c r="B533" s="360" t="s">
        <v>4165</v>
      </c>
      <c r="C533" s="361" t="s">
        <v>142</v>
      </c>
      <c r="D533" s="362" t="s">
        <v>4166</v>
      </c>
      <c r="E533" s="361" t="s">
        <v>390</v>
      </c>
      <c r="F533" s="361" t="s">
        <v>136</v>
      </c>
      <c r="G533" s="405">
        <v>21</v>
      </c>
      <c r="H533" s="716">
        <v>48.66</v>
      </c>
      <c r="I533" s="269">
        <v>1021.86</v>
      </c>
      <c r="J533" s="270">
        <f t="shared" si="16"/>
        <v>3.9664120873876458E-5</v>
      </c>
      <c r="K533" s="271">
        <f t="shared" si="17"/>
        <v>0.99523890686123961</v>
      </c>
    </row>
    <row r="534" spans="1:11" x14ac:dyDescent="0.25">
      <c r="A534" s="246" t="s">
        <v>73</v>
      </c>
      <c r="B534" s="360" t="s">
        <v>4796</v>
      </c>
      <c r="C534" s="361" t="s">
        <v>1336</v>
      </c>
      <c r="D534" s="362" t="s">
        <v>4797</v>
      </c>
      <c r="E534" s="361" t="s">
        <v>390</v>
      </c>
      <c r="F534" s="361" t="s">
        <v>136</v>
      </c>
      <c r="G534" s="405">
        <v>4</v>
      </c>
      <c r="H534" s="716">
        <v>254.69</v>
      </c>
      <c r="I534" s="269">
        <v>1018.76</v>
      </c>
      <c r="J534" s="270">
        <f t="shared" si="16"/>
        <v>3.9543792477903413E-5</v>
      </c>
      <c r="K534" s="271">
        <f t="shared" si="17"/>
        <v>0.99527845065371756</v>
      </c>
    </row>
    <row r="535" spans="1:11" x14ac:dyDescent="0.25">
      <c r="A535" s="246" t="s">
        <v>73</v>
      </c>
      <c r="B535" s="360" t="s">
        <v>5395</v>
      </c>
      <c r="C535" s="361" t="s">
        <v>1336</v>
      </c>
      <c r="D535" s="362" t="s">
        <v>5396</v>
      </c>
      <c r="E535" s="361" t="s">
        <v>390</v>
      </c>
      <c r="F535" s="361" t="s">
        <v>136</v>
      </c>
      <c r="G535" s="405">
        <v>2</v>
      </c>
      <c r="H535" s="716">
        <v>503.62</v>
      </c>
      <c r="I535" s="269">
        <v>1007.24</v>
      </c>
      <c r="J535" s="270">
        <f t="shared" si="16"/>
        <v>3.9096636632222932E-5</v>
      </c>
      <c r="K535" s="271">
        <f t="shared" si="17"/>
        <v>0.99531754729034982</v>
      </c>
    </row>
    <row r="536" spans="1:11" x14ac:dyDescent="0.25">
      <c r="A536" s="246" t="s">
        <v>73</v>
      </c>
      <c r="B536" s="360" t="s">
        <v>4256</v>
      </c>
      <c r="C536" s="361" t="s">
        <v>1336</v>
      </c>
      <c r="D536" s="362" t="s">
        <v>1854</v>
      </c>
      <c r="E536" s="361" t="s">
        <v>390</v>
      </c>
      <c r="F536" s="361" t="s">
        <v>136</v>
      </c>
      <c r="G536" s="405">
        <v>2</v>
      </c>
      <c r="H536" s="716">
        <v>501.85</v>
      </c>
      <c r="I536" s="269">
        <v>1003.7</v>
      </c>
      <c r="J536" s="270">
        <f t="shared" si="16"/>
        <v>3.8959229367144036E-5</v>
      </c>
      <c r="K536" s="271">
        <f t="shared" si="17"/>
        <v>0.99535650651971697</v>
      </c>
    </row>
    <row r="537" spans="1:11" ht="25.5" x14ac:dyDescent="0.25">
      <c r="A537" s="246" t="s">
        <v>73</v>
      </c>
      <c r="B537" s="360" t="s">
        <v>5505</v>
      </c>
      <c r="C537" s="361" t="s">
        <v>164</v>
      </c>
      <c r="D537" s="362" t="s">
        <v>5506</v>
      </c>
      <c r="E537" s="361" t="s">
        <v>1292</v>
      </c>
      <c r="F537" s="361" t="s">
        <v>131</v>
      </c>
      <c r="G537" s="405">
        <v>1.44</v>
      </c>
      <c r="H537" s="716">
        <v>695.38</v>
      </c>
      <c r="I537" s="269">
        <v>1001.3472</v>
      </c>
      <c r="J537" s="270">
        <f t="shared" si="16"/>
        <v>3.8867903996161652E-5</v>
      </c>
      <c r="K537" s="271">
        <f t="shared" si="17"/>
        <v>0.99539537442371318</v>
      </c>
    </row>
    <row r="538" spans="1:11" ht="25.5" x14ac:dyDescent="0.25">
      <c r="A538" s="246" t="s">
        <v>73</v>
      </c>
      <c r="B538" s="360" t="s">
        <v>5714</v>
      </c>
      <c r="C538" s="361" t="s">
        <v>160</v>
      </c>
      <c r="D538" s="362" t="s">
        <v>5715</v>
      </c>
      <c r="E538" s="361" t="s">
        <v>390</v>
      </c>
      <c r="F538" s="361" t="s">
        <v>131</v>
      </c>
      <c r="G538" s="405">
        <v>13.81599898</v>
      </c>
      <c r="H538" s="716">
        <v>72.44</v>
      </c>
      <c r="I538" s="269">
        <v>1000.8309661112</v>
      </c>
      <c r="J538" s="270">
        <f t="shared" si="16"/>
        <v>3.8847866062037064E-5</v>
      </c>
      <c r="K538" s="271">
        <f t="shared" si="17"/>
        <v>0.99543422228977518</v>
      </c>
    </row>
    <row r="539" spans="1:11" x14ac:dyDescent="0.25">
      <c r="A539" s="246" t="s">
        <v>73</v>
      </c>
      <c r="B539" s="360" t="s">
        <v>4790</v>
      </c>
      <c r="C539" s="361" t="s">
        <v>1336</v>
      </c>
      <c r="D539" s="362" t="s">
        <v>4791</v>
      </c>
      <c r="E539" s="361" t="s">
        <v>390</v>
      </c>
      <c r="F539" s="361" t="s">
        <v>136</v>
      </c>
      <c r="G539" s="405">
        <v>4</v>
      </c>
      <c r="H539" s="716">
        <v>249.91</v>
      </c>
      <c r="I539" s="269">
        <v>999.64</v>
      </c>
      <c r="J539" s="270">
        <f t="shared" si="16"/>
        <v>3.8801637984030944E-5</v>
      </c>
      <c r="K539" s="271">
        <f t="shared" si="17"/>
        <v>0.99547302392775916</v>
      </c>
    </row>
    <row r="540" spans="1:11" ht="25.5" x14ac:dyDescent="0.25">
      <c r="A540" s="246" t="s">
        <v>73</v>
      </c>
      <c r="B540" s="360" t="s">
        <v>4924</v>
      </c>
      <c r="C540" s="361" t="s">
        <v>160</v>
      </c>
      <c r="D540" s="362" t="s">
        <v>4925</v>
      </c>
      <c r="E540" s="361" t="s">
        <v>390</v>
      </c>
      <c r="F540" s="361" t="s">
        <v>159</v>
      </c>
      <c r="G540" s="405">
        <v>684</v>
      </c>
      <c r="H540" s="716">
        <v>1.46</v>
      </c>
      <c r="I540" s="269">
        <v>998.64</v>
      </c>
      <c r="J540" s="270">
        <f t="shared" si="16"/>
        <v>3.8762822372426734E-5</v>
      </c>
      <c r="K540" s="271">
        <f t="shared" si="17"/>
        <v>0.99551178675013163</v>
      </c>
    </row>
    <row r="541" spans="1:11" x14ac:dyDescent="0.25">
      <c r="A541" s="246" t="s">
        <v>73</v>
      </c>
      <c r="B541" s="360" t="s">
        <v>4788</v>
      </c>
      <c r="C541" s="361" t="s">
        <v>1336</v>
      </c>
      <c r="D541" s="362" t="s">
        <v>4789</v>
      </c>
      <c r="E541" s="361" t="s">
        <v>390</v>
      </c>
      <c r="F541" s="361" t="s">
        <v>136</v>
      </c>
      <c r="G541" s="405">
        <v>7</v>
      </c>
      <c r="H541" s="716">
        <v>142.46</v>
      </c>
      <c r="I541" s="269">
        <v>997.22</v>
      </c>
      <c r="J541" s="270">
        <f t="shared" si="16"/>
        <v>3.8707704203948762E-5</v>
      </c>
      <c r="K541" s="271">
        <f t="shared" si="17"/>
        <v>0.99555049445433563</v>
      </c>
    </row>
    <row r="542" spans="1:11" x14ac:dyDescent="0.25">
      <c r="A542" s="246" t="s">
        <v>73</v>
      </c>
      <c r="B542" s="360" t="s">
        <v>5250</v>
      </c>
      <c r="C542" s="361" t="s">
        <v>164</v>
      </c>
      <c r="D542" s="362" t="s">
        <v>5251</v>
      </c>
      <c r="E542" s="361" t="s">
        <v>390</v>
      </c>
      <c r="F542" s="361" t="s">
        <v>136</v>
      </c>
      <c r="G542" s="405">
        <v>33</v>
      </c>
      <c r="H542" s="716">
        <v>29.99</v>
      </c>
      <c r="I542" s="269">
        <v>989.67</v>
      </c>
      <c r="J542" s="270">
        <f t="shared" si="16"/>
        <v>3.8414646336336985E-5</v>
      </c>
      <c r="K542" s="271">
        <f t="shared" si="17"/>
        <v>0.99558890910067199</v>
      </c>
    </row>
    <row r="543" spans="1:11" x14ac:dyDescent="0.25">
      <c r="A543" s="246" t="s">
        <v>73</v>
      </c>
      <c r="B543" s="360" t="s">
        <v>764</v>
      </c>
      <c r="C543" s="361" t="s">
        <v>1336</v>
      </c>
      <c r="D543" s="362" t="s">
        <v>615</v>
      </c>
      <c r="E543" s="361" t="s">
        <v>390</v>
      </c>
      <c r="F543" s="361" t="s">
        <v>141</v>
      </c>
      <c r="G543" s="405">
        <v>350.24</v>
      </c>
      <c r="H543" s="716">
        <v>2.78</v>
      </c>
      <c r="I543" s="269">
        <v>973.66719999999998</v>
      </c>
      <c r="J543" s="270">
        <f t="shared" si="16"/>
        <v>3.7793487866957162E-5</v>
      </c>
      <c r="K543" s="271">
        <f t="shared" si="17"/>
        <v>0.99562670258853891</v>
      </c>
    </row>
    <row r="544" spans="1:11" x14ac:dyDescent="0.25">
      <c r="A544" s="246" t="s">
        <v>73</v>
      </c>
      <c r="B544" s="360" t="s">
        <v>5215</v>
      </c>
      <c r="C544" s="361" t="s">
        <v>1336</v>
      </c>
      <c r="D544" s="362" t="s">
        <v>3164</v>
      </c>
      <c r="E544" s="361" t="s">
        <v>390</v>
      </c>
      <c r="F544" s="361" t="s">
        <v>136</v>
      </c>
      <c r="G544" s="405">
        <v>4</v>
      </c>
      <c r="H544" s="716">
        <v>243</v>
      </c>
      <c r="I544" s="269">
        <v>972</v>
      </c>
      <c r="J544" s="270">
        <f t="shared" si="16"/>
        <v>3.7728774479290624E-5</v>
      </c>
      <c r="K544" s="271">
        <f t="shared" si="17"/>
        <v>0.99566443136301819</v>
      </c>
    </row>
    <row r="545" spans="1:11" ht="25.5" x14ac:dyDescent="0.25">
      <c r="A545" s="246" t="s">
        <v>73</v>
      </c>
      <c r="B545" s="360" t="s">
        <v>5126</v>
      </c>
      <c r="C545" s="361" t="s">
        <v>160</v>
      </c>
      <c r="D545" s="362" t="s">
        <v>5127</v>
      </c>
      <c r="E545" s="361" t="s">
        <v>390</v>
      </c>
      <c r="F545" s="361" t="s">
        <v>159</v>
      </c>
      <c r="G545" s="405">
        <v>1104.4961599999999</v>
      </c>
      <c r="H545" s="716">
        <v>0.87</v>
      </c>
      <c r="I545" s="269">
        <v>960.91165920000003</v>
      </c>
      <c r="J545" s="270">
        <f t="shared" si="16"/>
        <v>3.7298373749462729E-5</v>
      </c>
      <c r="K545" s="271">
        <f t="shared" si="17"/>
        <v>0.99570172973676763</v>
      </c>
    </row>
    <row r="546" spans="1:11" x14ac:dyDescent="0.25">
      <c r="A546" s="246" t="s">
        <v>73</v>
      </c>
      <c r="B546" s="360" t="s">
        <v>4389</v>
      </c>
      <c r="C546" s="361" t="s">
        <v>1336</v>
      </c>
      <c r="D546" s="362" t="s">
        <v>2072</v>
      </c>
      <c r="E546" s="361" t="s">
        <v>390</v>
      </c>
      <c r="F546" s="361" t="s">
        <v>136</v>
      </c>
      <c r="G546" s="405">
        <v>18</v>
      </c>
      <c r="H546" s="716">
        <v>53.33</v>
      </c>
      <c r="I546" s="269">
        <v>959.94</v>
      </c>
      <c r="J546" s="270">
        <f t="shared" si="16"/>
        <v>3.7260658203343871E-5</v>
      </c>
      <c r="K546" s="271">
        <f t="shared" si="17"/>
        <v>0.99573899039497094</v>
      </c>
    </row>
    <row r="547" spans="1:11" ht="25.5" x14ac:dyDescent="0.25">
      <c r="A547" s="246" t="s">
        <v>73</v>
      </c>
      <c r="B547" s="360" t="s">
        <v>746</v>
      </c>
      <c r="C547" s="361" t="s">
        <v>160</v>
      </c>
      <c r="D547" s="362" t="s">
        <v>489</v>
      </c>
      <c r="E547" s="361" t="s">
        <v>390</v>
      </c>
      <c r="F547" s="361" t="s">
        <v>159</v>
      </c>
      <c r="G547" s="405">
        <v>42.412500000000001</v>
      </c>
      <c r="H547" s="716">
        <v>21.91</v>
      </c>
      <c r="I547" s="269">
        <v>929.25787500000001</v>
      </c>
      <c r="J547" s="270">
        <f t="shared" si="16"/>
        <v>3.6069712756152096E-5</v>
      </c>
      <c r="K547" s="271">
        <f t="shared" si="17"/>
        <v>0.99577506010772709</v>
      </c>
    </row>
    <row r="548" spans="1:11" x14ac:dyDescent="0.25">
      <c r="A548" s="246" t="s">
        <v>73</v>
      </c>
      <c r="B548" s="360" t="s">
        <v>428</v>
      </c>
      <c r="C548" s="361" t="s">
        <v>1336</v>
      </c>
      <c r="D548" s="362" t="s">
        <v>189</v>
      </c>
      <c r="E548" s="361" t="s">
        <v>390</v>
      </c>
      <c r="F548" s="361" t="s">
        <v>141</v>
      </c>
      <c r="G548" s="405">
        <v>109.3224</v>
      </c>
      <c r="H548" s="716">
        <v>8.4700000000000006</v>
      </c>
      <c r="I548" s="269">
        <v>925.96072800000002</v>
      </c>
      <c r="J548" s="270">
        <f t="shared" si="16"/>
        <v>3.5941731978798118E-5</v>
      </c>
      <c r="K548" s="271">
        <f t="shared" si="17"/>
        <v>0.99581100183970594</v>
      </c>
    </row>
    <row r="549" spans="1:11" x14ac:dyDescent="0.25">
      <c r="A549" s="246" t="s">
        <v>73</v>
      </c>
      <c r="B549" s="360" t="s">
        <v>5216</v>
      </c>
      <c r="C549" s="361" t="s">
        <v>1336</v>
      </c>
      <c r="D549" s="362" t="s">
        <v>3170</v>
      </c>
      <c r="E549" s="361" t="s">
        <v>390</v>
      </c>
      <c r="F549" s="361" t="s">
        <v>141</v>
      </c>
      <c r="G549" s="405">
        <v>55.386000000000003</v>
      </c>
      <c r="H549" s="716">
        <v>16.7</v>
      </c>
      <c r="I549" s="269">
        <v>924.94619999999998</v>
      </c>
      <c r="J549" s="270">
        <f t="shared" si="16"/>
        <v>3.5902352453988517E-5</v>
      </c>
      <c r="K549" s="271">
        <f t="shared" si="17"/>
        <v>0.99584690419215993</v>
      </c>
    </row>
    <row r="550" spans="1:11" x14ac:dyDescent="0.25">
      <c r="A550" s="246" t="s">
        <v>73</v>
      </c>
      <c r="B550" s="360" t="s">
        <v>1344</v>
      </c>
      <c r="C550" s="361" t="s">
        <v>1336</v>
      </c>
      <c r="D550" s="362" t="s">
        <v>1345</v>
      </c>
      <c r="E550" s="361" t="s">
        <v>390</v>
      </c>
      <c r="F550" s="361" t="s">
        <v>156</v>
      </c>
      <c r="G550" s="405">
        <v>181.40100000000001</v>
      </c>
      <c r="H550" s="716">
        <v>5.03</v>
      </c>
      <c r="I550" s="269">
        <v>912.44703000000004</v>
      </c>
      <c r="J550" s="270">
        <f t="shared" si="16"/>
        <v>3.5417189525893545E-5</v>
      </c>
      <c r="K550" s="271">
        <f t="shared" si="17"/>
        <v>0.99588232138168586</v>
      </c>
    </row>
    <row r="551" spans="1:11" ht="38.25" x14ac:dyDescent="0.25">
      <c r="A551" s="246" t="s">
        <v>73</v>
      </c>
      <c r="B551" s="360" t="s">
        <v>4610</v>
      </c>
      <c r="C551" s="361" t="s">
        <v>164</v>
      </c>
      <c r="D551" s="362" t="s">
        <v>4611</v>
      </c>
      <c r="E551" s="361" t="s">
        <v>390</v>
      </c>
      <c r="F551" s="361" t="s">
        <v>136</v>
      </c>
      <c r="G551" s="405">
        <v>222</v>
      </c>
      <c r="H551" s="716">
        <v>4.07</v>
      </c>
      <c r="I551" s="269">
        <v>903.54</v>
      </c>
      <c r="J551" s="270">
        <f t="shared" si="16"/>
        <v>3.5071457708866512E-5</v>
      </c>
      <c r="K551" s="271">
        <f t="shared" si="17"/>
        <v>0.99591739283939473</v>
      </c>
    </row>
    <row r="552" spans="1:11" x14ac:dyDescent="0.25">
      <c r="A552" s="246" t="s">
        <v>73</v>
      </c>
      <c r="B552" s="360" t="s">
        <v>4053</v>
      </c>
      <c r="C552" s="361" t="s">
        <v>1336</v>
      </c>
      <c r="D552" s="362" t="s">
        <v>1602</v>
      </c>
      <c r="E552" s="361" t="s">
        <v>390</v>
      </c>
      <c r="F552" s="361" t="s">
        <v>136</v>
      </c>
      <c r="G552" s="405">
        <v>2</v>
      </c>
      <c r="H552" s="716">
        <v>444.67</v>
      </c>
      <c r="I552" s="269">
        <v>889.34</v>
      </c>
      <c r="J552" s="270">
        <f t="shared" si="16"/>
        <v>3.4520276024086754E-5</v>
      </c>
      <c r="K552" s="271">
        <f t="shared" si="17"/>
        <v>0.99595191311541886</v>
      </c>
    </row>
    <row r="553" spans="1:11" ht="38.25" x14ac:dyDescent="0.25">
      <c r="A553" s="246" t="s">
        <v>73</v>
      </c>
      <c r="B553" s="360" t="s">
        <v>4076</v>
      </c>
      <c r="C553" s="361" t="s">
        <v>142</v>
      </c>
      <c r="D553" s="362" t="s">
        <v>4077</v>
      </c>
      <c r="E553" s="361" t="s">
        <v>390</v>
      </c>
      <c r="F553" s="361" t="s">
        <v>136</v>
      </c>
      <c r="G553" s="405">
        <v>3</v>
      </c>
      <c r="H553" s="716">
        <v>293.44</v>
      </c>
      <c r="I553" s="269">
        <v>880.32</v>
      </c>
      <c r="J553" s="270">
        <f t="shared" si="16"/>
        <v>3.4170159207416795E-5</v>
      </c>
      <c r="K553" s="271">
        <f t="shared" si="17"/>
        <v>0.99598608327462623</v>
      </c>
    </row>
    <row r="554" spans="1:11" x14ac:dyDescent="0.25">
      <c r="A554" s="246" t="s">
        <v>73</v>
      </c>
      <c r="B554" s="360" t="s">
        <v>816</v>
      </c>
      <c r="C554" s="361" t="s">
        <v>1336</v>
      </c>
      <c r="D554" s="362" t="s">
        <v>629</v>
      </c>
      <c r="E554" s="361" t="s">
        <v>390</v>
      </c>
      <c r="F554" s="361" t="s">
        <v>136</v>
      </c>
      <c r="G554" s="405">
        <v>5482.0392000000002</v>
      </c>
      <c r="H554" s="716">
        <v>0.16</v>
      </c>
      <c r="I554" s="269">
        <v>877.12627199999997</v>
      </c>
      <c r="J554" s="270">
        <f t="shared" si="16"/>
        <v>3.4046192701799307E-5</v>
      </c>
      <c r="K554" s="271">
        <f t="shared" si="17"/>
        <v>0.99602012946732799</v>
      </c>
    </row>
    <row r="555" spans="1:11" ht="25.5" x14ac:dyDescent="0.25">
      <c r="A555" s="246" t="s">
        <v>73</v>
      </c>
      <c r="B555" s="360" t="s">
        <v>1245</v>
      </c>
      <c r="C555" s="361" t="s">
        <v>160</v>
      </c>
      <c r="D555" s="362" t="s">
        <v>4334</v>
      </c>
      <c r="E555" s="361" t="s">
        <v>390</v>
      </c>
      <c r="F555" s="361" t="s">
        <v>159</v>
      </c>
      <c r="G555" s="405">
        <v>26</v>
      </c>
      <c r="H555" s="716">
        <v>33.71</v>
      </c>
      <c r="I555" s="269">
        <v>876.46</v>
      </c>
      <c r="J555" s="270">
        <f t="shared" si="16"/>
        <v>3.4020330946624553E-5</v>
      </c>
      <c r="K555" s="271">
        <f t="shared" si="17"/>
        <v>0.99605414979827456</v>
      </c>
    </row>
    <row r="556" spans="1:11" x14ac:dyDescent="0.25">
      <c r="A556" s="246" t="s">
        <v>73</v>
      </c>
      <c r="B556" s="360" t="s">
        <v>4110</v>
      </c>
      <c r="C556" s="361" t="s">
        <v>164</v>
      </c>
      <c r="D556" s="362" t="s">
        <v>4111</v>
      </c>
      <c r="E556" s="361" t="s">
        <v>390</v>
      </c>
      <c r="F556" s="361" t="s">
        <v>136</v>
      </c>
      <c r="G556" s="405">
        <v>5</v>
      </c>
      <c r="H556" s="716">
        <v>174.67</v>
      </c>
      <c r="I556" s="269">
        <v>873.35</v>
      </c>
      <c r="J556" s="270">
        <f t="shared" si="16"/>
        <v>3.389961439453546E-5</v>
      </c>
      <c r="K556" s="271">
        <f t="shared" si="17"/>
        <v>0.99608804941266904</v>
      </c>
    </row>
    <row r="557" spans="1:11" x14ac:dyDescent="0.25">
      <c r="A557" s="246" t="s">
        <v>73</v>
      </c>
      <c r="B557" s="360" t="s">
        <v>553</v>
      </c>
      <c r="C557" s="361" t="s">
        <v>1336</v>
      </c>
      <c r="D557" s="362" t="s">
        <v>554</v>
      </c>
      <c r="E557" s="361" t="s">
        <v>390</v>
      </c>
      <c r="F557" s="361" t="s">
        <v>136</v>
      </c>
      <c r="G557" s="405">
        <v>62</v>
      </c>
      <c r="H557" s="716">
        <v>14.06</v>
      </c>
      <c r="I557" s="269">
        <v>871.72</v>
      </c>
      <c r="J557" s="270">
        <f t="shared" si="16"/>
        <v>3.3836344947620604E-5</v>
      </c>
      <c r="K557" s="271">
        <f t="shared" si="17"/>
        <v>0.99612188575761662</v>
      </c>
    </row>
    <row r="558" spans="1:11" ht="25.5" x14ac:dyDescent="0.25">
      <c r="A558" s="246" t="s">
        <v>73</v>
      </c>
      <c r="B558" s="360" t="s">
        <v>4725</v>
      </c>
      <c r="C558" s="361" t="s">
        <v>969</v>
      </c>
      <c r="D558" s="362" t="s">
        <v>4726</v>
      </c>
      <c r="E558" s="361" t="s">
        <v>390</v>
      </c>
      <c r="F558" s="361" t="s">
        <v>188</v>
      </c>
      <c r="G558" s="405">
        <v>44.55</v>
      </c>
      <c r="H558" s="716">
        <v>19.48</v>
      </c>
      <c r="I558" s="269">
        <v>867.83399999999995</v>
      </c>
      <c r="J558" s="270">
        <f t="shared" si="16"/>
        <v>3.3685507480926646E-5</v>
      </c>
      <c r="K558" s="271">
        <f t="shared" si="17"/>
        <v>0.99615557126509757</v>
      </c>
    </row>
    <row r="559" spans="1:11" ht="25.5" x14ac:dyDescent="0.25">
      <c r="A559" s="246" t="s">
        <v>73</v>
      </c>
      <c r="B559" s="360" t="s">
        <v>752</v>
      </c>
      <c r="C559" s="361" t="s">
        <v>160</v>
      </c>
      <c r="D559" s="362" t="s">
        <v>4308</v>
      </c>
      <c r="E559" s="361" t="s">
        <v>390</v>
      </c>
      <c r="F559" s="361" t="s">
        <v>188</v>
      </c>
      <c r="G559" s="405">
        <v>38.078333999999998</v>
      </c>
      <c r="H559" s="716">
        <v>22.31</v>
      </c>
      <c r="I559" s="269">
        <v>849.52763154000002</v>
      </c>
      <c r="J559" s="270">
        <f t="shared" si="16"/>
        <v>3.2974934592899754E-5</v>
      </c>
      <c r="K559" s="271">
        <f t="shared" si="17"/>
        <v>0.99618854619969044</v>
      </c>
    </row>
    <row r="560" spans="1:11" x14ac:dyDescent="0.25">
      <c r="A560" s="246" t="s">
        <v>73</v>
      </c>
      <c r="B560" s="360" t="s">
        <v>4761</v>
      </c>
      <c r="C560" s="361" t="s">
        <v>1336</v>
      </c>
      <c r="D560" s="362" t="s">
        <v>2564</v>
      </c>
      <c r="E560" s="361" t="s">
        <v>390</v>
      </c>
      <c r="F560" s="361" t="s">
        <v>136</v>
      </c>
      <c r="G560" s="405">
        <v>19</v>
      </c>
      <c r="H560" s="716">
        <v>43.69</v>
      </c>
      <c r="I560" s="269">
        <v>830.11</v>
      </c>
      <c r="J560" s="270">
        <f t="shared" si="16"/>
        <v>3.2221227348769485E-5</v>
      </c>
      <c r="K560" s="271">
        <f t="shared" si="17"/>
        <v>0.99622076742703924</v>
      </c>
    </row>
    <row r="561" spans="1:11" x14ac:dyDescent="0.25">
      <c r="A561" s="246" t="s">
        <v>73</v>
      </c>
      <c r="B561" s="360" t="s">
        <v>4544</v>
      </c>
      <c r="C561" s="361" t="s">
        <v>164</v>
      </c>
      <c r="D561" s="362" t="s">
        <v>4545</v>
      </c>
      <c r="E561" s="361" t="s">
        <v>390</v>
      </c>
      <c r="F561" s="361" t="s">
        <v>136</v>
      </c>
      <c r="G561" s="405">
        <v>12</v>
      </c>
      <c r="H561" s="716">
        <v>68.86</v>
      </c>
      <c r="I561" s="269">
        <v>826.32</v>
      </c>
      <c r="J561" s="270">
        <f t="shared" si="16"/>
        <v>3.2074116180789535E-5</v>
      </c>
      <c r="K561" s="271">
        <f t="shared" si="17"/>
        <v>0.99625284154322002</v>
      </c>
    </row>
    <row r="562" spans="1:11" x14ac:dyDescent="0.25">
      <c r="A562" s="246" t="s">
        <v>73</v>
      </c>
      <c r="B562" s="360" t="s">
        <v>5268</v>
      </c>
      <c r="C562" s="361" t="s">
        <v>164</v>
      </c>
      <c r="D562" s="362" t="s">
        <v>5269</v>
      </c>
      <c r="E562" s="361" t="s">
        <v>390</v>
      </c>
      <c r="F562" s="361" t="s">
        <v>141</v>
      </c>
      <c r="G562" s="405">
        <v>95.84</v>
      </c>
      <c r="H562" s="716">
        <v>8.52</v>
      </c>
      <c r="I562" s="269">
        <v>816.55679999999995</v>
      </c>
      <c r="J562" s="270">
        <f t="shared" si="16"/>
        <v>3.1695151601575329E-5</v>
      </c>
      <c r="K562" s="271">
        <f t="shared" si="17"/>
        <v>0.99628453669482164</v>
      </c>
    </row>
    <row r="563" spans="1:11" x14ac:dyDescent="0.25">
      <c r="A563" s="246" t="s">
        <v>73</v>
      </c>
      <c r="B563" s="360" t="s">
        <v>4922</v>
      </c>
      <c r="C563" s="361" t="s">
        <v>1336</v>
      </c>
      <c r="D563" s="362" t="s">
        <v>4923</v>
      </c>
      <c r="E563" s="361" t="s">
        <v>390</v>
      </c>
      <c r="F563" s="361" t="s">
        <v>136</v>
      </c>
      <c r="G563" s="405">
        <v>1400</v>
      </c>
      <c r="H563" s="716">
        <v>0.57999999999999996</v>
      </c>
      <c r="I563" s="269">
        <v>812</v>
      </c>
      <c r="J563" s="270">
        <f t="shared" si="16"/>
        <v>3.1518276622617267E-5</v>
      </c>
      <c r="K563" s="271">
        <f t="shared" si="17"/>
        <v>0.99631605497144426</v>
      </c>
    </row>
    <row r="564" spans="1:11" x14ac:dyDescent="0.25">
      <c r="A564" s="246" t="s">
        <v>73</v>
      </c>
      <c r="B564" s="360" t="s">
        <v>5213</v>
      </c>
      <c r="C564" s="361" t="s">
        <v>1336</v>
      </c>
      <c r="D564" s="362" t="s">
        <v>5214</v>
      </c>
      <c r="E564" s="361" t="s">
        <v>390</v>
      </c>
      <c r="F564" s="361" t="s">
        <v>136</v>
      </c>
      <c r="G564" s="405">
        <v>103</v>
      </c>
      <c r="H564" s="716">
        <v>7.86</v>
      </c>
      <c r="I564" s="269">
        <v>809.58</v>
      </c>
      <c r="J564" s="270">
        <f t="shared" si="16"/>
        <v>3.1424342842535085E-5</v>
      </c>
      <c r="K564" s="271">
        <f t="shared" si="17"/>
        <v>0.9963474793142868</v>
      </c>
    </row>
    <row r="565" spans="1:11" ht="25.5" x14ac:dyDescent="0.25">
      <c r="A565" s="246" t="s">
        <v>73</v>
      </c>
      <c r="B565" s="360" t="s">
        <v>4710</v>
      </c>
      <c r="C565" s="361" t="s">
        <v>1097</v>
      </c>
      <c r="D565" s="362" t="s">
        <v>4711</v>
      </c>
      <c r="E565" s="361" t="s">
        <v>390</v>
      </c>
      <c r="F565" s="361" t="s">
        <v>136</v>
      </c>
      <c r="G565" s="405">
        <v>117</v>
      </c>
      <c r="H565" s="716">
        <v>6.9</v>
      </c>
      <c r="I565" s="269">
        <v>807.3</v>
      </c>
      <c r="J565" s="270">
        <f t="shared" si="16"/>
        <v>3.1335843248077488E-5</v>
      </c>
      <c r="K565" s="271">
        <f t="shared" si="17"/>
        <v>0.9963788151575349</v>
      </c>
    </row>
    <row r="566" spans="1:11" x14ac:dyDescent="0.25">
      <c r="A566" s="246" t="s">
        <v>73</v>
      </c>
      <c r="B566" s="360" t="s">
        <v>4520</v>
      </c>
      <c r="C566" s="361" t="s">
        <v>3787</v>
      </c>
      <c r="D566" s="362" t="s">
        <v>4521</v>
      </c>
      <c r="E566" s="361" t="s">
        <v>390</v>
      </c>
      <c r="F566" s="361" t="s">
        <v>137</v>
      </c>
      <c r="G566" s="405">
        <v>6</v>
      </c>
      <c r="H566" s="716">
        <v>134.38</v>
      </c>
      <c r="I566" s="269">
        <v>806.28</v>
      </c>
      <c r="J566" s="270">
        <f t="shared" si="16"/>
        <v>3.1296251324241197E-5</v>
      </c>
      <c r="K566" s="271">
        <f t="shared" si="17"/>
        <v>0.99641011140885916</v>
      </c>
    </row>
    <row r="567" spans="1:11" x14ac:dyDescent="0.25">
      <c r="A567" s="246" t="s">
        <v>73</v>
      </c>
      <c r="B567" s="360" t="s">
        <v>4116</v>
      </c>
      <c r="C567" s="361" t="s">
        <v>164</v>
      </c>
      <c r="D567" s="362" t="s">
        <v>4117</v>
      </c>
      <c r="E567" s="361" t="s">
        <v>390</v>
      </c>
      <c r="F567" s="361" t="s">
        <v>136</v>
      </c>
      <c r="G567" s="405">
        <v>5</v>
      </c>
      <c r="H567" s="716">
        <v>160.94999999999999</v>
      </c>
      <c r="I567" s="269">
        <v>804.75</v>
      </c>
      <c r="J567" s="270">
        <f t="shared" si="16"/>
        <v>3.1236863438486762E-5</v>
      </c>
      <c r="K567" s="271">
        <f t="shared" si="17"/>
        <v>0.99644134827229769</v>
      </c>
    </row>
    <row r="568" spans="1:11" x14ac:dyDescent="0.25">
      <c r="A568" s="246" t="s">
        <v>73</v>
      </c>
      <c r="B568" s="360" t="s">
        <v>4142</v>
      </c>
      <c r="C568" s="361" t="s">
        <v>1336</v>
      </c>
      <c r="D568" s="362" t="s">
        <v>4143</v>
      </c>
      <c r="E568" s="361" t="s">
        <v>390</v>
      </c>
      <c r="F568" s="361" t="s">
        <v>156</v>
      </c>
      <c r="G568" s="405">
        <v>99.883927999999997</v>
      </c>
      <c r="H568" s="716">
        <v>8.0399999999999991</v>
      </c>
      <c r="I568" s="269">
        <v>803.06678111999997</v>
      </c>
      <c r="J568" s="270">
        <f t="shared" si="16"/>
        <v>3.1171528268195806E-5</v>
      </c>
      <c r="K568" s="271">
        <f t="shared" si="17"/>
        <v>0.99647251980056584</v>
      </c>
    </row>
    <row r="569" spans="1:11" ht="25.5" x14ac:dyDescent="0.25">
      <c r="A569" s="246" t="s">
        <v>73</v>
      </c>
      <c r="B569" s="360" t="s">
        <v>1316</v>
      </c>
      <c r="C569" s="361" t="s">
        <v>160</v>
      </c>
      <c r="D569" s="362" t="s">
        <v>5572</v>
      </c>
      <c r="E569" s="361" t="s">
        <v>651</v>
      </c>
      <c r="F569" s="361" t="s">
        <v>159</v>
      </c>
      <c r="G569" s="405">
        <v>0.13361621608073601</v>
      </c>
      <c r="H569" s="716">
        <v>5890</v>
      </c>
      <c r="I569" s="269">
        <v>786.99951271553505</v>
      </c>
      <c r="J569" s="270">
        <f t="shared" si="16"/>
        <v>3.0547867418267528E-5</v>
      </c>
      <c r="K569" s="271">
        <f t="shared" si="17"/>
        <v>0.99650306766798413</v>
      </c>
    </row>
    <row r="570" spans="1:11" x14ac:dyDescent="0.25">
      <c r="A570" s="246" t="s">
        <v>73</v>
      </c>
      <c r="B570" s="360" t="s">
        <v>441</v>
      </c>
      <c r="C570" s="361" t="s">
        <v>1336</v>
      </c>
      <c r="D570" s="362" t="s">
        <v>442</v>
      </c>
      <c r="E570" s="361" t="s">
        <v>390</v>
      </c>
      <c r="F570" s="361" t="s">
        <v>141</v>
      </c>
      <c r="G570" s="405">
        <v>2057.8920499999999</v>
      </c>
      <c r="H570" s="716">
        <v>0.38</v>
      </c>
      <c r="I570" s="269">
        <v>781.99897899999996</v>
      </c>
      <c r="J570" s="270">
        <f t="shared" si="16"/>
        <v>3.0353768643751569E-5</v>
      </c>
      <c r="K570" s="271">
        <f t="shared" si="17"/>
        <v>0.99653342143662793</v>
      </c>
    </row>
    <row r="571" spans="1:11" x14ac:dyDescent="0.25">
      <c r="A571" s="246" t="s">
        <v>73</v>
      </c>
      <c r="B571" s="360" t="s">
        <v>5631</v>
      </c>
      <c r="C571" s="361" t="s">
        <v>160</v>
      </c>
      <c r="D571" s="362" t="s">
        <v>5632</v>
      </c>
      <c r="E571" s="361" t="s">
        <v>390</v>
      </c>
      <c r="F571" s="361" t="s">
        <v>2175</v>
      </c>
      <c r="G571" s="405">
        <v>119.1175713742</v>
      </c>
      <c r="H571" s="716">
        <v>6.5</v>
      </c>
      <c r="I571" s="269">
        <v>774.26421393229998</v>
      </c>
      <c r="J571" s="270">
        <f t="shared" si="16"/>
        <v>3.0053539007033927E-5</v>
      </c>
      <c r="K571" s="271">
        <f t="shared" si="17"/>
        <v>0.99656347497563491</v>
      </c>
    </row>
    <row r="572" spans="1:11" x14ac:dyDescent="0.25">
      <c r="A572" s="246" t="s">
        <v>73</v>
      </c>
      <c r="B572" s="360" t="s">
        <v>5024</v>
      </c>
      <c r="C572" s="361" t="s">
        <v>1336</v>
      </c>
      <c r="D572" s="362" t="s">
        <v>494</v>
      </c>
      <c r="E572" s="361" t="s">
        <v>390</v>
      </c>
      <c r="F572" s="361" t="s">
        <v>136</v>
      </c>
      <c r="G572" s="405">
        <v>5.56</v>
      </c>
      <c r="H572" s="716">
        <v>137.56</v>
      </c>
      <c r="I572" s="269">
        <v>764.83360000000005</v>
      </c>
      <c r="J572" s="270">
        <f t="shared" si="16"/>
        <v>2.9687483959448534E-5</v>
      </c>
      <c r="K572" s="271">
        <f t="shared" si="17"/>
        <v>0.99659316245959439</v>
      </c>
    </row>
    <row r="573" spans="1:11" x14ac:dyDescent="0.25">
      <c r="A573" s="246" t="s">
        <v>73</v>
      </c>
      <c r="B573" s="360" t="s">
        <v>536</v>
      </c>
      <c r="C573" s="361" t="s">
        <v>1336</v>
      </c>
      <c r="D573" s="362" t="s">
        <v>537</v>
      </c>
      <c r="E573" s="361" t="s">
        <v>390</v>
      </c>
      <c r="F573" s="361" t="s">
        <v>136</v>
      </c>
      <c r="G573" s="405">
        <v>136</v>
      </c>
      <c r="H573" s="716">
        <v>5.53</v>
      </c>
      <c r="I573" s="269">
        <v>752.08</v>
      </c>
      <c r="J573" s="270">
        <f t="shared" si="16"/>
        <v>2.9192445175293101E-5</v>
      </c>
      <c r="K573" s="271">
        <f t="shared" si="17"/>
        <v>0.99662235490476969</v>
      </c>
    </row>
    <row r="574" spans="1:11" x14ac:dyDescent="0.25">
      <c r="A574" s="246" t="s">
        <v>73</v>
      </c>
      <c r="B574" s="360" t="s">
        <v>5384</v>
      </c>
      <c r="C574" s="361" t="s">
        <v>1336</v>
      </c>
      <c r="D574" s="362" t="s">
        <v>3494</v>
      </c>
      <c r="E574" s="361" t="s">
        <v>390</v>
      </c>
      <c r="F574" s="361" t="s">
        <v>136</v>
      </c>
      <c r="G574" s="405">
        <v>169</v>
      </c>
      <c r="H574" s="716">
        <v>4.45</v>
      </c>
      <c r="I574" s="269">
        <v>752.05</v>
      </c>
      <c r="J574" s="270">
        <f t="shared" si="16"/>
        <v>2.9191280706944972E-5</v>
      </c>
      <c r="K574" s="271">
        <f t="shared" si="17"/>
        <v>0.99665154618547669</v>
      </c>
    </row>
    <row r="575" spans="1:11" ht="38.25" x14ac:dyDescent="0.25">
      <c r="A575" s="246" t="s">
        <v>73</v>
      </c>
      <c r="B575" s="360" t="s">
        <v>4026</v>
      </c>
      <c r="C575" s="361" t="s">
        <v>160</v>
      </c>
      <c r="D575" s="362" t="s">
        <v>4027</v>
      </c>
      <c r="E575" s="361" t="s">
        <v>390</v>
      </c>
      <c r="F575" s="361" t="s">
        <v>188</v>
      </c>
      <c r="G575" s="405">
        <v>213.24600000000001</v>
      </c>
      <c r="H575" s="716">
        <v>3.51</v>
      </c>
      <c r="I575" s="269">
        <v>748.49346000000003</v>
      </c>
      <c r="J575" s="270">
        <f t="shared" si="16"/>
        <v>2.9053231431650141E-5</v>
      </c>
      <c r="K575" s="271">
        <f t="shared" si="17"/>
        <v>0.99668059941690834</v>
      </c>
    </row>
    <row r="576" spans="1:11" x14ac:dyDescent="0.25">
      <c r="A576" s="246" t="s">
        <v>73</v>
      </c>
      <c r="B576" s="360" t="s">
        <v>4659</v>
      </c>
      <c r="C576" s="361" t="s">
        <v>164</v>
      </c>
      <c r="D576" s="362" t="s">
        <v>4660</v>
      </c>
      <c r="E576" s="361" t="s">
        <v>390</v>
      </c>
      <c r="F576" s="361" t="s">
        <v>136</v>
      </c>
      <c r="G576" s="405">
        <v>13</v>
      </c>
      <c r="H576" s="716">
        <v>56.6</v>
      </c>
      <c r="I576" s="269">
        <v>735.8</v>
      </c>
      <c r="J576" s="270">
        <f t="shared" si="16"/>
        <v>2.8560527018376582E-5</v>
      </c>
      <c r="K576" s="271">
        <f t="shared" si="17"/>
        <v>0.99670915994392673</v>
      </c>
    </row>
    <row r="577" spans="1:11" x14ac:dyDescent="0.25">
      <c r="A577" s="246" t="s">
        <v>73</v>
      </c>
      <c r="B577" s="360" t="s">
        <v>546</v>
      </c>
      <c r="C577" s="361" t="s">
        <v>1336</v>
      </c>
      <c r="D577" s="362" t="s">
        <v>547</v>
      </c>
      <c r="E577" s="361" t="s">
        <v>390</v>
      </c>
      <c r="F577" s="361" t="s">
        <v>136</v>
      </c>
      <c r="G577" s="405">
        <v>95</v>
      </c>
      <c r="H577" s="716">
        <v>7.62</v>
      </c>
      <c r="I577" s="269">
        <v>723.9</v>
      </c>
      <c r="J577" s="270">
        <f t="shared" si="16"/>
        <v>2.8098621240286503E-5</v>
      </c>
      <c r="K577" s="271">
        <f t="shared" si="17"/>
        <v>0.99673725856516704</v>
      </c>
    </row>
    <row r="578" spans="1:11" x14ac:dyDescent="0.25">
      <c r="A578" s="246" t="s">
        <v>73</v>
      </c>
      <c r="B578" s="360" t="s">
        <v>4740</v>
      </c>
      <c r="C578" s="361" t="s">
        <v>1336</v>
      </c>
      <c r="D578" s="362" t="s">
        <v>4741</v>
      </c>
      <c r="E578" s="361" t="s">
        <v>390</v>
      </c>
      <c r="F578" s="361" t="s">
        <v>136</v>
      </c>
      <c r="G578" s="405">
        <v>13</v>
      </c>
      <c r="H578" s="716">
        <v>55.68</v>
      </c>
      <c r="I578" s="269">
        <v>723.84</v>
      </c>
      <c r="J578" s="270">
        <f t="shared" si="16"/>
        <v>2.8096292303590254E-5</v>
      </c>
      <c r="K578" s="271">
        <f t="shared" si="17"/>
        <v>0.99676535485747064</v>
      </c>
    </row>
    <row r="579" spans="1:11" x14ac:dyDescent="0.25">
      <c r="A579" s="246" t="s">
        <v>73</v>
      </c>
      <c r="B579" s="360" t="s">
        <v>1213</v>
      </c>
      <c r="C579" s="361" t="s">
        <v>1336</v>
      </c>
      <c r="D579" s="362" t="s">
        <v>1026</v>
      </c>
      <c r="E579" s="361" t="s">
        <v>390</v>
      </c>
      <c r="F579" s="361" t="s">
        <v>136</v>
      </c>
      <c r="G579" s="405">
        <v>119</v>
      </c>
      <c r="H579" s="716">
        <v>6.06</v>
      </c>
      <c r="I579" s="269">
        <v>721.14</v>
      </c>
      <c r="J579" s="270">
        <f t="shared" si="16"/>
        <v>2.7991490152258889E-5</v>
      </c>
      <c r="K579" s="271">
        <f t="shared" si="17"/>
        <v>0.99679334634762295</v>
      </c>
    </row>
    <row r="580" spans="1:11" x14ac:dyDescent="0.25">
      <c r="A580" s="246" t="s">
        <v>73</v>
      </c>
      <c r="B580" s="360" t="s">
        <v>5458</v>
      </c>
      <c r="C580" s="361" t="s">
        <v>974</v>
      </c>
      <c r="D580" s="362" t="s">
        <v>5459</v>
      </c>
      <c r="E580" s="361" t="s">
        <v>390</v>
      </c>
      <c r="F580" s="361" t="s">
        <v>188</v>
      </c>
      <c r="G580" s="405">
        <v>11.7362</v>
      </c>
      <c r="H580" s="716">
        <v>61.38</v>
      </c>
      <c r="I580" s="269">
        <v>720.36795600000005</v>
      </c>
      <c r="J580" s="270">
        <f t="shared" si="16"/>
        <v>2.7961522792213531E-5</v>
      </c>
      <c r="K580" s="271">
        <f t="shared" si="17"/>
        <v>0.99682130787041512</v>
      </c>
    </row>
    <row r="581" spans="1:11" ht="25.5" x14ac:dyDescent="0.25">
      <c r="A581" s="246" t="s">
        <v>73</v>
      </c>
      <c r="B581" s="360" t="s">
        <v>5156</v>
      </c>
      <c r="C581" s="361" t="s">
        <v>1337</v>
      </c>
      <c r="D581" s="362" t="s">
        <v>236</v>
      </c>
      <c r="E581" s="361" t="s">
        <v>384</v>
      </c>
      <c r="F581" s="361" t="s">
        <v>239</v>
      </c>
      <c r="G581" s="405">
        <v>24.240300000000001</v>
      </c>
      <c r="H581" s="716">
        <v>29.67</v>
      </c>
      <c r="I581" s="269">
        <v>719.209701</v>
      </c>
      <c r="J581" s="270">
        <f t="shared" si="16"/>
        <v>2.7916564415994897E-5</v>
      </c>
      <c r="K581" s="271">
        <f t="shared" si="17"/>
        <v>0.99684922443483115</v>
      </c>
    </row>
    <row r="582" spans="1:11" ht="38.25" x14ac:dyDescent="0.25">
      <c r="A582" s="246" t="s">
        <v>73</v>
      </c>
      <c r="B582" s="360" t="s">
        <v>4892</v>
      </c>
      <c r="C582" s="361" t="s">
        <v>160</v>
      </c>
      <c r="D582" s="362" t="s">
        <v>4893</v>
      </c>
      <c r="E582" s="361" t="s">
        <v>390</v>
      </c>
      <c r="F582" s="361" t="s">
        <v>188</v>
      </c>
      <c r="G582" s="405">
        <v>195.15676614</v>
      </c>
      <c r="H582" s="716">
        <v>3.65</v>
      </c>
      <c r="I582" s="269">
        <v>712.32219641100005</v>
      </c>
      <c r="J582" s="270">
        <f t="shared" si="16"/>
        <v>2.7649221712946073E-5</v>
      </c>
      <c r="K582" s="271">
        <f t="shared" si="17"/>
        <v>0.99687687365654409</v>
      </c>
    </row>
    <row r="583" spans="1:11" x14ac:dyDescent="0.25">
      <c r="A583" s="246" t="s">
        <v>73</v>
      </c>
      <c r="B583" s="360" t="s">
        <v>5310</v>
      </c>
      <c r="C583" s="361" t="s">
        <v>1336</v>
      </c>
      <c r="D583" s="362" t="s">
        <v>3379</v>
      </c>
      <c r="E583" s="361" t="s">
        <v>390</v>
      </c>
      <c r="F583" s="361" t="s">
        <v>591</v>
      </c>
      <c r="G583" s="405">
        <v>86</v>
      </c>
      <c r="H583" s="716">
        <v>8.2200000000000006</v>
      </c>
      <c r="I583" s="269">
        <v>706.92</v>
      </c>
      <c r="J583" s="270">
        <f t="shared" si="16"/>
        <v>2.7439532155247043E-5</v>
      </c>
      <c r="K583" s="271">
        <f t="shared" si="17"/>
        <v>0.99690431318869932</v>
      </c>
    </row>
    <row r="584" spans="1:11" x14ac:dyDescent="0.25">
      <c r="A584" s="246" t="s">
        <v>73</v>
      </c>
      <c r="B584" s="360" t="s">
        <v>1187</v>
      </c>
      <c r="C584" s="361" t="s">
        <v>1336</v>
      </c>
      <c r="D584" s="362" t="s">
        <v>996</v>
      </c>
      <c r="E584" s="361" t="s">
        <v>390</v>
      </c>
      <c r="F584" s="361" t="s">
        <v>136</v>
      </c>
      <c r="G584" s="405">
        <v>4</v>
      </c>
      <c r="H584" s="716">
        <v>176.05</v>
      </c>
      <c r="I584" s="269">
        <v>704.2</v>
      </c>
      <c r="J584" s="270">
        <f t="shared" si="16"/>
        <v>2.7333953691683599E-5</v>
      </c>
      <c r="K584" s="271">
        <f t="shared" si="17"/>
        <v>0.99693164714239102</v>
      </c>
    </row>
    <row r="585" spans="1:11" x14ac:dyDescent="0.25">
      <c r="A585" s="246" t="s">
        <v>73</v>
      </c>
      <c r="B585" s="360" t="s">
        <v>5207</v>
      </c>
      <c r="C585" s="361" t="s">
        <v>1336</v>
      </c>
      <c r="D585" s="362" t="s">
        <v>494</v>
      </c>
      <c r="E585" s="361" t="s">
        <v>390</v>
      </c>
      <c r="F585" s="361" t="s">
        <v>136</v>
      </c>
      <c r="G585" s="405">
        <v>120.5</v>
      </c>
      <c r="H585" s="716">
        <v>5.84</v>
      </c>
      <c r="I585" s="269">
        <v>703.72</v>
      </c>
      <c r="J585" s="270">
        <f t="shared" si="16"/>
        <v>2.7315322198113579E-5</v>
      </c>
      <c r="K585" s="271">
        <f t="shared" si="17"/>
        <v>0.99695896246458915</v>
      </c>
    </row>
    <row r="586" spans="1:11" x14ac:dyDescent="0.25">
      <c r="A586" s="246" t="s">
        <v>73</v>
      </c>
      <c r="B586" s="360" t="s">
        <v>4235</v>
      </c>
      <c r="C586" s="361" t="s">
        <v>1336</v>
      </c>
      <c r="D586" s="362" t="s">
        <v>4236</v>
      </c>
      <c r="E586" s="361" t="s">
        <v>390</v>
      </c>
      <c r="F586" s="361" t="s">
        <v>136</v>
      </c>
      <c r="G586" s="405">
        <v>1</v>
      </c>
      <c r="H586" s="716">
        <v>702.05</v>
      </c>
      <c r="I586" s="269">
        <v>702.05</v>
      </c>
      <c r="J586" s="270">
        <f t="shared" si="16"/>
        <v>2.725050012673455E-5</v>
      </c>
      <c r="K586" s="271">
        <f t="shared" si="17"/>
        <v>0.9969862129647159</v>
      </c>
    </row>
    <row r="587" spans="1:11" x14ac:dyDescent="0.25">
      <c r="A587" s="246" t="s">
        <v>73</v>
      </c>
      <c r="B587" s="360" t="s">
        <v>4100</v>
      </c>
      <c r="C587" s="361" t="s">
        <v>1336</v>
      </c>
      <c r="D587" s="362" t="s">
        <v>1655</v>
      </c>
      <c r="E587" s="361" t="s">
        <v>390</v>
      </c>
      <c r="F587" s="361" t="s">
        <v>136</v>
      </c>
      <c r="G587" s="405">
        <v>42</v>
      </c>
      <c r="H587" s="716">
        <v>16.690000000000001</v>
      </c>
      <c r="I587" s="269">
        <v>700.98</v>
      </c>
      <c r="J587" s="270">
        <f t="shared" si="16"/>
        <v>2.7208967422318047E-5</v>
      </c>
      <c r="K587" s="271">
        <f t="shared" si="17"/>
        <v>0.99701342193213827</v>
      </c>
    </row>
    <row r="588" spans="1:11" x14ac:dyDescent="0.25">
      <c r="A588" s="246" t="s">
        <v>73</v>
      </c>
      <c r="B588" s="360" t="s">
        <v>550</v>
      </c>
      <c r="C588" s="361" t="s">
        <v>1336</v>
      </c>
      <c r="D588" s="362" t="s">
        <v>551</v>
      </c>
      <c r="E588" s="361" t="s">
        <v>390</v>
      </c>
      <c r="F588" s="361" t="s">
        <v>136</v>
      </c>
      <c r="G588" s="405">
        <v>225</v>
      </c>
      <c r="H588" s="716">
        <v>3.11</v>
      </c>
      <c r="I588" s="269">
        <v>699.75</v>
      </c>
      <c r="J588" s="270">
        <f t="shared" si="16"/>
        <v>2.7161224220044871E-5</v>
      </c>
      <c r="K588" s="271">
        <f t="shared" si="17"/>
        <v>0.99704058315635835</v>
      </c>
    </row>
    <row r="589" spans="1:11" x14ac:dyDescent="0.25">
      <c r="A589" s="246" t="s">
        <v>73</v>
      </c>
      <c r="B589" s="360" t="s">
        <v>552</v>
      </c>
      <c r="C589" s="361" t="s">
        <v>1336</v>
      </c>
      <c r="D589" s="362" t="s">
        <v>175</v>
      </c>
      <c r="E589" s="361" t="s">
        <v>390</v>
      </c>
      <c r="F589" s="361" t="s">
        <v>136</v>
      </c>
      <c r="G589" s="405">
        <v>142</v>
      </c>
      <c r="H589" s="716">
        <v>4.92</v>
      </c>
      <c r="I589" s="269">
        <v>698.64</v>
      </c>
      <c r="J589" s="270">
        <f t="shared" ref="J589:J652" si="18">(I589/$K$987)</f>
        <v>2.7118138891164198E-5</v>
      </c>
      <c r="K589" s="271">
        <f t="shared" ref="K589:K652" si="19">(J589+K588)</f>
        <v>0.99706770129524946</v>
      </c>
    </row>
    <row r="590" spans="1:11" ht="25.5" x14ac:dyDescent="0.25">
      <c r="A590" s="246" t="s">
        <v>73</v>
      </c>
      <c r="B590" s="360" t="s">
        <v>5128</v>
      </c>
      <c r="C590" s="361" t="s">
        <v>160</v>
      </c>
      <c r="D590" s="362" t="s">
        <v>5129</v>
      </c>
      <c r="E590" s="361" t="s">
        <v>390</v>
      </c>
      <c r="F590" s="361" t="s">
        <v>188</v>
      </c>
      <c r="G590" s="405">
        <v>267.25599999999997</v>
      </c>
      <c r="H590" s="716">
        <v>2.61</v>
      </c>
      <c r="I590" s="269">
        <v>697.53815999999995</v>
      </c>
      <c r="J590" s="270">
        <f t="shared" si="18"/>
        <v>2.7075370297674215E-5</v>
      </c>
      <c r="K590" s="271">
        <f t="shared" si="19"/>
        <v>0.99709477666554713</v>
      </c>
    </row>
    <row r="591" spans="1:11" x14ac:dyDescent="0.25">
      <c r="A591" s="246" t="s">
        <v>73</v>
      </c>
      <c r="B591" s="360" t="s">
        <v>1298</v>
      </c>
      <c r="C591" s="361" t="s">
        <v>1336</v>
      </c>
      <c r="D591" s="362" t="s">
        <v>1106</v>
      </c>
      <c r="E591" s="361" t="s">
        <v>390</v>
      </c>
      <c r="F591" s="361" t="s">
        <v>136</v>
      </c>
      <c r="G591" s="405">
        <v>267</v>
      </c>
      <c r="H591" s="716">
        <v>2.59</v>
      </c>
      <c r="I591" s="269">
        <v>691.53</v>
      </c>
      <c r="J591" s="270">
        <f t="shared" si="18"/>
        <v>2.6842159892658275E-5</v>
      </c>
      <c r="K591" s="271">
        <f t="shared" si="19"/>
        <v>0.99712161882543981</v>
      </c>
    </row>
    <row r="592" spans="1:11" x14ac:dyDescent="0.25">
      <c r="A592" s="246" t="s">
        <v>73</v>
      </c>
      <c r="B592" s="360" t="s">
        <v>3962</v>
      </c>
      <c r="C592" s="361" t="s">
        <v>1336</v>
      </c>
      <c r="D592" s="362" t="s">
        <v>3963</v>
      </c>
      <c r="E592" s="361" t="s">
        <v>390</v>
      </c>
      <c r="F592" s="361" t="s">
        <v>156</v>
      </c>
      <c r="G592" s="405">
        <v>57.6252</v>
      </c>
      <c r="H592" s="716">
        <v>11.98</v>
      </c>
      <c r="I592" s="269">
        <v>690.34989599999994</v>
      </c>
      <c r="J592" s="270">
        <f t="shared" si="18"/>
        <v>2.6796353434141704E-5</v>
      </c>
      <c r="K592" s="271">
        <f t="shared" si="19"/>
        <v>0.99714841517887398</v>
      </c>
    </row>
    <row r="593" spans="1:11" x14ac:dyDescent="0.25">
      <c r="A593" s="246" t="s">
        <v>73</v>
      </c>
      <c r="B593" s="360" t="s">
        <v>642</v>
      </c>
      <c r="C593" s="361" t="s">
        <v>1336</v>
      </c>
      <c r="D593" s="362" t="s">
        <v>643</v>
      </c>
      <c r="E593" s="361" t="s">
        <v>390</v>
      </c>
      <c r="F593" s="361" t="s">
        <v>136</v>
      </c>
      <c r="G593" s="405">
        <v>8</v>
      </c>
      <c r="H593" s="716">
        <v>84.62</v>
      </c>
      <c r="I593" s="269">
        <v>676.96</v>
      </c>
      <c r="J593" s="270">
        <f t="shared" si="18"/>
        <v>2.6276616431584963E-5</v>
      </c>
      <c r="K593" s="271">
        <f t="shared" si="19"/>
        <v>0.9971746917953056</v>
      </c>
    </row>
    <row r="594" spans="1:11" ht="51" x14ac:dyDescent="0.25">
      <c r="A594" s="246" t="s">
        <v>73</v>
      </c>
      <c r="B594" s="360" t="s">
        <v>5696</v>
      </c>
      <c r="C594" s="361" t="s">
        <v>160</v>
      </c>
      <c r="D594" s="362" t="s">
        <v>5697</v>
      </c>
      <c r="E594" s="361" t="s">
        <v>491</v>
      </c>
      <c r="F594" s="361" t="s">
        <v>159</v>
      </c>
      <c r="G594" s="405">
        <v>1.7352853216221799E-2</v>
      </c>
      <c r="H594" s="716">
        <v>38997.879999999997</v>
      </c>
      <c r="I594" s="269">
        <v>676.72448738383173</v>
      </c>
      <c r="J594" s="270">
        <f t="shared" si="18"/>
        <v>2.6267474865347881E-5</v>
      </c>
      <c r="K594" s="271">
        <f t="shared" si="19"/>
        <v>0.99720095927017094</v>
      </c>
    </row>
    <row r="595" spans="1:11" x14ac:dyDescent="0.25">
      <c r="A595" s="246" t="s">
        <v>73</v>
      </c>
      <c r="B595" s="360" t="s">
        <v>5460</v>
      </c>
      <c r="C595" s="361" t="s">
        <v>160</v>
      </c>
      <c r="D595" s="362" t="s">
        <v>5461</v>
      </c>
      <c r="E595" s="361" t="s">
        <v>390</v>
      </c>
      <c r="F595" s="361" t="s">
        <v>159</v>
      </c>
      <c r="G595" s="405">
        <v>16</v>
      </c>
      <c r="H595" s="716">
        <v>42.14</v>
      </c>
      <c r="I595" s="269">
        <v>674.24</v>
      </c>
      <c r="J595" s="270">
        <f t="shared" si="18"/>
        <v>2.6171037968021512E-5</v>
      </c>
      <c r="K595" s="271">
        <f t="shared" si="19"/>
        <v>0.99722713030813892</v>
      </c>
    </row>
    <row r="596" spans="1:11" x14ac:dyDescent="0.25">
      <c r="A596" s="246" t="s">
        <v>73</v>
      </c>
      <c r="B596" s="360" t="s">
        <v>1141</v>
      </c>
      <c r="C596" s="361" t="s">
        <v>1336</v>
      </c>
      <c r="D596" s="362" t="s">
        <v>1142</v>
      </c>
      <c r="E596" s="361" t="s">
        <v>390</v>
      </c>
      <c r="F596" s="361" t="s">
        <v>136</v>
      </c>
      <c r="G596" s="405">
        <v>2</v>
      </c>
      <c r="H596" s="716">
        <v>334.1</v>
      </c>
      <c r="I596" s="269">
        <v>668.2</v>
      </c>
      <c r="J596" s="270">
        <f t="shared" si="18"/>
        <v>2.5936591673932095E-5</v>
      </c>
      <c r="K596" s="271">
        <f t="shared" si="19"/>
        <v>0.99725306689981286</v>
      </c>
    </row>
    <row r="597" spans="1:11" ht="25.5" x14ac:dyDescent="0.25">
      <c r="A597" s="246" t="s">
        <v>73</v>
      </c>
      <c r="B597" s="360" t="s">
        <v>788</v>
      </c>
      <c r="C597" s="361" t="s">
        <v>1337</v>
      </c>
      <c r="D597" s="362" t="s">
        <v>607</v>
      </c>
      <c r="E597" s="361" t="s">
        <v>384</v>
      </c>
      <c r="F597" s="361" t="s">
        <v>239</v>
      </c>
      <c r="G597" s="405">
        <v>22.50234715210356</v>
      </c>
      <c r="H597" s="716">
        <v>29.39</v>
      </c>
      <c r="I597" s="269">
        <v>661.3439828003236</v>
      </c>
      <c r="J597" s="270">
        <f t="shared" si="18"/>
        <v>2.5670471173157683E-5</v>
      </c>
      <c r="K597" s="271">
        <f t="shared" si="19"/>
        <v>0.99727873737098605</v>
      </c>
    </row>
    <row r="598" spans="1:11" x14ac:dyDescent="0.25">
      <c r="A598" s="246" t="s">
        <v>73</v>
      </c>
      <c r="B598" s="360" t="s">
        <v>5293</v>
      </c>
      <c r="C598" s="361" t="s">
        <v>965</v>
      </c>
      <c r="D598" s="362" t="s">
        <v>5294</v>
      </c>
      <c r="E598" s="361" t="s">
        <v>390</v>
      </c>
      <c r="F598" s="361" t="s">
        <v>136</v>
      </c>
      <c r="G598" s="405">
        <v>5</v>
      </c>
      <c r="H598" s="716">
        <v>131.62</v>
      </c>
      <c r="I598" s="269">
        <v>658.1</v>
      </c>
      <c r="J598" s="270">
        <f t="shared" si="18"/>
        <v>2.5544553996729589E-5</v>
      </c>
      <c r="K598" s="271">
        <f t="shared" si="19"/>
        <v>0.99730428192498277</v>
      </c>
    </row>
    <row r="599" spans="1:11" x14ac:dyDescent="0.25">
      <c r="A599" s="246" t="s">
        <v>73</v>
      </c>
      <c r="B599" s="360" t="s">
        <v>840</v>
      </c>
      <c r="C599" s="361" t="s">
        <v>160</v>
      </c>
      <c r="D599" s="362" t="s">
        <v>533</v>
      </c>
      <c r="E599" s="361" t="s">
        <v>390</v>
      </c>
      <c r="F599" s="361" t="s">
        <v>159</v>
      </c>
      <c r="G599" s="405">
        <v>196</v>
      </c>
      <c r="H599" s="716">
        <v>3.28</v>
      </c>
      <c r="I599" s="269">
        <v>642.88</v>
      </c>
      <c r="J599" s="270">
        <f t="shared" si="18"/>
        <v>2.4953780388113536E-5</v>
      </c>
      <c r="K599" s="271">
        <f t="shared" si="19"/>
        <v>0.99732923570537091</v>
      </c>
    </row>
    <row r="600" spans="1:11" x14ac:dyDescent="0.25">
      <c r="A600" s="246" t="s">
        <v>73</v>
      </c>
      <c r="B600" s="360" t="s">
        <v>1265</v>
      </c>
      <c r="C600" s="361" t="s">
        <v>1336</v>
      </c>
      <c r="D600" s="362" t="s">
        <v>1266</v>
      </c>
      <c r="E600" s="361" t="s">
        <v>390</v>
      </c>
      <c r="F600" s="361" t="s">
        <v>136</v>
      </c>
      <c r="G600" s="405">
        <v>2</v>
      </c>
      <c r="H600" s="716">
        <v>320.18</v>
      </c>
      <c r="I600" s="269">
        <v>640.36</v>
      </c>
      <c r="J600" s="270">
        <f t="shared" si="18"/>
        <v>2.4855965046870932E-5</v>
      </c>
      <c r="K600" s="271">
        <f t="shared" si="19"/>
        <v>0.99735409167041778</v>
      </c>
    </row>
    <row r="601" spans="1:11" x14ac:dyDescent="0.25">
      <c r="A601" s="246" t="s">
        <v>73</v>
      </c>
      <c r="B601" s="360" t="s">
        <v>4451</v>
      </c>
      <c r="C601" s="361" t="s">
        <v>1336</v>
      </c>
      <c r="D601" s="362" t="s">
        <v>494</v>
      </c>
      <c r="E601" s="361" t="s">
        <v>390</v>
      </c>
      <c r="F601" s="361" t="s">
        <v>136</v>
      </c>
      <c r="G601" s="405">
        <v>4.78</v>
      </c>
      <c r="H601" s="716">
        <v>130.22</v>
      </c>
      <c r="I601" s="269">
        <v>622.45159999999998</v>
      </c>
      <c r="J601" s="270">
        <f t="shared" si="18"/>
        <v>2.4160839548018124E-5</v>
      </c>
      <c r="K601" s="271">
        <f t="shared" si="19"/>
        <v>0.99737825250996581</v>
      </c>
    </row>
    <row r="602" spans="1:11" x14ac:dyDescent="0.25">
      <c r="A602" s="246" t="s">
        <v>73</v>
      </c>
      <c r="B602" s="360" t="s">
        <v>569</v>
      </c>
      <c r="C602" s="361" t="s">
        <v>1336</v>
      </c>
      <c r="D602" s="362" t="s">
        <v>570</v>
      </c>
      <c r="E602" s="361" t="s">
        <v>390</v>
      </c>
      <c r="F602" s="361" t="s">
        <v>136</v>
      </c>
      <c r="G602" s="405">
        <v>125</v>
      </c>
      <c r="H602" s="716">
        <v>4.97</v>
      </c>
      <c r="I602" s="269">
        <v>621.25</v>
      </c>
      <c r="J602" s="270">
        <f t="shared" si="18"/>
        <v>2.4114198709114508E-5</v>
      </c>
      <c r="K602" s="271">
        <f t="shared" si="19"/>
        <v>0.99740236670867488</v>
      </c>
    </row>
    <row r="603" spans="1:11" ht="25.5" x14ac:dyDescent="0.25">
      <c r="A603" s="246" t="s">
        <v>73</v>
      </c>
      <c r="B603" s="360" t="s">
        <v>5420</v>
      </c>
      <c r="C603" s="361" t="s">
        <v>1336</v>
      </c>
      <c r="D603" s="362" t="s">
        <v>5421</v>
      </c>
      <c r="E603" s="361" t="s">
        <v>390</v>
      </c>
      <c r="F603" s="361" t="s">
        <v>136</v>
      </c>
      <c r="G603" s="405">
        <v>1</v>
      </c>
      <c r="H603" s="716">
        <v>613.16999999999996</v>
      </c>
      <c r="I603" s="269">
        <v>613.16999999999996</v>
      </c>
      <c r="J603" s="270">
        <f t="shared" si="18"/>
        <v>2.38005685673525E-5</v>
      </c>
      <c r="K603" s="271">
        <f t="shared" si="19"/>
        <v>0.9974261672772422</v>
      </c>
    </row>
    <row r="604" spans="1:11" ht="25.5" x14ac:dyDescent="0.25">
      <c r="A604" s="246" t="s">
        <v>73</v>
      </c>
      <c r="B604" s="360" t="s">
        <v>775</v>
      </c>
      <c r="C604" s="361" t="s">
        <v>160</v>
      </c>
      <c r="D604" s="362" t="s">
        <v>499</v>
      </c>
      <c r="E604" s="361" t="s">
        <v>390</v>
      </c>
      <c r="F604" s="361" t="s">
        <v>159</v>
      </c>
      <c r="G604" s="405">
        <v>419</v>
      </c>
      <c r="H604" s="716">
        <v>1.45</v>
      </c>
      <c r="I604" s="269">
        <v>607.54999999999995</v>
      </c>
      <c r="J604" s="270">
        <f t="shared" si="18"/>
        <v>2.3582424830136848E-5</v>
      </c>
      <c r="K604" s="271">
        <f t="shared" si="19"/>
        <v>0.99744974970207234</v>
      </c>
    </row>
    <row r="605" spans="1:11" x14ac:dyDescent="0.25">
      <c r="A605" s="246" t="s">
        <v>73</v>
      </c>
      <c r="B605" s="360" t="s">
        <v>5282</v>
      </c>
      <c r="C605" s="361" t="s">
        <v>164</v>
      </c>
      <c r="D605" s="362" t="s">
        <v>5283</v>
      </c>
      <c r="E605" s="361" t="s">
        <v>390</v>
      </c>
      <c r="F605" s="361" t="s">
        <v>136</v>
      </c>
      <c r="G605" s="405">
        <v>1</v>
      </c>
      <c r="H605" s="716">
        <v>605.59</v>
      </c>
      <c r="I605" s="269">
        <v>605.59</v>
      </c>
      <c r="J605" s="270">
        <f t="shared" si="18"/>
        <v>2.3506346231392604E-5</v>
      </c>
      <c r="K605" s="271">
        <f t="shared" si="19"/>
        <v>0.99747325604830372</v>
      </c>
    </row>
    <row r="606" spans="1:11" x14ac:dyDescent="0.25">
      <c r="A606" s="246" t="s">
        <v>73</v>
      </c>
      <c r="B606" s="360" t="s">
        <v>4365</v>
      </c>
      <c r="C606" s="361" t="s">
        <v>164</v>
      </c>
      <c r="D606" s="362" t="s">
        <v>4366</v>
      </c>
      <c r="E606" s="361" t="s">
        <v>390</v>
      </c>
      <c r="F606" s="361" t="s">
        <v>136</v>
      </c>
      <c r="G606" s="405">
        <v>2</v>
      </c>
      <c r="H606" s="716">
        <v>298.75</v>
      </c>
      <c r="I606" s="269">
        <v>597.5</v>
      </c>
      <c r="J606" s="270">
        <f t="shared" si="18"/>
        <v>2.3192327933514556E-5</v>
      </c>
      <c r="K606" s="271">
        <f t="shared" si="19"/>
        <v>0.99749644837623719</v>
      </c>
    </row>
    <row r="607" spans="1:11" x14ac:dyDescent="0.25">
      <c r="A607" s="246" t="s">
        <v>73</v>
      </c>
      <c r="B607" s="360" t="s">
        <v>4606</v>
      </c>
      <c r="C607" s="361" t="s">
        <v>160</v>
      </c>
      <c r="D607" s="362" t="s">
        <v>4607</v>
      </c>
      <c r="E607" s="361" t="s">
        <v>390</v>
      </c>
      <c r="F607" s="361" t="s">
        <v>159</v>
      </c>
      <c r="G607" s="405">
        <v>222</v>
      </c>
      <c r="H607" s="716">
        <v>2.68</v>
      </c>
      <c r="I607" s="269">
        <v>594.96</v>
      </c>
      <c r="J607" s="270">
        <f t="shared" si="18"/>
        <v>2.3093736280039867E-5</v>
      </c>
      <c r="K607" s="271">
        <f t="shared" si="19"/>
        <v>0.99751954211251725</v>
      </c>
    </row>
    <row r="608" spans="1:11" x14ac:dyDescent="0.25">
      <c r="A608" s="246" t="s">
        <v>73</v>
      </c>
      <c r="B608" s="360" t="s">
        <v>4146</v>
      </c>
      <c r="C608" s="361" t="s">
        <v>164</v>
      </c>
      <c r="D608" s="362" t="s">
        <v>4147</v>
      </c>
      <c r="E608" s="361" t="s">
        <v>390</v>
      </c>
      <c r="F608" s="361" t="s">
        <v>136</v>
      </c>
      <c r="G608" s="405">
        <v>5</v>
      </c>
      <c r="H608" s="716">
        <v>112.96</v>
      </c>
      <c r="I608" s="269">
        <v>564.79999999999995</v>
      </c>
      <c r="J608" s="270">
        <f t="shared" si="18"/>
        <v>2.1923057434056937E-5</v>
      </c>
      <c r="K608" s="271">
        <f t="shared" si="19"/>
        <v>0.99754146516995135</v>
      </c>
    </row>
    <row r="609" spans="1:11" x14ac:dyDescent="0.25">
      <c r="A609" s="246" t="s">
        <v>73</v>
      </c>
      <c r="B609" s="360" t="s">
        <v>5217</v>
      </c>
      <c r="C609" s="361" t="s">
        <v>1336</v>
      </c>
      <c r="D609" s="362" t="s">
        <v>5218</v>
      </c>
      <c r="E609" s="361" t="s">
        <v>390</v>
      </c>
      <c r="F609" s="361" t="s">
        <v>141</v>
      </c>
      <c r="G609" s="405">
        <v>17.135999999999999</v>
      </c>
      <c r="H609" s="716">
        <v>32.9</v>
      </c>
      <c r="I609" s="269">
        <v>563.77440000000001</v>
      </c>
      <c r="J609" s="270">
        <f t="shared" si="18"/>
        <v>2.1883248142795662E-5</v>
      </c>
      <c r="K609" s="271">
        <f t="shared" si="19"/>
        <v>0.99756334841809413</v>
      </c>
    </row>
    <row r="610" spans="1:11" x14ac:dyDescent="0.25">
      <c r="A610" s="246" t="s">
        <v>73</v>
      </c>
      <c r="B610" s="360" t="s">
        <v>538</v>
      </c>
      <c r="C610" s="361" t="s">
        <v>1336</v>
      </c>
      <c r="D610" s="362" t="s">
        <v>539</v>
      </c>
      <c r="E610" s="361" t="s">
        <v>390</v>
      </c>
      <c r="F610" s="361" t="s">
        <v>136</v>
      </c>
      <c r="G610" s="405">
        <v>70</v>
      </c>
      <c r="H610" s="716">
        <v>8</v>
      </c>
      <c r="I610" s="269">
        <v>560</v>
      </c>
      <c r="J610" s="270">
        <f t="shared" si="18"/>
        <v>2.1736742498356737E-5</v>
      </c>
      <c r="K610" s="271">
        <f t="shared" si="19"/>
        <v>0.99758508516059252</v>
      </c>
    </row>
    <row r="611" spans="1:11" x14ac:dyDescent="0.25">
      <c r="A611" s="246" t="s">
        <v>73</v>
      </c>
      <c r="B611" s="360" t="s">
        <v>1157</v>
      </c>
      <c r="C611" s="361" t="s">
        <v>1336</v>
      </c>
      <c r="D611" s="362" t="s">
        <v>1158</v>
      </c>
      <c r="E611" s="361" t="s">
        <v>390</v>
      </c>
      <c r="F611" s="361" t="s">
        <v>156</v>
      </c>
      <c r="G611" s="405">
        <v>63.949599999999997</v>
      </c>
      <c r="H611" s="716">
        <v>8.7200000000000006</v>
      </c>
      <c r="I611" s="269">
        <v>557.64051199999994</v>
      </c>
      <c r="J611" s="270">
        <f t="shared" si="18"/>
        <v>2.1645157528563944E-5</v>
      </c>
      <c r="K611" s="271">
        <f t="shared" si="19"/>
        <v>0.99760673031812108</v>
      </c>
    </row>
    <row r="612" spans="1:11" x14ac:dyDescent="0.25">
      <c r="A612" s="246" t="s">
        <v>73</v>
      </c>
      <c r="B612" s="360" t="s">
        <v>5230</v>
      </c>
      <c r="C612" s="361" t="s">
        <v>164</v>
      </c>
      <c r="D612" s="362" t="s">
        <v>5231</v>
      </c>
      <c r="E612" s="361" t="s">
        <v>390</v>
      </c>
      <c r="F612" s="361" t="s">
        <v>136</v>
      </c>
      <c r="G612" s="405">
        <v>236</v>
      </c>
      <c r="H612" s="716">
        <v>2.35</v>
      </c>
      <c r="I612" s="269">
        <v>554.6</v>
      </c>
      <c r="J612" s="270">
        <f t="shared" si="18"/>
        <v>2.1527138195694013E-5</v>
      </c>
      <c r="K612" s="271">
        <f t="shared" si="19"/>
        <v>0.99762825745631678</v>
      </c>
    </row>
    <row r="613" spans="1:11" x14ac:dyDescent="0.25">
      <c r="A613" s="246" t="s">
        <v>73</v>
      </c>
      <c r="B613" s="360" t="s">
        <v>4478</v>
      </c>
      <c r="C613" s="361" t="s">
        <v>1336</v>
      </c>
      <c r="D613" s="362" t="s">
        <v>4479</v>
      </c>
      <c r="E613" s="361" t="s">
        <v>390</v>
      </c>
      <c r="F613" s="361" t="s">
        <v>141</v>
      </c>
      <c r="G613" s="405">
        <v>1406.9382210000001</v>
      </c>
      <c r="H613" s="716">
        <v>0.39</v>
      </c>
      <c r="I613" s="269">
        <v>548.70590618999995</v>
      </c>
      <c r="J613" s="270">
        <f t="shared" si="18"/>
        <v>2.1298355339606282E-5</v>
      </c>
      <c r="K613" s="271">
        <f t="shared" si="19"/>
        <v>0.99764955581165637</v>
      </c>
    </row>
    <row r="614" spans="1:11" ht="25.5" x14ac:dyDescent="0.25">
      <c r="A614" s="246" t="s">
        <v>73</v>
      </c>
      <c r="B614" s="360" t="s">
        <v>5298</v>
      </c>
      <c r="C614" s="361" t="s">
        <v>160</v>
      </c>
      <c r="D614" s="362" t="s">
        <v>5299</v>
      </c>
      <c r="E614" s="361" t="s">
        <v>390</v>
      </c>
      <c r="F614" s="361" t="s">
        <v>159</v>
      </c>
      <c r="G614" s="405">
        <v>29</v>
      </c>
      <c r="H614" s="716">
        <v>18.59</v>
      </c>
      <c r="I614" s="269">
        <v>539.11</v>
      </c>
      <c r="J614" s="270">
        <f t="shared" si="18"/>
        <v>2.0925884371944824E-5</v>
      </c>
      <c r="K614" s="271">
        <f t="shared" si="19"/>
        <v>0.99767048169602834</v>
      </c>
    </row>
    <row r="615" spans="1:11" x14ac:dyDescent="0.25">
      <c r="A615" s="246" t="s">
        <v>73</v>
      </c>
      <c r="B615" s="360" t="s">
        <v>4600</v>
      </c>
      <c r="C615" s="361" t="s">
        <v>164</v>
      </c>
      <c r="D615" s="362" t="s">
        <v>4601</v>
      </c>
      <c r="E615" s="361" t="s">
        <v>390</v>
      </c>
      <c r="F615" s="361" t="s">
        <v>136</v>
      </c>
      <c r="G615" s="405">
        <v>27</v>
      </c>
      <c r="H615" s="716">
        <v>19.95</v>
      </c>
      <c r="I615" s="269">
        <v>538.65</v>
      </c>
      <c r="J615" s="270">
        <f t="shared" si="18"/>
        <v>2.0908029190606885E-5</v>
      </c>
      <c r="K615" s="271">
        <f t="shared" si="19"/>
        <v>0.99769138972521898</v>
      </c>
    </row>
    <row r="616" spans="1:11" x14ac:dyDescent="0.25">
      <c r="A616" s="246" t="s">
        <v>73</v>
      </c>
      <c r="B616" s="360" t="s">
        <v>1137</v>
      </c>
      <c r="C616" s="361" t="s">
        <v>1336</v>
      </c>
      <c r="D616" s="362" t="s">
        <v>1138</v>
      </c>
      <c r="E616" s="361" t="s">
        <v>390</v>
      </c>
      <c r="F616" s="361" t="s">
        <v>156</v>
      </c>
      <c r="G616" s="405">
        <v>24.872199999999999</v>
      </c>
      <c r="H616" s="716">
        <v>21.53</v>
      </c>
      <c r="I616" s="269">
        <v>535.49846600000001</v>
      </c>
      <c r="J616" s="270">
        <f t="shared" si="18"/>
        <v>2.0785700470905429E-5</v>
      </c>
      <c r="K616" s="271">
        <f t="shared" si="19"/>
        <v>0.99771217542568991</v>
      </c>
    </row>
    <row r="617" spans="1:11" ht="25.5" x14ac:dyDescent="0.25">
      <c r="A617" s="246" t="s">
        <v>73</v>
      </c>
      <c r="B617" s="360" t="s">
        <v>5244</v>
      </c>
      <c r="C617" s="361" t="s">
        <v>1336</v>
      </c>
      <c r="D617" s="362" t="s">
        <v>5245</v>
      </c>
      <c r="E617" s="361" t="s">
        <v>390</v>
      </c>
      <c r="F617" s="361" t="s">
        <v>136</v>
      </c>
      <c r="G617" s="405">
        <v>38</v>
      </c>
      <c r="H617" s="716">
        <v>14.06</v>
      </c>
      <c r="I617" s="269">
        <v>534.28</v>
      </c>
      <c r="J617" s="270">
        <f t="shared" si="18"/>
        <v>2.0738404967896494E-5</v>
      </c>
      <c r="K617" s="271">
        <f t="shared" si="19"/>
        <v>0.99773291383065776</v>
      </c>
    </row>
    <row r="618" spans="1:11" x14ac:dyDescent="0.25">
      <c r="A618" s="246" t="s">
        <v>73</v>
      </c>
      <c r="B618" s="360" t="s">
        <v>5427</v>
      </c>
      <c r="C618" s="361" t="s">
        <v>3117</v>
      </c>
      <c r="D618" s="362" t="s">
        <v>5428</v>
      </c>
      <c r="E618" s="361" t="s">
        <v>390</v>
      </c>
      <c r="F618" s="361" t="s">
        <v>136</v>
      </c>
      <c r="G618" s="405">
        <v>1</v>
      </c>
      <c r="H618" s="716">
        <v>530.08619999999996</v>
      </c>
      <c r="I618" s="269">
        <v>530.08619999999996</v>
      </c>
      <c r="J618" s="270">
        <f t="shared" si="18"/>
        <v>2.0575620055950766E-5</v>
      </c>
      <c r="K618" s="271">
        <f t="shared" si="19"/>
        <v>0.99775348945071374</v>
      </c>
    </row>
    <row r="619" spans="1:11" s="212" customFormat="1" ht="16.5" x14ac:dyDescent="0.25">
      <c r="A619" s="255"/>
      <c r="B619" s="351" t="s">
        <v>694</v>
      </c>
      <c r="C619" s="352" t="s">
        <v>1336</v>
      </c>
      <c r="D619" s="353" t="s">
        <v>436</v>
      </c>
      <c r="E619" s="352" t="s">
        <v>390</v>
      </c>
      <c r="F619" s="352" t="s">
        <v>131</v>
      </c>
      <c r="G619" s="403">
        <v>15.269</v>
      </c>
      <c r="H619" s="407">
        <v>34.69</v>
      </c>
      <c r="I619" s="248">
        <v>529.68160999999998</v>
      </c>
      <c r="J619" s="275">
        <f t="shared" si="18"/>
        <v>2.0559915647651821E-5</v>
      </c>
      <c r="K619" s="247">
        <f t="shared" si="19"/>
        <v>0.99777404936636138</v>
      </c>
    </row>
    <row r="620" spans="1:11" s="212" customFormat="1" ht="16.5" x14ac:dyDescent="0.25">
      <c r="A620" s="255"/>
      <c r="B620" s="351" t="s">
        <v>4624</v>
      </c>
      <c r="C620" s="352" t="s">
        <v>164</v>
      </c>
      <c r="D620" s="353" t="s">
        <v>4625</v>
      </c>
      <c r="E620" s="352" t="s">
        <v>390</v>
      </c>
      <c r="F620" s="352" t="s">
        <v>136</v>
      </c>
      <c r="G620" s="403">
        <v>14</v>
      </c>
      <c r="H620" s="407">
        <v>37.799999999999997</v>
      </c>
      <c r="I620" s="248">
        <v>529.20000000000005</v>
      </c>
      <c r="J620" s="275">
        <f t="shared" si="18"/>
        <v>2.054122166094712E-5</v>
      </c>
      <c r="K620" s="247">
        <f t="shared" si="19"/>
        <v>0.99779459058802233</v>
      </c>
    </row>
    <row r="621" spans="1:11" s="212" customFormat="1" ht="16.5" x14ac:dyDescent="0.25">
      <c r="A621" s="255"/>
      <c r="B621" s="351" t="s">
        <v>5726</v>
      </c>
      <c r="C621" s="352" t="s">
        <v>1336</v>
      </c>
      <c r="D621" s="353" t="s">
        <v>5727</v>
      </c>
      <c r="E621" s="352" t="s">
        <v>390</v>
      </c>
      <c r="F621" s="352" t="s">
        <v>138</v>
      </c>
      <c r="G621" s="403">
        <v>2.8744100000000001</v>
      </c>
      <c r="H621" s="407">
        <v>181.64</v>
      </c>
      <c r="I621" s="248">
        <v>522.10783240000001</v>
      </c>
      <c r="J621" s="275">
        <f t="shared" si="18"/>
        <v>2.0265934837953565E-5</v>
      </c>
      <c r="K621" s="247">
        <f t="shared" si="19"/>
        <v>0.99781485652286028</v>
      </c>
    </row>
    <row r="622" spans="1:11" s="212" customFormat="1" ht="16.5" x14ac:dyDescent="0.25">
      <c r="A622" s="255"/>
      <c r="B622" s="351" t="s">
        <v>4331</v>
      </c>
      <c r="C622" s="352" t="s">
        <v>160</v>
      </c>
      <c r="D622" s="353" t="s">
        <v>4332</v>
      </c>
      <c r="E622" s="352" t="s">
        <v>390</v>
      </c>
      <c r="F622" s="352" t="s">
        <v>159</v>
      </c>
      <c r="G622" s="403">
        <v>7</v>
      </c>
      <c r="H622" s="407">
        <v>73.2</v>
      </c>
      <c r="I622" s="248">
        <v>512.4</v>
      </c>
      <c r="J622" s="275">
        <f t="shared" si="18"/>
        <v>1.9889119385996415E-5</v>
      </c>
      <c r="K622" s="247">
        <f t="shared" si="19"/>
        <v>0.99783474564224628</v>
      </c>
    </row>
    <row r="623" spans="1:11" s="212" customFormat="1" ht="16.5" x14ac:dyDescent="0.25">
      <c r="A623" s="255"/>
      <c r="B623" s="351" t="s">
        <v>5208</v>
      </c>
      <c r="C623" s="352" t="s">
        <v>1336</v>
      </c>
      <c r="D623" s="353" t="s">
        <v>3133</v>
      </c>
      <c r="E623" s="352" t="s">
        <v>390</v>
      </c>
      <c r="F623" s="352" t="s">
        <v>136</v>
      </c>
      <c r="G623" s="403">
        <v>280</v>
      </c>
      <c r="H623" s="407">
        <v>1.82</v>
      </c>
      <c r="I623" s="248">
        <v>509.6</v>
      </c>
      <c r="J623" s="275">
        <f t="shared" si="18"/>
        <v>1.9780435673504631E-5</v>
      </c>
      <c r="K623" s="247">
        <f t="shared" si="19"/>
        <v>0.9978545260779198</v>
      </c>
    </row>
    <row r="624" spans="1:11" s="212" customFormat="1" ht="16.5" x14ac:dyDescent="0.25">
      <c r="A624" s="255"/>
      <c r="B624" s="351" t="s">
        <v>659</v>
      </c>
      <c r="C624" s="352" t="s">
        <v>1336</v>
      </c>
      <c r="D624" s="353" t="s">
        <v>394</v>
      </c>
      <c r="E624" s="352" t="s">
        <v>390</v>
      </c>
      <c r="F624" s="352" t="s">
        <v>395</v>
      </c>
      <c r="G624" s="403">
        <v>98.333094669600001</v>
      </c>
      <c r="H624" s="407">
        <v>5.16</v>
      </c>
      <c r="I624" s="248">
        <v>507.39876849513598</v>
      </c>
      <c r="J624" s="275">
        <f t="shared" si="18"/>
        <v>1.9694993526360884E-5</v>
      </c>
      <c r="K624" s="247">
        <f t="shared" si="19"/>
        <v>0.99787422107144619</v>
      </c>
    </row>
    <row r="625" spans="1:13" s="212" customFormat="1" ht="16.5" x14ac:dyDescent="0.25">
      <c r="A625" s="255"/>
      <c r="B625" s="351" t="s">
        <v>696</v>
      </c>
      <c r="C625" s="352" t="s">
        <v>1336</v>
      </c>
      <c r="D625" s="353" t="s">
        <v>438</v>
      </c>
      <c r="E625" s="352" t="s">
        <v>390</v>
      </c>
      <c r="F625" s="352" t="s">
        <v>141</v>
      </c>
      <c r="G625" s="403">
        <v>16.546399999999998</v>
      </c>
      <c r="H625" s="407">
        <v>30.22</v>
      </c>
      <c r="I625" s="248">
        <v>500.03220800000003</v>
      </c>
      <c r="J625" s="275">
        <f t="shared" si="18"/>
        <v>1.9409055975322779E-5</v>
      </c>
      <c r="K625" s="247">
        <f t="shared" si="19"/>
        <v>0.99789363012742149</v>
      </c>
    </row>
    <row r="626" spans="1:13" s="212" customFormat="1" ht="16.5" x14ac:dyDescent="0.25">
      <c r="A626" s="255"/>
      <c r="B626" s="351" t="s">
        <v>4645</v>
      </c>
      <c r="C626" s="352" t="s">
        <v>1336</v>
      </c>
      <c r="D626" s="353" t="s">
        <v>2386</v>
      </c>
      <c r="E626" s="352" t="s">
        <v>390</v>
      </c>
      <c r="F626" s="352" t="s">
        <v>136</v>
      </c>
      <c r="G626" s="403">
        <v>159</v>
      </c>
      <c r="H626" s="407">
        <v>3.11</v>
      </c>
      <c r="I626" s="248">
        <v>494.49</v>
      </c>
      <c r="J626" s="275">
        <f t="shared" si="18"/>
        <v>1.9193931782165044E-5</v>
      </c>
      <c r="K626" s="247">
        <f t="shared" si="19"/>
        <v>0.99791282405920367</v>
      </c>
    </row>
    <row r="627" spans="1:13" s="212" customFormat="1" ht="16.5" x14ac:dyDescent="0.25">
      <c r="A627" s="255"/>
      <c r="B627" s="351" t="s">
        <v>3961</v>
      </c>
      <c r="C627" s="352" t="s">
        <v>1336</v>
      </c>
      <c r="D627" s="353" t="s">
        <v>494</v>
      </c>
      <c r="E627" s="352" t="s">
        <v>390</v>
      </c>
      <c r="F627" s="352" t="s">
        <v>136</v>
      </c>
      <c r="G627" s="403">
        <v>4</v>
      </c>
      <c r="H627" s="407">
        <v>122.06</v>
      </c>
      <c r="I627" s="248">
        <v>488.24</v>
      </c>
      <c r="J627" s="275">
        <f t="shared" si="18"/>
        <v>1.8951334209638739E-5</v>
      </c>
      <c r="K627" s="247">
        <f t="shared" si="19"/>
        <v>0.99793177539341327</v>
      </c>
    </row>
    <row r="628" spans="1:13" s="212" customFormat="1" ht="16.5" x14ac:dyDescent="0.25">
      <c r="A628" s="255"/>
      <c r="B628" s="351" t="s">
        <v>1271</v>
      </c>
      <c r="C628" s="352" t="s">
        <v>1336</v>
      </c>
      <c r="D628" s="353" t="s">
        <v>1078</v>
      </c>
      <c r="E628" s="352" t="s">
        <v>390</v>
      </c>
      <c r="F628" s="352" t="s">
        <v>136</v>
      </c>
      <c r="G628" s="403">
        <v>28</v>
      </c>
      <c r="H628" s="407">
        <v>17.38</v>
      </c>
      <c r="I628" s="248">
        <v>486.64</v>
      </c>
      <c r="J628" s="275">
        <f t="shared" si="18"/>
        <v>1.8889229231072006E-5</v>
      </c>
      <c r="K628" s="247">
        <f t="shared" si="19"/>
        <v>0.99795066462264437</v>
      </c>
      <c r="M628"/>
    </row>
    <row r="629" spans="1:13" s="212" customFormat="1" ht="16.5" x14ac:dyDescent="0.25">
      <c r="A629" s="255"/>
      <c r="B629" s="351" t="s">
        <v>4818</v>
      </c>
      <c r="C629" s="352" t="s">
        <v>1336</v>
      </c>
      <c r="D629" s="353" t="s">
        <v>4819</v>
      </c>
      <c r="E629" s="352" t="s">
        <v>390</v>
      </c>
      <c r="F629" s="352" t="s">
        <v>136</v>
      </c>
      <c r="G629" s="403">
        <v>39</v>
      </c>
      <c r="H629" s="407">
        <v>12.46</v>
      </c>
      <c r="I629" s="248">
        <v>485.94</v>
      </c>
      <c r="J629" s="275">
        <f t="shared" si="18"/>
        <v>1.8862058302949061E-5</v>
      </c>
      <c r="K629" s="247">
        <f t="shared" si="19"/>
        <v>0.99796952668094729</v>
      </c>
    </row>
    <row r="630" spans="1:13" s="212" customFormat="1" ht="25.5" x14ac:dyDescent="0.25">
      <c r="A630" s="255"/>
      <c r="B630" s="351" t="s">
        <v>4628</v>
      </c>
      <c r="C630" s="352" t="s">
        <v>164</v>
      </c>
      <c r="D630" s="353" t="s">
        <v>4629</v>
      </c>
      <c r="E630" s="352" t="s">
        <v>390</v>
      </c>
      <c r="F630" s="352" t="s">
        <v>136</v>
      </c>
      <c r="G630" s="403">
        <v>14</v>
      </c>
      <c r="H630" s="407">
        <v>34.700000000000003</v>
      </c>
      <c r="I630" s="248">
        <v>485.8</v>
      </c>
      <c r="J630" s="275">
        <f t="shared" si="18"/>
        <v>1.8856624117324472E-5</v>
      </c>
      <c r="K630" s="247">
        <f t="shared" si="19"/>
        <v>0.99798838330506456</v>
      </c>
    </row>
    <row r="631" spans="1:13" s="212" customFormat="1" ht="16.5" x14ac:dyDescent="0.25">
      <c r="A631" s="255"/>
      <c r="B631" s="351" t="s">
        <v>4074</v>
      </c>
      <c r="C631" s="352" t="s">
        <v>160</v>
      </c>
      <c r="D631" s="353" t="s">
        <v>4075</v>
      </c>
      <c r="E631" s="352" t="s">
        <v>390</v>
      </c>
      <c r="F631" s="352" t="s">
        <v>2175</v>
      </c>
      <c r="G631" s="403">
        <v>9.8171999999999997</v>
      </c>
      <c r="H631" s="407">
        <v>49.24</v>
      </c>
      <c r="I631" s="248">
        <v>483.39892800000001</v>
      </c>
      <c r="J631" s="275">
        <f t="shared" si="18"/>
        <v>1.8763425039138732E-5</v>
      </c>
      <c r="K631" s="247">
        <f t="shared" si="19"/>
        <v>0.99800714673010371</v>
      </c>
    </row>
    <row r="632" spans="1:13" s="212" customFormat="1" ht="16.5" x14ac:dyDescent="0.25">
      <c r="A632" s="255"/>
      <c r="B632" s="351" t="s">
        <v>4393</v>
      </c>
      <c r="C632" s="352" t="s">
        <v>974</v>
      </c>
      <c r="D632" s="353" t="s">
        <v>4394</v>
      </c>
      <c r="E632" s="352" t="s">
        <v>390</v>
      </c>
      <c r="F632" s="352" t="s">
        <v>159</v>
      </c>
      <c r="G632" s="403">
        <v>3</v>
      </c>
      <c r="H632" s="407">
        <v>151.99</v>
      </c>
      <c r="I632" s="248">
        <v>455.97</v>
      </c>
      <c r="J632" s="275">
        <f t="shared" si="18"/>
        <v>1.7698754423170933E-5</v>
      </c>
      <c r="K632" s="247">
        <f t="shared" si="19"/>
        <v>0.99802484548452686</v>
      </c>
    </row>
    <row r="633" spans="1:13" s="212" customFormat="1" ht="25.5" x14ac:dyDescent="0.25">
      <c r="A633" s="255"/>
      <c r="B633" s="351" t="s">
        <v>786</v>
      </c>
      <c r="C633" s="352" t="s">
        <v>1337</v>
      </c>
      <c r="D633" s="353" t="s">
        <v>202</v>
      </c>
      <c r="E633" s="352" t="s">
        <v>384</v>
      </c>
      <c r="F633" s="352" t="s">
        <v>239</v>
      </c>
      <c r="G633" s="403">
        <v>20.078317152103558</v>
      </c>
      <c r="H633" s="407">
        <v>22.67</v>
      </c>
      <c r="I633" s="248">
        <v>455.17544983818772</v>
      </c>
      <c r="J633" s="275">
        <f t="shared" si="18"/>
        <v>1.7667913472689965E-5</v>
      </c>
      <c r="K633" s="247">
        <f t="shared" si="19"/>
        <v>0.99804251339799954</v>
      </c>
    </row>
    <row r="634" spans="1:13" s="212" customFormat="1" ht="16.5" x14ac:dyDescent="0.25">
      <c r="A634" s="255"/>
      <c r="B634" s="351" t="s">
        <v>1272</v>
      </c>
      <c r="C634" s="352" t="s">
        <v>1336</v>
      </c>
      <c r="D634" s="353" t="s">
        <v>1273</v>
      </c>
      <c r="E634" s="352" t="s">
        <v>390</v>
      </c>
      <c r="F634" s="352" t="s">
        <v>136</v>
      </c>
      <c r="G634" s="403">
        <v>17</v>
      </c>
      <c r="H634" s="407">
        <v>26.73</v>
      </c>
      <c r="I634" s="248">
        <v>454.41</v>
      </c>
      <c r="J634" s="275">
        <f t="shared" si="18"/>
        <v>1.7638202069068366E-5</v>
      </c>
      <c r="K634" s="247">
        <f t="shared" si="19"/>
        <v>0.99806015160006856</v>
      </c>
    </row>
    <row r="635" spans="1:13" s="212" customFormat="1" ht="16.5" x14ac:dyDescent="0.25">
      <c r="A635" s="255"/>
      <c r="B635" s="351" t="s">
        <v>4691</v>
      </c>
      <c r="C635" s="352" t="s">
        <v>1336</v>
      </c>
      <c r="D635" s="353" t="s">
        <v>4692</v>
      </c>
      <c r="E635" s="352" t="s">
        <v>390</v>
      </c>
      <c r="F635" s="352" t="s">
        <v>136</v>
      </c>
      <c r="G635" s="403">
        <v>15</v>
      </c>
      <c r="H635" s="407">
        <v>29.91</v>
      </c>
      <c r="I635" s="248">
        <v>448.65</v>
      </c>
      <c r="J635" s="275">
        <f t="shared" si="18"/>
        <v>1.7414624146228126E-5</v>
      </c>
      <c r="K635" s="247">
        <f t="shared" si="19"/>
        <v>0.99807756622421484</v>
      </c>
    </row>
    <row r="636" spans="1:13" s="212" customFormat="1" ht="16.5" x14ac:dyDescent="0.25">
      <c r="A636" s="255"/>
      <c r="B636" s="351" t="s">
        <v>4650</v>
      </c>
      <c r="C636" s="352" t="s">
        <v>1336</v>
      </c>
      <c r="D636" s="353" t="s">
        <v>4651</v>
      </c>
      <c r="E636" s="352" t="s">
        <v>390</v>
      </c>
      <c r="F636" s="352" t="s">
        <v>136</v>
      </c>
      <c r="G636" s="403">
        <v>39</v>
      </c>
      <c r="H636" s="407">
        <v>11.35</v>
      </c>
      <c r="I636" s="248">
        <v>442.65</v>
      </c>
      <c r="J636" s="275">
        <f t="shared" si="18"/>
        <v>1.7181730476602875E-5</v>
      </c>
      <c r="K636" s="247">
        <f t="shared" si="19"/>
        <v>0.99809474795469144</v>
      </c>
    </row>
    <row r="637" spans="1:13" s="212" customFormat="1" ht="25.5" x14ac:dyDescent="0.25">
      <c r="A637" s="255"/>
      <c r="B637" s="351" t="s">
        <v>5302</v>
      </c>
      <c r="C637" s="352" t="s">
        <v>160</v>
      </c>
      <c r="D637" s="353" t="s">
        <v>5303</v>
      </c>
      <c r="E637" s="352" t="s">
        <v>390</v>
      </c>
      <c r="F637" s="352" t="s">
        <v>159</v>
      </c>
      <c r="G637" s="403">
        <v>23</v>
      </c>
      <c r="H637" s="407">
        <v>19.23</v>
      </c>
      <c r="I637" s="248">
        <v>442.29</v>
      </c>
      <c r="J637" s="275">
        <f t="shared" si="18"/>
        <v>1.7167756856425362E-5</v>
      </c>
      <c r="K637" s="247">
        <f t="shared" si="19"/>
        <v>0.99811191571154789</v>
      </c>
    </row>
    <row r="638" spans="1:13" s="212" customFormat="1" ht="16.5" x14ac:dyDescent="0.25">
      <c r="A638" s="255"/>
      <c r="B638" s="351" t="s">
        <v>1188</v>
      </c>
      <c r="C638" s="352" t="s">
        <v>1336</v>
      </c>
      <c r="D638" s="353" t="s">
        <v>1189</v>
      </c>
      <c r="E638" s="352" t="s">
        <v>390</v>
      </c>
      <c r="F638" s="352" t="s">
        <v>136</v>
      </c>
      <c r="G638" s="403">
        <v>2</v>
      </c>
      <c r="H638" s="407">
        <v>219.64</v>
      </c>
      <c r="I638" s="248">
        <v>439.28</v>
      </c>
      <c r="J638" s="275">
        <f t="shared" si="18"/>
        <v>1.705092186549669E-5</v>
      </c>
      <c r="K638" s="247">
        <f t="shared" si="19"/>
        <v>0.99812896663341344</v>
      </c>
    </row>
    <row r="639" spans="1:13" s="212" customFormat="1" ht="51" x14ac:dyDescent="0.25">
      <c r="A639" s="255"/>
      <c r="B639" s="351" t="s">
        <v>5745</v>
      </c>
      <c r="C639" s="352" t="s">
        <v>160</v>
      </c>
      <c r="D639" s="353" t="s">
        <v>5746</v>
      </c>
      <c r="E639" s="352" t="s">
        <v>651</v>
      </c>
      <c r="F639" s="352" t="s">
        <v>159</v>
      </c>
      <c r="G639" s="403">
        <v>9.7355291223107999E-4</v>
      </c>
      <c r="H639" s="407">
        <v>448323.14</v>
      </c>
      <c r="I639" s="248">
        <v>436.46629856758221</v>
      </c>
      <c r="J639" s="275">
        <f t="shared" si="18"/>
        <v>1.6941706323525759E-5</v>
      </c>
      <c r="K639" s="247">
        <f t="shared" si="19"/>
        <v>0.99814590833973693</v>
      </c>
    </row>
    <row r="640" spans="1:13" s="212" customFormat="1" ht="16.5" x14ac:dyDescent="0.25">
      <c r="A640" s="255"/>
      <c r="B640" s="351" t="s">
        <v>4718</v>
      </c>
      <c r="C640" s="352" t="s">
        <v>164</v>
      </c>
      <c r="D640" s="353" t="s">
        <v>4719</v>
      </c>
      <c r="E640" s="352" t="s">
        <v>390</v>
      </c>
      <c r="F640" s="352" t="s">
        <v>136</v>
      </c>
      <c r="G640" s="403">
        <v>711</v>
      </c>
      <c r="H640" s="407">
        <v>0.61</v>
      </c>
      <c r="I640" s="248">
        <v>433.71</v>
      </c>
      <c r="J640" s="275">
        <f t="shared" si="18"/>
        <v>1.6834718908861252E-5</v>
      </c>
      <c r="K640" s="247">
        <f t="shared" si="19"/>
        <v>0.99816274305864583</v>
      </c>
    </row>
    <row r="641" spans="1:26" s="212" customFormat="1" ht="16.5" x14ac:dyDescent="0.25">
      <c r="A641" s="255"/>
      <c r="B641" s="351" t="s">
        <v>4113</v>
      </c>
      <c r="C641" s="352" t="s">
        <v>164</v>
      </c>
      <c r="D641" s="353" t="s">
        <v>4114</v>
      </c>
      <c r="E641" s="352" t="s">
        <v>390</v>
      </c>
      <c r="F641" s="352" t="s">
        <v>136</v>
      </c>
      <c r="G641" s="403">
        <v>5</v>
      </c>
      <c r="H641" s="407">
        <v>86.54</v>
      </c>
      <c r="I641" s="248">
        <v>432.7</v>
      </c>
      <c r="J641" s="275">
        <f t="shared" si="18"/>
        <v>1.6795515141141001E-5</v>
      </c>
      <c r="K641" s="247">
        <f t="shared" si="19"/>
        <v>0.99817953857378694</v>
      </c>
    </row>
    <row r="642" spans="1:26" x14ac:dyDescent="0.25">
      <c r="A642" s="246" t="s">
        <v>73</v>
      </c>
      <c r="B642" s="351" t="s">
        <v>1257</v>
      </c>
      <c r="C642" s="352" t="s">
        <v>1336</v>
      </c>
      <c r="D642" s="353" t="s">
        <v>1258</v>
      </c>
      <c r="E642" s="352" t="s">
        <v>390</v>
      </c>
      <c r="F642" s="352" t="s">
        <v>136</v>
      </c>
      <c r="G642" s="403">
        <v>81</v>
      </c>
      <c r="H642" s="407">
        <v>5.34</v>
      </c>
      <c r="I642" s="248">
        <v>432.54</v>
      </c>
      <c r="J642" s="275">
        <f t="shared" si="18"/>
        <v>1.6789304643284328E-5</v>
      </c>
      <c r="K642" s="247">
        <f t="shared" si="19"/>
        <v>0.99819632787843027</v>
      </c>
    </row>
    <row r="643" spans="1:26" x14ac:dyDescent="0.25">
      <c r="A643" s="246" t="s">
        <v>73</v>
      </c>
      <c r="B643" s="351" t="s">
        <v>1113</v>
      </c>
      <c r="C643" s="352" t="s">
        <v>1336</v>
      </c>
      <c r="D643" s="353" t="s">
        <v>1114</v>
      </c>
      <c r="E643" s="352" t="s">
        <v>390</v>
      </c>
      <c r="F643" s="352" t="s">
        <v>138</v>
      </c>
      <c r="G643" s="403">
        <v>180.61</v>
      </c>
      <c r="H643" s="407">
        <v>2.39</v>
      </c>
      <c r="I643" s="248">
        <v>431.65789999999998</v>
      </c>
      <c r="J643" s="275">
        <f t="shared" si="18"/>
        <v>1.6755065392288255E-5</v>
      </c>
      <c r="K643" s="247">
        <f t="shared" si="19"/>
        <v>0.9982130829438226</v>
      </c>
    </row>
    <row r="644" spans="1:26" ht="38.25" x14ac:dyDescent="0.25">
      <c r="A644" s="246" t="s">
        <v>73</v>
      </c>
      <c r="B644" s="351" t="s">
        <v>5472</v>
      </c>
      <c r="C644" s="352" t="s">
        <v>142</v>
      </c>
      <c r="D644" s="353" t="s">
        <v>5473</v>
      </c>
      <c r="E644" s="352" t="s">
        <v>390</v>
      </c>
      <c r="F644" s="352" t="s">
        <v>136</v>
      </c>
      <c r="G644" s="403">
        <v>4</v>
      </c>
      <c r="H644" s="407">
        <v>107.57</v>
      </c>
      <c r="I644" s="248">
        <v>430.28</v>
      </c>
      <c r="J644" s="275">
        <f t="shared" si="18"/>
        <v>1.6701581361058816E-5</v>
      </c>
      <c r="K644" s="247">
        <f t="shared" si="19"/>
        <v>0.99822978452518363</v>
      </c>
    </row>
    <row r="645" spans="1:26" ht="25.5" x14ac:dyDescent="0.25">
      <c r="A645" s="246" t="s">
        <v>73</v>
      </c>
      <c r="B645" s="351" t="s">
        <v>5480</v>
      </c>
      <c r="C645" s="352" t="s">
        <v>160</v>
      </c>
      <c r="D645" s="353" t="s">
        <v>5481</v>
      </c>
      <c r="E645" s="352" t="s">
        <v>390</v>
      </c>
      <c r="F645" s="352" t="s">
        <v>159</v>
      </c>
      <c r="G645" s="403">
        <v>149.04320000000001</v>
      </c>
      <c r="H645" s="407">
        <v>2.88</v>
      </c>
      <c r="I645" s="248">
        <v>429.244416</v>
      </c>
      <c r="J645" s="275">
        <f t="shared" si="18"/>
        <v>1.6661384534731285E-5</v>
      </c>
      <c r="K645" s="247">
        <f t="shared" si="19"/>
        <v>0.99824644590971834</v>
      </c>
    </row>
    <row r="646" spans="1:26" x14ac:dyDescent="0.25">
      <c r="A646" s="246" t="s">
        <v>73</v>
      </c>
      <c r="B646" s="351" t="s">
        <v>4812</v>
      </c>
      <c r="C646" s="352" t="s">
        <v>160</v>
      </c>
      <c r="D646" s="353" t="s">
        <v>4813</v>
      </c>
      <c r="E646" s="352" t="s">
        <v>390</v>
      </c>
      <c r="F646" s="352" t="s">
        <v>159</v>
      </c>
      <c r="G646" s="403">
        <v>35</v>
      </c>
      <c r="H646" s="407">
        <v>12.21</v>
      </c>
      <c r="I646" s="248">
        <v>427.35</v>
      </c>
      <c r="J646" s="275">
        <f t="shared" si="18"/>
        <v>1.6587851619058488E-5</v>
      </c>
      <c r="K646" s="247">
        <f t="shared" si="19"/>
        <v>0.9982630337613374</v>
      </c>
      <c r="R646" s="253"/>
      <c r="S646" s="253"/>
      <c r="T646" s="254"/>
      <c r="U646" s="253"/>
      <c r="V646" s="252"/>
      <c r="W646" s="252"/>
      <c r="X646" s="251"/>
      <c r="Y646" s="250"/>
      <c r="Z646" s="249"/>
    </row>
    <row r="647" spans="1:26" x14ac:dyDescent="0.25">
      <c r="A647" s="246" t="s">
        <v>73</v>
      </c>
      <c r="B647" s="351" t="s">
        <v>804</v>
      </c>
      <c r="C647" s="352" t="s">
        <v>1336</v>
      </c>
      <c r="D647" s="353" t="s">
        <v>493</v>
      </c>
      <c r="E647" s="352" t="s">
        <v>390</v>
      </c>
      <c r="F647" s="352" t="s">
        <v>136</v>
      </c>
      <c r="G647" s="403">
        <v>31.978065000000001</v>
      </c>
      <c r="H647" s="407">
        <v>13.09</v>
      </c>
      <c r="I647" s="248">
        <v>418.59287085</v>
      </c>
      <c r="J647" s="275">
        <f t="shared" si="18"/>
        <v>1.6247938295204194E-5</v>
      </c>
      <c r="K647" s="247">
        <f t="shared" si="19"/>
        <v>0.99827928169963265</v>
      </c>
    </row>
    <row r="648" spans="1:26" x14ac:dyDescent="0.25">
      <c r="A648" s="246" t="s">
        <v>73</v>
      </c>
      <c r="B648" s="351" t="s">
        <v>567</v>
      </c>
      <c r="C648" s="352" t="s">
        <v>1336</v>
      </c>
      <c r="D648" s="353" t="s">
        <v>568</v>
      </c>
      <c r="E648" s="352" t="s">
        <v>390</v>
      </c>
      <c r="F648" s="352" t="s">
        <v>136</v>
      </c>
      <c r="G648" s="403">
        <v>35</v>
      </c>
      <c r="H648" s="407">
        <v>11.75</v>
      </c>
      <c r="I648" s="248">
        <v>411.25</v>
      </c>
      <c r="J648" s="275">
        <f t="shared" si="18"/>
        <v>1.5962920272230728E-5</v>
      </c>
      <c r="K648" s="247">
        <f t="shared" si="19"/>
        <v>0.99829524461990493</v>
      </c>
      <c r="R648" s="253"/>
      <c r="S648" s="253"/>
      <c r="T648" s="254"/>
      <c r="U648" s="253"/>
      <c r="V648" s="252"/>
      <c r="W648" s="252"/>
      <c r="X648" s="251"/>
      <c r="Y648" s="250"/>
      <c r="Z648" s="249"/>
    </row>
    <row r="649" spans="1:26" x14ac:dyDescent="0.25">
      <c r="A649" s="246" t="s">
        <v>73</v>
      </c>
      <c r="B649" s="351" t="s">
        <v>4040</v>
      </c>
      <c r="C649" s="352" t="s">
        <v>1336</v>
      </c>
      <c r="D649" s="353" t="s">
        <v>4041</v>
      </c>
      <c r="E649" s="352" t="s">
        <v>390</v>
      </c>
      <c r="F649" s="352" t="s">
        <v>136</v>
      </c>
      <c r="G649" s="403">
        <v>119</v>
      </c>
      <c r="H649" s="407">
        <v>3.45</v>
      </c>
      <c r="I649" s="248">
        <v>410.55</v>
      </c>
      <c r="J649" s="275">
        <f t="shared" si="18"/>
        <v>1.5935749344107783E-5</v>
      </c>
      <c r="K649" s="247">
        <f t="shared" si="19"/>
        <v>0.99831118036924904</v>
      </c>
    </row>
    <row r="650" spans="1:26" ht="25.5" x14ac:dyDescent="0.25">
      <c r="A650" s="246" t="s">
        <v>73</v>
      </c>
      <c r="B650" s="351" t="s">
        <v>5296</v>
      </c>
      <c r="C650" s="352" t="s">
        <v>160</v>
      </c>
      <c r="D650" s="353" t="s">
        <v>5297</v>
      </c>
      <c r="E650" s="352" t="s">
        <v>390</v>
      </c>
      <c r="F650" s="352" t="s">
        <v>159</v>
      </c>
      <c r="G650" s="403">
        <v>23</v>
      </c>
      <c r="H650" s="407">
        <v>17.670000000000002</v>
      </c>
      <c r="I650" s="248">
        <v>406.41</v>
      </c>
      <c r="J650" s="275">
        <f t="shared" si="18"/>
        <v>1.5775052712066361E-5</v>
      </c>
      <c r="K650" s="247">
        <f t="shared" si="19"/>
        <v>0.99832695542196115</v>
      </c>
    </row>
    <row r="651" spans="1:26" x14ac:dyDescent="0.25">
      <c r="A651" s="246" t="s">
        <v>73</v>
      </c>
      <c r="B651" s="351" t="s">
        <v>4527</v>
      </c>
      <c r="C651" s="352" t="s">
        <v>164</v>
      </c>
      <c r="D651" s="353" t="s">
        <v>4528</v>
      </c>
      <c r="E651" s="352" t="s">
        <v>390</v>
      </c>
      <c r="F651" s="352" t="s">
        <v>138</v>
      </c>
      <c r="G651" s="403">
        <v>7.04</v>
      </c>
      <c r="H651" s="407">
        <v>57</v>
      </c>
      <c r="I651" s="248">
        <v>401.28</v>
      </c>
      <c r="J651" s="275">
        <f t="shared" si="18"/>
        <v>1.557592862453677E-5</v>
      </c>
      <c r="K651" s="247">
        <f t="shared" si="19"/>
        <v>0.9983425313505857</v>
      </c>
    </row>
    <row r="652" spans="1:26" ht="38.25" x14ac:dyDescent="0.25">
      <c r="A652" s="246" t="s">
        <v>73</v>
      </c>
      <c r="B652" s="351" t="s">
        <v>5430</v>
      </c>
      <c r="C652" s="352" t="s">
        <v>160</v>
      </c>
      <c r="D652" s="353" t="s">
        <v>5431</v>
      </c>
      <c r="E652" s="352" t="s">
        <v>390</v>
      </c>
      <c r="F652" s="352" t="s">
        <v>188</v>
      </c>
      <c r="G652" s="403">
        <v>39.221580449999998</v>
      </c>
      <c r="H652" s="407">
        <v>10.09</v>
      </c>
      <c r="I652" s="248">
        <v>395.74574674050001</v>
      </c>
      <c r="J652" s="275">
        <f t="shared" si="18"/>
        <v>1.5361113199496696E-5</v>
      </c>
      <c r="K652" s="247">
        <f t="shared" si="19"/>
        <v>0.99835789246378515</v>
      </c>
    </row>
    <row r="653" spans="1:26" x14ac:dyDescent="0.25">
      <c r="A653" s="246" t="s">
        <v>73</v>
      </c>
      <c r="B653" s="351" t="s">
        <v>561</v>
      </c>
      <c r="C653" s="352" t="s">
        <v>1336</v>
      </c>
      <c r="D653" s="353" t="s">
        <v>562</v>
      </c>
      <c r="E653" s="352" t="s">
        <v>390</v>
      </c>
      <c r="F653" s="352" t="s">
        <v>136</v>
      </c>
      <c r="G653" s="403">
        <v>87</v>
      </c>
      <c r="H653" s="407">
        <v>4.54</v>
      </c>
      <c r="I653" s="248">
        <v>394.98</v>
      </c>
      <c r="J653" s="275">
        <f t="shared" ref="J653:J716" si="20">(I653/$K$987)</f>
        <v>1.5331390271430257E-5</v>
      </c>
      <c r="K653" s="247">
        <f t="shared" ref="K653:K716" si="21">(J653+K652)</f>
        <v>0.99837322385405658</v>
      </c>
    </row>
    <row r="654" spans="1:26" x14ac:dyDescent="0.25">
      <c r="A654" s="246" t="s">
        <v>73</v>
      </c>
      <c r="B654" s="351" t="s">
        <v>4770</v>
      </c>
      <c r="C654" s="352" t="s">
        <v>1336</v>
      </c>
      <c r="D654" s="353" t="s">
        <v>4771</v>
      </c>
      <c r="E654" s="352" t="s">
        <v>390</v>
      </c>
      <c r="F654" s="352" t="s">
        <v>136</v>
      </c>
      <c r="G654" s="403">
        <v>12</v>
      </c>
      <c r="H654" s="407">
        <v>32.840000000000003</v>
      </c>
      <c r="I654" s="248">
        <v>394.08</v>
      </c>
      <c r="J654" s="275">
        <f t="shared" si="20"/>
        <v>1.5296456220986469E-5</v>
      </c>
      <c r="K654" s="247">
        <f t="shared" si="21"/>
        <v>0.99838852031027758</v>
      </c>
    </row>
    <row r="655" spans="1:26" ht="25.5" x14ac:dyDescent="0.25">
      <c r="A655" s="246" t="s">
        <v>73</v>
      </c>
      <c r="B655" s="351" t="s">
        <v>5209</v>
      </c>
      <c r="C655" s="352" t="s">
        <v>160</v>
      </c>
      <c r="D655" s="353" t="s">
        <v>5210</v>
      </c>
      <c r="E655" s="352" t="s">
        <v>390</v>
      </c>
      <c r="F655" s="352" t="s">
        <v>159</v>
      </c>
      <c r="G655" s="403">
        <v>1</v>
      </c>
      <c r="H655" s="407">
        <v>391.89</v>
      </c>
      <c r="I655" s="248">
        <v>391.89</v>
      </c>
      <c r="J655" s="275">
        <f t="shared" si="20"/>
        <v>1.5211450031573253E-5</v>
      </c>
      <c r="K655" s="247">
        <f t="shared" si="21"/>
        <v>0.99840373176030917</v>
      </c>
    </row>
    <row r="656" spans="1:26" x14ac:dyDescent="0.25">
      <c r="A656" s="246" t="s">
        <v>73</v>
      </c>
      <c r="B656" s="351" t="s">
        <v>5288</v>
      </c>
      <c r="C656" s="352" t="s">
        <v>1336</v>
      </c>
      <c r="D656" s="353" t="s">
        <v>5289</v>
      </c>
      <c r="E656" s="352" t="s">
        <v>390</v>
      </c>
      <c r="F656" s="352" t="s">
        <v>136</v>
      </c>
      <c r="G656" s="403">
        <v>9</v>
      </c>
      <c r="H656" s="407">
        <v>43.21</v>
      </c>
      <c r="I656" s="248">
        <v>388.89</v>
      </c>
      <c r="J656" s="275">
        <f t="shared" si="20"/>
        <v>1.5095003196760628E-5</v>
      </c>
      <c r="K656" s="247">
        <f t="shared" si="21"/>
        <v>0.99841882676350591</v>
      </c>
    </row>
    <row r="657" spans="1:11" x14ac:dyDescent="0.25">
      <c r="A657" s="246" t="s">
        <v>73</v>
      </c>
      <c r="B657" s="351" t="s">
        <v>4774</v>
      </c>
      <c r="C657" s="352" t="s">
        <v>1336</v>
      </c>
      <c r="D657" s="353" t="s">
        <v>4775</v>
      </c>
      <c r="E657" s="352" t="s">
        <v>390</v>
      </c>
      <c r="F657" s="352" t="s">
        <v>136</v>
      </c>
      <c r="G657" s="403">
        <v>12</v>
      </c>
      <c r="H657" s="407">
        <v>31.99</v>
      </c>
      <c r="I657" s="248">
        <v>383.88</v>
      </c>
      <c r="J657" s="275">
        <f t="shared" si="20"/>
        <v>1.4900536982623545E-5</v>
      </c>
      <c r="K657" s="247">
        <f t="shared" si="21"/>
        <v>0.99843372730048852</v>
      </c>
    </row>
    <row r="658" spans="1:11" x14ac:dyDescent="0.25">
      <c r="A658" s="246" t="s">
        <v>73</v>
      </c>
      <c r="B658" s="351" t="s">
        <v>5308</v>
      </c>
      <c r="C658" s="352" t="s">
        <v>1336</v>
      </c>
      <c r="D658" s="353" t="s">
        <v>5309</v>
      </c>
      <c r="E658" s="352" t="s">
        <v>390</v>
      </c>
      <c r="F658" s="352" t="s">
        <v>136</v>
      </c>
      <c r="G658" s="403">
        <v>21</v>
      </c>
      <c r="H658" s="407">
        <v>18.28</v>
      </c>
      <c r="I658" s="248">
        <v>383.88</v>
      </c>
      <c r="J658" s="275">
        <f t="shared" si="20"/>
        <v>1.4900536982623545E-5</v>
      </c>
      <c r="K658" s="247">
        <f t="shared" si="21"/>
        <v>0.99844862783747113</v>
      </c>
    </row>
    <row r="659" spans="1:11" x14ac:dyDescent="0.25">
      <c r="A659" s="246" t="s">
        <v>73</v>
      </c>
      <c r="B659" s="351" t="s">
        <v>4246</v>
      </c>
      <c r="C659" s="352" t="s">
        <v>1336</v>
      </c>
      <c r="D659" s="353" t="s">
        <v>1823</v>
      </c>
      <c r="E659" s="352" t="s">
        <v>390</v>
      </c>
      <c r="F659" s="352" t="s">
        <v>136</v>
      </c>
      <c r="G659" s="403">
        <v>8</v>
      </c>
      <c r="H659" s="407">
        <v>46.75</v>
      </c>
      <c r="I659" s="248">
        <v>374</v>
      </c>
      <c r="J659" s="275">
        <f t="shared" si="20"/>
        <v>1.4517038739973965E-5</v>
      </c>
      <c r="K659" s="247">
        <f t="shared" si="21"/>
        <v>0.99846314487621113</v>
      </c>
    </row>
    <row r="660" spans="1:11" ht="25.5" x14ac:dyDescent="0.25">
      <c r="A660" s="246" t="s">
        <v>73</v>
      </c>
      <c r="B660" s="351" t="s">
        <v>5422</v>
      </c>
      <c r="C660" s="352" t="s">
        <v>160</v>
      </c>
      <c r="D660" s="353" t="s">
        <v>5423</v>
      </c>
      <c r="E660" s="352" t="s">
        <v>390</v>
      </c>
      <c r="F660" s="352" t="s">
        <v>159</v>
      </c>
      <c r="G660" s="403">
        <v>2</v>
      </c>
      <c r="H660" s="407">
        <v>186.15</v>
      </c>
      <c r="I660" s="248">
        <v>372.3</v>
      </c>
      <c r="J660" s="275">
        <f t="shared" si="20"/>
        <v>1.445105220024681E-5</v>
      </c>
      <c r="K660" s="247">
        <f t="shared" si="21"/>
        <v>0.99847759592841134</v>
      </c>
    </row>
    <row r="661" spans="1:11" x14ac:dyDescent="0.25">
      <c r="A661" s="246" t="s">
        <v>73</v>
      </c>
      <c r="B661" s="351" t="s">
        <v>4792</v>
      </c>
      <c r="C661" s="352" t="s">
        <v>1336</v>
      </c>
      <c r="D661" s="353" t="s">
        <v>4793</v>
      </c>
      <c r="E661" s="352" t="s">
        <v>390</v>
      </c>
      <c r="F661" s="352" t="s">
        <v>136</v>
      </c>
      <c r="G661" s="403">
        <v>12</v>
      </c>
      <c r="H661" s="407">
        <v>31.02</v>
      </c>
      <c r="I661" s="248">
        <v>372.24</v>
      </c>
      <c r="J661" s="275">
        <f t="shared" si="20"/>
        <v>1.4448723263550558E-5</v>
      </c>
      <c r="K661" s="247">
        <f t="shared" si="21"/>
        <v>0.99849204465167485</v>
      </c>
    </row>
    <row r="662" spans="1:11" x14ac:dyDescent="0.25">
      <c r="A662" s="246" t="s">
        <v>73</v>
      </c>
      <c r="B662" s="354" t="s">
        <v>4874</v>
      </c>
      <c r="C662" s="355" t="s">
        <v>1336</v>
      </c>
      <c r="D662" s="356" t="s">
        <v>4875</v>
      </c>
      <c r="E662" s="355" t="s">
        <v>390</v>
      </c>
      <c r="F662" s="355" t="s">
        <v>141</v>
      </c>
      <c r="G662" s="404">
        <v>52.6</v>
      </c>
      <c r="H662" s="715">
        <v>7</v>
      </c>
      <c r="I662" s="357">
        <v>368.2</v>
      </c>
      <c r="J662" s="358">
        <f t="shared" si="20"/>
        <v>1.4291908192669555E-5</v>
      </c>
      <c r="K662" s="359">
        <f t="shared" si="21"/>
        <v>0.99850633655986754</v>
      </c>
    </row>
    <row r="663" spans="1:11" x14ac:dyDescent="0.25">
      <c r="A663" s="246" t="s">
        <v>73</v>
      </c>
      <c r="B663" s="354" t="s">
        <v>4265</v>
      </c>
      <c r="C663" s="355" t="s">
        <v>160</v>
      </c>
      <c r="D663" s="356" t="s">
        <v>4266</v>
      </c>
      <c r="E663" s="355" t="s">
        <v>390</v>
      </c>
      <c r="F663" s="355" t="s">
        <v>159</v>
      </c>
      <c r="G663" s="404">
        <v>7</v>
      </c>
      <c r="H663" s="715">
        <v>52.31</v>
      </c>
      <c r="I663" s="357">
        <v>366.17</v>
      </c>
      <c r="J663" s="358">
        <f t="shared" si="20"/>
        <v>1.4213112501113014E-5</v>
      </c>
      <c r="K663" s="359">
        <f t="shared" si="21"/>
        <v>0.9985205496723687</v>
      </c>
    </row>
    <row r="664" spans="1:11" ht="25.5" x14ac:dyDescent="0.25">
      <c r="A664" s="246" t="s">
        <v>73</v>
      </c>
      <c r="B664" s="354" t="s">
        <v>1313</v>
      </c>
      <c r="C664" s="355" t="s">
        <v>1337</v>
      </c>
      <c r="D664" s="356" t="s">
        <v>650</v>
      </c>
      <c r="E664" s="355" t="s">
        <v>384</v>
      </c>
      <c r="F664" s="355" t="s">
        <v>239</v>
      </c>
      <c r="G664" s="404">
        <v>11.182790667800001</v>
      </c>
      <c r="H664" s="715">
        <v>32.71</v>
      </c>
      <c r="I664" s="357">
        <v>365.78908274373799</v>
      </c>
      <c r="J664" s="358">
        <f t="shared" si="20"/>
        <v>1.4198326964840606E-5</v>
      </c>
      <c r="K664" s="359">
        <f t="shared" si="21"/>
        <v>0.99853474799933351</v>
      </c>
    </row>
    <row r="665" spans="1:11" ht="25.5" x14ac:dyDescent="0.25">
      <c r="A665" s="246" t="s">
        <v>73</v>
      </c>
      <c r="B665" s="354" t="s">
        <v>5164</v>
      </c>
      <c r="C665" s="355" t="s">
        <v>1337</v>
      </c>
      <c r="D665" s="356" t="s">
        <v>5165</v>
      </c>
      <c r="E665" s="355" t="s">
        <v>390</v>
      </c>
      <c r="F665" s="355" t="s">
        <v>131</v>
      </c>
      <c r="G665" s="404">
        <v>17.314499999999999</v>
      </c>
      <c r="H665" s="715">
        <v>20.53</v>
      </c>
      <c r="I665" s="357">
        <v>355.46668499999998</v>
      </c>
      <c r="J665" s="358">
        <f t="shared" si="20"/>
        <v>1.3797656783195513E-5</v>
      </c>
      <c r="K665" s="359">
        <f t="shared" si="21"/>
        <v>0.99854854565611673</v>
      </c>
    </row>
    <row r="666" spans="1:11" ht="25.5" x14ac:dyDescent="0.25">
      <c r="A666" s="246" t="s">
        <v>73</v>
      </c>
      <c r="B666" s="354" t="s">
        <v>1315</v>
      </c>
      <c r="C666" s="355" t="s">
        <v>160</v>
      </c>
      <c r="D666" s="356" t="s">
        <v>584</v>
      </c>
      <c r="E666" s="355" t="s">
        <v>390</v>
      </c>
      <c r="F666" s="355" t="s">
        <v>583</v>
      </c>
      <c r="G666" s="404">
        <v>51.169967999999997</v>
      </c>
      <c r="H666" s="715">
        <v>6.94</v>
      </c>
      <c r="I666" s="357">
        <v>355.11957791999998</v>
      </c>
      <c r="J666" s="358">
        <f t="shared" si="20"/>
        <v>1.3784183609593162E-5</v>
      </c>
      <c r="K666" s="359">
        <f t="shared" si="21"/>
        <v>0.99856232983972637</v>
      </c>
    </row>
    <row r="667" spans="1:11" x14ac:dyDescent="0.25">
      <c r="A667" s="246" t="s">
        <v>73</v>
      </c>
      <c r="B667" s="354" t="s">
        <v>4930</v>
      </c>
      <c r="C667" s="355" t="s">
        <v>1336</v>
      </c>
      <c r="D667" s="356" t="s">
        <v>4931</v>
      </c>
      <c r="E667" s="355" t="s">
        <v>390</v>
      </c>
      <c r="F667" s="355" t="s">
        <v>136</v>
      </c>
      <c r="G667" s="404">
        <v>825</v>
      </c>
      <c r="H667" s="715">
        <v>0.43</v>
      </c>
      <c r="I667" s="357">
        <v>354.75</v>
      </c>
      <c r="J667" s="358">
        <f t="shared" si="20"/>
        <v>1.3769838216592952E-5</v>
      </c>
      <c r="K667" s="359">
        <f t="shared" si="21"/>
        <v>0.99857609967794292</v>
      </c>
    </row>
    <row r="668" spans="1:11" x14ac:dyDescent="0.25">
      <c r="A668" s="246" t="s">
        <v>73</v>
      </c>
      <c r="B668" s="354" t="s">
        <v>4822</v>
      </c>
      <c r="C668" s="355" t="s">
        <v>1336</v>
      </c>
      <c r="D668" s="356" t="s">
        <v>4823</v>
      </c>
      <c r="E668" s="355" t="s">
        <v>390</v>
      </c>
      <c r="F668" s="355" t="s">
        <v>136</v>
      </c>
      <c r="G668" s="404">
        <v>30</v>
      </c>
      <c r="H668" s="715">
        <v>11.51</v>
      </c>
      <c r="I668" s="357">
        <v>345.3</v>
      </c>
      <c r="J668" s="358">
        <f t="shared" si="20"/>
        <v>1.3403030686933182E-5</v>
      </c>
      <c r="K668" s="359">
        <f t="shared" si="21"/>
        <v>0.99858950270862989</v>
      </c>
    </row>
    <row r="669" spans="1:11" x14ac:dyDescent="0.25">
      <c r="A669" s="246" t="s">
        <v>73</v>
      </c>
      <c r="B669" s="354" t="s">
        <v>5058</v>
      </c>
      <c r="C669" s="355" t="s">
        <v>1336</v>
      </c>
      <c r="D669" s="356" t="s">
        <v>5059</v>
      </c>
      <c r="E669" s="355" t="s">
        <v>390</v>
      </c>
      <c r="F669" s="355" t="s">
        <v>136</v>
      </c>
      <c r="G669" s="404">
        <v>207.52199999999999</v>
      </c>
      <c r="H669" s="715">
        <v>1.66</v>
      </c>
      <c r="I669" s="357">
        <v>344.48651999999998</v>
      </c>
      <c r="J669" s="358">
        <f t="shared" si="20"/>
        <v>1.3371454963205389E-5</v>
      </c>
      <c r="K669" s="359">
        <f t="shared" si="21"/>
        <v>0.99860287416359306</v>
      </c>
    </row>
    <row r="670" spans="1:11" ht="25.5" x14ac:dyDescent="0.25">
      <c r="A670" s="246" t="s">
        <v>73</v>
      </c>
      <c r="B670" s="354" t="s">
        <v>4806</v>
      </c>
      <c r="C670" s="355" t="s">
        <v>160</v>
      </c>
      <c r="D670" s="356" t="s">
        <v>4807</v>
      </c>
      <c r="E670" s="355" t="s">
        <v>390</v>
      </c>
      <c r="F670" s="355" t="s">
        <v>159</v>
      </c>
      <c r="G670" s="404">
        <v>2</v>
      </c>
      <c r="H670" s="715">
        <v>169.47</v>
      </c>
      <c r="I670" s="357">
        <v>338.94</v>
      </c>
      <c r="J670" s="358">
        <f t="shared" si="20"/>
        <v>1.3156163397130416E-5</v>
      </c>
      <c r="K670" s="359">
        <f t="shared" si="21"/>
        <v>0.9986160303269902</v>
      </c>
    </row>
    <row r="671" spans="1:11" x14ac:dyDescent="0.25">
      <c r="A671" s="246" t="s">
        <v>73</v>
      </c>
      <c r="B671" s="354" t="s">
        <v>4301</v>
      </c>
      <c r="C671" s="355" t="s">
        <v>1336</v>
      </c>
      <c r="D671" s="356" t="s">
        <v>4302</v>
      </c>
      <c r="E671" s="355" t="s">
        <v>390</v>
      </c>
      <c r="F671" s="355" t="s">
        <v>136</v>
      </c>
      <c r="G671" s="404">
        <v>8</v>
      </c>
      <c r="H671" s="715">
        <v>41.42</v>
      </c>
      <c r="I671" s="357">
        <v>331.36</v>
      </c>
      <c r="J671" s="358">
        <f t="shared" si="20"/>
        <v>1.2861941061170516E-5</v>
      </c>
      <c r="K671" s="359">
        <f t="shared" si="21"/>
        <v>0.9986288922680514</v>
      </c>
    </row>
    <row r="672" spans="1:11" x14ac:dyDescent="0.25">
      <c r="A672" s="246" t="s">
        <v>73</v>
      </c>
      <c r="B672" s="354" t="s">
        <v>638</v>
      </c>
      <c r="C672" s="355" t="s">
        <v>1336</v>
      </c>
      <c r="D672" s="356" t="s">
        <v>596</v>
      </c>
      <c r="E672" s="355" t="s">
        <v>390</v>
      </c>
      <c r="F672" s="355" t="s">
        <v>136</v>
      </c>
      <c r="G672" s="404">
        <v>13</v>
      </c>
      <c r="H672" s="715">
        <v>25.48</v>
      </c>
      <c r="I672" s="357">
        <v>331.24</v>
      </c>
      <c r="J672" s="358">
        <f t="shared" si="20"/>
        <v>1.2857283187778011E-5</v>
      </c>
      <c r="K672" s="359">
        <f t="shared" si="21"/>
        <v>0.99864174955123919</v>
      </c>
    </row>
    <row r="673" spans="1:11" x14ac:dyDescent="0.25">
      <c r="A673" s="246" t="s">
        <v>73</v>
      </c>
      <c r="B673" s="354" t="s">
        <v>409</v>
      </c>
      <c r="C673" s="355" t="s">
        <v>1336</v>
      </c>
      <c r="D673" s="356" t="s">
        <v>191</v>
      </c>
      <c r="E673" s="355" t="s">
        <v>390</v>
      </c>
      <c r="F673" s="355" t="s">
        <v>136</v>
      </c>
      <c r="G673" s="404">
        <v>381</v>
      </c>
      <c r="H673" s="715">
        <v>0.84</v>
      </c>
      <c r="I673" s="357">
        <v>320.04000000000002</v>
      </c>
      <c r="J673" s="358">
        <f t="shared" si="20"/>
        <v>1.2422548337810876E-5</v>
      </c>
      <c r="K673" s="359">
        <f t="shared" si="21"/>
        <v>0.99865417209957696</v>
      </c>
    </row>
    <row r="674" spans="1:11" x14ac:dyDescent="0.25">
      <c r="A674" s="246" t="s">
        <v>73</v>
      </c>
      <c r="B674" s="354" t="s">
        <v>5012</v>
      </c>
      <c r="C674" s="355" t="s">
        <v>1336</v>
      </c>
      <c r="D674" s="356" t="s">
        <v>5013</v>
      </c>
      <c r="E674" s="355" t="s">
        <v>390</v>
      </c>
      <c r="F674" s="355" t="s">
        <v>156</v>
      </c>
      <c r="G674" s="404">
        <v>27.45</v>
      </c>
      <c r="H674" s="715">
        <v>11.64</v>
      </c>
      <c r="I674" s="357">
        <v>319.51799999999997</v>
      </c>
      <c r="J674" s="358">
        <f t="shared" si="20"/>
        <v>1.2402286588553477E-5</v>
      </c>
      <c r="K674" s="359">
        <f t="shared" si="21"/>
        <v>0.99866657438616557</v>
      </c>
    </row>
    <row r="675" spans="1:11" ht="38.25" x14ac:dyDescent="0.25">
      <c r="A675" s="246" t="s">
        <v>73</v>
      </c>
      <c r="B675" s="354" t="s">
        <v>4175</v>
      </c>
      <c r="C675" s="355" t="s">
        <v>142</v>
      </c>
      <c r="D675" s="356" t="s">
        <v>4176</v>
      </c>
      <c r="E675" s="355" t="s">
        <v>390</v>
      </c>
      <c r="F675" s="355" t="s">
        <v>136</v>
      </c>
      <c r="G675" s="404">
        <v>1</v>
      </c>
      <c r="H675" s="715">
        <v>318.56</v>
      </c>
      <c r="I675" s="357">
        <v>318.56</v>
      </c>
      <c r="J675" s="358">
        <f t="shared" si="20"/>
        <v>1.2365101232636648E-5</v>
      </c>
      <c r="K675" s="359">
        <f t="shared" si="21"/>
        <v>0.99867893948739817</v>
      </c>
    </row>
    <row r="676" spans="1:11" x14ac:dyDescent="0.25">
      <c r="A676" s="246" t="s">
        <v>73</v>
      </c>
      <c r="B676" s="354" t="s">
        <v>4706</v>
      </c>
      <c r="C676" s="355" t="s">
        <v>1336</v>
      </c>
      <c r="D676" s="356" t="s">
        <v>4707</v>
      </c>
      <c r="E676" s="355" t="s">
        <v>390</v>
      </c>
      <c r="F676" s="355" t="s">
        <v>136</v>
      </c>
      <c r="G676" s="404">
        <v>17</v>
      </c>
      <c r="H676" s="715">
        <v>18.29</v>
      </c>
      <c r="I676" s="357">
        <v>310.93</v>
      </c>
      <c r="J676" s="358">
        <f t="shared" si="20"/>
        <v>1.2068938116096538E-5</v>
      </c>
      <c r="K676" s="359">
        <f t="shared" si="21"/>
        <v>0.99869100842551428</v>
      </c>
    </row>
    <row r="677" spans="1:11" x14ac:dyDescent="0.25">
      <c r="A677" s="246" t="s">
        <v>73</v>
      </c>
      <c r="B677" s="354" t="s">
        <v>5267</v>
      </c>
      <c r="C677" s="355" t="s">
        <v>1336</v>
      </c>
      <c r="D677" s="356" t="s">
        <v>3260</v>
      </c>
      <c r="E677" s="355" t="s">
        <v>390</v>
      </c>
      <c r="F677" s="355" t="s">
        <v>141</v>
      </c>
      <c r="G677" s="404">
        <v>43.33</v>
      </c>
      <c r="H677" s="715">
        <v>7.1</v>
      </c>
      <c r="I677" s="357">
        <v>307.64299999999997</v>
      </c>
      <c r="J677" s="358">
        <f t="shared" si="20"/>
        <v>1.1941351200753503E-5</v>
      </c>
      <c r="K677" s="359">
        <f t="shared" si="21"/>
        <v>0.99870294977671503</v>
      </c>
    </row>
    <row r="678" spans="1:11" ht="25.5" x14ac:dyDescent="0.25">
      <c r="A678" s="246" t="s">
        <v>73</v>
      </c>
      <c r="B678" s="354" t="s">
        <v>4830</v>
      </c>
      <c r="C678" s="355" t="s">
        <v>160</v>
      </c>
      <c r="D678" s="356" t="s">
        <v>4831</v>
      </c>
      <c r="E678" s="355" t="s">
        <v>390</v>
      </c>
      <c r="F678" s="355" t="s">
        <v>159</v>
      </c>
      <c r="G678" s="404">
        <v>11</v>
      </c>
      <c r="H678" s="715">
        <v>27.93</v>
      </c>
      <c r="I678" s="357">
        <v>307.23</v>
      </c>
      <c r="J678" s="358">
        <f t="shared" si="20"/>
        <v>1.1925320353160966E-5</v>
      </c>
      <c r="K678" s="359">
        <f t="shared" si="21"/>
        <v>0.99871487509706824</v>
      </c>
    </row>
    <row r="679" spans="1:11" x14ac:dyDescent="0.25">
      <c r="A679" s="246" t="s">
        <v>73</v>
      </c>
      <c r="B679" s="354" t="s">
        <v>4177</v>
      </c>
      <c r="C679" s="355" t="s">
        <v>1648</v>
      </c>
      <c r="D679" s="356" t="s">
        <v>4178</v>
      </c>
      <c r="E679" s="355" t="s">
        <v>390</v>
      </c>
      <c r="F679" s="355" t="s">
        <v>159</v>
      </c>
      <c r="G679" s="404">
        <v>1</v>
      </c>
      <c r="H679" s="715">
        <v>304</v>
      </c>
      <c r="I679" s="357">
        <v>304</v>
      </c>
      <c r="J679" s="358">
        <f t="shared" si="20"/>
        <v>1.1799945927679373E-5</v>
      </c>
      <c r="K679" s="359">
        <f t="shared" si="21"/>
        <v>0.99872667504299595</v>
      </c>
    </row>
    <row r="680" spans="1:11" x14ac:dyDescent="0.25">
      <c r="A680" s="246" t="s">
        <v>73</v>
      </c>
      <c r="B680" s="354" t="s">
        <v>4387</v>
      </c>
      <c r="C680" s="355" t="s">
        <v>1336</v>
      </c>
      <c r="D680" s="356" t="s">
        <v>4388</v>
      </c>
      <c r="E680" s="355" t="s">
        <v>390</v>
      </c>
      <c r="F680" s="355" t="s">
        <v>136</v>
      </c>
      <c r="G680" s="404">
        <v>1</v>
      </c>
      <c r="H680" s="715">
        <v>303.89</v>
      </c>
      <c r="I680" s="357">
        <v>303.89</v>
      </c>
      <c r="J680" s="358">
        <f t="shared" si="20"/>
        <v>1.1795676210402908E-5</v>
      </c>
      <c r="K680" s="359">
        <f t="shared" si="21"/>
        <v>0.99873847071920641</v>
      </c>
    </row>
    <row r="681" spans="1:11" ht="25.5" x14ac:dyDescent="0.25">
      <c r="A681" s="246" t="s">
        <v>73</v>
      </c>
      <c r="B681" s="354" t="s">
        <v>4877</v>
      </c>
      <c r="C681" s="355" t="s">
        <v>160</v>
      </c>
      <c r="D681" s="356" t="s">
        <v>4878</v>
      </c>
      <c r="E681" s="355" t="s">
        <v>390</v>
      </c>
      <c r="F681" s="355" t="s">
        <v>159</v>
      </c>
      <c r="G681" s="404">
        <v>704</v>
      </c>
      <c r="H681" s="715">
        <v>0.43</v>
      </c>
      <c r="I681" s="357">
        <v>302.72000000000003</v>
      </c>
      <c r="J681" s="358">
        <f t="shared" si="20"/>
        <v>1.1750261944825986E-5</v>
      </c>
      <c r="K681" s="359">
        <f t="shared" si="21"/>
        <v>0.99875022098115118</v>
      </c>
    </row>
    <row r="682" spans="1:11" x14ac:dyDescent="0.25">
      <c r="A682" s="246" t="s">
        <v>73</v>
      </c>
      <c r="B682" s="354" t="s">
        <v>4438</v>
      </c>
      <c r="C682" s="355" t="s">
        <v>1336</v>
      </c>
      <c r="D682" s="356" t="s">
        <v>4439</v>
      </c>
      <c r="E682" s="355" t="s">
        <v>390</v>
      </c>
      <c r="F682" s="355" t="s">
        <v>156</v>
      </c>
      <c r="G682" s="404">
        <v>30.248504000000001</v>
      </c>
      <c r="H682" s="715">
        <v>9.9499999999999993</v>
      </c>
      <c r="I682" s="357">
        <v>300.97261479999997</v>
      </c>
      <c r="J682" s="358">
        <f t="shared" si="20"/>
        <v>1.1682436119579843E-5</v>
      </c>
      <c r="K682" s="359">
        <f t="shared" si="21"/>
        <v>0.99876190341727078</v>
      </c>
    </row>
    <row r="683" spans="1:11" x14ac:dyDescent="0.25">
      <c r="A683" s="246" t="s">
        <v>73</v>
      </c>
      <c r="B683" s="354" t="s">
        <v>4185</v>
      </c>
      <c r="C683" s="355" t="s">
        <v>1336</v>
      </c>
      <c r="D683" s="356" t="s">
        <v>4186</v>
      </c>
      <c r="E683" s="355" t="s">
        <v>390</v>
      </c>
      <c r="F683" s="355" t="s">
        <v>136</v>
      </c>
      <c r="G683" s="404">
        <v>3</v>
      </c>
      <c r="H683" s="715">
        <v>99.69</v>
      </c>
      <c r="I683" s="357">
        <v>299.07</v>
      </c>
      <c r="J683" s="358">
        <f t="shared" si="20"/>
        <v>1.1608584962470625E-5</v>
      </c>
      <c r="K683" s="359">
        <f t="shared" si="21"/>
        <v>0.9987735120022333</v>
      </c>
    </row>
    <row r="684" spans="1:11" x14ac:dyDescent="0.25">
      <c r="A684" s="246" t="s">
        <v>73</v>
      </c>
      <c r="B684" s="354" t="s">
        <v>4881</v>
      </c>
      <c r="C684" s="355" t="s">
        <v>160</v>
      </c>
      <c r="D684" s="356" t="s">
        <v>4882</v>
      </c>
      <c r="E684" s="355" t="s">
        <v>390</v>
      </c>
      <c r="F684" s="355" t="s">
        <v>159</v>
      </c>
      <c r="G684" s="404">
        <v>256</v>
      </c>
      <c r="H684" s="715">
        <v>1.1599999999999999</v>
      </c>
      <c r="I684" s="357">
        <v>296.95999999999998</v>
      </c>
      <c r="J684" s="358">
        <f t="shared" si="20"/>
        <v>1.1526684021985744E-5</v>
      </c>
      <c r="K684" s="359">
        <f t="shared" si="21"/>
        <v>0.99878503868625523</v>
      </c>
    </row>
    <row r="685" spans="1:11" x14ac:dyDescent="0.25">
      <c r="A685" s="246" t="s">
        <v>73</v>
      </c>
      <c r="B685" s="354" t="s">
        <v>3957</v>
      </c>
      <c r="C685" s="355" t="s">
        <v>1336</v>
      </c>
      <c r="D685" s="356" t="s">
        <v>3958</v>
      </c>
      <c r="E685" s="355" t="s">
        <v>390</v>
      </c>
      <c r="F685" s="355" t="s">
        <v>156</v>
      </c>
      <c r="G685" s="404">
        <v>34</v>
      </c>
      <c r="H685" s="715">
        <v>8.73</v>
      </c>
      <c r="I685" s="357">
        <v>296.82</v>
      </c>
      <c r="J685" s="358">
        <f t="shared" si="20"/>
        <v>1.1521249836361155E-5</v>
      </c>
      <c r="K685" s="359">
        <f t="shared" si="21"/>
        <v>0.99879655993609162</v>
      </c>
    </row>
    <row r="686" spans="1:11" x14ac:dyDescent="0.25">
      <c r="A686" s="246" t="s">
        <v>73</v>
      </c>
      <c r="B686" s="354" t="s">
        <v>4440</v>
      </c>
      <c r="C686" s="355" t="s">
        <v>1336</v>
      </c>
      <c r="D686" s="356" t="s">
        <v>4441</v>
      </c>
      <c r="E686" s="355" t="s">
        <v>390</v>
      </c>
      <c r="F686" s="355" t="s">
        <v>156</v>
      </c>
      <c r="G686" s="404">
        <v>34.865952</v>
      </c>
      <c r="H686" s="715">
        <v>8.41</v>
      </c>
      <c r="I686" s="357">
        <v>293.22265632</v>
      </c>
      <c r="J686" s="358">
        <f t="shared" si="20"/>
        <v>1.1381616741271421E-5</v>
      </c>
      <c r="K686" s="359">
        <f t="shared" si="21"/>
        <v>0.99880794155283292</v>
      </c>
    </row>
    <row r="687" spans="1:11" x14ac:dyDescent="0.25">
      <c r="A687" s="246" t="s">
        <v>73</v>
      </c>
      <c r="B687" s="354" t="s">
        <v>5257</v>
      </c>
      <c r="C687" s="355" t="s">
        <v>164</v>
      </c>
      <c r="D687" s="356" t="s">
        <v>5258</v>
      </c>
      <c r="E687" s="355" t="s">
        <v>390</v>
      </c>
      <c r="F687" s="355" t="s">
        <v>136</v>
      </c>
      <c r="G687" s="404">
        <v>2.73306</v>
      </c>
      <c r="H687" s="715">
        <v>106.91</v>
      </c>
      <c r="I687" s="357">
        <v>292.19144460000001</v>
      </c>
      <c r="J687" s="358">
        <f t="shared" si="20"/>
        <v>1.1341589627666195E-5</v>
      </c>
      <c r="K687" s="359">
        <f t="shared" si="21"/>
        <v>0.9988192831424606</v>
      </c>
    </row>
    <row r="688" spans="1:11" x14ac:dyDescent="0.25">
      <c r="A688" s="246" t="s">
        <v>73</v>
      </c>
      <c r="B688" s="354" t="s">
        <v>5391</v>
      </c>
      <c r="C688" s="355" t="s">
        <v>1336</v>
      </c>
      <c r="D688" s="356" t="s">
        <v>5392</v>
      </c>
      <c r="E688" s="355" t="s">
        <v>390</v>
      </c>
      <c r="F688" s="355" t="s">
        <v>136</v>
      </c>
      <c r="G688" s="404">
        <v>29</v>
      </c>
      <c r="H688" s="715">
        <v>9.86</v>
      </c>
      <c r="I688" s="357">
        <v>285.94</v>
      </c>
      <c r="J688" s="358">
        <f t="shared" si="20"/>
        <v>1.1098935982107367E-5</v>
      </c>
      <c r="K688" s="359">
        <f t="shared" si="21"/>
        <v>0.99883038207844266</v>
      </c>
    </row>
    <row r="689" spans="1:11" x14ac:dyDescent="0.25">
      <c r="A689" s="246" t="s">
        <v>73</v>
      </c>
      <c r="B689" s="354" t="s">
        <v>4816</v>
      </c>
      <c r="C689" s="355" t="s">
        <v>1336</v>
      </c>
      <c r="D689" s="356" t="s">
        <v>4817</v>
      </c>
      <c r="E689" s="355" t="s">
        <v>390</v>
      </c>
      <c r="F689" s="355" t="s">
        <v>136</v>
      </c>
      <c r="G689" s="404">
        <v>49</v>
      </c>
      <c r="H689" s="715">
        <v>5.81</v>
      </c>
      <c r="I689" s="357">
        <v>284.69</v>
      </c>
      <c r="J689" s="358">
        <f t="shared" si="20"/>
        <v>1.1050416467602106E-5</v>
      </c>
      <c r="K689" s="359">
        <f t="shared" si="21"/>
        <v>0.99884143249491031</v>
      </c>
    </row>
    <row r="690" spans="1:11" x14ac:dyDescent="0.25">
      <c r="A690" s="246" t="s">
        <v>73</v>
      </c>
      <c r="B690" s="354" t="s">
        <v>542</v>
      </c>
      <c r="C690" s="355" t="s">
        <v>1336</v>
      </c>
      <c r="D690" s="356" t="s">
        <v>543</v>
      </c>
      <c r="E690" s="355" t="s">
        <v>390</v>
      </c>
      <c r="F690" s="355" t="s">
        <v>136</v>
      </c>
      <c r="G690" s="404">
        <v>92</v>
      </c>
      <c r="H690" s="715">
        <v>3.09</v>
      </c>
      <c r="I690" s="357">
        <v>284.27999999999997</v>
      </c>
      <c r="J690" s="358">
        <f t="shared" si="20"/>
        <v>1.1034502066844381E-5</v>
      </c>
      <c r="K690" s="359">
        <f t="shared" si="21"/>
        <v>0.99885246699697716</v>
      </c>
    </row>
    <row r="691" spans="1:11" x14ac:dyDescent="0.25">
      <c r="A691" s="246" t="s">
        <v>73</v>
      </c>
      <c r="B691" s="354" t="s">
        <v>4666</v>
      </c>
      <c r="C691" s="355" t="s">
        <v>1336</v>
      </c>
      <c r="D691" s="356" t="s">
        <v>4667</v>
      </c>
      <c r="E691" s="355" t="s">
        <v>390</v>
      </c>
      <c r="F691" s="355" t="s">
        <v>136</v>
      </c>
      <c r="G691" s="404">
        <v>112</v>
      </c>
      <c r="H691" s="715">
        <v>2.5299999999999998</v>
      </c>
      <c r="I691" s="357">
        <v>283.36</v>
      </c>
      <c r="J691" s="358">
        <f t="shared" si="20"/>
        <v>1.099879170416851E-5</v>
      </c>
      <c r="K691" s="359">
        <f t="shared" si="21"/>
        <v>0.99886346578868135</v>
      </c>
    </row>
    <row r="692" spans="1:11" x14ac:dyDescent="0.25">
      <c r="A692" s="246" t="s">
        <v>73</v>
      </c>
      <c r="B692" s="354" t="s">
        <v>4259</v>
      </c>
      <c r="C692" s="355" t="s">
        <v>1336</v>
      </c>
      <c r="D692" s="356" t="s">
        <v>1863</v>
      </c>
      <c r="E692" s="355" t="s">
        <v>390</v>
      </c>
      <c r="F692" s="355" t="s">
        <v>136</v>
      </c>
      <c r="G692" s="404">
        <v>1</v>
      </c>
      <c r="H692" s="715">
        <v>282.92</v>
      </c>
      <c r="I692" s="357">
        <v>282.92</v>
      </c>
      <c r="J692" s="358">
        <f t="shared" si="20"/>
        <v>1.0981712835062659E-5</v>
      </c>
      <c r="K692" s="359">
        <f t="shared" si="21"/>
        <v>0.99887444750151644</v>
      </c>
    </row>
    <row r="693" spans="1:11" x14ac:dyDescent="0.25">
      <c r="A693" s="246" t="s">
        <v>73</v>
      </c>
      <c r="B693" s="354" t="s">
        <v>1214</v>
      </c>
      <c r="C693" s="355" t="s">
        <v>1336</v>
      </c>
      <c r="D693" s="356" t="s">
        <v>1028</v>
      </c>
      <c r="E693" s="355" t="s">
        <v>390</v>
      </c>
      <c r="F693" s="355" t="s">
        <v>136</v>
      </c>
      <c r="G693" s="404">
        <v>34</v>
      </c>
      <c r="H693" s="715">
        <v>8.3000000000000007</v>
      </c>
      <c r="I693" s="357">
        <v>282.2</v>
      </c>
      <c r="J693" s="358">
        <f t="shared" si="20"/>
        <v>1.0953765594707627E-5</v>
      </c>
      <c r="K693" s="359">
        <f t="shared" si="21"/>
        <v>0.99888540126711112</v>
      </c>
    </row>
    <row r="694" spans="1:11" ht="25.5" x14ac:dyDescent="0.25">
      <c r="A694" s="246" t="s">
        <v>73</v>
      </c>
      <c r="B694" s="354" t="s">
        <v>4826</v>
      </c>
      <c r="C694" s="355" t="s">
        <v>160</v>
      </c>
      <c r="D694" s="356" t="s">
        <v>4827</v>
      </c>
      <c r="E694" s="355" t="s">
        <v>390</v>
      </c>
      <c r="F694" s="355" t="s">
        <v>159</v>
      </c>
      <c r="G694" s="404">
        <v>12</v>
      </c>
      <c r="H694" s="715">
        <v>23.48</v>
      </c>
      <c r="I694" s="357">
        <v>281.76</v>
      </c>
      <c r="J694" s="358">
        <f t="shared" si="20"/>
        <v>1.0936686725601775E-5</v>
      </c>
      <c r="K694" s="359">
        <f t="shared" si="21"/>
        <v>0.9988963379538367</v>
      </c>
    </row>
    <row r="695" spans="1:11" x14ac:dyDescent="0.25">
      <c r="A695" s="246" t="s">
        <v>73</v>
      </c>
      <c r="B695" s="354" t="s">
        <v>4037</v>
      </c>
      <c r="C695" s="355" t="s">
        <v>1336</v>
      </c>
      <c r="D695" s="356" t="s">
        <v>1565</v>
      </c>
      <c r="E695" s="355" t="s">
        <v>390</v>
      </c>
      <c r="F695" s="355" t="s">
        <v>136</v>
      </c>
      <c r="G695" s="404">
        <v>1124</v>
      </c>
      <c r="H695" s="715">
        <v>0.25</v>
      </c>
      <c r="I695" s="357">
        <v>281</v>
      </c>
      <c r="J695" s="358">
        <f t="shared" si="20"/>
        <v>1.0907186860782577E-5</v>
      </c>
      <c r="K695" s="359">
        <f t="shared" si="21"/>
        <v>0.99890724514069751</v>
      </c>
    </row>
    <row r="696" spans="1:11" x14ac:dyDescent="0.25">
      <c r="A696" s="246" t="s">
        <v>73</v>
      </c>
      <c r="B696" s="354" t="s">
        <v>4223</v>
      </c>
      <c r="C696" s="355" t="s">
        <v>164</v>
      </c>
      <c r="D696" s="356" t="s">
        <v>4224</v>
      </c>
      <c r="E696" s="355" t="s">
        <v>390</v>
      </c>
      <c r="F696" s="355" t="s">
        <v>136</v>
      </c>
      <c r="G696" s="404">
        <v>9</v>
      </c>
      <c r="H696" s="715">
        <v>31.1</v>
      </c>
      <c r="I696" s="357">
        <v>279.89999999999998</v>
      </c>
      <c r="J696" s="358">
        <f t="shared" si="20"/>
        <v>1.0864489688017947E-5</v>
      </c>
      <c r="K696" s="359">
        <f t="shared" si="21"/>
        <v>0.99891810963038552</v>
      </c>
    </row>
    <row r="697" spans="1:11" ht="38.25" x14ac:dyDescent="0.25">
      <c r="A697" s="246" t="s">
        <v>73</v>
      </c>
      <c r="B697" s="354" t="s">
        <v>5116</v>
      </c>
      <c r="C697" s="355" t="s">
        <v>142</v>
      </c>
      <c r="D697" s="356" t="s">
        <v>5117</v>
      </c>
      <c r="E697" s="355" t="s">
        <v>390</v>
      </c>
      <c r="F697" s="355" t="s">
        <v>3119</v>
      </c>
      <c r="G697" s="404">
        <v>26.8447</v>
      </c>
      <c r="H697" s="715">
        <v>10.42</v>
      </c>
      <c r="I697" s="357">
        <v>279.72177399999998</v>
      </c>
      <c r="J697" s="358">
        <f t="shared" si="20"/>
        <v>1.0857571736824176E-5</v>
      </c>
      <c r="K697" s="359">
        <f t="shared" si="21"/>
        <v>0.99892896720212232</v>
      </c>
    </row>
    <row r="698" spans="1:11" ht="38.25" x14ac:dyDescent="0.25">
      <c r="A698" s="246" t="s">
        <v>73</v>
      </c>
      <c r="B698" s="354" t="s">
        <v>5464</v>
      </c>
      <c r="C698" s="355" t="s">
        <v>142</v>
      </c>
      <c r="D698" s="356" t="s">
        <v>5465</v>
      </c>
      <c r="E698" s="355" t="s">
        <v>390</v>
      </c>
      <c r="F698" s="355" t="s">
        <v>141</v>
      </c>
      <c r="G698" s="404">
        <v>21.8</v>
      </c>
      <c r="H698" s="715">
        <v>12.69</v>
      </c>
      <c r="I698" s="357">
        <v>276.642</v>
      </c>
      <c r="J698" s="358">
        <f t="shared" si="20"/>
        <v>1.0738028425411437E-5</v>
      </c>
      <c r="K698" s="359">
        <f t="shared" si="21"/>
        <v>0.99893970523054776</v>
      </c>
    </row>
    <row r="699" spans="1:11" x14ac:dyDescent="0.25">
      <c r="A699" s="246" t="s">
        <v>73</v>
      </c>
      <c r="B699" s="354" t="s">
        <v>689</v>
      </c>
      <c r="C699" s="355" t="s">
        <v>1336</v>
      </c>
      <c r="D699" s="356" t="s">
        <v>252</v>
      </c>
      <c r="E699" s="355" t="s">
        <v>384</v>
      </c>
      <c r="F699" s="355" t="s">
        <v>340</v>
      </c>
      <c r="G699" s="404">
        <v>10.029999999999999</v>
      </c>
      <c r="H699" s="715">
        <v>27.48</v>
      </c>
      <c r="I699" s="357">
        <v>275.62439999999998</v>
      </c>
      <c r="J699" s="358">
        <f t="shared" si="20"/>
        <v>1.0698529659042994E-5</v>
      </c>
      <c r="K699" s="359">
        <f t="shared" si="21"/>
        <v>0.99895040376020683</v>
      </c>
    </row>
    <row r="700" spans="1:11" ht="25.5" x14ac:dyDescent="0.25">
      <c r="A700" s="246" t="s">
        <v>73</v>
      </c>
      <c r="B700" s="354" t="s">
        <v>4328</v>
      </c>
      <c r="C700" s="355" t="s">
        <v>160</v>
      </c>
      <c r="D700" s="356" t="s">
        <v>4329</v>
      </c>
      <c r="E700" s="355" t="s">
        <v>390</v>
      </c>
      <c r="F700" s="355" t="s">
        <v>159</v>
      </c>
      <c r="G700" s="404">
        <v>11</v>
      </c>
      <c r="H700" s="715">
        <v>24.99</v>
      </c>
      <c r="I700" s="357">
        <v>274.89</v>
      </c>
      <c r="J700" s="358">
        <f t="shared" si="20"/>
        <v>1.0670023473880864E-5</v>
      </c>
      <c r="K700" s="359">
        <f t="shared" si="21"/>
        <v>0.99896107378368071</v>
      </c>
    </row>
    <row r="701" spans="1:11" x14ac:dyDescent="0.25">
      <c r="A701" s="246" t="s">
        <v>73</v>
      </c>
      <c r="B701" s="354" t="s">
        <v>571</v>
      </c>
      <c r="C701" s="355" t="s">
        <v>1336</v>
      </c>
      <c r="D701" s="356" t="s">
        <v>572</v>
      </c>
      <c r="E701" s="355" t="s">
        <v>390</v>
      </c>
      <c r="F701" s="355" t="s">
        <v>136</v>
      </c>
      <c r="G701" s="404">
        <v>26</v>
      </c>
      <c r="H701" s="715">
        <v>10.53</v>
      </c>
      <c r="I701" s="357">
        <v>273.77999999999997</v>
      </c>
      <c r="J701" s="358">
        <f t="shared" si="20"/>
        <v>1.0626938145000191E-5</v>
      </c>
      <c r="K701" s="359">
        <f t="shared" si="21"/>
        <v>0.99897170072182573</v>
      </c>
    </row>
    <row r="702" spans="1:11" ht="38.25" x14ac:dyDescent="0.25">
      <c r="A702" s="246" t="s">
        <v>73</v>
      </c>
      <c r="B702" s="354" t="s">
        <v>5468</v>
      </c>
      <c r="C702" s="355" t="s">
        <v>142</v>
      </c>
      <c r="D702" s="356" t="s">
        <v>5469</v>
      </c>
      <c r="E702" s="355" t="s">
        <v>390</v>
      </c>
      <c r="F702" s="355" t="s">
        <v>239</v>
      </c>
      <c r="G702" s="404">
        <v>1</v>
      </c>
      <c r="H702" s="715">
        <v>273.56</v>
      </c>
      <c r="I702" s="357">
        <v>273.56</v>
      </c>
      <c r="J702" s="358">
        <f t="shared" si="20"/>
        <v>1.0618398710447266E-5</v>
      </c>
      <c r="K702" s="359">
        <f t="shared" si="21"/>
        <v>0.99898231912053614</v>
      </c>
    </row>
    <row r="703" spans="1:11" ht="25.5" x14ac:dyDescent="0.25">
      <c r="A703" s="246" t="s">
        <v>73</v>
      </c>
      <c r="B703" s="354" t="s">
        <v>5635</v>
      </c>
      <c r="C703" s="355" t="s">
        <v>164</v>
      </c>
      <c r="D703" s="356" t="s">
        <v>5636</v>
      </c>
      <c r="E703" s="355" t="s">
        <v>390</v>
      </c>
      <c r="F703" s="355" t="s">
        <v>136</v>
      </c>
      <c r="G703" s="404">
        <v>1</v>
      </c>
      <c r="H703" s="715">
        <v>271.89999999999998</v>
      </c>
      <c r="I703" s="357">
        <v>271.89999999999998</v>
      </c>
      <c r="J703" s="358">
        <f t="shared" si="20"/>
        <v>1.0553964795184279E-5</v>
      </c>
      <c r="K703" s="359">
        <f t="shared" si="21"/>
        <v>0.99899287308533136</v>
      </c>
    </row>
    <row r="704" spans="1:11" x14ac:dyDescent="0.25">
      <c r="A704" s="246" t="s">
        <v>73</v>
      </c>
      <c r="B704" s="354" t="s">
        <v>4665</v>
      </c>
      <c r="C704" s="355" t="s">
        <v>1336</v>
      </c>
      <c r="D704" s="356" t="s">
        <v>2416</v>
      </c>
      <c r="E704" s="355" t="s">
        <v>390</v>
      </c>
      <c r="F704" s="355" t="s">
        <v>141</v>
      </c>
      <c r="G704" s="404">
        <v>18.600000000000001</v>
      </c>
      <c r="H704" s="715">
        <v>14.59</v>
      </c>
      <c r="I704" s="357">
        <v>271.37400000000002</v>
      </c>
      <c r="J704" s="358">
        <f t="shared" si="20"/>
        <v>1.0533547783480469E-5</v>
      </c>
      <c r="K704" s="359">
        <f t="shared" si="21"/>
        <v>0.99900340663311482</v>
      </c>
    </row>
    <row r="705" spans="1:11" x14ac:dyDescent="0.25">
      <c r="A705" s="246" t="s">
        <v>73</v>
      </c>
      <c r="B705" s="354" t="s">
        <v>4449</v>
      </c>
      <c r="C705" s="355" t="s">
        <v>1336</v>
      </c>
      <c r="D705" s="356" t="s">
        <v>4450</v>
      </c>
      <c r="E705" s="355" t="s">
        <v>390</v>
      </c>
      <c r="F705" s="355" t="s">
        <v>136</v>
      </c>
      <c r="G705" s="404">
        <v>6.6389420000000001</v>
      </c>
      <c r="H705" s="715">
        <v>40.53</v>
      </c>
      <c r="I705" s="357">
        <v>269.07631925999999</v>
      </c>
      <c r="J705" s="358">
        <f t="shared" si="20"/>
        <v>1.0444361900286157E-5</v>
      </c>
      <c r="K705" s="359">
        <f t="shared" si="21"/>
        <v>0.99901385099501516</v>
      </c>
    </row>
    <row r="706" spans="1:11" x14ac:dyDescent="0.25">
      <c r="A706" s="246" t="s">
        <v>73</v>
      </c>
      <c r="B706" s="354" t="s">
        <v>391</v>
      </c>
      <c r="C706" s="355" t="s">
        <v>1336</v>
      </c>
      <c r="D706" s="356" t="s">
        <v>193</v>
      </c>
      <c r="E706" s="355" t="s">
        <v>390</v>
      </c>
      <c r="F706" s="355" t="s">
        <v>136</v>
      </c>
      <c r="G706" s="404">
        <v>181</v>
      </c>
      <c r="H706" s="715">
        <v>1.46</v>
      </c>
      <c r="I706" s="357">
        <v>264.26</v>
      </c>
      <c r="J706" s="358">
        <f t="shared" si="20"/>
        <v>1.0257413522528128E-5</v>
      </c>
      <c r="K706" s="359">
        <f t="shared" si="21"/>
        <v>0.99902410840853773</v>
      </c>
    </row>
    <row r="707" spans="1:11" x14ac:dyDescent="0.25">
      <c r="A707" s="246" t="s">
        <v>73</v>
      </c>
      <c r="B707" s="354" t="s">
        <v>639</v>
      </c>
      <c r="C707" s="355" t="s">
        <v>1336</v>
      </c>
      <c r="D707" s="356" t="s">
        <v>640</v>
      </c>
      <c r="E707" s="355" t="s">
        <v>390</v>
      </c>
      <c r="F707" s="355" t="s">
        <v>136</v>
      </c>
      <c r="G707" s="404">
        <v>174</v>
      </c>
      <c r="H707" s="715">
        <v>1.51</v>
      </c>
      <c r="I707" s="357">
        <v>262.74</v>
      </c>
      <c r="J707" s="358">
        <f t="shared" si="20"/>
        <v>1.0198413792889732E-5</v>
      </c>
      <c r="K707" s="359">
        <f t="shared" si="21"/>
        <v>0.99903430682233063</v>
      </c>
    </row>
    <row r="708" spans="1:11" x14ac:dyDescent="0.25">
      <c r="A708" s="246" t="s">
        <v>73</v>
      </c>
      <c r="B708" s="354" t="s">
        <v>4705</v>
      </c>
      <c r="C708" s="355" t="s">
        <v>1336</v>
      </c>
      <c r="D708" s="356" t="s">
        <v>2475</v>
      </c>
      <c r="E708" s="355" t="s">
        <v>390</v>
      </c>
      <c r="F708" s="355" t="s">
        <v>136</v>
      </c>
      <c r="G708" s="404">
        <v>39</v>
      </c>
      <c r="H708" s="715">
        <v>6.71</v>
      </c>
      <c r="I708" s="357">
        <v>261.69</v>
      </c>
      <c r="J708" s="358">
        <f t="shared" si="20"/>
        <v>1.0157657400705312E-5</v>
      </c>
      <c r="K708" s="359">
        <f t="shared" si="21"/>
        <v>0.99904446447973139</v>
      </c>
    </row>
    <row r="709" spans="1:11" x14ac:dyDescent="0.25">
      <c r="A709" s="246" t="s">
        <v>73</v>
      </c>
      <c r="B709" s="354" t="s">
        <v>4216</v>
      </c>
      <c r="C709" s="355" t="s">
        <v>164</v>
      </c>
      <c r="D709" s="356" t="s">
        <v>4217</v>
      </c>
      <c r="E709" s="355" t="s">
        <v>390</v>
      </c>
      <c r="F709" s="355" t="s">
        <v>136</v>
      </c>
      <c r="G709" s="404">
        <v>18</v>
      </c>
      <c r="H709" s="715">
        <v>14.48</v>
      </c>
      <c r="I709" s="357">
        <v>260.64</v>
      </c>
      <c r="J709" s="358">
        <f t="shared" si="20"/>
        <v>1.0116901008520893E-5</v>
      </c>
      <c r="K709" s="359">
        <f t="shared" si="21"/>
        <v>0.99905458138073988</v>
      </c>
    </row>
    <row r="710" spans="1:11" x14ac:dyDescent="0.25">
      <c r="A710" s="246" t="s">
        <v>73</v>
      </c>
      <c r="B710" s="354" t="s">
        <v>4239</v>
      </c>
      <c r="C710" s="355" t="s">
        <v>1336</v>
      </c>
      <c r="D710" s="356" t="s">
        <v>4240</v>
      </c>
      <c r="E710" s="355" t="s">
        <v>390</v>
      </c>
      <c r="F710" s="355" t="s">
        <v>136</v>
      </c>
      <c r="G710" s="404">
        <v>1.68</v>
      </c>
      <c r="H710" s="715">
        <v>152.19</v>
      </c>
      <c r="I710" s="357">
        <v>255.67920000000001</v>
      </c>
      <c r="J710" s="358">
        <f t="shared" si="20"/>
        <v>9.9243445224747361E-6</v>
      </c>
      <c r="K710" s="359">
        <f t="shared" si="21"/>
        <v>0.9990645057252624</v>
      </c>
    </row>
    <row r="711" spans="1:11" ht="25.5" x14ac:dyDescent="0.25">
      <c r="A711" s="246" t="s">
        <v>73</v>
      </c>
      <c r="B711" s="354" t="s">
        <v>4794</v>
      </c>
      <c r="C711" s="355" t="s">
        <v>1336</v>
      </c>
      <c r="D711" s="356" t="s">
        <v>4795</v>
      </c>
      <c r="E711" s="355" t="s">
        <v>390</v>
      </c>
      <c r="F711" s="355" t="s">
        <v>136</v>
      </c>
      <c r="G711" s="404">
        <v>6</v>
      </c>
      <c r="H711" s="715">
        <v>42.23</v>
      </c>
      <c r="I711" s="357">
        <v>253.38</v>
      </c>
      <c r="J711" s="358">
        <f t="shared" si="20"/>
        <v>9.8350996682743406E-6</v>
      </c>
      <c r="K711" s="359">
        <f t="shared" si="21"/>
        <v>0.99907434082493063</v>
      </c>
    </row>
    <row r="712" spans="1:11" x14ac:dyDescent="0.25">
      <c r="A712" s="246" t="s">
        <v>73</v>
      </c>
      <c r="B712" s="354" t="s">
        <v>5279</v>
      </c>
      <c r="C712" s="355" t="s">
        <v>1336</v>
      </c>
      <c r="D712" s="356" t="s">
        <v>3298</v>
      </c>
      <c r="E712" s="355" t="s">
        <v>390</v>
      </c>
      <c r="F712" s="355" t="s">
        <v>141</v>
      </c>
      <c r="G712" s="404">
        <v>27.66</v>
      </c>
      <c r="H712" s="715">
        <v>9.02</v>
      </c>
      <c r="I712" s="357">
        <v>249.4932</v>
      </c>
      <c r="J712" s="358">
        <f t="shared" si="20"/>
        <v>9.6842311490911032E-6</v>
      </c>
      <c r="K712" s="359">
        <f t="shared" si="21"/>
        <v>0.99908402505607974</v>
      </c>
    </row>
    <row r="713" spans="1:11" x14ac:dyDescent="0.25">
      <c r="A713" s="246" t="s">
        <v>73</v>
      </c>
      <c r="B713" s="354" t="s">
        <v>4250</v>
      </c>
      <c r="C713" s="355" t="s">
        <v>1336</v>
      </c>
      <c r="D713" s="356" t="s">
        <v>4251</v>
      </c>
      <c r="E713" s="355" t="s">
        <v>390</v>
      </c>
      <c r="F713" s="355" t="s">
        <v>136</v>
      </c>
      <c r="G713" s="404">
        <v>3</v>
      </c>
      <c r="H713" s="715">
        <v>82.96</v>
      </c>
      <c r="I713" s="357">
        <v>248.88</v>
      </c>
      <c r="J713" s="358">
        <f t="shared" si="20"/>
        <v>9.6604294160554017E-6</v>
      </c>
      <c r="K713" s="359">
        <f t="shared" si="21"/>
        <v>0.99909368548549582</v>
      </c>
    </row>
    <row r="714" spans="1:11" ht="25.5" x14ac:dyDescent="0.25">
      <c r="A714" s="246" t="s">
        <v>73</v>
      </c>
      <c r="B714" s="354" t="s">
        <v>4408</v>
      </c>
      <c r="C714" s="355" t="s">
        <v>160</v>
      </c>
      <c r="D714" s="356" t="s">
        <v>4409</v>
      </c>
      <c r="E714" s="355" t="s">
        <v>390</v>
      </c>
      <c r="F714" s="355" t="s">
        <v>188</v>
      </c>
      <c r="G714" s="404">
        <v>82.723200000000006</v>
      </c>
      <c r="H714" s="715">
        <v>2.99</v>
      </c>
      <c r="I714" s="357">
        <v>247.34236799999999</v>
      </c>
      <c r="J714" s="358">
        <f t="shared" si="20"/>
        <v>9.6007452895531994E-6</v>
      </c>
      <c r="K714" s="359">
        <f t="shared" si="21"/>
        <v>0.99910328623078537</v>
      </c>
    </row>
    <row r="715" spans="1:11" x14ac:dyDescent="0.25">
      <c r="A715" s="246" t="s">
        <v>73</v>
      </c>
      <c r="B715" s="354" t="s">
        <v>4920</v>
      </c>
      <c r="C715" s="355" t="s">
        <v>1336</v>
      </c>
      <c r="D715" s="356" t="s">
        <v>4921</v>
      </c>
      <c r="E715" s="355" t="s">
        <v>390</v>
      </c>
      <c r="F715" s="355" t="s">
        <v>136</v>
      </c>
      <c r="G715" s="404">
        <v>150</v>
      </c>
      <c r="H715" s="715">
        <v>1.64</v>
      </c>
      <c r="I715" s="357">
        <v>246</v>
      </c>
      <c r="J715" s="358">
        <f t="shared" si="20"/>
        <v>9.5486404546352814E-6</v>
      </c>
      <c r="K715" s="359">
        <f t="shared" si="21"/>
        <v>0.99911283487124003</v>
      </c>
    </row>
    <row r="716" spans="1:11" x14ac:dyDescent="0.25">
      <c r="A716" s="246" t="s">
        <v>73</v>
      </c>
      <c r="B716" s="354" t="s">
        <v>5205</v>
      </c>
      <c r="C716" s="355" t="s">
        <v>1336</v>
      </c>
      <c r="D716" s="356" t="s">
        <v>5206</v>
      </c>
      <c r="E716" s="355" t="s">
        <v>390</v>
      </c>
      <c r="F716" s="355" t="s">
        <v>136</v>
      </c>
      <c r="G716" s="404">
        <v>470.86579999999998</v>
      </c>
      <c r="H716" s="715">
        <v>0.52</v>
      </c>
      <c r="I716" s="357">
        <v>244.85021599999999</v>
      </c>
      <c r="J716" s="358">
        <f t="shared" si="20"/>
        <v>9.5040108854625473E-6</v>
      </c>
      <c r="K716" s="359">
        <f t="shared" si="21"/>
        <v>0.99912233888212554</v>
      </c>
    </row>
    <row r="717" spans="1:11" ht="25.5" x14ac:dyDescent="0.25">
      <c r="A717" s="246" t="s">
        <v>73</v>
      </c>
      <c r="B717" s="354" t="s">
        <v>4867</v>
      </c>
      <c r="C717" s="355" t="s">
        <v>1097</v>
      </c>
      <c r="D717" s="356" t="s">
        <v>4868</v>
      </c>
      <c r="E717" s="355" t="s">
        <v>390</v>
      </c>
      <c r="F717" s="355" t="s">
        <v>136</v>
      </c>
      <c r="G717" s="404">
        <v>17</v>
      </c>
      <c r="H717" s="715">
        <v>14.3</v>
      </c>
      <c r="I717" s="357">
        <v>243.1</v>
      </c>
      <c r="J717" s="358">
        <f t="shared" ref="J717:J780" si="22">(I717/$K$987)</f>
        <v>9.4360751809830761E-6</v>
      </c>
      <c r="K717" s="359">
        <f t="shared" ref="K717:K780" si="23">(J717+K716)</f>
        <v>0.99913177495730654</v>
      </c>
    </row>
    <row r="718" spans="1:11" x14ac:dyDescent="0.25">
      <c r="A718" s="246" t="s">
        <v>73</v>
      </c>
      <c r="B718" s="354" t="s">
        <v>1176</v>
      </c>
      <c r="C718" s="355" t="s">
        <v>1336</v>
      </c>
      <c r="D718" s="356" t="s">
        <v>1177</v>
      </c>
      <c r="E718" s="355" t="s">
        <v>390</v>
      </c>
      <c r="F718" s="355" t="s">
        <v>136</v>
      </c>
      <c r="G718" s="404">
        <v>11</v>
      </c>
      <c r="H718" s="715">
        <v>21.98</v>
      </c>
      <c r="I718" s="357">
        <v>241.78</v>
      </c>
      <c r="J718" s="358">
        <f t="shared" si="22"/>
        <v>9.384838573665521E-6</v>
      </c>
      <c r="K718" s="359">
        <f t="shared" si="23"/>
        <v>0.99914115979588025</v>
      </c>
    </row>
    <row r="719" spans="1:11" ht="38.25" x14ac:dyDescent="0.25">
      <c r="A719" s="246" t="s">
        <v>73</v>
      </c>
      <c r="B719" s="354" t="s">
        <v>4161</v>
      </c>
      <c r="C719" s="355" t="s">
        <v>142</v>
      </c>
      <c r="D719" s="356" t="s">
        <v>4162</v>
      </c>
      <c r="E719" s="355" t="s">
        <v>390</v>
      </c>
      <c r="F719" s="355" t="s">
        <v>136</v>
      </c>
      <c r="G719" s="404">
        <v>9</v>
      </c>
      <c r="H719" s="715">
        <v>26.46</v>
      </c>
      <c r="I719" s="357">
        <v>238.14</v>
      </c>
      <c r="J719" s="358">
        <f t="shared" si="22"/>
        <v>9.2435497474262022E-6</v>
      </c>
      <c r="K719" s="359">
        <f t="shared" si="23"/>
        <v>0.99915040334562766</v>
      </c>
    </row>
    <row r="720" spans="1:11" x14ac:dyDescent="0.25">
      <c r="A720" s="246" t="s">
        <v>73</v>
      </c>
      <c r="B720" s="354" t="s">
        <v>713</v>
      </c>
      <c r="C720" s="355" t="s">
        <v>1336</v>
      </c>
      <c r="D720" s="356" t="s">
        <v>463</v>
      </c>
      <c r="E720" s="355" t="s">
        <v>390</v>
      </c>
      <c r="F720" s="355" t="s">
        <v>136</v>
      </c>
      <c r="G720" s="404">
        <v>4</v>
      </c>
      <c r="H720" s="715">
        <v>59.23</v>
      </c>
      <c r="I720" s="357">
        <v>236.92</v>
      </c>
      <c r="J720" s="358">
        <f t="shared" si="22"/>
        <v>9.1961947012690688E-6</v>
      </c>
      <c r="K720" s="359">
        <f t="shared" si="23"/>
        <v>0.99915959954032896</v>
      </c>
    </row>
    <row r="721" spans="1:11" x14ac:dyDescent="0.25">
      <c r="A721" s="246" t="s">
        <v>73</v>
      </c>
      <c r="B721" s="354" t="s">
        <v>4540</v>
      </c>
      <c r="C721" s="355" t="s">
        <v>969</v>
      </c>
      <c r="D721" s="356" t="s">
        <v>4541</v>
      </c>
      <c r="E721" s="355" t="s">
        <v>390</v>
      </c>
      <c r="F721" s="355" t="s">
        <v>131</v>
      </c>
      <c r="G721" s="404">
        <v>29.1</v>
      </c>
      <c r="H721" s="715">
        <v>8.1</v>
      </c>
      <c r="I721" s="357">
        <v>235.71</v>
      </c>
      <c r="J721" s="358">
        <f t="shared" si="22"/>
        <v>9.1492278112279761E-6</v>
      </c>
      <c r="K721" s="359">
        <f t="shared" si="23"/>
        <v>0.99916874876814021</v>
      </c>
    </row>
    <row r="722" spans="1:11" x14ac:dyDescent="0.25">
      <c r="A722" s="246" t="s">
        <v>73</v>
      </c>
      <c r="B722" s="354" t="s">
        <v>866</v>
      </c>
      <c r="C722" s="355" t="s">
        <v>160</v>
      </c>
      <c r="D722" s="356" t="s">
        <v>566</v>
      </c>
      <c r="E722" s="355" t="s">
        <v>390</v>
      </c>
      <c r="F722" s="355" t="s">
        <v>159</v>
      </c>
      <c r="G722" s="404">
        <v>19</v>
      </c>
      <c r="H722" s="715">
        <v>12.36</v>
      </c>
      <c r="I722" s="357">
        <v>234.84</v>
      </c>
      <c r="J722" s="358">
        <f t="shared" si="22"/>
        <v>9.1154582291323152E-6</v>
      </c>
      <c r="K722" s="359">
        <f t="shared" si="23"/>
        <v>0.99917786422636934</v>
      </c>
    </row>
    <row r="723" spans="1:11" x14ac:dyDescent="0.25">
      <c r="A723" s="246" t="s">
        <v>73</v>
      </c>
      <c r="B723" s="354" t="s">
        <v>5393</v>
      </c>
      <c r="C723" s="355" t="s">
        <v>1336</v>
      </c>
      <c r="D723" s="356" t="s">
        <v>5394</v>
      </c>
      <c r="E723" s="355" t="s">
        <v>390</v>
      </c>
      <c r="F723" s="355" t="s">
        <v>136</v>
      </c>
      <c r="G723" s="404">
        <v>2</v>
      </c>
      <c r="H723" s="715">
        <v>116.97</v>
      </c>
      <c r="I723" s="357">
        <v>233.94</v>
      </c>
      <c r="J723" s="358">
        <f t="shared" si="22"/>
        <v>9.0805241786885268E-6</v>
      </c>
      <c r="K723" s="359">
        <f t="shared" si="23"/>
        <v>0.99918694475054803</v>
      </c>
    </row>
    <row r="724" spans="1:11" x14ac:dyDescent="0.25">
      <c r="A724" s="246" t="s">
        <v>73</v>
      </c>
      <c r="B724" s="354" t="s">
        <v>1242</v>
      </c>
      <c r="C724" s="355" t="s">
        <v>1336</v>
      </c>
      <c r="D724" s="356" t="s">
        <v>1055</v>
      </c>
      <c r="E724" s="355" t="s">
        <v>390</v>
      </c>
      <c r="F724" s="355" t="s">
        <v>136</v>
      </c>
      <c r="G724" s="404">
        <v>4</v>
      </c>
      <c r="H724" s="715">
        <v>57.17</v>
      </c>
      <c r="I724" s="357">
        <v>228.68</v>
      </c>
      <c r="J724" s="358">
        <f t="shared" si="22"/>
        <v>8.8763540616503912E-6</v>
      </c>
      <c r="K724" s="359">
        <f t="shared" si="23"/>
        <v>0.99919582110460969</v>
      </c>
    </row>
    <row r="725" spans="1:11" x14ac:dyDescent="0.25">
      <c r="A725" s="246" t="s">
        <v>73</v>
      </c>
      <c r="B725" s="354" t="s">
        <v>4854</v>
      </c>
      <c r="C725" s="355" t="s">
        <v>160</v>
      </c>
      <c r="D725" s="356" t="s">
        <v>4855</v>
      </c>
      <c r="E725" s="355" t="s">
        <v>390</v>
      </c>
      <c r="F725" s="355" t="s">
        <v>159</v>
      </c>
      <c r="G725" s="404">
        <v>12</v>
      </c>
      <c r="H725" s="715">
        <v>19</v>
      </c>
      <c r="I725" s="357">
        <v>228</v>
      </c>
      <c r="J725" s="358">
        <f t="shared" si="22"/>
        <v>8.8499594457595295E-6</v>
      </c>
      <c r="K725" s="359">
        <f t="shared" si="23"/>
        <v>0.99920467106405542</v>
      </c>
    </row>
    <row r="726" spans="1:11" x14ac:dyDescent="0.25">
      <c r="A726" s="246" t="s">
        <v>73</v>
      </c>
      <c r="B726" s="354" t="s">
        <v>4343</v>
      </c>
      <c r="C726" s="355" t="s">
        <v>1336</v>
      </c>
      <c r="D726" s="356" t="s">
        <v>2022</v>
      </c>
      <c r="E726" s="355" t="s">
        <v>390</v>
      </c>
      <c r="F726" s="355" t="s">
        <v>136</v>
      </c>
      <c r="G726" s="404">
        <v>2</v>
      </c>
      <c r="H726" s="715">
        <v>112.68</v>
      </c>
      <c r="I726" s="357">
        <v>225.36</v>
      </c>
      <c r="J726" s="358">
        <f t="shared" si="22"/>
        <v>8.7474862311244192E-6</v>
      </c>
      <c r="K726" s="359">
        <f t="shared" si="23"/>
        <v>0.99921341855028656</v>
      </c>
    </row>
    <row r="727" spans="1:11" x14ac:dyDescent="0.25">
      <c r="A727" s="246" t="s">
        <v>73</v>
      </c>
      <c r="B727" s="354" t="s">
        <v>5272</v>
      </c>
      <c r="C727" s="355" t="s">
        <v>1336</v>
      </c>
      <c r="D727" s="356" t="s">
        <v>5273</v>
      </c>
      <c r="E727" s="355" t="s">
        <v>390</v>
      </c>
      <c r="F727" s="355" t="s">
        <v>136</v>
      </c>
      <c r="G727" s="404">
        <v>141</v>
      </c>
      <c r="H727" s="715">
        <v>1.58</v>
      </c>
      <c r="I727" s="357">
        <v>222.78</v>
      </c>
      <c r="J727" s="358">
        <f t="shared" si="22"/>
        <v>8.6473419531855606E-6</v>
      </c>
      <c r="K727" s="359">
        <f t="shared" si="23"/>
        <v>0.99922206589223972</v>
      </c>
    </row>
    <row r="728" spans="1:11" ht="25.5" x14ac:dyDescent="0.25">
      <c r="A728" s="246" t="s">
        <v>73</v>
      </c>
      <c r="B728" s="354" t="s">
        <v>4254</v>
      </c>
      <c r="C728" s="355" t="s">
        <v>160</v>
      </c>
      <c r="D728" s="356" t="s">
        <v>4255</v>
      </c>
      <c r="E728" s="355" t="s">
        <v>390</v>
      </c>
      <c r="F728" s="355" t="s">
        <v>159</v>
      </c>
      <c r="G728" s="404">
        <v>2</v>
      </c>
      <c r="H728" s="715">
        <v>111.36</v>
      </c>
      <c r="I728" s="357">
        <v>222.72</v>
      </c>
      <c r="J728" s="358">
        <f t="shared" si="22"/>
        <v>8.6450130164893089E-6</v>
      </c>
      <c r="K728" s="359">
        <f t="shared" si="23"/>
        <v>0.99923071090525617</v>
      </c>
    </row>
    <row r="729" spans="1:11" ht="25.5" x14ac:dyDescent="0.25">
      <c r="A729" s="246" t="s">
        <v>73</v>
      </c>
      <c r="B729" s="354" t="s">
        <v>4779</v>
      </c>
      <c r="C729" s="355" t="s">
        <v>1097</v>
      </c>
      <c r="D729" s="356" t="s">
        <v>4780</v>
      </c>
      <c r="E729" s="355" t="s">
        <v>390</v>
      </c>
      <c r="F729" s="355" t="s">
        <v>136</v>
      </c>
      <c r="G729" s="404">
        <v>12</v>
      </c>
      <c r="H729" s="715">
        <v>18.510000000000002</v>
      </c>
      <c r="I729" s="357">
        <v>222.12</v>
      </c>
      <c r="J729" s="358">
        <f t="shared" si="22"/>
        <v>8.6217236495267839E-6</v>
      </c>
      <c r="K729" s="359">
        <f t="shared" si="23"/>
        <v>0.99923933262890574</v>
      </c>
    </row>
    <row r="730" spans="1:11" ht="25.5" x14ac:dyDescent="0.25">
      <c r="A730" s="246" t="s">
        <v>73</v>
      </c>
      <c r="B730" s="354" t="s">
        <v>5240</v>
      </c>
      <c r="C730" s="355" t="s">
        <v>160</v>
      </c>
      <c r="D730" s="356" t="s">
        <v>5241</v>
      </c>
      <c r="E730" s="355" t="s">
        <v>390</v>
      </c>
      <c r="F730" s="355" t="s">
        <v>159</v>
      </c>
      <c r="G730" s="404">
        <v>96</v>
      </c>
      <c r="H730" s="715">
        <v>2.2999999999999998</v>
      </c>
      <c r="I730" s="357">
        <v>220.8</v>
      </c>
      <c r="J730" s="358">
        <f t="shared" si="22"/>
        <v>8.5704870422092287E-6</v>
      </c>
      <c r="K730" s="359">
        <f t="shared" si="23"/>
        <v>0.99924790311594791</v>
      </c>
    </row>
    <row r="731" spans="1:11" x14ac:dyDescent="0.25">
      <c r="A731" s="246" t="s">
        <v>73</v>
      </c>
      <c r="B731" s="354" t="s">
        <v>5536</v>
      </c>
      <c r="C731" s="355" t="s">
        <v>1336</v>
      </c>
      <c r="D731" s="356" t="s">
        <v>5537</v>
      </c>
      <c r="E731" s="355" t="s">
        <v>390</v>
      </c>
      <c r="F731" s="355" t="s">
        <v>156</v>
      </c>
      <c r="G731" s="404">
        <v>6.0600500000000004</v>
      </c>
      <c r="H731" s="715">
        <v>36.19</v>
      </c>
      <c r="I731" s="357">
        <v>219.3132095</v>
      </c>
      <c r="J731" s="358">
        <f t="shared" si="22"/>
        <v>8.5127763596244009E-6</v>
      </c>
      <c r="K731" s="359">
        <f t="shared" si="23"/>
        <v>0.99925641589230751</v>
      </c>
    </row>
    <row r="732" spans="1:11" x14ac:dyDescent="0.25">
      <c r="A732" s="246" t="s">
        <v>73</v>
      </c>
      <c r="B732" s="354" t="s">
        <v>1180</v>
      </c>
      <c r="C732" s="355" t="s">
        <v>1336</v>
      </c>
      <c r="D732" s="356" t="s">
        <v>987</v>
      </c>
      <c r="E732" s="355" t="s">
        <v>390</v>
      </c>
      <c r="F732" s="355" t="s">
        <v>136</v>
      </c>
      <c r="G732" s="404">
        <v>10</v>
      </c>
      <c r="H732" s="715">
        <v>21.85</v>
      </c>
      <c r="I732" s="357">
        <v>218.5</v>
      </c>
      <c r="J732" s="358">
        <f t="shared" si="22"/>
        <v>8.4812111355195485E-6</v>
      </c>
      <c r="K732" s="359">
        <f t="shared" si="23"/>
        <v>0.99926489710344302</v>
      </c>
    </row>
    <row r="733" spans="1:11" x14ac:dyDescent="0.25">
      <c r="A733" s="246" t="s">
        <v>73</v>
      </c>
      <c r="B733" s="354" t="s">
        <v>4294</v>
      </c>
      <c r="C733" s="355" t="s">
        <v>1336</v>
      </c>
      <c r="D733" s="356" t="s">
        <v>4295</v>
      </c>
      <c r="E733" s="355" t="s">
        <v>390</v>
      </c>
      <c r="F733" s="355" t="s">
        <v>136</v>
      </c>
      <c r="G733" s="404">
        <v>4</v>
      </c>
      <c r="H733" s="715">
        <v>54.2</v>
      </c>
      <c r="I733" s="357">
        <v>216.8</v>
      </c>
      <c r="J733" s="358">
        <f t="shared" si="22"/>
        <v>8.415224595792395E-6</v>
      </c>
      <c r="K733" s="359">
        <f t="shared" si="23"/>
        <v>0.99927331232803884</v>
      </c>
    </row>
    <row r="734" spans="1:11" ht="38.25" x14ac:dyDescent="0.25">
      <c r="A734" s="246" t="s">
        <v>73</v>
      </c>
      <c r="B734" s="354" t="s">
        <v>5359</v>
      </c>
      <c r="C734" s="355" t="s">
        <v>164</v>
      </c>
      <c r="D734" s="356" t="s">
        <v>5360</v>
      </c>
      <c r="E734" s="355" t="s">
        <v>390</v>
      </c>
      <c r="F734" s="355" t="s">
        <v>141</v>
      </c>
      <c r="G734" s="404">
        <v>4.8</v>
      </c>
      <c r="H734" s="715">
        <v>45.02</v>
      </c>
      <c r="I734" s="357">
        <v>216.096</v>
      </c>
      <c r="J734" s="358">
        <f t="shared" si="22"/>
        <v>8.3878984052230312E-6</v>
      </c>
      <c r="K734" s="359">
        <f t="shared" si="23"/>
        <v>0.99928170022644403</v>
      </c>
    </row>
    <row r="735" spans="1:11" x14ac:dyDescent="0.25">
      <c r="A735" s="246" t="s">
        <v>73</v>
      </c>
      <c r="B735" s="354" t="s">
        <v>1295</v>
      </c>
      <c r="C735" s="355" t="s">
        <v>1336</v>
      </c>
      <c r="D735" s="356" t="s">
        <v>1296</v>
      </c>
      <c r="E735" s="355" t="s">
        <v>390</v>
      </c>
      <c r="F735" s="355" t="s">
        <v>136</v>
      </c>
      <c r="G735" s="404">
        <v>5</v>
      </c>
      <c r="H735" s="715">
        <v>42.66</v>
      </c>
      <c r="I735" s="357">
        <v>213.3</v>
      </c>
      <c r="J735" s="358">
        <f t="shared" si="22"/>
        <v>8.2793699551776646E-6</v>
      </c>
      <c r="K735" s="359">
        <f t="shared" si="23"/>
        <v>0.9992899795963992</v>
      </c>
    </row>
    <row r="736" spans="1:11" x14ac:dyDescent="0.25">
      <c r="A736" s="246" t="s">
        <v>73</v>
      </c>
      <c r="B736" s="354" t="s">
        <v>4720</v>
      </c>
      <c r="C736" s="355" t="s">
        <v>1648</v>
      </c>
      <c r="D736" s="356" t="s">
        <v>4721</v>
      </c>
      <c r="E736" s="355" t="s">
        <v>390</v>
      </c>
      <c r="F736" s="355" t="s">
        <v>159</v>
      </c>
      <c r="G736" s="404">
        <v>213</v>
      </c>
      <c r="H736" s="715">
        <v>0.99</v>
      </c>
      <c r="I736" s="357">
        <v>210.87</v>
      </c>
      <c r="J736" s="358">
        <f t="shared" si="22"/>
        <v>8.1850480189794385E-6</v>
      </c>
      <c r="K736" s="359">
        <f t="shared" si="23"/>
        <v>0.99929816464441823</v>
      </c>
    </row>
    <row r="737" spans="1:11" x14ac:dyDescent="0.25">
      <c r="A737" s="246" t="s">
        <v>73</v>
      </c>
      <c r="B737" s="354" t="s">
        <v>4713</v>
      </c>
      <c r="C737" s="355" t="s">
        <v>164</v>
      </c>
      <c r="D737" s="356" t="s">
        <v>4714</v>
      </c>
      <c r="E737" s="355" t="s">
        <v>390</v>
      </c>
      <c r="F737" s="355" t="s">
        <v>136</v>
      </c>
      <c r="G737" s="404">
        <v>526</v>
      </c>
      <c r="H737" s="715">
        <v>0.39</v>
      </c>
      <c r="I737" s="357">
        <v>205.14</v>
      </c>
      <c r="J737" s="358">
        <f t="shared" si="22"/>
        <v>7.9626345644873237E-6</v>
      </c>
      <c r="K737" s="359">
        <f t="shared" si="23"/>
        <v>0.99930612727898271</v>
      </c>
    </row>
    <row r="738" spans="1:11" x14ac:dyDescent="0.25">
      <c r="A738" s="246" t="s">
        <v>73</v>
      </c>
      <c r="B738" s="354" t="s">
        <v>1222</v>
      </c>
      <c r="C738" s="355" t="s">
        <v>1336</v>
      </c>
      <c r="D738" s="356" t="s">
        <v>1037</v>
      </c>
      <c r="E738" s="355" t="s">
        <v>390</v>
      </c>
      <c r="F738" s="355" t="s">
        <v>136</v>
      </c>
      <c r="G738" s="404">
        <v>2</v>
      </c>
      <c r="H738" s="715">
        <v>102.06</v>
      </c>
      <c r="I738" s="357">
        <v>204.12</v>
      </c>
      <c r="J738" s="358">
        <f t="shared" si="22"/>
        <v>7.9230426406510319E-6</v>
      </c>
      <c r="K738" s="359">
        <f t="shared" si="23"/>
        <v>0.99931405032162335</v>
      </c>
    </row>
    <row r="739" spans="1:11" x14ac:dyDescent="0.25">
      <c r="A739" s="246" t="s">
        <v>73</v>
      </c>
      <c r="B739" s="354" t="s">
        <v>1255</v>
      </c>
      <c r="C739" s="355" t="s">
        <v>1336</v>
      </c>
      <c r="D739" s="356" t="s">
        <v>1256</v>
      </c>
      <c r="E739" s="355" t="s">
        <v>390</v>
      </c>
      <c r="F739" s="355" t="s">
        <v>136</v>
      </c>
      <c r="G739" s="404">
        <v>23</v>
      </c>
      <c r="H739" s="715">
        <v>8.81</v>
      </c>
      <c r="I739" s="357">
        <v>202.63</v>
      </c>
      <c r="J739" s="358">
        <f t="shared" si="22"/>
        <v>7.8652073793607609E-6</v>
      </c>
      <c r="K739" s="359">
        <f t="shared" si="23"/>
        <v>0.99932191552900274</v>
      </c>
    </row>
    <row r="740" spans="1:11" x14ac:dyDescent="0.25">
      <c r="A740" s="246" t="s">
        <v>73</v>
      </c>
      <c r="B740" s="354" t="s">
        <v>4042</v>
      </c>
      <c r="C740" s="355" t="s">
        <v>1336</v>
      </c>
      <c r="D740" s="356" t="s">
        <v>1575</v>
      </c>
      <c r="E740" s="355" t="s">
        <v>390</v>
      </c>
      <c r="F740" s="355" t="s">
        <v>136</v>
      </c>
      <c r="G740" s="404">
        <v>47</v>
      </c>
      <c r="H740" s="715">
        <v>4.28</v>
      </c>
      <c r="I740" s="357">
        <v>201.16</v>
      </c>
      <c r="J740" s="358">
        <f t="shared" si="22"/>
        <v>7.8081484303025733E-6</v>
      </c>
      <c r="K740" s="359">
        <f t="shared" si="23"/>
        <v>0.999329723677433</v>
      </c>
    </row>
    <row r="741" spans="1:11" x14ac:dyDescent="0.25">
      <c r="A741" s="246" t="s">
        <v>73</v>
      </c>
      <c r="B741" s="354" t="s">
        <v>4693</v>
      </c>
      <c r="C741" s="355" t="s">
        <v>1336</v>
      </c>
      <c r="D741" s="356" t="s">
        <v>2457</v>
      </c>
      <c r="E741" s="355" t="s">
        <v>390</v>
      </c>
      <c r="F741" s="355" t="s">
        <v>136</v>
      </c>
      <c r="G741" s="404">
        <v>3</v>
      </c>
      <c r="H741" s="715">
        <v>66.98</v>
      </c>
      <c r="I741" s="357">
        <v>200.94</v>
      </c>
      <c r="J741" s="358">
        <f t="shared" si="22"/>
        <v>7.7996089957496483E-6</v>
      </c>
      <c r="K741" s="359">
        <f t="shared" si="23"/>
        <v>0.99933752328642877</v>
      </c>
    </row>
    <row r="742" spans="1:11" x14ac:dyDescent="0.25">
      <c r="A742" s="246" t="s">
        <v>73</v>
      </c>
      <c r="B742" s="354" t="s">
        <v>693</v>
      </c>
      <c r="C742" s="355" t="s">
        <v>1336</v>
      </c>
      <c r="D742" s="356" t="s">
        <v>435</v>
      </c>
      <c r="E742" s="355" t="s">
        <v>390</v>
      </c>
      <c r="F742" s="355" t="s">
        <v>136</v>
      </c>
      <c r="G742" s="404">
        <v>8.859966</v>
      </c>
      <c r="H742" s="715">
        <v>22.24</v>
      </c>
      <c r="I742" s="357">
        <v>197.04564384</v>
      </c>
      <c r="J742" s="358">
        <f t="shared" si="22"/>
        <v>7.648447179594632E-6</v>
      </c>
      <c r="K742" s="359">
        <f t="shared" si="23"/>
        <v>0.99934517173360837</v>
      </c>
    </row>
    <row r="743" spans="1:11" x14ac:dyDescent="0.25">
      <c r="A743" s="246" t="s">
        <v>73</v>
      </c>
      <c r="B743" s="354" t="s">
        <v>1275</v>
      </c>
      <c r="C743" s="355" t="s">
        <v>1336</v>
      </c>
      <c r="D743" s="356" t="s">
        <v>1082</v>
      </c>
      <c r="E743" s="355" t="s">
        <v>390</v>
      </c>
      <c r="F743" s="355" t="s">
        <v>136</v>
      </c>
      <c r="G743" s="404">
        <v>21</v>
      </c>
      <c r="H743" s="715">
        <v>9.36</v>
      </c>
      <c r="I743" s="357">
        <v>196.56</v>
      </c>
      <c r="J743" s="358">
        <f t="shared" si="22"/>
        <v>7.6295966169232144E-6</v>
      </c>
      <c r="K743" s="359">
        <f t="shared" si="23"/>
        <v>0.9993528013302253</v>
      </c>
    </row>
    <row r="744" spans="1:11" x14ac:dyDescent="0.25">
      <c r="A744" s="246" t="s">
        <v>73</v>
      </c>
      <c r="B744" s="354" t="s">
        <v>1209</v>
      </c>
      <c r="C744" s="355" t="s">
        <v>1336</v>
      </c>
      <c r="D744" s="356" t="s">
        <v>1210</v>
      </c>
      <c r="E744" s="355" t="s">
        <v>390</v>
      </c>
      <c r="F744" s="355" t="s">
        <v>136</v>
      </c>
      <c r="G744" s="404">
        <v>6</v>
      </c>
      <c r="H744" s="715">
        <v>32.35</v>
      </c>
      <c r="I744" s="357">
        <v>194.1</v>
      </c>
      <c r="J744" s="358">
        <f t="shared" si="22"/>
        <v>7.5341102123768625E-6</v>
      </c>
      <c r="K744" s="359">
        <f t="shared" si="23"/>
        <v>0.99936033544043767</v>
      </c>
    </row>
    <row r="745" spans="1:11" x14ac:dyDescent="0.25">
      <c r="A745" s="246" t="s">
        <v>73</v>
      </c>
      <c r="B745" s="354" t="s">
        <v>4245</v>
      </c>
      <c r="C745" s="355" t="s">
        <v>1336</v>
      </c>
      <c r="D745" s="356" t="s">
        <v>1819</v>
      </c>
      <c r="E745" s="355" t="s">
        <v>390</v>
      </c>
      <c r="F745" s="355" t="s">
        <v>136</v>
      </c>
      <c r="G745" s="404">
        <v>12</v>
      </c>
      <c r="H745" s="715">
        <v>16.14</v>
      </c>
      <c r="I745" s="357">
        <v>193.68</v>
      </c>
      <c r="J745" s="358">
        <f t="shared" si="22"/>
        <v>7.517807655503095E-6</v>
      </c>
      <c r="K745" s="359">
        <f t="shared" si="23"/>
        <v>0.99936785324809319</v>
      </c>
    </row>
    <row r="746" spans="1:11" x14ac:dyDescent="0.25">
      <c r="A746" s="246" t="s">
        <v>73</v>
      </c>
      <c r="B746" s="354" t="s">
        <v>4824</v>
      </c>
      <c r="C746" s="355" t="s">
        <v>1336</v>
      </c>
      <c r="D746" s="356" t="s">
        <v>4825</v>
      </c>
      <c r="E746" s="355" t="s">
        <v>390</v>
      </c>
      <c r="F746" s="355" t="s">
        <v>136</v>
      </c>
      <c r="G746" s="404">
        <v>17</v>
      </c>
      <c r="H746" s="715">
        <v>11.33</v>
      </c>
      <c r="I746" s="357">
        <v>192.61</v>
      </c>
      <c r="J746" s="358">
        <f t="shared" si="22"/>
        <v>7.4762749510865924E-6</v>
      </c>
      <c r="K746" s="359">
        <f t="shared" si="23"/>
        <v>0.99937532952304431</v>
      </c>
    </row>
    <row r="747" spans="1:11" x14ac:dyDescent="0.25">
      <c r="A747" s="246" t="s">
        <v>73</v>
      </c>
      <c r="B747" s="354" t="s">
        <v>5011</v>
      </c>
      <c r="C747" s="355" t="s">
        <v>1336</v>
      </c>
      <c r="D747" s="356" t="s">
        <v>494</v>
      </c>
      <c r="E747" s="355" t="s">
        <v>390</v>
      </c>
      <c r="F747" s="355" t="s">
        <v>136</v>
      </c>
      <c r="G747" s="404">
        <v>1.83</v>
      </c>
      <c r="H747" s="715">
        <v>102.47</v>
      </c>
      <c r="I747" s="357">
        <v>187.52010000000001</v>
      </c>
      <c r="J747" s="358">
        <f t="shared" si="22"/>
        <v>7.278707369582332E-6</v>
      </c>
      <c r="K747" s="359">
        <f t="shared" si="23"/>
        <v>0.99938260823041392</v>
      </c>
    </row>
    <row r="748" spans="1:11" x14ac:dyDescent="0.25">
      <c r="A748" s="246" t="s">
        <v>73</v>
      </c>
      <c r="B748" s="354" t="s">
        <v>4445</v>
      </c>
      <c r="C748" s="355" t="s">
        <v>1336</v>
      </c>
      <c r="D748" s="356" t="s">
        <v>4446</v>
      </c>
      <c r="E748" s="355" t="s">
        <v>390</v>
      </c>
      <c r="F748" s="355" t="s">
        <v>131</v>
      </c>
      <c r="G748" s="404">
        <v>4.78</v>
      </c>
      <c r="H748" s="715">
        <v>38.15</v>
      </c>
      <c r="I748" s="357">
        <v>182.357</v>
      </c>
      <c r="J748" s="358">
        <f t="shared" si="22"/>
        <v>7.0782984853086427E-6</v>
      </c>
      <c r="K748" s="359">
        <f t="shared" si="23"/>
        <v>0.99938968652889926</v>
      </c>
    </row>
    <row r="749" spans="1:11" x14ac:dyDescent="0.25">
      <c r="A749" s="246" t="s">
        <v>73</v>
      </c>
      <c r="B749" s="354" t="s">
        <v>4844</v>
      </c>
      <c r="C749" s="355" t="s">
        <v>1336</v>
      </c>
      <c r="D749" s="356" t="s">
        <v>2728</v>
      </c>
      <c r="E749" s="355" t="s">
        <v>390</v>
      </c>
      <c r="F749" s="355" t="s">
        <v>136</v>
      </c>
      <c r="G749" s="404">
        <v>16</v>
      </c>
      <c r="H749" s="715">
        <v>11.39</v>
      </c>
      <c r="I749" s="357">
        <v>182.24</v>
      </c>
      <c r="J749" s="358">
        <f t="shared" si="22"/>
        <v>7.0737570587509504E-6</v>
      </c>
      <c r="K749" s="359">
        <f t="shared" si="23"/>
        <v>0.99939676028595803</v>
      </c>
    </row>
    <row r="750" spans="1:11" x14ac:dyDescent="0.25">
      <c r="A750" s="246" t="s">
        <v>73</v>
      </c>
      <c r="B750" s="354" t="s">
        <v>5712</v>
      </c>
      <c r="C750" s="355" t="s">
        <v>160</v>
      </c>
      <c r="D750" s="356" t="s">
        <v>5713</v>
      </c>
      <c r="E750" s="355" t="s">
        <v>390</v>
      </c>
      <c r="F750" s="355" t="s">
        <v>138</v>
      </c>
      <c r="G750" s="404">
        <v>0.41112225000000002</v>
      </c>
      <c r="H750" s="715">
        <v>439.92</v>
      </c>
      <c r="I750" s="357">
        <v>180.86090021999999</v>
      </c>
      <c r="J750" s="358">
        <f t="shared" si="22"/>
        <v>7.0202264573270207E-6</v>
      </c>
      <c r="K750" s="359">
        <f t="shared" si="23"/>
        <v>0.99940378051241541</v>
      </c>
    </row>
    <row r="751" spans="1:11" x14ac:dyDescent="0.25">
      <c r="A751" s="246" t="s">
        <v>73</v>
      </c>
      <c r="B751" s="354" t="s">
        <v>5387</v>
      </c>
      <c r="C751" s="355" t="s">
        <v>1336</v>
      </c>
      <c r="D751" s="356" t="s">
        <v>5388</v>
      </c>
      <c r="E751" s="355" t="s">
        <v>390</v>
      </c>
      <c r="F751" s="355" t="s">
        <v>136</v>
      </c>
      <c r="G751" s="404">
        <v>25</v>
      </c>
      <c r="H751" s="715">
        <v>7.01</v>
      </c>
      <c r="I751" s="357">
        <v>175.25</v>
      </c>
      <c r="J751" s="358">
        <f t="shared" si="22"/>
        <v>6.802435933637533E-6</v>
      </c>
      <c r="K751" s="359">
        <f t="shared" si="23"/>
        <v>0.99941058294834906</v>
      </c>
    </row>
    <row r="752" spans="1:11" x14ac:dyDescent="0.25">
      <c r="A752" s="246" t="s">
        <v>73</v>
      </c>
      <c r="B752" s="354" t="s">
        <v>544</v>
      </c>
      <c r="C752" s="355" t="s">
        <v>1336</v>
      </c>
      <c r="D752" s="356" t="s">
        <v>545</v>
      </c>
      <c r="E752" s="355" t="s">
        <v>390</v>
      </c>
      <c r="F752" s="355" t="s">
        <v>136</v>
      </c>
      <c r="G752" s="404">
        <v>26</v>
      </c>
      <c r="H752" s="715">
        <v>6.71</v>
      </c>
      <c r="I752" s="357">
        <v>174.46</v>
      </c>
      <c r="J752" s="358">
        <f t="shared" si="22"/>
        <v>6.7717716004702087E-6</v>
      </c>
      <c r="K752" s="359">
        <f t="shared" si="23"/>
        <v>0.99941735471994952</v>
      </c>
    </row>
    <row r="753" spans="1:11" x14ac:dyDescent="0.25">
      <c r="A753" s="246" t="s">
        <v>73</v>
      </c>
      <c r="B753" s="354" t="s">
        <v>4517</v>
      </c>
      <c r="C753" s="355" t="s">
        <v>160</v>
      </c>
      <c r="D753" s="356" t="s">
        <v>4518</v>
      </c>
      <c r="E753" s="355" t="s">
        <v>390</v>
      </c>
      <c r="F753" s="355" t="s">
        <v>583</v>
      </c>
      <c r="G753" s="404">
        <v>9.51356</v>
      </c>
      <c r="H753" s="715">
        <v>18.190000000000001</v>
      </c>
      <c r="I753" s="357">
        <v>173.05165640000001</v>
      </c>
      <c r="J753" s="358">
        <f t="shared" si="22"/>
        <v>6.717105882287336E-6</v>
      </c>
      <c r="K753" s="359">
        <f t="shared" si="23"/>
        <v>0.99942407182583182</v>
      </c>
    </row>
    <row r="754" spans="1:11" x14ac:dyDescent="0.25">
      <c r="A754" s="246" t="s">
        <v>73</v>
      </c>
      <c r="B754" s="354" t="s">
        <v>1263</v>
      </c>
      <c r="C754" s="355" t="s">
        <v>1336</v>
      </c>
      <c r="D754" s="356" t="s">
        <v>1070</v>
      </c>
      <c r="E754" s="355" t="s">
        <v>390</v>
      </c>
      <c r="F754" s="355" t="s">
        <v>136</v>
      </c>
      <c r="G754" s="404">
        <v>2</v>
      </c>
      <c r="H754" s="715">
        <v>85.42</v>
      </c>
      <c r="I754" s="357">
        <v>170.84</v>
      </c>
      <c r="J754" s="358">
        <f t="shared" si="22"/>
        <v>6.6312590864629733E-6</v>
      </c>
      <c r="K754" s="359">
        <f t="shared" si="23"/>
        <v>0.99943070308491833</v>
      </c>
    </row>
    <row r="755" spans="1:11" x14ac:dyDescent="0.25">
      <c r="A755" s="246" t="s">
        <v>73</v>
      </c>
      <c r="B755" s="354" t="s">
        <v>4044</v>
      </c>
      <c r="C755" s="355" t="s">
        <v>1336</v>
      </c>
      <c r="D755" s="356" t="s">
        <v>1581</v>
      </c>
      <c r="E755" s="355" t="s">
        <v>390</v>
      </c>
      <c r="F755" s="355" t="s">
        <v>141</v>
      </c>
      <c r="G755" s="404">
        <v>8</v>
      </c>
      <c r="H755" s="715">
        <v>21.19</v>
      </c>
      <c r="I755" s="357">
        <v>169.52</v>
      </c>
      <c r="J755" s="358">
        <f t="shared" si="22"/>
        <v>6.5800224791454191E-6</v>
      </c>
      <c r="K755" s="359">
        <f t="shared" si="23"/>
        <v>0.99943728310739743</v>
      </c>
    </row>
    <row r="756" spans="1:11" x14ac:dyDescent="0.25">
      <c r="A756" s="246" t="s">
        <v>73</v>
      </c>
      <c r="B756" s="360" t="s">
        <v>4303</v>
      </c>
      <c r="C756" s="361" t="s">
        <v>160</v>
      </c>
      <c r="D756" s="362" t="s">
        <v>4304</v>
      </c>
      <c r="E756" s="361" t="s">
        <v>390</v>
      </c>
      <c r="F756" s="361" t="s">
        <v>159</v>
      </c>
      <c r="G756" s="405">
        <v>13</v>
      </c>
      <c r="H756" s="716">
        <v>12.97</v>
      </c>
      <c r="I756" s="269">
        <v>168.61</v>
      </c>
      <c r="J756" s="270">
        <f t="shared" si="22"/>
        <v>6.5447002725855889E-6</v>
      </c>
      <c r="K756" s="271">
        <f t="shared" si="23"/>
        <v>0.99944382780767005</v>
      </c>
    </row>
    <row r="757" spans="1:11" x14ac:dyDescent="0.25">
      <c r="A757" s="246" t="s">
        <v>73</v>
      </c>
      <c r="B757" s="360" t="s">
        <v>726</v>
      </c>
      <c r="C757" s="361" t="s">
        <v>1336</v>
      </c>
      <c r="D757" s="362" t="s">
        <v>486</v>
      </c>
      <c r="E757" s="361" t="s">
        <v>390</v>
      </c>
      <c r="F757" s="361" t="s">
        <v>156</v>
      </c>
      <c r="G757" s="405">
        <v>8.4004799999999999</v>
      </c>
      <c r="H757" s="716">
        <v>19.97</v>
      </c>
      <c r="I757" s="269">
        <v>167.7575856</v>
      </c>
      <c r="J757" s="270">
        <f t="shared" si="22"/>
        <v>6.511613286309354E-6</v>
      </c>
      <c r="K757" s="271">
        <f t="shared" si="23"/>
        <v>0.9994503394209564</v>
      </c>
    </row>
    <row r="758" spans="1:11" x14ac:dyDescent="0.25">
      <c r="A758" s="246" t="s">
        <v>73</v>
      </c>
      <c r="B758" s="360" t="s">
        <v>4458</v>
      </c>
      <c r="C758" s="361" t="s">
        <v>160</v>
      </c>
      <c r="D758" s="362" t="s">
        <v>4459</v>
      </c>
      <c r="E758" s="361" t="s">
        <v>390</v>
      </c>
      <c r="F758" s="361" t="s">
        <v>159</v>
      </c>
      <c r="G758" s="405">
        <v>7.4412000000000003</v>
      </c>
      <c r="H758" s="716">
        <v>21.99</v>
      </c>
      <c r="I758" s="269">
        <v>163.63198800000001</v>
      </c>
      <c r="J758" s="270">
        <f t="shared" si="22"/>
        <v>6.3514756922325E-6</v>
      </c>
      <c r="K758" s="271">
        <f t="shared" si="23"/>
        <v>0.99945669089664868</v>
      </c>
    </row>
    <row r="759" spans="1:11" ht="38.25" x14ac:dyDescent="0.25">
      <c r="A759" s="246" t="s">
        <v>73</v>
      </c>
      <c r="B759" s="360" t="s">
        <v>4375</v>
      </c>
      <c r="C759" s="361" t="s">
        <v>142</v>
      </c>
      <c r="D759" s="362" t="s">
        <v>4376</v>
      </c>
      <c r="E759" s="361" t="s">
        <v>390</v>
      </c>
      <c r="F759" s="361" t="s">
        <v>136</v>
      </c>
      <c r="G759" s="405">
        <v>1</v>
      </c>
      <c r="H759" s="716">
        <v>162.56</v>
      </c>
      <c r="I759" s="269">
        <v>162.56</v>
      </c>
      <c r="J759" s="270">
        <f t="shared" si="22"/>
        <v>6.3098658223801275E-6</v>
      </c>
      <c r="K759" s="271">
        <f t="shared" si="23"/>
        <v>0.99946300076247108</v>
      </c>
    </row>
    <row r="760" spans="1:11" x14ac:dyDescent="0.25">
      <c r="A760" s="246" t="s">
        <v>73</v>
      </c>
      <c r="B760" s="360" t="s">
        <v>1161</v>
      </c>
      <c r="C760" s="361" t="s">
        <v>1336</v>
      </c>
      <c r="D760" s="362" t="s">
        <v>1162</v>
      </c>
      <c r="E760" s="361" t="s">
        <v>390</v>
      </c>
      <c r="F760" s="361" t="s">
        <v>141</v>
      </c>
      <c r="G760" s="405">
        <v>5.9</v>
      </c>
      <c r="H760" s="716">
        <v>27.33</v>
      </c>
      <c r="I760" s="269">
        <v>161.24700000000001</v>
      </c>
      <c r="J760" s="270">
        <f t="shared" si="22"/>
        <v>6.2589009243438021E-6</v>
      </c>
      <c r="K760" s="271">
        <f t="shared" si="23"/>
        <v>0.99946925966339539</v>
      </c>
    </row>
    <row r="761" spans="1:11" x14ac:dyDescent="0.25">
      <c r="A761" s="246" t="s">
        <v>73</v>
      </c>
      <c r="B761" s="360" t="s">
        <v>4170</v>
      </c>
      <c r="C761" s="361" t="s">
        <v>164</v>
      </c>
      <c r="D761" s="362" t="s">
        <v>4171</v>
      </c>
      <c r="E761" s="361" t="s">
        <v>390</v>
      </c>
      <c r="F761" s="361" t="s">
        <v>136</v>
      </c>
      <c r="G761" s="405">
        <v>26</v>
      </c>
      <c r="H761" s="716">
        <v>6.2</v>
      </c>
      <c r="I761" s="269">
        <v>161.19999999999999</v>
      </c>
      <c r="J761" s="270">
        <f t="shared" si="22"/>
        <v>6.2570765905984031E-6</v>
      </c>
      <c r="K761" s="271">
        <f t="shared" si="23"/>
        <v>0.99947551673998603</v>
      </c>
    </row>
    <row r="762" spans="1:11" x14ac:dyDescent="0.25">
      <c r="A762" s="246" t="s">
        <v>73</v>
      </c>
      <c r="B762" s="360" t="s">
        <v>1262</v>
      </c>
      <c r="C762" s="361" t="s">
        <v>1336</v>
      </c>
      <c r="D762" s="362" t="s">
        <v>1068</v>
      </c>
      <c r="E762" s="361" t="s">
        <v>390</v>
      </c>
      <c r="F762" s="361" t="s">
        <v>136</v>
      </c>
      <c r="G762" s="405">
        <v>1</v>
      </c>
      <c r="H762" s="716">
        <v>158.58000000000001</v>
      </c>
      <c r="I762" s="269">
        <v>158.58000000000001</v>
      </c>
      <c r="J762" s="270">
        <f t="shared" si="22"/>
        <v>6.1553796881953779E-6</v>
      </c>
      <c r="K762" s="271">
        <f t="shared" si="23"/>
        <v>0.9994816721196742</v>
      </c>
    </row>
    <row r="763" spans="1:11" ht="25.5" x14ac:dyDescent="0.25">
      <c r="A763" s="246" t="s">
        <v>73</v>
      </c>
      <c r="B763" s="360" t="s">
        <v>4802</v>
      </c>
      <c r="C763" s="361" t="s">
        <v>1336</v>
      </c>
      <c r="D763" s="362" t="s">
        <v>4803</v>
      </c>
      <c r="E763" s="361" t="s">
        <v>390</v>
      </c>
      <c r="F763" s="361" t="s">
        <v>136</v>
      </c>
      <c r="G763" s="405">
        <v>11</v>
      </c>
      <c r="H763" s="716">
        <v>14.05</v>
      </c>
      <c r="I763" s="269">
        <v>154.55000000000001</v>
      </c>
      <c r="J763" s="270">
        <f t="shared" si="22"/>
        <v>5.9989527734304183E-6</v>
      </c>
      <c r="K763" s="271">
        <f t="shared" si="23"/>
        <v>0.99948767107244763</v>
      </c>
    </row>
    <row r="764" spans="1:11" x14ac:dyDescent="0.25">
      <c r="A764" s="246" t="s">
        <v>73</v>
      </c>
      <c r="B764" s="360" t="s">
        <v>4270</v>
      </c>
      <c r="C764" s="361" t="s">
        <v>1336</v>
      </c>
      <c r="D764" s="362" t="s">
        <v>4271</v>
      </c>
      <c r="E764" s="361" t="s">
        <v>390</v>
      </c>
      <c r="F764" s="361" t="s">
        <v>136</v>
      </c>
      <c r="G764" s="405">
        <v>6</v>
      </c>
      <c r="H764" s="716">
        <v>25.59</v>
      </c>
      <c r="I764" s="269">
        <v>153.54</v>
      </c>
      <c r="J764" s="270">
        <f t="shared" si="22"/>
        <v>5.9597490057101665E-6</v>
      </c>
      <c r="K764" s="271">
        <f t="shared" si="23"/>
        <v>0.99949363082145337</v>
      </c>
    </row>
    <row r="765" spans="1:11" x14ac:dyDescent="0.25">
      <c r="A765" s="246" t="s">
        <v>73</v>
      </c>
      <c r="B765" s="360" t="s">
        <v>5224</v>
      </c>
      <c r="C765" s="361" t="s">
        <v>1336</v>
      </c>
      <c r="D765" s="362" t="s">
        <v>5225</v>
      </c>
      <c r="E765" s="361" t="s">
        <v>390</v>
      </c>
      <c r="F765" s="361" t="s">
        <v>136</v>
      </c>
      <c r="G765" s="405">
        <v>25</v>
      </c>
      <c r="H765" s="716">
        <v>6.14</v>
      </c>
      <c r="I765" s="269">
        <v>153.5</v>
      </c>
      <c r="J765" s="270">
        <f t="shared" si="22"/>
        <v>5.958196381245999E-6</v>
      </c>
      <c r="K765" s="271">
        <f t="shared" si="23"/>
        <v>0.99949958901783464</v>
      </c>
    </row>
    <row r="766" spans="1:11" x14ac:dyDescent="0.25">
      <c r="A766" s="246" t="s">
        <v>73</v>
      </c>
      <c r="B766" s="360" t="s">
        <v>760</v>
      </c>
      <c r="C766" s="361" t="s">
        <v>1336</v>
      </c>
      <c r="D766" s="362" t="s">
        <v>590</v>
      </c>
      <c r="E766" s="361" t="s">
        <v>390</v>
      </c>
      <c r="F766" s="361" t="s">
        <v>591</v>
      </c>
      <c r="G766" s="405">
        <v>31</v>
      </c>
      <c r="H766" s="716">
        <v>4.78</v>
      </c>
      <c r="I766" s="269">
        <v>148.18</v>
      </c>
      <c r="J766" s="270">
        <f t="shared" si="22"/>
        <v>5.7516973275116101E-6</v>
      </c>
      <c r="K766" s="271">
        <f t="shared" si="23"/>
        <v>0.99950534071516217</v>
      </c>
    </row>
    <row r="767" spans="1:11" x14ac:dyDescent="0.25">
      <c r="A767" s="246" t="s">
        <v>73</v>
      </c>
      <c r="B767" s="360" t="s">
        <v>4276</v>
      </c>
      <c r="C767" s="361" t="s">
        <v>4274</v>
      </c>
      <c r="D767" s="362" t="s">
        <v>4277</v>
      </c>
      <c r="E767" s="361" t="s">
        <v>390</v>
      </c>
      <c r="F767" s="361" t="s">
        <v>159</v>
      </c>
      <c r="G767" s="405">
        <v>2</v>
      </c>
      <c r="H767" s="716">
        <v>73.73</v>
      </c>
      <c r="I767" s="269">
        <v>147.46</v>
      </c>
      <c r="J767" s="270">
        <f t="shared" si="22"/>
        <v>5.72375008715658E-6</v>
      </c>
      <c r="K767" s="271">
        <f t="shared" si="23"/>
        <v>0.99951106446524929</v>
      </c>
    </row>
    <row r="768" spans="1:11" x14ac:dyDescent="0.25">
      <c r="A768" s="246" t="s">
        <v>73</v>
      </c>
      <c r="B768" s="360" t="s">
        <v>4786</v>
      </c>
      <c r="C768" s="361" t="s">
        <v>1336</v>
      </c>
      <c r="D768" s="362" t="s">
        <v>4787</v>
      </c>
      <c r="E768" s="361" t="s">
        <v>390</v>
      </c>
      <c r="F768" s="361" t="s">
        <v>136</v>
      </c>
      <c r="G768" s="405">
        <v>2</v>
      </c>
      <c r="H768" s="716">
        <v>73.510000000000005</v>
      </c>
      <c r="I768" s="269">
        <v>147.02000000000001</v>
      </c>
      <c r="J768" s="270">
        <f t="shared" si="22"/>
        <v>5.7066712180507283E-6</v>
      </c>
      <c r="K768" s="271">
        <f t="shared" si="23"/>
        <v>0.99951677113646731</v>
      </c>
    </row>
    <row r="769" spans="1:11" x14ac:dyDescent="0.25">
      <c r="A769" s="246" t="s">
        <v>73</v>
      </c>
      <c r="B769" s="360" t="s">
        <v>4746</v>
      </c>
      <c r="C769" s="361" t="s">
        <v>1336</v>
      </c>
      <c r="D769" s="362" t="s">
        <v>4747</v>
      </c>
      <c r="E769" s="361" t="s">
        <v>390</v>
      </c>
      <c r="F769" s="361" t="s">
        <v>136</v>
      </c>
      <c r="G769" s="405">
        <v>2</v>
      </c>
      <c r="H769" s="716">
        <v>73.33</v>
      </c>
      <c r="I769" s="269">
        <v>146.66</v>
      </c>
      <c r="J769" s="270">
        <f t="shared" si="22"/>
        <v>5.6926975978732124E-6</v>
      </c>
      <c r="K769" s="271">
        <f t="shared" si="23"/>
        <v>0.99952246383406518</v>
      </c>
    </row>
    <row r="770" spans="1:11" ht="25.5" x14ac:dyDescent="0.25">
      <c r="A770" s="246" t="s">
        <v>73</v>
      </c>
      <c r="B770" s="360" t="s">
        <v>4597</v>
      </c>
      <c r="C770" s="361" t="s">
        <v>931</v>
      </c>
      <c r="D770" s="362" t="s">
        <v>4598</v>
      </c>
      <c r="E770" s="361" t="s">
        <v>390</v>
      </c>
      <c r="F770" s="361" t="s">
        <v>159</v>
      </c>
      <c r="G770" s="405">
        <v>6</v>
      </c>
      <c r="H770" s="716">
        <v>24.36</v>
      </c>
      <c r="I770" s="269">
        <v>146.16</v>
      </c>
      <c r="J770" s="270">
        <f t="shared" si="22"/>
        <v>5.6732897920711082E-6</v>
      </c>
      <c r="K770" s="271">
        <f t="shared" si="23"/>
        <v>0.99952813712385724</v>
      </c>
    </row>
    <row r="771" spans="1:11" x14ac:dyDescent="0.25">
      <c r="A771" s="246" t="s">
        <v>73</v>
      </c>
      <c r="B771" s="360" t="s">
        <v>458</v>
      </c>
      <c r="C771" s="361" t="s">
        <v>1336</v>
      </c>
      <c r="D771" s="362" t="s">
        <v>459</v>
      </c>
      <c r="E771" s="361" t="s">
        <v>390</v>
      </c>
      <c r="F771" s="361" t="s">
        <v>136</v>
      </c>
      <c r="G771" s="405">
        <v>2</v>
      </c>
      <c r="H771" s="716">
        <v>71.27</v>
      </c>
      <c r="I771" s="269">
        <v>142.54</v>
      </c>
      <c r="J771" s="270">
        <f t="shared" si="22"/>
        <v>5.5327772780638736E-6</v>
      </c>
      <c r="K771" s="271">
        <f t="shared" si="23"/>
        <v>0.99953366990113535</v>
      </c>
    </row>
    <row r="772" spans="1:11" ht="25.5" x14ac:dyDescent="0.25">
      <c r="A772" s="246" t="s">
        <v>73</v>
      </c>
      <c r="B772" s="360" t="s">
        <v>4205</v>
      </c>
      <c r="C772" s="361" t="s">
        <v>160</v>
      </c>
      <c r="D772" s="362" t="s">
        <v>4206</v>
      </c>
      <c r="E772" s="361" t="s">
        <v>390</v>
      </c>
      <c r="F772" s="361" t="s">
        <v>159</v>
      </c>
      <c r="G772" s="405">
        <v>32</v>
      </c>
      <c r="H772" s="716">
        <v>4.45</v>
      </c>
      <c r="I772" s="269">
        <v>142.4</v>
      </c>
      <c r="J772" s="270">
        <f t="shared" si="22"/>
        <v>5.5273430924392853E-6</v>
      </c>
      <c r="K772" s="271">
        <f t="shared" si="23"/>
        <v>0.9995391972442278</v>
      </c>
    </row>
    <row r="773" spans="1:11" ht="25.5" x14ac:dyDescent="0.25">
      <c r="A773" s="246" t="s">
        <v>73</v>
      </c>
      <c r="B773" s="360" t="s">
        <v>5238</v>
      </c>
      <c r="C773" s="361" t="s">
        <v>160</v>
      </c>
      <c r="D773" s="362" t="s">
        <v>5239</v>
      </c>
      <c r="E773" s="361" t="s">
        <v>390</v>
      </c>
      <c r="F773" s="361" t="s">
        <v>159</v>
      </c>
      <c r="G773" s="405">
        <v>96</v>
      </c>
      <c r="H773" s="716">
        <v>1.46</v>
      </c>
      <c r="I773" s="269">
        <v>140.16</v>
      </c>
      <c r="J773" s="270">
        <f t="shared" si="22"/>
        <v>5.4403961224458575E-6</v>
      </c>
      <c r="K773" s="271">
        <f t="shared" si="23"/>
        <v>0.99954463764035029</v>
      </c>
    </row>
    <row r="774" spans="1:11" ht="38.25" x14ac:dyDescent="0.25">
      <c r="A774" s="246" t="s">
        <v>73</v>
      </c>
      <c r="B774" s="360" t="s">
        <v>4192</v>
      </c>
      <c r="C774" s="361" t="s">
        <v>142</v>
      </c>
      <c r="D774" s="362" t="s">
        <v>4193</v>
      </c>
      <c r="E774" s="361" t="s">
        <v>390</v>
      </c>
      <c r="F774" s="361" t="s">
        <v>136</v>
      </c>
      <c r="G774" s="405">
        <v>1</v>
      </c>
      <c r="H774" s="716">
        <v>140.13999999999999</v>
      </c>
      <c r="I774" s="269">
        <v>140.13999999999999</v>
      </c>
      <c r="J774" s="270">
        <f t="shared" si="22"/>
        <v>5.4396198102137734E-6</v>
      </c>
      <c r="K774" s="271">
        <f t="shared" si="23"/>
        <v>0.99955007726016054</v>
      </c>
    </row>
    <row r="775" spans="1:11" x14ac:dyDescent="0.25">
      <c r="A775" s="246" t="s">
        <v>73</v>
      </c>
      <c r="B775" s="360" t="s">
        <v>4344</v>
      </c>
      <c r="C775" s="361" t="s">
        <v>1336</v>
      </c>
      <c r="D775" s="362" t="s">
        <v>2027</v>
      </c>
      <c r="E775" s="361" t="s">
        <v>390</v>
      </c>
      <c r="F775" s="361" t="s">
        <v>136</v>
      </c>
      <c r="G775" s="405">
        <v>2</v>
      </c>
      <c r="H775" s="716">
        <v>69.97</v>
      </c>
      <c r="I775" s="269">
        <v>139.94</v>
      </c>
      <c r="J775" s="270">
        <f t="shared" si="22"/>
        <v>5.4318566878929317E-6</v>
      </c>
      <c r="K775" s="271">
        <f t="shared" si="23"/>
        <v>0.99955550911684843</v>
      </c>
    </row>
    <row r="776" spans="1:11" x14ac:dyDescent="0.25">
      <c r="A776" s="246" t="s">
        <v>73</v>
      </c>
      <c r="B776" s="360" t="s">
        <v>1279</v>
      </c>
      <c r="C776" s="361" t="s">
        <v>1336</v>
      </c>
      <c r="D776" s="362" t="s">
        <v>1084</v>
      </c>
      <c r="E776" s="361" t="s">
        <v>390</v>
      </c>
      <c r="F776" s="361" t="s">
        <v>136</v>
      </c>
      <c r="G776" s="405">
        <v>582.58759999999995</v>
      </c>
      <c r="H776" s="716">
        <v>0.24</v>
      </c>
      <c r="I776" s="269">
        <v>139.82102399999999</v>
      </c>
      <c r="J776" s="270">
        <f t="shared" si="22"/>
        <v>5.4272385616867098E-6</v>
      </c>
      <c r="K776" s="271">
        <f t="shared" si="23"/>
        <v>0.9995609363554101</v>
      </c>
    </row>
    <row r="777" spans="1:11" x14ac:dyDescent="0.25">
      <c r="A777" s="246" t="s">
        <v>73</v>
      </c>
      <c r="B777" s="360" t="s">
        <v>4280</v>
      </c>
      <c r="C777" s="361" t="s">
        <v>160</v>
      </c>
      <c r="D777" s="362" t="s">
        <v>4281</v>
      </c>
      <c r="E777" s="361" t="s">
        <v>390</v>
      </c>
      <c r="F777" s="361" t="s">
        <v>159</v>
      </c>
      <c r="G777" s="405">
        <v>2</v>
      </c>
      <c r="H777" s="716">
        <v>69.55</v>
      </c>
      <c r="I777" s="269">
        <v>139.1</v>
      </c>
      <c r="J777" s="270">
        <f t="shared" si="22"/>
        <v>5.3992515741453966E-6</v>
      </c>
      <c r="K777" s="271">
        <f t="shared" si="23"/>
        <v>0.99956633560698427</v>
      </c>
    </row>
    <row r="778" spans="1:11" x14ac:dyDescent="0.25">
      <c r="A778" s="246" t="s">
        <v>73</v>
      </c>
      <c r="B778" s="360" t="s">
        <v>4850</v>
      </c>
      <c r="C778" s="361" t="s">
        <v>1336</v>
      </c>
      <c r="D778" s="362" t="s">
        <v>4851</v>
      </c>
      <c r="E778" s="361" t="s">
        <v>390</v>
      </c>
      <c r="F778" s="361" t="s">
        <v>136</v>
      </c>
      <c r="G778" s="405">
        <v>26</v>
      </c>
      <c r="H778" s="716">
        <v>5.21</v>
      </c>
      <c r="I778" s="269">
        <v>135.46</v>
      </c>
      <c r="J778" s="270">
        <f t="shared" si="22"/>
        <v>5.2579627479060787E-6</v>
      </c>
      <c r="K778" s="271">
        <f t="shared" si="23"/>
        <v>0.99957159356973213</v>
      </c>
    </row>
    <row r="779" spans="1:11" ht="38.25" x14ac:dyDescent="0.25">
      <c r="A779" s="246" t="s">
        <v>73</v>
      </c>
      <c r="B779" s="360" t="s">
        <v>781</v>
      </c>
      <c r="C779" s="361" t="s">
        <v>1336</v>
      </c>
      <c r="D779" s="362" t="s">
        <v>506</v>
      </c>
      <c r="E779" s="361" t="s">
        <v>390</v>
      </c>
      <c r="F779" s="361" t="s">
        <v>136</v>
      </c>
      <c r="G779" s="405">
        <v>49.713768000000002</v>
      </c>
      <c r="H779" s="716">
        <v>2.7</v>
      </c>
      <c r="I779" s="269">
        <v>134.22717359999999</v>
      </c>
      <c r="J779" s="270">
        <f t="shared" si="22"/>
        <v>5.2101098371882627E-6</v>
      </c>
      <c r="K779" s="271">
        <f t="shared" si="23"/>
        <v>0.99957680367956936</v>
      </c>
    </row>
    <row r="780" spans="1:11" x14ac:dyDescent="0.25">
      <c r="A780" s="246" t="s">
        <v>73</v>
      </c>
      <c r="B780" s="360" t="s">
        <v>5221</v>
      </c>
      <c r="C780" s="361" t="s">
        <v>1336</v>
      </c>
      <c r="D780" s="362" t="s">
        <v>3192</v>
      </c>
      <c r="E780" s="361" t="s">
        <v>390</v>
      </c>
      <c r="F780" s="361" t="s">
        <v>136</v>
      </c>
      <c r="G780" s="405">
        <v>6</v>
      </c>
      <c r="H780" s="716">
        <v>22.31</v>
      </c>
      <c r="I780" s="269">
        <v>133.86000000000001</v>
      </c>
      <c r="J780" s="270">
        <f t="shared" si="22"/>
        <v>5.1958577693393452E-6</v>
      </c>
      <c r="K780" s="271">
        <f t="shared" si="23"/>
        <v>0.99958199953733873</v>
      </c>
    </row>
    <row r="781" spans="1:11" ht="25.5" x14ac:dyDescent="0.25">
      <c r="A781" s="246" t="s">
        <v>73</v>
      </c>
      <c r="B781" s="360" t="s">
        <v>5275</v>
      </c>
      <c r="C781" s="361" t="s">
        <v>160</v>
      </c>
      <c r="D781" s="362" t="s">
        <v>5276</v>
      </c>
      <c r="E781" s="361" t="s">
        <v>390</v>
      </c>
      <c r="F781" s="361" t="s">
        <v>159</v>
      </c>
      <c r="G781" s="405">
        <v>7</v>
      </c>
      <c r="H781" s="716">
        <v>19</v>
      </c>
      <c r="I781" s="269">
        <v>133</v>
      </c>
      <c r="J781" s="270">
        <f t="shared" ref="J781:J844" si="24">(I781/$K$987)</f>
        <v>5.1624763433597251E-6</v>
      </c>
      <c r="K781" s="271">
        <f t="shared" ref="K781:K844" si="25">(J781+K780)</f>
        <v>0.99958716201368214</v>
      </c>
    </row>
    <row r="782" spans="1:11" x14ac:dyDescent="0.25">
      <c r="A782" s="246" t="s">
        <v>73</v>
      </c>
      <c r="B782" s="360" t="s">
        <v>4872</v>
      </c>
      <c r="C782" s="361" t="s">
        <v>1336</v>
      </c>
      <c r="D782" s="362" t="s">
        <v>4873</v>
      </c>
      <c r="E782" s="361" t="s">
        <v>390</v>
      </c>
      <c r="F782" s="361" t="s">
        <v>136</v>
      </c>
      <c r="G782" s="405">
        <v>37</v>
      </c>
      <c r="H782" s="716">
        <v>3.59</v>
      </c>
      <c r="I782" s="269">
        <v>132.83000000000001</v>
      </c>
      <c r="J782" s="270">
        <f t="shared" si="24"/>
        <v>5.1558776893870101E-6</v>
      </c>
      <c r="K782" s="271">
        <f t="shared" si="25"/>
        <v>0.99959231789137148</v>
      </c>
    </row>
    <row r="783" spans="1:11" ht="25.5" x14ac:dyDescent="0.25">
      <c r="A783" s="246" t="s">
        <v>73</v>
      </c>
      <c r="B783" s="360" t="s">
        <v>4252</v>
      </c>
      <c r="C783" s="361" t="s">
        <v>160</v>
      </c>
      <c r="D783" s="362" t="s">
        <v>4253</v>
      </c>
      <c r="E783" s="361" t="s">
        <v>390</v>
      </c>
      <c r="F783" s="361" t="s">
        <v>159</v>
      </c>
      <c r="G783" s="405">
        <v>2</v>
      </c>
      <c r="H783" s="716">
        <v>66.34</v>
      </c>
      <c r="I783" s="269">
        <v>132.68</v>
      </c>
      <c r="J783" s="270">
        <f t="shared" si="24"/>
        <v>5.1500553476463793E-6</v>
      </c>
      <c r="K783" s="271">
        <f t="shared" si="25"/>
        <v>0.99959746794671911</v>
      </c>
    </row>
    <row r="784" spans="1:11" x14ac:dyDescent="0.25">
      <c r="A784" s="246" t="s">
        <v>73</v>
      </c>
      <c r="B784" s="360" t="s">
        <v>4512</v>
      </c>
      <c r="C784" s="361" t="s">
        <v>1336</v>
      </c>
      <c r="D784" s="362" t="s">
        <v>4513</v>
      </c>
      <c r="E784" s="361" t="s">
        <v>390</v>
      </c>
      <c r="F784" s="361" t="s">
        <v>395</v>
      </c>
      <c r="G784" s="405">
        <v>7.806</v>
      </c>
      <c r="H784" s="716">
        <v>16.84</v>
      </c>
      <c r="I784" s="269">
        <v>131.45303999999999</v>
      </c>
      <c r="J784" s="270">
        <f t="shared" si="24"/>
        <v>5.1024301448324789E-6</v>
      </c>
      <c r="K784" s="271">
        <f t="shared" si="25"/>
        <v>0.99960257037686395</v>
      </c>
    </row>
    <row r="785" spans="1:11" x14ac:dyDescent="0.25">
      <c r="A785" s="246" t="s">
        <v>73</v>
      </c>
      <c r="B785" s="360" t="s">
        <v>1208</v>
      </c>
      <c r="C785" s="361" t="s">
        <v>1336</v>
      </c>
      <c r="D785" s="362" t="s">
        <v>1020</v>
      </c>
      <c r="E785" s="361" t="s">
        <v>390</v>
      </c>
      <c r="F785" s="361" t="s">
        <v>136</v>
      </c>
      <c r="G785" s="405">
        <v>11</v>
      </c>
      <c r="H785" s="716">
        <v>11.82</v>
      </c>
      <c r="I785" s="269">
        <v>130.02000000000001</v>
      </c>
      <c r="J785" s="270">
        <f t="shared" si="24"/>
        <v>5.0468058207791848E-6</v>
      </c>
      <c r="K785" s="271">
        <f t="shared" si="25"/>
        <v>0.99960761718268476</v>
      </c>
    </row>
    <row r="786" spans="1:11" x14ac:dyDescent="0.25">
      <c r="A786" s="246" t="s">
        <v>73</v>
      </c>
      <c r="B786" s="360" t="s">
        <v>4798</v>
      </c>
      <c r="C786" s="361" t="s">
        <v>1336</v>
      </c>
      <c r="D786" s="362" t="s">
        <v>4799</v>
      </c>
      <c r="E786" s="361" t="s">
        <v>390</v>
      </c>
      <c r="F786" s="361" t="s">
        <v>136</v>
      </c>
      <c r="G786" s="405">
        <v>18</v>
      </c>
      <c r="H786" s="716">
        <v>7.1</v>
      </c>
      <c r="I786" s="269">
        <v>127.8</v>
      </c>
      <c r="J786" s="270">
        <f t="shared" si="24"/>
        <v>4.9606351630178412E-6</v>
      </c>
      <c r="K786" s="271">
        <f t="shared" si="25"/>
        <v>0.99961257781784774</v>
      </c>
    </row>
    <row r="787" spans="1:11" ht="38.25" x14ac:dyDescent="0.25">
      <c r="A787" s="246" t="s">
        <v>73</v>
      </c>
      <c r="B787" s="360" t="s">
        <v>5347</v>
      </c>
      <c r="C787" s="361" t="s">
        <v>164</v>
      </c>
      <c r="D787" s="362" t="s">
        <v>5348</v>
      </c>
      <c r="E787" s="361" t="s">
        <v>390</v>
      </c>
      <c r="F787" s="361" t="s">
        <v>136</v>
      </c>
      <c r="G787" s="405">
        <v>2</v>
      </c>
      <c r="H787" s="716">
        <v>63.49</v>
      </c>
      <c r="I787" s="269">
        <v>126.98</v>
      </c>
      <c r="J787" s="270">
        <f t="shared" si="24"/>
        <v>4.9288063615023903E-6</v>
      </c>
      <c r="K787" s="271">
        <f t="shared" si="25"/>
        <v>0.99961750662420923</v>
      </c>
    </row>
    <row r="788" spans="1:11" ht="25.5" x14ac:dyDescent="0.25">
      <c r="A788" s="246" t="s">
        <v>73</v>
      </c>
      <c r="B788" s="360" t="s">
        <v>5720</v>
      </c>
      <c r="C788" s="361" t="s">
        <v>160</v>
      </c>
      <c r="D788" s="362" t="s">
        <v>5721</v>
      </c>
      <c r="E788" s="361" t="s">
        <v>390</v>
      </c>
      <c r="F788" s="361" t="s">
        <v>131</v>
      </c>
      <c r="G788" s="405">
        <v>1.40694092</v>
      </c>
      <c r="H788" s="716">
        <v>89.87</v>
      </c>
      <c r="I788" s="269">
        <v>126.4417804804</v>
      </c>
      <c r="J788" s="270">
        <f t="shared" si="24"/>
        <v>4.9079150416717927E-6</v>
      </c>
      <c r="K788" s="271">
        <f t="shared" si="25"/>
        <v>0.99962241453925094</v>
      </c>
    </row>
    <row r="789" spans="1:11" x14ac:dyDescent="0.25">
      <c r="A789" s="246" t="s">
        <v>73</v>
      </c>
      <c r="B789" s="360" t="s">
        <v>1145</v>
      </c>
      <c r="C789" s="361" t="s">
        <v>1336</v>
      </c>
      <c r="D789" s="362" t="s">
        <v>1146</v>
      </c>
      <c r="E789" s="361" t="s">
        <v>390</v>
      </c>
      <c r="F789" s="361" t="s">
        <v>156</v>
      </c>
      <c r="G789" s="405">
        <v>8.0457599999999996</v>
      </c>
      <c r="H789" s="716">
        <v>15.63</v>
      </c>
      <c r="I789" s="269">
        <v>125.7552288</v>
      </c>
      <c r="J789" s="270">
        <f t="shared" si="24"/>
        <v>4.8812661182991698E-6</v>
      </c>
      <c r="K789" s="271">
        <f t="shared" si="25"/>
        <v>0.99962729580536924</v>
      </c>
    </row>
    <row r="790" spans="1:11" x14ac:dyDescent="0.25">
      <c r="A790" s="246" t="s">
        <v>73</v>
      </c>
      <c r="B790" s="360" t="s">
        <v>563</v>
      </c>
      <c r="C790" s="361" t="s">
        <v>1336</v>
      </c>
      <c r="D790" s="362" t="s">
        <v>564</v>
      </c>
      <c r="E790" s="361" t="s">
        <v>390</v>
      </c>
      <c r="F790" s="361" t="s">
        <v>136</v>
      </c>
      <c r="G790" s="405">
        <v>24</v>
      </c>
      <c r="H790" s="716">
        <v>5.21</v>
      </c>
      <c r="I790" s="269">
        <v>125.04</v>
      </c>
      <c r="J790" s="270">
        <f t="shared" si="24"/>
        <v>4.8535040749902259E-6</v>
      </c>
      <c r="K790" s="271">
        <f t="shared" si="25"/>
        <v>0.99963214930944422</v>
      </c>
    </row>
    <row r="791" spans="1:11" ht="38.25" x14ac:dyDescent="0.25">
      <c r="A791" s="246" t="s">
        <v>73</v>
      </c>
      <c r="B791" s="360" t="s">
        <v>5353</v>
      </c>
      <c r="C791" s="361" t="s">
        <v>164</v>
      </c>
      <c r="D791" s="362" t="s">
        <v>5354</v>
      </c>
      <c r="E791" s="361" t="s">
        <v>390</v>
      </c>
      <c r="F791" s="361" t="s">
        <v>136</v>
      </c>
      <c r="G791" s="405">
        <v>2</v>
      </c>
      <c r="H791" s="716">
        <v>62.03</v>
      </c>
      <c r="I791" s="269">
        <v>124.06</v>
      </c>
      <c r="J791" s="270">
        <f t="shared" si="24"/>
        <v>4.8154647756181017E-6</v>
      </c>
      <c r="K791" s="271">
        <f t="shared" si="25"/>
        <v>0.99963696477421982</v>
      </c>
    </row>
    <row r="792" spans="1:11" x14ac:dyDescent="0.25">
      <c r="A792" s="246" t="s">
        <v>73</v>
      </c>
      <c r="B792" s="360" t="s">
        <v>4000</v>
      </c>
      <c r="C792" s="361" t="s">
        <v>1336</v>
      </c>
      <c r="D792" s="362" t="s">
        <v>4001</v>
      </c>
      <c r="E792" s="361" t="s">
        <v>390</v>
      </c>
      <c r="F792" s="361" t="s">
        <v>141</v>
      </c>
      <c r="G792" s="405">
        <v>6</v>
      </c>
      <c r="H792" s="716">
        <v>20.61</v>
      </c>
      <c r="I792" s="269">
        <v>123.66</v>
      </c>
      <c r="J792" s="270">
        <f t="shared" si="24"/>
        <v>4.7999385309764183E-6</v>
      </c>
      <c r="K792" s="271">
        <f t="shared" si="25"/>
        <v>0.99964176471275079</v>
      </c>
    </row>
    <row r="793" spans="1:11" x14ac:dyDescent="0.25">
      <c r="A793" s="246" t="s">
        <v>73</v>
      </c>
      <c r="B793" s="360" t="s">
        <v>1269</v>
      </c>
      <c r="C793" s="361" t="s">
        <v>1336</v>
      </c>
      <c r="D793" s="362" t="s">
        <v>1270</v>
      </c>
      <c r="E793" s="361" t="s">
        <v>390</v>
      </c>
      <c r="F793" s="361" t="s">
        <v>136</v>
      </c>
      <c r="G793" s="405">
        <v>3</v>
      </c>
      <c r="H793" s="716">
        <v>40.909999999999997</v>
      </c>
      <c r="I793" s="269">
        <v>122.73</v>
      </c>
      <c r="J793" s="270">
        <f t="shared" si="24"/>
        <v>4.7638400121845049E-6</v>
      </c>
      <c r="K793" s="271">
        <f t="shared" si="25"/>
        <v>0.99964652855276293</v>
      </c>
    </row>
    <row r="794" spans="1:11" x14ac:dyDescent="0.25">
      <c r="A794" s="246" t="s">
        <v>73</v>
      </c>
      <c r="B794" s="360" t="s">
        <v>1185</v>
      </c>
      <c r="C794" s="361" t="s">
        <v>1336</v>
      </c>
      <c r="D794" s="362" t="s">
        <v>1186</v>
      </c>
      <c r="E794" s="361" t="s">
        <v>390</v>
      </c>
      <c r="F794" s="361" t="s">
        <v>136</v>
      </c>
      <c r="G794" s="405">
        <v>25</v>
      </c>
      <c r="H794" s="716">
        <v>4.8899999999999997</v>
      </c>
      <c r="I794" s="269">
        <v>122.25</v>
      </c>
      <c r="J794" s="270">
        <f t="shared" si="24"/>
        <v>4.7452085186144848E-6</v>
      </c>
      <c r="K794" s="271">
        <f t="shared" si="25"/>
        <v>0.99965127376128149</v>
      </c>
    </row>
    <row r="795" spans="1:11" x14ac:dyDescent="0.25">
      <c r="A795" s="246" t="s">
        <v>73</v>
      </c>
      <c r="B795" s="360" t="s">
        <v>5399</v>
      </c>
      <c r="C795" s="361" t="s">
        <v>1336</v>
      </c>
      <c r="D795" s="362" t="s">
        <v>5400</v>
      </c>
      <c r="E795" s="361" t="s">
        <v>390</v>
      </c>
      <c r="F795" s="361" t="s">
        <v>136</v>
      </c>
      <c r="G795" s="405">
        <v>10</v>
      </c>
      <c r="H795" s="716">
        <v>12.15</v>
      </c>
      <c r="I795" s="269">
        <v>121.5</v>
      </c>
      <c r="J795" s="270">
        <f t="shared" si="24"/>
        <v>4.7160968099113281E-6</v>
      </c>
      <c r="K795" s="271">
        <f t="shared" si="25"/>
        <v>0.99965598985809145</v>
      </c>
    </row>
    <row r="796" spans="1:11" x14ac:dyDescent="0.25">
      <c r="A796" s="246" t="s">
        <v>73</v>
      </c>
      <c r="B796" s="360" t="s">
        <v>880</v>
      </c>
      <c r="C796" s="361" t="s">
        <v>1336</v>
      </c>
      <c r="D796" s="362" t="s">
        <v>577</v>
      </c>
      <c r="E796" s="361" t="s">
        <v>390</v>
      </c>
      <c r="F796" s="361" t="s">
        <v>136</v>
      </c>
      <c r="G796" s="405">
        <v>136.19999999999999</v>
      </c>
      <c r="H796" s="716">
        <v>0.89</v>
      </c>
      <c r="I796" s="269">
        <v>121.218</v>
      </c>
      <c r="J796" s="270">
        <f t="shared" si="24"/>
        <v>4.7051508074389412E-6</v>
      </c>
      <c r="K796" s="271">
        <f t="shared" si="25"/>
        <v>0.99966069500889887</v>
      </c>
    </row>
    <row r="797" spans="1:11" ht="25.5" x14ac:dyDescent="0.25">
      <c r="A797" s="246" t="s">
        <v>73</v>
      </c>
      <c r="B797" s="360" t="s">
        <v>4885</v>
      </c>
      <c r="C797" s="361" t="s">
        <v>160</v>
      </c>
      <c r="D797" s="362" t="s">
        <v>4886</v>
      </c>
      <c r="E797" s="361" t="s">
        <v>390</v>
      </c>
      <c r="F797" s="361" t="s">
        <v>159</v>
      </c>
      <c r="G797" s="405">
        <v>100</v>
      </c>
      <c r="H797" s="716">
        <v>1.1599999999999999</v>
      </c>
      <c r="I797" s="269">
        <v>116</v>
      </c>
      <c r="J797" s="270">
        <f t="shared" si="24"/>
        <v>4.5026109460881816E-6</v>
      </c>
      <c r="K797" s="271">
        <f t="shared" si="25"/>
        <v>0.99966519761984496</v>
      </c>
    </row>
    <row r="798" spans="1:11" x14ac:dyDescent="0.25">
      <c r="A798" s="246" t="s">
        <v>73</v>
      </c>
      <c r="B798" s="360" t="s">
        <v>1172</v>
      </c>
      <c r="C798" s="361" t="s">
        <v>1336</v>
      </c>
      <c r="D798" s="362" t="s">
        <v>1173</v>
      </c>
      <c r="E798" s="361" t="s">
        <v>390</v>
      </c>
      <c r="F798" s="361" t="s">
        <v>136</v>
      </c>
      <c r="G798" s="405">
        <v>3</v>
      </c>
      <c r="H798" s="716">
        <v>38.5</v>
      </c>
      <c r="I798" s="269">
        <v>115.5</v>
      </c>
      <c r="J798" s="270">
        <f t="shared" si="24"/>
        <v>4.4832031402860774E-6</v>
      </c>
      <c r="K798" s="271">
        <f t="shared" si="25"/>
        <v>0.99966968082298524</v>
      </c>
    </row>
    <row r="799" spans="1:11" x14ac:dyDescent="0.25">
      <c r="A799" s="246" t="s">
        <v>73</v>
      </c>
      <c r="B799" s="360" t="s">
        <v>540</v>
      </c>
      <c r="C799" s="361" t="s">
        <v>1336</v>
      </c>
      <c r="D799" s="362" t="s">
        <v>541</v>
      </c>
      <c r="E799" s="361" t="s">
        <v>390</v>
      </c>
      <c r="F799" s="361" t="s">
        <v>136</v>
      </c>
      <c r="G799" s="405">
        <v>51</v>
      </c>
      <c r="H799" s="716">
        <v>2.2599999999999998</v>
      </c>
      <c r="I799" s="269">
        <v>115.26</v>
      </c>
      <c r="J799" s="270">
        <f t="shared" si="24"/>
        <v>4.4738873935010674E-6</v>
      </c>
      <c r="K799" s="271">
        <f t="shared" si="25"/>
        <v>0.99967415471037879</v>
      </c>
    </row>
    <row r="800" spans="1:11" x14ac:dyDescent="0.25">
      <c r="A800" s="246" t="s">
        <v>73</v>
      </c>
      <c r="B800" s="360" t="s">
        <v>4124</v>
      </c>
      <c r="C800" s="361" t="s">
        <v>164</v>
      </c>
      <c r="D800" s="362" t="s">
        <v>4125</v>
      </c>
      <c r="E800" s="361" t="s">
        <v>390</v>
      </c>
      <c r="F800" s="361" t="s">
        <v>137</v>
      </c>
      <c r="G800" s="405">
        <v>7</v>
      </c>
      <c r="H800" s="716">
        <v>16.12</v>
      </c>
      <c r="I800" s="269">
        <v>112.84</v>
      </c>
      <c r="J800" s="270">
        <f t="shared" si="24"/>
        <v>4.379953613418883E-6</v>
      </c>
      <c r="K800" s="271">
        <f t="shared" si="25"/>
        <v>0.99967853466399226</v>
      </c>
    </row>
    <row r="801" spans="1:11" x14ac:dyDescent="0.25">
      <c r="A801" s="246" t="s">
        <v>73</v>
      </c>
      <c r="B801" s="360" t="s">
        <v>4618</v>
      </c>
      <c r="C801" s="361" t="s">
        <v>164</v>
      </c>
      <c r="D801" s="362" t="s">
        <v>4619</v>
      </c>
      <c r="E801" s="361" t="s">
        <v>390</v>
      </c>
      <c r="F801" s="361" t="s">
        <v>136</v>
      </c>
      <c r="G801" s="405">
        <v>36</v>
      </c>
      <c r="H801" s="716">
        <v>3.1</v>
      </c>
      <c r="I801" s="269">
        <v>111.6</v>
      </c>
      <c r="J801" s="270">
        <f t="shared" si="24"/>
        <v>4.3318222550296636E-6</v>
      </c>
      <c r="K801" s="271">
        <f t="shared" si="25"/>
        <v>0.99968286648624727</v>
      </c>
    </row>
    <row r="802" spans="1:11" x14ac:dyDescent="0.25">
      <c r="A802" s="246" t="s">
        <v>73</v>
      </c>
      <c r="B802" s="360" t="s">
        <v>4043</v>
      </c>
      <c r="C802" s="361" t="s">
        <v>1336</v>
      </c>
      <c r="D802" s="362" t="s">
        <v>1578</v>
      </c>
      <c r="E802" s="361" t="s">
        <v>390</v>
      </c>
      <c r="F802" s="361" t="s">
        <v>141</v>
      </c>
      <c r="G802" s="405">
        <v>8</v>
      </c>
      <c r="H802" s="716">
        <v>13.79</v>
      </c>
      <c r="I802" s="269">
        <v>110.32</v>
      </c>
      <c r="J802" s="270">
        <f t="shared" si="24"/>
        <v>4.2821382721762768E-6</v>
      </c>
      <c r="K802" s="271">
        <f t="shared" si="25"/>
        <v>0.99968714862451946</v>
      </c>
    </row>
    <row r="803" spans="1:11" x14ac:dyDescent="0.25">
      <c r="A803" s="246" t="s">
        <v>73</v>
      </c>
      <c r="B803" s="360" t="s">
        <v>4194</v>
      </c>
      <c r="C803" s="361" t="s">
        <v>1336</v>
      </c>
      <c r="D803" s="362" t="s">
        <v>1748</v>
      </c>
      <c r="E803" s="361" t="s">
        <v>390</v>
      </c>
      <c r="F803" s="361" t="s">
        <v>136</v>
      </c>
      <c r="G803" s="405">
        <v>9</v>
      </c>
      <c r="H803" s="716">
        <v>12.19</v>
      </c>
      <c r="I803" s="269">
        <v>109.71</v>
      </c>
      <c r="J803" s="270">
        <f t="shared" si="24"/>
        <v>4.2584607490977101E-6</v>
      </c>
      <c r="K803" s="271">
        <f t="shared" si="25"/>
        <v>0.9996914070852686</v>
      </c>
    </row>
    <row r="804" spans="1:11" x14ac:dyDescent="0.25">
      <c r="A804" s="246" t="s">
        <v>73</v>
      </c>
      <c r="B804" s="360" t="s">
        <v>479</v>
      </c>
      <c r="C804" s="361" t="s">
        <v>1336</v>
      </c>
      <c r="D804" s="362" t="s">
        <v>480</v>
      </c>
      <c r="E804" s="361" t="s">
        <v>390</v>
      </c>
      <c r="F804" s="361" t="s">
        <v>136</v>
      </c>
      <c r="G804" s="405">
        <v>109</v>
      </c>
      <c r="H804" s="716">
        <v>1</v>
      </c>
      <c r="I804" s="269">
        <v>109</v>
      </c>
      <c r="J804" s="270">
        <f t="shared" si="24"/>
        <v>4.2309016648587225E-6</v>
      </c>
      <c r="K804" s="271">
        <f t="shared" si="25"/>
        <v>0.99969563798693351</v>
      </c>
    </row>
    <row r="805" spans="1:11" x14ac:dyDescent="0.25">
      <c r="A805" s="246" t="s">
        <v>73</v>
      </c>
      <c r="B805" s="360" t="s">
        <v>4832</v>
      </c>
      <c r="C805" s="361" t="s">
        <v>1336</v>
      </c>
      <c r="D805" s="362" t="s">
        <v>4833</v>
      </c>
      <c r="E805" s="361" t="s">
        <v>390</v>
      </c>
      <c r="F805" s="361" t="s">
        <v>136</v>
      </c>
      <c r="G805" s="405">
        <v>15</v>
      </c>
      <c r="H805" s="716">
        <v>7.2</v>
      </c>
      <c r="I805" s="269">
        <v>108</v>
      </c>
      <c r="J805" s="270">
        <f t="shared" si="24"/>
        <v>4.1920860532545141E-6</v>
      </c>
      <c r="K805" s="271">
        <f t="shared" si="25"/>
        <v>0.99969983007298679</v>
      </c>
    </row>
    <row r="806" spans="1:11" x14ac:dyDescent="0.25">
      <c r="A806" s="246" t="s">
        <v>73</v>
      </c>
      <c r="B806" s="360" t="s">
        <v>1139</v>
      </c>
      <c r="C806" s="361" t="s">
        <v>1336</v>
      </c>
      <c r="D806" s="362" t="s">
        <v>1140</v>
      </c>
      <c r="E806" s="361" t="s">
        <v>390</v>
      </c>
      <c r="F806" s="361" t="s">
        <v>395</v>
      </c>
      <c r="G806" s="405">
        <v>2.8012320000000002</v>
      </c>
      <c r="H806" s="716">
        <v>38.4</v>
      </c>
      <c r="I806" s="269">
        <v>107.56730880000001</v>
      </c>
      <c r="J806" s="270">
        <f t="shared" si="24"/>
        <v>4.1752908796907555E-6</v>
      </c>
      <c r="K806" s="271">
        <f t="shared" si="25"/>
        <v>0.9997040053638665</v>
      </c>
    </row>
    <row r="807" spans="1:11" x14ac:dyDescent="0.25">
      <c r="A807" s="246" t="s">
        <v>73</v>
      </c>
      <c r="B807" s="360" t="s">
        <v>710</v>
      </c>
      <c r="C807" s="361" t="s">
        <v>1336</v>
      </c>
      <c r="D807" s="362" t="s">
        <v>461</v>
      </c>
      <c r="E807" s="361" t="s">
        <v>390</v>
      </c>
      <c r="F807" s="361" t="s">
        <v>136</v>
      </c>
      <c r="G807" s="405">
        <v>1</v>
      </c>
      <c r="H807" s="716">
        <v>106.14</v>
      </c>
      <c r="I807" s="269">
        <v>106.14</v>
      </c>
      <c r="J807" s="270">
        <f t="shared" si="24"/>
        <v>4.1198890156706864E-6</v>
      </c>
      <c r="K807" s="271">
        <f t="shared" si="25"/>
        <v>0.99970812525288222</v>
      </c>
    </row>
    <row r="808" spans="1:11" x14ac:dyDescent="0.25">
      <c r="A808" s="246" t="s">
        <v>73</v>
      </c>
      <c r="B808" s="360" t="s">
        <v>4273</v>
      </c>
      <c r="C808" s="361" t="s">
        <v>4274</v>
      </c>
      <c r="D808" s="362" t="s">
        <v>4275</v>
      </c>
      <c r="E808" s="361" t="s">
        <v>390</v>
      </c>
      <c r="F808" s="361" t="s">
        <v>159</v>
      </c>
      <c r="G808" s="405">
        <v>2</v>
      </c>
      <c r="H808" s="716">
        <v>52.5</v>
      </c>
      <c r="I808" s="269">
        <v>105</v>
      </c>
      <c r="J808" s="270">
        <f t="shared" si="24"/>
        <v>4.0756392184418888E-6</v>
      </c>
      <c r="K808" s="271">
        <f t="shared" si="25"/>
        <v>0.99971220089210067</v>
      </c>
    </row>
    <row r="809" spans="1:11" x14ac:dyDescent="0.25">
      <c r="A809" s="246" t="s">
        <v>73</v>
      </c>
      <c r="B809" s="360" t="s">
        <v>557</v>
      </c>
      <c r="C809" s="361" t="s">
        <v>1336</v>
      </c>
      <c r="D809" s="362" t="s">
        <v>178</v>
      </c>
      <c r="E809" s="361" t="s">
        <v>390</v>
      </c>
      <c r="F809" s="361" t="s">
        <v>136</v>
      </c>
      <c r="G809" s="405">
        <v>13</v>
      </c>
      <c r="H809" s="716">
        <v>7.9</v>
      </c>
      <c r="I809" s="269">
        <v>102.7</v>
      </c>
      <c r="J809" s="270">
        <f t="shared" si="24"/>
        <v>3.9863633117522094E-6</v>
      </c>
      <c r="K809" s="271">
        <f t="shared" si="25"/>
        <v>0.99971618725541245</v>
      </c>
    </row>
    <row r="810" spans="1:11" x14ac:dyDescent="0.25">
      <c r="A810" s="246" t="s">
        <v>73</v>
      </c>
      <c r="B810" s="360" t="s">
        <v>4800</v>
      </c>
      <c r="C810" s="361" t="s">
        <v>1336</v>
      </c>
      <c r="D810" s="362" t="s">
        <v>4801</v>
      </c>
      <c r="E810" s="361" t="s">
        <v>390</v>
      </c>
      <c r="F810" s="361" t="s">
        <v>136</v>
      </c>
      <c r="G810" s="405">
        <v>28</v>
      </c>
      <c r="H810" s="716">
        <v>3.49</v>
      </c>
      <c r="I810" s="269">
        <v>97.72</v>
      </c>
      <c r="J810" s="270">
        <f t="shared" si="24"/>
        <v>3.7930615659632509E-6</v>
      </c>
      <c r="K810" s="271">
        <f t="shared" si="25"/>
        <v>0.9997199803169784</v>
      </c>
    </row>
    <row r="811" spans="1:11" x14ac:dyDescent="0.25">
      <c r="A811" s="246" t="s">
        <v>73</v>
      </c>
      <c r="B811" s="360" t="s">
        <v>4716</v>
      </c>
      <c r="C811" s="361" t="s">
        <v>1336</v>
      </c>
      <c r="D811" s="362" t="s">
        <v>4717</v>
      </c>
      <c r="E811" s="361" t="s">
        <v>390</v>
      </c>
      <c r="F811" s="361" t="s">
        <v>136</v>
      </c>
      <c r="G811" s="405">
        <v>606</v>
      </c>
      <c r="H811" s="716">
        <v>0.16</v>
      </c>
      <c r="I811" s="269">
        <v>96.96</v>
      </c>
      <c r="J811" s="270">
        <f t="shared" si="24"/>
        <v>3.7635617011440521E-6</v>
      </c>
      <c r="K811" s="271">
        <f t="shared" si="25"/>
        <v>0.99972374387867957</v>
      </c>
    </row>
    <row r="812" spans="1:11" x14ac:dyDescent="0.25">
      <c r="A812" s="246" t="s">
        <v>73</v>
      </c>
      <c r="B812" s="360" t="s">
        <v>4390</v>
      </c>
      <c r="C812" s="361" t="s">
        <v>164</v>
      </c>
      <c r="D812" s="362" t="s">
        <v>4391</v>
      </c>
      <c r="E812" s="361" t="s">
        <v>390</v>
      </c>
      <c r="F812" s="361" t="s">
        <v>136</v>
      </c>
      <c r="G812" s="405">
        <v>1</v>
      </c>
      <c r="H812" s="716">
        <v>95.57</v>
      </c>
      <c r="I812" s="269">
        <v>95.57</v>
      </c>
      <c r="J812" s="270">
        <f t="shared" si="24"/>
        <v>3.7096080010142023E-6</v>
      </c>
      <c r="K812" s="271">
        <f t="shared" si="25"/>
        <v>0.99972745348668057</v>
      </c>
    </row>
    <row r="813" spans="1:11" ht="25.5" x14ac:dyDescent="0.25">
      <c r="A813" s="246" t="s">
        <v>73</v>
      </c>
      <c r="B813" s="360" t="s">
        <v>4358</v>
      </c>
      <c r="C813" s="361" t="s">
        <v>160</v>
      </c>
      <c r="D813" s="362" t="s">
        <v>4359</v>
      </c>
      <c r="E813" s="361" t="s">
        <v>390</v>
      </c>
      <c r="F813" s="361" t="s">
        <v>159</v>
      </c>
      <c r="G813" s="405">
        <v>4</v>
      </c>
      <c r="H813" s="716">
        <v>23.46</v>
      </c>
      <c r="I813" s="269">
        <v>93.84</v>
      </c>
      <c r="J813" s="270">
        <f t="shared" si="24"/>
        <v>3.6424569929389222E-6</v>
      </c>
      <c r="K813" s="271">
        <f t="shared" si="25"/>
        <v>0.99973109594367349</v>
      </c>
    </row>
    <row r="814" spans="1:11" x14ac:dyDescent="0.25">
      <c r="A814" s="246" t="s">
        <v>73</v>
      </c>
      <c r="B814" s="360" t="s">
        <v>1278</v>
      </c>
      <c r="C814" s="361" t="s">
        <v>1336</v>
      </c>
      <c r="D814" s="362" t="s">
        <v>1083</v>
      </c>
      <c r="E814" s="361" t="s">
        <v>390</v>
      </c>
      <c r="F814" s="361" t="s">
        <v>136</v>
      </c>
      <c r="G814" s="405">
        <v>582.58759999999995</v>
      </c>
      <c r="H814" s="716">
        <v>0.16</v>
      </c>
      <c r="I814" s="269">
        <v>93.214016000000001</v>
      </c>
      <c r="J814" s="270">
        <f t="shared" si="24"/>
        <v>3.6181590411244731E-6</v>
      </c>
      <c r="K814" s="271">
        <f t="shared" si="25"/>
        <v>0.99973471410271464</v>
      </c>
    </row>
    <row r="815" spans="1:11" x14ac:dyDescent="0.25">
      <c r="A815" s="246" t="s">
        <v>73</v>
      </c>
      <c r="B815" s="360" t="s">
        <v>4067</v>
      </c>
      <c r="C815" s="361" t="s">
        <v>164</v>
      </c>
      <c r="D815" s="362" t="s">
        <v>4068</v>
      </c>
      <c r="E815" s="361" t="s">
        <v>390</v>
      </c>
      <c r="F815" s="361" t="s">
        <v>141</v>
      </c>
      <c r="G815" s="405">
        <v>12</v>
      </c>
      <c r="H815" s="716">
        <v>7.7</v>
      </c>
      <c r="I815" s="269">
        <v>92.4</v>
      </c>
      <c r="J815" s="270">
        <f t="shared" si="24"/>
        <v>3.586562512228862E-6</v>
      </c>
      <c r="K815" s="271">
        <f t="shared" si="25"/>
        <v>0.99973830066522684</v>
      </c>
    </row>
    <row r="816" spans="1:11" x14ac:dyDescent="0.25">
      <c r="A816" s="246" t="s">
        <v>73</v>
      </c>
      <c r="B816" s="360" t="s">
        <v>450</v>
      </c>
      <c r="C816" s="361" t="s">
        <v>1336</v>
      </c>
      <c r="D816" s="362" t="s">
        <v>451</v>
      </c>
      <c r="E816" s="361" t="s">
        <v>390</v>
      </c>
      <c r="F816" s="361" t="s">
        <v>136</v>
      </c>
      <c r="G816" s="405">
        <v>12</v>
      </c>
      <c r="H816" s="716">
        <v>7.64</v>
      </c>
      <c r="I816" s="269">
        <v>91.68</v>
      </c>
      <c r="J816" s="270">
        <f t="shared" si="24"/>
        <v>3.5586152718738319E-6</v>
      </c>
      <c r="K816" s="271">
        <f t="shared" si="25"/>
        <v>0.99974185928049875</v>
      </c>
    </row>
    <row r="817" spans="1:11" x14ac:dyDescent="0.25">
      <c r="A817" s="246" t="s">
        <v>73</v>
      </c>
      <c r="B817" s="360" t="s">
        <v>668</v>
      </c>
      <c r="C817" s="361" t="s">
        <v>1336</v>
      </c>
      <c r="D817" s="362" t="s">
        <v>408</v>
      </c>
      <c r="E817" s="361" t="s">
        <v>390</v>
      </c>
      <c r="F817" s="361" t="s">
        <v>239</v>
      </c>
      <c r="G817" s="405">
        <v>12.980174999999999</v>
      </c>
      <c r="H817" s="716">
        <v>7.06</v>
      </c>
      <c r="I817" s="269">
        <v>91.640035499999996</v>
      </c>
      <c r="J817" s="270">
        <f t="shared" si="24"/>
        <v>3.5570640253638752E-6</v>
      </c>
      <c r="K817" s="271">
        <f t="shared" si="25"/>
        <v>0.99974541634452407</v>
      </c>
    </row>
    <row r="818" spans="1:11" ht="25.5" x14ac:dyDescent="0.25">
      <c r="A818" s="246" t="s">
        <v>73</v>
      </c>
      <c r="B818" s="360" t="s">
        <v>4979</v>
      </c>
      <c r="C818" s="361" t="s">
        <v>160</v>
      </c>
      <c r="D818" s="362" t="s">
        <v>4980</v>
      </c>
      <c r="E818" s="361" t="s">
        <v>390</v>
      </c>
      <c r="F818" s="361" t="s">
        <v>159</v>
      </c>
      <c r="G818" s="405">
        <v>395.98509799999999</v>
      </c>
      <c r="H818" s="716">
        <v>0.23</v>
      </c>
      <c r="I818" s="269">
        <v>91.076572540000001</v>
      </c>
      <c r="J818" s="270">
        <f t="shared" si="24"/>
        <v>3.5351928659551579E-6</v>
      </c>
      <c r="K818" s="271">
        <f t="shared" si="25"/>
        <v>0.99974895153739007</v>
      </c>
    </row>
    <row r="819" spans="1:11" x14ac:dyDescent="0.25">
      <c r="A819" s="246" t="s">
        <v>73</v>
      </c>
      <c r="B819" s="360" t="s">
        <v>548</v>
      </c>
      <c r="C819" s="361" t="s">
        <v>1336</v>
      </c>
      <c r="D819" s="362" t="s">
        <v>549</v>
      </c>
      <c r="E819" s="361" t="s">
        <v>390</v>
      </c>
      <c r="F819" s="361" t="s">
        <v>136</v>
      </c>
      <c r="G819" s="405">
        <v>41</v>
      </c>
      <c r="H819" s="716">
        <v>2.14</v>
      </c>
      <c r="I819" s="269">
        <v>87.74</v>
      </c>
      <c r="J819" s="270">
        <f t="shared" si="24"/>
        <v>3.4056817621532503E-6</v>
      </c>
      <c r="K819" s="271">
        <f t="shared" si="25"/>
        <v>0.99975235721915223</v>
      </c>
    </row>
    <row r="820" spans="1:11" x14ac:dyDescent="0.25">
      <c r="A820" s="246" t="s">
        <v>73</v>
      </c>
      <c r="B820" s="360" t="s">
        <v>4128</v>
      </c>
      <c r="C820" s="361" t="s">
        <v>164</v>
      </c>
      <c r="D820" s="362" t="s">
        <v>4129</v>
      </c>
      <c r="E820" s="361" t="s">
        <v>390</v>
      </c>
      <c r="F820" s="361" t="s">
        <v>136</v>
      </c>
      <c r="G820" s="405">
        <v>4</v>
      </c>
      <c r="H820" s="716">
        <v>21.64</v>
      </c>
      <c r="I820" s="269">
        <v>86.56</v>
      </c>
      <c r="J820" s="270">
        <f t="shared" si="24"/>
        <v>3.3598793404602843E-6</v>
      </c>
      <c r="K820" s="271">
        <f t="shared" si="25"/>
        <v>0.99975571709849265</v>
      </c>
    </row>
    <row r="821" spans="1:11" ht="25.5" x14ac:dyDescent="0.25">
      <c r="A821" s="246" t="s">
        <v>73</v>
      </c>
      <c r="B821" s="360" t="s">
        <v>835</v>
      </c>
      <c r="C821" s="361" t="s">
        <v>1336</v>
      </c>
      <c r="D821" s="362" t="s">
        <v>528</v>
      </c>
      <c r="E821" s="361" t="s">
        <v>390</v>
      </c>
      <c r="F821" s="361" t="s">
        <v>395</v>
      </c>
      <c r="G821" s="405">
        <v>1.9641500000000001</v>
      </c>
      <c r="H821" s="716">
        <v>43.94</v>
      </c>
      <c r="I821" s="269">
        <v>86.304750999999996</v>
      </c>
      <c r="J821" s="270">
        <f t="shared" si="24"/>
        <v>3.3499716944139218E-6</v>
      </c>
      <c r="K821" s="271">
        <f t="shared" si="25"/>
        <v>0.99975906707018702</v>
      </c>
    </row>
    <row r="822" spans="1:11" ht="38.25" x14ac:dyDescent="0.25">
      <c r="A822" s="246" t="s">
        <v>73</v>
      </c>
      <c r="B822" s="360" t="s">
        <v>691</v>
      </c>
      <c r="C822" s="361" t="s">
        <v>1336</v>
      </c>
      <c r="D822" s="362" t="s">
        <v>433</v>
      </c>
      <c r="E822" s="361" t="s">
        <v>390</v>
      </c>
      <c r="F822" s="361" t="s">
        <v>136</v>
      </c>
      <c r="G822" s="405">
        <v>28.671212220000001</v>
      </c>
      <c r="H822" s="716">
        <v>3.01</v>
      </c>
      <c r="I822" s="269">
        <v>86.300348782200004</v>
      </c>
      <c r="J822" s="270">
        <f t="shared" si="24"/>
        <v>3.3498008196376E-6</v>
      </c>
      <c r="K822" s="271">
        <f t="shared" si="25"/>
        <v>0.99976241687100664</v>
      </c>
    </row>
    <row r="823" spans="1:11" ht="25.5" x14ac:dyDescent="0.25">
      <c r="A823" s="246" t="s">
        <v>73</v>
      </c>
      <c r="B823" s="360" t="s">
        <v>1253</v>
      </c>
      <c r="C823" s="361" t="s">
        <v>160</v>
      </c>
      <c r="D823" s="362" t="s">
        <v>4333</v>
      </c>
      <c r="E823" s="361" t="s">
        <v>390</v>
      </c>
      <c r="F823" s="361" t="s">
        <v>159</v>
      </c>
      <c r="G823" s="405">
        <v>4</v>
      </c>
      <c r="H823" s="716">
        <v>21.52</v>
      </c>
      <c r="I823" s="269">
        <v>86.08</v>
      </c>
      <c r="J823" s="270">
        <f t="shared" si="24"/>
        <v>3.3412478468902642E-6</v>
      </c>
      <c r="K823" s="271">
        <f t="shared" si="25"/>
        <v>0.99976575811885349</v>
      </c>
    </row>
    <row r="824" spans="1:11" ht="25.5" x14ac:dyDescent="0.25">
      <c r="A824" s="246" t="s">
        <v>73</v>
      </c>
      <c r="B824" s="360" t="s">
        <v>5408</v>
      </c>
      <c r="C824" s="361" t="s">
        <v>160</v>
      </c>
      <c r="D824" s="362" t="s">
        <v>5409</v>
      </c>
      <c r="E824" s="361" t="s">
        <v>390</v>
      </c>
      <c r="F824" s="361" t="s">
        <v>159</v>
      </c>
      <c r="G824" s="405">
        <v>2</v>
      </c>
      <c r="H824" s="716">
        <v>42.69</v>
      </c>
      <c r="I824" s="269">
        <v>85.38</v>
      </c>
      <c r="J824" s="270">
        <f t="shared" si="24"/>
        <v>3.3140769187673183E-6</v>
      </c>
      <c r="K824" s="271">
        <f t="shared" si="25"/>
        <v>0.99976907219577227</v>
      </c>
    </row>
    <row r="825" spans="1:11" x14ac:dyDescent="0.25">
      <c r="A825" s="246" t="s">
        <v>73</v>
      </c>
      <c r="B825" s="360" t="s">
        <v>4852</v>
      </c>
      <c r="C825" s="361" t="s">
        <v>1336</v>
      </c>
      <c r="D825" s="362" t="s">
        <v>2741</v>
      </c>
      <c r="E825" s="361" t="s">
        <v>390</v>
      </c>
      <c r="F825" s="361" t="s">
        <v>136</v>
      </c>
      <c r="G825" s="405">
        <v>21</v>
      </c>
      <c r="H825" s="716">
        <v>4.05</v>
      </c>
      <c r="I825" s="269">
        <v>85.05</v>
      </c>
      <c r="J825" s="270">
        <f t="shared" si="24"/>
        <v>3.3012677669379296E-6</v>
      </c>
      <c r="K825" s="271">
        <f t="shared" si="25"/>
        <v>0.9997723734635392</v>
      </c>
    </row>
    <row r="826" spans="1:11" ht="25.5" x14ac:dyDescent="0.25">
      <c r="A826" s="246" t="s">
        <v>73</v>
      </c>
      <c r="B826" s="360" t="s">
        <v>4121</v>
      </c>
      <c r="C826" s="361" t="s">
        <v>1667</v>
      </c>
      <c r="D826" s="362" t="s">
        <v>4122</v>
      </c>
      <c r="E826" s="361" t="s">
        <v>390</v>
      </c>
      <c r="F826" s="361" t="s">
        <v>159</v>
      </c>
      <c r="G826" s="405">
        <v>5</v>
      </c>
      <c r="H826" s="716">
        <v>16.690000000000001</v>
      </c>
      <c r="I826" s="269">
        <v>83.45</v>
      </c>
      <c r="J826" s="270">
        <f t="shared" si="24"/>
        <v>3.239162788371196E-6</v>
      </c>
      <c r="K826" s="271">
        <f t="shared" si="25"/>
        <v>0.99977561262632753</v>
      </c>
    </row>
    <row r="827" spans="1:11" x14ac:dyDescent="0.25">
      <c r="A827" s="246" t="s">
        <v>73</v>
      </c>
      <c r="B827" s="360" t="s">
        <v>5342</v>
      </c>
      <c r="C827" s="361" t="s">
        <v>164</v>
      </c>
      <c r="D827" s="362" t="s">
        <v>5343</v>
      </c>
      <c r="E827" s="361" t="s">
        <v>390</v>
      </c>
      <c r="F827" s="361" t="s">
        <v>136</v>
      </c>
      <c r="G827" s="405">
        <v>4</v>
      </c>
      <c r="H827" s="716">
        <v>20.84</v>
      </c>
      <c r="I827" s="269">
        <v>83.36</v>
      </c>
      <c r="J827" s="270">
        <f t="shared" si="24"/>
        <v>3.2356693833268173E-6</v>
      </c>
      <c r="K827" s="271">
        <f t="shared" si="25"/>
        <v>0.99977884829571084</v>
      </c>
    </row>
    <row r="828" spans="1:11" x14ac:dyDescent="0.25">
      <c r="A828" s="246" t="s">
        <v>73</v>
      </c>
      <c r="B828" s="360" t="s">
        <v>1190</v>
      </c>
      <c r="C828" s="361" t="s">
        <v>160</v>
      </c>
      <c r="D828" s="362" t="s">
        <v>4298</v>
      </c>
      <c r="E828" s="361" t="s">
        <v>390</v>
      </c>
      <c r="F828" s="361" t="s">
        <v>159</v>
      </c>
      <c r="G828" s="405">
        <v>39.972082</v>
      </c>
      <c r="H828" s="716">
        <v>2.06</v>
      </c>
      <c r="I828" s="269">
        <v>82.342488919999994</v>
      </c>
      <c r="J828" s="270">
        <f t="shared" si="24"/>
        <v>3.1961740684425586E-6</v>
      </c>
      <c r="K828" s="271">
        <f t="shared" si="25"/>
        <v>0.99978204446977925</v>
      </c>
    </row>
    <row r="829" spans="1:11" x14ac:dyDescent="0.25">
      <c r="A829" s="246" t="s">
        <v>73</v>
      </c>
      <c r="B829" s="360" t="s">
        <v>4267</v>
      </c>
      <c r="C829" s="361" t="s">
        <v>1336</v>
      </c>
      <c r="D829" s="362" t="s">
        <v>1879</v>
      </c>
      <c r="E829" s="361" t="s">
        <v>390</v>
      </c>
      <c r="F829" s="361" t="s">
        <v>136</v>
      </c>
      <c r="G829" s="405">
        <v>2</v>
      </c>
      <c r="H829" s="716">
        <v>40.85</v>
      </c>
      <c r="I829" s="269">
        <v>81.7</v>
      </c>
      <c r="J829" s="270">
        <f t="shared" si="24"/>
        <v>3.1712354680638313E-6</v>
      </c>
      <c r="K829" s="271">
        <f t="shared" si="25"/>
        <v>0.99978521570524737</v>
      </c>
    </row>
    <row r="830" spans="1:11" x14ac:dyDescent="0.25">
      <c r="A830" s="246" t="s">
        <v>73</v>
      </c>
      <c r="B830" s="360" t="s">
        <v>4910</v>
      </c>
      <c r="C830" s="361" t="s">
        <v>974</v>
      </c>
      <c r="D830" s="362" t="s">
        <v>4911</v>
      </c>
      <c r="E830" s="361" t="s">
        <v>390</v>
      </c>
      <c r="F830" s="361" t="s">
        <v>159</v>
      </c>
      <c r="G830" s="405">
        <v>1.633723</v>
      </c>
      <c r="H830" s="716">
        <v>49.9</v>
      </c>
      <c r="I830" s="269">
        <v>81.522777700000006</v>
      </c>
      <c r="J830" s="270">
        <f t="shared" si="24"/>
        <v>3.1643564760994271E-6</v>
      </c>
      <c r="K830" s="271">
        <f t="shared" si="25"/>
        <v>0.99978838006172344</v>
      </c>
    </row>
    <row r="831" spans="1:11" ht="25.5" x14ac:dyDescent="0.25">
      <c r="A831" s="246" t="s">
        <v>73</v>
      </c>
      <c r="B831" s="360" t="s">
        <v>4056</v>
      </c>
      <c r="C831" s="361" t="s">
        <v>160</v>
      </c>
      <c r="D831" s="362" t="s">
        <v>4057</v>
      </c>
      <c r="E831" s="361" t="s">
        <v>390</v>
      </c>
      <c r="F831" s="361" t="s">
        <v>159</v>
      </c>
      <c r="G831" s="405">
        <v>6</v>
      </c>
      <c r="H831" s="716">
        <v>13.47</v>
      </c>
      <c r="I831" s="269">
        <v>80.819999999999993</v>
      </c>
      <c r="J831" s="270">
        <f t="shared" si="24"/>
        <v>3.1370777298521274E-6</v>
      </c>
      <c r="K831" s="271">
        <f t="shared" si="25"/>
        <v>0.99979151713945325</v>
      </c>
    </row>
    <row r="832" spans="1:11" x14ac:dyDescent="0.25">
      <c r="A832" s="246" t="s">
        <v>73</v>
      </c>
      <c r="B832" s="360" t="s">
        <v>5271</v>
      </c>
      <c r="C832" s="361" t="s">
        <v>1336</v>
      </c>
      <c r="D832" s="362" t="s">
        <v>3268</v>
      </c>
      <c r="E832" s="361" t="s">
        <v>390</v>
      </c>
      <c r="F832" s="361" t="s">
        <v>136</v>
      </c>
      <c r="G832" s="405">
        <v>36</v>
      </c>
      <c r="H832" s="716">
        <v>2.2400000000000002</v>
      </c>
      <c r="I832" s="269">
        <v>80.64</v>
      </c>
      <c r="J832" s="270">
        <f t="shared" si="24"/>
        <v>3.1300909197633703E-6</v>
      </c>
      <c r="K832" s="271">
        <f t="shared" si="25"/>
        <v>0.99979464723037303</v>
      </c>
    </row>
    <row r="833" spans="1:11" x14ac:dyDescent="0.25">
      <c r="A833" s="246" t="s">
        <v>73</v>
      </c>
      <c r="B833" s="360" t="s">
        <v>5443</v>
      </c>
      <c r="C833" s="361" t="s">
        <v>1336</v>
      </c>
      <c r="D833" s="362" t="s">
        <v>5444</v>
      </c>
      <c r="E833" s="361" t="s">
        <v>390</v>
      </c>
      <c r="F833" s="361" t="s">
        <v>136</v>
      </c>
      <c r="G833" s="405">
        <v>141</v>
      </c>
      <c r="H833" s="716">
        <v>0.56999999999999995</v>
      </c>
      <c r="I833" s="269">
        <v>80.37</v>
      </c>
      <c r="J833" s="270">
        <f t="shared" si="24"/>
        <v>3.1196107046302341E-6</v>
      </c>
      <c r="K833" s="271">
        <f t="shared" si="25"/>
        <v>0.99979776684107768</v>
      </c>
    </row>
    <row r="834" spans="1:11" x14ac:dyDescent="0.25">
      <c r="A834" s="246" t="s">
        <v>73</v>
      </c>
      <c r="B834" s="360" t="s">
        <v>5412</v>
      </c>
      <c r="C834" s="361" t="s">
        <v>160</v>
      </c>
      <c r="D834" s="362" t="s">
        <v>5413</v>
      </c>
      <c r="E834" s="361" t="s">
        <v>390</v>
      </c>
      <c r="F834" s="361" t="s">
        <v>159</v>
      </c>
      <c r="G834" s="405">
        <v>2</v>
      </c>
      <c r="H834" s="716">
        <v>40.03</v>
      </c>
      <c r="I834" s="269">
        <v>80.06</v>
      </c>
      <c r="J834" s="270">
        <f t="shared" si="24"/>
        <v>3.1075778650329294E-6</v>
      </c>
      <c r="K834" s="271">
        <f t="shared" si="25"/>
        <v>0.99980087441894272</v>
      </c>
    </row>
    <row r="835" spans="1:11" x14ac:dyDescent="0.25">
      <c r="A835" s="246" t="s">
        <v>73</v>
      </c>
      <c r="B835" s="360" t="s">
        <v>3959</v>
      </c>
      <c r="C835" s="361" t="s">
        <v>1336</v>
      </c>
      <c r="D835" s="362" t="s">
        <v>3960</v>
      </c>
      <c r="E835" s="361" t="s">
        <v>390</v>
      </c>
      <c r="F835" s="361" t="s">
        <v>136</v>
      </c>
      <c r="G835" s="405">
        <v>2.9628000000000001</v>
      </c>
      <c r="H835" s="716">
        <v>26.99</v>
      </c>
      <c r="I835" s="269">
        <v>79.965971999999994</v>
      </c>
      <c r="J835" s="270">
        <f t="shared" si="24"/>
        <v>3.1039281107050086E-6</v>
      </c>
      <c r="K835" s="271">
        <f t="shared" si="25"/>
        <v>0.99980397834705348</v>
      </c>
    </row>
    <row r="836" spans="1:11" ht="38.25" x14ac:dyDescent="0.25">
      <c r="A836" s="246" t="s">
        <v>73</v>
      </c>
      <c r="B836" s="360" t="s">
        <v>5339</v>
      </c>
      <c r="C836" s="361" t="s">
        <v>164</v>
      </c>
      <c r="D836" s="362" t="s">
        <v>5340</v>
      </c>
      <c r="E836" s="361" t="s">
        <v>390</v>
      </c>
      <c r="F836" s="361" t="s">
        <v>141</v>
      </c>
      <c r="G836" s="405">
        <v>3.2</v>
      </c>
      <c r="H836" s="716">
        <v>24.71</v>
      </c>
      <c r="I836" s="269">
        <v>79.072000000000003</v>
      </c>
      <c r="J836" s="270">
        <f t="shared" si="24"/>
        <v>3.0692280407679716E-6</v>
      </c>
      <c r="K836" s="271">
        <f t="shared" si="25"/>
        <v>0.9998070475750942</v>
      </c>
    </row>
    <row r="837" spans="1:11" x14ac:dyDescent="0.25">
      <c r="A837" s="246" t="s">
        <v>73</v>
      </c>
      <c r="B837" s="360" t="s">
        <v>5638</v>
      </c>
      <c r="C837" s="361" t="s">
        <v>164</v>
      </c>
      <c r="D837" s="362" t="s">
        <v>5639</v>
      </c>
      <c r="E837" s="361" t="s">
        <v>390</v>
      </c>
      <c r="F837" s="361" t="s">
        <v>141</v>
      </c>
      <c r="G837" s="405">
        <v>1.8</v>
      </c>
      <c r="H837" s="716">
        <v>43.42</v>
      </c>
      <c r="I837" s="269">
        <v>78.156000000000006</v>
      </c>
      <c r="J837" s="270">
        <f t="shared" si="24"/>
        <v>3.0336729405385168E-6</v>
      </c>
      <c r="K837" s="271">
        <f t="shared" si="25"/>
        <v>0.99981008124803472</v>
      </c>
    </row>
    <row r="838" spans="1:11" x14ac:dyDescent="0.25">
      <c r="A838" s="246" t="s">
        <v>73</v>
      </c>
      <c r="B838" s="360" t="s">
        <v>530</v>
      </c>
      <c r="C838" s="361" t="s">
        <v>1336</v>
      </c>
      <c r="D838" s="362" t="s">
        <v>531</v>
      </c>
      <c r="E838" s="361" t="s">
        <v>390</v>
      </c>
      <c r="F838" s="361" t="s">
        <v>136</v>
      </c>
      <c r="G838" s="405">
        <v>4</v>
      </c>
      <c r="H838" s="716">
        <v>19.43</v>
      </c>
      <c r="I838" s="269">
        <v>77.72</v>
      </c>
      <c r="J838" s="270">
        <f t="shared" si="24"/>
        <v>3.0167493338790817E-6</v>
      </c>
      <c r="K838" s="271">
        <f t="shared" si="25"/>
        <v>0.99981309799736862</v>
      </c>
    </row>
    <row r="839" spans="1:11" x14ac:dyDescent="0.25">
      <c r="A839" s="246" t="s">
        <v>73</v>
      </c>
      <c r="B839" s="360" t="s">
        <v>1259</v>
      </c>
      <c r="C839" s="361" t="s">
        <v>1336</v>
      </c>
      <c r="D839" s="362" t="s">
        <v>1066</v>
      </c>
      <c r="E839" s="361" t="s">
        <v>390</v>
      </c>
      <c r="F839" s="361" t="s">
        <v>141</v>
      </c>
      <c r="G839" s="405">
        <v>2.323</v>
      </c>
      <c r="H839" s="716">
        <v>33.03</v>
      </c>
      <c r="I839" s="269">
        <v>76.72869</v>
      </c>
      <c r="J839" s="270">
        <f t="shared" si="24"/>
        <v>2.9782710299397138E-6</v>
      </c>
      <c r="K839" s="271">
        <f t="shared" si="25"/>
        <v>0.99981607626839852</v>
      </c>
    </row>
    <row r="840" spans="1:11" x14ac:dyDescent="0.25">
      <c r="A840" s="246" t="s">
        <v>73</v>
      </c>
      <c r="B840" s="360" t="s">
        <v>4838</v>
      </c>
      <c r="C840" s="361" t="s">
        <v>160</v>
      </c>
      <c r="D840" s="362" t="s">
        <v>4839</v>
      </c>
      <c r="E840" s="361" t="s">
        <v>390</v>
      </c>
      <c r="F840" s="361" t="s">
        <v>159</v>
      </c>
      <c r="G840" s="405">
        <v>4</v>
      </c>
      <c r="H840" s="716">
        <v>19.04</v>
      </c>
      <c r="I840" s="269">
        <v>76.16</v>
      </c>
      <c r="J840" s="270">
        <f t="shared" si="24"/>
        <v>2.9561969797765161E-6</v>
      </c>
      <c r="K840" s="271">
        <f t="shared" si="25"/>
        <v>0.99981903246537829</v>
      </c>
    </row>
    <row r="841" spans="1:11" x14ac:dyDescent="0.25">
      <c r="A841" s="246" t="s">
        <v>73</v>
      </c>
      <c r="B841" s="360" t="s">
        <v>861</v>
      </c>
      <c r="C841" s="361" t="s">
        <v>160</v>
      </c>
      <c r="D841" s="362" t="s">
        <v>535</v>
      </c>
      <c r="E841" s="361" t="s">
        <v>390</v>
      </c>
      <c r="F841" s="361" t="s">
        <v>159</v>
      </c>
      <c r="G841" s="405">
        <v>28</v>
      </c>
      <c r="H841" s="716">
        <v>2.72</v>
      </c>
      <c r="I841" s="269">
        <v>76.16</v>
      </c>
      <c r="J841" s="270">
        <f t="shared" si="24"/>
        <v>2.9561969797765161E-6</v>
      </c>
      <c r="K841" s="271">
        <f t="shared" si="25"/>
        <v>0.99982198866235805</v>
      </c>
    </row>
    <row r="842" spans="1:11" x14ac:dyDescent="0.25">
      <c r="A842" s="246" t="s">
        <v>73</v>
      </c>
      <c r="B842" s="360" t="s">
        <v>4098</v>
      </c>
      <c r="C842" s="361" t="s">
        <v>1648</v>
      </c>
      <c r="D842" s="362" t="s">
        <v>4099</v>
      </c>
      <c r="E842" s="361" t="s">
        <v>390</v>
      </c>
      <c r="F842" s="361" t="s">
        <v>159</v>
      </c>
      <c r="G842" s="405">
        <v>25</v>
      </c>
      <c r="H842" s="716">
        <v>2.99</v>
      </c>
      <c r="I842" s="269">
        <v>74.75</v>
      </c>
      <c r="J842" s="270">
        <f t="shared" si="24"/>
        <v>2.9014669674145826E-6</v>
      </c>
      <c r="K842" s="271">
        <f t="shared" si="25"/>
        <v>0.99982489012932552</v>
      </c>
    </row>
    <row r="843" spans="1:11" x14ac:dyDescent="0.25">
      <c r="A843" s="246" t="s">
        <v>73</v>
      </c>
      <c r="B843" s="360" t="s">
        <v>4096</v>
      </c>
      <c r="C843" s="361" t="s">
        <v>1648</v>
      </c>
      <c r="D843" s="362" t="s">
        <v>4097</v>
      </c>
      <c r="E843" s="361" t="s">
        <v>390</v>
      </c>
      <c r="F843" s="361" t="s">
        <v>159</v>
      </c>
      <c r="G843" s="405">
        <v>45</v>
      </c>
      <c r="H843" s="716">
        <v>1.66</v>
      </c>
      <c r="I843" s="269">
        <v>74.7</v>
      </c>
      <c r="J843" s="270">
        <f t="shared" si="24"/>
        <v>2.8995261868343722E-6</v>
      </c>
      <c r="K843" s="271">
        <f t="shared" si="25"/>
        <v>0.99982778965551233</v>
      </c>
    </row>
    <row r="844" spans="1:11" x14ac:dyDescent="0.25">
      <c r="A844" s="246" t="s">
        <v>73</v>
      </c>
      <c r="B844" s="360" t="s">
        <v>4036</v>
      </c>
      <c r="C844" s="361" t="s">
        <v>1336</v>
      </c>
      <c r="D844" s="362" t="s">
        <v>1562</v>
      </c>
      <c r="E844" s="361" t="s">
        <v>390</v>
      </c>
      <c r="F844" s="361" t="s">
        <v>136</v>
      </c>
      <c r="G844" s="405">
        <v>200</v>
      </c>
      <c r="H844" s="716">
        <v>0.37</v>
      </c>
      <c r="I844" s="269">
        <v>74</v>
      </c>
      <c r="J844" s="270">
        <f t="shared" si="24"/>
        <v>2.8723552587114263E-6</v>
      </c>
      <c r="K844" s="271">
        <f t="shared" si="25"/>
        <v>0.99983066201077109</v>
      </c>
    </row>
    <row r="845" spans="1:11" x14ac:dyDescent="0.25">
      <c r="A845" s="246" t="s">
        <v>73</v>
      </c>
      <c r="B845" s="360" t="s">
        <v>3964</v>
      </c>
      <c r="C845" s="361" t="s">
        <v>1336</v>
      </c>
      <c r="D845" s="362" t="s">
        <v>3965</v>
      </c>
      <c r="E845" s="361" t="s">
        <v>390</v>
      </c>
      <c r="F845" s="361" t="s">
        <v>156</v>
      </c>
      <c r="G845" s="405">
        <v>7.2295999999999996</v>
      </c>
      <c r="H845" s="716">
        <v>9.93</v>
      </c>
      <c r="I845" s="269">
        <v>71.789928000000003</v>
      </c>
      <c r="J845" s="270">
        <f t="shared" ref="J845:J908" si="26">(I845/$K$987)</f>
        <v>2.7865699623420902E-6</v>
      </c>
      <c r="K845" s="271">
        <f t="shared" ref="K845:K908" si="27">(J845+K844)</f>
        <v>0.99983344858073342</v>
      </c>
    </row>
    <row r="846" spans="1:11" x14ac:dyDescent="0.25">
      <c r="A846" s="246" t="s">
        <v>73</v>
      </c>
      <c r="B846" s="360" t="s">
        <v>1200</v>
      </c>
      <c r="C846" s="361" t="s">
        <v>1336</v>
      </c>
      <c r="D846" s="362" t="s">
        <v>1201</v>
      </c>
      <c r="E846" s="361" t="s">
        <v>390</v>
      </c>
      <c r="F846" s="361" t="s">
        <v>136</v>
      </c>
      <c r="G846" s="405">
        <v>3</v>
      </c>
      <c r="H846" s="716">
        <v>23.87</v>
      </c>
      <c r="I846" s="269">
        <v>71.61</v>
      </c>
      <c r="J846" s="270">
        <f t="shared" si="26"/>
        <v>2.7795859469773677E-6</v>
      </c>
      <c r="K846" s="271">
        <f t="shared" si="27"/>
        <v>0.99983622816668039</v>
      </c>
    </row>
    <row r="847" spans="1:11" x14ac:dyDescent="0.25">
      <c r="A847" s="246" t="s">
        <v>73</v>
      </c>
      <c r="B847" s="360" t="s">
        <v>5708</v>
      </c>
      <c r="C847" s="361" t="s">
        <v>160</v>
      </c>
      <c r="D847" s="362" t="s">
        <v>5709</v>
      </c>
      <c r="E847" s="361" t="s">
        <v>390</v>
      </c>
      <c r="F847" s="361" t="s">
        <v>188</v>
      </c>
      <c r="G847" s="405">
        <v>19.206937400000001</v>
      </c>
      <c r="H847" s="716">
        <v>3.52</v>
      </c>
      <c r="I847" s="269">
        <v>67.608419647999995</v>
      </c>
      <c r="J847" s="270">
        <f t="shared" si="26"/>
        <v>2.6242621582311038E-6</v>
      </c>
      <c r="K847" s="271">
        <f t="shared" si="27"/>
        <v>0.99983885242883863</v>
      </c>
    </row>
    <row r="848" spans="1:11" x14ac:dyDescent="0.25">
      <c r="A848" s="246" t="s">
        <v>73</v>
      </c>
      <c r="B848" s="360" t="s">
        <v>4840</v>
      </c>
      <c r="C848" s="361" t="s">
        <v>160</v>
      </c>
      <c r="D848" s="362" t="s">
        <v>4841</v>
      </c>
      <c r="E848" s="361" t="s">
        <v>390</v>
      </c>
      <c r="F848" s="361" t="s">
        <v>159</v>
      </c>
      <c r="G848" s="405">
        <v>9</v>
      </c>
      <c r="H848" s="716">
        <v>7.44</v>
      </c>
      <c r="I848" s="269">
        <v>66.959999999999994</v>
      </c>
      <c r="J848" s="270">
        <f t="shared" si="26"/>
        <v>2.5990933530177984E-6</v>
      </c>
      <c r="K848" s="271">
        <f t="shared" si="27"/>
        <v>0.99984145152219162</v>
      </c>
    </row>
    <row r="849" spans="1:11" x14ac:dyDescent="0.25">
      <c r="A849" s="246" t="s">
        <v>73</v>
      </c>
      <c r="B849" s="360" t="s">
        <v>644</v>
      </c>
      <c r="C849" s="361" t="s">
        <v>1336</v>
      </c>
      <c r="D849" s="362" t="s">
        <v>599</v>
      </c>
      <c r="E849" s="361" t="s">
        <v>390</v>
      </c>
      <c r="F849" s="361" t="s">
        <v>136</v>
      </c>
      <c r="G849" s="405">
        <v>4</v>
      </c>
      <c r="H849" s="716">
        <v>16.66</v>
      </c>
      <c r="I849" s="269">
        <v>66.64</v>
      </c>
      <c r="J849" s="270">
        <f t="shared" si="26"/>
        <v>2.5866723573044517E-6</v>
      </c>
      <c r="K849" s="271">
        <f t="shared" si="27"/>
        <v>0.99984403819454892</v>
      </c>
    </row>
    <row r="850" spans="1:11" x14ac:dyDescent="0.25">
      <c r="A850" s="246" t="s">
        <v>73</v>
      </c>
      <c r="B850" s="360" t="s">
        <v>669</v>
      </c>
      <c r="C850" s="361" t="s">
        <v>1336</v>
      </c>
      <c r="D850" s="362" t="s">
        <v>410</v>
      </c>
      <c r="E850" s="361" t="s">
        <v>390</v>
      </c>
      <c r="F850" s="361" t="s">
        <v>156</v>
      </c>
      <c r="G850" s="405">
        <v>3.4322699999999999</v>
      </c>
      <c r="H850" s="716">
        <v>19.37</v>
      </c>
      <c r="I850" s="269">
        <v>66.483069900000004</v>
      </c>
      <c r="J850" s="270">
        <f t="shared" si="26"/>
        <v>2.5805810194938424E-6</v>
      </c>
      <c r="K850" s="271">
        <f t="shared" si="27"/>
        <v>0.99984661877556846</v>
      </c>
    </row>
    <row r="851" spans="1:11" ht="25.5" x14ac:dyDescent="0.25">
      <c r="A851" s="246" t="s">
        <v>73</v>
      </c>
      <c r="B851" s="360" t="s">
        <v>4883</v>
      </c>
      <c r="C851" s="361" t="s">
        <v>160</v>
      </c>
      <c r="D851" s="362" t="s">
        <v>4884</v>
      </c>
      <c r="E851" s="361" t="s">
        <v>390</v>
      </c>
      <c r="F851" s="361" t="s">
        <v>159</v>
      </c>
      <c r="G851" s="405">
        <v>90</v>
      </c>
      <c r="H851" s="716">
        <v>0.73</v>
      </c>
      <c r="I851" s="269">
        <v>65.7</v>
      </c>
      <c r="J851" s="270">
        <f t="shared" si="26"/>
        <v>2.5501856823964958E-6</v>
      </c>
      <c r="K851" s="271">
        <f t="shared" si="27"/>
        <v>0.99984916896125087</v>
      </c>
    </row>
    <row r="852" spans="1:11" x14ac:dyDescent="0.25">
      <c r="A852" s="246" t="s">
        <v>73</v>
      </c>
      <c r="B852" s="360" t="s">
        <v>841</v>
      </c>
      <c r="C852" s="361" t="s">
        <v>160</v>
      </c>
      <c r="D852" s="362" t="s">
        <v>534</v>
      </c>
      <c r="E852" s="361" t="s">
        <v>390</v>
      </c>
      <c r="F852" s="361" t="s">
        <v>159</v>
      </c>
      <c r="G852" s="405">
        <v>35</v>
      </c>
      <c r="H852" s="716">
        <v>1.85</v>
      </c>
      <c r="I852" s="269">
        <v>64.75</v>
      </c>
      <c r="J852" s="270">
        <f t="shared" si="26"/>
        <v>2.5133108513724978E-6</v>
      </c>
      <c r="K852" s="271">
        <f t="shared" si="27"/>
        <v>0.99985168227210219</v>
      </c>
    </row>
    <row r="853" spans="1:11" x14ac:dyDescent="0.25">
      <c r="A853" s="246" t="s">
        <v>73</v>
      </c>
      <c r="B853" s="360" t="s">
        <v>1174</v>
      </c>
      <c r="C853" s="361" t="s">
        <v>1336</v>
      </c>
      <c r="D853" s="362" t="s">
        <v>1175</v>
      </c>
      <c r="E853" s="361" t="s">
        <v>390</v>
      </c>
      <c r="F853" s="361" t="s">
        <v>136</v>
      </c>
      <c r="G853" s="405">
        <v>5</v>
      </c>
      <c r="H853" s="716">
        <v>12.71</v>
      </c>
      <c r="I853" s="269">
        <v>63.55</v>
      </c>
      <c r="J853" s="270">
        <f t="shared" si="26"/>
        <v>2.4667321174474477E-6</v>
      </c>
      <c r="K853" s="271">
        <f t="shared" si="27"/>
        <v>0.99985414900421965</v>
      </c>
    </row>
    <row r="854" spans="1:11" ht="25.5" x14ac:dyDescent="0.25">
      <c r="A854" s="246" t="s">
        <v>73</v>
      </c>
      <c r="B854" s="360" t="s">
        <v>4335</v>
      </c>
      <c r="C854" s="361" t="s">
        <v>160</v>
      </c>
      <c r="D854" s="362" t="s">
        <v>4336</v>
      </c>
      <c r="E854" s="361" t="s">
        <v>390</v>
      </c>
      <c r="F854" s="361" t="s">
        <v>159</v>
      </c>
      <c r="G854" s="405">
        <v>1</v>
      </c>
      <c r="H854" s="716">
        <v>63.52</v>
      </c>
      <c r="I854" s="269">
        <v>63.52</v>
      </c>
      <c r="J854" s="270">
        <f t="shared" si="26"/>
        <v>2.4655676490993214E-6</v>
      </c>
      <c r="K854" s="271">
        <f t="shared" si="27"/>
        <v>0.9998566145718687</v>
      </c>
    </row>
    <row r="855" spans="1:11" ht="25.5" x14ac:dyDescent="0.25">
      <c r="A855" s="246" t="s">
        <v>73</v>
      </c>
      <c r="B855" s="360" t="s">
        <v>5608</v>
      </c>
      <c r="C855" s="361" t="s">
        <v>1097</v>
      </c>
      <c r="D855" s="362" t="s">
        <v>5609</v>
      </c>
      <c r="E855" s="361" t="s">
        <v>390</v>
      </c>
      <c r="F855" s="361" t="s">
        <v>136</v>
      </c>
      <c r="G855" s="405">
        <v>9.242051</v>
      </c>
      <c r="H855" s="716">
        <v>6.78</v>
      </c>
      <c r="I855" s="269">
        <v>62.66110578</v>
      </c>
      <c r="J855" s="270">
        <f t="shared" si="26"/>
        <v>2.4322291446467021E-6</v>
      </c>
      <c r="K855" s="271">
        <f t="shared" si="27"/>
        <v>0.99985904680101334</v>
      </c>
    </row>
    <row r="856" spans="1:11" x14ac:dyDescent="0.25">
      <c r="A856" s="246" t="s">
        <v>73</v>
      </c>
      <c r="B856" s="360" t="s">
        <v>1198</v>
      </c>
      <c r="C856" s="361" t="s">
        <v>1336</v>
      </c>
      <c r="D856" s="362" t="s">
        <v>1199</v>
      </c>
      <c r="E856" s="361" t="s">
        <v>390</v>
      </c>
      <c r="F856" s="361" t="s">
        <v>136</v>
      </c>
      <c r="G856" s="405">
        <v>2</v>
      </c>
      <c r="H856" s="716">
        <v>31.25</v>
      </c>
      <c r="I856" s="269">
        <v>62.5</v>
      </c>
      <c r="J856" s="270">
        <f t="shared" si="26"/>
        <v>2.4259757252630288E-6</v>
      </c>
      <c r="K856" s="271">
        <f t="shared" si="27"/>
        <v>0.99986147277673865</v>
      </c>
    </row>
    <row r="857" spans="1:11" ht="38.25" x14ac:dyDescent="0.25">
      <c r="A857" s="246" t="s">
        <v>73</v>
      </c>
      <c r="B857" s="360" t="s">
        <v>5336</v>
      </c>
      <c r="C857" s="361" t="s">
        <v>164</v>
      </c>
      <c r="D857" s="362" t="s">
        <v>5337</v>
      </c>
      <c r="E857" s="361" t="s">
        <v>390</v>
      </c>
      <c r="F857" s="361" t="s">
        <v>136</v>
      </c>
      <c r="G857" s="405">
        <v>2</v>
      </c>
      <c r="H857" s="716">
        <v>31.19</v>
      </c>
      <c r="I857" s="269">
        <v>62.38</v>
      </c>
      <c r="J857" s="270">
        <f t="shared" si="26"/>
        <v>2.4213178518705238E-6</v>
      </c>
      <c r="K857" s="271">
        <f t="shared" si="27"/>
        <v>0.99986389409459053</v>
      </c>
    </row>
    <row r="858" spans="1:11" x14ac:dyDescent="0.25">
      <c r="A858" s="246" t="s">
        <v>73</v>
      </c>
      <c r="B858" s="360" t="s">
        <v>749</v>
      </c>
      <c r="C858" s="361" t="s">
        <v>160</v>
      </c>
      <c r="D858" s="362" t="s">
        <v>614</v>
      </c>
      <c r="E858" s="361" t="s">
        <v>390</v>
      </c>
      <c r="F858" s="361" t="s">
        <v>159</v>
      </c>
      <c r="G858" s="405">
        <v>21</v>
      </c>
      <c r="H858" s="716">
        <v>2.96</v>
      </c>
      <c r="I858" s="269">
        <v>62.16</v>
      </c>
      <c r="J858" s="270">
        <f t="shared" si="26"/>
        <v>2.4127784173175979E-6</v>
      </c>
      <c r="K858" s="271">
        <f t="shared" si="27"/>
        <v>0.99986630687300782</v>
      </c>
    </row>
    <row r="859" spans="1:11" ht="38.25" x14ac:dyDescent="0.25">
      <c r="A859" s="246" t="s">
        <v>73</v>
      </c>
      <c r="B859" s="360" t="s">
        <v>5466</v>
      </c>
      <c r="C859" s="361" t="s">
        <v>1097</v>
      </c>
      <c r="D859" s="362" t="s">
        <v>5467</v>
      </c>
      <c r="E859" s="361" t="s">
        <v>390</v>
      </c>
      <c r="F859" s="361" t="s">
        <v>141</v>
      </c>
      <c r="G859" s="405">
        <v>4.2</v>
      </c>
      <c r="H859" s="716">
        <v>14.69</v>
      </c>
      <c r="I859" s="269">
        <v>61.698</v>
      </c>
      <c r="J859" s="270">
        <f t="shared" si="26"/>
        <v>2.3948456047564535E-6</v>
      </c>
      <c r="K859" s="271">
        <f t="shared" si="27"/>
        <v>0.99986870171861253</v>
      </c>
    </row>
    <row r="860" spans="1:11" ht="25.5" x14ac:dyDescent="0.25">
      <c r="A860" s="246" t="s">
        <v>73</v>
      </c>
      <c r="B860" s="360" t="s">
        <v>5556</v>
      </c>
      <c r="C860" s="361" t="s">
        <v>160</v>
      </c>
      <c r="D860" s="362" t="s">
        <v>5557</v>
      </c>
      <c r="E860" s="361" t="s">
        <v>390</v>
      </c>
      <c r="F860" s="361" t="s">
        <v>159</v>
      </c>
      <c r="G860" s="405">
        <v>275.60020768252002</v>
      </c>
      <c r="H860" s="716">
        <v>0.22</v>
      </c>
      <c r="I860" s="269">
        <v>60.632045690154399</v>
      </c>
      <c r="J860" s="270">
        <f t="shared" si="26"/>
        <v>2.3534699362776546E-6</v>
      </c>
      <c r="K860" s="271">
        <f t="shared" si="27"/>
        <v>0.9998710551885488</v>
      </c>
    </row>
    <row r="861" spans="1:11" x14ac:dyDescent="0.25">
      <c r="A861" s="246" t="s">
        <v>73</v>
      </c>
      <c r="B861" s="360" t="s">
        <v>770</v>
      </c>
      <c r="C861" s="361" t="s">
        <v>1336</v>
      </c>
      <c r="D861" s="362" t="s">
        <v>616</v>
      </c>
      <c r="E861" s="361" t="s">
        <v>390</v>
      </c>
      <c r="F861" s="361" t="s">
        <v>136</v>
      </c>
      <c r="G861" s="405">
        <v>31</v>
      </c>
      <c r="H861" s="716">
        <v>1.95</v>
      </c>
      <c r="I861" s="269">
        <v>60.45</v>
      </c>
      <c r="J861" s="270">
        <f t="shared" si="26"/>
        <v>2.3464037214744015E-6</v>
      </c>
      <c r="K861" s="271">
        <f t="shared" si="27"/>
        <v>0.99987340159227023</v>
      </c>
    </row>
    <row r="862" spans="1:11" x14ac:dyDescent="0.25">
      <c r="A862" s="246" t="s">
        <v>73</v>
      </c>
      <c r="B862" s="360" t="s">
        <v>1219</v>
      </c>
      <c r="C862" s="361" t="s">
        <v>1336</v>
      </c>
      <c r="D862" s="362" t="s">
        <v>1220</v>
      </c>
      <c r="E862" s="361" t="s">
        <v>390</v>
      </c>
      <c r="F862" s="361" t="s">
        <v>136</v>
      </c>
      <c r="G862" s="405">
        <v>7</v>
      </c>
      <c r="H862" s="716">
        <v>8.6300000000000008</v>
      </c>
      <c r="I862" s="269">
        <v>60.41</v>
      </c>
      <c r="J862" s="270">
        <f t="shared" si="26"/>
        <v>2.3448510970102332E-6</v>
      </c>
      <c r="K862" s="271">
        <f t="shared" si="27"/>
        <v>0.99987574644336719</v>
      </c>
    </row>
    <row r="863" spans="1:11" x14ac:dyDescent="0.25">
      <c r="A863" s="246" t="s">
        <v>73</v>
      </c>
      <c r="B863" s="360" t="s">
        <v>4187</v>
      </c>
      <c r="C863" s="361" t="s">
        <v>1336</v>
      </c>
      <c r="D863" s="362" t="s">
        <v>4188</v>
      </c>
      <c r="E863" s="361" t="s">
        <v>390</v>
      </c>
      <c r="F863" s="361" t="s">
        <v>136</v>
      </c>
      <c r="G863" s="405">
        <v>3</v>
      </c>
      <c r="H863" s="716">
        <v>19.89</v>
      </c>
      <c r="I863" s="269">
        <v>59.67</v>
      </c>
      <c r="J863" s="270">
        <f t="shared" si="26"/>
        <v>2.3161275444231189E-6</v>
      </c>
      <c r="K863" s="271">
        <f t="shared" si="27"/>
        <v>0.99987806257091161</v>
      </c>
    </row>
    <row r="864" spans="1:11" x14ac:dyDescent="0.25">
      <c r="A864" s="246" t="s">
        <v>73</v>
      </c>
      <c r="B864" s="360" t="s">
        <v>5405</v>
      </c>
      <c r="C864" s="361" t="s">
        <v>1336</v>
      </c>
      <c r="D864" s="362" t="s">
        <v>5406</v>
      </c>
      <c r="E864" s="361" t="s">
        <v>390</v>
      </c>
      <c r="F864" s="361" t="s">
        <v>136</v>
      </c>
      <c r="G864" s="405">
        <v>2</v>
      </c>
      <c r="H864" s="716">
        <v>29.14</v>
      </c>
      <c r="I864" s="269">
        <v>58.28</v>
      </c>
      <c r="J864" s="270">
        <f t="shared" si="26"/>
        <v>2.2621738442932692E-6</v>
      </c>
      <c r="K864" s="271">
        <f t="shared" si="27"/>
        <v>0.99988032474475586</v>
      </c>
    </row>
    <row r="865" spans="1:11" x14ac:dyDescent="0.25">
      <c r="A865" s="246" t="s">
        <v>73</v>
      </c>
      <c r="B865" s="360" t="s">
        <v>1191</v>
      </c>
      <c r="C865" s="361" t="s">
        <v>1336</v>
      </c>
      <c r="D865" s="362" t="s">
        <v>1002</v>
      </c>
      <c r="E865" s="361" t="s">
        <v>390</v>
      </c>
      <c r="F865" s="361" t="s">
        <v>136</v>
      </c>
      <c r="G865" s="405">
        <v>12</v>
      </c>
      <c r="H865" s="716">
        <v>4.84</v>
      </c>
      <c r="I865" s="269">
        <v>58.08</v>
      </c>
      <c r="J865" s="270">
        <f t="shared" si="26"/>
        <v>2.2544107219724275E-6</v>
      </c>
      <c r="K865" s="271">
        <f t="shared" si="27"/>
        <v>0.99988257915547785</v>
      </c>
    </row>
    <row r="866" spans="1:11" x14ac:dyDescent="0.25">
      <c r="A866" s="246" t="s">
        <v>73</v>
      </c>
      <c r="B866" s="360" t="s">
        <v>4514</v>
      </c>
      <c r="C866" s="361" t="s">
        <v>1336</v>
      </c>
      <c r="D866" s="362" t="s">
        <v>4515</v>
      </c>
      <c r="E866" s="361" t="s">
        <v>390</v>
      </c>
      <c r="F866" s="361" t="s">
        <v>141</v>
      </c>
      <c r="G866" s="405">
        <v>643.64</v>
      </c>
      <c r="H866" s="716">
        <v>0.09</v>
      </c>
      <c r="I866" s="269">
        <v>57.927599999999998</v>
      </c>
      <c r="J866" s="270">
        <f t="shared" si="26"/>
        <v>2.2484952227639462E-6</v>
      </c>
      <c r="K866" s="271">
        <f t="shared" si="27"/>
        <v>0.99988482765070064</v>
      </c>
    </row>
    <row r="867" spans="1:11" x14ac:dyDescent="0.25">
      <c r="A867" s="246" t="s">
        <v>73</v>
      </c>
      <c r="B867" s="360" t="s">
        <v>4655</v>
      </c>
      <c r="C867" s="361" t="s">
        <v>1336</v>
      </c>
      <c r="D867" s="362" t="s">
        <v>4656</v>
      </c>
      <c r="E867" s="361" t="s">
        <v>390</v>
      </c>
      <c r="F867" s="361" t="s">
        <v>141</v>
      </c>
      <c r="G867" s="405">
        <v>27.07</v>
      </c>
      <c r="H867" s="716">
        <v>2.13</v>
      </c>
      <c r="I867" s="269">
        <v>57.659100000000002</v>
      </c>
      <c r="J867" s="270">
        <f t="shared" si="26"/>
        <v>2.2380732310482163E-6</v>
      </c>
      <c r="K867" s="271">
        <f t="shared" si="27"/>
        <v>0.99988706572393171</v>
      </c>
    </row>
    <row r="868" spans="1:11" x14ac:dyDescent="0.25">
      <c r="A868" s="246" t="s">
        <v>73</v>
      </c>
      <c r="B868" s="360" t="s">
        <v>3982</v>
      </c>
      <c r="C868" s="361" t="s">
        <v>164</v>
      </c>
      <c r="D868" s="362" t="s">
        <v>4810</v>
      </c>
      <c r="E868" s="361" t="s">
        <v>390</v>
      </c>
      <c r="F868" s="361" t="s">
        <v>3119</v>
      </c>
      <c r="G868" s="405">
        <v>0.89</v>
      </c>
      <c r="H868" s="716">
        <v>63.5</v>
      </c>
      <c r="I868" s="269">
        <v>56.515000000000001</v>
      </c>
      <c r="J868" s="270">
        <f t="shared" si="26"/>
        <v>2.1936642898118411E-6</v>
      </c>
      <c r="K868" s="271">
        <f t="shared" si="27"/>
        <v>0.99988925938822149</v>
      </c>
    </row>
    <row r="869" spans="1:11" x14ac:dyDescent="0.25">
      <c r="A869" s="246" t="s">
        <v>73</v>
      </c>
      <c r="B869" s="360" t="s">
        <v>4189</v>
      </c>
      <c r="C869" s="361" t="s">
        <v>1336</v>
      </c>
      <c r="D869" s="362" t="s">
        <v>1738</v>
      </c>
      <c r="E869" s="361" t="s">
        <v>390</v>
      </c>
      <c r="F869" s="361" t="s">
        <v>136</v>
      </c>
      <c r="G869" s="405">
        <v>3</v>
      </c>
      <c r="H869" s="716">
        <v>18.53</v>
      </c>
      <c r="I869" s="269">
        <v>55.59</v>
      </c>
      <c r="J869" s="270">
        <f t="shared" si="26"/>
        <v>2.1577598490779485E-6</v>
      </c>
      <c r="K869" s="271">
        <f t="shared" si="27"/>
        <v>0.99989141714807062</v>
      </c>
    </row>
    <row r="870" spans="1:11" ht="38.25" x14ac:dyDescent="0.25">
      <c r="A870" s="246" t="s">
        <v>73</v>
      </c>
      <c r="B870" s="360" t="s">
        <v>4500</v>
      </c>
      <c r="C870" s="361" t="s">
        <v>1336</v>
      </c>
      <c r="D870" s="362" t="s">
        <v>4501</v>
      </c>
      <c r="E870" s="361" t="s">
        <v>390</v>
      </c>
      <c r="F870" s="361" t="s">
        <v>136</v>
      </c>
      <c r="G870" s="405">
        <v>16.542611999999998</v>
      </c>
      <c r="H870" s="716">
        <v>3.33</v>
      </c>
      <c r="I870" s="269">
        <v>55.086897960000002</v>
      </c>
      <c r="J870" s="270">
        <f t="shared" si="26"/>
        <v>2.1382316356960233E-6</v>
      </c>
      <c r="K870" s="271">
        <f t="shared" si="27"/>
        <v>0.99989355537970637</v>
      </c>
    </row>
    <row r="871" spans="1:11" ht="25.5" x14ac:dyDescent="0.25">
      <c r="A871" s="246" t="s">
        <v>73</v>
      </c>
      <c r="B871" s="360" t="s">
        <v>4460</v>
      </c>
      <c r="C871" s="361" t="s">
        <v>160</v>
      </c>
      <c r="D871" s="362" t="s">
        <v>4461</v>
      </c>
      <c r="E871" s="361" t="s">
        <v>390</v>
      </c>
      <c r="F871" s="361" t="s">
        <v>159</v>
      </c>
      <c r="G871" s="405">
        <v>305.59814999999998</v>
      </c>
      <c r="H871" s="716">
        <v>0.18</v>
      </c>
      <c r="I871" s="269">
        <v>55.007666999999998</v>
      </c>
      <c r="J871" s="270">
        <f t="shared" si="26"/>
        <v>2.1351562375256346E-6</v>
      </c>
      <c r="K871" s="271">
        <f t="shared" si="27"/>
        <v>0.99989569053594385</v>
      </c>
    </row>
    <row r="872" spans="1:11" x14ac:dyDescent="0.25">
      <c r="A872" s="246" t="s">
        <v>73</v>
      </c>
      <c r="B872" s="360" t="s">
        <v>5641</v>
      </c>
      <c r="C872" s="361" t="s">
        <v>164</v>
      </c>
      <c r="D872" s="362" t="s">
        <v>5642</v>
      </c>
      <c r="E872" s="361" t="s">
        <v>390</v>
      </c>
      <c r="F872" s="361" t="s">
        <v>136</v>
      </c>
      <c r="G872" s="405">
        <v>2</v>
      </c>
      <c r="H872" s="716">
        <v>26.99</v>
      </c>
      <c r="I872" s="269">
        <v>53.98</v>
      </c>
      <c r="J872" s="270">
        <f t="shared" si="26"/>
        <v>2.0952667143951725E-6</v>
      </c>
      <c r="K872" s="271">
        <f t="shared" si="27"/>
        <v>0.9998977858026582</v>
      </c>
    </row>
    <row r="873" spans="1:11" x14ac:dyDescent="0.25">
      <c r="A873" s="246" t="s">
        <v>73</v>
      </c>
      <c r="B873" s="360" t="s">
        <v>5326</v>
      </c>
      <c r="C873" s="361" t="s">
        <v>164</v>
      </c>
      <c r="D873" s="362" t="s">
        <v>5327</v>
      </c>
      <c r="E873" s="361" t="s">
        <v>390</v>
      </c>
      <c r="F873" s="361" t="s">
        <v>136</v>
      </c>
      <c r="G873" s="405">
        <v>2</v>
      </c>
      <c r="H873" s="716">
        <v>26.38</v>
      </c>
      <c r="I873" s="269">
        <v>52.76</v>
      </c>
      <c r="J873" s="270">
        <f t="shared" si="26"/>
        <v>2.0479116682380382E-6</v>
      </c>
      <c r="K873" s="271">
        <f t="shared" si="27"/>
        <v>0.99989983371432645</v>
      </c>
    </row>
    <row r="874" spans="1:11" x14ac:dyDescent="0.25">
      <c r="A874" s="246" t="s">
        <v>73</v>
      </c>
      <c r="B874" s="360" t="s">
        <v>1243</v>
      </c>
      <c r="C874" s="361" t="s">
        <v>1336</v>
      </c>
      <c r="D874" s="362" t="s">
        <v>1057</v>
      </c>
      <c r="E874" s="361" t="s">
        <v>390</v>
      </c>
      <c r="F874" s="361" t="s">
        <v>136</v>
      </c>
      <c r="G874" s="405">
        <v>6</v>
      </c>
      <c r="H874" s="716">
        <v>8.7799999999999994</v>
      </c>
      <c r="I874" s="269">
        <v>52.68</v>
      </c>
      <c r="J874" s="270">
        <f t="shared" si="26"/>
        <v>2.0448064193097019E-6</v>
      </c>
      <c r="K874" s="271">
        <f t="shared" si="27"/>
        <v>0.99990187852074575</v>
      </c>
    </row>
    <row r="875" spans="1:11" x14ac:dyDescent="0.25">
      <c r="A875" s="246" t="s">
        <v>73</v>
      </c>
      <c r="B875" s="360" t="s">
        <v>5329</v>
      </c>
      <c r="C875" s="361" t="s">
        <v>164</v>
      </c>
      <c r="D875" s="362" t="s">
        <v>5330</v>
      </c>
      <c r="E875" s="361" t="s">
        <v>390</v>
      </c>
      <c r="F875" s="361" t="s">
        <v>136</v>
      </c>
      <c r="G875" s="405">
        <v>2</v>
      </c>
      <c r="H875" s="716">
        <v>26.32</v>
      </c>
      <c r="I875" s="269">
        <v>52.64</v>
      </c>
      <c r="J875" s="270">
        <f t="shared" si="26"/>
        <v>2.0432537948455336E-6</v>
      </c>
      <c r="K875" s="271">
        <f t="shared" si="27"/>
        <v>0.99990392177454057</v>
      </c>
    </row>
    <row r="876" spans="1:11" ht="25.5" x14ac:dyDescent="0.25">
      <c r="A876" s="246" t="s">
        <v>73</v>
      </c>
      <c r="B876" s="360" t="s">
        <v>4140</v>
      </c>
      <c r="C876" s="361" t="s">
        <v>974</v>
      </c>
      <c r="D876" s="362" t="s">
        <v>4141</v>
      </c>
      <c r="E876" s="361" t="s">
        <v>390</v>
      </c>
      <c r="F876" s="361" t="s">
        <v>2175</v>
      </c>
      <c r="G876" s="405">
        <v>7.68</v>
      </c>
      <c r="H876" s="716">
        <v>6.82</v>
      </c>
      <c r="I876" s="269">
        <v>52.377600000000001</v>
      </c>
      <c r="J876" s="270">
        <f t="shared" si="26"/>
        <v>2.0330685783605893E-6</v>
      </c>
      <c r="K876" s="271">
        <f t="shared" si="27"/>
        <v>0.99990595484311895</v>
      </c>
    </row>
    <row r="877" spans="1:11" x14ac:dyDescent="0.25">
      <c r="A877" s="246" t="s">
        <v>73</v>
      </c>
      <c r="B877" s="360" t="s">
        <v>665</v>
      </c>
      <c r="C877" s="361" t="s">
        <v>1336</v>
      </c>
      <c r="D877" s="362" t="s">
        <v>402</v>
      </c>
      <c r="E877" s="361" t="s">
        <v>390</v>
      </c>
      <c r="F877" s="361" t="s">
        <v>141</v>
      </c>
      <c r="G877" s="405">
        <v>7.3996519999999997</v>
      </c>
      <c r="H877" s="716">
        <v>7.04</v>
      </c>
      <c r="I877" s="269">
        <v>52.09355008</v>
      </c>
      <c r="J877" s="270">
        <f t="shared" si="26"/>
        <v>2.0220430069896625E-6</v>
      </c>
      <c r="K877" s="271">
        <f t="shared" si="27"/>
        <v>0.99990797688612598</v>
      </c>
    </row>
    <row r="878" spans="1:11" ht="25.5" x14ac:dyDescent="0.25">
      <c r="A878" s="246" t="s">
        <v>73</v>
      </c>
      <c r="B878" s="360" t="s">
        <v>4062</v>
      </c>
      <c r="C878" s="361" t="s">
        <v>931</v>
      </c>
      <c r="D878" s="362" t="s">
        <v>4063</v>
      </c>
      <c r="E878" s="361" t="s">
        <v>390</v>
      </c>
      <c r="F878" s="361" t="s">
        <v>159</v>
      </c>
      <c r="G878" s="405">
        <v>5</v>
      </c>
      <c r="H878" s="716">
        <v>10.25</v>
      </c>
      <c r="I878" s="269">
        <v>51.25</v>
      </c>
      <c r="J878" s="270">
        <f t="shared" si="26"/>
        <v>1.9893000947156838E-6</v>
      </c>
      <c r="K878" s="271">
        <f t="shared" si="27"/>
        <v>0.99990996618622074</v>
      </c>
    </row>
    <row r="879" spans="1:11" x14ac:dyDescent="0.25">
      <c r="A879" s="246" t="s">
        <v>73</v>
      </c>
      <c r="B879" s="360" t="s">
        <v>5248</v>
      </c>
      <c r="C879" s="361" t="s">
        <v>1336</v>
      </c>
      <c r="D879" s="362" t="s">
        <v>5249</v>
      </c>
      <c r="E879" s="361" t="s">
        <v>390</v>
      </c>
      <c r="F879" s="361" t="s">
        <v>136</v>
      </c>
      <c r="G879" s="405">
        <v>1</v>
      </c>
      <c r="H879" s="716">
        <v>50.82</v>
      </c>
      <c r="I879" s="269">
        <v>50.82</v>
      </c>
      <c r="J879" s="270">
        <f t="shared" si="26"/>
        <v>1.9726093817258742E-6</v>
      </c>
      <c r="K879" s="271">
        <f t="shared" si="27"/>
        <v>0.99991193879560247</v>
      </c>
    </row>
    <row r="880" spans="1:11" ht="38.25" x14ac:dyDescent="0.25">
      <c r="A880" s="246" t="s">
        <v>73</v>
      </c>
      <c r="B880" s="360" t="s">
        <v>5363</v>
      </c>
      <c r="C880" s="361" t="s">
        <v>164</v>
      </c>
      <c r="D880" s="362" t="s">
        <v>5364</v>
      </c>
      <c r="E880" s="361" t="s">
        <v>390</v>
      </c>
      <c r="F880" s="361" t="s">
        <v>136</v>
      </c>
      <c r="G880" s="405">
        <v>4</v>
      </c>
      <c r="H880" s="716">
        <v>12.65</v>
      </c>
      <c r="I880" s="269">
        <v>50.6</v>
      </c>
      <c r="J880" s="270">
        <f t="shared" si="26"/>
        <v>1.9640699471729484E-6</v>
      </c>
      <c r="K880" s="271">
        <f t="shared" si="27"/>
        <v>0.9999139028655496</v>
      </c>
    </row>
    <row r="881" spans="1:11" x14ac:dyDescent="0.25">
      <c r="A881" s="246" t="s">
        <v>73</v>
      </c>
      <c r="B881" s="360" t="s">
        <v>5262</v>
      </c>
      <c r="C881" s="361" t="s">
        <v>1336</v>
      </c>
      <c r="D881" s="362" t="s">
        <v>5263</v>
      </c>
      <c r="E881" s="361" t="s">
        <v>390</v>
      </c>
      <c r="F881" s="361" t="s">
        <v>136</v>
      </c>
      <c r="G881" s="405">
        <v>16</v>
      </c>
      <c r="H881" s="716">
        <v>3.14</v>
      </c>
      <c r="I881" s="269">
        <v>50.24</v>
      </c>
      <c r="J881" s="270">
        <f t="shared" si="26"/>
        <v>1.9500963269954333E-6</v>
      </c>
      <c r="K881" s="271">
        <f t="shared" si="27"/>
        <v>0.99991585296187657</v>
      </c>
    </row>
    <row r="882" spans="1:11" x14ac:dyDescent="0.25">
      <c r="A882" s="246" t="s">
        <v>73</v>
      </c>
      <c r="B882" s="360" t="s">
        <v>1202</v>
      </c>
      <c r="C882" s="361" t="s">
        <v>1336</v>
      </c>
      <c r="D882" s="362" t="s">
        <v>1203</v>
      </c>
      <c r="E882" s="361" t="s">
        <v>390</v>
      </c>
      <c r="F882" s="361" t="s">
        <v>136</v>
      </c>
      <c r="G882" s="405">
        <v>8</v>
      </c>
      <c r="H882" s="716">
        <v>6.11</v>
      </c>
      <c r="I882" s="269">
        <v>48.88</v>
      </c>
      <c r="J882" s="270">
        <f t="shared" si="26"/>
        <v>1.8973070952137096E-6</v>
      </c>
      <c r="K882" s="271">
        <f t="shared" si="27"/>
        <v>0.99991775026897178</v>
      </c>
    </row>
    <row r="883" spans="1:11" x14ac:dyDescent="0.25">
      <c r="A883" s="246" t="s">
        <v>73</v>
      </c>
      <c r="B883" s="360" t="s">
        <v>4870</v>
      </c>
      <c r="C883" s="361" t="s">
        <v>1336</v>
      </c>
      <c r="D883" s="362" t="s">
        <v>4871</v>
      </c>
      <c r="E883" s="361" t="s">
        <v>390</v>
      </c>
      <c r="F883" s="361" t="s">
        <v>136</v>
      </c>
      <c r="G883" s="405">
        <v>29</v>
      </c>
      <c r="H883" s="716">
        <v>1.68</v>
      </c>
      <c r="I883" s="269">
        <v>48.72</v>
      </c>
      <c r="J883" s="270">
        <f t="shared" si="26"/>
        <v>1.8910965973570363E-6</v>
      </c>
      <c r="K883" s="271">
        <f t="shared" si="27"/>
        <v>0.9999196413655691</v>
      </c>
    </row>
    <row r="884" spans="1:11" x14ac:dyDescent="0.25">
      <c r="A884" s="246" t="s">
        <v>73</v>
      </c>
      <c r="B884" s="360" t="s">
        <v>1204</v>
      </c>
      <c r="C884" s="361" t="s">
        <v>1336</v>
      </c>
      <c r="D884" s="362" t="s">
        <v>1205</v>
      </c>
      <c r="E884" s="361" t="s">
        <v>390</v>
      </c>
      <c r="F884" s="361" t="s">
        <v>136</v>
      </c>
      <c r="G884" s="405">
        <v>3</v>
      </c>
      <c r="H884" s="716">
        <v>16.04</v>
      </c>
      <c r="I884" s="269">
        <v>48.12</v>
      </c>
      <c r="J884" s="270">
        <f t="shared" si="26"/>
        <v>1.867807230394511E-6</v>
      </c>
      <c r="K884" s="271">
        <f t="shared" si="27"/>
        <v>0.99992150917279954</v>
      </c>
    </row>
    <row r="885" spans="1:11" x14ac:dyDescent="0.25">
      <c r="A885" s="246" t="s">
        <v>73</v>
      </c>
      <c r="B885" s="360" t="s">
        <v>5018</v>
      </c>
      <c r="C885" s="361" t="s">
        <v>1336</v>
      </c>
      <c r="D885" s="362" t="s">
        <v>5019</v>
      </c>
      <c r="E885" s="361" t="s">
        <v>390</v>
      </c>
      <c r="F885" s="361" t="s">
        <v>156</v>
      </c>
      <c r="G885" s="405">
        <v>3.8753199999999999</v>
      </c>
      <c r="H885" s="716">
        <v>12.18</v>
      </c>
      <c r="I885" s="269">
        <v>47.2013976</v>
      </c>
      <c r="J885" s="270">
        <f t="shared" si="26"/>
        <v>1.8321511164174173E-6</v>
      </c>
      <c r="K885" s="271">
        <f t="shared" si="27"/>
        <v>0.99992334132391592</v>
      </c>
    </row>
    <row r="886" spans="1:11" x14ac:dyDescent="0.25">
      <c r="A886" s="246" t="s">
        <v>73</v>
      </c>
      <c r="B886" s="360" t="s">
        <v>4381</v>
      </c>
      <c r="C886" s="361" t="s">
        <v>160</v>
      </c>
      <c r="D886" s="362" t="s">
        <v>4382</v>
      </c>
      <c r="E886" s="361" t="s">
        <v>390</v>
      </c>
      <c r="F886" s="361" t="s">
        <v>159</v>
      </c>
      <c r="G886" s="405">
        <v>1</v>
      </c>
      <c r="H886" s="716">
        <v>46.86</v>
      </c>
      <c r="I886" s="269">
        <v>46.86</v>
      </c>
      <c r="J886" s="270">
        <f t="shared" si="26"/>
        <v>1.8188995597732086E-6</v>
      </c>
      <c r="K886" s="271">
        <f t="shared" si="27"/>
        <v>0.99992516022347566</v>
      </c>
    </row>
    <row r="887" spans="1:11" x14ac:dyDescent="0.25">
      <c r="A887" s="246" t="s">
        <v>73</v>
      </c>
      <c r="B887" s="360" t="s">
        <v>4648</v>
      </c>
      <c r="C887" s="361" t="s">
        <v>1336</v>
      </c>
      <c r="D887" s="362" t="s">
        <v>4649</v>
      </c>
      <c r="E887" s="361" t="s">
        <v>390</v>
      </c>
      <c r="F887" s="361" t="s">
        <v>136</v>
      </c>
      <c r="G887" s="405">
        <v>2</v>
      </c>
      <c r="H887" s="716">
        <v>23.15</v>
      </c>
      <c r="I887" s="269">
        <v>46.3</v>
      </c>
      <c r="J887" s="270">
        <f t="shared" si="26"/>
        <v>1.7971628172748516E-6</v>
      </c>
      <c r="K887" s="271">
        <f t="shared" si="27"/>
        <v>0.99992695738629289</v>
      </c>
    </row>
    <row r="888" spans="1:11" x14ac:dyDescent="0.25">
      <c r="A888" s="246" t="s">
        <v>73</v>
      </c>
      <c r="B888" s="360" t="s">
        <v>5366</v>
      </c>
      <c r="C888" s="361" t="s">
        <v>164</v>
      </c>
      <c r="D888" s="362" t="s">
        <v>5367</v>
      </c>
      <c r="E888" s="361" t="s">
        <v>390</v>
      </c>
      <c r="F888" s="361" t="s">
        <v>136</v>
      </c>
      <c r="G888" s="405">
        <v>4</v>
      </c>
      <c r="H888" s="716">
        <v>11.32</v>
      </c>
      <c r="I888" s="269">
        <v>45.28</v>
      </c>
      <c r="J888" s="270">
        <f t="shared" si="26"/>
        <v>1.7575708934385592E-6</v>
      </c>
      <c r="K888" s="271">
        <f t="shared" si="27"/>
        <v>0.99992871495718638</v>
      </c>
    </row>
    <row r="889" spans="1:11" x14ac:dyDescent="0.25">
      <c r="A889" s="246" t="s">
        <v>73</v>
      </c>
      <c r="B889" s="360" t="s">
        <v>4181</v>
      </c>
      <c r="C889" s="361" t="s">
        <v>164</v>
      </c>
      <c r="D889" s="362" t="s">
        <v>4182</v>
      </c>
      <c r="E889" s="361" t="s">
        <v>390</v>
      </c>
      <c r="F889" s="361" t="s">
        <v>136</v>
      </c>
      <c r="G889" s="405">
        <v>3</v>
      </c>
      <c r="H889" s="716">
        <v>14.9</v>
      </c>
      <c r="I889" s="269">
        <v>44.7</v>
      </c>
      <c r="J889" s="270">
        <f t="shared" si="26"/>
        <v>1.7350578387081183E-6</v>
      </c>
      <c r="K889" s="271">
        <f t="shared" si="27"/>
        <v>0.99993045001502512</v>
      </c>
    </row>
    <row r="890" spans="1:11" x14ac:dyDescent="0.25">
      <c r="A890" s="246" t="s">
        <v>73</v>
      </c>
      <c r="B890" s="360" t="s">
        <v>481</v>
      </c>
      <c r="C890" s="361" t="s">
        <v>1336</v>
      </c>
      <c r="D890" s="362" t="s">
        <v>482</v>
      </c>
      <c r="E890" s="361" t="s">
        <v>390</v>
      </c>
      <c r="F890" s="361" t="s">
        <v>136</v>
      </c>
      <c r="G890" s="405">
        <v>27</v>
      </c>
      <c r="H890" s="716">
        <v>1.64</v>
      </c>
      <c r="I890" s="269">
        <v>44.28</v>
      </c>
      <c r="J890" s="270">
        <f t="shared" si="26"/>
        <v>1.7187552818343508E-6</v>
      </c>
      <c r="K890" s="271">
        <f t="shared" si="27"/>
        <v>0.99993216877030699</v>
      </c>
    </row>
    <row r="891" spans="1:11" x14ac:dyDescent="0.25">
      <c r="A891" s="246" t="s">
        <v>73</v>
      </c>
      <c r="B891" s="360" t="s">
        <v>1236</v>
      </c>
      <c r="C891" s="361" t="s">
        <v>1336</v>
      </c>
      <c r="D891" s="362" t="s">
        <v>1237</v>
      </c>
      <c r="E891" s="361" t="s">
        <v>390</v>
      </c>
      <c r="F891" s="361" t="s">
        <v>141</v>
      </c>
      <c r="G891" s="405">
        <v>0.80800000000000005</v>
      </c>
      <c r="H891" s="716">
        <v>52.46</v>
      </c>
      <c r="I891" s="269">
        <v>42.387680000000003</v>
      </c>
      <c r="J891" s="270">
        <f t="shared" si="26"/>
        <v>1.6453037236834751E-6</v>
      </c>
      <c r="K891" s="271">
        <f t="shared" si="27"/>
        <v>0.9999338140740307</v>
      </c>
    </row>
    <row r="892" spans="1:11" ht="25.5" x14ac:dyDescent="0.25">
      <c r="A892" s="246" t="s">
        <v>73</v>
      </c>
      <c r="B892" s="360" t="s">
        <v>5604</v>
      </c>
      <c r="C892" s="361" t="s">
        <v>1097</v>
      </c>
      <c r="D892" s="362" t="s">
        <v>5605</v>
      </c>
      <c r="E892" s="361" t="s">
        <v>390</v>
      </c>
      <c r="F892" s="361" t="s">
        <v>136</v>
      </c>
      <c r="G892" s="405">
        <v>4.6210255</v>
      </c>
      <c r="H892" s="716">
        <v>9.1</v>
      </c>
      <c r="I892" s="269">
        <v>42.051332049999999</v>
      </c>
      <c r="J892" s="270">
        <f t="shared" si="26"/>
        <v>1.6322481722924032E-6</v>
      </c>
      <c r="K892" s="271">
        <f t="shared" si="27"/>
        <v>0.99993544632220299</v>
      </c>
    </row>
    <row r="893" spans="1:11" x14ac:dyDescent="0.25">
      <c r="A893" s="246" t="s">
        <v>73</v>
      </c>
      <c r="B893" s="360" t="s">
        <v>5219</v>
      </c>
      <c r="C893" s="361" t="s">
        <v>1336</v>
      </c>
      <c r="D893" s="362" t="s">
        <v>5220</v>
      </c>
      <c r="E893" s="361" t="s">
        <v>390</v>
      </c>
      <c r="F893" s="361" t="s">
        <v>136</v>
      </c>
      <c r="G893" s="405">
        <v>3</v>
      </c>
      <c r="H893" s="716">
        <v>13.9</v>
      </c>
      <c r="I893" s="269">
        <v>41.7</v>
      </c>
      <c r="J893" s="270">
        <f t="shared" si="26"/>
        <v>1.618611003895493E-6</v>
      </c>
      <c r="K893" s="271">
        <f t="shared" si="27"/>
        <v>0.99993706493320689</v>
      </c>
    </row>
    <row r="894" spans="1:11" x14ac:dyDescent="0.25">
      <c r="A894" s="246" t="s">
        <v>73</v>
      </c>
      <c r="B894" s="360" t="s">
        <v>4284</v>
      </c>
      <c r="C894" s="361" t="s">
        <v>160</v>
      </c>
      <c r="D894" s="362" t="s">
        <v>4285</v>
      </c>
      <c r="E894" s="361" t="s">
        <v>390</v>
      </c>
      <c r="F894" s="361" t="s">
        <v>159</v>
      </c>
      <c r="G894" s="405">
        <v>1</v>
      </c>
      <c r="H894" s="716">
        <v>40.89</v>
      </c>
      <c r="I894" s="269">
        <v>40.89</v>
      </c>
      <c r="J894" s="270">
        <f t="shared" si="26"/>
        <v>1.587170358496084E-6</v>
      </c>
      <c r="K894" s="271">
        <f t="shared" si="27"/>
        <v>0.99993865210356536</v>
      </c>
    </row>
    <row r="895" spans="1:11" x14ac:dyDescent="0.25">
      <c r="A895" s="246" t="s">
        <v>73</v>
      </c>
      <c r="B895" s="360" t="s">
        <v>1181</v>
      </c>
      <c r="C895" s="361" t="s">
        <v>1336</v>
      </c>
      <c r="D895" s="362" t="s">
        <v>1182</v>
      </c>
      <c r="E895" s="361" t="s">
        <v>390</v>
      </c>
      <c r="F895" s="361" t="s">
        <v>136</v>
      </c>
      <c r="G895" s="405">
        <v>3</v>
      </c>
      <c r="H895" s="716">
        <v>12.95</v>
      </c>
      <c r="I895" s="269">
        <v>38.85</v>
      </c>
      <c r="J895" s="270">
        <f t="shared" si="26"/>
        <v>1.5079865108234988E-6</v>
      </c>
      <c r="K895" s="271">
        <f t="shared" si="27"/>
        <v>0.99994016009007614</v>
      </c>
    </row>
    <row r="896" spans="1:11" ht="25.5" x14ac:dyDescent="0.25">
      <c r="A896" s="246" t="s">
        <v>73</v>
      </c>
      <c r="B896" s="360" t="s">
        <v>4202</v>
      </c>
      <c r="C896" s="361" t="s">
        <v>160</v>
      </c>
      <c r="D896" s="362" t="s">
        <v>4203</v>
      </c>
      <c r="E896" s="361" t="s">
        <v>390</v>
      </c>
      <c r="F896" s="361" t="s">
        <v>159</v>
      </c>
      <c r="G896" s="405">
        <v>15</v>
      </c>
      <c r="H896" s="716">
        <v>2.56</v>
      </c>
      <c r="I896" s="269">
        <v>38.4</v>
      </c>
      <c r="J896" s="270">
        <f t="shared" si="26"/>
        <v>1.490519485601605E-6</v>
      </c>
      <c r="K896" s="271">
        <f t="shared" si="27"/>
        <v>0.99994165060956175</v>
      </c>
    </row>
    <row r="897" spans="1:11" ht="25.5" x14ac:dyDescent="0.25">
      <c r="A897" s="246" t="s">
        <v>73</v>
      </c>
      <c r="B897" s="360" t="s">
        <v>4195</v>
      </c>
      <c r="C897" s="361" t="s">
        <v>160</v>
      </c>
      <c r="D897" s="362" t="s">
        <v>4196</v>
      </c>
      <c r="E897" s="361" t="s">
        <v>390</v>
      </c>
      <c r="F897" s="361" t="s">
        <v>159</v>
      </c>
      <c r="G897" s="405">
        <v>12</v>
      </c>
      <c r="H897" s="716">
        <v>3.19</v>
      </c>
      <c r="I897" s="269">
        <v>38.28</v>
      </c>
      <c r="J897" s="270">
        <f t="shared" si="26"/>
        <v>1.4858616122090999E-6</v>
      </c>
      <c r="K897" s="271">
        <f t="shared" si="27"/>
        <v>0.99994313647117394</v>
      </c>
    </row>
    <row r="898" spans="1:11" x14ac:dyDescent="0.25">
      <c r="A898" s="246" t="s">
        <v>73</v>
      </c>
      <c r="B898" s="360" t="s">
        <v>679</v>
      </c>
      <c r="C898" s="361" t="s">
        <v>1336</v>
      </c>
      <c r="D898" s="362" t="s">
        <v>422</v>
      </c>
      <c r="E898" s="361" t="s">
        <v>390</v>
      </c>
      <c r="F898" s="361" t="s">
        <v>136</v>
      </c>
      <c r="G898" s="405">
        <v>13</v>
      </c>
      <c r="H898" s="716">
        <v>2.83</v>
      </c>
      <c r="I898" s="269">
        <v>36.79</v>
      </c>
      <c r="J898" s="270">
        <f t="shared" si="26"/>
        <v>1.4280263509188292E-6</v>
      </c>
      <c r="K898" s="271">
        <f t="shared" si="27"/>
        <v>0.99994456449752489</v>
      </c>
    </row>
    <row r="899" spans="1:11" x14ac:dyDescent="0.25">
      <c r="A899" s="246" t="s">
        <v>73</v>
      </c>
      <c r="B899" s="360" t="s">
        <v>5020</v>
      </c>
      <c r="C899" s="361" t="s">
        <v>1336</v>
      </c>
      <c r="D899" s="362" t="s">
        <v>5021</v>
      </c>
      <c r="E899" s="361" t="s">
        <v>390</v>
      </c>
      <c r="F899" s="361" t="s">
        <v>136</v>
      </c>
      <c r="G899" s="405">
        <v>22.24</v>
      </c>
      <c r="H899" s="716">
        <v>1.61</v>
      </c>
      <c r="I899" s="269">
        <v>35.806399999999996</v>
      </c>
      <c r="J899" s="270">
        <f t="shared" si="26"/>
        <v>1.3898473153449296E-6</v>
      </c>
      <c r="K899" s="271">
        <f t="shared" si="27"/>
        <v>0.99994595434484024</v>
      </c>
    </row>
    <row r="900" spans="1:11" x14ac:dyDescent="0.25">
      <c r="A900" s="246" t="s">
        <v>73</v>
      </c>
      <c r="B900" s="360" t="s">
        <v>5108</v>
      </c>
      <c r="C900" s="361" t="s">
        <v>1635</v>
      </c>
      <c r="D900" s="362" t="s">
        <v>5109</v>
      </c>
      <c r="E900" s="361" t="s">
        <v>390</v>
      </c>
      <c r="F900" s="361" t="s">
        <v>159</v>
      </c>
      <c r="G900" s="405">
        <v>3.9376959999999999</v>
      </c>
      <c r="H900" s="716">
        <v>9.01</v>
      </c>
      <c r="I900" s="269">
        <v>35.47864096</v>
      </c>
      <c r="J900" s="270">
        <f t="shared" si="26"/>
        <v>1.3771251477485217E-6</v>
      </c>
      <c r="K900" s="271">
        <f t="shared" si="27"/>
        <v>0.99994733146998793</v>
      </c>
    </row>
    <row r="901" spans="1:11" x14ac:dyDescent="0.25">
      <c r="A901" s="246" t="s">
        <v>73</v>
      </c>
      <c r="B901" s="360" t="s">
        <v>4064</v>
      </c>
      <c r="C901" s="361" t="s">
        <v>1336</v>
      </c>
      <c r="D901" s="362" t="s">
        <v>4065</v>
      </c>
      <c r="E901" s="361" t="s">
        <v>390</v>
      </c>
      <c r="F901" s="361" t="s">
        <v>136</v>
      </c>
      <c r="G901" s="405">
        <v>152</v>
      </c>
      <c r="H901" s="716">
        <v>0.23</v>
      </c>
      <c r="I901" s="269">
        <v>34.96</v>
      </c>
      <c r="J901" s="270">
        <f t="shared" si="26"/>
        <v>1.3569937816831279E-6</v>
      </c>
      <c r="K901" s="271">
        <f t="shared" si="27"/>
        <v>0.99994868846376961</v>
      </c>
    </row>
    <row r="902" spans="1:11" ht="25.5" x14ac:dyDescent="0.25">
      <c r="A902" s="246" t="s">
        <v>73</v>
      </c>
      <c r="B902" s="360" t="s">
        <v>5259</v>
      </c>
      <c r="C902" s="361" t="s">
        <v>164</v>
      </c>
      <c r="D902" s="362" t="s">
        <v>5260</v>
      </c>
      <c r="E902" s="361" t="s">
        <v>390</v>
      </c>
      <c r="F902" s="361" t="s">
        <v>136</v>
      </c>
      <c r="G902" s="405">
        <v>9</v>
      </c>
      <c r="H902" s="716">
        <v>3.85</v>
      </c>
      <c r="I902" s="269">
        <v>34.65</v>
      </c>
      <c r="J902" s="270">
        <f t="shared" si="26"/>
        <v>1.3449609420858231E-6</v>
      </c>
      <c r="K902" s="271">
        <f t="shared" si="27"/>
        <v>0.99995003342471167</v>
      </c>
    </row>
    <row r="903" spans="1:11" ht="38.25" x14ac:dyDescent="0.25">
      <c r="A903" s="246" t="s">
        <v>73</v>
      </c>
      <c r="B903" s="360" t="s">
        <v>4179</v>
      </c>
      <c r="C903" s="361" t="s">
        <v>142</v>
      </c>
      <c r="D903" s="362" t="s">
        <v>4180</v>
      </c>
      <c r="E903" s="361" t="s">
        <v>390</v>
      </c>
      <c r="F903" s="361" t="s">
        <v>136</v>
      </c>
      <c r="G903" s="405">
        <v>1</v>
      </c>
      <c r="H903" s="716">
        <v>33.81</v>
      </c>
      <c r="I903" s="269">
        <v>33.81</v>
      </c>
      <c r="J903" s="270">
        <f t="shared" si="26"/>
        <v>1.3123558283382882E-6</v>
      </c>
      <c r="K903" s="271">
        <f t="shared" si="27"/>
        <v>0.99995134578054001</v>
      </c>
    </row>
    <row r="904" spans="1:11" x14ac:dyDescent="0.25">
      <c r="A904" s="246" t="s">
        <v>73</v>
      </c>
      <c r="B904" s="360" t="s">
        <v>4309</v>
      </c>
      <c r="C904" s="361" t="s">
        <v>1336</v>
      </c>
      <c r="D904" s="362" t="s">
        <v>4310</v>
      </c>
      <c r="E904" s="361" t="s">
        <v>390</v>
      </c>
      <c r="F904" s="361" t="s">
        <v>131</v>
      </c>
      <c r="G904" s="405">
        <v>1.5946</v>
      </c>
      <c r="H904" s="716">
        <v>21.06</v>
      </c>
      <c r="I904" s="269">
        <v>33.582276</v>
      </c>
      <c r="J904" s="270">
        <f t="shared" si="26"/>
        <v>1.3035165820013312E-6</v>
      </c>
      <c r="K904" s="271">
        <f t="shared" si="27"/>
        <v>0.99995264929712202</v>
      </c>
    </row>
    <row r="905" spans="1:11" ht="38.25" x14ac:dyDescent="0.25">
      <c r="A905" s="246" t="s">
        <v>73</v>
      </c>
      <c r="B905" s="360" t="s">
        <v>4159</v>
      </c>
      <c r="C905" s="361" t="s">
        <v>142</v>
      </c>
      <c r="D905" s="362" t="s">
        <v>4160</v>
      </c>
      <c r="E905" s="361" t="s">
        <v>390</v>
      </c>
      <c r="F905" s="361" t="s">
        <v>136</v>
      </c>
      <c r="G905" s="405">
        <v>12</v>
      </c>
      <c r="H905" s="716">
        <v>2.78</v>
      </c>
      <c r="I905" s="269">
        <v>33.36</v>
      </c>
      <c r="J905" s="270">
        <f t="shared" si="26"/>
        <v>1.2948888031163942E-6</v>
      </c>
      <c r="K905" s="271">
        <f t="shared" si="27"/>
        <v>0.99995394418592509</v>
      </c>
    </row>
    <row r="906" spans="1:11" x14ac:dyDescent="0.25">
      <c r="A906" s="246" t="s">
        <v>73</v>
      </c>
      <c r="B906" s="360" t="s">
        <v>5382</v>
      </c>
      <c r="C906" s="361" t="s">
        <v>160</v>
      </c>
      <c r="D906" s="362" t="s">
        <v>5383</v>
      </c>
      <c r="E906" s="361" t="s">
        <v>390</v>
      </c>
      <c r="F906" s="361" t="s">
        <v>159</v>
      </c>
      <c r="G906" s="405">
        <v>1</v>
      </c>
      <c r="H906" s="716">
        <v>31.45</v>
      </c>
      <c r="I906" s="269">
        <v>31.45</v>
      </c>
      <c r="J906" s="270">
        <f t="shared" si="26"/>
        <v>1.2207509849523561E-6</v>
      </c>
      <c r="K906" s="271">
        <f t="shared" si="27"/>
        <v>0.99995516493691006</v>
      </c>
    </row>
    <row r="907" spans="1:11" x14ac:dyDescent="0.25">
      <c r="A907" s="246" t="s">
        <v>73</v>
      </c>
      <c r="B907" s="360" t="s">
        <v>1211</v>
      </c>
      <c r="C907" s="361" t="s">
        <v>1336</v>
      </c>
      <c r="D907" s="362" t="s">
        <v>1212</v>
      </c>
      <c r="E907" s="361" t="s">
        <v>390</v>
      </c>
      <c r="F907" s="361" t="s">
        <v>136</v>
      </c>
      <c r="G907" s="405">
        <v>2</v>
      </c>
      <c r="H907" s="716">
        <v>15.45</v>
      </c>
      <c r="I907" s="269">
        <v>30.9</v>
      </c>
      <c r="J907" s="270">
        <f t="shared" si="26"/>
        <v>1.1994023985700414E-6</v>
      </c>
      <c r="K907" s="271">
        <f t="shared" si="27"/>
        <v>0.99995636433930868</v>
      </c>
    </row>
    <row r="908" spans="1:11" ht="38.25" x14ac:dyDescent="0.25">
      <c r="A908" s="246" t="s">
        <v>73</v>
      </c>
      <c r="B908" s="360" t="s">
        <v>5772</v>
      </c>
      <c r="C908" s="361" t="s">
        <v>160</v>
      </c>
      <c r="D908" s="362" t="s">
        <v>5773</v>
      </c>
      <c r="E908" s="361" t="s">
        <v>491</v>
      </c>
      <c r="F908" s="361" t="s">
        <v>159</v>
      </c>
      <c r="G908" s="405">
        <v>8.0130462749120005E-3</v>
      </c>
      <c r="H908" s="716">
        <v>3839.53</v>
      </c>
      <c r="I908" s="269">
        <v>30.766331563912871</v>
      </c>
      <c r="J908" s="270">
        <f t="shared" si="26"/>
        <v>1.1942139764711416E-6</v>
      </c>
      <c r="K908" s="271">
        <f t="shared" si="27"/>
        <v>0.99995755855328516</v>
      </c>
    </row>
    <row r="909" spans="1:11" x14ac:dyDescent="0.25">
      <c r="A909" s="246" t="s">
        <v>73</v>
      </c>
      <c r="B909" s="360" t="s">
        <v>4522</v>
      </c>
      <c r="C909" s="361" t="s">
        <v>3787</v>
      </c>
      <c r="D909" s="362" t="s">
        <v>4523</v>
      </c>
      <c r="E909" s="361" t="s">
        <v>390</v>
      </c>
      <c r="F909" s="361" t="s">
        <v>138</v>
      </c>
      <c r="G909" s="405">
        <v>0.126</v>
      </c>
      <c r="H909" s="716">
        <v>239.41</v>
      </c>
      <c r="I909" s="269">
        <v>30.165659999999999</v>
      </c>
      <c r="J909" s="270">
        <f t="shared" ref="J909:J972" si="28">(I909/$K$987)</f>
        <v>1.170898542344607E-6</v>
      </c>
      <c r="K909" s="271">
        <f t="shared" ref="K909:K972" si="29">(J909+K908)</f>
        <v>0.99995872945182751</v>
      </c>
    </row>
    <row r="910" spans="1:11" x14ac:dyDescent="0.25">
      <c r="A910" s="246" t="s">
        <v>73</v>
      </c>
      <c r="B910" s="360" t="s">
        <v>1192</v>
      </c>
      <c r="C910" s="361" t="s">
        <v>1336</v>
      </c>
      <c r="D910" s="362" t="s">
        <v>1193</v>
      </c>
      <c r="E910" s="361" t="s">
        <v>390</v>
      </c>
      <c r="F910" s="361" t="s">
        <v>136</v>
      </c>
      <c r="G910" s="405">
        <v>2</v>
      </c>
      <c r="H910" s="716">
        <v>14.66</v>
      </c>
      <c r="I910" s="269">
        <v>29.32</v>
      </c>
      <c r="J910" s="270">
        <f t="shared" si="28"/>
        <v>1.1380737322353921E-6</v>
      </c>
      <c r="K910" s="271">
        <f t="shared" si="29"/>
        <v>0.99995986752555976</v>
      </c>
    </row>
    <row r="911" spans="1:11" x14ac:dyDescent="0.25">
      <c r="A911" s="246" t="s">
        <v>73</v>
      </c>
      <c r="B911" s="360" t="s">
        <v>4842</v>
      </c>
      <c r="C911" s="361" t="s">
        <v>1336</v>
      </c>
      <c r="D911" s="362" t="s">
        <v>4843</v>
      </c>
      <c r="E911" s="361" t="s">
        <v>390</v>
      </c>
      <c r="F911" s="361" t="s">
        <v>136</v>
      </c>
      <c r="G911" s="405">
        <v>5</v>
      </c>
      <c r="H911" s="716">
        <v>5.82</v>
      </c>
      <c r="I911" s="269">
        <v>29.1</v>
      </c>
      <c r="J911" s="270">
        <f t="shared" si="28"/>
        <v>1.1295342976824663E-6</v>
      </c>
      <c r="K911" s="271">
        <f t="shared" si="29"/>
        <v>0.99996099705985741</v>
      </c>
    </row>
    <row r="912" spans="1:11" x14ac:dyDescent="0.25">
      <c r="A912" s="246" t="s">
        <v>73</v>
      </c>
      <c r="B912" s="360" t="s">
        <v>5397</v>
      </c>
      <c r="C912" s="361" t="s">
        <v>1336</v>
      </c>
      <c r="D912" s="362" t="s">
        <v>5398</v>
      </c>
      <c r="E912" s="361" t="s">
        <v>390</v>
      </c>
      <c r="F912" s="361" t="s">
        <v>136</v>
      </c>
      <c r="G912" s="405">
        <v>2</v>
      </c>
      <c r="H912" s="716">
        <v>14.29</v>
      </c>
      <c r="I912" s="269">
        <v>28.58</v>
      </c>
      <c r="J912" s="270">
        <f t="shared" si="28"/>
        <v>1.1093501796482777E-6</v>
      </c>
      <c r="K912" s="271">
        <f t="shared" si="29"/>
        <v>0.99996210641003702</v>
      </c>
    </row>
    <row r="913" spans="1:11" x14ac:dyDescent="0.25">
      <c r="A913" s="246" t="s">
        <v>73</v>
      </c>
      <c r="B913" s="360" t="s">
        <v>4243</v>
      </c>
      <c r="C913" s="361" t="s">
        <v>1336</v>
      </c>
      <c r="D913" s="362" t="s">
        <v>4244</v>
      </c>
      <c r="E913" s="361" t="s">
        <v>390</v>
      </c>
      <c r="F913" s="361" t="s">
        <v>136</v>
      </c>
      <c r="G913" s="405">
        <v>2</v>
      </c>
      <c r="H913" s="716">
        <v>14.28</v>
      </c>
      <c r="I913" s="269">
        <v>28.56</v>
      </c>
      <c r="J913" s="270">
        <f t="shared" si="28"/>
        <v>1.1085738674161937E-6</v>
      </c>
      <c r="K913" s="271">
        <f t="shared" si="29"/>
        <v>0.99996321498390439</v>
      </c>
    </row>
    <row r="914" spans="1:11" x14ac:dyDescent="0.25">
      <c r="A914" s="246" t="s">
        <v>73</v>
      </c>
      <c r="B914" s="360" t="s">
        <v>5702</v>
      </c>
      <c r="C914" s="361" t="s">
        <v>160</v>
      </c>
      <c r="D914" s="362" t="s">
        <v>5703</v>
      </c>
      <c r="E914" s="361" t="s">
        <v>390</v>
      </c>
      <c r="F914" s="361" t="s">
        <v>2175</v>
      </c>
      <c r="G914" s="405">
        <v>1.2363014999999999</v>
      </c>
      <c r="H914" s="716">
        <v>23.09</v>
      </c>
      <c r="I914" s="269">
        <v>28.546201634999999</v>
      </c>
      <c r="J914" s="270">
        <f t="shared" si="28"/>
        <v>1.1080382754395805E-6</v>
      </c>
      <c r="K914" s="271">
        <f t="shared" si="29"/>
        <v>0.99996432302217986</v>
      </c>
    </row>
    <row r="915" spans="1:11" x14ac:dyDescent="0.25">
      <c r="A915" s="246" t="s">
        <v>73</v>
      </c>
      <c r="B915" s="360" t="s">
        <v>4464</v>
      </c>
      <c r="C915" s="361" t="s">
        <v>1336</v>
      </c>
      <c r="D915" s="362" t="s">
        <v>4465</v>
      </c>
      <c r="E915" s="361" t="s">
        <v>390</v>
      </c>
      <c r="F915" s="361" t="s">
        <v>156</v>
      </c>
      <c r="G915" s="405">
        <v>4.5746000000000002</v>
      </c>
      <c r="H915" s="716">
        <v>6.24</v>
      </c>
      <c r="I915" s="269">
        <v>28.545504000000001</v>
      </c>
      <c r="J915" s="270">
        <f t="shared" si="28"/>
        <v>1.1080111963103791E-6</v>
      </c>
      <c r="K915" s="271">
        <f t="shared" si="29"/>
        <v>0.99996543103337621</v>
      </c>
    </row>
    <row r="916" spans="1:11" x14ac:dyDescent="0.25">
      <c r="A916" s="246" t="s">
        <v>73</v>
      </c>
      <c r="B916" s="360" t="s">
        <v>1238</v>
      </c>
      <c r="C916" s="361" t="s">
        <v>1336</v>
      </c>
      <c r="D916" s="362" t="s">
        <v>1239</v>
      </c>
      <c r="E916" s="361" t="s">
        <v>390</v>
      </c>
      <c r="F916" s="361" t="s">
        <v>136</v>
      </c>
      <c r="G916" s="405">
        <v>3.141216</v>
      </c>
      <c r="H916" s="716">
        <v>8.9</v>
      </c>
      <c r="I916" s="269">
        <v>27.9568224</v>
      </c>
      <c r="J916" s="270">
        <f t="shared" si="28"/>
        <v>1.0851611599662351E-6</v>
      </c>
      <c r="K916" s="271">
        <f t="shared" si="29"/>
        <v>0.99996651619453614</v>
      </c>
    </row>
    <row r="917" spans="1:11" ht="38.25" x14ac:dyDescent="0.25">
      <c r="A917" s="246" t="s">
        <v>73</v>
      </c>
      <c r="B917" s="360" t="s">
        <v>4379</v>
      </c>
      <c r="C917" s="361" t="s">
        <v>142</v>
      </c>
      <c r="D917" s="362" t="s">
        <v>4380</v>
      </c>
      <c r="E917" s="361" t="s">
        <v>390</v>
      </c>
      <c r="F917" s="361" t="s">
        <v>136</v>
      </c>
      <c r="G917" s="405">
        <v>4</v>
      </c>
      <c r="H917" s="716">
        <v>6.97</v>
      </c>
      <c r="I917" s="269">
        <v>27.88</v>
      </c>
      <c r="J917" s="270">
        <f t="shared" si="28"/>
        <v>1.082179251525332E-6</v>
      </c>
      <c r="K917" s="271">
        <f t="shared" si="29"/>
        <v>0.99996759837378768</v>
      </c>
    </row>
    <row r="918" spans="1:11" x14ac:dyDescent="0.25">
      <c r="A918" s="246" t="s">
        <v>73</v>
      </c>
      <c r="B918" s="360" t="s">
        <v>4596</v>
      </c>
      <c r="C918" s="361" t="s">
        <v>1336</v>
      </c>
      <c r="D918" s="362" t="s">
        <v>2344</v>
      </c>
      <c r="E918" s="361" t="s">
        <v>390</v>
      </c>
      <c r="F918" s="361" t="s">
        <v>136</v>
      </c>
      <c r="G918" s="405">
        <v>2</v>
      </c>
      <c r="H918" s="716">
        <v>13.75</v>
      </c>
      <c r="I918" s="269">
        <v>27.5</v>
      </c>
      <c r="J918" s="270">
        <f t="shared" si="28"/>
        <v>1.0674293191157327E-6</v>
      </c>
      <c r="K918" s="271">
        <f t="shared" si="29"/>
        <v>0.99996866580310684</v>
      </c>
    </row>
    <row r="919" spans="1:11" x14ac:dyDescent="0.25">
      <c r="A919" s="246" t="s">
        <v>73</v>
      </c>
      <c r="B919" s="360" t="s">
        <v>1183</v>
      </c>
      <c r="C919" s="361" t="s">
        <v>1336</v>
      </c>
      <c r="D919" s="362" t="s">
        <v>1184</v>
      </c>
      <c r="E919" s="361" t="s">
        <v>390</v>
      </c>
      <c r="F919" s="361" t="s">
        <v>136</v>
      </c>
      <c r="G919" s="405">
        <v>3</v>
      </c>
      <c r="H919" s="716">
        <v>8.76</v>
      </c>
      <c r="I919" s="269">
        <v>26.28</v>
      </c>
      <c r="J919" s="270">
        <f t="shared" si="28"/>
        <v>1.0200742729585984E-6</v>
      </c>
      <c r="K919" s="271">
        <f t="shared" si="29"/>
        <v>0.99996968587737978</v>
      </c>
    </row>
    <row r="920" spans="1:11" x14ac:dyDescent="0.25">
      <c r="A920" s="246" t="s">
        <v>73</v>
      </c>
      <c r="B920" s="360" t="s">
        <v>4190</v>
      </c>
      <c r="C920" s="361" t="s">
        <v>1635</v>
      </c>
      <c r="D920" s="362" t="s">
        <v>4191</v>
      </c>
      <c r="E920" s="361" t="s">
        <v>390</v>
      </c>
      <c r="F920" s="361" t="s">
        <v>159</v>
      </c>
      <c r="G920" s="405">
        <v>3</v>
      </c>
      <c r="H920" s="716">
        <v>8.67</v>
      </c>
      <c r="I920" s="269">
        <v>26.01</v>
      </c>
      <c r="J920" s="270">
        <f t="shared" si="28"/>
        <v>1.0095940578254622E-6</v>
      </c>
      <c r="K920" s="271">
        <f t="shared" si="29"/>
        <v>0.99997069547143758</v>
      </c>
    </row>
    <row r="921" spans="1:11" x14ac:dyDescent="0.25">
      <c r="A921" s="246" t="s">
        <v>73</v>
      </c>
      <c r="B921" s="360" t="s">
        <v>1194</v>
      </c>
      <c r="C921" s="361" t="s">
        <v>1336</v>
      </c>
      <c r="D921" s="362" t="s">
        <v>1195</v>
      </c>
      <c r="E921" s="361" t="s">
        <v>390</v>
      </c>
      <c r="F921" s="361" t="s">
        <v>136</v>
      </c>
      <c r="G921" s="405">
        <v>4</v>
      </c>
      <c r="H921" s="716">
        <v>6.27</v>
      </c>
      <c r="I921" s="269">
        <v>25.08</v>
      </c>
      <c r="J921" s="270">
        <f t="shared" si="28"/>
        <v>9.7349553903354811E-7</v>
      </c>
      <c r="K921" s="271">
        <f t="shared" si="29"/>
        <v>0.99997166896697665</v>
      </c>
    </row>
    <row r="922" spans="1:11" x14ac:dyDescent="0.25">
      <c r="A922" s="246"/>
      <c r="B922" s="360" t="s">
        <v>5644</v>
      </c>
      <c r="C922" s="361" t="s">
        <v>164</v>
      </c>
      <c r="D922" s="362" t="s">
        <v>5645</v>
      </c>
      <c r="E922" s="361" t="s">
        <v>390</v>
      </c>
      <c r="F922" s="361" t="s">
        <v>141</v>
      </c>
      <c r="G922" s="405">
        <v>1.8</v>
      </c>
      <c r="H922" s="716">
        <v>13.57</v>
      </c>
      <c r="I922" s="269">
        <v>24.425999999999998</v>
      </c>
      <c r="J922" s="270">
        <f t="shared" si="28"/>
        <v>9.4811012904439583E-7</v>
      </c>
      <c r="K922" s="271">
        <f t="shared" si="29"/>
        <v>0.99997261707710572</v>
      </c>
    </row>
    <row r="923" spans="1:11" x14ac:dyDescent="0.25">
      <c r="A923" s="246"/>
      <c r="B923" s="360" t="s">
        <v>4257</v>
      </c>
      <c r="C923" s="361" t="s">
        <v>1336</v>
      </c>
      <c r="D923" s="362" t="s">
        <v>4258</v>
      </c>
      <c r="E923" s="361" t="s">
        <v>390</v>
      </c>
      <c r="F923" s="361" t="s">
        <v>136</v>
      </c>
      <c r="G923" s="405">
        <v>6</v>
      </c>
      <c r="H923" s="716">
        <v>4.01</v>
      </c>
      <c r="I923" s="269">
        <v>24.06</v>
      </c>
      <c r="J923" s="270">
        <f t="shared" si="28"/>
        <v>9.339036151972555E-7</v>
      </c>
      <c r="K923" s="271">
        <f t="shared" si="29"/>
        <v>0.99997355098072094</v>
      </c>
    </row>
    <row r="924" spans="1:11" x14ac:dyDescent="0.25">
      <c r="A924" s="246"/>
      <c r="B924" s="360" t="s">
        <v>5706</v>
      </c>
      <c r="C924" s="361" t="s">
        <v>160</v>
      </c>
      <c r="D924" s="362" t="s">
        <v>5707</v>
      </c>
      <c r="E924" s="361" t="s">
        <v>390</v>
      </c>
      <c r="F924" s="361" t="s">
        <v>188</v>
      </c>
      <c r="G924" s="405">
        <v>2.36141976</v>
      </c>
      <c r="H924" s="716">
        <v>10.050000000000001</v>
      </c>
      <c r="I924" s="269">
        <v>23.732268588</v>
      </c>
      <c r="J924" s="270">
        <f t="shared" si="28"/>
        <v>9.2118251999856479E-7</v>
      </c>
      <c r="K924" s="271">
        <f t="shared" si="29"/>
        <v>0.99997447216324098</v>
      </c>
    </row>
    <row r="925" spans="1:11" x14ac:dyDescent="0.25">
      <c r="A925" s="246"/>
      <c r="B925" s="360" t="s">
        <v>5401</v>
      </c>
      <c r="C925" s="361" t="s">
        <v>1336</v>
      </c>
      <c r="D925" s="362" t="s">
        <v>5402</v>
      </c>
      <c r="E925" s="361" t="s">
        <v>390</v>
      </c>
      <c r="F925" s="361" t="s">
        <v>136</v>
      </c>
      <c r="G925" s="405">
        <v>1</v>
      </c>
      <c r="H925" s="716">
        <v>23.32</v>
      </c>
      <c r="I925" s="269">
        <v>23.32</v>
      </c>
      <c r="J925" s="270">
        <f t="shared" si="28"/>
        <v>9.0518006261014136E-7</v>
      </c>
      <c r="K925" s="271">
        <f t="shared" si="29"/>
        <v>0.99997537734330355</v>
      </c>
    </row>
    <row r="926" spans="1:11" x14ac:dyDescent="0.25">
      <c r="A926" s="246"/>
      <c r="B926" s="360" t="s">
        <v>4247</v>
      </c>
      <c r="C926" s="361" t="s">
        <v>1336</v>
      </c>
      <c r="D926" s="362" t="s">
        <v>4248</v>
      </c>
      <c r="E926" s="361" t="s">
        <v>390</v>
      </c>
      <c r="F926" s="361" t="s">
        <v>136</v>
      </c>
      <c r="G926" s="405">
        <v>2</v>
      </c>
      <c r="H926" s="716">
        <v>11.25</v>
      </c>
      <c r="I926" s="269">
        <v>22.5</v>
      </c>
      <c r="J926" s="270">
        <f t="shared" si="28"/>
        <v>8.7335126109469033E-7</v>
      </c>
      <c r="K926" s="271">
        <f t="shared" si="29"/>
        <v>0.99997625069456464</v>
      </c>
    </row>
    <row r="927" spans="1:11" x14ac:dyDescent="0.25">
      <c r="A927" s="246"/>
      <c r="B927" s="360" t="s">
        <v>1196</v>
      </c>
      <c r="C927" s="361" t="s">
        <v>1336</v>
      </c>
      <c r="D927" s="362" t="s">
        <v>1197</v>
      </c>
      <c r="E927" s="361" t="s">
        <v>390</v>
      </c>
      <c r="F927" s="361" t="s">
        <v>136</v>
      </c>
      <c r="G927" s="405">
        <v>5</v>
      </c>
      <c r="H927" s="716">
        <v>4.5</v>
      </c>
      <c r="I927" s="269">
        <v>22.5</v>
      </c>
      <c r="J927" s="270">
        <f t="shared" si="28"/>
        <v>8.7335126109469033E-7</v>
      </c>
      <c r="K927" s="271">
        <f t="shared" si="29"/>
        <v>0.99997712404582573</v>
      </c>
    </row>
    <row r="928" spans="1:11" x14ac:dyDescent="0.25">
      <c r="A928" s="246"/>
      <c r="B928" s="360" t="s">
        <v>5633</v>
      </c>
      <c r="C928" s="361" t="s">
        <v>3117</v>
      </c>
      <c r="D928" s="362" t="s">
        <v>5634</v>
      </c>
      <c r="E928" s="361" t="s">
        <v>651</v>
      </c>
      <c r="F928" s="361" t="s">
        <v>159</v>
      </c>
      <c r="G928" s="405">
        <v>8.0809966216216222E-2</v>
      </c>
      <c r="H928" s="716">
        <v>277.8415</v>
      </c>
      <c r="I928" s="269">
        <v>22.452362228462839</v>
      </c>
      <c r="J928" s="270">
        <f t="shared" si="28"/>
        <v>8.7150217185701394E-7</v>
      </c>
      <c r="K928" s="271">
        <f t="shared" si="29"/>
        <v>0.9999779955479976</v>
      </c>
    </row>
    <row r="929" spans="1:11" x14ac:dyDescent="0.25">
      <c r="A929" s="246"/>
      <c r="B929" s="360" t="s">
        <v>5306</v>
      </c>
      <c r="C929" s="361" t="s">
        <v>1336</v>
      </c>
      <c r="D929" s="362" t="s">
        <v>5307</v>
      </c>
      <c r="E929" s="361" t="s">
        <v>390</v>
      </c>
      <c r="F929" s="361" t="s">
        <v>136</v>
      </c>
      <c r="G929" s="405">
        <v>3</v>
      </c>
      <c r="H929" s="716">
        <v>7.43</v>
      </c>
      <c r="I929" s="269">
        <v>22.29</v>
      </c>
      <c r="J929" s="270">
        <f t="shared" si="28"/>
        <v>8.6519998265780656E-7</v>
      </c>
      <c r="K929" s="271">
        <f t="shared" si="29"/>
        <v>0.99997886074798026</v>
      </c>
    </row>
    <row r="930" spans="1:11" ht="25.5" x14ac:dyDescent="0.25">
      <c r="A930" s="246"/>
      <c r="B930" s="360" t="s">
        <v>5300</v>
      </c>
      <c r="C930" s="361" t="s">
        <v>160</v>
      </c>
      <c r="D930" s="362" t="s">
        <v>5301</v>
      </c>
      <c r="E930" s="361" t="s">
        <v>390</v>
      </c>
      <c r="F930" s="361" t="s">
        <v>159</v>
      </c>
      <c r="G930" s="405">
        <v>1</v>
      </c>
      <c r="H930" s="716">
        <v>21.96</v>
      </c>
      <c r="I930" s="269">
        <v>21.96</v>
      </c>
      <c r="J930" s="270">
        <f t="shared" si="28"/>
        <v>8.5239083082841788E-7</v>
      </c>
      <c r="K930" s="271">
        <f t="shared" si="29"/>
        <v>0.99997971313881107</v>
      </c>
    </row>
    <row r="931" spans="1:11" x14ac:dyDescent="0.25">
      <c r="A931" s="246"/>
      <c r="B931" s="360" t="s">
        <v>1225</v>
      </c>
      <c r="C931" s="361" t="s">
        <v>1336</v>
      </c>
      <c r="D931" s="362" t="s">
        <v>1226</v>
      </c>
      <c r="E931" s="361" t="s">
        <v>390</v>
      </c>
      <c r="F931" s="361" t="s">
        <v>136</v>
      </c>
      <c r="G931" s="405">
        <v>2</v>
      </c>
      <c r="H931" s="716">
        <v>10.97</v>
      </c>
      <c r="I931" s="269">
        <v>21.94</v>
      </c>
      <c r="J931" s="270">
        <f t="shared" si="28"/>
        <v>8.5161451859633371E-7</v>
      </c>
      <c r="K931" s="271">
        <f t="shared" si="29"/>
        <v>0.99998056475332964</v>
      </c>
    </row>
    <row r="932" spans="1:11" x14ac:dyDescent="0.25">
      <c r="A932" s="246"/>
      <c r="B932" s="360" t="s">
        <v>4138</v>
      </c>
      <c r="C932" s="361" t="s">
        <v>1336</v>
      </c>
      <c r="D932" s="362" t="s">
        <v>4139</v>
      </c>
      <c r="E932" s="361" t="s">
        <v>390</v>
      </c>
      <c r="F932" s="361" t="s">
        <v>136</v>
      </c>
      <c r="G932" s="405">
        <v>88</v>
      </c>
      <c r="H932" s="716">
        <v>0.24</v>
      </c>
      <c r="I932" s="269">
        <v>21.12</v>
      </c>
      <c r="J932" s="270">
        <f t="shared" si="28"/>
        <v>8.1978571708088279E-7</v>
      </c>
      <c r="K932" s="271">
        <f t="shared" si="29"/>
        <v>0.99998138453904672</v>
      </c>
    </row>
    <row r="933" spans="1:11" x14ac:dyDescent="0.25">
      <c r="A933" s="246"/>
      <c r="B933" s="360" t="s">
        <v>4848</v>
      </c>
      <c r="C933" s="361" t="s">
        <v>160</v>
      </c>
      <c r="D933" s="362" t="s">
        <v>4849</v>
      </c>
      <c r="E933" s="361" t="s">
        <v>390</v>
      </c>
      <c r="F933" s="361" t="s">
        <v>159</v>
      </c>
      <c r="G933" s="405">
        <v>6</v>
      </c>
      <c r="H933" s="716">
        <v>3.51</v>
      </c>
      <c r="I933" s="269">
        <v>21.06</v>
      </c>
      <c r="J933" s="270">
        <f t="shared" si="28"/>
        <v>8.1745678038463018E-7</v>
      </c>
      <c r="K933" s="271">
        <f t="shared" si="29"/>
        <v>0.9999822019958271</v>
      </c>
    </row>
    <row r="934" spans="1:11" x14ac:dyDescent="0.25">
      <c r="A934" s="246"/>
      <c r="B934" s="360" t="s">
        <v>4646</v>
      </c>
      <c r="C934" s="361" t="s">
        <v>1336</v>
      </c>
      <c r="D934" s="362" t="s">
        <v>4647</v>
      </c>
      <c r="E934" s="361" t="s">
        <v>390</v>
      </c>
      <c r="F934" s="361" t="s">
        <v>136</v>
      </c>
      <c r="G934" s="405">
        <v>1</v>
      </c>
      <c r="H934" s="716">
        <v>20.92</v>
      </c>
      <c r="I934" s="269">
        <v>20.92</v>
      </c>
      <c r="J934" s="270">
        <f t="shared" si="28"/>
        <v>8.120225947600411E-7</v>
      </c>
      <c r="K934" s="271">
        <f t="shared" si="29"/>
        <v>0.99998301401842182</v>
      </c>
    </row>
    <row r="935" spans="1:11" x14ac:dyDescent="0.25">
      <c r="A935" s="246"/>
      <c r="B935" s="360" t="s">
        <v>676</v>
      </c>
      <c r="C935" s="361" t="s">
        <v>1336</v>
      </c>
      <c r="D935" s="362" t="s">
        <v>420</v>
      </c>
      <c r="E935" s="361" t="s">
        <v>390</v>
      </c>
      <c r="F935" s="361" t="s">
        <v>156</v>
      </c>
      <c r="G935" s="405">
        <v>1.2673000000000001</v>
      </c>
      <c r="H935" s="716">
        <v>16.32</v>
      </c>
      <c r="I935" s="269">
        <v>20.682335999999999</v>
      </c>
      <c r="J935" s="270">
        <f t="shared" si="28"/>
        <v>8.0279752124373836E-7</v>
      </c>
      <c r="K935" s="271">
        <f t="shared" si="29"/>
        <v>0.99998381681594306</v>
      </c>
    </row>
    <row r="936" spans="1:11" x14ac:dyDescent="0.25">
      <c r="A936" s="246"/>
      <c r="B936" s="360" t="s">
        <v>5246</v>
      </c>
      <c r="C936" s="361" t="s">
        <v>1336</v>
      </c>
      <c r="D936" s="362" t="s">
        <v>5247</v>
      </c>
      <c r="E936" s="361" t="s">
        <v>390</v>
      </c>
      <c r="F936" s="361" t="s">
        <v>136</v>
      </c>
      <c r="G936" s="405">
        <v>1</v>
      </c>
      <c r="H936" s="716">
        <v>19.989999999999998</v>
      </c>
      <c r="I936" s="269">
        <v>19.989999999999998</v>
      </c>
      <c r="J936" s="270">
        <f t="shared" si="28"/>
        <v>7.7592407596812704E-7</v>
      </c>
      <c r="K936" s="271">
        <f t="shared" si="29"/>
        <v>0.99998459274001905</v>
      </c>
    </row>
    <row r="937" spans="1:11" ht="38.25" x14ac:dyDescent="0.25">
      <c r="A937" s="246"/>
      <c r="B937" s="360" t="s">
        <v>5369</v>
      </c>
      <c r="C937" s="361" t="s">
        <v>164</v>
      </c>
      <c r="D937" s="362" t="s">
        <v>5370</v>
      </c>
      <c r="E937" s="361" t="s">
        <v>390</v>
      </c>
      <c r="F937" s="361" t="s">
        <v>136</v>
      </c>
      <c r="G937" s="405">
        <v>4</v>
      </c>
      <c r="H937" s="716">
        <v>4.78</v>
      </c>
      <c r="I937" s="269">
        <v>19.12</v>
      </c>
      <c r="J937" s="270">
        <f t="shared" si="28"/>
        <v>7.421544938724658E-7</v>
      </c>
      <c r="K937" s="271">
        <f t="shared" si="29"/>
        <v>0.99998533489451291</v>
      </c>
    </row>
    <row r="938" spans="1:11" x14ac:dyDescent="0.25">
      <c r="A938" s="246"/>
      <c r="B938" s="360" t="s">
        <v>431</v>
      </c>
      <c r="C938" s="361" t="s">
        <v>1336</v>
      </c>
      <c r="D938" s="362" t="s">
        <v>432</v>
      </c>
      <c r="E938" s="361" t="s">
        <v>390</v>
      </c>
      <c r="F938" s="361" t="s">
        <v>136</v>
      </c>
      <c r="G938" s="405">
        <v>8</v>
      </c>
      <c r="H938" s="716">
        <v>2.39</v>
      </c>
      <c r="I938" s="269">
        <v>19.12</v>
      </c>
      <c r="J938" s="270">
        <f t="shared" si="28"/>
        <v>7.421544938724658E-7</v>
      </c>
      <c r="K938" s="271">
        <f t="shared" si="29"/>
        <v>0.99998607704900677</v>
      </c>
    </row>
    <row r="939" spans="1:11" x14ac:dyDescent="0.25">
      <c r="A939" s="246"/>
      <c r="B939" s="360" t="s">
        <v>5377</v>
      </c>
      <c r="C939" s="361" t="s">
        <v>160</v>
      </c>
      <c r="D939" s="362" t="s">
        <v>5378</v>
      </c>
      <c r="E939" s="361" t="s">
        <v>390</v>
      </c>
      <c r="F939" s="361" t="s">
        <v>159</v>
      </c>
      <c r="G939" s="405">
        <v>2</v>
      </c>
      <c r="H939" s="716">
        <v>9.41</v>
      </c>
      <c r="I939" s="269">
        <v>18.82</v>
      </c>
      <c r="J939" s="270">
        <f t="shared" si="28"/>
        <v>7.3050981039120327E-7</v>
      </c>
      <c r="K939" s="271">
        <f t="shared" si="29"/>
        <v>0.99998680755881719</v>
      </c>
    </row>
    <row r="940" spans="1:11" x14ac:dyDescent="0.25">
      <c r="A940" s="246"/>
      <c r="B940" s="360" t="s">
        <v>4395</v>
      </c>
      <c r="C940" s="361" t="s">
        <v>1336</v>
      </c>
      <c r="D940" s="362" t="s">
        <v>4396</v>
      </c>
      <c r="E940" s="361" t="s">
        <v>390</v>
      </c>
      <c r="F940" s="361" t="s">
        <v>136</v>
      </c>
      <c r="G940" s="405">
        <v>1</v>
      </c>
      <c r="H940" s="716">
        <v>18.739999999999998</v>
      </c>
      <c r="I940" s="269">
        <v>18.739999999999998</v>
      </c>
      <c r="J940" s="270">
        <f t="shared" si="28"/>
        <v>7.2740456146286649E-7</v>
      </c>
      <c r="K940" s="271">
        <f t="shared" si="29"/>
        <v>0.99998753496337867</v>
      </c>
    </row>
    <row r="941" spans="1:11" x14ac:dyDescent="0.25">
      <c r="A941" s="246"/>
      <c r="B941" s="360" t="s">
        <v>703</v>
      </c>
      <c r="C941" s="361" t="s">
        <v>1336</v>
      </c>
      <c r="D941" s="362" t="s">
        <v>449</v>
      </c>
      <c r="E941" s="361" t="s">
        <v>390</v>
      </c>
      <c r="F941" s="361" t="s">
        <v>156</v>
      </c>
      <c r="G941" s="405">
        <v>0.992896</v>
      </c>
      <c r="H941" s="716">
        <v>16.97</v>
      </c>
      <c r="I941" s="269">
        <v>16.849445119999999</v>
      </c>
      <c r="J941" s="270">
        <f t="shared" si="28"/>
        <v>6.5402151752434561E-7</v>
      </c>
      <c r="K941" s="271">
        <f t="shared" si="29"/>
        <v>0.99998818898489616</v>
      </c>
    </row>
    <row r="942" spans="1:11" ht="25.5" x14ac:dyDescent="0.25">
      <c r="A942" s="246"/>
      <c r="B942" s="360" t="s">
        <v>5710</v>
      </c>
      <c r="C942" s="361" t="s">
        <v>160</v>
      </c>
      <c r="D942" s="362" t="s">
        <v>5711</v>
      </c>
      <c r="E942" s="361" t="s">
        <v>390</v>
      </c>
      <c r="F942" s="361" t="s">
        <v>131</v>
      </c>
      <c r="G942" s="405">
        <v>0.59520251000000002</v>
      </c>
      <c r="H942" s="716">
        <v>27.55</v>
      </c>
      <c r="I942" s="269">
        <v>16.397829150500002</v>
      </c>
      <c r="J942" s="270">
        <f t="shared" si="28"/>
        <v>6.3649176745797563E-7</v>
      </c>
      <c r="K942" s="271">
        <f t="shared" si="29"/>
        <v>0.99998882547666357</v>
      </c>
    </row>
    <row r="943" spans="1:11" ht="25.5" x14ac:dyDescent="0.25">
      <c r="A943" s="246"/>
      <c r="B943" s="360" t="s">
        <v>5242</v>
      </c>
      <c r="C943" s="361" t="s">
        <v>160</v>
      </c>
      <c r="D943" s="362" t="s">
        <v>5243</v>
      </c>
      <c r="E943" s="361" t="s">
        <v>390</v>
      </c>
      <c r="F943" s="361" t="s">
        <v>159</v>
      </c>
      <c r="G943" s="405">
        <v>1</v>
      </c>
      <c r="H943" s="716">
        <v>15.96</v>
      </c>
      <c r="I943" s="269">
        <v>15.96</v>
      </c>
      <c r="J943" s="270">
        <f t="shared" si="28"/>
        <v>6.1949716120316703E-7</v>
      </c>
      <c r="K943" s="271">
        <f t="shared" si="29"/>
        <v>0.9999894449738248</v>
      </c>
    </row>
    <row r="944" spans="1:11" x14ac:dyDescent="0.25">
      <c r="A944" s="246"/>
      <c r="B944" s="360" t="s">
        <v>1342</v>
      </c>
      <c r="C944" s="361" t="s">
        <v>1336</v>
      </c>
      <c r="D944" s="362" t="s">
        <v>1343</v>
      </c>
      <c r="E944" s="361" t="s">
        <v>390</v>
      </c>
      <c r="F944" s="361" t="s">
        <v>156</v>
      </c>
      <c r="G944" s="405">
        <v>95.724000000000004</v>
      </c>
      <c r="H944" s="716">
        <v>0.16</v>
      </c>
      <c r="I944" s="269">
        <v>15.31584</v>
      </c>
      <c r="J944" s="270">
        <f t="shared" si="28"/>
        <v>5.9449369683220012E-7</v>
      </c>
      <c r="K944" s="271">
        <f t="shared" si="29"/>
        <v>0.99999003946752163</v>
      </c>
    </row>
    <row r="945" spans="1:11" x14ac:dyDescent="0.25">
      <c r="A945" s="246"/>
      <c r="B945" s="360" t="s">
        <v>4220</v>
      </c>
      <c r="C945" s="361" t="s">
        <v>164</v>
      </c>
      <c r="D945" s="362" t="s">
        <v>4221</v>
      </c>
      <c r="E945" s="361" t="s">
        <v>390</v>
      </c>
      <c r="F945" s="361" t="s">
        <v>136</v>
      </c>
      <c r="G945" s="405">
        <v>18</v>
      </c>
      <c r="H945" s="716">
        <v>0.85</v>
      </c>
      <c r="I945" s="269">
        <v>15.3</v>
      </c>
      <c r="J945" s="270">
        <f t="shared" si="28"/>
        <v>5.9387885754438946E-7</v>
      </c>
      <c r="K945" s="271">
        <f t="shared" si="29"/>
        <v>0.99999063334637917</v>
      </c>
    </row>
    <row r="946" spans="1:11" x14ac:dyDescent="0.25">
      <c r="A946" s="246"/>
      <c r="B946" s="360" t="s">
        <v>5416</v>
      </c>
      <c r="C946" s="361" t="s">
        <v>160</v>
      </c>
      <c r="D946" s="362" t="s">
        <v>5417</v>
      </c>
      <c r="E946" s="361" t="s">
        <v>390</v>
      </c>
      <c r="F946" s="361" t="s">
        <v>159</v>
      </c>
      <c r="G946" s="405">
        <v>2</v>
      </c>
      <c r="H946" s="716">
        <v>7.2</v>
      </c>
      <c r="I946" s="269">
        <v>14.4</v>
      </c>
      <c r="J946" s="270">
        <f t="shared" si="28"/>
        <v>5.5894480710060186E-7</v>
      </c>
      <c r="K946" s="271">
        <f t="shared" si="29"/>
        <v>0.99999119229118627</v>
      </c>
    </row>
    <row r="947" spans="1:11" ht="25.5" x14ac:dyDescent="0.25">
      <c r="A947" s="246"/>
      <c r="B947" s="360" t="s">
        <v>5755</v>
      </c>
      <c r="C947" s="361" t="s">
        <v>160</v>
      </c>
      <c r="D947" s="362" t="s">
        <v>5756</v>
      </c>
      <c r="E947" s="361" t="s">
        <v>390</v>
      </c>
      <c r="F947" s="361" t="s">
        <v>159</v>
      </c>
      <c r="G947" s="405">
        <v>1.1556531673145E-2</v>
      </c>
      <c r="H947" s="716">
        <v>1241.4000000000001</v>
      </c>
      <c r="I947" s="269">
        <v>14.346278419042203</v>
      </c>
      <c r="J947" s="270">
        <f t="shared" si="28"/>
        <v>5.5685957107938001E-7</v>
      </c>
      <c r="K947" s="271">
        <f t="shared" si="29"/>
        <v>0.99999174915075739</v>
      </c>
    </row>
    <row r="948" spans="1:11" x14ac:dyDescent="0.25">
      <c r="A948" s="246"/>
      <c r="B948" s="360" t="s">
        <v>446</v>
      </c>
      <c r="C948" s="361" t="s">
        <v>1336</v>
      </c>
      <c r="D948" s="362" t="s">
        <v>363</v>
      </c>
      <c r="E948" s="361" t="s">
        <v>390</v>
      </c>
      <c r="F948" s="361" t="s">
        <v>136</v>
      </c>
      <c r="G948" s="405">
        <v>3</v>
      </c>
      <c r="H948" s="716">
        <v>4.3600000000000003</v>
      </c>
      <c r="I948" s="269">
        <v>13.08</v>
      </c>
      <c r="J948" s="270">
        <f t="shared" si="28"/>
        <v>5.0770819978304672E-7</v>
      </c>
      <c r="K948" s="271">
        <f t="shared" si="29"/>
        <v>0.99999225685895721</v>
      </c>
    </row>
    <row r="949" spans="1:11" ht="38.25" x14ac:dyDescent="0.25">
      <c r="A949" s="246"/>
      <c r="B949" s="360" t="s">
        <v>5586</v>
      </c>
      <c r="C949" s="361" t="s">
        <v>160</v>
      </c>
      <c r="D949" s="362" t="s">
        <v>5587</v>
      </c>
      <c r="E949" s="361" t="s">
        <v>491</v>
      </c>
      <c r="F949" s="361" t="s">
        <v>159</v>
      </c>
      <c r="G949" s="405">
        <v>6.1625331009059999E-4</v>
      </c>
      <c r="H949" s="716">
        <v>21202.61</v>
      </c>
      <c r="I949" s="269">
        <v>13.066178595060057</v>
      </c>
      <c r="J949" s="270">
        <f t="shared" si="28"/>
        <v>5.0717171349707332E-7</v>
      </c>
      <c r="K949" s="271">
        <f t="shared" si="29"/>
        <v>0.99999276403067072</v>
      </c>
    </row>
    <row r="950" spans="1:11" x14ac:dyDescent="0.25">
      <c r="A950" s="246"/>
      <c r="B950" s="360" t="s">
        <v>413</v>
      </c>
      <c r="C950" s="361" t="s">
        <v>1336</v>
      </c>
      <c r="D950" s="362" t="s">
        <v>414</v>
      </c>
      <c r="E950" s="361" t="s">
        <v>390</v>
      </c>
      <c r="F950" s="361" t="s">
        <v>136</v>
      </c>
      <c r="G950" s="405">
        <v>6</v>
      </c>
      <c r="H950" s="716">
        <v>2.0699999999999998</v>
      </c>
      <c r="I950" s="269">
        <v>12.42</v>
      </c>
      <c r="J950" s="270">
        <f t="shared" si="28"/>
        <v>4.8208989612426904E-7</v>
      </c>
      <c r="K950" s="271">
        <f t="shared" si="29"/>
        <v>0.99999324612056684</v>
      </c>
    </row>
    <row r="951" spans="1:11" x14ac:dyDescent="0.25">
      <c r="A951" s="246"/>
      <c r="B951" s="360" t="s">
        <v>5627</v>
      </c>
      <c r="C951" s="361" t="s">
        <v>160</v>
      </c>
      <c r="D951" s="362" t="s">
        <v>5628</v>
      </c>
      <c r="E951" s="361" t="s">
        <v>390</v>
      </c>
      <c r="F951" s="361" t="s">
        <v>138</v>
      </c>
      <c r="G951" s="405">
        <v>7.7253792000000002E-2</v>
      </c>
      <c r="H951" s="716">
        <v>159.16</v>
      </c>
      <c r="I951" s="269">
        <v>12.295713534720001</v>
      </c>
      <c r="J951" s="270">
        <f t="shared" si="28"/>
        <v>4.7726564096030068E-7</v>
      </c>
      <c r="K951" s="271">
        <f t="shared" si="29"/>
        <v>0.99999372338620784</v>
      </c>
    </row>
    <row r="952" spans="1:11" x14ac:dyDescent="0.25">
      <c r="A952" s="246"/>
      <c r="B952" s="360" t="s">
        <v>4152</v>
      </c>
      <c r="C952" s="361" t="s">
        <v>1336</v>
      </c>
      <c r="D952" s="362" t="s">
        <v>1692</v>
      </c>
      <c r="E952" s="361" t="s">
        <v>390</v>
      </c>
      <c r="F952" s="361" t="s">
        <v>136</v>
      </c>
      <c r="G952" s="405">
        <v>2</v>
      </c>
      <c r="H952" s="716">
        <v>5.77</v>
      </c>
      <c r="I952" s="269">
        <v>11.54</v>
      </c>
      <c r="J952" s="270">
        <f t="shared" si="28"/>
        <v>4.4793215791256561E-7</v>
      </c>
      <c r="K952" s="271">
        <f t="shared" si="29"/>
        <v>0.99999417131836577</v>
      </c>
    </row>
    <row r="953" spans="1:11" x14ac:dyDescent="0.25">
      <c r="A953" s="246"/>
      <c r="B953" s="360" t="s">
        <v>4268</v>
      </c>
      <c r="C953" s="361" t="s">
        <v>1336</v>
      </c>
      <c r="D953" s="362" t="s">
        <v>4269</v>
      </c>
      <c r="E953" s="361" t="s">
        <v>390</v>
      </c>
      <c r="F953" s="361" t="s">
        <v>136</v>
      </c>
      <c r="G953" s="405">
        <v>2</v>
      </c>
      <c r="H953" s="716">
        <v>5.7</v>
      </c>
      <c r="I953" s="269">
        <v>11.4</v>
      </c>
      <c r="J953" s="270">
        <f t="shared" si="28"/>
        <v>4.4249797228797649E-7</v>
      </c>
      <c r="K953" s="271">
        <f t="shared" si="29"/>
        <v>0.99999461381633803</v>
      </c>
    </row>
    <row r="954" spans="1:11" x14ac:dyDescent="0.25">
      <c r="A954" s="246"/>
      <c r="B954" s="360" t="s">
        <v>4836</v>
      </c>
      <c r="C954" s="361" t="s">
        <v>1336</v>
      </c>
      <c r="D954" s="362" t="s">
        <v>4837</v>
      </c>
      <c r="E954" s="361" t="s">
        <v>390</v>
      </c>
      <c r="F954" s="361" t="s">
        <v>136</v>
      </c>
      <c r="G954" s="405">
        <v>5</v>
      </c>
      <c r="H954" s="716">
        <v>2.1</v>
      </c>
      <c r="I954" s="269">
        <v>10.5</v>
      </c>
      <c r="J954" s="270">
        <f t="shared" si="28"/>
        <v>4.0756392184418884E-7</v>
      </c>
      <c r="K954" s="271">
        <f t="shared" si="29"/>
        <v>0.99999502138025986</v>
      </c>
    </row>
    <row r="955" spans="1:11" x14ac:dyDescent="0.25">
      <c r="A955" s="246"/>
      <c r="B955" s="360" t="s">
        <v>4151</v>
      </c>
      <c r="C955" s="361" t="s">
        <v>1336</v>
      </c>
      <c r="D955" s="362" t="s">
        <v>1689</v>
      </c>
      <c r="E955" s="361" t="s">
        <v>390</v>
      </c>
      <c r="F955" s="361" t="s">
        <v>136</v>
      </c>
      <c r="G955" s="405">
        <v>2</v>
      </c>
      <c r="H955" s="716">
        <v>4.8099999999999996</v>
      </c>
      <c r="I955" s="269">
        <v>9.6199999999999992</v>
      </c>
      <c r="J955" s="270">
        <f t="shared" si="28"/>
        <v>3.7340618363248536E-7</v>
      </c>
      <c r="K955" s="271">
        <f t="shared" si="29"/>
        <v>0.9999953947864435</v>
      </c>
    </row>
    <row r="956" spans="1:11" x14ac:dyDescent="0.25">
      <c r="A956" s="246"/>
      <c r="B956" s="360" t="s">
        <v>4845</v>
      </c>
      <c r="C956" s="361" t="s">
        <v>1336</v>
      </c>
      <c r="D956" s="362" t="s">
        <v>4846</v>
      </c>
      <c r="E956" s="361" t="s">
        <v>390</v>
      </c>
      <c r="F956" s="361" t="s">
        <v>136</v>
      </c>
      <c r="G956" s="405">
        <v>1</v>
      </c>
      <c r="H956" s="716">
        <v>9.26</v>
      </c>
      <c r="I956" s="269">
        <v>9.26</v>
      </c>
      <c r="J956" s="270">
        <f t="shared" si="28"/>
        <v>3.5943256345497032E-7</v>
      </c>
      <c r="K956" s="271">
        <f t="shared" si="29"/>
        <v>0.99999575421900699</v>
      </c>
    </row>
    <row r="957" spans="1:11" ht="25.5" x14ac:dyDescent="0.25">
      <c r="A957" s="246"/>
      <c r="B957" s="360" t="s">
        <v>784</v>
      </c>
      <c r="C957" s="361" t="s">
        <v>1337</v>
      </c>
      <c r="D957" s="362" t="s">
        <v>625</v>
      </c>
      <c r="E957" s="361" t="s">
        <v>651</v>
      </c>
      <c r="F957" s="361" t="s">
        <v>239</v>
      </c>
      <c r="G957" s="405">
        <v>11.851844660194175</v>
      </c>
      <c r="H957" s="716">
        <v>0.71</v>
      </c>
      <c r="I957" s="269">
        <v>8.4148097087378648</v>
      </c>
      <c r="J957" s="270">
        <f t="shared" si="28"/>
        <v>3.2662598537769146E-7</v>
      </c>
      <c r="K957" s="271">
        <f t="shared" si="29"/>
        <v>0.99999608084499236</v>
      </c>
    </row>
    <row r="958" spans="1:11" x14ac:dyDescent="0.25">
      <c r="A958" s="246"/>
      <c r="B958" s="360" t="s">
        <v>4198</v>
      </c>
      <c r="C958" s="361" t="s">
        <v>164</v>
      </c>
      <c r="D958" s="362" t="s">
        <v>4199</v>
      </c>
      <c r="E958" s="361" t="s">
        <v>1292</v>
      </c>
      <c r="F958" s="361" t="s">
        <v>239</v>
      </c>
      <c r="G958" s="405">
        <v>3.1480000000000001</v>
      </c>
      <c r="H958" s="716">
        <v>2.67</v>
      </c>
      <c r="I958" s="269">
        <v>8.4051600000000004</v>
      </c>
      <c r="J958" s="270">
        <f t="shared" si="28"/>
        <v>3.2625142603122882E-7</v>
      </c>
      <c r="K958" s="271">
        <f t="shared" si="29"/>
        <v>0.99999640709641835</v>
      </c>
    </row>
    <row r="959" spans="1:11" x14ac:dyDescent="0.25">
      <c r="A959" s="246"/>
      <c r="B959" s="360" t="s">
        <v>5410</v>
      </c>
      <c r="C959" s="361" t="s">
        <v>1336</v>
      </c>
      <c r="D959" s="362" t="s">
        <v>5411</v>
      </c>
      <c r="E959" s="361" t="s">
        <v>390</v>
      </c>
      <c r="F959" s="361" t="s">
        <v>136</v>
      </c>
      <c r="G959" s="405">
        <v>2</v>
      </c>
      <c r="H959" s="716">
        <v>3.71</v>
      </c>
      <c r="I959" s="269">
        <v>7.42</v>
      </c>
      <c r="J959" s="270">
        <f t="shared" si="28"/>
        <v>2.8801183810322679E-7</v>
      </c>
      <c r="K959" s="271">
        <f t="shared" si="29"/>
        <v>0.99999669510825651</v>
      </c>
    </row>
    <row r="960" spans="1:11" x14ac:dyDescent="0.25">
      <c r="A960" s="246"/>
      <c r="B960" s="360" t="s">
        <v>836</v>
      </c>
      <c r="C960" s="361" t="s">
        <v>1336</v>
      </c>
      <c r="D960" s="362" t="s">
        <v>529</v>
      </c>
      <c r="E960" s="361" t="s">
        <v>390</v>
      </c>
      <c r="F960" s="361" t="s">
        <v>395</v>
      </c>
      <c r="G960" s="405">
        <v>0.30125000000000002</v>
      </c>
      <c r="H960" s="716">
        <v>24.4</v>
      </c>
      <c r="I960" s="269">
        <v>7.3505000000000003</v>
      </c>
      <c r="J960" s="270">
        <f t="shared" si="28"/>
        <v>2.8531415309673432E-7</v>
      </c>
      <c r="K960" s="271">
        <f t="shared" si="29"/>
        <v>0.99999698042240959</v>
      </c>
    </row>
    <row r="961" spans="1:11" x14ac:dyDescent="0.25">
      <c r="A961" s="246"/>
      <c r="B961" s="360" t="s">
        <v>5414</v>
      </c>
      <c r="C961" s="361" t="s">
        <v>1336</v>
      </c>
      <c r="D961" s="362" t="s">
        <v>5415</v>
      </c>
      <c r="E961" s="361" t="s">
        <v>390</v>
      </c>
      <c r="F961" s="361" t="s">
        <v>136</v>
      </c>
      <c r="G961" s="405">
        <v>1</v>
      </c>
      <c r="H961" s="716">
        <v>7.03</v>
      </c>
      <c r="I961" s="269">
        <v>7.03</v>
      </c>
      <c r="J961" s="270">
        <f t="shared" si="28"/>
        <v>2.7287374957758549E-7</v>
      </c>
      <c r="K961" s="271">
        <f t="shared" si="29"/>
        <v>0.99999725329615918</v>
      </c>
    </row>
    <row r="962" spans="1:11" x14ac:dyDescent="0.25">
      <c r="A962" s="246"/>
      <c r="B962" s="360" t="s">
        <v>5774</v>
      </c>
      <c r="C962" s="361" t="s">
        <v>160</v>
      </c>
      <c r="D962" s="362" t="s">
        <v>5775</v>
      </c>
      <c r="E962" s="361" t="s">
        <v>5776</v>
      </c>
      <c r="F962" s="361" t="s">
        <v>139</v>
      </c>
      <c r="G962" s="405">
        <v>6.0622821167999996</v>
      </c>
      <c r="H962" s="716">
        <v>1.1100000000000001</v>
      </c>
      <c r="I962" s="269">
        <v>6.7291331496479998</v>
      </c>
      <c r="J962" s="270">
        <f t="shared" si="28"/>
        <v>2.6119541876974075E-7</v>
      </c>
      <c r="K962" s="271">
        <f t="shared" si="29"/>
        <v>0.99999751449157792</v>
      </c>
    </row>
    <row r="963" spans="1:11" x14ac:dyDescent="0.25">
      <c r="A963" s="246"/>
      <c r="B963" s="360" t="s">
        <v>5704</v>
      </c>
      <c r="C963" s="361" t="s">
        <v>160</v>
      </c>
      <c r="D963" s="362" t="s">
        <v>5705</v>
      </c>
      <c r="E963" s="361" t="s">
        <v>390</v>
      </c>
      <c r="F963" s="361" t="s">
        <v>2175</v>
      </c>
      <c r="G963" s="405">
        <v>0.30614073000000003</v>
      </c>
      <c r="H963" s="716">
        <v>21.25</v>
      </c>
      <c r="I963" s="269">
        <v>6.5054905124999998</v>
      </c>
      <c r="J963" s="270">
        <f t="shared" si="28"/>
        <v>2.5251459302806306E-7</v>
      </c>
      <c r="K963" s="271">
        <f t="shared" si="29"/>
        <v>0.99999776700617093</v>
      </c>
    </row>
    <row r="964" spans="1:11" x14ac:dyDescent="0.25">
      <c r="A964" s="246"/>
      <c r="B964" s="360" t="s">
        <v>1223</v>
      </c>
      <c r="C964" s="361" t="s">
        <v>1336</v>
      </c>
      <c r="D964" s="362" t="s">
        <v>1224</v>
      </c>
      <c r="E964" s="361" t="s">
        <v>390</v>
      </c>
      <c r="F964" s="361" t="s">
        <v>136</v>
      </c>
      <c r="G964" s="405">
        <v>1</v>
      </c>
      <c r="H964" s="716">
        <v>5.75</v>
      </c>
      <c r="I964" s="269">
        <v>5.75</v>
      </c>
      <c r="J964" s="270">
        <f t="shared" si="28"/>
        <v>2.2318976672419866E-7</v>
      </c>
      <c r="K964" s="271">
        <f t="shared" si="29"/>
        <v>0.99999799019593771</v>
      </c>
    </row>
    <row r="965" spans="1:11" ht="38.25" x14ac:dyDescent="0.25">
      <c r="A965" s="246"/>
      <c r="B965" s="360" t="s">
        <v>5718</v>
      </c>
      <c r="C965" s="361" t="s">
        <v>160</v>
      </c>
      <c r="D965" s="362" t="s">
        <v>5719</v>
      </c>
      <c r="E965" s="361" t="s">
        <v>390</v>
      </c>
      <c r="F965" s="361" t="s">
        <v>2175</v>
      </c>
      <c r="G965" s="405">
        <v>0.64680000000000004</v>
      </c>
      <c r="H965" s="716">
        <v>8.6199999999999992</v>
      </c>
      <c r="I965" s="269">
        <v>5.5754159999999997</v>
      </c>
      <c r="J965" s="270">
        <f t="shared" si="28"/>
        <v>2.1641318198788951E-7</v>
      </c>
      <c r="K965" s="271">
        <f t="shared" si="29"/>
        <v>0.99999820660911976</v>
      </c>
    </row>
    <row r="966" spans="1:11" x14ac:dyDescent="0.25">
      <c r="A966" s="246"/>
      <c r="B966" s="360" t="s">
        <v>411</v>
      </c>
      <c r="C966" s="361" t="s">
        <v>1336</v>
      </c>
      <c r="D966" s="362" t="s">
        <v>412</v>
      </c>
      <c r="E966" s="361" t="s">
        <v>390</v>
      </c>
      <c r="F966" s="361" t="s">
        <v>136</v>
      </c>
      <c r="G966" s="405">
        <v>5</v>
      </c>
      <c r="H966" s="716">
        <v>1.0900000000000001</v>
      </c>
      <c r="I966" s="269">
        <v>5.45</v>
      </c>
      <c r="J966" s="270">
        <f t="shared" si="28"/>
        <v>2.1154508324293613E-7</v>
      </c>
      <c r="K966" s="271">
        <f t="shared" si="29"/>
        <v>0.99999841815420298</v>
      </c>
    </row>
    <row r="967" spans="1:11" x14ac:dyDescent="0.25">
      <c r="A967" s="246"/>
      <c r="B967" s="360" t="s">
        <v>5403</v>
      </c>
      <c r="C967" s="361" t="s">
        <v>1336</v>
      </c>
      <c r="D967" s="362" t="s">
        <v>5404</v>
      </c>
      <c r="E967" s="361" t="s">
        <v>390</v>
      </c>
      <c r="F967" s="361" t="s">
        <v>136</v>
      </c>
      <c r="G967" s="405">
        <v>1</v>
      </c>
      <c r="H967" s="716">
        <v>5.3</v>
      </c>
      <c r="I967" s="269">
        <v>5.3</v>
      </c>
      <c r="J967" s="270">
        <f t="shared" si="28"/>
        <v>2.0572274150230484E-7</v>
      </c>
      <c r="K967" s="271">
        <f t="shared" si="29"/>
        <v>0.99999862387694449</v>
      </c>
    </row>
    <row r="968" spans="1:11" x14ac:dyDescent="0.25">
      <c r="A968" s="246"/>
      <c r="B968" s="360" t="s">
        <v>4357</v>
      </c>
      <c r="C968" s="361" t="s">
        <v>1336</v>
      </c>
      <c r="D968" s="362" t="s">
        <v>2043</v>
      </c>
      <c r="E968" s="361" t="s">
        <v>390</v>
      </c>
      <c r="F968" s="361" t="s">
        <v>141</v>
      </c>
      <c r="G968" s="405">
        <v>0.20200000000000001</v>
      </c>
      <c r="H968" s="716">
        <v>25.36</v>
      </c>
      <c r="I968" s="269">
        <v>5.1227200000000002</v>
      </c>
      <c r="J968" s="270">
        <f t="shared" si="28"/>
        <v>1.9884150987711076E-7</v>
      </c>
      <c r="K968" s="271">
        <f t="shared" si="29"/>
        <v>0.99999882271845442</v>
      </c>
    </row>
    <row r="969" spans="1:11" x14ac:dyDescent="0.25">
      <c r="A969" s="246"/>
      <c r="B969" s="360" t="s">
        <v>4345</v>
      </c>
      <c r="C969" s="361" t="s">
        <v>1336</v>
      </c>
      <c r="D969" s="362" t="s">
        <v>2030</v>
      </c>
      <c r="E969" s="361" t="s">
        <v>390</v>
      </c>
      <c r="F969" s="361" t="s">
        <v>141</v>
      </c>
      <c r="G969" s="405">
        <v>0.10100000000000001</v>
      </c>
      <c r="H969" s="716">
        <v>46.51</v>
      </c>
      <c r="I969" s="269">
        <v>4.6975100000000003</v>
      </c>
      <c r="J969" s="270">
        <f t="shared" si="28"/>
        <v>1.8233672366688529E-7</v>
      </c>
      <c r="K969" s="271">
        <f t="shared" si="29"/>
        <v>0.99999900505517814</v>
      </c>
    </row>
    <row r="970" spans="1:11" x14ac:dyDescent="0.25">
      <c r="A970" s="246"/>
      <c r="B970" s="360" t="s">
        <v>5385</v>
      </c>
      <c r="C970" s="361" t="s">
        <v>1336</v>
      </c>
      <c r="D970" s="362" t="s">
        <v>5386</v>
      </c>
      <c r="E970" s="361" t="s">
        <v>390</v>
      </c>
      <c r="F970" s="361" t="s">
        <v>136</v>
      </c>
      <c r="G970" s="405">
        <v>2</v>
      </c>
      <c r="H970" s="716">
        <v>2.15</v>
      </c>
      <c r="I970" s="269">
        <v>4.3</v>
      </c>
      <c r="J970" s="270">
        <f t="shared" si="28"/>
        <v>1.6690712989809637E-7</v>
      </c>
      <c r="K970" s="271">
        <f t="shared" si="29"/>
        <v>0.99999917196230803</v>
      </c>
    </row>
    <row r="971" spans="1:11" x14ac:dyDescent="0.25">
      <c r="A971" s="246"/>
      <c r="B971" s="360" t="s">
        <v>5356</v>
      </c>
      <c r="C971" s="361" t="s">
        <v>164</v>
      </c>
      <c r="D971" s="362" t="s">
        <v>5357</v>
      </c>
      <c r="E971" s="361" t="s">
        <v>390</v>
      </c>
      <c r="F971" s="361" t="s">
        <v>141</v>
      </c>
      <c r="G971" s="405">
        <v>13.4</v>
      </c>
      <c r="H971" s="716">
        <v>0.3</v>
      </c>
      <c r="I971" s="269">
        <v>4.0199999999999996</v>
      </c>
      <c r="J971" s="270">
        <f t="shared" si="28"/>
        <v>1.5603875864891801E-7</v>
      </c>
      <c r="K971" s="271">
        <f t="shared" si="29"/>
        <v>0.99999932800106672</v>
      </c>
    </row>
    <row r="972" spans="1:11" ht="25.5" x14ac:dyDescent="0.25">
      <c r="A972" s="246"/>
      <c r="B972" s="360" t="s">
        <v>4360</v>
      </c>
      <c r="C972" s="361" t="s">
        <v>160</v>
      </c>
      <c r="D972" s="362" t="s">
        <v>4361</v>
      </c>
      <c r="E972" s="361" t="s">
        <v>390</v>
      </c>
      <c r="F972" s="361" t="s">
        <v>159</v>
      </c>
      <c r="G972" s="405">
        <v>1.2800000000000001E-2</v>
      </c>
      <c r="H972" s="716">
        <v>276.93</v>
      </c>
      <c r="I972" s="269">
        <v>3.5447039999999999</v>
      </c>
      <c r="J972" s="270">
        <f t="shared" si="28"/>
        <v>1.3758985371588414E-7</v>
      </c>
      <c r="K972" s="271">
        <f t="shared" si="29"/>
        <v>0.99999946559092046</v>
      </c>
    </row>
    <row r="973" spans="1:11" ht="38.25" x14ac:dyDescent="0.25">
      <c r="A973" s="246"/>
      <c r="B973" s="360" t="s">
        <v>4377</v>
      </c>
      <c r="C973" s="361" t="s">
        <v>142</v>
      </c>
      <c r="D973" s="362" t="s">
        <v>4378</v>
      </c>
      <c r="E973" s="361" t="s">
        <v>390</v>
      </c>
      <c r="F973" s="361" t="s">
        <v>136</v>
      </c>
      <c r="G973" s="405">
        <v>0.5</v>
      </c>
      <c r="H973" s="716">
        <v>5.59</v>
      </c>
      <c r="I973" s="269">
        <v>2.7949999999999999</v>
      </c>
      <c r="J973" s="270">
        <f t="shared" ref="J973:J984" si="30">(I973/$K$987)</f>
        <v>1.0848963443376264E-7</v>
      </c>
      <c r="K973" s="271">
        <f t="shared" ref="K973:K984" si="31">(J973+K972)</f>
        <v>0.99999957408055484</v>
      </c>
    </row>
    <row r="974" spans="1:11" x14ac:dyDescent="0.25">
      <c r="A974" s="246"/>
      <c r="B974" s="360" t="s">
        <v>661</v>
      </c>
      <c r="C974" s="361" t="s">
        <v>1336</v>
      </c>
      <c r="D974" s="362" t="s">
        <v>397</v>
      </c>
      <c r="E974" s="361" t="s">
        <v>390</v>
      </c>
      <c r="F974" s="361" t="s">
        <v>395</v>
      </c>
      <c r="G974" s="405">
        <v>0.18184400000000001</v>
      </c>
      <c r="H974" s="716">
        <v>12.66</v>
      </c>
      <c r="I974" s="269">
        <v>2.3021450400000001</v>
      </c>
      <c r="J974" s="270">
        <f t="shared" si="30"/>
        <v>8.9359167729194951E-8</v>
      </c>
      <c r="K974" s="271">
        <f t="shared" si="31"/>
        <v>0.99999966343972257</v>
      </c>
    </row>
    <row r="975" spans="1:11" x14ac:dyDescent="0.25">
      <c r="A975" s="246"/>
      <c r="B975" s="360" t="s">
        <v>5389</v>
      </c>
      <c r="C975" s="361" t="s">
        <v>1336</v>
      </c>
      <c r="D975" s="362" t="s">
        <v>5390</v>
      </c>
      <c r="E975" s="361" t="s">
        <v>390</v>
      </c>
      <c r="F975" s="361" t="s">
        <v>136</v>
      </c>
      <c r="G975" s="405">
        <v>1</v>
      </c>
      <c r="H975" s="716">
        <v>1.99</v>
      </c>
      <c r="I975" s="269">
        <v>1.99</v>
      </c>
      <c r="J975" s="270">
        <f t="shared" si="30"/>
        <v>7.7243067092374836E-8</v>
      </c>
      <c r="K975" s="271">
        <f t="shared" si="31"/>
        <v>0.99999974068278963</v>
      </c>
    </row>
    <row r="976" spans="1:11" ht="38.25" x14ac:dyDescent="0.25">
      <c r="A976" s="246"/>
      <c r="B976" s="360" t="s">
        <v>5622</v>
      </c>
      <c r="C976" s="361" t="s">
        <v>160</v>
      </c>
      <c r="D976" s="362" t="s">
        <v>5623</v>
      </c>
      <c r="E976" s="361" t="s">
        <v>491</v>
      </c>
      <c r="F976" s="361" t="s">
        <v>159</v>
      </c>
      <c r="G976" s="405">
        <v>1.08578638376E-4</v>
      </c>
      <c r="H976" s="716">
        <v>15985.15</v>
      </c>
      <c r="I976" s="269">
        <v>1.7356458212361163</v>
      </c>
      <c r="J976" s="270">
        <f t="shared" si="30"/>
        <v>6.7370154079568518E-8</v>
      </c>
      <c r="K976" s="271">
        <f t="shared" si="31"/>
        <v>0.99999980805294375</v>
      </c>
    </row>
    <row r="977" spans="1:13" ht="25.5" x14ac:dyDescent="0.25">
      <c r="A977" s="246"/>
      <c r="B977" s="360" t="s">
        <v>5716</v>
      </c>
      <c r="C977" s="361" t="s">
        <v>160</v>
      </c>
      <c r="D977" s="362" t="s">
        <v>5717</v>
      </c>
      <c r="E977" s="361" t="s">
        <v>390</v>
      </c>
      <c r="F977" s="361" t="s">
        <v>583</v>
      </c>
      <c r="G977" s="405">
        <v>0.1770958</v>
      </c>
      <c r="H977" s="716">
        <v>6.67</v>
      </c>
      <c r="I977" s="269">
        <v>1.181228986</v>
      </c>
      <c r="J977" s="270">
        <f t="shared" si="30"/>
        <v>4.5850125536208993E-8</v>
      </c>
      <c r="K977" s="271">
        <f t="shared" si="31"/>
        <v>0.99999985390306934</v>
      </c>
    </row>
    <row r="978" spans="1:13" ht="25.5" x14ac:dyDescent="0.25">
      <c r="A978" s="246"/>
      <c r="B978" s="360" t="s">
        <v>5549</v>
      </c>
      <c r="C978" s="361" t="s">
        <v>160</v>
      </c>
      <c r="D978" s="362" t="s">
        <v>5550</v>
      </c>
      <c r="E978" s="361" t="s">
        <v>390</v>
      </c>
      <c r="F978" s="361" t="s">
        <v>583</v>
      </c>
      <c r="G978" s="405">
        <v>0.12357198</v>
      </c>
      <c r="H978" s="716">
        <v>8.6199999999999992</v>
      </c>
      <c r="I978" s="269">
        <v>1.0651904675999999</v>
      </c>
      <c r="J978" s="270">
        <f t="shared" si="30"/>
        <v>4.1346019474866795E-8</v>
      </c>
      <c r="K978" s="271">
        <f t="shared" si="31"/>
        <v>0.99999989524908883</v>
      </c>
    </row>
    <row r="979" spans="1:13" ht="38.25" x14ac:dyDescent="0.25">
      <c r="A979" s="246"/>
      <c r="B979" s="360" t="s">
        <v>5661</v>
      </c>
      <c r="C979" s="361" t="s">
        <v>160</v>
      </c>
      <c r="D979" s="362" t="s">
        <v>5662</v>
      </c>
      <c r="E979" s="361" t="s">
        <v>491</v>
      </c>
      <c r="F979" s="361" t="s">
        <v>159</v>
      </c>
      <c r="G979" s="405">
        <v>2.3352891480000001E-4</v>
      </c>
      <c r="H979" s="716">
        <v>4143.57</v>
      </c>
      <c r="I979" s="269">
        <v>0.96764340549783601</v>
      </c>
      <c r="J979" s="270">
        <f t="shared" si="30"/>
        <v>3.7559670599177595E-8</v>
      </c>
      <c r="K979" s="271">
        <f t="shared" si="31"/>
        <v>0.99999993280875943</v>
      </c>
    </row>
    <row r="980" spans="1:13" x14ac:dyDescent="0.25">
      <c r="A980" s="246"/>
      <c r="B980" s="360" t="s">
        <v>5379</v>
      </c>
      <c r="C980" s="361" t="s">
        <v>160</v>
      </c>
      <c r="D980" s="362" t="s">
        <v>5380</v>
      </c>
      <c r="E980" s="361" t="s">
        <v>390</v>
      </c>
      <c r="F980" s="361" t="s">
        <v>159</v>
      </c>
      <c r="G980" s="405">
        <v>1.4E-2</v>
      </c>
      <c r="H980" s="716">
        <v>60.15</v>
      </c>
      <c r="I980" s="269">
        <v>0.84209999999999996</v>
      </c>
      <c r="J980" s="270">
        <f t="shared" si="30"/>
        <v>3.2686626531903941E-8</v>
      </c>
      <c r="K980" s="271">
        <f t="shared" si="31"/>
        <v>0.99999996549538595</v>
      </c>
    </row>
    <row r="981" spans="1:13" x14ac:dyDescent="0.25">
      <c r="A981" s="246"/>
      <c r="B981" s="360" t="s">
        <v>667</v>
      </c>
      <c r="C981" s="361" t="s">
        <v>164</v>
      </c>
      <c r="D981" s="362" t="s">
        <v>4368</v>
      </c>
      <c r="E981" s="361" t="s">
        <v>390</v>
      </c>
      <c r="F981" s="361" t="s">
        <v>3119</v>
      </c>
      <c r="G981" s="405">
        <v>0.02</v>
      </c>
      <c r="H981" s="716">
        <v>26.49</v>
      </c>
      <c r="I981" s="269">
        <v>0.52980000000000005</v>
      </c>
      <c r="J981" s="270">
        <f t="shared" si="30"/>
        <v>2.0564511027909645E-8</v>
      </c>
      <c r="K981" s="271">
        <f t="shared" si="31"/>
        <v>0.99999998605989693</v>
      </c>
    </row>
    <row r="982" spans="1:13" x14ac:dyDescent="0.25">
      <c r="A982" s="246"/>
      <c r="B982" s="360" t="s">
        <v>4362</v>
      </c>
      <c r="C982" s="361" t="s">
        <v>160</v>
      </c>
      <c r="D982" s="362" t="s">
        <v>4363</v>
      </c>
      <c r="E982" s="361" t="s">
        <v>390</v>
      </c>
      <c r="F982" s="361" t="s">
        <v>159</v>
      </c>
      <c r="G982" s="405">
        <v>3.2000000000000002E-3</v>
      </c>
      <c r="H982" s="716">
        <v>50.77</v>
      </c>
      <c r="I982" s="269">
        <v>0.162464</v>
      </c>
      <c r="J982" s="270">
        <f t="shared" si="30"/>
        <v>6.306139523666123E-9</v>
      </c>
      <c r="K982" s="271">
        <f t="shared" si="31"/>
        <v>0.99999999236603643</v>
      </c>
    </row>
    <row r="983" spans="1:13" x14ac:dyDescent="0.25">
      <c r="A983" s="246"/>
      <c r="B983" s="360" t="s">
        <v>4372</v>
      </c>
      <c r="C983" s="361" t="s">
        <v>164</v>
      </c>
      <c r="D983" s="362" t="s">
        <v>4373</v>
      </c>
      <c r="E983" s="361" t="s">
        <v>390</v>
      </c>
      <c r="F983" s="361" t="s">
        <v>3119</v>
      </c>
      <c r="G983" s="405">
        <v>3.0000000000000001E-3</v>
      </c>
      <c r="H983" s="716">
        <v>50</v>
      </c>
      <c r="I983" s="269">
        <v>0.15</v>
      </c>
      <c r="J983" s="270">
        <f t="shared" si="30"/>
        <v>5.8223417406312694E-9</v>
      </c>
      <c r="K983" s="271">
        <f t="shared" si="31"/>
        <v>0.99999999818837815</v>
      </c>
    </row>
    <row r="984" spans="1:13" x14ac:dyDescent="0.25">
      <c r="A984" s="246"/>
      <c r="B984" s="360" t="s">
        <v>4144</v>
      </c>
      <c r="C984" s="361" t="s">
        <v>974</v>
      </c>
      <c r="D984" s="362" t="s">
        <v>4145</v>
      </c>
      <c r="E984" s="361" t="s">
        <v>651</v>
      </c>
      <c r="F984" s="361" t="s">
        <v>340</v>
      </c>
      <c r="G984" s="405">
        <v>0.48</v>
      </c>
      <c r="H984" s="716">
        <v>9.7234500000000001E-2</v>
      </c>
      <c r="I984" s="269">
        <v>4.6672560000000002E-2</v>
      </c>
      <c r="J984" s="270">
        <f t="shared" si="30"/>
        <v>1.8116239615341157E-9</v>
      </c>
      <c r="K984" s="271">
        <f t="shared" si="31"/>
        <v>1.000000000000002</v>
      </c>
    </row>
    <row r="985" spans="1:13" ht="15.75" thickBot="1" x14ac:dyDescent="0.3">
      <c r="A985" s="246"/>
      <c r="B985" s="406"/>
      <c r="C985" s="365"/>
      <c r="D985" s="366"/>
      <c r="E985" s="365"/>
      <c r="F985" s="365"/>
      <c r="G985" s="433"/>
      <c r="H985" s="410"/>
      <c r="I985" s="281"/>
      <c r="J985" s="282"/>
      <c r="K985" s="371"/>
    </row>
    <row r="986" spans="1:13" ht="15.75" thickBot="1" x14ac:dyDescent="0.3">
      <c r="A986" s="242"/>
      <c r="B986" s="475"/>
      <c r="C986" s="475"/>
      <c r="D986" s="475"/>
      <c r="E986" s="273"/>
      <c r="F986" s="475"/>
      <c r="G986" s="475"/>
      <c r="H986" s="475"/>
      <c r="I986" s="241"/>
      <c r="J986" s="240"/>
      <c r="K986" s="273"/>
      <c r="M986" s="239"/>
    </row>
    <row r="987" spans="1:13" x14ac:dyDescent="0.25">
      <c r="A987" s="475"/>
      <c r="B987" s="475"/>
      <c r="C987" s="475"/>
      <c r="D987" s="267"/>
      <c r="E987" s="242"/>
      <c r="G987" s="273"/>
      <c r="I987" s="236"/>
      <c r="J987" s="224" t="s">
        <v>57</v>
      </c>
      <c r="K987" s="225">
        <f>'ORÇAMENTO RESUMO (SD)'!$L$74</f>
        <v>25762829.919999976</v>
      </c>
    </row>
    <row r="988" spans="1:13" x14ac:dyDescent="0.25">
      <c r="A988" s="475"/>
      <c r="B988" s="475"/>
      <c r="C988" s="475"/>
      <c r="D988" s="267"/>
      <c r="E988" s="242"/>
      <c r="G988" s="273"/>
      <c r="I988" s="236"/>
      <c r="J988" s="223" t="s">
        <v>58</v>
      </c>
      <c r="K988" s="226">
        <f>K989-K987</f>
        <v>6218784.8800000101</v>
      </c>
    </row>
    <row r="989" spans="1:13" ht="15.75" thickBot="1" x14ac:dyDescent="0.3">
      <c r="A989" s="475"/>
      <c r="B989" s="475"/>
      <c r="C989" s="475"/>
      <c r="D989" s="267"/>
      <c r="E989" s="242"/>
      <c r="G989" s="273"/>
      <c r="I989" s="236"/>
      <c r="J989" s="222" t="s">
        <v>59</v>
      </c>
      <c r="K989" s="227">
        <f>'ORÇAMENTO RESUMO (SD)'!$L$76</f>
        <v>31981614.799999986</v>
      </c>
    </row>
    <row r="991" spans="1:13" x14ac:dyDescent="0.25">
      <c r="J991" s="235"/>
    </row>
    <row r="992" spans="1:13" x14ac:dyDescent="0.25">
      <c r="J992" s="234"/>
    </row>
    <row r="993" spans="10:13" x14ac:dyDescent="0.25">
      <c r="J993" s="233"/>
    </row>
    <row r="994" spans="10:13" x14ac:dyDescent="0.25">
      <c r="M994" s="232"/>
    </row>
    <row r="995" spans="10:13" x14ac:dyDescent="0.25">
      <c r="M995" s="232"/>
    </row>
    <row r="996" spans="10:13" x14ac:dyDescent="0.25">
      <c r="M996" s="231"/>
    </row>
    <row r="1166" spans="4:5" x14ac:dyDescent="0.25">
      <c r="D1166" s="268"/>
      <c r="E1166" s="228"/>
    </row>
  </sheetData>
  <mergeCells count="6">
    <mergeCell ref="A989:C989"/>
    <mergeCell ref="B1:K1"/>
    <mergeCell ref="B986:D986"/>
    <mergeCell ref="F986:H986"/>
    <mergeCell ref="A987:C987"/>
    <mergeCell ref="A988:C988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9" fitToHeight="0" orientation="landscape" r:id="rId1"/>
  <headerFooter>
    <oddHeader>&amp;L
   &amp;G</oddHeader>
    <oddFooter>&amp;L&amp;"Arial Narrow,Normal"&amp;10      &amp;A
      &amp;F</oddFooter>
  </headerFooter>
  <colBreaks count="1" manualBreakCount="1">
    <brk id="20" max="1048575" man="1"/>
  </colBreaks>
  <drawing r:id="rId2"/>
  <legacyDrawingHF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4B646-56FC-4AC8-8C29-DAD06E6F79DC}">
  <sheetPr codeName="Planilha20"/>
  <dimension ref="B1:U500"/>
  <sheetViews>
    <sheetView showGridLines="0" showZeros="0" view="pageBreakPreview" zoomScale="85" zoomScaleNormal="100" zoomScaleSheetLayoutView="85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1" style="24" customWidth="1"/>
    <col min="4" max="4" width="9.7109375" style="24" bestFit="1" customWidth="1"/>
    <col min="5" max="14" width="10.7109375" style="24" customWidth="1"/>
    <col min="15" max="15" width="10.7109375" style="26" customWidth="1"/>
    <col min="16" max="16" width="1.7109375" style="24" customWidth="1"/>
    <col min="17" max="17" width="9.140625" style="24" customWidth="1"/>
    <col min="18" max="16384" width="9.140625" style="24"/>
  </cols>
  <sheetData>
    <row r="1" spans="2:21" s="16" customFormat="1" ht="20.100000000000001" customHeight="1" x14ac:dyDescent="0.25"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</row>
    <row r="2" spans="2:21" s="16" customFormat="1" ht="20.100000000000001" customHeight="1" x14ac:dyDescent="0.25"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7"/>
    </row>
    <row r="3" spans="2:21" s="16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8"/>
      <c r="S4" s="8"/>
      <c r="T4" s="9"/>
      <c r="U4" s="9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0"/>
      <c r="N7" s="3"/>
      <c r="O7" s="14"/>
    </row>
    <row r="8" spans="2:21" s="15" customFormat="1" ht="20.100000000000001" customHeight="1" x14ac:dyDescent="0.25">
      <c r="B8" s="12"/>
      <c r="C8" s="13"/>
      <c r="D8" s="6"/>
      <c r="E8" s="6"/>
      <c r="F8" s="6"/>
      <c r="G8" s="7"/>
      <c r="H8" s="7"/>
      <c r="I8" s="7"/>
      <c r="J8" s="7"/>
      <c r="K8" s="6"/>
      <c r="M8" s="7"/>
      <c r="N8" s="7"/>
    </row>
    <row r="9" spans="2:21" ht="20.100000000000001" customHeight="1" x14ac:dyDescent="0.25">
      <c r="B9" s="34"/>
      <c r="O9" s="25"/>
    </row>
    <row r="10" spans="2:21" ht="20.100000000000001" customHeight="1" x14ac:dyDescent="0.25">
      <c r="B10" s="34"/>
      <c r="O10" s="25"/>
    </row>
    <row r="11" spans="2:21" ht="20.100000000000001" customHeight="1" x14ac:dyDescent="0.25">
      <c r="B11" s="34"/>
      <c r="C11" s="34"/>
      <c r="D11" s="37"/>
      <c r="E11" s="36"/>
      <c r="F11" s="34"/>
      <c r="G11" s="34"/>
      <c r="H11" s="34"/>
      <c r="I11" s="34"/>
      <c r="J11" s="34"/>
      <c r="K11" s="34"/>
      <c r="L11" s="37"/>
      <c r="M11" s="36"/>
      <c r="N11" s="34"/>
      <c r="O11" s="25"/>
    </row>
    <row r="12" spans="2:21" ht="20.100000000000001" customHeight="1" x14ac:dyDescent="0.25">
      <c r="B12" s="34"/>
      <c r="O12" s="25"/>
    </row>
    <row r="13" spans="2:21" ht="20.100000000000001" customHeight="1" x14ac:dyDescent="0.25">
      <c r="B13" s="34"/>
      <c r="C13" s="540" t="s">
        <v>334</v>
      </c>
      <c r="D13" s="540"/>
      <c r="E13" s="540"/>
      <c r="F13" s="540"/>
      <c r="G13" s="540"/>
      <c r="H13" s="540"/>
      <c r="I13" s="540"/>
      <c r="J13" s="540"/>
      <c r="K13" s="540"/>
      <c r="L13" s="540"/>
      <c r="M13" s="540"/>
      <c r="N13" s="540"/>
      <c r="O13" s="25"/>
    </row>
    <row r="14" spans="2:21" ht="20.100000000000001" customHeight="1" x14ac:dyDescent="0.25">
      <c r="B14" s="34"/>
      <c r="C14" s="540"/>
      <c r="D14" s="540"/>
      <c r="E14" s="540"/>
      <c r="F14" s="540"/>
      <c r="G14" s="540"/>
      <c r="H14" s="540"/>
      <c r="I14" s="540"/>
      <c r="J14" s="540"/>
      <c r="K14" s="540"/>
      <c r="L14" s="540"/>
      <c r="M14" s="540"/>
      <c r="N14" s="540"/>
      <c r="O14" s="25"/>
    </row>
    <row r="15" spans="2:21" ht="20.100000000000001" customHeight="1" x14ac:dyDescent="0.25">
      <c r="B15" s="34"/>
      <c r="C15" s="540"/>
      <c r="D15" s="540"/>
      <c r="E15" s="540"/>
      <c r="F15" s="540"/>
      <c r="G15" s="540"/>
      <c r="H15" s="540"/>
      <c r="I15" s="540"/>
      <c r="J15" s="540"/>
      <c r="K15" s="540"/>
      <c r="L15" s="540"/>
      <c r="M15" s="540"/>
      <c r="N15" s="540"/>
      <c r="O15" s="25"/>
    </row>
    <row r="16" spans="2:21" s="15" customFormat="1" ht="20.100000000000001" customHeight="1" x14ac:dyDescent="0.25">
      <c r="B16" s="12"/>
      <c r="C16" s="13"/>
      <c r="D16" s="6"/>
      <c r="E16" s="6"/>
      <c r="F16" s="6"/>
      <c r="G16" s="7"/>
      <c r="H16" s="7"/>
      <c r="I16" s="7"/>
      <c r="J16" s="7"/>
      <c r="K16" s="6"/>
      <c r="M16" s="7"/>
      <c r="N16" s="7"/>
    </row>
    <row r="17" spans="2:15" ht="20.100000000000001" customHeight="1" x14ac:dyDescent="0.25">
      <c r="B17" s="34"/>
      <c r="C17" s="35"/>
      <c r="D17" s="34"/>
      <c r="E17" s="34"/>
      <c r="F17" s="34"/>
      <c r="G17" s="34"/>
      <c r="H17" s="34"/>
      <c r="I17" s="34"/>
      <c r="J17" s="34"/>
      <c r="K17" s="31"/>
      <c r="L17" s="34"/>
      <c r="M17" s="34"/>
      <c r="N17" s="34"/>
      <c r="O17" s="25"/>
    </row>
    <row r="18" spans="2:15" ht="20.100000000000001" customHeight="1" x14ac:dyDescent="0.25">
      <c r="B18" s="34"/>
      <c r="C18" s="34"/>
      <c r="D18" s="37"/>
      <c r="E18" s="36"/>
      <c r="F18" s="34"/>
      <c r="G18" s="34"/>
      <c r="H18" s="34"/>
      <c r="I18" s="34"/>
      <c r="J18" s="34"/>
      <c r="K18" s="34"/>
      <c r="L18" s="37"/>
      <c r="M18" s="36"/>
      <c r="N18" s="34"/>
      <c r="O18" s="25"/>
    </row>
    <row r="19" spans="2:15" ht="20.100000000000001" customHeight="1" x14ac:dyDescent="0.25">
      <c r="B19" s="34"/>
      <c r="C19" s="34"/>
      <c r="D19" s="37"/>
      <c r="E19" s="36"/>
      <c r="F19" s="34"/>
      <c r="G19" s="34"/>
      <c r="H19" s="34"/>
      <c r="I19" s="34"/>
      <c r="J19" s="34"/>
      <c r="K19" s="34"/>
      <c r="L19" s="37"/>
      <c r="M19" s="36"/>
      <c r="N19" s="34"/>
      <c r="O19" s="25"/>
    </row>
    <row r="20" spans="2:15" ht="20.100000000000001" customHeight="1" x14ac:dyDescent="0.25">
      <c r="B20" s="34"/>
      <c r="C20" s="34"/>
      <c r="D20" s="37"/>
      <c r="E20" s="36"/>
      <c r="F20" s="34"/>
      <c r="G20" s="34"/>
      <c r="H20" s="34"/>
      <c r="I20" s="34"/>
      <c r="J20" s="34"/>
      <c r="K20" s="34"/>
      <c r="L20" s="37"/>
      <c r="M20" s="36"/>
      <c r="N20" s="34"/>
      <c r="O20" s="25"/>
    </row>
    <row r="21" spans="2:15" ht="20.100000000000001" customHeight="1" x14ac:dyDescent="0.25">
      <c r="B21" s="34"/>
      <c r="C21" s="34"/>
      <c r="D21" s="37"/>
      <c r="E21" s="36"/>
      <c r="F21" s="34"/>
      <c r="G21" s="34"/>
      <c r="H21" s="34"/>
      <c r="I21" s="34"/>
      <c r="J21" s="34"/>
      <c r="K21" s="34"/>
      <c r="L21" s="37"/>
      <c r="M21" s="36"/>
      <c r="N21" s="34"/>
      <c r="O21" s="25"/>
    </row>
    <row r="22" spans="2:15" ht="20.100000000000001" customHeight="1" x14ac:dyDescent="0.25">
      <c r="B22" s="34"/>
      <c r="C22" s="34"/>
      <c r="D22" s="37"/>
      <c r="E22" s="36"/>
      <c r="F22" s="34"/>
      <c r="G22" s="34"/>
      <c r="H22" s="34"/>
      <c r="I22" s="34"/>
      <c r="J22" s="34"/>
      <c r="K22" s="34"/>
      <c r="L22" s="37"/>
      <c r="M22" s="36"/>
      <c r="N22" s="34"/>
      <c r="O22" s="25"/>
    </row>
    <row r="23" spans="2:15" ht="20.100000000000001" customHeight="1" x14ac:dyDescent="0.25">
      <c r="B23" s="34"/>
      <c r="C23" s="33"/>
      <c r="D23" s="38"/>
      <c r="E23" s="39"/>
      <c r="F23" s="33"/>
      <c r="G23" s="34"/>
      <c r="H23" s="34"/>
      <c r="I23" s="34"/>
      <c r="J23" s="34"/>
      <c r="K23" s="33"/>
      <c r="L23" s="38"/>
      <c r="M23" s="39"/>
      <c r="N23" s="33"/>
      <c r="O23" s="25"/>
    </row>
    <row r="24" spans="2:15" s="15" customFormat="1" ht="20.100000000000001" customHeight="1" x14ac:dyDescent="0.25">
      <c r="B24" s="12"/>
      <c r="C24" s="13"/>
      <c r="D24" s="6"/>
      <c r="E24" s="6"/>
      <c r="F24" s="6"/>
      <c r="G24" s="7"/>
      <c r="H24" s="7"/>
      <c r="I24" s="7"/>
      <c r="J24" s="7"/>
      <c r="K24" s="6"/>
      <c r="M24" s="7"/>
      <c r="N24" s="7"/>
    </row>
    <row r="25" spans="2:15" ht="20.100000000000001" customHeight="1" x14ac:dyDescent="0.25">
      <c r="B25" s="34"/>
      <c r="C25" s="35"/>
      <c r="D25" s="34"/>
      <c r="E25" s="34"/>
      <c r="F25" s="34"/>
      <c r="G25" s="34"/>
      <c r="H25" s="34"/>
      <c r="I25" s="34"/>
      <c r="J25" s="34"/>
      <c r="K25" s="31"/>
      <c r="L25" s="34"/>
      <c r="M25"/>
      <c r="N25" s="34"/>
      <c r="O25" s="25"/>
    </row>
    <row r="26" spans="2:15" ht="20.100000000000001" customHeight="1" x14ac:dyDescent="0.25">
      <c r="B26" s="34"/>
      <c r="C26" s="34"/>
      <c r="D26" s="37"/>
      <c r="E26" s="36"/>
      <c r="F26" s="34"/>
      <c r="G26" s="34"/>
      <c r="H26" s="34"/>
      <c r="I26" s="34"/>
      <c r="J26" s="34"/>
      <c r="K26" s="34"/>
      <c r="L26" s="37"/>
      <c r="M26" s="36"/>
      <c r="N26" s="34"/>
      <c r="O26" s="25"/>
    </row>
    <row r="27" spans="2:15" ht="20.100000000000001" customHeight="1" x14ac:dyDescent="0.25">
      <c r="B27" s="34"/>
      <c r="C27" s="33"/>
      <c r="D27" s="38"/>
      <c r="E27" s="39"/>
      <c r="F27" s="33"/>
      <c r="G27" s="34"/>
      <c r="H27" s="34"/>
      <c r="I27" s="34"/>
      <c r="J27" s="34"/>
      <c r="K27" s="33"/>
      <c r="L27" s="38"/>
      <c r="M27" s="39"/>
      <c r="N27" s="33"/>
      <c r="O27" s="25"/>
    </row>
    <row r="500" spans="2:2" x14ac:dyDescent="0.25">
      <c r="B500" s="24" t="s">
        <v>265</v>
      </c>
    </row>
  </sheetData>
  <mergeCells count="2">
    <mergeCell ref="B1:P2"/>
    <mergeCell ref="C13:N15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 alignWithMargins="0">
    <oddHeader>&amp;L
&amp;G</oddHeader>
    <oddFooter>&amp;L&amp;"Arial Narrow,Normal"&amp;10&amp;A
&amp;F</oddFooter>
  </headerFooter>
  <colBreaks count="1" manualBreakCount="1">
    <brk id="17" max="1048575" man="1"/>
  </colBreaks>
  <drawing r:id="rId2"/>
  <legacyDrawingHF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CBFFC-5CE9-4E42-8380-49F111E845E1}">
  <sheetPr codeName="Planilha21"/>
  <dimension ref="A1:W504"/>
  <sheetViews>
    <sheetView showGridLines="0" showZeros="0" view="pageBreakPreview" zoomScaleNormal="100" zoomScaleSheetLayoutView="100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1" style="24" customWidth="1"/>
    <col min="4" max="4" width="6.5703125" style="24" customWidth="1"/>
    <col min="5" max="6" width="10.7109375" style="24" customWidth="1"/>
    <col min="7" max="7" width="13" style="24" customWidth="1"/>
    <col min="8" max="8" width="17.5703125" style="24" customWidth="1"/>
    <col min="9" max="9" width="18.7109375" style="24" customWidth="1"/>
    <col min="10" max="10" width="13.42578125" style="24" customWidth="1"/>
    <col min="11" max="11" width="19.42578125" style="24" customWidth="1"/>
    <col min="12" max="12" width="10.7109375" style="24" customWidth="1"/>
    <col min="13" max="13" width="10.7109375" style="26" customWidth="1"/>
    <col min="14" max="14" width="1.7109375" style="24" customWidth="1"/>
    <col min="15" max="15" width="9.140625" style="24" customWidth="1"/>
    <col min="16" max="16384" width="9.140625" style="24"/>
  </cols>
  <sheetData>
    <row r="1" spans="1:23" s="16" customFormat="1" ht="20.100000000000001" customHeight="1" x14ac:dyDescent="0.25">
      <c r="B1" s="654" t="s">
        <v>117</v>
      </c>
      <c r="C1" s="664"/>
      <c r="D1" s="664"/>
      <c r="E1" s="664"/>
      <c r="F1" s="664"/>
      <c r="G1" s="664"/>
      <c r="H1" s="664"/>
      <c r="I1" s="664"/>
      <c r="J1" s="664"/>
      <c r="K1" s="664"/>
      <c r="L1" s="664"/>
      <c r="M1" s="664"/>
      <c r="N1" s="664"/>
    </row>
    <row r="2" spans="1:23" s="16" customFormat="1" ht="20.100000000000001" customHeight="1" x14ac:dyDescent="0.25">
      <c r="B2" s="664"/>
      <c r="C2" s="664"/>
      <c r="D2" s="664"/>
      <c r="E2" s="664"/>
      <c r="F2" s="664"/>
      <c r="G2" s="664"/>
      <c r="H2" s="664"/>
      <c r="I2" s="664"/>
      <c r="J2" s="664"/>
      <c r="K2" s="664"/>
      <c r="L2" s="664"/>
      <c r="M2" s="664"/>
      <c r="N2" s="664"/>
    </row>
    <row r="3" spans="1:23" s="16" customFormat="1" ht="12" customHeight="1" x14ac:dyDescent="0.25"/>
    <row r="4" spans="1:23" s="5" customFormat="1" x14ac:dyDescent="0.25">
      <c r="B4" s="84" t="s">
        <v>11</v>
      </c>
      <c r="C4" s="676" t="str">
        <f>'DADOS DA OBRA'!B12</f>
        <v>CONCLUSÃO DO REMANESCENTE DA OBRA DE REFORMA E AMPLIAÇÃO DA EFG EM ARTES BASILEU FRANÇA, LOCALIZADA EM GOIÂNIA-GO.</v>
      </c>
      <c r="D4" s="676"/>
      <c r="E4" s="676"/>
      <c r="F4" s="676"/>
      <c r="G4" s="676"/>
      <c r="H4" s="676"/>
      <c r="I4" s="676"/>
      <c r="J4" s="676"/>
      <c r="K4" s="676"/>
      <c r="L4" s="84" t="s">
        <v>22</v>
      </c>
      <c r="M4" s="204" t="str">
        <f>'DADOS DA OBRA'!$J$21</f>
        <v>10/04/2026</v>
      </c>
      <c r="P4" s="8"/>
      <c r="Q4" s="8"/>
      <c r="R4" s="9"/>
      <c r="S4" s="9"/>
    </row>
    <row r="5" spans="1:23" s="5" customFormat="1" x14ac:dyDescent="0.25">
      <c r="B5" s="84" t="s">
        <v>13</v>
      </c>
      <c r="C5" s="88" t="str">
        <f>'DADOS DA OBRA'!$B$15&amp;", "&amp;'DADOS DA OBRA'!$B$18&amp;""</f>
        <v>AVENIDA UNIVERSITÁRIA, N. 1750, SETOR UNIVERSITÁRIO</v>
      </c>
      <c r="D5" s="91"/>
      <c r="E5" s="91"/>
      <c r="F5" s="91"/>
      <c r="G5" s="91"/>
      <c r="H5" s="91"/>
      <c r="I5" s="91"/>
      <c r="J5" s="91"/>
      <c r="K5" s="91"/>
      <c r="L5" s="84" t="s">
        <v>12</v>
      </c>
      <c r="M5" s="204" t="str">
        <f>'CAPA - ORÇAMENTO'!$D$18</f>
        <v>00</v>
      </c>
    </row>
    <row r="6" spans="1:23" s="5" customFormat="1" x14ac:dyDescent="0.25">
      <c r="B6" s="84" t="s">
        <v>262</v>
      </c>
      <c r="C6" s="33" t="str">
        <f>'DADOS DA OBRA'!$J$18 &amp; "-" &amp; 'DADOS DA OBRA'!$M$18</f>
        <v>GOIÂNIA-GO</v>
      </c>
      <c r="D6" s="91"/>
      <c r="E6" s="91"/>
      <c r="F6" s="91"/>
      <c r="G6" s="91"/>
      <c r="H6" s="91"/>
      <c r="I6" s="91"/>
      <c r="J6" s="91"/>
      <c r="K6" s="91"/>
      <c r="L6" s="86"/>
      <c r="M6" s="90"/>
    </row>
    <row r="7" spans="1:23" s="5" customFormat="1" ht="12.75" customHeight="1" x14ac:dyDescent="0.25">
      <c r="O7" s="124"/>
    </row>
    <row r="8" spans="1:23" s="124" customFormat="1" ht="20.100000000000001" customHeight="1" x14ac:dyDescent="0.25">
      <c r="B8" s="124" t="s">
        <v>1049</v>
      </c>
      <c r="E8" s="125" t="str">
        <f>'DADOS DA OBRA'!$J$18 &amp; "-" &amp; 'DADOS DA OBRA'!$M$18</f>
        <v>GOIÂNIA-GO</v>
      </c>
      <c r="H8" s="125"/>
      <c r="I8" s="125"/>
      <c r="J8" s="125"/>
      <c r="K8" s="125"/>
      <c r="L8" s="125"/>
      <c r="M8" s="125"/>
      <c r="N8" s="125"/>
      <c r="P8" s="5"/>
      <c r="Q8" s="5"/>
      <c r="R8" s="5"/>
      <c r="S8" s="5"/>
      <c r="T8" s="5"/>
      <c r="U8" s="5"/>
      <c r="V8" s="5"/>
      <c r="W8" s="5"/>
    </row>
    <row r="9" spans="1:23" ht="20.100000000000001" customHeight="1" x14ac:dyDescent="0.25">
      <c r="B9" s="5" t="s">
        <v>1048</v>
      </c>
      <c r="C9" s="5"/>
      <c r="D9" s="5"/>
      <c r="E9" s="57">
        <v>1</v>
      </c>
      <c r="F9" s="46" t="s">
        <v>34</v>
      </c>
      <c r="G9" s="372">
        <v>0.05</v>
      </c>
      <c r="H9" s="47"/>
      <c r="L9" s="47"/>
      <c r="M9" s="47"/>
      <c r="N9" s="47"/>
      <c r="O9" s="124"/>
      <c r="P9" s="5"/>
      <c r="Q9" s="47"/>
      <c r="R9" s="47"/>
      <c r="S9" s="47"/>
      <c r="T9" s="47"/>
      <c r="U9" s="47"/>
      <c r="V9" s="47"/>
      <c r="W9" s="47"/>
    </row>
    <row r="10" spans="1:23" ht="26.25" customHeight="1" x14ac:dyDescent="0.25">
      <c r="B10" s="663"/>
      <c r="C10" s="663"/>
      <c r="D10" s="663"/>
      <c r="E10" s="663"/>
      <c r="F10" s="663"/>
      <c r="G10" s="663"/>
      <c r="H10" s="663"/>
      <c r="I10" s="663"/>
      <c r="J10" s="663"/>
      <c r="K10" s="663"/>
      <c r="L10" s="663"/>
      <c r="M10" s="663"/>
      <c r="N10" s="47"/>
      <c r="O10" s="124"/>
      <c r="P10" s="5"/>
      <c r="Q10" s="47"/>
      <c r="R10" s="47"/>
      <c r="S10" s="47"/>
      <c r="T10" s="47"/>
      <c r="U10" s="47"/>
      <c r="V10" s="47"/>
      <c r="W10" s="47"/>
    </row>
    <row r="11" spans="1:23" ht="19.5" customHeight="1" thickBot="1" x14ac:dyDescent="0.3">
      <c r="A11" s="683"/>
      <c r="B11" s="683"/>
      <c r="C11" s="683"/>
      <c r="D11" s="683"/>
      <c r="E11" s="683"/>
      <c r="F11" s="683"/>
      <c r="G11" s="683"/>
      <c r="H11" s="683"/>
      <c r="I11" s="683"/>
      <c r="J11" s="683"/>
      <c r="K11" s="683"/>
      <c r="L11" s="683"/>
      <c r="M11" s="683"/>
      <c r="N11" s="683"/>
    </row>
    <row r="12" spans="1:23" s="40" customFormat="1" x14ac:dyDescent="0.25">
      <c r="B12" s="15"/>
      <c r="G12" s="665" t="s">
        <v>30</v>
      </c>
      <c r="H12" s="666"/>
      <c r="I12" s="667"/>
      <c r="J12" s="671" t="s">
        <v>35</v>
      </c>
      <c r="K12" s="130"/>
      <c r="L12" s="130"/>
      <c r="M12" s="130"/>
    </row>
    <row r="13" spans="1:23" s="40" customFormat="1" ht="20.100000000000001" customHeight="1" thickBot="1" x14ac:dyDescent="0.3">
      <c r="B13" s="15"/>
      <c r="G13" s="668"/>
      <c r="H13" s="669"/>
      <c r="I13" s="670"/>
      <c r="J13" s="672"/>
      <c r="K13" s="126"/>
      <c r="L13" s="127"/>
      <c r="M13" s="127"/>
    </row>
    <row r="14" spans="1:23" s="40" customFormat="1" ht="19.5" customHeight="1" x14ac:dyDescent="0.25">
      <c r="B14" s="41"/>
      <c r="G14" s="380" t="s">
        <v>36</v>
      </c>
      <c r="H14" s="381"/>
      <c r="I14" s="381"/>
      <c r="J14" s="382">
        <v>4</v>
      </c>
      <c r="K14" s="128"/>
    </row>
    <row r="15" spans="1:23" s="40" customFormat="1" ht="20.100000000000001" customHeight="1" x14ac:dyDescent="0.25">
      <c r="B15" s="41"/>
      <c r="G15" s="383" t="s">
        <v>37</v>
      </c>
      <c r="H15" s="384"/>
      <c r="I15" s="384"/>
      <c r="J15" s="385">
        <v>0.12</v>
      </c>
      <c r="K15" s="128"/>
    </row>
    <row r="16" spans="1:23" s="40" customFormat="1" ht="20.100000000000001" customHeight="1" x14ac:dyDescent="0.25">
      <c r="B16" s="41"/>
      <c r="G16" s="383" t="s">
        <v>38</v>
      </c>
      <c r="H16" s="384"/>
      <c r="I16" s="384"/>
      <c r="J16" s="385">
        <v>0.97</v>
      </c>
      <c r="K16" s="128"/>
    </row>
    <row r="17" spans="2:23" s="40" customFormat="1" ht="20.100000000000001" customHeight="1" x14ac:dyDescent="0.25">
      <c r="B17" s="41"/>
      <c r="G17" s="383" t="s">
        <v>39</v>
      </c>
      <c r="H17" s="384"/>
      <c r="I17" s="384"/>
      <c r="J17" s="385">
        <v>1.23</v>
      </c>
      <c r="K17" s="128"/>
    </row>
    <row r="18" spans="2:23" s="40" customFormat="1" ht="20.100000000000001" customHeight="1" x14ac:dyDescent="0.25">
      <c r="B18" s="41"/>
      <c r="G18" s="383" t="s">
        <v>40</v>
      </c>
      <c r="H18" s="384"/>
      <c r="I18" s="384"/>
      <c r="J18" s="385">
        <v>7.4</v>
      </c>
      <c r="K18" s="128"/>
    </row>
    <row r="19" spans="2:23" s="40" customFormat="1" ht="20.100000000000001" customHeight="1" x14ac:dyDescent="0.25">
      <c r="B19" s="41"/>
      <c r="G19" s="383" t="s">
        <v>41</v>
      </c>
      <c r="H19" s="384"/>
      <c r="I19" s="384"/>
      <c r="J19" s="385">
        <v>0.65</v>
      </c>
      <c r="K19" s="128"/>
    </row>
    <row r="20" spans="2:23" s="40" customFormat="1" ht="20.100000000000001" customHeight="1" x14ac:dyDescent="0.25">
      <c r="B20" s="41"/>
      <c r="G20" s="383" t="s">
        <v>42</v>
      </c>
      <c r="H20" s="384"/>
      <c r="I20" s="384"/>
      <c r="J20" s="385">
        <v>3</v>
      </c>
      <c r="K20" s="128"/>
    </row>
    <row r="21" spans="2:23" s="40" customFormat="1" ht="20.100000000000001" customHeight="1" x14ac:dyDescent="0.25">
      <c r="B21" s="41"/>
      <c r="G21" s="383" t="s">
        <v>43</v>
      </c>
      <c r="H21" s="384"/>
      <c r="I21" s="384"/>
      <c r="J21" s="385">
        <v>5</v>
      </c>
      <c r="K21" s="128"/>
    </row>
    <row r="22" spans="2:23" s="40" customFormat="1" ht="23.25" customHeight="1" x14ac:dyDescent="0.25">
      <c r="B22" s="41"/>
      <c r="G22" s="677" t="s">
        <v>1318</v>
      </c>
      <c r="H22" s="679" t="s">
        <v>1317</v>
      </c>
      <c r="I22" s="680"/>
      <c r="J22" s="413">
        <f>0.1*0</f>
        <v>0</v>
      </c>
      <c r="K22" s="681"/>
      <c r="L22" s="682"/>
      <c r="M22" s="682"/>
    </row>
    <row r="23" spans="2:23" s="40" customFormat="1" ht="20.100000000000001" customHeight="1" x14ac:dyDescent="0.25">
      <c r="B23" s="41"/>
      <c r="G23" s="678"/>
      <c r="H23" s="679" t="s">
        <v>1319</v>
      </c>
      <c r="I23" s="680"/>
      <c r="J23" s="413">
        <f>0.9*0</f>
        <v>0</v>
      </c>
      <c r="K23" s="681"/>
      <c r="L23" s="682"/>
      <c r="M23" s="682"/>
    </row>
    <row r="24" spans="2:23" s="40" customFormat="1" ht="20.100000000000001" customHeight="1" thickBot="1" x14ac:dyDescent="0.3">
      <c r="G24" s="386" t="s">
        <v>44</v>
      </c>
      <c r="H24" s="387"/>
      <c r="I24" s="387"/>
      <c r="J24" s="414">
        <f>2.7*0</f>
        <v>0</v>
      </c>
      <c r="K24" s="129"/>
    </row>
    <row r="25" spans="2:23" s="40" customFormat="1" ht="20.100000000000001" customHeight="1" thickBot="1" x14ac:dyDescent="0.3">
      <c r="B25" s="41"/>
      <c r="G25" s="673" t="s">
        <v>45</v>
      </c>
      <c r="H25" s="674"/>
      <c r="I25" s="675"/>
      <c r="J25" s="415">
        <f>TRUNC((((((1+J14/100+J15/100+J16/100)*(1+J17/100)*(1+J18/100))/(1-(J19/100+J20/100+J21/100+J24/100+J22/100+J23/100)))-1)*100),2)</f>
        <v>25.07</v>
      </c>
      <c r="K25" s="5"/>
    </row>
    <row r="26" spans="2:23" s="40" customFormat="1" ht="15" customHeight="1" x14ac:dyDescent="0.25">
      <c r="B26" s="15"/>
      <c r="D26" s="42"/>
      <c r="E26" s="43"/>
      <c r="F26" s="43"/>
      <c r="G26" s="43"/>
      <c r="H26" s="44"/>
      <c r="I26" s="48"/>
      <c r="J26" s="48"/>
      <c r="K26" s="48"/>
    </row>
    <row r="27" spans="2:23" s="40" customFormat="1" ht="20.100000000000001" customHeight="1" x14ac:dyDescent="0.25">
      <c r="B27" s="5" t="s">
        <v>46</v>
      </c>
      <c r="C27" s="58"/>
      <c r="D27" s="42"/>
      <c r="E27" s="43"/>
      <c r="F27" s="43"/>
      <c r="G27" s="43"/>
      <c r="H27" s="44"/>
      <c r="I27" s="48"/>
      <c r="J27" s="48"/>
      <c r="K27" s="48"/>
    </row>
    <row r="28" spans="2:23" s="40" customFormat="1" ht="20.100000000000001" customHeight="1" x14ac:dyDescent="0.25">
      <c r="B28" s="49" t="s">
        <v>47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2:23" s="40" customFormat="1" ht="14.25" customHeight="1" x14ac:dyDescent="0.25">
      <c r="B29" s="49" t="s">
        <v>48</v>
      </c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</row>
    <row r="30" spans="2:23" s="40" customFormat="1" ht="20.100000000000001" customHeight="1" x14ac:dyDescent="0.25">
      <c r="B30" s="49" t="s">
        <v>50</v>
      </c>
      <c r="C30" s="54"/>
      <c r="D30" s="54"/>
      <c r="E30" s="54"/>
      <c r="F30" s="54"/>
      <c r="G30" s="54"/>
      <c r="H30" s="54"/>
      <c r="I30" s="54"/>
      <c r="J30" s="50"/>
      <c r="K30" s="50"/>
      <c r="L30" s="55"/>
      <c r="M30" s="55"/>
      <c r="N30" s="56"/>
      <c r="O30" s="56"/>
      <c r="P30" s="56"/>
      <c r="Q30" s="56"/>
      <c r="R30" s="56"/>
      <c r="S30" s="56"/>
      <c r="T30" s="56"/>
      <c r="U30" s="56"/>
      <c r="V30" s="56"/>
      <c r="W30" s="56"/>
    </row>
    <row r="31" spans="2:23" s="40" customFormat="1" ht="20.100000000000001" customHeight="1" x14ac:dyDescent="0.25">
      <c r="B31" s="49" t="s">
        <v>49</v>
      </c>
      <c r="C31" s="50"/>
      <c r="D31" s="51"/>
      <c r="E31" s="51"/>
      <c r="F31" s="51"/>
      <c r="G31" s="51"/>
      <c r="H31" s="51"/>
      <c r="I31" s="51"/>
      <c r="J31" s="51"/>
      <c r="K31" s="52"/>
      <c r="L31" s="52"/>
      <c r="M31" s="52"/>
      <c r="N31" s="52"/>
      <c r="O31" s="52"/>
      <c r="P31" s="52"/>
      <c r="Q31" s="49"/>
      <c r="R31" s="52"/>
      <c r="S31" s="52"/>
      <c r="T31" s="52"/>
      <c r="U31" s="52"/>
      <c r="V31" s="52"/>
      <c r="W31" s="5"/>
    </row>
    <row r="32" spans="2:23" s="40" customFormat="1" ht="20.100000000000001" customHeight="1" x14ac:dyDescent="0.25">
      <c r="B32" s="49" t="s">
        <v>51</v>
      </c>
      <c r="C32" s="50"/>
      <c r="D32" s="51"/>
      <c r="E32" s="51"/>
      <c r="F32" s="51"/>
      <c r="G32" s="51"/>
      <c r="H32" s="51"/>
      <c r="I32" s="51"/>
      <c r="J32" s="51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"/>
    </row>
    <row r="33" spans="2:23" s="40" customFormat="1" ht="20.100000000000001" customHeight="1" x14ac:dyDescent="0.25">
      <c r="B33" s="49" t="s">
        <v>1321</v>
      </c>
      <c r="C33" s="50"/>
      <c r="D33" s="51"/>
      <c r="E33" s="51"/>
      <c r="F33" s="51"/>
      <c r="G33" s="51"/>
      <c r="H33" s="51"/>
      <c r="I33" s="51"/>
      <c r="J33" s="51"/>
      <c r="K33" s="52"/>
      <c r="L33" s="52"/>
      <c r="M33" s="52"/>
      <c r="N33" s="52"/>
      <c r="O33" s="49"/>
      <c r="P33" s="52"/>
      <c r="Q33" s="52"/>
      <c r="R33" s="52"/>
      <c r="S33" s="52"/>
      <c r="T33" s="52"/>
      <c r="U33" s="52"/>
      <c r="V33" s="52"/>
      <c r="W33" s="5"/>
    </row>
    <row r="34" spans="2:23" s="40" customFormat="1" ht="20.100000000000001" customHeight="1" x14ac:dyDescent="0.25">
      <c r="B34" s="49" t="s">
        <v>1320</v>
      </c>
      <c r="C34" s="54"/>
      <c r="D34" s="54"/>
      <c r="E34" s="54"/>
      <c r="F34" s="54"/>
      <c r="G34" s="54"/>
      <c r="H34" s="54"/>
      <c r="I34" s="54"/>
      <c r="J34" s="50"/>
      <c r="K34" s="50"/>
      <c r="L34" s="55"/>
      <c r="M34" s="55"/>
      <c r="N34" s="56"/>
      <c r="O34" s="56"/>
      <c r="P34" s="56"/>
      <c r="Q34" s="56"/>
      <c r="R34" s="56"/>
      <c r="S34" s="56"/>
      <c r="T34" s="56"/>
      <c r="U34" s="56"/>
      <c r="V34" s="56"/>
      <c r="W34" s="56"/>
    </row>
    <row r="35" spans="2:23" s="40" customFormat="1" ht="27" customHeight="1" x14ac:dyDescent="0.25">
      <c r="B35" s="662" t="s">
        <v>1323</v>
      </c>
      <c r="C35" s="662"/>
      <c r="D35" s="662"/>
      <c r="E35" s="662"/>
      <c r="F35" s="662"/>
      <c r="G35" s="662"/>
      <c r="H35" s="662"/>
      <c r="I35" s="662"/>
      <c r="J35" s="662"/>
      <c r="K35" s="662"/>
      <c r="L35" s="662"/>
      <c r="M35" s="662"/>
      <c r="N35" s="52"/>
      <c r="O35" s="52"/>
      <c r="P35" s="52"/>
      <c r="Q35" s="52"/>
      <c r="R35" s="52"/>
      <c r="S35" s="52"/>
      <c r="T35" s="52"/>
      <c r="U35" s="52"/>
      <c r="V35" s="52"/>
      <c r="W35" s="5"/>
    </row>
    <row r="36" spans="2:23" s="40" customFormat="1" ht="35.25" customHeight="1" x14ac:dyDescent="0.25">
      <c r="B36" s="661" t="s">
        <v>1324</v>
      </c>
      <c r="C36" s="661"/>
      <c r="D36" s="661"/>
      <c r="E36" s="661"/>
      <c r="F36" s="661"/>
      <c r="G36" s="661"/>
      <c r="H36" s="661"/>
      <c r="I36" s="661"/>
      <c r="J36" s="661"/>
      <c r="K36" s="661"/>
      <c r="L36" s="661"/>
      <c r="M36" s="661"/>
      <c r="N36" s="52"/>
      <c r="O36" s="52"/>
      <c r="P36" s="52"/>
      <c r="Q36" s="52"/>
      <c r="R36" s="52"/>
      <c r="S36" s="52"/>
      <c r="T36" s="52"/>
      <c r="U36" s="52"/>
      <c r="V36" s="52"/>
      <c r="W36" s="5"/>
    </row>
    <row r="504" spans="2:2" x14ac:dyDescent="0.25">
      <c r="B504" s="24" t="s">
        <v>265</v>
      </c>
    </row>
  </sheetData>
  <mergeCells count="14">
    <mergeCell ref="B36:M36"/>
    <mergeCell ref="B35:M35"/>
    <mergeCell ref="B10:M10"/>
    <mergeCell ref="B1:N2"/>
    <mergeCell ref="G12:I13"/>
    <mergeCell ref="J12:J13"/>
    <mergeCell ref="G25:I25"/>
    <mergeCell ref="C4:K4"/>
    <mergeCell ref="G22:G23"/>
    <mergeCell ref="H22:I22"/>
    <mergeCell ref="H23:I23"/>
    <mergeCell ref="K22:M22"/>
    <mergeCell ref="K23:M23"/>
    <mergeCell ref="A11:N11"/>
  </mergeCells>
  <conditionalFormatting sqref="E8">
    <cfRule type="cellIs" dxfId="7" priority="4" stopIfTrue="1" operator="equal">
      <formula>0</formula>
    </cfRule>
  </conditionalFormatting>
  <printOptions horizontalCentered="1"/>
  <pageMargins left="0.51181102362204722" right="0.51181102362204722" top="0.78740157480314965" bottom="0.39370078740157483" header="0.31496062992125984" footer="0.39370078740157483"/>
  <pageSetup paperSize="9" scale="72" fitToWidth="0" orientation="landscape" r:id="rId1"/>
  <headerFooter>
    <oddHeader>&amp;L
    &amp;G</oddHeader>
    <oddFooter>&amp;L&amp;"Arial Narrow,Normal"&amp;10       &amp;A
       &amp;F</oddFooter>
  </headerFooter>
  <colBreaks count="1" manualBreakCount="1">
    <brk id="15" max="1048575" man="1"/>
  </colBreaks>
  <ignoredErrors>
    <ignoredError sqref="E8 J24 J22:J23" unlockedFormula="1"/>
  </ignoredErrors>
  <drawing r:id="rId2"/>
  <legacyDrawingHF r:id="rId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75B2C-3249-49FF-8A5B-0B0B218EE9D6}">
  <sheetPr codeName="Planilha22"/>
  <dimension ref="A1:W500"/>
  <sheetViews>
    <sheetView showGridLines="0" showZeros="0" view="pageBreakPreview" topLeftCell="A16" zoomScaleNormal="100" zoomScaleSheetLayoutView="100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1" style="24" customWidth="1"/>
    <col min="4" max="4" width="6.5703125" style="24" customWidth="1"/>
    <col min="5" max="6" width="10.7109375" style="24" customWidth="1"/>
    <col min="7" max="7" width="13" style="24" customWidth="1"/>
    <col min="8" max="8" width="17.5703125" style="24" customWidth="1"/>
    <col min="9" max="9" width="18.7109375" style="24" customWidth="1"/>
    <col min="10" max="10" width="13.42578125" style="24" customWidth="1"/>
    <col min="11" max="11" width="20.85546875" style="24" customWidth="1"/>
    <col min="12" max="12" width="10.7109375" style="24" customWidth="1"/>
    <col min="13" max="13" width="9.140625" style="24" customWidth="1"/>
    <col min="14" max="14" width="1.7109375" style="24" customWidth="1"/>
    <col min="15" max="15" width="9.140625" style="24" customWidth="1"/>
    <col min="16" max="16384" width="9.140625" style="24"/>
  </cols>
  <sheetData>
    <row r="1" spans="1:23" s="16" customFormat="1" ht="20.100000000000001" customHeight="1" x14ac:dyDescent="0.25">
      <c r="B1" s="654" t="s">
        <v>117</v>
      </c>
      <c r="C1" s="664"/>
      <c r="D1" s="664"/>
      <c r="E1" s="664"/>
      <c r="F1" s="664"/>
      <c r="G1" s="664"/>
      <c r="H1" s="664"/>
      <c r="I1" s="664"/>
      <c r="J1" s="664"/>
      <c r="K1" s="664"/>
      <c r="L1" s="664"/>
      <c r="M1" s="664"/>
      <c r="N1" s="664"/>
    </row>
    <row r="2" spans="1:23" s="16" customFormat="1" ht="20.100000000000001" customHeight="1" x14ac:dyDescent="0.25">
      <c r="B2" s="664"/>
      <c r="C2" s="664"/>
      <c r="D2" s="664"/>
      <c r="E2" s="664"/>
      <c r="F2" s="664"/>
      <c r="G2" s="664"/>
      <c r="H2" s="664"/>
      <c r="I2" s="664"/>
      <c r="J2" s="664"/>
      <c r="K2" s="664"/>
      <c r="L2" s="664"/>
      <c r="M2" s="664"/>
      <c r="N2" s="664"/>
    </row>
    <row r="3" spans="1:23" s="16" customFormat="1" ht="15" customHeight="1" x14ac:dyDescent="0.25"/>
    <row r="4" spans="1:23" s="5" customFormat="1" ht="13.5" customHeight="1" x14ac:dyDescent="0.25">
      <c r="B4" s="84" t="s">
        <v>11</v>
      </c>
      <c r="C4" s="676" t="str">
        <f>'DADOS DA OBRA'!B12</f>
        <v>CONCLUSÃO DO REMANESCENTE DA OBRA DE REFORMA E AMPLIAÇÃO DA EFG EM ARTES BASILEU FRANÇA, LOCALIZADA EM GOIÂNIA-GO.</v>
      </c>
      <c r="D4" s="676"/>
      <c r="E4" s="676"/>
      <c r="F4" s="676"/>
      <c r="G4" s="676"/>
      <c r="H4" s="676"/>
      <c r="I4" s="676"/>
      <c r="J4" s="676"/>
      <c r="K4" s="676"/>
      <c r="L4" s="84" t="s">
        <v>22</v>
      </c>
      <c r="M4" s="204" t="str">
        <f>'DADOS DA OBRA'!$J$21</f>
        <v>10/04/2026</v>
      </c>
      <c r="P4" s="8"/>
      <c r="Q4" s="8"/>
      <c r="R4" s="9"/>
      <c r="S4" s="9"/>
    </row>
    <row r="5" spans="1:23" s="5" customFormat="1" x14ac:dyDescent="0.25">
      <c r="B5" s="84" t="s">
        <v>13</v>
      </c>
      <c r="C5" s="88" t="str">
        <f>'DADOS DA OBRA'!$B$15&amp;", "&amp;'DADOS DA OBRA'!$B$18&amp;""</f>
        <v>AVENIDA UNIVERSITÁRIA, N. 1750, SETOR UNIVERSITÁRIO</v>
      </c>
      <c r="D5" s="91"/>
      <c r="E5" s="91"/>
      <c r="F5" s="91"/>
      <c r="G5" s="91"/>
      <c r="H5" s="91"/>
      <c r="I5" s="91"/>
      <c r="J5" s="91"/>
      <c r="K5" s="91"/>
      <c r="L5" s="84" t="s">
        <v>12</v>
      </c>
      <c r="M5" s="204" t="str">
        <f>'CAPA - ORÇAMENTO'!$D$18</f>
        <v>00</v>
      </c>
    </row>
    <row r="6" spans="1:23" s="5" customFormat="1" x14ac:dyDescent="0.25">
      <c r="B6" s="84" t="s">
        <v>262</v>
      </c>
      <c r="C6" s="33" t="str">
        <f>'DADOS DA OBRA'!$J$18 &amp; "-" &amp; 'DADOS DA OBRA'!$M$18</f>
        <v>GOIÂNIA-GO</v>
      </c>
      <c r="D6" s="91"/>
      <c r="E6" s="91"/>
      <c r="F6" s="91"/>
      <c r="G6" s="91"/>
      <c r="H6" s="91"/>
      <c r="I6" s="91"/>
      <c r="J6" s="91"/>
      <c r="K6" s="91"/>
      <c r="L6" s="86"/>
      <c r="M6" s="84"/>
    </row>
    <row r="7" spans="1:23" s="5" customFormat="1" ht="15.75" customHeight="1" x14ac:dyDescent="0.25">
      <c r="O7" s="124"/>
    </row>
    <row r="8" spans="1:23" s="124" customFormat="1" ht="20.100000000000001" customHeight="1" x14ac:dyDescent="0.25">
      <c r="B8" s="124" t="s">
        <v>1049</v>
      </c>
      <c r="E8" s="125" t="str">
        <f>'DADOS DA OBRA'!$J$18 &amp; "-" &amp; 'DADOS DA OBRA'!$M$18</f>
        <v>GOIÂNIA-GO</v>
      </c>
      <c r="H8" s="125"/>
      <c r="I8" s="125"/>
      <c r="J8" s="125"/>
      <c r="K8" s="125"/>
      <c r="L8" s="125"/>
      <c r="N8" s="125"/>
      <c r="P8" s="5"/>
      <c r="Q8" s="5"/>
      <c r="R8" s="5"/>
      <c r="S8" s="5"/>
      <c r="T8" s="5"/>
      <c r="U8" s="5"/>
      <c r="V8" s="5"/>
      <c r="W8" s="5"/>
    </row>
    <row r="9" spans="1:23" ht="20.100000000000001" customHeight="1" x14ac:dyDescent="0.25">
      <c r="B9" s="5" t="s">
        <v>1048</v>
      </c>
      <c r="C9" s="5"/>
      <c r="D9" s="5"/>
      <c r="E9" s="57">
        <v>0.4</v>
      </c>
      <c r="F9" s="46" t="s">
        <v>34</v>
      </c>
      <c r="G9" s="372">
        <v>0.05</v>
      </c>
      <c r="H9" s="47"/>
      <c r="L9" s="47"/>
      <c r="M9" s="5"/>
      <c r="N9" s="47"/>
      <c r="O9" s="124"/>
      <c r="P9" s="5"/>
      <c r="Q9" s="47"/>
      <c r="R9" s="47"/>
      <c r="S9" s="47"/>
      <c r="T9" s="47"/>
      <c r="U9" s="47"/>
      <c r="V9" s="47"/>
      <c r="W9" s="47"/>
    </row>
    <row r="10" spans="1:23" ht="30" customHeight="1" x14ac:dyDescent="0.25">
      <c r="B10" s="663"/>
      <c r="C10" s="663"/>
      <c r="D10" s="663"/>
      <c r="E10" s="663"/>
      <c r="F10" s="663"/>
      <c r="G10" s="663"/>
      <c r="H10" s="663"/>
      <c r="I10" s="663"/>
      <c r="J10" s="663"/>
      <c r="K10" s="663"/>
      <c r="L10" s="663"/>
      <c r="M10" s="663"/>
      <c r="N10" s="47"/>
    </row>
    <row r="11" spans="1:23" s="40" customFormat="1" ht="14.25" thickBot="1" x14ac:dyDescent="0.3">
      <c r="A11" s="683"/>
      <c r="B11" s="683"/>
      <c r="C11" s="683"/>
      <c r="D11" s="683"/>
      <c r="E11" s="683"/>
      <c r="F11" s="683"/>
      <c r="G11" s="683"/>
      <c r="H11" s="683"/>
      <c r="I11" s="683"/>
      <c r="J11" s="683"/>
      <c r="K11" s="683"/>
      <c r="L11" s="683"/>
      <c r="M11" s="683"/>
      <c r="N11" s="683"/>
    </row>
    <row r="12" spans="1:23" s="40" customFormat="1" ht="17.25" customHeight="1" x14ac:dyDescent="0.25">
      <c r="B12" s="15"/>
      <c r="G12" s="665" t="s">
        <v>30</v>
      </c>
      <c r="H12" s="666"/>
      <c r="I12" s="667"/>
      <c r="J12" s="671" t="s">
        <v>35</v>
      </c>
      <c r="K12" s="130"/>
      <c r="L12" s="130"/>
      <c r="M12" s="15"/>
    </row>
    <row r="13" spans="1:23" s="40" customFormat="1" ht="17.25" customHeight="1" thickBot="1" x14ac:dyDescent="0.3">
      <c r="B13" s="15"/>
      <c r="G13" s="668"/>
      <c r="H13" s="669"/>
      <c r="I13" s="670"/>
      <c r="J13" s="672"/>
      <c r="K13" s="126"/>
      <c r="L13" s="127"/>
      <c r="M13" s="15"/>
    </row>
    <row r="14" spans="1:23" s="40" customFormat="1" ht="20.100000000000001" customHeight="1" x14ac:dyDescent="0.25">
      <c r="B14" s="41"/>
      <c r="G14" s="380" t="s">
        <v>36</v>
      </c>
      <c r="H14" s="381"/>
      <c r="I14" s="381"/>
      <c r="J14" s="382">
        <v>3.45</v>
      </c>
      <c r="K14" s="128"/>
      <c r="M14" s="41"/>
    </row>
    <row r="15" spans="1:23" s="40" customFormat="1" ht="20.100000000000001" customHeight="1" x14ac:dyDescent="0.25">
      <c r="B15" s="41"/>
      <c r="G15" s="383" t="s">
        <v>37</v>
      </c>
      <c r="H15" s="384"/>
      <c r="I15" s="384"/>
      <c r="J15" s="385">
        <v>0.06</v>
      </c>
      <c r="K15" s="128"/>
      <c r="M15" s="41"/>
    </row>
    <row r="16" spans="1:23" s="40" customFormat="1" ht="20.100000000000001" customHeight="1" x14ac:dyDescent="0.25">
      <c r="B16" s="41"/>
      <c r="G16" s="383" t="s">
        <v>38</v>
      </c>
      <c r="H16" s="384"/>
      <c r="I16" s="384"/>
      <c r="J16" s="385">
        <v>0.56000000000000005</v>
      </c>
      <c r="K16" s="128"/>
      <c r="M16" s="41"/>
    </row>
    <row r="17" spans="2:23" s="40" customFormat="1" ht="20.100000000000001" customHeight="1" x14ac:dyDescent="0.25">
      <c r="B17" s="41"/>
      <c r="G17" s="383" t="s">
        <v>39</v>
      </c>
      <c r="H17" s="384"/>
      <c r="I17" s="384"/>
      <c r="J17" s="385">
        <v>1.23</v>
      </c>
      <c r="K17" s="128"/>
      <c r="M17" s="41"/>
    </row>
    <row r="18" spans="2:23" s="40" customFormat="1" ht="20.100000000000001" customHeight="1" x14ac:dyDescent="0.25">
      <c r="B18" s="41"/>
      <c r="G18" s="383" t="s">
        <v>40</v>
      </c>
      <c r="H18" s="384"/>
      <c r="I18" s="384"/>
      <c r="J18" s="385">
        <v>4.8</v>
      </c>
      <c r="K18" s="128"/>
      <c r="M18" s="41"/>
    </row>
    <row r="19" spans="2:23" s="40" customFormat="1" ht="20.100000000000001" customHeight="1" x14ac:dyDescent="0.25">
      <c r="B19" s="41"/>
      <c r="G19" s="383" t="s">
        <v>41</v>
      </c>
      <c r="H19" s="384"/>
      <c r="I19" s="384"/>
      <c r="J19" s="385">
        <v>0.65</v>
      </c>
      <c r="K19" s="128"/>
      <c r="M19" s="41"/>
    </row>
    <row r="20" spans="2:23" s="40" customFormat="1" ht="20.100000000000001" customHeight="1" x14ac:dyDescent="0.25">
      <c r="B20" s="41"/>
      <c r="G20" s="383" t="s">
        <v>42</v>
      </c>
      <c r="H20" s="384"/>
      <c r="I20" s="384"/>
      <c r="J20" s="385">
        <v>3</v>
      </c>
      <c r="K20" s="128"/>
      <c r="M20" s="41"/>
    </row>
    <row r="21" spans="2:23" s="40" customFormat="1" ht="20.100000000000001" customHeight="1" x14ac:dyDescent="0.25">
      <c r="B21" s="41"/>
      <c r="G21" s="383" t="s">
        <v>43</v>
      </c>
      <c r="H21" s="384"/>
      <c r="I21" s="384"/>
      <c r="J21" s="385">
        <v>5</v>
      </c>
      <c r="K21" s="128"/>
      <c r="M21" s="41"/>
    </row>
    <row r="22" spans="2:23" s="40" customFormat="1" ht="20.100000000000001" customHeight="1" x14ac:dyDescent="0.25">
      <c r="B22" s="41"/>
      <c r="G22" s="677" t="s">
        <v>1318</v>
      </c>
      <c r="H22" s="679" t="s">
        <v>1317</v>
      </c>
      <c r="I22" s="680"/>
      <c r="J22" s="413">
        <f>0.1*0</f>
        <v>0</v>
      </c>
      <c r="K22" s="411"/>
      <c r="L22" s="412"/>
      <c r="M22" s="41"/>
    </row>
    <row r="23" spans="2:23" s="40" customFormat="1" ht="20.100000000000001" customHeight="1" x14ac:dyDescent="0.25">
      <c r="B23" s="41"/>
      <c r="G23" s="678"/>
      <c r="H23" s="679" t="s">
        <v>1319</v>
      </c>
      <c r="I23" s="680"/>
      <c r="J23" s="413">
        <f>0.9*0</f>
        <v>0</v>
      </c>
      <c r="K23" s="411"/>
      <c r="L23" s="412"/>
      <c r="M23" s="41"/>
    </row>
    <row r="24" spans="2:23" s="40" customFormat="1" ht="20.100000000000001" customHeight="1" thickBot="1" x14ac:dyDescent="0.3">
      <c r="G24" s="386" t="s">
        <v>44</v>
      </c>
      <c r="H24" s="387"/>
      <c r="I24" s="387"/>
      <c r="J24" s="414">
        <f>2.7*0</f>
        <v>0</v>
      </c>
      <c r="K24" s="129"/>
    </row>
    <row r="25" spans="2:23" s="40" customFormat="1" ht="20.100000000000001" customHeight="1" thickBot="1" x14ac:dyDescent="0.3">
      <c r="B25" s="41"/>
      <c r="G25" s="673" t="s">
        <v>45</v>
      </c>
      <c r="H25" s="674"/>
      <c r="I25" s="675"/>
      <c r="J25" s="415">
        <f>TRUNC((((((1+J14/100+J15/100+J16/100)*(1+J17/100)*(1+J18/100))/(1-(J19/100+J20/100+J21/100+J24/100+J22/100+J23/100)))-1)*100),2)</f>
        <v>20.86</v>
      </c>
      <c r="K25" s="5"/>
      <c r="M25" s="41"/>
      <c r="O25" s="5"/>
      <c r="P25" s="5"/>
      <c r="Q25" s="5"/>
      <c r="R25" s="5"/>
      <c r="S25" s="5"/>
      <c r="T25" s="5"/>
      <c r="U25" s="5"/>
      <c r="V25" s="5"/>
      <c r="W25" s="5"/>
    </row>
    <row r="26" spans="2:23" s="40" customFormat="1" ht="14.25" customHeight="1" x14ac:dyDescent="0.25">
      <c r="B26" s="15"/>
      <c r="D26" s="42"/>
      <c r="E26" s="43"/>
      <c r="F26" s="43"/>
      <c r="G26" s="43"/>
      <c r="H26" s="44"/>
      <c r="I26" s="48"/>
      <c r="J26" s="48"/>
      <c r="K26" s="48"/>
      <c r="M26" s="15"/>
      <c r="O26" s="53"/>
      <c r="P26" s="53"/>
      <c r="Q26" s="53"/>
      <c r="R26" s="53"/>
      <c r="S26" s="53"/>
      <c r="T26" s="53"/>
      <c r="U26" s="53"/>
      <c r="V26" s="53"/>
      <c r="W26" s="53"/>
    </row>
    <row r="27" spans="2:23" s="40" customFormat="1" ht="20.100000000000001" customHeight="1" x14ac:dyDescent="0.25">
      <c r="B27" s="5" t="s">
        <v>46</v>
      </c>
      <c r="C27" s="58"/>
      <c r="D27" s="42"/>
      <c r="E27" s="43"/>
      <c r="F27" s="43"/>
      <c r="G27" s="43"/>
      <c r="H27" s="44"/>
      <c r="I27" s="48"/>
      <c r="J27" s="48"/>
      <c r="K27" s="48"/>
      <c r="M27" s="5"/>
      <c r="O27" s="56"/>
      <c r="P27" s="56"/>
      <c r="Q27" s="56"/>
      <c r="R27" s="56"/>
      <c r="S27" s="56"/>
      <c r="T27" s="56"/>
      <c r="U27" s="56"/>
      <c r="V27" s="56"/>
      <c r="W27" s="56"/>
    </row>
    <row r="28" spans="2:23" s="40" customFormat="1" ht="20.100000000000001" customHeight="1" x14ac:dyDescent="0.25">
      <c r="B28" s="49" t="s">
        <v>47</v>
      </c>
      <c r="E28" s="5"/>
      <c r="F28" s="5"/>
      <c r="G28" s="5"/>
      <c r="H28" s="5"/>
      <c r="I28" s="5"/>
      <c r="J28" s="5"/>
      <c r="K28" s="5"/>
      <c r="L28" s="5"/>
      <c r="M28" s="49"/>
      <c r="N28" s="5"/>
      <c r="O28" s="52"/>
      <c r="P28" s="52"/>
      <c r="Q28" s="52"/>
      <c r="R28" s="52"/>
      <c r="S28" s="52"/>
      <c r="T28" s="52"/>
      <c r="U28" s="52"/>
      <c r="V28" s="52"/>
      <c r="W28" s="5"/>
    </row>
    <row r="29" spans="2:23" s="40" customFormat="1" ht="20.100000000000001" customHeight="1" x14ac:dyDescent="0.25">
      <c r="B29" s="49" t="s">
        <v>48</v>
      </c>
      <c r="D29" s="53"/>
      <c r="E29" s="53"/>
      <c r="F29" s="53"/>
      <c r="G29" s="53"/>
      <c r="H29" s="53"/>
      <c r="I29" s="53"/>
      <c r="J29" s="53"/>
      <c r="K29" s="53"/>
      <c r="L29" s="53"/>
      <c r="M29" s="49"/>
      <c r="N29" s="53"/>
      <c r="O29" s="52"/>
      <c r="P29" s="52"/>
      <c r="Q29" s="52"/>
      <c r="R29" s="52"/>
      <c r="S29" s="52"/>
      <c r="T29" s="52"/>
      <c r="U29" s="52"/>
      <c r="V29" s="52"/>
      <c r="W29" s="5"/>
    </row>
    <row r="30" spans="2:23" s="40" customFormat="1" ht="20.100000000000001" customHeight="1" x14ac:dyDescent="0.25">
      <c r="B30" s="49" t="s">
        <v>50</v>
      </c>
      <c r="C30" s="54"/>
      <c r="D30" s="54"/>
      <c r="E30" s="54"/>
      <c r="F30" s="54"/>
      <c r="G30" s="54"/>
      <c r="H30" s="54"/>
      <c r="I30" s="54"/>
      <c r="J30" s="50"/>
      <c r="K30" s="50"/>
      <c r="L30" s="55"/>
      <c r="M30" s="49"/>
      <c r="N30" s="56"/>
      <c r="O30" s="56"/>
      <c r="P30" s="56"/>
      <c r="Q30" s="56"/>
      <c r="R30" s="56"/>
      <c r="S30" s="56"/>
      <c r="T30" s="56"/>
      <c r="U30" s="56"/>
      <c r="V30" s="56"/>
      <c r="W30" s="56"/>
    </row>
    <row r="31" spans="2:23" s="40" customFormat="1" ht="20.100000000000001" customHeight="1" x14ac:dyDescent="0.25">
      <c r="B31" s="49" t="s">
        <v>49</v>
      </c>
      <c r="C31" s="50"/>
      <c r="D31" s="51"/>
      <c r="E31" s="51"/>
      <c r="F31" s="51"/>
      <c r="G31" s="51"/>
      <c r="H31" s="51"/>
      <c r="I31" s="51"/>
      <c r="J31" s="51"/>
      <c r="K31" s="52"/>
      <c r="L31" s="52"/>
      <c r="M31" s="49"/>
      <c r="N31" s="52"/>
      <c r="O31" s="52"/>
      <c r="P31" s="52"/>
      <c r="Q31" s="52"/>
      <c r="R31" s="52"/>
      <c r="S31" s="52"/>
      <c r="T31" s="52"/>
      <c r="U31" s="52"/>
      <c r="V31" s="52"/>
      <c r="W31" s="5"/>
    </row>
    <row r="32" spans="2:23" s="40" customFormat="1" ht="20.100000000000001" customHeight="1" x14ac:dyDescent="0.25">
      <c r="B32" s="49" t="s">
        <v>51</v>
      </c>
      <c r="C32" s="50"/>
      <c r="D32" s="51"/>
      <c r="E32" s="51"/>
      <c r="F32" s="51"/>
      <c r="G32" s="51"/>
      <c r="H32" s="51"/>
      <c r="I32" s="51"/>
      <c r="J32" s="51"/>
      <c r="K32" s="52"/>
      <c r="L32" s="52"/>
      <c r="M32" s="49"/>
      <c r="N32" s="52"/>
      <c r="O32" s="52"/>
      <c r="P32" s="52"/>
      <c r="Q32" s="52"/>
      <c r="R32" s="52"/>
      <c r="S32" s="52"/>
      <c r="T32" s="52"/>
      <c r="U32" s="52"/>
      <c r="V32" s="52"/>
      <c r="W32" s="5"/>
    </row>
    <row r="33" spans="1:14" x14ac:dyDescent="0.25">
      <c r="A33" s="40"/>
      <c r="B33" s="49" t="s">
        <v>1321</v>
      </c>
      <c r="C33" s="50"/>
      <c r="D33" s="51"/>
      <c r="E33" s="51"/>
      <c r="F33" s="51"/>
      <c r="G33" s="51"/>
      <c r="H33" s="51"/>
      <c r="I33" s="51"/>
      <c r="J33" s="51"/>
      <c r="K33" s="52"/>
      <c r="L33" s="52"/>
      <c r="M33" s="49"/>
      <c r="N33" s="52"/>
    </row>
    <row r="34" spans="1:14" x14ac:dyDescent="0.25">
      <c r="A34" s="40"/>
      <c r="B34" s="49" t="s">
        <v>1320</v>
      </c>
      <c r="C34" s="54"/>
      <c r="D34" s="54"/>
      <c r="E34" s="54"/>
      <c r="F34" s="54"/>
      <c r="G34" s="54"/>
      <c r="H34" s="54"/>
      <c r="I34" s="54"/>
      <c r="J34" s="50"/>
      <c r="K34" s="50"/>
      <c r="L34" s="55"/>
      <c r="M34" s="49"/>
      <c r="N34" s="56"/>
    </row>
    <row r="35" spans="1:14" ht="29.25" customHeight="1" x14ac:dyDescent="0.25">
      <c r="A35" s="40"/>
      <c r="B35" s="662" t="s">
        <v>1323</v>
      </c>
      <c r="C35" s="662"/>
      <c r="D35" s="662"/>
      <c r="E35" s="662"/>
      <c r="F35" s="662"/>
      <c r="G35" s="662"/>
      <c r="H35" s="662"/>
      <c r="I35" s="662"/>
      <c r="J35" s="662"/>
      <c r="K35" s="662"/>
      <c r="L35" s="662"/>
      <c r="M35" s="662"/>
      <c r="N35" s="52"/>
    </row>
    <row r="36" spans="1:14" ht="29.25" customHeight="1" x14ac:dyDescent="0.25">
      <c r="A36" s="40"/>
      <c r="B36" s="661" t="s">
        <v>1324</v>
      </c>
      <c r="C36" s="661"/>
      <c r="D36" s="661"/>
      <c r="E36" s="661"/>
      <c r="F36" s="661"/>
      <c r="G36" s="661"/>
      <c r="H36" s="661"/>
      <c r="I36" s="661"/>
      <c r="J36" s="661"/>
      <c r="K36" s="661"/>
      <c r="L36" s="661"/>
      <c r="M36" s="661"/>
      <c r="N36" s="52"/>
    </row>
    <row r="37" spans="1:14" ht="9.75" customHeight="1" x14ac:dyDescent="0.25"/>
    <row r="500" spans="2:2" x14ac:dyDescent="0.25">
      <c r="B500" s="24" t="s">
        <v>265</v>
      </c>
    </row>
  </sheetData>
  <mergeCells count="12">
    <mergeCell ref="G25:I25"/>
    <mergeCell ref="B35:M35"/>
    <mergeCell ref="B36:M36"/>
    <mergeCell ref="B1:N2"/>
    <mergeCell ref="C4:K4"/>
    <mergeCell ref="B10:M10"/>
    <mergeCell ref="A11:N11"/>
    <mergeCell ref="G12:I13"/>
    <mergeCell ref="J12:J13"/>
    <mergeCell ref="G22:G23"/>
    <mergeCell ref="H22:I22"/>
    <mergeCell ref="H23:I23"/>
  </mergeCells>
  <conditionalFormatting sqref="E8">
    <cfRule type="cellIs" dxfId="6" priority="1" stopIfTrue="1" operator="equal">
      <formula>0</formula>
    </cfRule>
  </conditionalFormatting>
  <printOptions horizontalCentered="1"/>
  <pageMargins left="0.51181102362204722" right="0.51181102362204722" top="0.78740157480314965" bottom="0.39370078740157483" header="0.31496062992125984" footer="0.39370078740157483"/>
  <pageSetup paperSize="9" scale="72" fitToHeight="0" orientation="landscape" r:id="rId1"/>
  <headerFooter alignWithMargins="0">
    <oddHeader>&amp;L
     &amp;G</oddHeader>
    <oddFooter>&amp;L&amp;"Arial Narrow,Normal"&amp;10       &amp;A
       &amp;F</oddFooter>
  </headerFooter>
  <colBreaks count="1" manualBreakCount="1">
    <brk id="15" max="1048575" man="1"/>
  </colBreaks>
  <ignoredErrors>
    <ignoredError sqref="J22:J24 E8" unlockedFormula="1"/>
  </ignoredErrors>
  <drawing r:id="rId2"/>
  <legacyDrawingHF r:id="rId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1F6FF-1138-4DFE-A48B-39E3CE6ADE85}">
  <sheetPr codeName="Planilha23"/>
  <dimension ref="B1:U500"/>
  <sheetViews>
    <sheetView showGridLines="0" showZeros="0" view="pageBreakPreview" zoomScale="85" zoomScaleNormal="100" zoomScaleSheetLayoutView="85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1" style="24" customWidth="1"/>
    <col min="4" max="4" width="9.7109375" style="24" bestFit="1" customWidth="1"/>
    <col min="5" max="14" width="10.7109375" style="24" customWidth="1"/>
    <col min="15" max="15" width="10.7109375" style="26" customWidth="1"/>
    <col min="16" max="16" width="1.7109375" style="24" customWidth="1"/>
    <col min="17" max="17" width="9.140625" style="24" customWidth="1"/>
    <col min="18" max="16384" width="9.140625" style="24"/>
  </cols>
  <sheetData>
    <row r="1" spans="2:21" s="16" customFormat="1" ht="20.100000000000001" customHeight="1" x14ac:dyDescent="0.25"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</row>
    <row r="2" spans="2:21" s="16" customFormat="1" ht="20.100000000000001" customHeight="1" x14ac:dyDescent="0.25"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7"/>
    </row>
    <row r="3" spans="2:21" s="16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8"/>
      <c r="S4" s="8"/>
      <c r="T4" s="9"/>
      <c r="U4" s="9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0"/>
      <c r="N7" s="3"/>
      <c r="O7" s="14"/>
    </row>
    <row r="8" spans="2:21" s="15" customFormat="1" ht="20.100000000000001" customHeight="1" x14ac:dyDescent="0.25">
      <c r="B8" s="12"/>
      <c r="C8" s="13"/>
      <c r="D8" s="6"/>
      <c r="E8" s="6"/>
      <c r="F8" s="6"/>
      <c r="G8" s="7"/>
      <c r="H8" s="7"/>
      <c r="I8" s="7"/>
      <c r="J8" s="7"/>
      <c r="K8" s="6"/>
      <c r="M8" s="7"/>
      <c r="N8" s="7"/>
    </row>
    <row r="9" spans="2:21" ht="20.100000000000001" customHeight="1" x14ac:dyDescent="0.25">
      <c r="B9" s="34"/>
      <c r="O9" s="25"/>
    </row>
    <row r="10" spans="2:21" ht="20.100000000000001" customHeight="1" x14ac:dyDescent="0.25">
      <c r="B10" s="34"/>
      <c r="O10" s="25"/>
    </row>
    <row r="11" spans="2:21" ht="20.100000000000001" customHeight="1" x14ac:dyDescent="0.25">
      <c r="B11" s="34"/>
      <c r="C11" s="34"/>
      <c r="D11" s="37"/>
      <c r="E11" s="36"/>
      <c r="F11" s="34"/>
      <c r="G11" s="34"/>
      <c r="H11" s="34"/>
      <c r="I11" s="34"/>
      <c r="J11" s="34"/>
      <c r="K11" s="34"/>
      <c r="L11" s="37"/>
      <c r="M11" s="36"/>
      <c r="N11" s="34"/>
      <c r="O11" s="25"/>
    </row>
    <row r="12" spans="2:21" ht="20.100000000000001" customHeight="1" x14ac:dyDescent="0.25">
      <c r="B12" s="34"/>
      <c r="O12" s="25"/>
    </row>
    <row r="13" spans="2:21" ht="20.100000000000001" customHeight="1" x14ac:dyDescent="0.25">
      <c r="B13" s="540" t="s">
        <v>380</v>
      </c>
      <c r="C13" s="540"/>
      <c r="D13" s="540"/>
      <c r="E13" s="540"/>
      <c r="F13" s="540"/>
      <c r="G13" s="540"/>
      <c r="H13" s="540"/>
      <c r="I13" s="540"/>
      <c r="J13" s="540"/>
      <c r="K13" s="540"/>
      <c r="L13" s="540"/>
      <c r="M13" s="540"/>
      <c r="N13" s="540"/>
      <c r="O13" s="540"/>
    </row>
    <row r="14" spans="2:21" ht="20.100000000000001" customHeight="1" x14ac:dyDescent="0.25">
      <c r="B14" s="540"/>
      <c r="C14" s="540"/>
      <c r="D14" s="540"/>
      <c r="E14" s="540"/>
      <c r="F14" s="540"/>
      <c r="G14" s="540"/>
      <c r="H14" s="540"/>
      <c r="I14" s="540"/>
      <c r="J14" s="540"/>
      <c r="K14" s="540"/>
      <c r="L14" s="540"/>
      <c r="M14" s="540"/>
      <c r="N14" s="540"/>
      <c r="O14" s="540"/>
    </row>
    <row r="15" spans="2:21" ht="20.100000000000001" customHeight="1" x14ac:dyDescent="0.25">
      <c r="B15" s="540"/>
      <c r="C15" s="540"/>
      <c r="D15" s="540"/>
      <c r="E15" s="540"/>
      <c r="F15" s="540"/>
      <c r="G15" s="540"/>
      <c r="H15" s="540"/>
      <c r="I15" s="540"/>
      <c r="J15" s="540"/>
      <c r="K15" s="540"/>
      <c r="L15" s="540"/>
      <c r="M15" s="540"/>
      <c r="N15" s="540"/>
      <c r="O15" s="540"/>
    </row>
    <row r="16" spans="2:21" s="15" customFormat="1" ht="20.100000000000001" customHeight="1" x14ac:dyDescent="0.25">
      <c r="B16" s="12"/>
      <c r="C16" s="13"/>
      <c r="D16" s="6"/>
      <c r="E16" s="6"/>
      <c r="F16" s="6"/>
      <c r="G16" s="7"/>
      <c r="H16" s="7"/>
      <c r="I16" s="7"/>
      <c r="J16" s="7"/>
      <c r="K16" s="6"/>
      <c r="M16" s="7"/>
      <c r="N16" s="7"/>
    </row>
    <row r="17" spans="2:15" ht="20.100000000000001" customHeight="1" x14ac:dyDescent="0.25">
      <c r="B17" s="34"/>
      <c r="C17" s="35"/>
      <c r="D17" s="34"/>
      <c r="E17" s="34"/>
      <c r="F17" s="34"/>
      <c r="G17" s="34"/>
      <c r="H17" s="34"/>
      <c r="I17" s="34"/>
      <c r="J17" s="34"/>
      <c r="K17" s="31"/>
      <c r="L17" s="34"/>
      <c r="M17" s="34"/>
      <c r="N17" s="34"/>
      <c r="O17" s="25"/>
    </row>
    <row r="18" spans="2:15" ht="20.100000000000001" customHeight="1" x14ac:dyDescent="0.25">
      <c r="B18" s="34"/>
      <c r="C18" s="34"/>
      <c r="D18" s="37"/>
      <c r="E18" s="36"/>
      <c r="F18" s="34"/>
      <c r="G18" s="34"/>
      <c r="H18" s="34"/>
      <c r="I18" s="34"/>
      <c r="J18" s="34"/>
      <c r="K18" s="34"/>
      <c r="L18" s="37"/>
      <c r="M18" s="36"/>
      <c r="N18" s="34"/>
      <c r="O18" s="25"/>
    </row>
    <row r="19" spans="2:15" ht="20.100000000000001" customHeight="1" x14ac:dyDescent="0.25">
      <c r="B19" s="34"/>
      <c r="C19" s="34"/>
      <c r="D19" s="37"/>
      <c r="E19" s="36"/>
      <c r="F19" s="34"/>
      <c r="G19" s="34"/>
      <c r="H19" s="34"/>
      <c r="I19" s="34"/>
      <c r="J19" s="34"/>
      <c r="K19" s="34"/>
      <c r="L19" s="37"/>
      <c r="M19" s="36"/>
      <c r="N19" s="34"/>
      <c r="O19" s="25"/>
    </row>
    <row r="20" spans="2:15" ht="20.100000000000001" customHeight="1" x14ac:dyDescent="0.25">
      <c r="B20" s="34"/>
      <c r="C20" s="34"/>
      <c r="D20" s="37"/>
      <c r="E20" s="36"/>
      <c r="F20" s="34"/>
      <c r="G20" s="34"/>
      <c r="H20" s="34"/>
      <c r="I20" s="34"/>
      <c r="J20" s="34"/>
      <c r="K20" s="34"/>
      <c r="L20" s="37"/>
      <c r="M20" s="36"/>
      <c r="N20" s="34"/>
      <c r="O20" s="25"/>
    </row>
    <row r="21" spans="2:15" ht="20.100000000000001" customHeight="1" x14ac:dyDescent="0.25">
      <c r="B21" s="34"/>
      <c r="C21" s="34"/>
      <c r="D21" s="37"/>
      <c r="E21" s="36"/>
      <c r="F21" s="34"/>
      <c r="G21" s="34"/>
      <c r="H21" s="34"/>
      <c r="I21" s="34"/>
      <c r="J21" s="34"/>
      <c r="K21" s="34"/>
      <c r="L21" s="37"/>
      <c r="M21" s="36"/>
      <c r="N21" s="34"/>
      <c r="O21" s="25"/>
    </row>
    <row r="22" spans="2:15" ht="20.100000000000001" customHeight="1" x14ac:dyDescent="0.25">
      <c r="B22" s="34"/>
      <c r="C22" s="34"/>
      <c r="D22" s="37"/>
      <c r="E22" s="36"/>
      <c r="F22" s="34"/>
      <c r="G22" s="34"/>
      <c r="H22" s="34"/>
      <c r="I22" s="34"/>
      <c r="J22" s="34"/>
      <c r="K22" s="34"/>
      <c r="L22" s="37"/>
      <c r="M22" s="36"/>
      <c r="N22" s="34"/>
      <c r="O22" s="25"/>
    </row>
    <row r="23" spans="2:15" ht="20.100000000000001" customHeight="1" x14ac:dyDescent="0.25">
      <c r="B23" s="34"/>
      <c r="C23" s="33"/>
      <c r="D23" s="38"/>
      <c r="E23" s="39"/>
      <c r="F23" s="33"/>
      <c r="G23" s="34"/>
      <c r="H23" s="34"/>
      <c r="I23" s="34"/>
      <c r="J23" s="34"/>
      <c r="K23" s="33"/>
      <c r="L23" s="38"/>
      <c r="M23" s="39"/>
      <c r="N23" s="33"/>
      <c r="O23" s="25"/>
    </row>
    <row r="24" spans="2:15" s="15" customFormat="1" ht="20.100000000000001" customHeight="1" x14ac:dyDescent="0.25">
      <c r="B24" s="12"/>
      <c r="C24" s="13"/>
      <c r="D24" s="6"/>
      <c r="E24" s="6"/>
      <c r="F24" s="6"/>
      <c r="G24" s="7"/>
      <c r="H24" s="7"/>
      <c r="I24" s="7"/>
      <c r="J24" s="7"/>
      <c r="K24" s="6"/>
      <c r="M24" s="7"/>
      <c r="N24" s="7"/>
    </row>
    <row r="25" spans="2:15" ht="20.100000000000001" customHeight="1" x14ac:dyDescent="0.25">
      <c r="B25" s="34"/>
      <c r="C25" s="35"/>
      <c r="D25" s="34"/>
      <c r="E25" s="34"/>
      <c r="F25" s="34"/>
      <c r="G25" s="34"/>
      <c r="H25" s="34"/>
      <c r="I25" s="34"/>
      <c r="J25" s="34"/>
      <c r="K25" s="31"/>
      <c r="L25" s="34"/>
      <c r="M25"/>
      <c r="N25" s="34"/>
      <c r="O25" s="25"/>
    </row>
    <row r="26" spans="2:15" ht="20.100000000000001" customHeight="1" x14ac:dyDescent="0.25">
      <c r="B26" s="34"/>
      <c r="C26" s="34"/>
      <c r="D26" s="37"/>
      <c r="E26" s="36"/>
      <c r="F26" s="34"/>
      <c r="G26" s="34"/>
      <c r="H26" s="34"/>
      <c r="I26" s="34"/>
      <c r="J26" s="34"/>
      <c r="K26" s="34"/>
      <c r="L26" s="37"/>
      <c r="M26" s="36"/>
      <c r="N26" s="34"/>
      <c r="O26" s="25"/>
    </row>
    <row r="27" spans="2:15" ht="20.100000000000001" customHeight="1" x14ac:dyDescent="0.25">
      <c r="B27" s="34"/>
      <c r="C27" s="33"/>
      <c r="D27" s="38"/>
      <c r="E27" s="39"/>
      <c r="F27" s="33"/>
      <c r="G27" s="34"/>
      <c r="H27" s="34"/>
      <c r="I27" s="34"/>
      <c r="J27" s="34"/>
      <c r="K27" s="33"/>
      <c r="L27" s="38"/>
      <c r="M27" s="39"/>
      <c r="N27" s="33"/>
      <c r="O27" s="25"/>
    </row>
    <row r="500" spans="2:2" x14ac:dyDescent="0.25">
      <c r="B500" s="24" t="s">
        <v>265</v>
      </c>
    </row>
  </sheetData>
  <mergeCells count="2">
    <mergeCell ref="B1:P2"/>
    <mergeCell ref="B13:O15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>
    <oddHeader>&amp;L
&amp;G</oddHeader>
    <oddFooter>&amp;L&amp;"Arial Narrow,Normal"&amp;10&amp;A
&amp;F</oddFooter>
  </headerFooter>
  <colBreaks count="1" manualBreakCount="1">
    <brk id="17" max="1048575" man="1"/>
  </colBreaks>
  <drawing r:id="rId2"/>
  <legacyDrawingHF r:id="rId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7C182-4B42-4ADD-9F41-711A359D8635}">
  <sheetPr codeName="Planilha24"/>
  <dimension ref="B1:AE501"/>
  <sheetViews>
    <sheetView showGridLines="0" view="pageBreakPreview" zoomScale="85" zoomScaleNormal="85" zoomScaleSheetLayoutView="85" workbookViewId="0">
      <selection activeCell="B1" sqref="B1:AB2"/>
    </sheetView>
  </sheetViews>
  <sheetFormatPr defaultRowHeight="12.75" x14ac:dyDescent="0.25"/>
  <cols>
    <col min="1" max="1" width="1.7109375" style="11" customWidth="1"/>
    <col min="2" max="2" width="10.85546875" style="11" customWidth="1"/>
    <col min="3" max="3" width="37.140625" style="344" customWidth="1"/>
    <col min="4" max="4" width="8.140625" style="11" customWidth="1"/>
    <col min="5" max="28" width="7.28515625" style="11" customWidth="1"/>
    <col min="29" max="30" width="9" style="11" customWidth="1"/>
    <col min="31" max="31" width="8.7109375" style="11" customWidth="1"/>
    <col min="32" max="32" width="1.7109375" style="11" customWidth="1"/>
    <col min="33" max="16384" width="9.140625" style="11"/>
  </cols>
  <sheetData>
    <row r="1" spans="2:31" s="60" customFormat="1" ht="50.1" customHeight="1" x14ac:dyDescent="0.25">
      <c r="B1" s="654" t="s">
        <v>1325</v>
      </c>
      <c r="C1" s="654"/>
      <c r="D1" s="654"/>
      <c r="E1" s="654"/>
      <c r="F1" s="654"/>
      <c r="G1" s="654"/>
      <c r="H1" s="654"/>
      <c r="I1" s="654"/>
      <c r="J1" s="654"/>
      <c r="K1" s="654"/>
      <c r="L1" s="654"/>
      <c r="M1" s="654"/>
      <c r="N1" s="654"/>
      <c r="O1" s="654"/>
      <c r="P1" s="654"/>
      <c r="Q1" s="654"/>
      <c r="R1" s="654"/>
      <c r="S1" s="654"/>
      <c r="T1" s="654"/>
      <c r="U1" s="654"/>
      <c r="V1" s="654"/>
      <c r="W1" s="654"/>
      <c r="X1" s="654"/>
      <c r="Y1" s="654"/>
      <c r="Z1" s="654"/>
      <c r="AA1" s="654"/>
      <c r="AB1" s="654"/>
      <c r="AC1" s="654"/>
      <c r="AD1" s="654"/>
      <c r="AE1" s="654"/>
    </row>
    <row r="2" spans="2:31" s="60" customFormat="1" ht="16.5" x14ac:dyDescent="0.25">
      <c r="C2" s="10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</row>
    <row r="3" spans="2:31" s="61" customFormat="1" ht="13.5" customHeight="1" x14ac:dyDescent="0.25">
      <c r="B3" s="84" t="s">
        <v>11</v>
      </c>
      <c r="C3" s="88" t="str">
        <f>'ORÇAMENTO RESUMO (SD)'!C3</f>
        <v>CONCLUSÃO DO REMANESCENTE DA OBRA DE REFORMA E AMPLIAÇÃO DA EFG EM ARTES BASILEU FRANÇA, LOCALIZADA EM GOIÂNIA-GO.</v>
      </c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C3" s="91" t="s">
        <v>22</v>
      </c>
      <c r="AD3" s="689" t="str">
        <f>'DADOS DA OBRA'!$J$21</f>
        <v>10/04/2026</v>
      </c>
      <c r="AE3" s="689"/>
    </row>
    <row r="4" spans="2:31" s="61" customFormat="1" ht="13.5" x14ac:dyDescent="0.25">
      <c r="B4" s="84" t="s">
        <v>13</v>
      </c>
      <c r="C4" s="88" t="str">
        <f>'DADOS DA OBRA'!$B$15&amp;", "&amp;'DADOS DA OBRA'!$B$18&amp;""</f>
        <v>AVENIDA UNIVERSITÁRIA, N. 1750, SETOR UNIVERSITÁRIO</v>
      </c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 t="s">
        <v>12</v>
      </c>
      <c r="AD4" s="689" t="str">
        <f>'CAPA - ORÇAMENTO'!$D$18</f>
        <v>00</v>
      </c>
      <c r="AE4" s="689"/>
    </row>
    <row r="5" spans="2:31" s="61" customFormat="1" ht="13.5" x14ac:dyDescent="0.25">
      <c r="B5" s="84" t="s">
        <v>262</v>
      </c>
      <c r="C5" s="33" t="str">
        <f>'DADOS DA OBRA'!$J$18 &amp; "-" &amp; 'DADOS DA OBRA'!$M$18</f>
        <v>GOIÂNIA-GO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</row>
    <row r="6" spans="2:31" s="61" customFormat="1" ht="13.5" x14ac:dyDescent="0.25">
      <c r="B6" s="84"/>
      <c r="C6" s="276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</row>
    <row r="7" spans="2:31" s="61" customFormat="1" ht="13.5" customHeight="1" x14ac:dyDescent="0.25">
      <c r="B7" s="690"/>
      <c r="C7" s="690"/>
      <c r="D7" s="690"/>
      <c r="E7" s="690"/>
      <c r="F7" s="690"/>
      <c r="G7" s="690"/>
      <c r="H7" s="690"/>
      <c r="I7" s="690"/>
      <c r="J7" s="690"/>
      <c r="K7" s="690"/>
      <c r="L7" s="690"/>
      <c r="M7" s="690"/>
      <c r="N7" s="690"/>
      <c r="O7" s="690"/>
      <c r="P7" s="690"/>
      <c r="Q7" s="690"/>
      <c r="R7" s="690"/>
      <c r="S7" s="690"/>
      <c r="T7" s="690"/>
      <c r="U7" s="690"/>
      <c r="V7" s="690"/>
      <c r="W7" s="690"/>
      <c r="X7" s="690"/>
      <c r="Y7" s="690"/>
      <c r="Z7" s="690"/>
      <c r="AA7" s="690"/>
      <c r="AB7" s="690"/>
      <c r="AC7" s="690"/>
      <c r="AD7" s="690"/>
      <c r="AE7" s="690"/>
    </row>
    <row r="8" spans="2:31" s="61" customFormat="1" ht="13.5" customHeight="1" x14ac:dyDescent="0.25">
      <c r="B8" s="690"/>
      <c r="C8" s="690"/>
      <c r="D8" s="690"/>
      <c r="E8" s="690"/>
      <c r="F8" s="690"/>
      <c r="G8" s="690"/>
      <c r="H8" s="690"/>
      <c r="I8" s="690"/>
      <c r="J8" s="690"/>
      <c r="K8" s="690"/>
      <c r="L8" s="690"/>
      <c r="M8" s="690"/>
      <c r="N8" s="690"/>
      <c r="O8" s="690"/>
      <c r="P8" s="690"/>
      <c r="Q8" s="690"/>
      <c r="R8" s="690"/>
      <c r="S8" s="690"/>
      <c r="T8" s="690"/>
      <c r="U8" s="690"/>
      <c r="V8" s="690"/>
      <c r="W8" s="690"/>
      <c r="X8" s="690"/>
      <c r="Y8" s="690"/>
      <c r="Z8" s="690"/>
      <c r="AA8" s="690"/>
      <c r="AB8" s="690"/>
      <c r="AC8" s="690"/>
      <c r="AD8" s="690"/>
      <c r="AE8" s="690"/>
    </row>
    <row r="9" spans="2:31" s="61" customFormat="1" ht="13.5" customHeight="1" x14ac:dyDescent="0.25">
      <c r="B9" s="690"/>
      <c r="C9" s="690"/>
      <c r="D9" s="690"/>
      <c r="E9" s="690"/>
      <c r="F9" s="690"/>
      <c r="G9" s="690"/>
      <c r="H9" s="690"/>
      <c r="I9" s="690"/>
      <c r="J9" s="690"/>
      <c r="K9" s="690"/>
      <c r="L9" s="690"/>
      <c r="M9" s="690"/>
      <c r="N9" s="690"/>
      <c r="O9" s="690"/>
      <c r="P9" s="690"/>
      <c r="Q9" s="690"/>
      <c r="R9" s="690"/>
      <c r="S9" s="690"/>
      <c r="T9" s="690"/>
      <c r="U9" s="690"/>
      <c r="V9" s="690"/>
      <c r="W9" s="690"/>
      <c r="X9" s="690"/>
      <c r="Y9" s="690"/>
      <c r="Z9" s="690"/>
      <c r="AA9" s="690"/>
      <c r="AB9" s="690"/>
      <c r="AC9" s="690"/>
      <c r="AD9" s="690"/>
      <c r="AE9" s="690"/>
    </row>
    <row r="10" spans="2:31" s="61" customFormat="1" ht="15" customHeight="1" x14ac:dyDescent="0.25">
      <c r="B10" s="62"/>
      <c r="C10" s="66"/>
      <c r="D10" s="65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</row>
    <row r="11" spans="2:31" s="67" customFormat="1" ht="6.95" customHeight="1" thickBot="1" x14ac:dyDescent="0.3">
      <c r="C11" s="27"/>
      <c r="D11" s="27"/>
    </row>
    <row r="12" spans="2:31" ht="21" customHeight="1" thickBot="1" x14ac:dyDescent="0.3">
      <c r="B12" s="659" t="s">
        <v>16</v>
      </c>
      <c r="C12" s="659" t="s">
        <v>76</v>
      </c>
      <c r="D12" s="659" t="s">
        <v>282</v>
      </c>
      <c r="E12" s="687" t="s">
        <v>283</v>
      </c>
      <c r="F12" s="687"/>
      <c r="G12" s="687"/>
      <c r="H12" s="687"/>
      <c r="I12" s="687"/>
      <c r="J12" s="687"/>
      <c r="K12" s="687"/>
      <c r="L12" s="687"/>
      <c r="M12" s="687"/>
      <c r="N12" s="687" t="s">
        <v>307</v>
      </c>
      <c r="O12" s="687"/>
      <c r="P12" s="687"/>
      <c r="Q12" s="687"/>
      <c r="R12" s="687"/>
      <c r="S12" s="687"/>
      <c r="T12" s="687"/>
      <c r="U12" s="687"/>
      <c r="V12" s="687"/>
      <c r="W12" s="687"/>
      <c r="X12" s="687" t="s">
        <v>308</v>
      </c>
      <c r="Y12" s="687"/>
      <c r="Z12" s="687"/>
      <c r="AA12" s="687"/>
      <c r="AB12" s="687"/>
      <c r="AC12" s="688" t="s">
        <v>309</v>
      </c>
      <c r="AD12" s="688"/>
      <c r="AE12" s="688" t="s">
        <v>310</v>
      </c>
    </row>
    <row r="13" spans="2:31" ht="24.95" customHeight="1" thickBot="1" x14ac:dyDescent="0.3">
      <c r="B13" s="659"/>
      <c r="C13" s="659"/>
      <c r="D13" s="659"/>
      <c r="E13" s="181" t="s">
        <v>77</v>
      </c>
      <c r="F13" s="181" t="s">
        <v>78</v>
      </c>
      <c r="G13" s="181" t="s">
        <v>79</v>
      </c>
      <c r="H13" s="181" t="s">
        <v>80</v>
      </c>
      <c r="I13" s="181" t="s">
        <v>82</v>
      </c>
      <c r="J13" s="181" t="s">
        <v>83</v>
      </c>
      <c r="K13" s="181" t="s">
        <v>85</v>
      </c>
      <c r="L13" s="181" t="s">
        <v>86</v>
      </c>
      <c r="M13" s="181" t="s">
        <v>88</v>
      </c>
      <c r="N13" s="181" t="s">
        <v>31</v>
      </c>
      <c r="O13" s="181" t="s">
        <v>27</v>
      </c>
      <c r="P13" s="181" t="s">
        <v>28</v>
      </c>
      <c r="Q13" s="181" t="s">
        <v>29</v>
      </c>
      <c r="R13" s="181" t="s">
        <v>91</v>
      </c>
      <c r="S13" s="181" t="s">
        <v>93</v>
      </c>
      <c r="T13" s="181" t="s">
        <v>95</v>
      </c>
      <c r="U13" s="181" t="s">
        <v>96</v>
      </c>
      <c r="V13" s="181" t="s">
        <v>97</v>
      </c>
      <c r="W13" s="181" t="s">
        <v>285</v>
      </c>
      <c r="X13" s="181" t="s">
        <v>98</v>
      </c>
      <c r="Y13" s="181" t="s">
        <v>100</v>
      </c>
      <c r="Z13" s="181" t="s">
        <v>102</v>
      </c>
      <c r="AA13" s="181" t="s">
        <v>103</v>
      </c>
      <c r="AB13" s="181" t="s">
        <v>104</v>
      </c>
      <c r="AC13" s="181" t="s">
        <v>106</v>
      </c>
      <c r="AD13" s="181" t="s">
        <v>107</v>
      </c>
      <c r="AE13" s="688"/>
    </row>
    <row r="14" spans="2:31" ht="19.5" customHeight="1" x14ac:dyDescent="0.25">
      <c r="B14" s="169">
        <v>1</v>
      </c>
      <c r="C14" s="170" t="s">
        <v>241</v>
      </c>
      <c r="D14" s="170" t="s">
        <v>284</v>
      </c>
      <c r="E14" s="171">
        <v>0.2</v>
      </c>
      <c r="F14" s="171">
        <v>0.08</v>
      </c>
      <c r="G14" s="171">
        <v>2.5000000000000001E-2</v>
      </c>
      <c r="H14" s="171">
        <v>1.4999999999999999E-2</v>
      </c>
      <c r="I14" s="171">
        <v>1.6E-2</v>
      </c>
      <c r="J14" s="171">
        <v>2E-3</v>
      </c>
      <c r="K14" s="171">
        <v>0.03</v>
      </c>
      <c r="L14" s="171">
        <v>0.01</v>
      </c>
      <c r="M14" s="171">
        <v>0</v>
      </c>
      <c r="N14" s="171">
        <v>0</v>
      </c>
      <c r="O14" s="171">
        <v>0</v>
      </c>
      <c r="P14" s="171">
        <v>9.0127100599999996E-2</v>
      </c>
      <c r="Q14" s="171">
        <v>8.7117749999999997E-3</v>
      </c>
      <c r="R14" s="171">
        <v>4.8924150000000002E-4</v>
      </c>
      <c r="S14" s="171">
        <v>7.6289649999999995E-4</v>
      </c>
      <c r="T14" s="171">
        <v>9.2387932699999994E-2</v>
      </c>
      <c r="U14" s="171">
        <v>7.4016324999999997E-3</v>
      </c>
      <c r="V14" s="171">
        <v>5.1972710000000003E-4</v>
      </c>
      <c r="W14" s="171">
        <v>0</v>
      </c>
      <c r="X14" s="171">
        <v>2.6164447399999999E-2</v>
      </c>
      <c r="Y14" s="171">
        <v>6.0989669999999998E-4</v>
      </c>
      <c r="Z14" s="171">
        <v>3.3056809700000002E-2</v>
      </c>
      <c r="AA14" s="171">
        <v>3.8412809800000003E-2</v>
      </c>
      <c r="AB14" s="171">
        <v>9.2520406000000006E-3</v>
      </c>
      <c r="AC14" s="171">
        <v>7.5751315700000002E-2</v>
      </c>
      <c r="AD14" s="171">
        <v>2.3236966999999999E-3</v>
      </c>
      <c r="AE14" s="172">
        <v>0.76400000000000001</v>
      </c>
    </row>
    <row r="15" spans="2:31" ht="19.5" customHeight="1" x14ac:dyDescent="0.25">
      <c r="B15" s="173">
        <v>2</v>
      </c>
      <c r="C15" s="174" t="s">
        <v>238</v>
      </c>
      <c r="D15" s="174" t="s">
        <v>284</v>
      </c>
      <c r="E15" s="175">
        <v>0.2</v>
      </c>
      <c r="F15" s="175">
        <v>0.08</v>
      </c>
      <c r="G15" s="175">
        <v>2.5000000000000001E-2</v>
      </c>
      <c r="H15" s="175">
        <v>1.4999999999999999E-2</v>
      </c>
      <c r="I15" s="175">
        <v>1.6E-2</v>
      </c>
      <c r="J15" s="175">
        <v>2E-3</v>
      </c>
      <c r="K15" s="175">
        <v>0.03</v>
      </c>
      <c r="L15" s="175">
        <v>0.01</v>
      </c>
      <c r="M15" s="175">
        <v>0</v>
      </c>
      <c r="N15" s="175">
        <v>0</v>
      </c>
      <c r="O15" s="175">
        <v>0</v>
      </c>
      <c r="P15" s="175">
        <v>7.1712287099999994E-2</v>
      </c>
      <c r="Q15" s="175">
        <v>8.7071460000000007E-3</v>
      </c>
      <c r="R15" s="175">
        <v>4.8898159999999997E-4</v>
      </c>
      <c r="S15" s="175">
        <v>6.9910589999999998E-4</v>
      </c>
      <c r="T15" s="175">
        <v>9.2338842599999998E-2</v>
      </c>
      <c r="U15" s="175">
        <v>7.3976996E-3</v>
      </c>
      <c r="V15" s="175">
        <v>5.22085E-5</v>
      </c>
      <c r="W15" s="175">
        <v>0</v>
      </c>
      <c r="X15" s="175">
        <v>3.75780805E-2</v>
      </c>
      <c r="Y15" s="175">
        <v>9.489457E-4</v>
      </c>
      <c r="Z15" s="175">
        <v>5.1406169699999997E-2</v>
      </c>
      <c r="AA15" s="175">
        <v>3.7804680700000003E-2</v>
      </c>
      <c r="AB15" s="175">
        <v>9.2471245000000004E-3</v>
      </c>
      <c r="AC15" s="175">
        <v>6.8567790500000003E-2</v>
      </c>
      <c r="AD15" s="175">
        <v>3.3649479E-3</v>
      </c>
      <c r="AE15" s="176">
        <v>0.76829999999999998</v>
      </c>
    </row>
    <row r="16" spans="2:31" ht="19.5" customHeight="1" x14ac:dyDescent="0.25">
      <c r="B16" s="173">
        <v>3</v>
      </c>
      <c r="C16" s="174" t="s">
        <v>272</v>
      </c>
      <c r="D16" s="174" t="s">
        <v>284</v>
      </c>
      <c r="E16" s="175">
        <v>0.2</v>
      </c>
      <c r="F16" s="175">
        <v>0.08</v>
      </c>
      <c r="G16" s="175">
        <v>2.5000000000000001E-2</v>
      </c>
      <c r="H16" s="175">
        <v>1.4999999999999999E-2</v>
      </c>
      <c r="I16" s="175">
        <v>1.6E-2</v>
      </c>
      <c r="J16" s="175">
        <v>2E-3</v>
      </c>
      <c r="K16" s="175">
        <v>0.03</v>
      </c>
      <c r="L16" s="175">
        <v>0.01</v>
      </c>
      <c r="M16" s="175">
        <v>0</v>
      </c>
      <c r="N16" s="175">
        <v>0</v>
      </c>
      <c r="O16" s="175">
        <v>0</v>
      </c>
      <c r="P16" s="175">
        <v>7.1712287099999994E-2</v>
      </c>
      <c r="Q16" s="175">
        <v>8.7071460000000007E-3</v>
      </c>
      <c r="R16" s="175">
        <v>4.8898159999999997E-4</v>
      </c>
      <c r="S16" s="175">
        <v>6.9910589999999998E-4</v>
      </c>
      <c r="T16" s="175">
        <v>9.2338842599999998E-2</v>
      </c>
      <c r="U16" s="175">
        <v>7.3976996E-3</v>
      </c>
      <c r="V16" s="175">
        <v>5.22085E-5</v>
      </c>
      <c r="W16" s="175">
        <v>0</v>
      </c>
      <c r="X16" s="175">
        <v>3.75780805E-2</v>
      </c>
      <c r="Y16" s="175">
        <v>9.489457E-4</v>
      </c>
      <c r="Z16" s="175">
        <v>5.1406169699999997E-2</v>
      </c>
      <c r="AA16" s="175">
        <v>3.7804680700000003E-2</v>
      </c>
      <c r="AB16" s="175">
        <v>9.2471245000000004E-3</v>
      </c>
      <c r="AC16" s="175">
        <v>6.8567790500000003E-2</v>
      </c>
      <c r="AD16" s="175">
        <v>3.3649479E-3</v>
      </c>
      <c r="AE16" s="176">
        <v>0.76829999999999998</v>
      </c>
    </row>
    <row r="17" spans="2:31" ht="19.5" customHeight="1" x14ac:dyDescent="0.25">
      <c r="B17" s="173">
        <v>4</v>
      </c>
      <c r="C17" s="174" t="s">
        <v>236</v>
      </c>
      <c r="D17" s="174" t="s">
        <v>239</v>
      </c>
      <c r="E17" s="175">
        <v>0.2</v>
      </c>
      <c r="F17" s="175">
        <v>0.08</v>
      </c>
      <c r="G17" s="175">
        <v>2.5000000000000001E-2</v>
      </c>
      <c r="H17" s="175">
        <v>1.4999999999999999E-2</v>
      </c>
      <c r="I17" s="175">
        <v>1.6E-2</v>
      </c>
      <c r="J17" s="175">
        <v>2E-3</v>
      </c>
      <c r="K17" s="175">
        <v>0.03</v>
      </c>
      <c r="L17" s="175">
        <v>0.01</v>
      </c>
      <c r="M17" s="175">
        <v>0</v>
      </c>
      <c r="N17" s="175">
        <v>0.1845069104</v>
      </c>
      <c r="O17" s="175">
        <v>4.7704828300000002E-2</v>
      </c>
      <c r="P17" s="175">
        <v>5.7103691200000001E-2</v>
      </c>
      <c r="Q17" s="175">
        <v>8.7074405999999997E-3</v>
      </c>
      <c r="R17" s="175">
        <v>4.8899809999999996E-4</v>
      </c>
      <c r="S17" s="175">
        <v>7.7867340000000005E-4</v>
      </c>
      <c r="T17" s="175">
        <v>9.23419672E-2</v>
      </c>
      <c r="U17" s="175">
        <v>7.3979498999999999E-3</v>
      </c>
      <c r="V17" s="175">
        <v>6.5674E-6</v>
      </c>
      <c r="W17" s="175">
        <v>0</v>
      </c>
      <c r="X17" s="175">
        <v>4.4236889500000001E-2</v>
      </c>
      <c r="Y17" s="175">
        <v>1.2186526E-3</v>
      </c>
      <c r="Z17" s="175">
        <v>6.6018931700000005E-2</v>
      </c>
      <c r="AA17" s="175">
        <v>4.4769184900000002E-2</v>
      </c>
      <c r="AB17" s="175">
        <v>9.2474374000000008E-3</v>
      </c>
      <c r="AC17" s="175">
        <v>0.15083599610000001</v>
      </c>
      <c r="AD17" s="175">
        <v>3.9996019000000001E-3</v>
      </c>
      <c r="AE17" s="176">
        <v>1.0973999999999999</v>
      </c>
    </row>
    <row r="18" spans="2:31" ht="19.5" customHeight="1" x14ac:dyDescent="0.25">
      <c r="B18" s="173">
        <v>5</v>
      </c>
      <c r="C18" s="174" t="s">
        <v>202</v>
      </c>
      <c r="D18" s="174" t="s">
        <v>239</v>
      </c>
      <c r="E18" s="175">
        <v>0.2</v>
      </c>
      <c r="F18" s="175">
        <v>0.08</v>
      </c>
      <c r="G18" s="175">
        <v>2.5000000000000001E-2</v>
      </c>
      <c r="H18" s="175">
        <v>1.4999999999999999E-2</v>
      </c>
      <c r="I18" s="175">
        <v>1.6E-2</v>
      </c>
      <c r="J18" s="175">
        <v>2E-3</v>
      </c>
      <c r="K18" s="175">
        <v>0.03</v>
      </c>
      <c r="L18" s="175">
        <v>0.01</v>
      </c>
      <c r="M18" s="175">
        <v>0</v>
      </c>
      <c r="N18" s="175">
        <v>0.18299755130000001</v>
      </c>
      <c r="O18" s="175">
        <v>4.7308452199999997E-2</v>
      </c>
      <c r="P18" s="175">
        <v>4.50611463E-2</v>
      </c>
      <c r="Q18" s="175">
        <v>8.7094650999999992E-3</v>
      </c>
      <c r="R18" s="175">
        <v>4.8911180000000003E-4</v>
      </c>
      <c r="S18" s="175">
        <v>8.9400720000000001E-4</v>
      </c>
      <c r="T18" s="175">
        <v>9.2363436600000001E-2</v>
      </c>
      <c r="U18" s="175">
        <v>7.3996699999999997E-3</v>
      </c>
      <c r="V18" s="175">
        <v>1.2370379999999999E-4</v>
      </c>
      <c r="W18" s="175">
        <v>0</v>
      </c>
      <c r="X18" s="175">
        <v>5.2313180100000002E-2</v>
      </c>
      <c r="Y18" s="175">
        <v>1.4411409999999999E-3</v>
      </c>
      <c r="Z18" s="175">
        <v>7.8090102499999994E-2</v>
      </c>
      <c r="AA18" s="175">
        <v>4.4331089400000002E-2</v>
      </c>
      <c r="AB18" s="175">
        <v>9.2495874000000002E-3</v>
      </c>
      <c r="AC18" s="175">
        <v>0.14566099369999999</v>
      </c>
      <c r="AD18" s="175">
        <v>4.7298056999999999E-3</v>
      </c>
      <c r="AE18" s="176">
        <v>1.0992</v>
      </c>
    </row>
    <row r="19" spans="2:31" ht="19.5" customHeight="1" x14ac:dyDescent="0.25">
      <c r="B19" s="173">
        <v>6</v>
      </c>
      <c r="C19" s="174" t="s">
        <v>245</v>
      </c>
      <c r="D19" s="174" t="s">
        <v>239</v>
      </c>
      <c r="E19" s="175">
        <v>0.2</v>
      </c>
      <c r="F19" s="175">
        <v>0.08</v>
      </c>
      <c r="G19" s="175">
        <v>2.5000000000000001E-2</v>
      </c>
      <c r="H19" s="175">
        <v>1.4999999999999999E-2</v>
      </c>
      <c r="I19" s="175">
        <v>1.6E-2</v>
      </c>
      <c r="J19" s="175">
        <v>2E-3</v>
      </c>
      <c r="K19" s="175">
        <v>0.03</v>
      </c>
      <c r="L19" s="175">
        <v>0.01</v>
      </c>
      <c r="M19" s="175">
        <v>0</v>
      </c>
      <c r="N19" s="175">
        <v>0.18147938790000001</v>
      </c>
      <c r="O19" s="175">
        <v>4.69100462E-2</v>
      </c>
      <c r="P19" s="175">
        <v>3.3481443399999998E-2</v>
      </c>
      <c r="Q19" s="175">
        <v>8.7081277000000002E-3</v>
      </c>
      <c r="R19" s="175">
        <v>4.8903670000000001E-4</v>
      </c>
      <c r="S19" s="175">
        <v>8.5280230000000005E-4</v>
      </c>
      <c r="T19" s="175">
        <v>9.2349253500000006E-2</v>
      </c>
      <c r="U19" s="175">
        <v>7.3985337000000003E-3</v>
      </c>
      <c r="V19" s="175">
        <v>1.13973E-5</v>
      </c>
      <c r="W19" s="175">
        <v>0</v>
      </c>
      <c r="X19" s="175">
        <v>6.0067070399999999E-2</v>
      </c>
      <c r="Y19" s="175">
        <v>1.6547478000000001E-3</v>
      </c>
      <c r="Z19" s="175">
        <v>8.9650894699999997E-2</v>
      </c>
      <c r="AA19" s="175">
        <v>4.3893760900000002E-2</v>
      </c>
      <c r="AB19" s="175">
        <v>9.2481670999999994E-3</v>
      </c>
      <c r="AC19" s="175">
        <v>0.14049505079999999</v>
      </c>
      <c r="AD19" s="175">
        <v>5.4308602999999997E-3</v>
      </c>
      <c r="AE19" s="176">
        <v>1.1001000000000001</v>
      </c>
    </row>
    <row r="20" spans="2:31" ht="19.5" customHeight="1" x14ac:dyDescent="0.25">
      <c r="B20" s="173">
        <v>8</v>
      </c>
      <c r="C20" s="174" t="s">
        <v>237</v>
      </c>
      <c r="D20" s="174" t="s">
        <v>239</v>
      </c>
      <c r="E20" s="175">
        <v>0.2</v>
      </c>
      <c r="F20" s="175">
        <v>0.08</v>
      </c>
      <c r="G20" s="175">
        <v>2.5000000000000001E-2</v>
      </c>
      <c r="H20" s="175">
        <v>1.4999999999999999E-2</v>
      </c>
      <c r="I20" s="175">
        <v>1.6E-2</v>
      </c>
      <c r="J20" s="175">
        <v>2E-3</v>
      </c>
      <c r="K20" s="175">
        <v>0.03</v>
      </c>
      <c r="L20" s="175">
        <v>0.01</v>
      </c>
      <c r="M20" s="175">
        <v>0</v>
      </c>
      <c r="N20" s="175">
        <v>0.18299755130000001</v>
      </c>
      <c r="O20" s="175">
        <v>4.7308452199999997E-2</v>
      </c>
      <c r="P20" s="175">
        <v>4.50611463E-2</v>
      </c>
      <c r="Q20" s="175">
        <v>8.7094650999999992E-3</v>
      </c>
      <c r="R20" s="175">
        <v>4.8911180000000003E-4</v>
      </c>
      <c r="S20" s="175">
        <v>8.9400720000000001E-4</v>
      </c>
      <c r="T20" s="175">
        <v>9.2363436600000001E-2</v>
      </c>
      <c r="U20" s="175">
        <v>7.3996699999999997E-3</v>
      </c>
      <c r="V20" s="175">
        <v>1.2370379999999999E-4</v>
      </c>
      <c r="W20" s="175">
        <v>0</v>
      </c>
      <c r="X20" s="175">
        <v>5.2313180100000002E-2</v>
      </c>
      <c r="Y20" s="175">
        <v>1.4411409999999999E-3</v>
      </c>
      <c r="Z20" s="175">
        <v>7.8090102499999994E-2</v>
      </c>
      <c r="AA20" s="175">
        <v>4.4331089400000002E-2</v>
      </c>
      <c r="AB20" s="175">
        <v>9.2495874000000002E-3</v>
      </c>
      <c r="AC20" s="175">
        <v>0.14566099369999999</v>
      </c>
      <c r="AD20" s="175">
        <v>4.7298056999999999E-3</v>
      </c>
      <c r="AE20" s="176">
        <v>1.0992</v>
      </c>
    </row>
    <row r="21" spans="2:31" ht="19.5" customHeight="1" x14ac:dyDescent="0.25">
      <c r="B21" s="173">
        <v>10</v>
      </c>
      <c r="C21" s="174" t="s">
        <v>240</v>
      </c>
      <c r="D21" s="174" t="s">
        <v>239</v>
      </c>
      <c r="E21" s="175">
        <v>0.2</v>
      </c>
      <c r="F21" s="175">
        <v>0.08</v>
      </c>
      <c r="G21" s="175">
        <v>2.5000000000000001E-2</v>
      </c>
      <c r="H21" s="175">
        <v>1.4999999999999999E-2</v>
      </c>
      <c r="I21" s="175">
        <v>1.6E-2</v>
      </c>
      <c r="J21" s="175">
        <v>2E-3</v>
      </c>
      <c r="K21" s="175">
        <v>0.03</v>
      </c>
      <c r="L21" s="175">
        <v>0.01</v>
      </c>
      <c r="M21" s="175">
        <v>0</v>
      </c>
      <c r="N21" s="175">
        <v>0.18454518759999999</v>
      </c>
      <c r="O21" s="175">
        <v>4.77148212E-2</v>
      </c>
      <c r="P21" s="175">
        <v>5.7297393699999997E-2</v>
      </c>
      <c r="Q21" s="175">
        <v>8.7080961999999994E-3</v>
      </c>
      <c r="R21" s="175">
        <v>4.8903490000000004E-4</v>
      </c>
      <c r="S21" s="175">
        <v>8.4525430000000003E-4</v>
      </c>
      <c r="T21" s="175">
        <v>9.2348919099999996E-2</v>
      </c>
      <c r="U21" s="175">
        <v>7.3985068999999999E-3</v>
      </c>
      <c r="V21" s="175">
        <v>1.5313999999999999E-5</v>
      </c>
      <c r="W21" s="175">
        <v>0</v>
      </c>
      <c r="X21" s="175">
        <v>4.4109986599999998E-2</v>
      </c>
      <c r="Y21" s="175">
        <v>1.2151567E-3</v>
      </c>
      <c r="Z21" s="175">
        <v>6.5834498399999997E-2</v>
      </c>
      <c r="AA21" s="175">
        <v>4.4779600900000001E-2</v>
      </c>
      <c r="AB21" s="175">
        <v>9.2481335999999997E-3</v>
      </c>
      <c r="AC21" s="175">
        <v>0.15095903560000001</v>
      </c>
      <c r="AD21" s="175">
        <v>3.9881281999999997E-3</v>
      </c>
      <c r="AE21" s="176">
        <v>1.0974999999999999</v>
      </c>
    </row>
    <row r="22" spans="2:31" ht="19.5" customHeight="1" x14ac:dyDescent="0.25">
      <c r="B22" s="173">
        <v>11</v>
      </c>
      <c r="C22" s="174" t="s">
        <v>243</v>
      </c>
      <c r="D22" s="174" t="s">
        <v>239</v>
      </c>
      <c r="E22" s="175">
        <v>0.2</v>
      </c>
      <c r="F22" s="175">
        <v>0.08</v>
      </c>
      <c r="G22" s="175">
        <v>2.5000000000000001E-2</v>
      </c>
      <c r="H22" s="175">
        <v>1.4999999999999999E-2</v>
      </c>
      <c r="I22" s="175">
        <v>1.6E-2</v>
      </c>
      <c r="J22" s="175">
        <v>2E-3</v>
      </c>
      <c r="K22" s="175">
        <v>0.03</v>
      </c>
      <c r="L22" s="175">
        <v>0.01</v>
      </c>
      <c r="M22" s="175">
        <v>0</v>
      </c>
      <c r="N22" s="175">
        <v>0.1835964108</v>
      </c>
      <c r="O22" s="175">
        <v>4.7465760799999999E-2</v>
      </c>
      <c r="P22" s="175">
        <v>4.9916298900000003E-2</v>
      </c>
      <c r="Q22" s="175">
        <v>8.7081738999999995E-3</v>
      </c>
      <c r="R22" s="175">
        <v>4.8903930000000003E-4</v>
      </c>
      <c r="S22" s="175">
        <v>8.6547540000000002E-4</v>
      </c>
      <c r="T22" s="175">
        <v>9.2349743600000006E-2</v>
      </c>
      <c r="U22" s="175">
        <v>7.3985728999999998E-3</v>
      </c>
      <c r="V22" s="175">
        <v>4.0477000000000002E-6</v>
      </c>
      <c r="W22" s="175">
        <v>0</v>
      </c>
      <c r="X22" s="175">
        <v>4.9055716700000002E-2</v>
      </c>
      <c r="Y22" s="175">
        <v>1.3514033E-3</v>
      </c>
      <c r="Z22" s="175">
        <v>7.3216692599999994E-2</v>
      </c>
      <c r="AA22" s="175">
        <v>4.45053927E-2</v>
      </c>
      <c r="AB22" s="175">
        <v>9.2482161999999993E-3</v>
      </c>
      <c r="AC22" s="175">
        <v>0.1477199518</v>
      </c>
      <c r="AD22" s="175">
        <v>4.4352877999999998E-3</v>
      </c>
      <c r="AE22" s="176">
        <v>1.0983000000000001</v>
      </c>
    </row>
    <row r="23" spans="2:31" ht="19.5" customHeight="1" x14ac:dyDescent="0.25">
      <c r="B23" s="173">
        <v>12</v>
      </c>
      <c r="C23" s="174" t="s">
        <v>244</v>
      </c>
      <c r="D23" s="174" t="s">
        <v>239</v>
      </c>
      <c r="E23" s="175">
        <v>0.2</v>
      </c>
      <c r="F23" s="175">
        <v>0.08</v>
      </c>
      <c r="G23" s="175">
        <v>2.5000000000000001E-2</v>
      </c>
      <c r="H23" s="175">
        <v>1.4999999999999999E-2</v>
      </c>
      <c r="I23" s="175">
        <v>1.6E-2</v>
      </c>
      <c r="J23" s="175">
        <v>2E-3</v>
      </c>
      <c r="K23" s="175">
        <v>0.03</v>
      </c>
      <c r="L23" s="175">
        <v>0.01</v>
      </c>
      <c r="M23" s="175">
        <v>0</v>
      </c>
      <c r="N23" s="175">
        <v>0.18414929050000001</v>
      </c>
      <c r="O23" s="175">
        <v>4.7610858399999997E-2</v>
      </c>
      <c r="P23" s="175">
        <v>5.4147289699999997E-2</v>
      </c>
      <c r="Q23" s="175">
        <v>8.7085727999999998E-3</v>
      </c>
      <c r="R23" s="175">
        <v>4.8906169999999997E-4</v>
      </c>
      <c r="S23" s="175">
        <v>9.0654180000000002E-4</v>
      </c>
      <c r="T23" s="175">
        <v>9.23539736E-2</v>
      </c>
      <c r="U23" s="175">
        <v>7.3989117999999996E-3</v>
      </c>
      <c r="V23" s="175">
        <v>8.8169000000000002E-6</v>
      </c>
      <c r="W23" s="175">
        <v>0</v>
      </c>
      <c r="X23" s="175">
        <v>4.62225837E-2</v>
      </c>
      <c r="Y23" s="175">
        <v>1.2733552E-3</v>
      </c>
      <c r="Z23" s="175">
        <v>6.8991341799999994E-2</v>
      </c>
      <c r="AA23" s="175">
        <v>4.4664746200000001E-2</v>
      </c>
      <c r="AB23" s="175">
        <v>9.2486397999999997E-3</v>
      </c>
      <c r="AC23" s="175">
        <v>0.14960231390000001</v>
      </c>
      <c r="AD23" s="175">
        <v>4.1791349999999996E-3</v>
      </c>
      <c r="AE23" s="176">
        <v>1.0980000000000001</v>
      </c>
    </row>
    <row r="24" spans="2:31" ht="19.5" customHeight="1" x14ac:dyDescent="0.25">
      <c r="B24" s="173">
        <v>13</v>
      </c>
      <c r="C24" s="174" t="s">
        <v>267</v>
      </c>
      <c r="D24" s="174" t="s">
        <v>239</v>
      </c>
      <c r="E24" s="175">
        <v>0.2</v>
      </c>
      <c r="F24" s="175">
        <v>0.08</v>
      </c>
      <c r="G24" s="175">
        <v>2.5000000000000001E-2</v>
      </c>
      <c r="H24" s="175">
        <v>1.4999999999999999E-2</v>
      </c>
      <c r="I24" s="175">
        <v>1.6E-2</v>
      </c>
      <c r="J24" s="175">
        <v>2E-3</v>
      </c>
      <c r="K24" s="175">
        <v>0.03</v>
      </c>
      <c r="L24" s="175">
        <v>0.01</v>
      </c>
      <c r="M24" s="175">
        <v>0</v>
      </c>
      <c r="N24" s="175">
        <v>0.18187862320000001</v>
      </c>
      <c r="O24" s="175">
        <v>4.7014879199999998E-2</v>
      </c>
      <c r="P24" s="175">
        <v>3.6645991400000001E-2</v>
      </c>
      <c r="Q24" s="175">
        <v>8.7077238000000008E-3</v>
      </c>
      <c r="R24" s="175">
        <v>4.8901399999999996E-4</v>
      </c>
      <c r="S24" s="175">
        <v>8.1779019999999995E-4</v>
      </c>
      <c r="T24" s="175">
        <v>9.2344969599999993E-2</v>
      </c>
      <c r="U24" s="175">
        <v>7.3981905000000004E-3</v>
      </c>
      <c r="V24" s="175">
        <v>0</v>
      </c>
      <c r="W24" s="175">
        <v>0</v>
      </c>
      <c r="X24" s="175">
        <v>5.7945649799999999E-2</v>
      </c>
      <c r="Y24" s="175">
        <v>1.5963061000000001E-3</v>
      </c>
      <c r="Z24" s="175">
        <v>8.6480634599999995E-2</v>
      </c>
      <c r="AA24" s="175">
        <v>4.4009509799999999E-2</v>
      </c>
      <c r="AB24" s="175">
        <v>9.2477380999999997E-3</v>
      </c>
      <c r="AC24" s="175">
        <v>0.14186233470000001</v>
      </c>
      <c r="AD24" s="175">
        <v>5.2390557000000001E-3</v>
      </c>
      <c r="AE24" s="176">
        <v>1.0996999999999999</v>
      </c>
    </row>
    <row r="25" spans="2:31" ht="19.5" customHeight="1" x14ac:dyDescent="0.25">
      <c r="B25" s="173">
        <v>15</v>
      </c>
      <c r="C25" s="174" t="s">
        <v>273</v>
      </c>
      <c r="D25" s="174" t="s">
        <v>239</v>
      </c>
      <c r="E25" s="175">
        <v>0.2</v>
      </c>
      <c r="F25" s="175">
        <v>0.08</v>
      </c>
      <c r="G25" s="175">
        <v>2.5000000000000001E-2</v>
      </c>
      <c r="H25" s="175">
        <v>1.4999999999999999E-2</v>
      </c>
      <c r="I25" s="175">
        <v>1.6E-2</v>
      </c>
      <c r="J25" s="175">
        <v>2E-3</v>
      </c>
      <c r="K25" s="175">
        <v>0.03</v>
      </c>
      <c r="L25" s="175">
        <v>0.01</v>
      </c>
      <c r="M25" s="175">
        <v>0</v>
      </c>
      <c r="N25" s="175">
        <v>0.18366353539999999</v>
      </c>
      <c r="O25" s="175">
        <v>4.7483311799999997E-2</v>
      </c>
      <c r="P25" s="175">
        <v>5.0306915899999999E-2</v>
      </c>
      <c r="Q25" s="175">
        <v>8.7090012000000001E-3</v>
      </c>
      <c r="R25" s="175">
        <v>4.8908580000000005E-4</v>
      </c>
      <c r="S25" s="175">
        <v>9.5743960000000002E-4</v>
      </c>
      <c r="T25" s="175">
        <v>9.2358516500000001E-2</v>
      </c>
      <c r="U25" s="175">
        <v>7.3992757999999997E-3</v>
      </c>
      <c r="V25" s="175">
        <v>7.1558000000000002E-6</v>
      </c>
      <c r="W25" s="175">
        <v>0</v>
      </c>
      <c r="X25" s="175">
        <v>4.8797201999999998E-2</v>
      </c>
      <c r="Y25" s="175">
        <v>1.3442815999999999E-3</v>
      </c>
      <c r="Z25" s="175">
        <v>7.2837772699999997E-2</v>
      </c>
      <c r="AA25" s="175">
        <v>4.4523975600000001E-2</v>
      </c>
      <c r="AB25" s="175">
        <v>9.2490947E-3</v>
      </c>
      <c r="AC25" s="175">
        <v>0.14793946190000001</v>
      </c>
      <c r="AD25" s="175">
        <v>4.4119145999999996E-3</v>
      </c>
      <c r="AE25" s="176">
        <v>1.0985</v>
      </c>
    </row>
    <row r="26" spans="2:31" ht="19.5" customHeight="1" x14ac:dyDescent="0.25">
      <c r="B26" s="173">
        <v>16</v>
      </c>
      <c r="C26" s="174" t="s">
        <v>248</v>
      </c>
      <c r="D26" s="174" t="s">
        <v>284</v>
      </c>
      <c r="E26" s="175">
        <v>0.2</v>
      </c>
      <c r="F26" s="175">
        <v>0.08</v>
      </c>
      <c r="G26" s="175">
        <v>2.5000000000000001E-2</v>
      </c>
      <c r="H26" s="175">
        <v>1.4999999999999999E-2</v>
      </c>
      <c r="I26" s="175">
        <v>1.6E-2</v>
      </c>
      <c r="J26" s="175">
        <v>2E-3</v>
      </c>
      <c r="K26" s="175">
        <v>0.03</v>
      </c>
      <c r="L26" s="175">
        <v>0.01</v>
      </c>
      <c r="M26" s="175">
        <v>0</v>
      </c>
      <c r="N26" s="175">
        <v>0</v>
      </c>
      <c r="O26" s="175">
        <v>0</v>
      </c>
      <c r="P26" s="175">
        <v>6.12083312E-2</v>
      </c>
      <c r="Q26" s="175">
        <v>8.7069933999999998E-3</v>
      </c>
      <c r="R26" s="175">
        <v>4.8897299999999997E-4</v>
      </c>
      <c r="S26" s="175">
        <v>6.5911970000000002E-4</v>
      </c>
      <c r="T26" s="175">
        <v>9.2337224100000004E-2</v>
      </c>
      <c r="U26" s="175">
        <v>7.39757E-3</v>
      </c>
      <c r="V26" s="175">
        <v>7.4628299999999998E-5</v>
      </c>
      <c r="W26" s="175">
        <v>0</v>
      </c>
      <c r="X26" s="175">
        <v>4.1484412499999998E-2</v>
      </c>
      <c r="Y26" s="175">
        <v>1.1428265E-3</v>
      </c>
      <c r="Z26" s="175">
        <v>6.1907967600000002E-2</v>
      </c>
      <c r="AA26" s="175">
        <v>3.7467930900000002E-2</v>
      </c>
      <c r="AB26" s="175">
        <v>9.2469623999999993E-3</v>
      </c>
      <c r="AC26" s="175">
        <v>6.4589933399999994E-2</v>
      </c>
      <c r="AD26" s="175">
        <v>3.7507413999999998E-3</v>
      </c>
      <c r="AE26" s="176">
        <v>0.76849999999999996</v>
      </c>
    </row>
    <row r="27" spans="2:31" ht="19.5" customHeight="1" x14ac:dyDescent="0.25">
      <c r="B27" s="173">
        <v>17</v>
      </c>
      <c r="C27" s="174" t="s">
        <v>274</v>
      </c>
      <c r="D27" s="174" t="s">
        <v>284</v>
      </c>
      <c r="E27" s="175">
        <v>0.2</v>
      </c>
      <c r="F27" s="175">
        <v>0.08</v>
      </c>
      <c r="G27" s="175">
        <v>2.5000000000000001E-2</v>
      </c>
      <c r="H27" s="175">
        <v>1.4999999999999999E-2</v>
      </c>
      <c r="I27" s="175">
        <v>1.6E-2</v>
      </c>
      <c r="J27" s="175">
        <v>2E-3</v>
      </c>
      <c r="K27" s="175">
        <v>0.03</v>
      </c>
      <c r="L27" s="175">
        <v>0.01</v>
      </c>
      <c r="M27" s="175">
        <v>0</v>
      </c>
      <c r="N27" s="175">
        <v>0</v>
      </c>
      <c r="O27" s="175">
        <v>0</v>
      </c>
      <c r="P27" s="175">
        <v>5.5215976100000001E-2</v>
      </c>
      <c r="Q27" s="175">
        <v>8.7098641000000008E-3</v>
      </c>
      <c r="R27" s="175">
        <v>4.8913419999999997E-4</v>
      </c>
      <c r="S27" s="175">
        <v>8.7954679999999999E-4</v>
      </c>
      <c r="T27" s="175">
        <v>9.2367667299999998E-2</v>
      </c>
      <c r="U27" s="175">
        <v>7.4000089000000003E-3</v>
      </c>
      <c r="V27" s="175">
        <v>1.8391389999999999E-4</v>
      </c>
      <c r="W27" s="175">
        <v>0</v>
      </c>
      <c r="X27" s="175">
        <v>4.5512073100000001E-2</v>
      </c>
      <c r="Y27" s="175">
        <v>1.2537818000000001E-3</v>
      </c>
      <c r="Z27" s="175">
        <v>6.79409136E-2</v>
      </c>
      <c r="AA27" s="175">
        <v>3.7287875599999999E-2</v>
      </c>
      <c r="AB27" s="175">
        <v>9.2500111000000003E-3</v>
      </c>
      <c r="AC27" s="175">
        <v>6.2463030099999997E-2</v>
      </c>
      <c r="AD27" s="175">
        <v>4.1148953999999996E-3</v>
      </c>
      <c r="AE27" s="176">
        <v>0.77110000000000001</v>
      </c>
    </row>
    <row r="28" spans="2:31" ht="19.5" customHeight="1" x14ac:dyDescent="0.25">
      <c r="B28" s="173">
        <v>18</v>
      </c>
      <c r="C28" s="174" t="s">
        <v>242</v>
      </c>
      <c r="D28" s="174" t="s">
        <v>239</v>
      </c>
      <c r="E28" s="175">
        <v>0.2</v>
      </c>
      <c r="F28" s="175">
        <v>0.08</v>
      </c>
      <c r="G28" s="175">
        <v>2.5000000000000001E-2</v>
      </c>
      <c r="H28" s="175">
        <v>1.4999999999999999E-2</v>
      </c>
      <c r="I28" s="175">
        <v>1.6E-2</v>
      </c>
      <c r="J28" s="175">
        <v>2E-3</v>
      </c>
      <c r="K28" s="175">
        <v>0.03</v>
      </c>
      <c r="L28" s="175">
        <v>0.01</v>
      </c>
      <c r="M28" s="175">
        <v>0</v>
      </c>
      <c r="N28" s="175">
        <v>0.18488836510000001</v>
      </c>
      <c r="O28" s="175">
        <v>4.7804933399999999E-2</v>
      </c>
      <c r="P28" s="175">
        <v>6.00157807E-2</v>
      </c>
      <c r="Q28" s="175">
        <v>8.7077604000000003E-3</v>
      </c>
      <c r="R28" s="175">
        <v>4.8901610000000003E-4</v>
      </c>
      <c r="S28" s="175">
        <v>8.0829719999999999E-4</v>
      </c>
      <c r="T28" s="175">
        <v>9.2345358599999997E-2</v>
      </c>
      <c r="U28" s="175">
        <v>7.3982216000000002E-3</v>
      </c>
      <c r="V28" s="175">
        <v>1.36874E-5</v>
      </c>
      <c r="W28" s="175">
        <v>0</v>
      </c>
      <c r="X28" s="175">
        <v>4.2287080999999997E-2</v>
      </c>
      <c r="Y28" s="175">
        <v>1.1649386999999999E-3</v>
      </c>
      <c r="Z28" s="175">
        <v>6.3111364099999998E-2</v>
      </c>
      <c r="AA28" s="175">
        <v>4.4879085499999999E-2</v>
      </c>
      <c r="AB28" s="175">
        <v>9.2477771E-3</v>
      </c>
      <c r="AC28" s="175">
        <v>0.152134197</v>
      </c>
      <c r="AD28" s="175">
        <v>3.8233133000000002E-3</v>
      </c>
      <c r="AE28" s="176">
        <v>1.0971</v>
      </c>
    </row>
    <row r="29" spans="2:31" ht="19.5" customHeight="1" x14ac:dyDescent="0.25">
      <c r="B29" s="173">
        <v>19</v>
      </c>
      <c r="C29" s="174" t="s">
        <v>275</v>
      </c>
      <c r="D29" s="174" t="s">
        <v>239</v>
      </c>
      <c r="E29" s="175">
        <v>0.2</v>
      </c>
      <c r="F29" s="175">
        <v>0.08</v>
      </c>
      <c r="G29" s="175">
        <v>2.5000000000000001E-2</v>
      </c>
      <c r="H29" s="175">
        <v>1.4999999999999999E-2</v>
      </c>
      <c r="I29" s="175">
        <v>1.6E-2</v>
      </c>
      <c r="J29" s="175">
        <v>2E-3</v>
      </c>
      <c r="K29" s="175">
        <v>0.03</v>
      </c>
      <c r="L29" s="175">
        <v>0.01</v>
      </c>
      <c r="M29" s="175">
        <v>0</v>
      </c>
      <c r="N29" s="175">
        <v>0.18416143760000001</v>
      </c>
      <c r="O29" s="175">
        <v>4.7614080099999997E-2</v>
      </c>
      <c r="P29" s="175">
        <v>5.4304266300000001E-2</v>
      </c>
      <c r="Q29" s="175">
        <v>8.7081763999999999E-3</v>
      </c>
      <c r="R29" s="175">
        <v>4.8903939999999995E-4</v>
      </c>
      <c r="S29" s="175">
        <v>8.037427E-4</v>
      </c>
      <c r="T29" s="175">
        <v>9.2349769999999998E-2</v>
      </c>
      <c r="U29" s="175">
        <v>7.3985750999999997E-3</v>
      </c>
      <c r="V29" s="175">
        <v>6.5967200000000001E-5</v>
      </c>
      <c r="W29" s="175">
        <v>0</v>
      </c>
      <c r="X29" s="175">
        <v>4.6115756899999999E-2</v>
      </c>
      <c r="Y29" s="175">
        <v>1.2704122999999999E-3</v>
      </c>
      <c r="Z29" s="175">
        <v>6.88287603E-2</v>
      </c>
      <c r="AA29" s="175">
        <v>4.4668641799999999E-2</v>
      </c>
      <c r="AB29" s="175">
        <v>9.2482187999999993E-3</v>
      </c>
      <c r="AC29" s="175">
        <v>0.1496483307</v>
      </c>
      <c r="AD29" s="175">
        <v>4.1694764000000002E-3</v>
      </c>
      <c r="AE29" s="176">
        <v>1.0978000000000001</v>
      </c>
    </row>
    <row r="30" spans="2:31" ht="19.5" customHeight="1" x14ac:dyDescent="0.25">
      <c r="B30" s="173">
        <v>20</v>
      </c>
      <c r="C30" s="174" t="s">
        <v>252</v>
      </c>
      <c r="D30" s="174" t="s">
        <v>239</v>
      </c>
      <c r="E30" s="175">
        <v>0.2</v>
      </c>
      <c r="F30" s="175">
        <v>0.08</v>
      </c>
      <c r="G30" s="175">
        <v>2.5000000000000001E-2</v>
      </c>
      <c r="H30" s="175">
        <v>1.4999999999999999E-2</v>
      </c>
      <c r="I30" s="175">
        <v>1.6E-2</v>
      </c>
      <c r="J30" s="175">
        <v>2E-3</v>
      </c>
      <c r="K30" s="175">
        <v>0.03</v>
      </c>
      <c r="L30" s="175">
        <v>0.01</v>
      </c>
      <c r="M30" s="175">
        <v>0</v>
      </c>
      <c r="N30" s="175">
        <v>0.18366353539999999</v>
      </c>
      <c r="O30" s="175">
        <v>4.7483311799999997E-2</v>
      </c>
      <c r="P30" s="175">
        <v>5.0306915899999999E-2</v>
      </c>
      <c r="Q30" s="175">
        <v>8.7090012000000001E-3</v>
      </c>
      <c r="R30" s="175">
        <v>4.8908580000000005E-4</v>
      </c>
      <c r="S30" s="175">
        <v>9.5743960000000002E-4</v>
      </c>
      <c r="T30" s="175">
        <v>9.2358516500000001E-2</v>
      </c>
      <c r="U30" s="175">
        <v>7.3992757999999997E-3</v>
      </c>
      <c r="V30" s="175">
        <v>7.1558000000000002E-6</v>
      </c>
      <c r="W30" s="175">
        <v>0</v>
      </c>
      <c r="X30" s="175">
        <v>4.8797201999999998E-2</v>
      </c>
      <c r="Y30" s="175">
        <v>1.3442815999999999E-3</v>
      </c>
      <c r="Z30" s="175">
        <v>7.2837772699999997E-2</v>
      </c>
      <c r="AA30" s="175">
        <v>4.4523975600000001E-2</v>
      </c>
      <c r="AB30" s="175">
        <v>9.2490947E-3</v>
      </c>
      <c r="AC30" s="175">
        <v>0.14793946190000001</v>
      </c>
      <c r="AD30" s="175">
        <v>4.4119145999999996E-3</v>
      </c>
      <c r="AE30" s="176">
        <v>1.0985</v>
      </c>
    </row>
    <row r="31" spans="2:31" ht="19.5" customHeight="1" x14ac:dyDescent="0.25">
      <c r="B31" s="173">
        <v>21</v>
      </c>
      <c r="C31" s="174" t="s">
        <v>276</v>
      </c>
      <c r="D31" s="174" t="s">
        <v>239</v>
      </c>
      <c r="E31" s="175">
        <v>0.2</v>
      </c>
      <c r="F31" s="175">
        <v>0.08</v>
      </c>
      <c r="G31" s="175">
        <v>2.5000000000000001E-2</v>
      </c>
      <c r="H31" s="175">
        <v>1.4999999999999999E-2</v>
      </c>
      <c r="I31" s="175">
        <v>1.6E-2</v>
      </c>
      <c r="J31" s="175">
        <v>2E-3</v>
      </c>
      <c r="K31" s="175">
        <v>0.03</v>
      </c>
      <c r="L31" s="175">
        <v>0.01</v>
      </c>
      <c r="M31" s="175">
        <v>0</v>
      </c>
      <c r="N31" s="175">
        <v>0.18418277020000001</v>
      </c>
      <c r="O31" s="175">
        <v>4.7619655599999998E-2</v>
      </c>
      <c r="P31" s="175">
        <v>5.44240317E-2</v>
      </c>
      <c r="Q31" s="175">
        <v>8.7084669999999993E-3</v>
      </c>
      <c r="R31" s="175">
        <v>4.8905580000000001E-4</v>
      </c>
      <c r="S31" s="175">
        <v>8.7280330000000001E-4</v>
      </c>
      <c r="T31" s="175">
        <v>9.2352851700000002E-2</v>
      </c>
      <c r="U31" s="175">
        <v>7.3988218999999997E-3</v>
      </c>
      <c r="V31" s="175">
        <v>3.0358800000000001E-5</v>
      </c>
      <c r="W31" s="175">
        <v>0</v>
      </c>
      <c r="X31" s="175">
        <v>4.6036729999999998E-2</v>
      </c>
      <c r="Y31" s="175">
        <v>1.2682352E-3</v>
      </c>
      <c r="Z31" s="175">
        <v>6.8713103900000003E-2</v>
      </c>
      <c r="AA31" s="175">
        <v>4.4674522100000003E-2</v>
      </c>
      <c r="AB31" s="175">
        <v>9.2485273999999996E-3</v>
      </c>
      <c r="AC31" s="175">
        <v>0.1497177925</v>
      </c>
      <c r="AD31" s="175">
        <v>4.1623312999999997E-3</v>
      </c>
      <c r="AE31" s="176">
        <v>1.0979000000000001</v>
      </c>
    </row>
    <row r="32" spans="2:31" ht="19.5" customHeight="1" x14ac:dyDescent="0.25">
      <c r="B32" s="173">
        <v>23</v>
      </c>
      <c r="C32" s="174" t="s">
        <v>251</v>
      </c>
      <c r="D32" s="174" t="s">
        <v>239</v>
      </c>
      <c r="E32" s="175">
        <v>0.2</v>
      </c>
      <c r="F32" s="175">
        <v>0.08</v>
      </c>
      <c r="G32" s="175">
        <v>2.5000000000000001E-2</v>
      </c>
      <c r="H32" s="175">
        <v>1.4999999999999999E-2</v>
      </c>
      <c r="I32" s="175">
        <v>1.6E-2</v>
      </c>
      <c r="J32" s="175">
        <v>2E-3</v>
      </c>
      <c r="K32" s="175">
        <v>0.03</v>
      </c>
      <c r="L32" s="175">
        <v>4.1481481000000004E-3</v>
      </c>
      <c r="M32" s="175">
        <v>0</v>
      </c>
      <c r="N32" s="175">
        <v>0.1868492276</v>
      </c>
      <c r="O32" s="175">
        <v>4.8319163900000003E-2</v>
      </c>
      <c r="P32" s="175">
        <v>7.4308094099999999E-2</v>
      </c>
      <c r="Q32" s="175">
        <v>9.0580849000000008E-3</v>
      </c>
      <c r="R32" s="175">
        <v>4.8934909999999996E-4</v>
      </c>
      <c r="S32" s="175">
        <v>9.8185190000000004E-4</v>
      </c>
      <c r="T32" s="175">
        <v>9.2408244700000003E-2</v>
      </c>
      <c r="U32" s="175">
        <v>7.4032597000000004E-3</v>
      </c>
      <c r="V32" s="175">
        <v>1.769602E-4</v>
      </c>
      <c r="W32" s="175">
        <v>0</v>
      </c>
      <c r="X32" s="175">
        <v>3.57213329E-2</v>
      </c>
      <c r="Y32" s="175">
        <v>9.0205799999999996E-4</v>
      </c>
      <c r="Z32" s="175">
        <v>4.8902898799999997E-2</v>
      </c>
      <c r="AA32" s="175">
        <v>4.5439815500000001E-2</v>
      </c>
      <c r="AB32" s="175">
        <v>9.2540747E-3</v>
      </c>
      <c r="AC32" s="175">
        <v>0.15630007709999999</v>
      </c>
      <c r="AD32" s="175">
        <v>3.1934058000000001E-3</v>
      </c>
      <c r="AE32" s="176">
        <v>1.0919000000000001</v>
      </c>
    </row>
    <row r="33" spans="2:31" ht="19.5" customHeight="1" x14ac:dyDescent="0.25">
      <c r="B33" s="173">
        <v>24</v>
      </c>
      <c r="C33" s="174" t="s">
        <v>277</v>
      </c>
      <c r="D33" s="174" t="s">
        <v>239</v>
      </c>
      <c r="E33" s="175">
        <v>0.2</v>
      </c>
      <c r="F33" s="175">
        <v>0.08</v>
      </c>
      <c r="G33" s="175">
        <v>2.5000000000000001E-2</v>
      </c>
      <c r="H33" s="175">
        <v>1.4999999999999999E-2</v>
      </c>
      <c r="I33" s="175">
        <v>1.6E-2</v>
      </c>
      <c r="J33" s="175">
        <v>2E-3</v>
      </c>
      <c r="K33" s="175">
        <v>0.03</v>
      </c>
      <c r="L33" s="175">
        <v>4.1481481000000004E-3</v>
      </c>
      <c r="M33" s="175">
        <v>0</v>
      </c>
      <c r="N33" s="175">
        <v>0.18868846119999999</v>
      </c>
      <c r="O33" s="175">
        <v>4.8802202000000003E-2</v>
      </c>
      <c r="P33" s="175">
        <v>8.9044934899999997E-2</v>
      </c>
      <c r="Q33" s="175">
        <v>9.0551102000000008E-3</v>
      </c>
      <c r="R33" s="175">
        <v>4.8918840000000002E-4</v>
      </c>
      <c r="S33" s="175">
        <v>8.1202930000000002E-4</v>
      </c>
      <c r="T33" s="175">
        <v>9.23778975E-2</v>
      </c>
      <c r="U33" s="175">
        <v>7.4008284999999997E-3</v>
      </c>
      <c r="V33" s="175">
        <v>1.8316800000000001E-5</v>
      </c>
      <c r="W33" s="175">
        <v>0</v>
      </c>
      <c r="X33" s="175">
        <v>2.7013324700000001E-2</v>
      </c>
      <c r="Y33" s="175">
        <v>6.2968409999999996E-4</v>
      </c>
      <c r="Z33" s="175">
        <v>3.4125595100000003E-2</v>
      </c>
      <c r="AA33" s="175">
        <v>4.5974046999999997E-2</v>
      </c>
      <c r="AB33" s="175">
        <v>9.2510356000000005E-3</v>
      </c>
      <c r="AC33" s="175">
        <v>0.1625129911</v>
      </c>
      <c r="AD33" s="175">
        <v>2.3954016999999999E-3</v>
      </c>
      <c r="AE33" s="176">
        <v>1.0907</v>
      </c>
    </row>
    <row r="34" spans="2:31" ht="19.5" customHeight="1" x14ac:dyDescent="0.25">
      <c r="B34" s="173">
        <v>25</v>
      </c>
      <c r="C34" s="174" t="s">
        <v>247</v>
      </c>
      <c r="D34" s="174" t="s">
        <v>239</v>
      </c>
      <c r="E34" s="175">
        <v>0.2</v>
      </c>
      <c r="F34" s="175">
        <v>0.08</v>
      </c>
      <c r="G34" s="175">
        <v>2.5000000000000001E-2</v>
      </c>
      <c r="H34" s="175">
        <v>1.4999999999999999E-2</v>
      </c>
      <c r="I34" s="175">
        <v>1.6E-2</v>
      </c>
      <c r="J34" s="175">
        <v>2E-3</v>
      </c>
      <c r="K34" s="175">
        <v>0.03</v>
      </c>
      <c r="L34" s="175">
        <v>0.01</v>
      </c>
      <c r="M34" s="175">
        <v>0</v>
      </c>
      <c r="N34" s="175">
        <v>0.1845069104</v>
      </c>
      <c r="O34" s="175">
        <v>4.7704828300000002E-2</v>
      </c>
      <c r="P34" s="175">
        <v>5.7103691200000001E-2</v>
      </c>
      <c r="Q34" s="175">
        <v>8.7074405999999997E-3</v>
      </c>
      <c r="R34" s="175">
        <v>4.8899809999999996E-4</v>
      </c>
      <c r="S34" s="175">
        <v>7.7867340000000005E-4</v>
      </c>
      <c r="T34" s="175">
        <v>9.23419672E-2</v>
      </c>
      <c r="U34" s="175">
        <v>7.3979498999999999E-3</v>
      </c>
      <c r="V34" s="175">
        <v>6.5674E-6</v>
      </c>
      <c r="W34" s="175">
        <v>0</v>
      </c>
      <c r="X34" s="175">
        <v>4.4236889500000001E-2</v>
      </c>
      <c r="Y34" s="175">
        <v>1.2186526E-3</v>
      </c>
      <c r="Z34" s="175">
        <v>6.6018931700000005E-2</v>
      </c>
      <c r="AA34" s="175">
        <v>4.4769184900000002E-2</v>
      </c>
      <c r="AB34" s="175">
        <v>9.2474374000000008E-3</v>
      </c>
      <c r="AC34" s="175">
        <v>0.15083599610000001</v>
      </c>
      <c r="AD34" s="175">
        <v>3.9996019000000001E-3</v>
      </c>
      <c r="AE34" s="176">
        <v>1.0973999999999999</v>
      </c>
    </row>
    <row r="35" spans="2:31" ht="19.5" customHeight="1" x14ac:dyDescent="0.25">
      <c r="B35" s="173">
        <v>28</v>
      </c>
      <c r="C35" s="174" t="s">
        <v>246</v>
      </c>
      <c r="D35" s="174" t="s">
        <v>239</v>
      </c>
      <c r="E35" s="175">
        <v>0.2</v>
      </c>
      <c r="F35" s="175">
        <v>0.08</v>
      </c>
      <c r="G35" s="175">
        <v>2.5000000000000001E-2</v>
      </c>
      <c r="H35" s="175">
        <v>1.4999999999999999E-2</v>
      </c>
      <c r="I35" s="175">
        <v>1.6E-2</v>
      </c>
      <c r="J35" s="175">
        <v>2E-3</v>
      </c>
      <c r="K35" s="175">
        <v>0.03</v>
      </c>
      <c r="L35" s="175">
        <v>0.01</v>
      </c>
      <c r="M35" s="175">
        <v>0</v>
      </c>
      <c r="N35" s="175">
        <v>0.1868575365</v>
      </c>
      <c r="O35" s="175">
        <v>4.8321818500000002E-2</v>
      </c>
      <c r="P35" s="175">
        <v>7.5267308500000005E-2</v>
      </c>
      <c r="Q35" s="175">
        <v>8.7080283000000001E-3</v>
      </c>
      <c r="R35" s="175">
        <v>4.8903110000000005E-4</v>
      </c>
      <c r="S35" s="175">
        <v>8.5278929999999995E-4</v>
      </c>
      <c r="T35" s="175">
        <v>9.2348198899999998E-2</v>
      </c>
      <c r="U35" s="175">
        <v>7.3984491999999997E-3</v>
      </c>
      <c r="V35" s="175">
        <v>0</v>
      </c>
      <c r="W35" s="175">
        <v>0</v>
      </c>
      <c r="X35" s="175">
        <v>3.4984922500000001E-2</v>
      </c>
      <c r="Y35" s="175">
        <v>8.8346170000000001E-4</v>
      </c>
      <c r="Z35" s="175">
        <v>4.7863623399999999E-2</v>
      </c>
      <c r="AA35" s="175">
        <v>4.5447781100000001E-2</v>
      </c>
      <c r="AB35" s="175">
        <v>9.2480614999999999E-3</v>
      </c>
      <c r="AC35" s="175">
        <v>0.1588519146</v>
      </c>
      <c r="AD35" s="175">
        <v>3.1327423000000001E-3</v>
      </c>
      <c r="AE35" s="176">
        <v>1.0987</v>
      </c>
    </row>
    <row r="36" spans="2:31" ht="19.5" customHeight="1" x14ac:dyDescent="0.25">
      <c r="B36" s="173">
        <v>30</v>
      </c>
      <c r="C36" s="174" t="s">
        <v>250</v>
      </c>
      <c r="D36" s="174" t="s">
        <v>239</v>
      </c>
      <c r="E36" s="175">
        <v>0.2</v>
      </c>
      <c r="F36" s="175">
        <v>0.08</v>
      </c>
      <c r="G36" s="175">
        <v>2.5000000000000001E-2</v>
      </c>
      <c r="H36" s="175">
        <v>1.4999999999999999E-2</v>
      </c>
      <c r="I36" s="175">
        <v>1.6E-2</v>
      </c>
      <c r="J36" s="175">
        <v>2E-3</v>
      </c>
      <c r="K36" s="175">
        <v>0.03</v>
      </c>
      <c r="L36" s="175">
        <v>0.01</v>
      </c>
      <c r="M36" s="175">
        <v>0</v>
      </c>
      <c r="N36" s="175">
        <v>0.18299755130000001</v>
      </c>
      <c r="O36" s="175">
        <v>4.7308452199999997E-2</v>
      </c>
      <c r="P36" s="175">
        <v>4.50611463E-2</v>
      </c>
      <c r="Q36" s="175">
        <v>8.7094650999999992E-3</v>
      </c>
      <c r="R36" s="175">
        <v>4.8911180000000003E-4</v>
      </c>
      <c r="S36" s="175">
        <v>8.9400720000000001E-4</v>
      </c>
      <c r="T36" s="175">
        <v>9.2363436600000001E-2</v>
      </c>
      <c r="U36" s="175">
        <v>7.3996699999999997E-3</v>
      </c>
      <c r="V36" s="175">
        <v>1.2370379999999999E-4</v>
      </c>
      <c r="W36" s="175">
        <v>0</v>
      </c>
      <c r="X36" s="175">
        <v>5.2313180100000002E-2</v>
      </c>
      <c r="Y36" s="175">
        <v>1.4411409999999999E-3</v>
      </c>
      <c r="Z36" s="175">
        <v>7.8090102499999994E-2</v>
      </c>
      <c r="AA36" s="175">
        <v>4.4331089400000002E-2</v>
      </c>
      <c r="AB36" s="175">
        <v>9.2495874000000002E-3</v>
      </c>
      <c r="AC36" s="175">
        <v>0.14566099369999999</v>
      </c>
      <c r="AD36" s="175">
        <v>4.7298056999999999E-3</v>
      </c>
      <c r="AE36" s="176">
        <v>1.0992</v>
      </c>
    </row>
    <row r="37" spans="2:31" ht="19.5" customHeight="1" x14ac:dyDescent="0.25">
      <c r="B37" s="173">
        <v>32</v>
      </c>
      <c r="C37" s="174" t="s">
        <v>249</v>
      </c>
      <c r="D37" s="174" t="s">
        <v>239</v>
      </c>
      <c r="E37" s="175">
        <v>0.2</v>
      </c>
      <c r="F37" s="175">
        <v>0.08</v>
      </c>
      <c r="G37" s="175">
        <v>2.5000000000000001E-2</v>
      </c>
      <c r="H37" s="175">
        <v>1.4999999999999999E-2</v>
      </c>
      <c r="I37" s="175">
        <v>1.6E-2</v>
      </c>
      <c r="J37" s="175">
        <v>2E-3</v>
      </c>
      <c r="K37" s="175">
        <v>0.03</v>
      </c>
      <c r="L37" s="175">
        <v>0.01</v>
      </c>
      <c r="M37" s="175">
        <v>0</v>
      </c>
      <c r="N37" s="175">
        <v>0.18299755130000001</v>
      </c>
      <c r="O37" s="175">
        <v>4.7308452199999997E-2</v>
      </c>
      <c r="P37" s="175">
        <v>4.50611463E-2</v>
      </c>
      <c r="Q37" s="175">
        <v>8.7094650999999992E-3</v>
      </c>
      <c r="R37" s="175">
        <v>4.8911180000000003E-4</v>
      </c>
      <c r="S37" s="175">
        <v>8.9400720000000001E-4</v>
      </c>
      <c r="T37" s="175">
        <v>9.2363436600000001E-2</v>
      </c>
      <c r="U37" s="175">
        <v>7.3996699999999997E-3</v>
      </c>
      <c r="V37" s="175">
        <v>1.2370379999999999E-4</v>
      </c>
      <c r="W37" s="175">
        <v>0</v>
      </c>
      <c r="X37" s="175">
        <v>5.2313180100000002E-2</v>
      </c>
      <c r="Y37" s="175">
        <v>1.4411409999999999E-3</v>
      </c>
      <c r="Z37" s="175">
        <v>7.8090102499999994E-2</v>
      </c>
      <c r="AA37" s="175">
        <v>4.4331089400000002E-2</v>
      </c>
      <c r="AB37" s="175">
        <v>9.2495874000000002E-3</v>
      </c>
      <c r="AC37" s="175">
        <v>0.14566099369999999</v>
      </c>
      <c r="AD37" s="175">
        <v>4.7298056999999999E-3</v>
      </c>
      <c r="AE37" s="176">
        <v>1.0992</v>
      </c>
    </row>
    <row r="38" spans="2:31" ht="19.5" customHeight="1" x14ac:dyDescent="0.25">
      <c r="B38" s="173">
        <v>33</v>
      </c>
      <c r="C38" s="174" t="s">
        <v>278</v>
      </c>
      <c r="D38" s="174" t="s">
        <v>239</v>
      </c>
      <c r="E38" s="175">
        <v>0.2</v>
      </c>
      <c r="F38" s="175">
        <v>0.08</v>
      </c>
      <c r="G38" s="175">
        <v>2.5000000000000001E-2</v>
      </c>
      <c r="H38" s="175">
        <v>1.4999999999999999E-2</v>
      </c>
      <c r="I38" s="175">
        <v>1.6E-2</v>
      </c>
      <c r="J38" s="175">
        <v>2E-3</v>
      </c>
      <c r="K38" s="175">
        <v>0.03</v>
      </c>
      <c r="L38" s="175">
        <v>0.01</v>
      </c>
      <c r="M38" s="175">
        <v>0</v>
      </c>
      <c r="N38" s="175">
        <v>0.18210730659999999</v>
      </c>
      <c r="O38" s="175">
        <v>4.7074812000000001E-2</v>
      </c>
      <c r="P38" s="175">
        <v>3.8239529899999999E-2</v>
      </c>
      <c r="Q38" s="175">
        <v>8.7088791000000006E-3</v>
      </c>
      <c r="R38" s="175">
        <v>4.8907889999999998E-4</v>
      </c>
      <c r="S38" s="175">
        <v>9.4031659999999995E-4</v>
      </c>
      <c r="T38" s="175">
        <v>9.2357222099999997E-2</v>
      </c>
      <c r="U38" s="175">
        <v>7.3991721000000003E-3</v>
      </c>
      <c r="V38" s="175">
        <v>1.02455E-5</v>
      </c>
      <c r="W38" s="175">
        <v>0</v>
      </c>
      <c r="X38" s="175">
        <v>5.6881311400000002E-2</v>
      </c>
      <c r="Y38" s="175">
        <v>1.5669854E-3</v>
      </c>
      <c r="Z38" s="175">
        <v>8.4903432900000006E-2</v>
      </c>
      <c r="AA38" s="175">
        <v>4.4074450000000001E-2</v>
      </c>
      <c r="AB38" s="175">
        <v>9.2489650999999992E-3</v>
      </c>
      <c r="AC38" s="175">
        <v>0.1426294407</v>
      </c>
      <c r="AD38" s="175">
        <v>5.1428254000000003E-3</v>
      </c>
      <c r="AE38" s="176">
        <v>1.0998000000000001</v>
      </c>
    </row>
    <row r="39" spans="2:31" ht="19.5" customHeight="1" x14ac:dyDescent="0.25">
      <c r="B39" s="173">
        <v>34</v>
      </c>
      <c r="C39" s="174" t="s">
        <v>1326</v>
      </c>
      <c r="D39" s="174" t="s">
        <v>239</v>
      </c>
      <c r="E39" s="175">
        <v>0.2</v>
      </c>
      <c r="F39" s="175">
        <v>0.08</v>
      </c>
      <c r="G39" s="175">
        <v>2.5000000000000001E-2</v>
      </c>
      <c r="H39" s="175">
        <v>1.4999999999999999E-2</v>
      </c>
      <c r="I39" s="175">
        <v>1.6E-2</v>
      </c>
      <c r="J39" s="175">
        <v>2E-3</v>
      </c>
      <c r="K39" s="175">
        <v>0.03</v>
      </c>
      <c r="L39" s="175">
        <v>0.01</v>
      </c>
      <c r="M39" s="175">
        <v>0</v>
      </c>
      <c r="N39" s="175">
        <v>0.1811715491</v>
      </c>
      <c r="O39" s="175">
        <v>4.6829228000000001E-2</v>
      </c>
      <c r="P39" s="175">
        <v>3.10708141E-2</v>
      </c>
      <c r="Q39" s="175">
        <v>8.7082527000000003E-3</v>
      </c>
      <c r="R39" s="175">
        <v>4.8904370000000001E-4</v>
      </c>
      <c r="S39" s="175">
        <v>8.7858849999999998E-4</v>
      </c>
      <c r="T39" s="175">
        <v>9.2350579399999994E-2</v>
      </c>
      <c r="U39" s="175">
        <v>7.3986399000000001E-3</v>
      </c>
      <c r="V39" s="175">
        <v>0</v>
      </c>
      <c r="W39" s="175">
        <v>0</v>
      </c>
      <c r="X39" s="175">
        <v>6.1682516899999998E-2</v>
      </c>
      <c r="Y39" s="175">
        <v>1.6992506E-3</v>
      </c>
      <c r="Z39" s="175">
        <v>9.2063291699999994E-2</v>
      </c>
      <c r="AA39" s="175">
        <v>4.3804694300000002E-2</v>
      </c>
      <c r="AB39" s="175">
        <v>9.2482998999999996E-3</v>
      </c>
      <c r="AC39" s="175">
        <v>0.1394429509</v>
      </c>
      <c r="AD39" s="175">
        <v>5.5769180999999998E-3</v>
      </c>
      <c r="AE39" s="176">
        <v>1.1004</v>
      </c>
    </row>
    <row r="40" spans="2:31" ht="19.5" customHeight="1" x14ac:dyDescent="0.25">
      <c r="B40" s="173">
        <v>35</v>
      </c>
      <c r="C40" s="174" t="s">
        <v>279</v>
      </c>
      <c r="D40" s="174" t="s">
        <v>284</v>
      </c>
      <c r="E40" s="175">
        <v>0.2</v>
      </c>
      <c r="F40" s="175">
        <v>0.08</v>
      </c>
      <c r="G40" s="175">
        <v>2.5000000000000001E-2</v>
      </c>
      <c r="H40" s="175">
        <v>1.4999999999999999E-2</v>
      </c>
      <c r="I40" s="175">
        <v>1.6E-2</v>
      </c>
      <c r="J40" s="175">
        <v>2E-3</v>
      </c>
      <c r="K40" s="175">
        <v>0.03</v>
      </c>
      <c r="L40" s="175">
        <v>4.1481481000000004E-3</v>
      </c>
      <c r="M40" s="175">
        <v>0</v>
      </c>
      <c r="N40" s="175">
        <v>0</v>
      </c>
      <c r="O40" s="175">
        <v>0</v>
      </c>
      <c r="P40" s="175">
        <v>7.5209311299999998E-2</v>
      </c>
      <c r="Q40" s="175">
        <v>9.0686446999999996E-3</v>
      </c>
      <c r="R40" s="175">
        <v>4.899196E-4</v>
      </c>
      <c r="S40" s="175">
        <v>1.690037E-4</v>
      </c>
      <c r="T40" s="175">
        <v>9.2515972899999993E-2</v>
      </c>
      <c r="U40" s="175">
        <v>7.4118904000000001E-3</v>
      </c>
      <c r="V40" s="175">
        <v>2.1565635E-3</v>
      </c>
      <c r="W40" s="175">
        <v>0</v>
      </c>
      <c r="X40" s="175">
        <v>3.5127005099999997E-2</v>
      </c>
      <c r="Y40" s="175">
        <v>8.8704959999999998E-4</v>
      </c>
      <c r="Z40" s="175">
        <v>4.8145319200000002E-2</v>
      </c>
      <c r="AA40" s="175">
        <v>3.7984681800000003E-2</v>
      </c>
      <c r="AB40" s="175">
        <v>9.2648629999999999E-3</v>
      </c>
      <c r="AC40" s="175">
        <v>6.9599632699999997E-2</v>
      </c>
      <c r="AD40" s="175">
        <v>3.1402742999999999E-3</v>
      </c>
      <c r="AE40" s="176">
        <v>0.76329999999999998</v>
      </c>
    </row>
    <row r="41" spans="2:31" ht="19.5" customHeight="1" x14ac:dyDescent="0.25">
      <c r="B41" s="173">
        <v>36</v>
      </c>
      <c r="C41" s="174" t="s">
        <v>1327</v>
      </c>
      <c r="D41" s="174" t="s">
        <v>284</v>
      </c>
      <c r="E41" s="175">
        <v>0.2</v>
      </c>
      <c r="F41" s="175">
        <v>0.08</v>
      </c>
      <c r="G41" s="175">
        <v>2.5000000000000001E-2</v>
      </c>
      <c r="H41" s="175">
        <v>1.4999999999999999E-2</v>
      </c>
      <c r="I41" s="175">
        <v>1.6E-2</v>
      </c>
      <c r="J41" s="175">
        <v>2E-3</v>
      </c>
      <c r="K41" s="175">
        <v>0.03</v>
      </c>
      <c r="L41" s="175">
        <v>0.01</v>
      </c>
      <c r="M41" s="175">
        <v>0</v>
      </c>
      <c r="N41" s="175">
        <v>0</v>
      </c>
      <c r="O41" s="175">
        <v>0</v>
      </c>
      <c r="P41" s="175">
        <v>6.12083312E-2</v>
      </c>
      <c r="Q41" s="175">
        <v>8.7069933999999998E-3</v>
      </c>
      <c r="R41" s="175">
        <v>4.8897299999999997E-4</v>
      </c>
      <c r="S41" s="175">
        <v>6.5911970000000002E-4</v>
      </c>
      <c r="T41" s="175">
        <v>9.2337224100000004E-2</v>
      </c>
      <c r="U41" s="175">
        <v>7.39757E-3</v>
      </c>
      <c r="V41" s="175">
        <v>7.4628299999999998E-5</v>
      </c>
      <c r="W41" s="175">
        <v>0</v>
      </c>
      <c r="X41" s="175">
        <v>4.1484412499999998E-2</v>
      </c>
      <c r="Y41" s="175">
        <v>1.1428265E-3</v>
      </c>
      <c r="Z41" s="175">
        <v>6.1907967600000002E-2</v>
      </c>
      <c r="AA41" s="175">
        <v>3.7467930900000002E-2</v>
      </c>
      <c r="AB41" s="175">
        <v>9.2469623999999993E-3</v>
      </c>
      <c r="AC41" s="175">
        <v>6.4589933399999994E-2</v>
      </c>
      <c r="AD41" s="175">
        <v>3.7507413999999998E-3</v>
      </c>
      <c r="AE41" s="176">
        <v>0.76849999999999996</v>
      </c>
    </row>
    <row r="42" spans="2:31" ht="25.5" x14ac:dyDescent="0.25">
      <c r="B42" s="173">
        <v>37</v>
      </c>
      <c r="C42" s="174" t="s">
        <v>473</v>
      </c>
      <c r="D42" s="174" t="s">
        <v>284</v>
      </c>
      <c r="E42" s="175">
        <v>0.2</v>
      </c>
      <c r="F42" s="175">
        <v>0.08</v>
      </c>
      <c r="G42" s="175">
        <v>2.5000000000000001E-2</v>
      </c>
      <c r="H42" s="175">
        <v>1.4999999999999999E-2</v>
      </c>
      <c r="I42" s="175">
        <v>1.6E-2</v>
      </c>
      <c r="J42" s="175">
        <v>2E-3</v>
      </c>
      <c r="K42" s="175">
        <v>0.03</v>
      </c>
      <c r="L42" s="175">
        <v>0.01</v>
      </c>
      <c r="M42" s="175">
        <v>0</v>
      </c>
      <c r="N42" s="175">
        <v>0</v>
      </c>
      <c r="O42" s="175">
        <v>0</v>
      </c>
      <c r="P42" s="175">
        <v>6.12083312E-2</v>
      </c>
      <c r="Q42" s="175">
        <v>8.7069933999999998E-3</v>
      </c>
      <c r="R42" s="175">
        <v>4.8897299999999997E-4</v>
      </c>
      <c r="S42" s="175">
        <v>6.5911970000000002E-4</v>
      </c>
      <c r="T42" s="175">
        <v>9.2337224100000004E-2</v>
      </c>
      <c r="U42" s="175">
        <v>7.39757E-3</v>
      </c>
      <c r="V42" s="175">
        <v>7.4628299999999998E-5</v>
      </c>
      <c r="W42" s="175">
        <v>0</v>
      </c>
      <c r="X42" s="175">
        <v>4.1484412499999998E-2</v>
      </c>
      <c r="Y42" s="175">
        <v>1.1428265E-3</v>
      </c>
      <c r="Z42" s="175">
        <v>6.1907967600000002E-2</v>
      </c>
      <c r="AA42" s="175">
        <v>3.7467930900000002E-2</v>
      </c>
      <c r="AB42" s="175">
        <v>9.2469623999999993E-3</v>
      </c>
      <c r="AC42" s="175">
        <v>6.4589933399999994E-2</v>
      </c>
      <c r="AD42" s="175">
        <v>3.7507413999999998E-3</v>
      </c>
      <c r="AE42" s="176">
        <v>0.76849999999999996</v>
      </c>
    </row>
    <row r="43" spans="2:31" ht="19.5" customHeight="1" x14ac:dyDescent="0.25">
      <c r="B43" s="173">
        <v>38</v>
      </c>
      <c r="C43" s="174" t="s">
        <v>280</v>
      </c>
      <c r="D43" s="174" t="s">
        <v>284</v>
      </c>
      <c r="E43" s="175">
        <v>0.2</v>
      </c>
      <c r="F43" s="175">
        <v>0.08</v>
      </c>
      <c r="G43" s="175">
        <v>2.5000000000000001E-2</v>
      </c>
      <c r="H43" s="175">
        <v>1.4999999999999999E-2</v>
      </c>
      <c r="I43" s="175">
        <v>1.6E-2</v>
      </c>
      <c r="J43" s="175">
        <v>2E-3</v>
      </c>
      <c r="K43" s="175">
        <v>0.03</v>
      </c>
      <c r="L43" s="175">
        <v>0.01</v>
      </c>
      <c r="M43" s="175">
        <v>0</v>
      </c>
      <c r="N43" s="175">
        <v>0</v>
      </c>
      <c r="O43" s="175">
        <v>0</v>
      </c>
      <c r="P43" s="175">
        <v>5.6534731900000003E-2</v>
      </c>
      <c r="Q43" s="175">
        <v>8.7136096E-3</v>
      </c>
      <c r="R43" s="175">
        <v>4.8934460000000005E-4</v>
      </c>
      <c r="S43" s="175">
        <v>5.2958580000000001E-4</v>
      </c>
      <c r="T43" s="175">
        <v>9.2407389000000006E-2</v>
      </c>
      <c r="U43" s="175">
        <v>7.4031912E-3</v>
      </c>
      <c r="V43" s="175">
        <v>9.6367369999999998E-4</v>
      </c>
      <c r="W43" s="175">
        <v>0</v>
      </c>
      <c r="X43" s="175">
        <v>4.4644947800000001E-2</v>
      </c>
      <c r="Y43" s="175">
        <v>1.229894E-3</v>
      </c>
      <c r="Z43" s="175">
        <v>6.6675120199999993E-2</v>
      </c>
      <c r="AA43" s="175">
        <v>3.7345328800000001E-2</v>
      </c>
      <c r="AB43" s="175">
        <v>9.2539890000000007E-3</v>
      </c>
      <c r="AC43" s="175">
        <v>6.3141696799999994E-2</v>
      </c>
      <c r="AD43" s="175">
        <v>4.0364957E-3</v>
      </c>
      <c r="AE43" s="176">
        <v>0.77139999999999997</v>
      </c>
    </row>
    <row r="44" spans="2:31" ht="19.5" customHeight="1" thickBot="1" x14ac:dyDescent="0.3">
      <c r="B44" s="177">
        <v>39</v>
      </c>
      <c r="C44" s="178" t="s">
        <v>281</v>
      </c>
      <c r="D44" s="178" t="s">
        <v>284</v>
      </c>
      <c r="E44" s="179">
        <v>0.2</v>
      </c>
      <c r="F44" s="179">
        <v>0.08</v>
      </c>
      <c r="G44" s="179">
        <v>2.5000000000000001E-2</v>
      </c>
      <c r="H44" s="179">
        <v>1.4999999999999999E-2</v>
      </c>
      <c r="I44" s="179">
        <v>1.6E-2</v>
      </c>
      <c r="J44" s="179">
        <v>2E-3</v>
      </c>
      <c r="K44" s="179">
        <v>0.03</v>
      </c>
      <c r="L44" s="179">
        <v>0.01</v>
      </c>
      <c r="M44" s="179">
        <v>0</v>
      </c>
      <c r="N44" s="179">
        <v>0</v>
      </c>
      <c r="O44" s="179">
        <v>0</v>
      </c>
      <c r="P44" s="179">
        <v>5.5215976100000001E-2</v>
      </c>
      <c r="Q44" s="179">
        <v>8.7098641000000008E-3</v>
      </c>
      <c r="R44" s="179">
        <v>4.8913419999999997E-4</v>
      </c>
      <c r="S44" s="179">
        <v>8.7954679999999999E-4</v>
      </c>
      <c r="T44" s="179">
        <v>9.2367667299999998E-2</v>
      </c>
      <c r="U44" s="179">
        <v>7.4000089000000003E-3</v>
      </c>
      <c r="V44" s="179">
        <v>1.8391389999999999E-4</v>
      </c>
      <c r="W44" s="179">
        <v>0</v>
      </c>
      <c r="X44" s="179">
        <v>4.5512073100000001E-2</v>
      </c>
      <c r="Y44" s="179">
        <v>1.2537818000000001E-3</v>
      </c>
      <c r="Z44" s="179">
        <v>6.79409136E-2</v>
      </c>
      <c r="AA44" s="179">
        <v>3.7287875599999999E-2</v>
      </c>
      <c r="AB44" s="179">
        <v>9.2500111000000003E-3</v>
      </c>
      <c r="AC44" s="179">
        <v>6.2463030099999997E-2</v>
      </c>
      <c r="AD44" s="179">
        <v>4.1148953999999996E-3</v>
      </c>
      <c r="AE44" s="180">
        <v>0.77110000000000001</v>
      </c>
    </row>
    <row r="45" spans="2:31" ht="24.95" customHeight="1" x14ac:dyDescent="0.25"/>
    <row r="46" spans="2:31" ht="24.95" customHeight="1" x14ac:dyDescent="0.25"/>
    <row r="47" spans="2:31" x14ac:dyDescent="0.25">
      <c r="C47" s="30" t="s">
        <v>286</v>
      </c>
      <c r="D47" s="16"/>
      <c r="E47" s="16"/>
      <c r="F47" s="16"/>
      <c r="G47" s="16"/>
      <c r="H47" s="16"/>
      <c r="I47" s="16"/>
      <c r="J47" s="16"/>
      <c r="K47" s="16"/>
    </row>
    <row r="48" spans="2:31" x14ac:dyDescent="0.25">
      <c r="C48" s="373" t="s">
        <v>287</v>
      </c>
      <c r="D48" s="373" t="s">
        <v>288</v>
      </c>
      <c r="E48" s="684" t="s">
        <v>30</v>
      </c>
      <c r="F48" s="684"/>
      <c r="G48" s="684"/>
      <c r="H48" s="684"/>
      <c r="I48" s="684"/>
      <c r="J48" s="684"/>
      <c r="K48" s="684"/>
    </row>
    <row r="49" spans="3:31" x14ac:dyDescent="0.25">
      <c r="C49" s="685" t="s">
        <v>289</v>
      </c>
      <c r="D49" s="374" t="s">
        <v>77</v>
      </c>
      <c r="E49" s="685" t="s">
        <v>290</v>
      </c>
      <c r="F49" s="685"/>
      <c r="G49" s="685"/>
      <c r="H49" s="685"/>
      <c r="I49" s="685"/>
      <c r="J49" s="685"/>
      <c r="K49" s="685"/>
    </row>
    <row r="50" spans="3:31" ht="12.75" customHeight="1" x14ac:dyDescent="0.25">
      <c r="C50" s="643"/>
      <c r="D50" s="30" t="s">
        <v>78</v>
      </c>
      <c r="E50" s="643" t="s">
        <v>87</v>
      </c>
      <c r="F50" s="643"/>
      <c r="G50" s="643"/>
      <c r="H50" s="643"/>
      <c r="I50" s="643"/>
      <c r="J50" s="643"/>
      <c r="K50" s="643"/>
    </row>
    <row r="51" spans="3:31" x14ac:dyDescent="0.2">
      <c r="C51" s="643"/>
      <c r="D51" s="30" t="s">
        <v>79</v>
      </c>
      <c r="E51" s="643" t="s">
        <v>84</v>
      </c>
      <c r="F51" s="643"/>
      <c r="G51" s="643"/>
      <c r="H51" s="643"/>
      <c r="I51" s="643"/>
      <c r="J51" s="643"/>
      <c r="K51" s="643"/>
      <c r="P51" s="16" t="s">
        <v>306</v>
      </c>
      <c r="Q51" s="155"/>
      <c r="R51" s="155"/>
      <c r="S51" s="155"/>
      <c r="T51" s="155"/>
      <c r="U51" s="155"/>
      <c r="V51" s="155"/>
      <c r="W51" s="155"/>
      <c r="X51" s="155"/>
      <c r="Y51" s="155"/>
      <c r="Z51" s="155"/>
      <c r="AA51" s="155"/>
      <c r="AB51" s="155"/>
      <c r="AC51" s="155"/>
      <c r="AD51" s="155"/>
      <c r="AE51" s="155"/>
    </row>
    <row r="52" spans="3:31" ht="12.75" customHeight="1" x14ac:dyDescent="0.25">
      <c r="C52" s="643"/>
      <c r="D52" s="30" t="s">
        <v>80</v>
      </c>
      <c r="E52" s="643" t="s">
        <v>291</v>
      </c>
      <c r="F52" s="643"/>
      <c r="G52" s="643"/>
      <c r="H52" s="643"/>
      <c r="I52" s="643"/>
      <c r="J52" s="643"/>
      <c r="K52" s="643"/>
      <c r="P52" s="691" t="s">
        <v>890</v>
      </c>
      <c r="Q52" s="691"/>
      <c r="R52" s="691"/>
      <c r="S52" s="691"/>
      <c r="T52" s="691"/>
      <c r="U52" s="691"/>
      <c r="V52" s="691"/>
      <c r="W52" s="691"/>
      <c r="X52" s="691"/>
      <c r="Y52" s="691"/>
      <c r="Z52" s="691"/>
      <c r="AA52" s="691"/>
      <c r="AB52" s="691"/>
      <c r="AC52" s="691"/>
      <c r="AD52" s="691"/>
      <c r="AE52" s="691"/>
    </row>
    <row r="53" spans="3:31" x14ac:dyDescent="0.25">
      <c r="C53" s="643"/>
      <c r="D53" s="30" t="s">
        <v>82</v>
      </c>
      <c r="E53" s="643" t="s">
        <v>292</v>
      </c>
      <c r="F53" s="643"/>
      <c r="G53" s="643"/>
      <c r="H53" s="643"/>
      <c r="I53" s="643"/>
      <c r="J53" s="643"/>
      <c r="K53" s="643"/>
      <c r="P53" s="691"/>
      <c r="Q53" s="691"/>
      <c r="R53" s="691"/>
      <c r="S53" s="691"/>
      <c r="T53" s="691"/>
      <c r="U53" s="691"/>
      <c r="V53" s="691"/>
      <c r="W53" s="691"/>
      <c r="X53" s="691"/>
      <c r="Y53" s="691"/>
      <c r="Z53" s="691"/>
      <c r="AA53" s="691"/>
      <c r="AB53" s="691"/>
      <c r="AC53" s="691"/>
      <c r="AD53" s="691"/>
      <c r="AE53" s="691"/>
    </row>
    <row r="54" spans="3:31" x14ac:dyDescent="0.25">
      <c r="C54" s="643"/>
      <c r="D54" s="30" t="s">
        <v>83</v>
      </c>
      <c r="E54" s="643" t="s">
        <v>81</v>
      </c>
      <c r="F54" s="643"/>
      <c r="G54" s="643"/>
      <c r="H54" s="643"/>
      <c r="I54" s="643"/>
      <c r="J54" s="643"/>
      <c r="K54" s="643"/>
      <c r="P54" s="691"/>
      <c r="Q54" s="691"/>
      <c r="R54" s="691"/>
      <c r="S54" s="691"/>
      <c r="T54" s="691"/>
      <c r="U54" s="691"/>
      <c r="V54" s="691"/>
      <c r="W54" s="691"/>
      <c r="X54" s="691"/>
      <c r="Y54" s="691"/>
      <c r="Z54" s="691"/>
      <c r="AA54" s="691"/>
      <c r="AB54" s="691"/>
      <c r="AC54" s="691"/>
      <c r="AD54" s="691"/>
      <c r="AE54" s="691"/>
    </row>
    <row r="55" spans="3:31" x14ac:dyDescent="0.25">
      <c r="C55" s="643"/>
      <c r="D55" s="30" t="s">
        <v>85</v>
      </c>
      <c r="E55" s="643" t="s">
        <v>293</v>
      </c>
      <c r="F55" s="643"/>
      <c r="G55" s="643"/>
      <c r="H55" s="643"/>
      <c r="I55" s="643"/>
      <c r="J55" s="643"/>
      <c r="K55" s="643"/>
      <c r="P55" s="691"/>
      <c r="Q55" s="691"/>
      <c r="R55" s="691"/>
      <c r="S55" s="691"/>
      <c r="T55" s="691"/>
      <c r="U55" s="691"/>
      <c r="V55" s="691"/>
      <c r="W55" s="691"/>
      <c r="X55" s="691"/>
      <c r="Y55" s="691"/>
      <c r="Z55" s="691"/>
      <c r="AA55" s="691"/>
      <c r="AB55" s="691"/>
      <c r="AC55" s="691"/>
      <c r="AD55" s="691"/>
      <c r="AE55" s="691"/>
    </row>
    <row r="56" spans="3:31" x14ac:dyDescent="0.25">
      <c r="C56" s="643"/>
      <c r="D56" s="30" t="s">
        <v>86</v>
      </c>
      <c r="E56" s="643" t="s">
        <v>89</v>
      </c>
      <c r="F56" s="643"/>
      <c r="G56" s="643"/>
      <c r="H56" s="643"/>
      <c r="I56" s="643"/>
      <c r="J56" s="643"/>
      <c r="K56" s="643"/>
      <c r="P56" s="691"/>
      <c r="Q56" s="691"/>
      <c r="R56" s="691"/>
      <c r="S56" s="691"/>
      <c r="T56" s="691"/>
      <c r="U56" s="691"/>
      <c r="V56" s="691"/>
      <c r="W56" s="691"/>
      <c r="X56" s="691"/>
      <c r="Y56" s="691"/>
      <c r="Z56" s="691"/>
      <c r="AA56" s="691"/>
      <c r="AB56" s="691"/>
      <c r="AC56" s="691"/>
      <c r="AD56" s="691"/>
      <c r="AE56" s="691"/>
    </row>
    <row r="57" spans="3:31" x14ac:dyDescent="0.25">
      <c r="C57" s="686"/>
      <c r="D57" s="375" t="s">
        <v>88</v>
      </c>
      <c r="E57" s="686" t="s">
        <v>294</v>
      </c>
      <c r="F57" s="686"/>
      <c r="G57" s="686"/>
      <c r="H57" s="686"/>
      <c r="I57" s="686"/>
      <c r="J57" s="686"/>
      <c r="K57" s="686"/>
      <c r="P57" s="691"/>
      <c r="Q57" s="691"/>
      <c r="R57" s="691"/>
      <c r="S57" s="691"/>
      <c r="T57" s="691"/>
      <c r="U57" s="691"/>
      <c r="V57" s="691"/>
      <c r="W57" s="691"/>
      <c r="X57" s="691"/>
      <c r="Y57" s="691"/>
      <c r="Z57" s="691"/>
      <c r="AA57" s="691"/>
      <c r="AB57" s="691"/>
      <c r="AC57" s="691"/>
      <c r="AD57" s="691"/>
      <c r="AE57" s="691"/>
    </row>
    <row r="58" spans="3:31" x14ac:dyDescent="0.25">
      <c r="C58" s="685" t="s">
        <v>295</v>
      </c>
      <c r="D58" s="374" t="s">
        <v>31</v>
      </c>
      <c r="E58" s="685" t="s">
        <v>296</v>
      </c>
      <c r="F58" s="685"/>
      <c r="G58" s="685"/>
      <c r="H58" s="685"/>
      <c r="I58" s="685"/>
      <c r="J58" s="685"/>
      <c r="K58" s="685"/>
      <c r="P58" s="691"/>
      <c r="Q58" s="691"/>
      <c r="R58" s="691"/>
      <c r="S58" s="691"/>
      <c r="T58" s="691"/>
      <c r="U58" s="691"/>
      <c r="V58" s="691"/>
      <c r="W58" s="691"/>
      <c r="X58" s="691"/>
      <c r="Y58" s="691"/>
      <c r="Z58" s="691"/>
      <c r="AA58" s="691"/>
      <c r="AB58" s="691"/>
      <c r="AC58" s="691"/>
      <c r="AD58" s="691"/>
      <c r="AE58" s="691"/>
    </row>
    <row r="59" spans="3:31" x14ac:dyDescent="0.25">
      <c r="C59" s="643"/>
      <c r="D59" s="30" t="s">
        <v>27</v>
      </c>
      <c r="E59" s="643" t="s">
        <v>90</v>
      </c>
      <c r="F59" s="643"/>
      <c r="G59" s="643"/>
      <c r="H59" s="643"/>
      <c r="I59" s="643"/>
      <c r="J59" s="643"/>
      <c r="K59" s="643"/>
      <c r="P59" s="691"/>
      <c r="Q59" s="691"/>
      <c r="R59" s="691"/>
      <c r="S59" s="691"/>
      <c r="T59" s="691"/>
      <c r="U59" s="691"/>
      <c r="V59" s="691"/>
      <c r="W59" s="691"/>
      <c r="X59" s="691"/>
      <c r="Y59" s="691"/>
      <c r="Z59" s="691"/>
      <c r="AA59" s="691"/>
      <c r="AB59" s="691"/>
      <c r="AC59" s="691"/>
      <c r="AD59" s="691"/>
      <c r="AE59" s="691"/>
    </row>
    <row r="60" spans="3:31" x14ac:dyDescent="0.25">
      <c r="C60" s="643"/>
      <c r="D60" s="30" t="s">
        <v>28</v>
      </c>
      <c r="E60" s="643" t="s">
        <v>297</v>
      </c>
      <c r="F60" s="643"/>
      <c r="G60" s="643"/>
      <c r="H60" s="643"/>
      <c r="I60" s="643"/>
      <c r="J60" s="643"/>
      <c r="K60" s="643"/>
      <c r="P60" s="691"/>
      <c r="Q60" s="691"/>
      <c r="R60" s="691"/>
      <c r="S60" s="691"/>
      <c r="T60" s="691"/>
      <c r="U60" s="691"/>
      <c r="V60" s="691"/>
      <c r="W60" s="691"/>
      <c r="X60" s="691"/>
      <c r="Y60" s="691"/>
      <c r="Z60" s="691"/>
      <c r="AA60" s="691"/>
      <c r="AB60" s="691"/>
      <c r="AC60" s="691"/>
      <c r="AD60" s="691"/>
      <c r="AE60" s="691"/>
    </row>
    <row r="61" spans="3:31" x14ac:dyDescent="0.25">
      <c r="C61" s="643"/>
      <c r="D61" s="30" t="s">
        <v>29</v>
      </c>
      <c r="E61" s="643" t="s">
        <v>124</v>
      </c>
      <c r="F61" s="643"/>
      <c r="G61" s="643"/>
      <c r="H61" s="643"/>
      <c r="I61" s="643"/>
      <c r="J61" s="643"/>
      <c r="K61" s="643"/>
      <c r="P61" s="691"/>
      <c r="Q61" s="691"/>
      <c r="R61" s="691"/>
      <c r="S61" s="691"/>
      <c r="T61" s="691"/>
      <c r="U61" s="691"/>
      <c r="V61" s="691"/>
      <c r="W61" s="691"/>
      <c r="X61" s="691"/>
      <c r="Y61" s="691"/>
      <c r="Z61" s="691"/>
      <c r="AA61" s="691"/>
      <c r="AB61" s="691"/>
      <c r="AC61" s="691"/>
      <c r="AD61" s="691"/>
      <c r="AE61" s="691"/>
    </row>
    <row r="62" spans="3:31" x14ac:dyDescent="0.25">
      <c r="C62" s="643"/>
      <c r="D62" s="30" t="s">
        <v>91</v>
      </c>
      <c r="E62" s="643" t="s">
        <v>298</v>
      </c>
      <c r="F62" s="643"/>
      <c r="G62" s="643"/>
      <c r="H62" s="643"/>
      <c r="I62" s="643"/>
      <c r="J62" s="643"/>
      <c r="K62" s="643"/>
      <c r="P62" s="691"/>
      <c r="Q62" s="691"/>
      <c r="R62" s="691"/>
      <c r="S62" s="691"/>
      <c r="T62" s="691"/>
      <c r="U62" s="691"/>
      <c r="V62" s="691"/>
      <c r="W62" s="691"/>
      <c r="X62" s="691"/>
      <c r="Y62" s="691"/>
      <c r="Z62" s="691"/>
      <c r="AA62" s="691"/>
      <c r="AB62" s="691"/>
      <c r="AC62" s="691"/>
      <c r="AD62" s="691"/>
      <c r="AE62" s="691"/>
    </row>
    <row r="63" spans="3:31" x14ac:dyDescent="0.25">
      <c r="C63" s="643"/>
      <c r="D63" s="30" t="s">
        <v>93</v>
      </c>
      <c r="E63" s="643" t="s">
        <v>92</v>
      </c>
      <c r="F63" s="643"/>
      <c r="G63" s="643"/>
      <c r="H63" s="643"/>
      <c r="I63" s="643"/>
      <c r="J63" s="643"/>
      <c r="K63" s="643"/>
      <c r="P63" s="691"/>
      <c r="Q63" s="691"/>
      <c r="R63" s="691"/>
      <c r="S63" s="691"/>
      <c r="T63" s="691"/>
      <c r="U63" s="691"/>
      <c r="V63" s="691"/>
      <c r="W63" s="691"/>
      <c r="X63" s="691"/>
      <c r="Y63" s="691"/>
      <c r="Z63" s="691"/>
      <c r="AA63" s="691"/>
      <c r="AB63" s="691"/>
      <c r="AC63" s="691"/>
      <c r="AD63" s="691"/>
      <c r="AE63" s="691"/>
    </row>
    <row r="64" spans="3:31" x14ac:dyDescent="0.25">
      <c r="C64" s="643"/>
      <c r="D64" s="30" t="s">
        <v>95</v>
      </c>
      <c r="E64" s="643" t="s">
        <v>125</v>
      </c>
      <c r="F64" s="643"/>
      <c r="G64" s="643"/>
      <c r="H64" s="643"/>
      <c r="I64" s="643"/>
      <c r="J64" s="643"/>
      <c r="K64" s="643"/>
      <c r="P64" s="691"/>
      <c r="Q64" s="691"/>
      <c r="R64" s="691"/>
      <c r="S64" s="691"/>
      <c r="T64" s="691"/>
      <c r="U64" s="691"/>
      <c r="V64" s="691"/>
      <c r="W64" s="691"/>
      <c r="X64" s="691"/>
      <c r="Y64" s="691"/>
      <c r="Z64" s="691"/>
      <c r="AA64" s="691"/>
      <c r="AB64" s="691"/>
      <c r="AC64" s="691"/>
      <c r="AD64" s="691"/>
      <c r="AE64" s="691"/>
    </row>
    <row r="65" spans="2:31" x14ac:dyDescent="0.25">
      <c r="C65" s="643"/>
      <c r="D65" s="30" t="s">
        <v>96</v>
      </c>
      <c r="E65" s="643" t="s">
        <v>94</v>
      </c>
      <c r="F65" s="643"/>
      <c r="G65" s="643"/>
      <c r="H65" s="643"/>
      <c r="I65" s="643"/>
      <c r="J65" s="643"/>
      <c r="K65" s="643"/>
      <c r="P65" s="691"/>
      <c r="Q65" s="691"/>
      <c r="R65" s="691"/>
      <c r="S65" s="691"/>
      <c r="T65" s="691"/>
      <c r="U65" s="691"/>
      <c r="V65" s="691"/>
      <c r="W65" s="691"/>
      <c r="X65" s="691"/>
      <c r="Y65" s="691"/>
      <c r="Z65" s="691"/>
      <c r="AA65" s="691"/>
      <c r="AB65" s="691"/>
      <c r="AC65" s="691"/>
      <c r="AD65" s="691"/>
      <c r="AE65" s="691"/>
    </row>
    <row r="66" spans="2:31" x14ac:dyDescent="0.25">
      <c r="C66" s="643"/>
      <c r="D66" s="30" t="s">
        <v>97</v>
      </c>
      <c r="E66" s="643" t="s">
        <v>299</v>
      </c>
      <c r="F66" s="643"/>
      <c r="G66" s="643"/>
      <c r="H66" s="643"/>
      <c r="I66" s="643"/>
      <c r="J66" s="643"/>
      <c r="K66" s="643"/>
    </row>
    <row r="67" spans="2:31" x14ac:dyDescent="0.25">
      <c r="C67" s="686"/>
      <c r="D67" s="375" t="s">
        <v>285</v>
      </c>
      <c r="E67" s="686" t="s">
        <v>300</v>
      </c>
      <c r="F67" s="686"/>
      <c r="G67" s="686"/>
      <c r="H67" s="686"/>
      <c r="I67" s="686"/>
      <c r="J67" s="686"/>
      <c r="K67" s="686"/>
    </row>
    <row r="68" spans="2:31" x14ac:dyDescent="0.25">
      <c r="C68" s="685" t="s">
        <v>301</v>
      </c>
      <c r="D68" s="374" t="s">
        <v>98</v>
      </c>
      <c r="E68" s="685" t="s">
        <v>99</v>
      </c>
      <c r="F68" s="685"/>
      <c r="G68" s="685"/>
      <c r="H68" s="685"/>
      <c r="I68" s="685"/>
      <c r="J68" s="685"/>
      <c r="K68" s="685"/>
    </row>
    <row r="69" spans="2:31" x14ac:dyDescent="0.25">
      <c r="C69" s="643"/>
      <c r="D69" s="30" t="s">
        <v>100</v>
      </c>
      <c r="E69" s="643" t="s">
        <v>101</v>
      </c>
      <c r="F69" s="643"/>
      <c r="G69" s="643"/>
      <c r="H69" s="643"/>
      <c r="I69" s="643"/>
      <c r="J69" s="643"/>
      <c r="K69" s="643"/>
    </row>
    <row r="70" spans="2:31" x14ac:dyDescent="0.25">
      <c r="C70" s="643"/>
      <c r="D70" s="30" t="s">
        <v>102</v>
      </c>
      <c r="E70" s="643" t="s">
        <v>126</v>
      </c>
      <c r="F70" s="643"/>
      <c r="G70" s="643"/>
      <c r="H70" s="643"/>
      <c r="I70" s="643"/>
      <c r="J70" s="643"/>
      <c r="K70" s="643"/>
    </row>
    <row r="71" spans="2:31" x14ac:dyDescent="0.25">
      <c r="C71" s="643"/>
      <c r="D71" s="30" t="s">
        <v>103</v>
      </c>
      <c r="E71" s="643" t="s">
        <v>302</v>
      </c>
      <c r="F71" s="643"/>
      <c r="G71" s="643"/>
      <c r="H71" s="643"/>
      <c r="I71" s="643"/>
      <c r="J71" s="643"/>
      <c r="K71" s="643"/>
    </row>
    <row r="72" spans="2:31" x14ac:dyDescent="0.25">
      <c r="C72" s="686"/>
      <c r="D72" s="375" t="s">
        <v>104</v>
      </c>
      <c r="E72" s="686" t="s">
        <v>105</v>
      </c>
      <c r="F72" s="686"/>
      <c r="G72" s="686"/>
      <c r="H72" s="686"/>
      <c r="I72" s="686"/>
      <c r="J72" s="686"/>
      <c r="K72" s="686"/>
    </row>
    <row r="73" spans="2:31" x14ac:dyDescent="0.25">
      <c r="C73" s="685" t="s">
        <v>303</v>
      </c>
      <c r="D73" s="374" t="s">
        <v>106</v>
      </c>
      <c r="E73" s="685" t="s">
        <v>304</v>
      </c>
      <c r="F73" s="685"/>
      <c r="G73" s="685"/>
      <c r="H73" s="685"/>
      <c r="I73" s="685"/>
      <c r="J73" s="685"/>
      <c r="K73" s="685"/>
    </row>
    <row r="74" spans="2:31" ht="12.75" customHeight="1" x14ac:dyDescent="0.25">
      <c r="C74" s="686"/>
      <c r="D74" s="375" t="s">
        <v>107</v>
      </c>
      <c r="E74" s="692" t="s">
        <v>305</v>
      </c>
      <c r="F74" s="692"/>
      <c r="G74" s="692"/>
      <c r="H74" s="692"/>
      <c r="I74" s="692"/>
      <c r="J74" s="692"/>
      <c r="K74" s="692"/>
    </row>
    <row r="77" spans="2:31" ht="24.95" customHeight="1" x14ac:dyDescent="0.25">
      <c r="B77" s="11" t="s">
        <v>1328</v>
      </c>
    </row>
    <row r="78" spans="2:31" ht="24.95" customHeight="1" x14ac:dyDescent="0.25"/>
    <row r="79" spans="2:31" ht="24.95" customHeight="1" x14ac:dyDescent="0.25"/>
    <row r="80" spans="2:31" ht="24.95" customHeight="1" x14ac:dyDescent="0.25"/>
    <row r="81" ht="24.95" customHeight="1" x14ac:dyDescent="0.25"/>
    <row r="82" ht="24.95" customHeight="1" x14ac:dyDescent="0.25"/>
    <row r="83" ht="24.95" customHeight="1" x14ac:dyDescent="0.25"/>
    <row r="84" ht="24.95" customHeight="1" x14ac:dyDescent="0.25"/>
    <row r="85" ht="24.95" customHeight="1" x14ac:dyDescent="0.25"/>
    <row r="86" ht="24.95" customHeight="1" x14ac:dyDescent="0.25"/>
    <row r="87" ht="24.95" customHeight="1" x14ac:dyDescent="0.25"/>
    <row r="88" ht="24.95" customHeight="1" x14ac:dyDescent="0.25"/>
    <row r="89" ht="24.95" customHeight="1" x14ac:dyDescent="0.25"/>
    <row r="90" ht="24.95" customHeight="1" x14ac:dyDescent="0.25"/>
    <row r="91" ht="24.95" customHeight="1" x14ac:dyDescent="0.25"/>
    <row r="92" ht="24.95" customHeight="1" x14ac:dyDescent="0.25"/>
    <row r="93" ht="24.95" customHeight="1" x14ac:dyDescent="0.25"/>
    <row r="94" ht="24.95" customHeight="1" x14ac:dyDescent="0.25"/>
    <row r="95" ht="24.95" customHeight="1" x14ac:dyDescent="0.25"/>
    <row r="96" ht="24.95" customHeight="1" x14ac:dyDescent="0.25"/>
    <row r="97" ht="24.95" customHeight="1" x14ac:dyDescent="0.25"/>
    <row r="501" spans="2:2" x14ac:dyDescent="0.25">
      <c r="B501" s="11" t="s">
        <v>265</v>
      </c>
    </row>
  </sheetData>
  <mergeCells count="44">
    <mergeCell ref="C58:C67"/>
    <mergeCell ref="E58:K58"/>
    <mergeCell ref="E59:K59"/>
    <mergeCell ref="C73:C74"/>
    <mergeCell ref="E73:K73"/>
    <mergeCell ref="E74:K74"/>
    <mergeCell ref="C68:C72"/>
    <mergeCell ref="E68:K68"/>
    <mergeCell ref="E69:K69"/>
    <mergeCell ref="E70:K70"/>
    <mergeCell ref="E71:K71"/>
    <mergeCell ref="E72:K72"/>
    <mergeCell ref="E63:K63"/>
    <mergeCell ref="E60:K60"/>
    <mergeCell ref="E66:K66"/>
    <mergeCell ref="E67:K67"/>
    <mergeCell ref="E55:K55"/>
    <mergeCell ref="E56:K56"/>
    <mergeCell ref="E57:K57"/>
    <mergeCell ref="P52:AE65"/>
    <mergeCell ref="E50:K50"/>
    <mergeCell ref="E51:K51"/>
    <mergeCell ref="E52:K52"/>
    <mergeCell ref="E53:K53"/>
    <mergeCell ref="E54:K54"/>
    <mergeCell ref="E65:K65"/>
    <mergeCell ref="E61:K61"/>
    <mergeCell ref="E62:K62"/>
    <mergeCell ref="E48:K48"/>
    <mergeCell ref="C49:C57"/>
    <mergeCell ref="E49:K49"/>
    <mergeCell ref="E64:K64"/>
    <mergeCell ref="B1:AE1"/>
    <mergeCell ref="C12:C13"/>
    <mergeCell ref="B12:B13"/>
    <mergeCell ref="D12:D13"/>
    <mergeCell ref="X12:AB12"/>
    <mergeCell ref="AC12:AD12"/>
    <mergeCell ref="AE12:AE13"/>
    <mergeCell ref="E12:M12"/>
    <mergeCell ref="N12:W12"/>
    <mergeCell ref="AD4:AE4"/>
    <mergeCell ref="B7:AE9"/>
    <mergeCell ref="AD3:AE3"/>
  </mergeCells>
  <conditionalFormatting sqref="E14:AE44">
    <cfRule type="cellIs" dxfId="5" priority="1" operator="equal">
      <formula>0</formula>
    </cfRule>
  </conditionalFormatting>
  <printOptions horizontalCentered="1"/>
  <pageMargins left="0.51181102362204722" right="0.51181102362204722" top="0.98425196850393704" bottom="0.78740157480314965" header="0.31496062992125984" footer="0.31496062992125984"/>
  <pageSetup paperSize="9" scale="52" orientation="landscape" r:id="rId1"/>
  <headerFooter>
    <oddHeader>&amp;L
    &amp;G</oddHeader>
    <oddFooter>&amp;L&amp;"Arial Narrow,Normal"&amp;10     &amp;A
     &amp;F</oddFooter>
  </headerFooter>
  <rowBreaks count="1" manualBreakCount="1">
    <brk id="45" max="31" man="1"/>
  </rowBreaks>
  <colBreaks count="1" manualBreakCount="1">
    <brk id="37" max="1048575" man="1"/>
  </colBreaks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A2B9B-08EF-481C-99DB-706E2DC1C054}">
  <sheetPr codeName="Planilha25"/>
  <dimension ref="B1:AC469"/>
  <sheetViews>
    <sheetView showGridLines="0" view="pageBreakPreview" zoomScale="70" zoomScaleNormal="85" zoomScaleSheetLayoutView="70" workbookViewId="0">
      <selection activeCell="B1" sqref="B1:AB2"/>
    </sheetView>
  </sheetViews>
  <sheetFormatPr defaultRowHeight="12.75" x14ac:dyDescent="0.25"/>
  <cols>
    <col min="1" max="1" width="1.7109375" style="11" customWidth="1"/>
    <col min="2" max="2" width="10" style="11" customWidth="1"/>
    <col min="3" max="3" width="41.7109375" style="11" customWidth="1"/>
    <col min="4" max="4" width="11.7109375" style="11" customWidth="1"/>
    <col min="5" max="5" width="12.28515625" style="11" customWidth="1"/>
    <col min="6" max="7" width="23.5703125" style="11" customWidth="1"/>
    <col min="8" max="8" width="16.28515625" style="11" customWidth="1"/>
    <col min="9" max="9" width="15.85546875" style="11" customWidth="1"/>
    <col min="10" max="10" width="9.140625" style="11" customWidth="1"/>
    <col min="11" max="11" width="9.42578125" style="11" customWidth="1"/>
    <col min="12" max="12" width="9.140625" style="11" customWidth="1"/>
    <col min="13" max="13" width="9.42578125" style="11" customWidth="1"/>
    <col min="14" max="14" width="9.140625" style="11" customWidth="1"/>
    <col min="15" max="15" width="9.42578125" style="11" customWidth="1"/>
    <col min="16" max="16" width="9.140625" style="11" customWidth="1"/>
    <col min="17" max="17" width="9.42578125" style="11" customWidth="1"/>
    <col min="18" max="19" width="14.140625" style="11" customWidth="1"/>
    <col min="20" max="20" width="9.140625" style="11" customWidth="1"/>
    <col min="21" max="21" width="9.42578125" style="11" customWidth="1"/>
    <col min="22" max="22" width="9.140625" style="11" customWidth="1"/>
    <col min="23" max="23" width="9.42578125" style="11" customWidth="1"/>
    <col min="24" max="25" width="10.85546875" style="11" customWidth="1"/>
    <col min="26" max="26" width="9.140625" style="11" customWidth="1"/>
    <col min="27" max="28" width="9.42578125" style="11" customWidth="1"/>
    <col min="29" max="29" width="1.7109375" style="11" customWidth="1"/>
    <col min="30" max="16384" width="9.140625" style="11"/>
  </cols>
  <sheetData>
    <row r="1" spans="2:29" s="60" customFormat="1" ht="50.1" customHeight="1" x14ac:dyDescent="0.25">
      <c r="B1" s="695" t="s">
        <v>1329</v>
      </c>
      <c r="C1" s="695"/>
      <c r="D1" s="695"/>
      <c r="E1" s="695"/>
      <c r="F1" s="695"/>
      <c r="G1" s="695"/>
      <c r="H1" s="695"/>
      <c r="I1" s="695"/>
      <c r="J1" s="695"/>
      <c r="K1" s="695"/>
      <c r="L1" s="695"/>
      <c r="M1" s="695"/>
      <c r="N1" s="695"/>
      <c r="O1" s="695"/>
      <c r="P1" s="695"/>
      <c r="Q1" s="695"/>
      <c r="R1" s="695"/>
      <c r="S1" s="695"/>
      <c r="T1" s="695"/>
      <c r="U1" s="695"/>
      <c r="V1" s="695"/>
      <c r="W1" s="695"/>
      <c r="X1" s="695"/>
      <c r="Y1" s="695"/>
      <c r="Z1" s="695"/>
      <c r="AA1" s="695"/>
      <c r="AB1" s="695"/>
      <c r="AC1" s="132"/>
    </row>
    <row r="2" spans="2:29" s="60" customFormat="1" ht="16.5" x14ac:dyDescent="0.25"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Y2" s="32"/>
      <c r="Z2" s="91" t="s">
        <v>22</v>
      </c>
      <c r="AA2" s="689" t="str">
        <f>'DADOS DA OBRA'!$J$21</f>
        <v>10/04/2026</v>
      </c>
      <c r="AB2" s="689"/>
    </row>
    <row r="3" spans="2:29" s="61" customFormat="1" ht="13.5" customHeight="1" x14ac:dyDescent="0.25">
      <c r="B3" s="84" t="s">
        <v>11</v>
      </c>
      <c r="C3" s="89" t="str">
        <f>'ORÇAMENTO RESUMO (SD)'!C3</f>
        <v>CONCLUSÃO DO REMANESCENTE DA OBRA DE REFORMA E AMPLIAÇÃO DA EFG EM ARTES BASILEU FRANÇA, LOCALIZADA EM GOIÂNIA-GO.</v>
      </c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Y3" s="89"/>
      <c r="Z3" s="91" t="s">
        <v>12</v>
      </c>
      <c r="AA3" s="689" t="str">
        <f>'CAPA - ORÇAMENTO'!$D$18</f>
        <v>00</v>
      </c>
      <c r="AB3" s="689"/>
    </row>
    <row r="4" spans="2:29" s="61" customFormat="1" ht="13.5" x14ac:dyDescent="0.25">
      <c r="B4" s="84" t="s">
        <v>13</v>
      </c>
      <c r="C4" s="88" t="str">
        <f>'DADOS DA OBRA'!$B$15&amp;", "&amp;'DADOS DA OBRA'!$B$18&amp;""</f>
        <v>AVENIDA UNIVERSITÁRIA, N. 1750, SETOR UNIVERSITÁRIO</v>
      </c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</row>
    <row r="5" spans="2:29" s="61" customFormat="1" ht="13.5" x14ac:dyDescent="0.25">
      <c r="B5" s="84" t="s">
        <v>262</v>
      </c>
      <c r="C5" s="33" t="str">
        <f>'DADOS DA OBRA'!$J$18 &amp; "-" &amp; 'DADOS DA OBRA'!$M$18</f>
        <v>GOIÂNIA-GO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</row>
    <row r="6" spans="2:29" s="61" customFormat="1" ht="13.5" x14ac:dyDescent="0.25">
      <c r="B6" s="84"/>
      <c r="C6" s="33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</row>
    <row r="7" spans="2:29" s="61" customFormat="1" ht="13.5" customHeight="1" x14ac:dyDescent="0.25">
      <c r="B7" s="693"/>
      <c r="C7" s="693"/>
      <c r="D7" s="693"/>
      <c r="E7" s="693"/>
      <c r="F7" s="693"/>
      <c r="G7" s="693"/>
      <c r="H7" s="693"/>
      <c r="I7" s="693"/>
      <c r="J7" s="693"/>
      <c r="K7" s="693"/>
      <c r="L7" s="693"/>
      <c r="M7" s="693"/>
      <c r="N7" s="693"/>
      <c r="O7" s="693"/>
      <c r="P7" s="693"/>
      <c r="Q7" s="693"/>
      <c r="R7" s="693"/>
      <c r="S7" s="693"/>
      <c r="T7" s="693"/>
      <c r="U7" s="693"/>
      <c r="V7" s="693"/>
      <c r="W7" s="693"/>
      <c r="X7" s="693"/>
      <c r="Y7" s="693"/>
      <c r="Z7" s="693"/>
      <c r="AA7" s="693"/>
      <c r="AB7" s="693"/>
    </row>
    <row r="8" spans="2:29" s="61" customFormat="1" ht="13.5" customHeight="1" x14ac:dyDescent="0.25">
      <c r="B8" s="693"/>
      <c r="C8" s="693"/>
      <c r="D8" s="693"/>
      <c r="E8" s="693"/>
      <c r="F8" s="693"/>
      <c r="G8" s="693"/>
      <c r="H8" s="693"/>
      <c r="I8" s="693"/>
      <c r="J8" s="693"/>
      <c r="K8" s="693"/>
      <c r="L8" s="693"/>
      <c r="M8" s="693"/>
      <c r="N8" s="693"/>
      <c r="O8" s="693"/>
      <c r="P8" s="693"/>
      <c r="Q8" s="693"/>
      <c r="R8" s="693"/>
      <c r="S8" s="693"/>
      <c r="T8" s="693"/>
      <c r="U8" s="693"/>
      <c r="V8" s="693"/>
      <c r="W8" s="693"/>
      <c r="X8" s="693"/>
      <c r="Y8" s="693"/>
      <c r="Z8" s="693"/>
      <c r="AA8" s="693"/>
      <c r="AB8" s="693"/>
    </row>
    <row r="9" spans="2:29" s="61" customFormat="1" ht="13.5" customHeight="1" x14ac:dyDescent="0.25">
      <c r="B9" s="693"/>
      <c r="C9" s="693"/>
      <c r="D9" s="693"/>
      <c r="E9" s="693"/>
      <c r="F9" s="693"/>
      <c r="G9" s="693"/>
      <c r="H9" s="693"/>
      <c r="I9" s="693"/>
      <c r="J9" s="693"/>
      <c r="K9" s="693"/>
      <c r="L9" s="693"/>
      <c r="M9" s="693"/>
      <c r="N9" s="693"/>
      <c r="O9" s="693"/>
      <c r="P9" s="693"/>
      <c r="Q9" s="693"/>
      <c r="R9" s="693"/>
      <c r="S9" s="693"/>
      <c r="T9" s="693"/>
      <c r="U9" s="693"/>
      <c r="V9" s="693"/>
      <c r="W9" s="693"/>
      <c r="X9" s="693"/>
      <c r="Y9" s="693"/>
      <c r="Z9" s="693"/>
      <c r="AA9" s="693"/>
      <c r="AB9" s="693"/>
    </row>
    <row r="10" spans="2:29" s="61" customFormat="1" ht="15" customHeight="1" x14ac:dyDescent="0.25">
      <c r="B10" s="62"/>
      <c r="C10" s="63"/>
      <c r="D10" s="65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</row>
    <row r="11" spans="2:29" s="67" customFormat="1" ht="6.95" customHeight="1" thickBot="1" x14ac:dyDescent="0.3">
      <c r="D11" s="27"/>
    </row>
    <row r="12" spans="2:29" ht="21" customHeight="1" thickBot="1" x14ac:dyDescent="0.3">
      <c r="B12" s="659" t="s">
        <v>16</v>
      </c>
      <c r="C12" s="659" t="s">
        <v>311</v>
      </c>
      <c r="D12" s="659" t="s">
        <v>312</v>
      </c>
      <c r="E12" s="659" t="s">
        <v>313</v>
      </c>
      <c r="F12" s="659" t="s">
        <v>317</v>
      </c>
      <c r="G12" s="659" t="s">
        <v>314</v>
      </c>
      <c r="H12" s="659" t="s">
        <v>315</v>
      </c>
      <c r="I12" s="659" t="s">
        <v>316</v>
      </c>
      <c r="J12" s="559" t="s">
        <v>324</v>
      </c>
      <c r="K12" s="559"/>
      <c r="L12" s="559"/>
      <c r="M12" s="559"/>
      <c r="N12" s="559"/>
      <c r="O12" s="559"/>
      <c r="P12" s="559"/>
      <c r="Q12" s="559"/>
      <c r="R12" s="559"/>
      <c r="S12" s="559"/>
      <c r="T12" s="559" t="s">
        <v>325</v>
      </c>
      <c r="U12" s="559"/>
      <c r="V12" s="559"/>
      <c r="W12" s="559"/>
      <c r="X12" s="559"/>
      <c r="Y12" s="559"/>
      <c r="Z12" s="659" t="s">
        <v>329</v>
      </c>
      <c r="AA12" s="659"/>
      <c r="AB12" s="659" t="s">
        <v>330</v>
      </c>
    </row>
    <row r="13" spans="2:29" ht="21" customHeight="1" thickBot="1" x14ac:dyDescent="0.3">
      <c r="B13" s="659"/>
      <c r="C13" s="659"/>
      <c r="D13" s="659"/>
      <c r="E13" s="659"/>
      <c r="F13" s="659"/>
      <c r="G13" s="659"/>
      <c r="H13" s="659"/>
      <c r="I13" s="659"/>
      <c r="J13" s="559" t="s">
        <v>320</v>
      </c>
      <c r="K13" s="559"/>
      <c r="L13" s="559" t="s">
        <v>203</v>
      </c>
      <c r="M13" s="559"/>
      <c r="N13" s="559" t="s">
        <v>321</v>
      </c>
      <c r="O13" s="559"/>
      <c r="P13" s="559" t="s">
        <v>322</v>
      </c>
      <c r="Q13" s="559"/>
      <c r="R13" s="559" t="s">
        <v>323</v>
      </c>
      <c r="S13" s="559"/>
      <c r="T13" s="559" t="s">
        <v>326</v>
      </c>
      <c r="U13" s="559"/>
      <c r="V13" s="559" t="s">
        <v>327</v>
      </c>
      <c r="W13" s="559"/>
      <c r="X13" s="559" t="s">
        <v>328</v>
      </c>
      <c r="Y13" s="559"/>
      <c r="Z13" s="659"/>
      <c r="AA13" s="659"/>
      <c r="AB13" s="659"/>
    </row>
    <row r="14" spans="2:29" ht="24.95" customHeight="1" thickBot="1" x14ac:dyDescent="0.3">
      <c r="B14" s="659"/>
      <c r="C14" s="694"/>
      <c r="D14" s="659"/>
      <c r="E14" s="659"/>
      <c r="F14" s="659"/>
      <c r="G14" s="659"/>
      <c r="H14" s="659"/>
      <c r="I14" s="659"/>
      <c r="J14" s="154" t="s">
        <v>318</v>
      </c>
      <c r="K14" s="154" t="s">
        <v>319</v>
      </c>
      <c r="L14" s="154" t="s">
        <v>318</v>
      </c>
      <c r="M14" s="154" t="s">
        <v>319</v>
      </c>
      <c r="N14" s="154" t="s">
        <v>318</v>
      </c>
      <c r="O14" s="154" t="s">
        <v>319</v>
      </c>
      <c r="P14" s="154" t="s">
        <v>318</v>
      </c>
      <c r="Q14" s="154" t="s">
        <v>319</v>
      </c>
      <c r="R14" s="154" t="s">
        <v>318</v>
      </c>
      <c r="S14" s="154" t="s">
        <v>319</v>
      </c>
      <c r="T14" s="154" t="s">
        <v>318</v>
      </c>
      <c r="U14" s="154" t="s">
        <v>319</v>
      </c>
      <c r="V14" s="154" t="s">
        <v>318</v>
      </c>
      <c r="W14" s="154" t="s">
        <v>319</v>
      </c>
      <c r="X14" s="154" t="s">
        <v>318</v>
      </c>
      <c r="Y14" s="154" t="s">
        <v>319</v>
      </c>
      <c r="Z14" s="154" t="s">
        <v>318</v>
      </c>
      <c r="AA14" s="154" t="s">
        <v>319</v>
      </c>
      <c r="AB14" s="154" t="s">
        <v>319</v>
      </c>
    </row>
    <row r="15" spans="2:29" ht="26.25" customHeight="1" x14ac:dyDescent="0.25">
      <c r="B15" s="182">
        <v>35</v>
      </c>
      <c r="C15" s="188" t="s">
        <v>279</v>
      </c>
      <c r="D15" s="183" t="s">
        <v>284</v>
      </c>
      <c r="E15" s="186">
        <v>3102.0810000000001</v>
      </c>
      <c r="F15" s="184">
        <v>0</v>
      </c>
      <c r="G15" s="184">
        <v>0</v>
      </c>
      <c r="H15" s="185">
        <v>0.76490000000000002</v>
      </c>
      <c r="I15" s="186">
        <v>2372.7817570000002</v>
      </c>
      <c r="J15" s="185">
        <v>0.2321</v>
      </c>
      <c r="K15" s="186">
        <v>719.96765400000004</v>
      </c>
      <c r="L15" s="185">
        <v>2.0299999999999999E-2</v>
      </c>
      <c r="M15" s="186">
        <v>62.943379999999998</v>
      </c>
      <c r="N15" s="184">
        <v>0</v>
      </c>
      <c r="O15" s="184">
        <v>0</v>
      </c>
      <c r="P15" s="184">
        <v>9.1999999999999998E-3</v>
      </c>
      <c r="Q15" s="184">
        <v>28.567997999999999</v>
      </c>
      <c r="R15" s="185">
        <v>1.6999999999999999E-3</v>
      </c>
      <c r="S15" s="186">
        <v>5.3666260000000001</v>
      </c>
      <c r="T15" s="184">
        <v>0</v>
      </c>
      <c r="U15" s="184">
        <v>0</v>
      </c>
      <c r="V15" s="184">
        <v>0</v>
      </c>
      <c r="W15" s="184">
        <v>0</v>
      </c>
      <c r="X15" s="185">
        <v>3.2000000000000002E-3</v>
      </c>
      <c r="Y15" s="186">
        <v>9.98</v>
      </c>
      <c r="Z15" s="185">
        <v>1.031439</v>
      </c>
      <c r="AA15" s="186">
        <v>3199.6074149999999</v>
      </c>
      <c r="AB15" s="187">
        <v>6301.68</v>
      </c>
    </row>
    <row r="16" spans="2:29" ht="26.25" customHeight="1" x14ac:dyDescent="0.25">
      <c r="B16" s="156">
        <v>8</v>
      </c>
      <c r="C16" s="189" t="s">
        <v>237</v>
      </c>
      <c r="D16" s="157" t="s">
        <v>239</v>
      </c>
      <c r="E16" s="158">
        <v>8.234</v>
      </c>
      <c r="F16" s="168">
        <v>0</v>
      </c>
      <c r="G16" s="168">
        <v>0</v>
      </c>
      <c r="H16" s="160">
        <v>1.1000000000000001</v>
      </c>
      <c r="I16" s="158">
        <v>9.0573999999999995</v>
      </c>
      <c r="J16" s="160">
        <v>0.47760000000000002</v>
      </c>
      <c r="K16" s="158">
        <v>3.9327450000000002</v>
      </c>
      <c r="L16" s="160">
        <v>4.6399999999999997E-2</v>
      </c>
      <c r="M16" s="158">
        <v>0.38216499999999998</v>
      </c>
      <c r="N16" s="168">
        <v>6.8999999999999999E-3</v>
      </c>
      <c r="O16" s="168">
        <v>5.6661999999999997E-2</v>
      </c>
      <c r="P16" s="160">
        <v>7.0300000000000001E-2</v>
      </c>
      <c r="Q16" s="158">
        <v>0.57903800000000005</v>
      </c>
      <c r="R16" s="160">
        <v>3.8999999999999998E-3</v>
      </c>
      <c r="S16" s="158">
        <v>3.1751000000000001E-2</v>
      </c>
      <c r="T16" s="168">
        <v>0</v>
      </c>
      <c r="U16" s="168">
        <v>0</v>
      </c>
      <c r="V16" s="168">
        <v>0</v>
      </c>
      <c r="W16" s="168">
        <v>0</v>
      </c>
      <c r="X16" s="160">
        <v>6.6E-3</v>
      </c>
      <c r="Y16" s="158">
        <v>5.4515000000000001E-2</v>
      </c>
      <c r="Z16" s="160">
        <v>1.7117169999999999</v>
      </c>
      <c r="AA16" s="158">
        <v>14.094276000000001</v>
      </c>
      <c r="AB16" s="161">
        <v>22.32</v>
      </c>
    </row>
    <row r="17" spans="2:28" ht="26.25" customHeight="1" x14ac:dyDescent="0.25">
      <c r="B17" s="156">
        <v>30</v>
      </c>
      <c r="C17" s="189" t="s">
        <v>250</v>
      </c>
      <c r="D17" s="157" t="s">
        <v>239</v>
      </c>
      <c r="E17" s="158">
        <v>8.234</v>
      </c>
      <c r="F17" s="168">
        <v>0</v>
      </c>
      <c r="G17" s="168">
        <v>0</v>
      </c>
      <c r="H17" s="160">
        <v>1.1000000000000001</v>
      </c>
      <c r="I17" s="158">
        <v>9.0573999999999995</v>
      </c>
      <c r="J17" s="160">
        <v>0.47760000000000002</v>
      </c>
      <c r="K17" s="158">
        <v>3.9327450000000002</v>
      </c>
      <c r="L17" s="160">
        <v>4.6399999999999997E-2</v>
      </c>
      <c r="M17" s="158">
        <v>0.38216499999999998</v>
      </c>
      <c r="N17" s="168">
        <v>6.8999999999999999E-3</v>
      </c>
      <c r="O17" s="168">
        <v>5.6661999999999997E-2</v>
      </c>
      <c r="P17" s="168">
        <v>7.0300000000000001E-2</v>
      </c>
      <c r="Q17" s="168">
        <v>0.57903800000000005</v>
      </c>
      <c r="R17" s="160">
        <v>3.8999999999999998E-3</v>
      </c>
      <c r="S17" s="158">
        <v>3.1751000000000001E-2</v>
      </c>
      <c r="T17" s="168">
        <v>0</v>
      </c>
      <c r="U17" s="168">
        <v>0</v>
      </c>
      <c r="V17" s="168">
        <v>0</v>
      </c>
      <c r="W17" s="168">
        <v>0</v>
      </c>
      <c r="X17" s="160">
        <v>6.6E-3</v>
      </c>
      <c r="Y17" s="158">
        <v>5.4515000000000001E-2</v>
      </c>
      <c r="Z17" s="160">
        <v>1.7117169999999999</v>
      </c>
      <c r="AA17" s="158">
        <v>14.094276000000001</v>
      </c>
      <c r="AB17" s="161">
        <v>22.32</v>
      </c>
    </row>
    <row r="18" spans="2:28" ht="26.25" customHeight="1" x14ac:dyDescent="0.25">
      <c r="B18" s="156">
        <v>17</v>
      </c>
      <c r="C18" s="189" t="s">
        <v>274</v>
      </c>
      <c r="D18" s="157" t="s">
        <v>284</v>
      </c>
      <c r="E18" s="158">
        <v>2543.1999999999998</v>
      </c>
      <c r="F18" s="168">
        <v>0</v>
      </c>
      <c r="G18" s="168">
        <v>0</v>
      </c>
      <c r="H18" s="160">
        <v>0.77200000000000002</v>
      </c>
      <c r="I18" s="158">
        <v>1963.3504</v>
      </c>
      <c r="J18" s="160">
        <v>0.28310000000000002</v>
      </c>
      <c r="K18" s="158">
        <v>719.96765400000004</v>
      </c>
      <c r="L18" s="160">
        <v>2.7E-2</v>
      </c>
      <c r="M18" s="158">
        <v>68.781621000000001</v>
      </c>
      <c r="N18" s="160">
        <v>0</v>
      </c>
      <c r="O18" s="158">
        <v>0</v>
      </c>
      <c r="P18" s="160">
        <v>2.4400000000000002E-2</v>
      </c>
      <c r="Q18" s="158">
        <v>62.100856999999998</v>
      </c>
      <c r="R18" s="160">
        <v>2E-3</v>
      </c>
      <c r="S18" s="158">
        <v>5.0568970000000002</v>
      </c>
      <c r="T18" s="168">
        <v>0</v>
      </c>
      <c r="U18" s="168">
        <v>0</v>
      </c>
      <c r="V18" s="168">
        <v>0</v>
      </c>
      <c r="W18" s="168">
        <v>0</v>
      </c>
      <c r="X18" s="160">
        <v>3.8999999999999998E-3</v>
      </c>
      <c r="Y18" s="158">
        <v>9.98</v>
      </c>
      <c r="Z18" s="160">
        <v>1.112471</v>
      </c>
      <c r="AA18" s="158">
        <v>2829.2374289999998</v>
      </c>
      <c r="AB18" s="161">
        <v>5372.43</v>
      </c>
    </row>
    <row r="19" spans="2:28" ht="26.25" customHeight="1" x14ac:dyDescent="0.25">
      <c r="B19" s="156">
        <v>23</v>
      </c>
      <c r="C19" s="189" t="s">
        <v>251</v>
      </c>
      <c r="D19" s="157" t="s">
        <v>239</v>
      </c>
      <c r="E19" s="158">
        <v>11.56</v>
      </c>
      <c r="F19" s="168">
        <v>0</v>
      </c>
      <c r="G19" s="168">
        <v>0</v>
      </c>
      <c r="H19" s="160">
        <v>1.0923</v>
      </c>
      <c r="I19" s="158">
        <v>12.626988000000001</v>
      </c>
      <c r="J19" s="160">
        <v>0.3402</v>
      </c>
      <c r="K19" s="158">
        <v>3.9327450000000002</v>
      </c>
      <c r="L19" s="160">
        <v>4.19E-2</v>
      </c>
      <c r="M19" s="158">
        <v>0.48454599999999998</v>
      </c>
      <c r="N19" s="160">
        <v>6.8999999999999999E-3</v>
      </c>
      <c r="O19" s="158">
        <v>8.0157999999999993E-2</v>
      </c>
      <c r="P19" s="160">
        <v>2.93E-2</v>
      </c>
      <c r="Q19" s="158">
        <v>0.33921899999999999</v>
      </c>
      <c r="R19" s="160">
        <v>2.5999999999999999E-3</v>
      </c>
      <c r="S19" s="158">
        <v>2.9811000000000001E-2</v>
      </c>
      <c r="T19" s="168">
        <v>0</v>
      </c>
      <c r="U19" s="168">
        <v>0</v>
      </c>
      <c r="V19" s="168">
        <v>0</v>
      </c>
      <c r="W19" s="168">
        <v>0</v>
      </c>
      <c r="X19" s="160">
        <v>4.7000000000000002E-3</v>
      </c>
      <c r="Y19" s="158">
        <v>5.4515000000000001E-2</v>
      </c>
      <c r="Z19" s="160">
        <v>1.517992</v>
      </c>
      <c r="AA19" s="158">
        <v>17.547982000000001</v>
      </c>
      <c r="AB19" s="161">
        <v>29.1</v>
      </c>
    </row>
    <row r="20" spans="2:28" ht="26.25" customHeight="1" x14ac:dyDescent="0.25">
      <c r="B20" s="156">
        <v>39</v>
      </c>
      <c r="C20" s="189" t="s">
        <v>281</v>
      </c>
      <c r="D20" s="157" t="s">
        <v>284</v>
      </c>
      <c r="E20" s="158">
        <v>3306.16</v>
      </c>
      <c r="F20" s="168">
        <v>0</v>
      </c>
      <c r="G20" s="168">
        <v>0</v>
      </c>
      <c r="H20" s="160">
        <v>0.77200000000000002</v>
      </c>
      <c r="I20" s="158">
        <v>2552.3555200000001</v>
      </c>
      <c r="J20" s="160">
        <v>0.21779999999999999</v>
      </c>
      <c r="K20" s="158">
        <v>719.96765400000004</v>
      </c>
      <c r="L20" s="160">
        <v>2.0799999999999999E-2</v>
      </c>
      <c r="M20" s="158">
        <v>68.781621000000001</v>
      </c>
      <c r="N20" s="160">
        <v>0</v>
      </c>
      <c r="O20" s="158">
        <v>0</v>
      </c>
      <c r="P20" s="160">
        <v>4.8999999999999998E-3</v>
      </c>
      <c r="Q20" s="158">
        <v>16.323257000000002</v>
      </c>
      <c r="R20" s="160">
        <v>1.5E-3</v>
      </c>
      <c r="S20" s="158">
        <v>5.0568970000000002</v>
      </c>
      <c r="T20" s="168">
        <v>0</v>
      </c>
      <c r="U20" s="168">
        <v>0</v>
      </c>
      <c r="V20" s="168">
        <v>0</v>
      </c>
      <c r="W20" s="168">
        <v>0</v>
      </c>
      <c r="X20" s="160">
        <v>3.0000000000000001E-3</v>
      </c>
      <c r="Y20" s="158">
        <v>9.98</v>
      </c>
      <c r="Z20" s="160">
        <v>1.0200549999999999</v>
      </c>
      <c r="AA20" s="158">
        <v>3372.4649490000002</v>
      </c>
      <c r="AB20" s="161">
        <v>6678.62</v>
      </c>
    </row>
    <row r="21" spans="2:28" ht="26.25" customHeight="1" x14ac:dyDescent="0.25">
      <c r="B21" s="156">
        <v>6</v>
      </c>
      <c r="C21" s="189" t="s">
        <v>245</v>
      </c>
      <c r="D21" s="157" t="s">
        <v>239</v>
      </c>
      <c r="E21" s="158">
        <v>11.56</v>
      </c>
      <c r="F21" s="168">
        <v>0</v>
      </c>
      <c r="G21" s="168">
        <v>0</v>
      </c>
      <c r="H21" s="160">
        <v>1.1006</v>
      </c>
      <c r="I21" s="158">
        <v>12.722936000000001</v>
      </c>
      <c r="J21" s="160">
        <v>0.3402</v>
      </c>
      <c r="K21" s="158">
        <v>3.9327450000000002</v>
      </c>
      <c r="L21" s="160">
        <v>4.2500000000000003E-2</v>
      </c>
      <c r="M21" s="158">
        <v>0.49099900000000002</v>
      </c>
      <c r="N21" s="160">
        <v>4.1000000000000003E-3</v>
      </c>
      <c r="O21" s="158">
        <v>4.7140000000000001E-2</v>
      </c>
      <c r="P21" s="160">
        <v>2.93E-2</v>
      </c>
      <c r="Q21" s="158">
        <v>0.33921899999999999</v>
      </c>
      <c r="R21" s="160">
        <v>3.2000000000000002E-3</v>
      </c>
      <c r="S21" s="158">
        <v>3.6457000000000003E-2</v>
      </c>
      <c r="T21" s="168">
        <v>0</v>
      </c>
      <c r="U21" s="168">
        <v>0</v>
      </c>
      <c r="V21" s="168">
        <v>0</v>
      </c>
      <c r="W21" s="168">
        <v>0</v>
      </c>
      <c r="X21" s="160">
        <v>4.7000000000000002E-3</v>
      </c>
      <c r="Y21" s="158">
        <v>5.4515000000000001E-2</v>
      </c>
      <c r="Z21" s="160">
        <v>1.5245679999999999</v>
      </c>
      <c r="AA21" s="158">
        <v>17.624010999999999</v>
      </c>
      <c r="AB21" s="161">
        <v>29.18</v>
      </c>
    </row>
    <row r="22" spans="2:28" ht="26.25" customHeight="1" x14ac:dyDescent="0.25">
      <c r="B22" s="156">
        <v>28</v>
      </c>
      <c r="C22" s="189" t="s">
        <v>246</v>
      </c>
      <c r="D22" s="157" t="s">
        <v>239</v>
      </c>
      <c r="E22" s="158">
        <v>11.56</v>
      </c>
      <c r="F22" s="168">
        <v>0</v>
      </c>
      <c r="G22" s="168">
        <v>0</v>
      </c>
      <c r="H22" s="160">
        <v>1.0992</v>
      </c>
      <c r="I22" s="158">
        <v>12.706752</v>
      </c>
      <c r="J22" s="160">
        <v>0.3402</v>
      </c>
      <c r="K22" s="158">
        <v>3.9327450000000002</v>
      </c>
      <c r="L22" s="160">
        <v>4.19E-2</v>
      </c>
      <c r="M22" s="158">
        <v>0.48454599999999998</v>
      </c>
      <c r="N22" s="160">
        <v>2.5999999999999999E-3</v>
      </c>
      <c r="O22" s="158">
        <v>3.0374999999999999E-2</v>
      </c>
      <c r="P22" s="160">
        <v>2.93E-2</v>
      </c>
      <c r="Q22" s="158">
        <v>0.33921899999999999</v>
      </c>
      <c r="R22" s="160">
        <v>2.5000000000000001E-3</v>
      </c>
      <c r="S22" s="158">
        <v>2.9196E-2</v>
      </c>
      <c r="T22" s="168">
        <v>0</v>
      </c>
      <c r="U22" s="168">
        <v>0</v>
      </c>
      <c r="V22" s="168">
        <v>0</v>
      </c>
      <c r="W22" s="168">
        <v>0</v>
      </c>
      <c r="X22" s="160">
        <v>4.7000000000000002E-3</v>
      </c>
      <c r="Y22" s="158">
        <v>5.4515000000000001E-2</v>
      </c>
      <c r="Z22" s="160">
        <v>1.520532</v>
      </c>
      <c r="AA22" s="158">
        <v>17.577348000000001</v>
      </c>
      <c r="AB22" s="161">
        <v>29.13</v>
      </c>
    </row>
    <row r="23" spans="2:28" ht="26.25" customHeight="1" x14ac:dyDescent="0.25">
      <c r="B23" s="156">
        <v>34</v>
      </c>
      <c r="C23" s="189" t="s">
        <v>889</v>
      </c>
      <c r="D23" s="157" t="s">
        <v>239</v>
      </c>
      <c r="E23" s="158">
        <v>11.56</v>
      </c>
      <c r="F23" s="168">
        <v>0</v>
      </c>
      <c r="G23" s="168">
        <v>0</v>
      </c>
      <c r="H23" s="160">
        <v>1.1001000000000001</v>
      </c>
      <c r="I23" s="158">
        <v>12.717155999999999</v>
      </c>
      <c r="J23" s="160">
        <v>0.3402</v>
      </c>
      <c r="K23" s="158">
        <v>3.9327450000000002</v>
      </c>
      <c r="L23" s="160">
        <v>3.3099999999999997E-2</v>
      </c>
      <c r="M23" s="158">
        <v>0.38216499999999998</v>
      </c>
      <c r="N23" s="160">
        <v>5.8799999999999998E-2</v>
      </c>
      <c r="O23" s="158">
        <v>0.67970600000000003</v>
      </c>
      <c r="P23" s="160">
        <v>2.93E-2</v>
      </c>
      <c r="Q23" s="158">
        <v>0.33921899999999999</v>
      </c>
      <c r="R23" s="160">
        <v>3.2000000000000002E-3</v>
      </c>
      <c r="S23" s="158">
        <v>3.7436999999999998E-2</v>
      </c>
      <c r="T23" s="168">
        <v>0</v>
      </c>
      <c r="U23" s="168">
        <v>0</v>
      </c>
      <c r="V23" s="168">
        <v>0</v>
      </c>
      <c r="W23" s="168">
        <v>0</v>
      </c>
      <c r="X23" s="160">
        <v>4.7000000000000002E-3</v>
      </c>
      <c r="Y23" s="158">
        <v>5.4515000000000001E-2</v>
      </c>
      <c r="Z23" s="160">
        <v>1.5694589999999999</v>
      </c>
      <c r="AA23" s="158">
        <v>18.142942999999999</v>
      </c>
      <c r="AB23" s="161">
        <v>29.7</v>
      </c>
    </row>
    <row r="24" spans="2:28" ht="26.25" customHeight="1" x14ac:dyDescent="0.25">
      <c r="B24" s="156">
        <v>20</v>
      </c>
      <c r="C24" s="189" t="s">
        <v>252</v>
      </c>
      <c r="D24" s="157" t="s">
        <v>239</v>
      </c>
      <c r="E24" s="158">
        <v>10.416399999999999</v>
      </c>
      <c r="F24" s="168">
        <v>0</v>
      </c>
      <c r="G24" s="168">
        <v>0</v>
      </c>
      <c r="H24" s="160">
        <v>1.0989</v>
      </c>
      <c r="I24" s="158">
        <v>11.446581999999999</v>
      </c>
      <c r="J24" s="160">
        <v>0.37759999999999999</v>
      </c>
      <c r="K24" s="158">
        <v>3.9327450000000002</v>
      </c>
      <c r="L24" s="160">
        <v>4.7100000000000003E-2</v>
      </c>
      <c r="M24" s="158">
        <v>0.49099900000000002</v>
      </c>
      <c r="N24" s="160">
        <v>6.5299999999999997E-2</v>
      </c>
      <c r="O24" s="158">
        <v>0.67970600000000003</v>
      </c>
      <c r="P24" s="160">
        <v>4.0500000000000001E-2</v>
      </c>
      <c r="Q24" s="158">
        <v>0.42167500000000002</v>
      </c>
      <c r="R24" s="160">
        <v>2.8E-3</v>
      </c>
      <c r="S24" s="158">
        <v>2.9617000000000001E-2</v>
      </c>
      <c r="T24" s="168">
        <v>0</v>
      </c>
      <c r="U24" s="168">
        <v>0</v>
      </c>
      <c r="V24" s="168">
        <v>0</v>
      </c>
      <c r="W24" s="168">
        <v>0</v>
      </c>
      <c r="X24" s="160">
        <v>5.1999999999999998E-3</v>
      </c>
      <c r="Y24" s="158">
        <v>5.4515000000000001E-2</v>
      </c>
      <c r="Z24" s="160">
        <v>1.637402</v>
      </c>
      <c r="AA24" s="158">
        <v>17.055838999999999</v>
      </c>
      <c r="AB24" s="161">
        <v>27.47</v>
      </c>
    </row>
    <row r="25" spans="2:28" ht="26.25" customHeight="1" x14ac:dyDescent="0.25">
      <c r="B25" s="156">
        <v>10</v>
      </c>
      <c r="C25" s="189" t="s">
        <v>240</v>
      </c>
      <c r="D25" s="157" t="s">
        <v>239</v>
      </c>
      <c r="E25" s="158">
        <v>11.56</v>
      </c>
      <c r="F25" s="168">
        <v>0</v>
      </c>
      <c r="G25" s="168">
        <v>0</v>
      </c>
      <c r="H25" s="160">
        <v>1.0982000000000001</v>
      </c>
      <c r="I25" s="158">
        <v>12.695192</v>
      </c>
      <c r="J25" s="160">
        <v>0.3402</v>
      </c>
      <c r="K25" s="158">
        <v>3.9327450000000002</v>
      </c>
      <c r="L25" s="160">
        <v>4.2500000000000003E-2</v>
      </c>
      <c r="M25">
        <v>0.49099900000000002</v>
      </c>
      <c r="N25" s="160">
        <v>3.5999999999999999E-3</v>
      </c>
      <c r="O25" s="158">
        <v>4.1336999999999999E-2</v>
      </c>
      <c r="P25" s="160">
        <v>2.93E-2</v>
      </c>
      <c r="Q25" s="158">
        <v>0.33921899999999999</v>
      </c>
      <c r="R25" s="160">
        <v>2.3E-3</v>
      </c>
      <c r="S25" s="158">
        <v>2.6772000000000001E-2</v>
      </c>
      <c r="T25" s="168">
        <v>0</v>
      </c>
      <c r="U25" s="168">
        <v>0</v>
      </c>
      <c r="V25" s="168">
        <v>0</v>
      </c>
      <c r="W25" s="168">
        <v>0</v>
      </c>
      <c r="X25" s="160">
        <v>4.7000000000000002E-3</v>
      </c>
      <c r="Y25" s="158">
        <v>5.4515000000000001E-2</v>
      </c>
      <c r="Z25" s="160">
        <v>1.520829</v>
      </c>
      <c r="AA25" s="158">
        <v>17.580779</v>
      </c>
      <c r="AB25" s="161">
        <v>29.14</v>
      </c>
    </row>
    <row r="26" spans="2:28" ht="26.25" customHeight="1" x14ac:dyDescent="0.25">
      <c r="B26" s="156">
        <v>12</v>
      </c>
      <c r="C26" s="193" t="s">
        <v>244</v>
      </c>
      <c r="D26" s="157" t="s">
        <v>239</v>
      </c>
      <c r="E26" s="158">
        <v>11.56</v>
      </c>
      <c r="F26" s="168">
        <v>0</v>
      </c>
      <c r="G26" s="168">
        <v>0</v>
      </c>
      <c r="H26" s="160">
        <v>1.0983000000000001</v>
      </c>
      <c r="I26" s="158">
        <v>12.696348</v>
      </c>
      <c r="J26" s="160">
        <v>0.3402</v>
      </c>
      <c r="K26" s="158">
        <v>3.9327450000000002</v>
      </c>
      <c r="L26" s="160">
        <v>6.5799999999999997E-2</v>
      </c>
      <c r="M26" s="158">
        <v>0.76058800000000004</v>
      </c>
      <c r="N26" s="160">
        <v>9.9000000000000008E-3</v>
      </c>
      <c r="O26" s="158">
        <v>0.11493200000000001</v>
      </c>
      <c r="P26" s="160">
        <v>2.93E-2</v>
      </c>
      <c r="Q26" s="158">
        <v>0.33921899999999999</v>
      </c>
      <c r="R26" s="160">
        <v>2.3999999999999998E-3</v>
      </c>
      <c r="S26" s="158">
        <v>2.8053999999999999E-2</v>
      </c>
      <c r="T26" s="168">
        <v>0</v>
      </c>
      <c r="U26" s="168">
        <v>0</v>
      </c>
      <c r="V26" s="168">
        <v>0</v>
      </c>
      <c r="W26" s="168">
        <v>0</v>
      </c>
      <c r="X26" s="160">
        <v>4.7000000000000002E-3</v>
      </c>
      <c r="Y26" s="158">
        <v>5.4515000000000001E-2</v>
      </c>
      <c r="Z26" s="160">
        <v>1.550727</v>
      </c>
      <c r="AA26" s="158">
        <v>17.926400999999998</v>
      </c>
      <c r="AB26" s="161">
        <v>29.48</v>
      </c>
    </row>
    <row r="27" spans="2:28" ht="26.25" customHeight="1" x14ac:dyDescent="0.25">
      <c r="B27" s="156">
        <v>11</v>
      </c>
      <c r="C27" s="193" t="s">
        <v>243</v>
      </c>
      <c r="D27" s="157" t="s">
        <v>239</v>
      </c>
      <c r="E27" s="158">
        <v>11.56</v>
      </c>
      <c r="F27" s="168">
        <v>0</v>
      </c>
      <c r="G27" s="168">
        <v>0</v>
      </c>
      <c r="H27" s="160">
        <v>1.0987</v>
      </c>
      <c r="I27" s="158">
        <v>12.700972</v>
      </c>
      <c r="J27" s="160">
        <v>0.3402</v>
      </c>
      <c r="K27" s="158">
        <v>3.9327450000000002</v>
      </c>
      <c r="L27" s="160">
        <v>4.2500000000000003E-2</v>
      </c>
      <c r="M27" s="158">
        <v>0.49099900000000002</v>
      </c>
      <c r="N27" s="160">
        <v>5.8799999999999998E-2</v>
      </c>
      <c r="O27" s="158">
        <v>0.67970600000000003</v>
      </c>
      <c r="P27" s="160">
        <v>2.93E-2</v>
      </c>
      <c r="Q27" s="158">
        <v>0.33921899999999999</v>
      </c>
      <c r="R27" s="160">
        <v>2.5999999999999999E-3</v>
      </c>
      <c r="S27" s="158">
        <v>2.9773999999999998E-2</v>
      </c>
      <c r="T27" s="168">
        <v>0</v>
      </c>
      <c r="U27" s="168">
        <v>0</v>
      </c>
      <c r="V27" s="168">
        <v>0</v>
      </c>
      <c r="W27" s="168">
        <v>0</v>
      </c>
      <c r="X27" s="160">
        <v>4.7000000000000002E-3</v>
      </c>
      <c r="Y27" s="158">
        <v>5.4515000000000001E-2</v>
      </c>
      <c r="Z27" s="160">
        <v>1.576811</v>
      </c>
      <c r="AA27" s="158">
        <v>18.227930000000001</v>
      </c>
      <c r="AB27" s="161">
        <v>29.78</v>
      </c>
    </row>
    <row r="28" spans="2:28" ht="26.25" customHeight="1" x14ac:dyDescent="0.25">
      <c r="B28" s="156">
        <v>2</v>
      </c>
      <c r="C28" s="193" t="s">
        <v>238</v>
      </c>
      <c r="D28" s="157" t="s">
        <v>284</v>
      </c>
      <c r="E28" s="158">
        <v>3542</v>
      </c>
      <c r="F28" s="168">
        <v>0</v>
      </c>
      <c r="G28" s="168">
        <v>0</v>
      </c>
      <c r="H28" s="160">
        <v>0.76949999999999996</v>
      </c>
      <c r="I28" s="158">
        <v>2725.569</v>
      </c>
      <c r="J28" s="160">
        <v>0.20330000000000001</v>
      </c>
      <c r="K28" s="158">
        <v>719.96765400000004</v>
      </c>
      <c r="L28" s="160">
        <v>1.8100000000000002E-2</v>
      </c>
      <c r="M28" s="158">
        <v>63.974569000000002</v>
      </c>
      <c r="N28" s="160">
        <v>0</v>
      </c>
      <c r="O28" s="158">
        <v>0</v>
      </c>
      <c r="P28" s="160">
        <v>5.9999999999999995E-4</v>
      </c>
      <c r="Q28" s="158">
        <v>2.172857</v>
      </c>
      <c r="R28" s="160">
        <v>1.6000000000000001E-3</v>
      </c>
      <c r="S28" s="158">
        <v>5.7410959999999998</v>
      </c>
      <c r="T28" s="168">
        <v>0</v>
      </c>
      <c r="U28" s="168">
        <v>0</v>
      </c>
      <c r="V28" s="168">
        <v>0</v>
      </c>
      <c r="W28" s="168">
        <v>0</v>
      </c>
      <c r="X28" s="160">
        <v>2.8E-3</v>
      </c>
      <c r="Y28" s="158">
        <v>9.98</v>
      </c>
      <c r="Z28" s="160">
        <v>0.99587899999999996</v>
      </c>
      <c r="AA28" s="158">
        <v>3527.4051760000002</v>
      </c>
      <c r="AB28" s="161">
        <v>7069.4</v>
      </c>
    </row>
    <row r="29" spans="2:28" ht="26.25" customHeight="1" x14ac:dyDescent="0.25">
      <c r="B29" s="156">
        <v>1</v>
      </c>
      <c r="C29" s="189" t="s">
        <v>241</v>
      </c>
      <c r="D29" s="157" t="s">
        <v>284</v>
      </c>
      <c r="E29" s="158">
        <v>13733.3845</v>
      </c>
      <c r="F29" s="168">
        <v>0</v>
      </c>
      <c r="G29" s="168">
        <v>0</v>
      </c>
      <c r="H29" s="160">
        <v>0.76500000000000001</v>
      </c>
      <c r="I29" s="158">
        <v>10506.039142</v>
      </c>
      <c r="J29" s="160">
        <v>5.2400000000000002E-2</v>
      </c>
      <c r="K29" s="158">
        <v>719.96765400000004</v>
      </c>
      <c r="L29" s="160">
        <v>1.9E-3</v>
      </c>
      <c r="M29" s="158">
        <v>25.756491</v>
      </c>
      <c r="N29" s="160">
        <v>0</v>
      </c>
      <c r="O29" s="158">
        <v>0</v>
      </c>
      <c r="P29" s="160">
        <v>0</v>
      </c>
      <c r="Q29" s="158">
        <v>0</v>
      </c>
      <c r="R29" s="160">
        <v>2.9999999999999997E-4</v>
      </c>
      <c r="S29" s="158">
        <v>3.6898580000000001</v>
      </c>
      <c r="T29" s="168">
        <v>0</v>
      </c>
      <c r="U29" s="168">
        <v>0</v>
      </c>
      <c r="V29" s="168">
        <v>0</v>
      </c>
      <c r="W29" s="168">
        <v>0</v>
      </c>
      <c r="X29" s="160">
        <v>6.9999999999999999E-4</v>
      </c>
      <c r="Y29" s="158">
        <v>9.98</v>
      </c>
      <c r="Z29" s="160">
        <v>0.820295</v>
      </c>
      <c r="AA29" s="158">
        <v>11265.433145000001</v>
      </c>
      <c r="AB29" s="161">
        <v>24998.81</v>
      </c>
    </row>
    <row r="30" spans="2:28" ht="26.25" customHeight="1" x14ac:dyDescent="0.25">
      <c r="B30" s="156">
        <v>19</v>
      </c>
      <c r="C30" s="189" t="s">
        <v>275</v>
      </c>
      <c r="D30" s="157" t="s">
        <v>239</v>
      </c>
      <c r="E30" s="158">
        <v>7.5571999999999999</v>
      </c>
      <c r="F30" s="168">
        <v>0</v>
      </c>
      <c r="G30" s="168">
        <v>0</v>
      </c>
      <c r="H30" s="160">
        <v>1.0984</v>
      </c>
      <c r="I30" s="158">
        <v>8.3008279999999992</v>
      </c>
      <c r="J30" s="160">
        <v>0.52039999999999997</v>
      </c>
      <c r="K30" s="158">
        <v>3.9327450000000002</v>
      </c>
      <c r="L30" s="160">
        <v>4.8599999999999997E-2</v>
      </c>
      <c r="M30" s="158">
        <v>0.36743100000000001</v>
      </c>
      <c r="N30" s="160">
        <v>9.1999999999999998E-3</v>
      </c>
      <c r="O30" s="158">
        <v>6.9510000000000002E-2</v>
      </c>
      <c r="P30" s="160">
        <v>8.3099999999999993E-2</v>
      </c>
      <c r="Q30" s="158">
        <v>0.62783500000000003</v>
      </c>
      <c r="R30" s="160">
        <v>3.7000000000000002E-3</v>
      </c>
      <c r="S30" s="158">
        <v>2.7989E-2</v>
      </c>
      <c r="T30" s="168">
        <v>0</v>
      </c>
      <c r="U30" s="168">
        <v>0</v>
      </c>
      <c r="V30" s="168">
        <v>0</v>
      </c>
      <c r="W30" s="168">
        <v>0</v>
      </c>
      <c r="X30" s="160">
        <v>7.1999999999999998E-3</v>
      </c>
      <c r="Y30" s="158">
        <v>5.4515000000000001E-2</v>
      </c>
      <c r="Z30" s="160">
        <v>1.77061</v>
      </c>
      <c r="AA30" s="158">
        <v>13.380853</v>
      </c>
      <c r="AB30" s="161">
        <v>20.93</v>
      </c>
    </row>
    <row r="31" spans="2:28" ht="26.25" customHeight="1" x14ac:dyDescent="0.25">
      <c r="B31" s="156">
        <v>24</v>
      </c>
      <c r="C31" s="189" t="s">
        <v>277</v>
      </c>
      <c r="D31" s="157" t="s">
        <v>239</v>
      </c>
      <c r="E31" s="158">
        <v>11.56</v>
      </c>
      <c r="F31" s="168">
        <v>0</v>
      </c>
      <c r="G31" s="168">
        <v>0</v>
      </c>
      <c r="H31" s="160">
        <v>1.0912999999999999</v>
      </c>
      <c r="I31" s="158">
        <v>12.615428</v>
      </c>
      <c r="J31" s="160">
        <v>0.3402</v>
      </c>
      <c r="K31" s="158">
        <v>3.9327450000000002</v>
      </c>
      <c r="L31" s="160">
        <v>4.2500000000000003E-2</v>
      </c>
      <c r="M31" s="158">
        <v>0.49099900000000002</v>
      </c>
      <c r="N31" s="160">
        <v>3.5999999999999999E-3</v>
      </c>
      <c r="O31" s="158">
        <v>4.1336999999999999E-2</v>
      </c>
      <c r="P31" s="160">
        <v>2.93E-2</v>
      </c>
      <c r="Q31" s="158">
        <v>0.33921899999999999</v>
      </c>
      <c r="R31" s="160">
        <v>1.8E-3</v>
      </c>
      <c r="S31" s="158">
        <v>2.0809000000000001E-2</v>
      </c>
      <c r="T31" s="168">
        <v>0</v>
      </c>
      <c r="U31" s="168">
        <v>0</v>
      </c>
      <c r="V31" s="168">
        <v>0</v>
      </c>
      <c r="W31" s="168">
        <v>0</v>
      </c>
      <c r="X31" s="160">
        <v>4.7000000000000002E-3</v>
      </c>
      <c r="Y31" s="158">
        <v>5.4515000000000001E-2</v>
      </c>
      <c r="Z31" s="160">
        <v>1.5134129999999999</v>
      </c>
      <c r="AA31" s="158">
        <v>17.495052000000001</v>
      </c>
      <c r="AB31" s="161">
        <v>29.05</v>
      </c>
    </row>
    <row r="32" spans="2:28" ht="26.25" customHeight="1" x14ac:dyDescent="0.25">
      <c r="B32" s="156">
        <v>3</v>
      </c>
      <c r="C32" s="189" t="s">
        <v>272</v>
      </c>
      <c r="D32" s="157" t="s">
        <v>284</v>
      </c>
      <c r="E32" s="158">
        <v>6886.8818000000001</v>
      </c>
      <c r="F32" s="168">
        <v>0</v>
      </c>
      <c r="G32" s="168">
        <v>0</v>
      </c>
      <c r="H32" s="160">
        <v>0.76949999999999996</v>
      </c>
      <c r="I32" s="158">
        <v>5299.4555449999998</v>
      </c>
      <c r="J32" s="160">
        <v>0.1045</v>
      </c>
      <c r="K32" s="158">
        <v>719.96765400000004</v>
      </c>
      <c r="L32" s="160">
        <v>9.2999999999999992E-3</v>
      </c>
      <c r="M32" s="158">
        <v>63.974569000000002</v>
      </c>
      <c r="N32" s="160">
        <v>0</v>
      </c>
      <c r="O32" s="158">
        <v>0</v>
      </c>
      <c r="P32" s="160">
        <v>0</v>
      </c>
      <c r="Q32" s="158">
        <v>0</v>
      </c>
      <c r="R32" s="160">
        <v>8.0000000000000004E-4</v>
      </c>
      <c r="S32" s="158">
        <v>5.7410959999999998</v>
      </c>
      <c r="T32" s="168">
        <v>0</v>
      </c>
      <c r="U32" s="168">
        <v>0</v>
      </c>
      <c r="V32" s="168">
        <v>0</v>
      </c>
      <c r="W32" s="168">
        <v>0</v>
      </c>
      <c r="X32" s="160">
        <v>1.4E-3</v>
      </c>
      <c r="Y32" s="158">
        <v>9.98</v>
      </c>
      <c r="Z32" s="160">
        <v>0.88561400000000001</v>
      </c>
      <c r="AA32" s="158">
        <v>6099.118864</v>
      </c>
      <c r="AB32" s="161">
        <v>12986</v>
      </c>
    </row>
    <row r="33" spans="2:28" ht="26.25" customHeight="1" x14ac:dyDescent="0.25">
      <c r="B33" s="156">
        <v>33</v>
      </c>
      <c r="C33" s="193" t="s">
        <v>278</v>
      </c>
      <c r="D33" s="157" t="s">
        <v>239</v>
      </c>
      <c r="E33" s="158">
        <v>11.56</v>
      </c>
      <c r="F33" s="168">
        <v>0</v>
      </c>
      <c r="G33" s="168">
        <v>0</v>
      </c>
      <c r="H33" s="160">
        <v>1.1004</v>
      </c>
      <c r="I33" s="158">
        <v>12.720624000000001</v>
      </c>
      <c r="J33" s="160">
        <v>0.3402</v>
      </c>
      <c r="K33" s="158">
        <v>3.9327450000000002</v>
      </c>
      <c r="L33" s="160">
        <v>4.2500000000000003E-2</v>
      </c>
      <c r="M33" s="158">
        <v>0.49099900000000002</v>
      </c>
      <c r="N33" s="160">
        <v>3.5999999999999999E-3</v>
      </c>
      <c r="O33" s="158">
        <v>4.1336999999999999E-2</v>
      </c>
      <c r="P33" s="160">
        <v>2.93E-2</v>
      </c>
      <c r="Q33" s="158">
        <v>0.33921899999999999</v>
      </c>
      <c r="R33" s="160">
        <v>3.0000000000000001E-3</v>
      </c>
      <c r="S33" s="158">
        <v>3.4522999999999998E-2</v>
      </c>
      <c r="T33" s="168">
        <v>0</v>
      </c>
      <c r="U33" s="168">
        <v>0</v>
      </c>
      <c r="V33" s="168">
        <v>0</v>
      </c>
      <c r="W33" s="168">
        <v>0</v>
      </c>
      <c r="X33" s="160">
        <v>4.7000000000000002E-3</v>
      </c>
      <c r="Y33" s="158">
        <v>5.4515000000000001E-2</v>
      </c>
      <c r="Z33" s="160">
        <v>1.5236989999999999</v>
      </c>
      <c r="AA33" s="158">
        <v>17.613962000000001</v>
      </c>
      <c r="AB33" s="161">
        <v>29.17</v>
      </c>
    </row>
    <row r="34" spans="2:28" ht="26.25" customHeight="1" x14ac:dyDescent="0.25">
      <c r="B34" s="156">
        <v>15</v>
      </c>
      <c r="C34" s="189" t="s">
        <v>273</v>
      </c>
      <c r="D34" s="157" t="s">
        <v>239</v>
      </c>
      <c r="E34" s="158">
        <v>11.56</v>
      </c>
      <c r="F34" s="168">
        <v>0</v>
      </c>
      <c r="G34" s="168">
        <v>0</v>
      </c>
      <c r="H34" s="160">
        <v>1.0989</v>
      </c>
      <c r="I34" s="158">
        <v>12.703284</v>
      </c>
      <c r="J34" s="160">
        <v>0.3402</v>
      </c>
      <c r="K34" s="158">
        <v>3.9327450000000002</v>
      </c>
      <c r="L34" s="160">
        <v>4.7300000000000002E-2</v>
      </c>
      <c r="M34" s="158">
        <v>0.54734899999999997</v>
      </c>
      <c r="N34" s="160">
        <v>4.1000000000000003E-3</v>
      </c>
      <c r="O34" s="158">
        <v>4.7965000000000001E-2</v>
      </c>
      <c r="P34" s="160">
        <v>2.93E-2</v>
      </c>
      <c r="Q34" s="158">
        <v>0.33921899999999999</v>
      </c>
      <c r="R34" s="160">
        <v>2.5999999999999999E-3</v>
      </c>
      <c r="S34" s="158">
        <v>2.9617000000000001E-2</v>
      </c>
      <c r="T34" s="168">
        <v>0</v>
      </c>
      <c r="U34" s="168">
        <v>0</v>
      </c>
      <c r="V34" s="168">
        <v>0</v>
      </c>
      <c r="W34" s="168">
        <v>0</v>
      </c>
      <c r="X34" s="160">
        <v>4.7000000000000002E-3</v>
      </c>
      <c r="Y34" s="158">
        <v>5.4515000000000001E-2</v>
      </c>
      <c r="Z34" s="160">
        <v>1.527223</v>
      </c>
      <c r="AA34" s="158">
        <v>17.654693999999999</v>
      </c>
      <c r="AB34" s="161">
        <v>29.21</v>
      </c>
    </row>
    <row r="35" spans="2:28" ht="26.25" customHeight="1" x14ac:dyDescent="0.25">
      <c r="B35" s="156">
        <v>25</v>
      </c>
      <c r="C35" s="189" t="s">
        <v>247</v>
      </c>
      <c r="D35" s="157" t="s">
        <v>239</v>
      </c>
      <c r="E35" s="158">
        <v>11.56</v>
      </c>
      <c r="F35" s="168">
        <v>0</v>
      </c>
      <c r="G35" s="168">
        <v>0</v>
      </c>
      <c r="H35" s="160">
        <v>1.0980000000000001</v>
      </c>
      <c r="I35" s="158">
        <v>12.692880000000001</v>
      </c>
      <c r="J35" s="160">
        <v>0.3402</v>
      </c>
      <c r="K35" s="158">
        <v>3.9327450000000002</v>
      </c>
      <c r="L35" s="160">
        <v>4.19E-2</v>
      </c>
      <c r="M35" s="158">
        <v>0.48454599999999998</v>
      </c>
      <c r="N35" s="160">
        <v>2.5999999999999999E-3</v>
      </c>
      <c r="O35" s="158">
        <v>3.0374999999999999E-2</v>
      </c>
      <c r="P35" s="160">
        <v>2.93E-2</v>
      </c>
      <c r="Q35" s="158">
        <v>0.33921899999999999</v>
      </c>
      <c r="R35" s="160">
        <v>2.3E-3</v>
      </c>
      <c r="S35" s="158">
        <v>2.6849000000000001E-2</v>
      </c>
      <c r="T35" s="168">
        <v>0</v>
      </c>
      <c r="U35" s="168">
        <v>0</v>
      </c>
      <c r="V35" s="168">
        <v>0</v>
      </c>
      <c r="W35" s="168">
        <v>0</v>
      </c>
      <c r="X35" s="160">
        <v>4.7000000000000002E-3</v>
      </c>
      <c r="Y35" s="158">
        <v>5.4515000000000001E-2</v>
      </c>
      <c r="Z35" s="160">
        <v>1.519129</v>
      </c>
      <c r="AA35" s="158">
        <v>17.561129000000001</v>
      </c>
      <c r="AB35" s="161">
        <v>29.12</v>
      </c>
    </row>
    <row r="36" spans="2:28" ht="26.25" customHeight="1" x14ac:dyDescent="0.25">
      <c r="B36" s="156">
        <v>32</v>
      </c>
      <c r="C36" s="189" t="s">
        <v>249</v>
      </c>
      <c r="D36" s="157" t="s">
        <v>239</v>
      </c>
      <c r="E36" s="158">
        <v>8.7390000000000008</v>
      </c>
      <c r="F36" s="168">
        <v>0</v>
      </c>
      <c r="G36" s="168">
        <v>0</v>
      </c>
      <c r="H36" s="160">
        <v>1.1000000000000001</v>
      </c>
      <c r="I36" s="158">
        <v>9.6128999999999998</v>
      </c>
      <c r="J36" s="160">
        <v>0.45</v>
      </c>
      <c r="K36" s="158">
        <v>3.9327450000000002</v>
      </c>
      <c r="L36" s="160">
        <v>4.2999999999999997E-2</v>
      </c>
      <c r="M36" s="158">
        <v>0.37571199999999999</v>
      </c>
      <c r="N36" s="160">
        <v>5.7000000000000002E-3</v>
      </c>
      <c r="O36" s="158">
        <v>4.9505E-2</v>
      </c>
      <c r="P36" s="160">
        <v>6.2100000000000002E-2</v>
      </c>
      <c r="Q36" s="158">
        <v>0.54262200000000005</v>
      </c>
      <c r="R36" s="160">
        <v>3.5999999999999999E-3</v>
      </c>
      <c r="S36" s="158">
        <v>3.1751000000000001E-2</v>
      </c>
      <c r="T36" s="168">
        <v>0</v>
      </c>
      <c r="U36" s="168">
        <v>0</v>
      </c>
      <c r="V36" s="168">
        <v>0</v>
      </c>
      <c r="W36" s="168">
        <v>0</v>
      </c>
      <c r="X36" s="160">
        <v>6.1999999999999998E-3</v>
      </c>
      <c r="Y36" s="158">
        <v>5.4515000000000001E-2</v>
      </c>
      <c r="Z36" s="160">
        <v>1.6706430000000001</v>
      </c>
      <c r="AA36" s="158">
        <v>14.59975</v>
      </c>
      <c r="AB36" s="161">
        <v>23.33</v>
      </c>
    </row>
    <row r="37" spans="2:28" ht="26.25" customHeight="1" x14ac:dyDescent="0.25">
      <c r="B37" s="156">
        <v>4</v>
      </c>
      <c r="C37" s="193" t="s">
        <v>236</v>
      </c>
      <c r="D37" s="157" t="s">
        <v>239</v>
      </c>
      <c r="E37" s="158">
        <v>11.56</v>
      </c>
      <c r="F37" s="168">
        <v>0</v>
      </c>
      <c r="G37" s="168">
        <v>0</v>
      </c>
      <c r="H37" s="160">
        <v>1.0980000000000001</v>
      </c>
      <c r="I37" s="158">
        <v>12.692880000000001</v>
      </c>
      <c r="J37" s="160">
        <v>0.3402</v>
      </c>
      <c r="K37" s="158">
        <v>3.9327450000000002</v>
      </c>
      <c r="L37" s="160">
        <v>4.19E-2</v>
      </c>
      <c r="M37" s="158">
        <v>0.48454599999999998</v>
      </c>
      <c r="N37" s="160">
        <v>2.5999999999999999E-3</v>
      </c>
      <c r="O37" s="158">
        <v>3.0374999999999999E-2</v>
      </c>
      <c r="P37" s="160">
        <v>2.93E-2</v>
      </c>
      <c r="Q37" s="158">
        <v>0.33921899999999999</v>
      </c>
      <c r="R37" s="160">
        <v>2.3E-3</v>
      </c>
      <c r="S37" s="158">
        <v>2.6849000000000001E-2</v>
      </c>
      <c r="T37" s="168">
        <v>0</v>
      </c>
      <c r="U37" s="168">
        <v>0</v>
      </c>
      <c r="V37" s="168">
        <v>0</v>
      </c>
      <c r="W37" s="168">
        <v>0</v>
      </c>
      <c r="X37" s="160">
        <v>4.7000000000000002E-3</v>
      </c>
      <c r="Y37" s="158">
        <v>5.4515000000000001E-2</v>
      </c>
      <c r="Z37" s="160">
        <v>1.519129</v>
      </c>
      <c r="AA37" s="158">
        <v>17.561129000000001</v>
      </c>
      <c r="AB37" s="161">
        <v>29.12</v>
      </c>
    </row>
    <row r="38" spans="2:28" ht="26.25" customHeight="1" x14ac:dyDescent="0.25">
      <c r="B38" s="156">
        <v>18</v>
      </c>
      <c r="C38" s="193" t="s">
        <v>242</v>
      </c>
      <c r="D38" s="157" t="s">
        <v>239</v>
      </c>
      <c r="E38" s="158">
        <v>11.56</v>
      </c>
      <c r="F38" s="168">
        <v>0</v>
      </c>
      <c r="G38" s="168">
        <v>0</v>
      </c>
      <c r="H38" s="160">
        <v>1.0976999999999999</v>
      </c>
      <c r="I38" s="158">
        <v>12.689412000000001</v>
      </c>
      <c r="J38" s="160">
        <v>0.3402</v>
      </c>
      <c r="K38" s="158">
        <v>3.9327450000000002</v>
      </c>
      <c r="L38" s="160">
        <v>4.19E-2</v>
      </c>
      <c r="M38" s="158">
        <v>0.48454599999999998</v>
      </c>
      <c r="N38" s="160">
        <v>6.8999999999999999E-3</v>
      </c>
      <c r="O38" s="158">
        <v>8.0157999999999993E-2</v>
      </c>
      <c r="P38" s="160">
        <v>2.93E-2</v>
      </c>
      <c r="Q38" s="158">
        <v>0.33921899999999999</v>
      </c>
      <c r="R38" s="160">
        <v>2.2000000000000001E-3</v>
      </c>
      <c r="S38" s="158">
        <v>2.5665E-2</v>
      </c>
      <c r="T38" s="168">
        <v>0</v>
      </c>
      <c r="U38" s="168">
        <v>0</v>
      </c>
      <c r="V38" s="168">
        <v>0</v>
      </c>
      <c r="W38" s="168">
        <v>0</v>
      </c>
      <c r="X38" s="160">
        <v>4.7000000000000002E-3</v>
      </c>
      <c r="Y38" s="158">
        <v>5.4515000000000001E-2</v>
      </c>
      <c r="Z38" s="160">
        <v>1.5230330000000001</v>
      </c>
      <c r="AA38" s="158">
        <v>17.606259999999999</v>
      </c>
      <c r="AB38" s="161">
        <v>29.16</v>
      </c>
    </row>
    <row r="39" spans="2:28" ht="26.25" customHeight="1" x14ac:dyDescent="0.25">
      <c r="B39" s="156">
        <v>13</v>
      </c>
      <c r="C39" s="193" t="s">
        <v>267</v>
      </c>
      <c r="D39" s="157" t="s">
        <v>239</v>
      </c>
      <c r="E39" s="158">
        <v>11.56</v>
      </c>
      <c r="F39" s="168">
        <v>0</v>
      </c>
      <c r="G39" s="168">
        <v>0</v>
      </c>
      <c r="H39" s="160">
        <v>1.1016999999999999</v>
      </c>
      <c r="I39" s="158">
        <v>12.735652</v>
      </c>
      <c r="J39" s="160">
        <v>0.3402</v>
      </c>
      <c r="K39" s="158">
        <v>3.9327450000000002</v>
      </c>
      <c r="L39" s="160">
        <v>3.2500000000000001E-2</v>
      </c>
      <c r="M39" s="158">
        <v>0.37571199999999999</v>
      </c>
      <c r="N39" s="160">
        <v>3.7000000000000002E-3</v>
      </c>
      <c r="O39" s="158">
        <v>4.2735000000000002E-2</v>
      </c>
      <c r="P39" s="160">
        <v>2.93E-2</v>
      </c>
      <c r="Q39" s="158">
        <v>0.33921899999999999</v>
      </c>
      <c r="R39" s="160">
        <v>3.0000000000000001E-3</v>
      </c>
      <c r="S39" s="158">
        <v>3.5168999999999999E-2</v>
      </c>
      <c r="T39" s="168">
        <v>0</v>
      </c>
      <c r="U39" s="168">
        <v>0</v>
      </c>
      <c r="V39" s="168">
        <v>0</v>
      </c>
      <c r="W39" s="168">
        <v>0</v>
      </c>
      <c r="X39" s="160">
        <v>4.7000000000000002E-3</v>
      </c>
      <c r="Y39" s="158">
        <v>5.4515000000000001E-2</v>
      </c>
      <c r="Z39" s="160">
        <v>1.5152030000000001</v>
      </c>
      <c r="AA39" s="158">
        <v>17.515747000000001</v>
      </c>
      <c r="AB39" s="161">
        <v>29.07</v>
      </c>
    </row>
    <row r="40" spans="2:28" ht="26.25" customHeight="1" x14ac:dyDescent="0.25">
      <c r="B40" s="156">
        <v>21</v>
      </c>
      <c r="C40" s="189" t="s">
        <v>276</v>
      </c>
      <c r="D40" s="157" t="s">
        <v>239</v>
      </c>
      <c r="E40" s="158">
        <v>11.56</v>
      </c>
      <c r="F40" s="168">
        <v>0</v>
      </c>
      <c r="G40" s="168">
        <v>0</v>
      </c>
      <c r="H40" s="160">
        <v>1.0984</v>
      </c>
      <c r="I40" s="158">
        <v>12.697504</v>
      </c>
      <c r="J40" s="160">
        <v>0.3402</v>
      </c>
      <c r="K40" s="158">
        <v>3.9327450000000002</v>
      </c>
      <c r="L40" s="160">
        <v>4.19E-2</v>
      </c>
      <c r="M40" s="158">
        <v>0.48454599999999998</v>
      </c>
      <c r="N40" s="160">
        <v>5.5999999999999999E-3</v>
      </c>
      <c r="O40" s="158">
        <v>6.4847000000000002E-2</v>
      </c>
      <c r="P40" s="160">
        <v>2.93E-2</v>
      </c>
      <c r="Q40" s="158">
        <v>0.33921899999999999</v>
      </c>
      <c r="R40" s="160">
        <v>2.3999999999999998E-3</v>
      </c>
      <c r="S40" s="158">
        <v>2.7941000000000001E-2</v>
      </c>
      <c r="T40" s="168">
        <v>0</v>
      </c>
      <c r="U40" s="168">
        <v>0</v>
      </c>
      <c r="V40" s="168">
        <v>0</v>
      </c>
      <c r="W40" s="168">
        <v>0</v>
      </c>
      <c r="X40" s="160">
        <v>4.7000000000000002E-3</v>
      </c>
      <c r="Y40" s="158">
        <v>5.4515000000000001E-2</v>
      </c>
      <c r="Z40" s="160">
        <v>1.522605</v>
      </c>
      <c r="AA40" s="158">
        <v>17.601317000000002</v>
      </c>
      <c r="AB40" s="161">
        <v>29.16</v>
      </c>
    </row>
    <row r="41" spans="2:28" ht="26.25" customHeight="1" x14ac:dyDescent="0.25">
      <c r="B41" s="156">
        <v>5</v>
      </c>
      <c r="C41" s="193" t="s">
        <v>202</v>
      </c>
      <c r="D41" s="157" t="s">
        <v>239</v>
      </c>
      <c r="E41" s="158">
        <v>7.2824999999999998</v>
      </c>
      <c r="F41" s="168">
        <v>0</v>
      </c>
      <c r="G41" s="168">
        <v>0</v>
      </c>
      <c r="H41" s="160">
        <v>1.1000000000000001</v>
      </c>
      <c r="I41" s="158">
        <v>8.0107499999999998</v>
      </c>
      <c r="J41" s="160">
        <v>0.54</v>
      </c>
      <c r="K41" s="158">
        <v>3.9327450000000002</v>
      </c>
      <c r="L41" s="160">
        <v>5.16E-2</v>
      </c>
      <c r="M41" s="158">
        <v>0.37571199999999999</v>
      </c>
      <c r="N41" s="160">
        <v>6.7999999999999996E-3</v>
      </c>
      <c r="O41" s="158">
        <v>4.9505E-2</v>
      </c>
      <c r="P41" s="160">
        <v>8.8900000000000007E-2</v>
      </c>
      <c r="Q41" s="158">
        <v>0.64764100000000002</v>
      </c>
      <c r="R41" s="160">
        <v>4.4000000000000003E-3</v>
      </c>
      <c r="S41" s="158">
        <v>3.1751000000000001E-2</v>
      </c>
      <c r="T41" s="168">
        <v>0</v>
      </c>
      <c r="U41" s="168">
        <v>0</v>
      </c>
      <c r="V41" s="168">
        <v>0</v>
      </c>
      <c r="W41" s="168">
        <v>0</v>
      </c>
      <c r="X41" s="160">
        <v>7.4999999999999997E-3</v>
      </c>
      <c r="Y41" s="158">
        <v>5.4515000000000001E-2</v>
      </c>
      <c r="Z41" s="160">
        <v>1.7991919999999999</v>
      </c>
      <c r="AA41" s="158">
        <v>13.102619000000001</v>
      </c>
      <c r="AB41" s="161">
        <v>20.38</v>
      </c>
    </row>
    <row r="42" spans="2:28" ht="26.25" customHeight="1" x14ac:dyDescent="0.25">
      <c r="B42" s="156">
        <v>38</v>
      </c>
      <c r="C42" s="193" t="s">
        <v>280</v>
      </c>
      <c r="D42" s="157" t="s">
        <v>284</v>
      </c>
      <c r="E42" s="158">
        <v>3422.8434000000002</v>
      </c>
      <c r="F42" s="168">
        <v>0</v>
      </c>
      <c r="G42" s="168">
        <v>0</v>
      </c>
      <c r="H42" s="160">
        <v>0.77310000000000001</v>
      </c>
      <c r="I42" s="158">
        <v>2646.200233</v>
      </c>
      <c r="J42" s="160">
        <v>0.21029999999999999</v>
      </c>
      <c r="K42" s="158">
        <v>719.96765400000004</v>
      </c>
      <c r="L42" s="160">
        <v>2.01E-2</v>
      </c>
      <c r="M42" s="158">
        <v>68.781621000000001</v>
      </c>
      <c r="N42" s="160">
        <v>0</v>
      </c>
      <c r="O42" s="158">
        <v>0</v>
      </c>
      <c r="P42" s="160">
        <v>2.7000000000000001E-3</v>
      </c>
      <c r="Q42" s="158">
        <v>9.3222529999999999</v>
      </c>
      <c r="R42" s="160">
        <v>1.4E-3</v>
      </c>
      <c r="S42" s="158">
        <v>4.9605499999999996</v>
      </c>
      <c r="T42" s="168">
        <v>0</v>
      </c>
      <c r="U42" s="168">
        <v>0</v>
      </c>
      <c r="V42" s="168">
        <v>0</v>
      </c>
      <c r="W42" s="168">
        <v>0</v>
      </c>
      <c r="X42" s="160">
        <v>2.8999999999999998E-3</v>
      </c>
      <c r="Y42" s="158">
        <v>9.98</v>
      </c>
      <c r="Z42" s="160">
        <v>1.0106250000000001</v>
      </c>
      <c r="AA42" s="158">
        <v>3459.2123110000002</v>
      </c>
      <c r="AB42" s="161">
        <v>6882.05</v>
      </c>
    </row>
    <row r="43" spans="2:28" ht="26.25" customHeight="1" thickBot="1" x14ac:dyDescent="0.3">
      <c r="B43" s="162">
        <v>16</v>
      </c>
      <c r="C43" s="163" t="s">
        <v>472</v>
      </c>
      <c r="D43" s="164" t="s">
        <v>284</v>
      </c>
      <c r="E43" s="165">
        <v>1613.6447000000001</v>
      </c>
      <c r="F43" s="376">
        <v>0</v>
      </c>
      <c r="G43" s="376">
        <v>0</v>
      </c>
      <c r="H43" s="166">
        <v>0.77070000000000005</v>
      </c>
      <c r="I43" s="165">
        <v>1243.63597</v>
      </c>
      <c r="J43" s="166">
        <v>0.44619999999999999</v>
      </c>
      <c r="K43" s="165">
        <v>719.96765400000004</v>
      </c>
      <c r="L43" s="166">
        <v>3.9600000000000003E-2</v>
      </c>
      <c r="M43" s="165">
        <v>63.974569000000002</v>
      </c>
      <c r="N43" s="166">
        <v>0</v>
      </c>
      <c r="O43" s="165">
        <v>0</v>
      </c>
      <c r="P43" s="166">
        <v>7.2999999999999995E-2</v>
      </c>
      <c r="Q43" s="165">
        <v>117.874173</v>
      </c>
      <c r="R43" s="166">
        <v>2.8999999999999998E-3</v>
      </c>
      <c r="S43" s="165">
        <v>4.6093789999999997</v>
      </c>
      <c r="T43" s="376">
        <v>0</v>
      </c>
      <c r="U43" s="376">
        <v>0</v>
      </c>
      <c r="V43" s="376">
        <v>0</v>
      </c>
      <c r="W43" s="376">
        <v>0</v>
      </c>
      <c r="X43" s="166">
        <v>6.1999999999999998E-3</v>
      </c>
      <c r="Y43" s="165">
        <v>9.98</v>
      </c>
      <c r="Z43" s="166">
        <v>1.338611</v>
      </c>
      <c r="AA43" s="165">
        <v>2160.041745</v>
      </c>
      <c r="AB43" s="167">
        <v>3773.68</v>
      </c>
    </row>
    <row r="44" spans="2:28" ht="24.95" customHeight="1" x14ac:dyDescent="0.25"/>
    <row r="45" spans="2:28" ht="24.95" customHeight="1" x14ac:dyDescent="0.25">
      <c r="B45" s="11" t="s">
        <v>1330</v>
      </c>
    </row>
    <row r="46" spans="2:28" ht="24.95" customHeight="1" x14ac:dyDescent="0.25"/>
    <row r="47" spans="2:28" ht="24.95" customHeight="1" x14ac:dyDescent="0.25"/>
    <row r="48" spans="2:28" ht="24.95" customHeight="1" x14ac:dyDescent="0.25"/>
    <row r="49" ht="24.95" customHeight="1" x14ac:dyDescent="0.25"/>
    <row r="50" ht="24.95" customHeight="1" x14ac:dyDescent="0.25"/>
    <row r="51" ht="24.95" customHeight="1" x14ac:dyDescent="0.25"/>
    <row r="52" ht="24.95" customHeight="1" x14ac:dyDescent="0.25"/>
    <row r="53" ht="24.95" customHeight="1" x14ac:dyDescent="0.25"/>
    <row r="54" ht="24.95" customHeight="1" x14ac:dyDescent="0.25"/>
    <row r="55" ht="24.95" customHeight="1" x14ac:dyDescent="0.25"/>
    <row r="56" ht="24.95" customHeight="1" x14ac:dyDescent="0.25"/>
    <row r="57" ht="24.95" customHeight="1" x14ac:dyDescent="0.25"/>
    <row r="58" ht="24.95" customHeight="1" x14ac:dyDescent="0.25"/>
    <row r="59" ht="24.95" customHeight="1" x14ac:dyDescent="0.25"/>
    <row r="60" ht="24.95" customHeight="1" x14ac:dyDescent="0.25"/>
    <row r="61" ht="24.95" customHeight="1" x14ac:dyDescent="0.25"/>
    <row r="62" ht="24.95" customHeight="1" x14ac:dyDescent="0.25"/>
    <row r="63" ht="24.95" customHeight="1" x14ac:dyDescent="0.25"/>
    <row r="64" ht="24.95" customHeight="1" x14ac:dyDescent="0.25"/>
    <row r="65" ht="24.95" customHeight="1" x14ac:dyDescent="0.25"/>
    <row r="469" spans="2:2" x14ac:dyDescent="0.25">
      <c r="B469" s="11" t="s">
        <v>265</v>
      </c>
    </row>
  </sheetData>
  <mergeCells count="24">
    <mergeCell ref="AA3:AB3"/>
    <mergeCell ref="B1:AB1"/>
    <mergeCell ref="AA2:AB2"/>
    <mergeCell ref="Z12:AA13"/>
    <mergeCell ref="AB12:AB13"/>
    <mergeCell ref="T13:U13"/>
    <mergeCell ref="V13:W13"/>
    <mergeCell ref="X13:Y13"/>
    <mergeCell ref="J13:K13"/>
    <mergeCell ref="L13:M13"/>
    <mergeCell ref="N13:O13"/>
    <mergeCell ref="P13:Q13"/>
    <mergeCell ref="R13:S13"/>
    <mergeCell ref="T12:Y12"/>
    <mergeCell ref="E12:E14"/>
    <mergeCell ref="F12:F14"/>
    <mergeCell ref="B7:AB9"/>
    <mergeCell ref="G12:G14"/>
    <mergeCell ref="H12:H14"/>
    <mergeCell ref="I12:I14"/>
    <mergeCell ref="J12:S12"/>
    <mergeCell ref="B12:B14"/>
    <mergeCell ref="C12:C14"/>
    <mergeCell ref="D12:D14"/>
  </mergeCells>
  <phoneticPr fontId="43" type="noConversion"/>
  <conditionalFormatting sqref="E15:AB24 E25:L25 N25:AB25 E26:AB43">
    <cfRule type="cellIs" dxfId="4" priority="1" operator="equal">
      <formula>0</formula>
    </cfRule>
  </conditionalFormatting>
  <printOptions horizontalCentered="1"/>
  <pageMargins left="0.51181102362204722" right="0.51181102362204722" top="0.98425196850393704" bottom="0.78740157480314965" header="0.31496062992125984" footer="0.31496062992125984"/>
  <pageSetup paperSize="9" scale="39" orientation="landscape" r:id="rId1"/>
  <headerFooter>
    <oddHeader>&amp;L   
   &amp;G</oddHeader>
    <oddFooter>&amp;L&amp;"Arial Narrow,Normal"&amp;10     &amp;A
     &amp;F</oddFooter>
  </headerFooter>
  <colBreaks count="1" manualBreakCount="1">
    <brk id="34" max="1048575" man="1"/>
  </colBreaks>
  <drawing r:id="rId2"/>
  <legacyDrawingHF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8F309-E481-4FA6-8959-4BF99EE16EF3}">
  <sheetPr codeName="Planilha26"/>
  <dimension ref="B1:U500"/>
  <sheetViews>
    <sheetView showGridLines="0" showZeros="0" view="pageBreakPreview" zoomScale="85" zoomScaleNormal="100" zoomScaleSheetLayoutView="85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1" style="24" customWidth="1"/>
    <col min="4" max="4" width="9.7109375" style="24" bestFit="1" customWidth="1"/>
    <col min="5" max="14" width="10.7109375" style="24" customWidth="1"/>
    <col min="15" max="15" width="10.7109375" style="26" customWidth="1"/>
    <col min="16" max="16" width="1.7109375" style="24" customWidth="1"/>
    <col min="17" max="17" width="9.140625" style="24" customWidth="1"/>
    <col min="18" max="16384" width="9.140625" style="24"/>
  </cols>
  <sheetData>
    <row r="1" spans="2:21" s="16" customFormat="1" ht="20.100000000000001" customHeight="1" x14ac:dyDescent="0.25"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</row>
    <row r="2" spans="2:21" s="16" customFormat="1" ht="20.100000000000001" customHeight="1" x14ac:dyDescent="0.25"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7"/>
    </row>
    <row r="3" spans="2:21" s="16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8"/>
      <c r="S4" s="8"/>
      <c r="T4" s="9"/>
      <c r="U4" s="9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0"/>
      <c r="N7" s="3"/>
      <c r="O7" s="14"/>
    </row>
    <row r="8" spans="2:21" s="15" customFormat="1" ht="20.100000000000001" customHeight="1" x14ac:dyDescent="0.25">
      <c r="B8" s="12"/>
      <c r="C8" s="13"/>
      <c r="D8" s="6"/>
      <c r="E8" s="6"/>
      <c r="F8" s="6"/>
      <c r="G8" s="7"/>
      <c r="H8" s="7"/>
      <c r="I8" s="7"/>
      <c r="J8" s="7"/>
      <c r="K8" s="6"/>
      <c r="M8" s="7"/>
      <c r="N8" s="7"/>
    </row>
    <row r="9" spans="2:21" ht="20.100000000000001" customHeight="1" x14ac:dyDescent="0.25">
      <c r="B9" s="34"/>
      <c r="O9" s="25"/>
    </row>
    <row r="10" spans="2:21" ht="20.100000000000001" customHeight="1" x14ac:dyDescent="0.25">
      <c r="B10" s="34"/>
      <c r="O10" s="25"/>
    </row>
    <row r="11" spans="2:21" ht="20.100000000000001" customHeight="1" x14ac:dyDescent="0.25">
      <c r="B11" s="34"/>
      <c r="C11" s="34"/>
      <c r="D11" s="37"/>
      <c r="E11" s="36"/>
      <c r="F11" s="34"/>
      <c r="G11" s="34"/>
      <c r="H11" s="34"/>
      <c r="I11" s="34"/>
      <c r="J11" s="34"/>
      <c r="K11" s="34"/>
      <c r="L11" s="37"/>
      <c r="M11" s="36"/>
      <c r="N11" s="34"/>
      <c r="O11" s="25"/>
    </row>
    <row r="12" spans="2:21" ht="20.100000000000001" customHeight="1" x14ac:dyDescent="0.25">
      <c r="B12" s="34"/>
      <c r="O12" s="25"/>
    </row>
    <row r="13" spans="2:21" ht="20.100000000000001" customHeight="1" x14ac:dyDescent="0.25">
      <c r="B13" s="34"/>
      <c r="C13" s="478" t="s">
        <v>69</v>
      </c>
      <c r="D13" s="478"/>
      <c r="E13" s="478"/>
      <c r="F13" s="478"/>
      <c r="G13" s="478"/>
      <c r="H13" s="478"/>
      <c r="I13" s="478"/>
      <c r="J13" s="478"/>
      <c r="K13" s="478"/>
      <c r="L13" s="478"/>
      <c r="M13" s="478"/>
      <c r="N13" s="478"/>
      <c r="O13" s="25"/>
    </row>
    <row r="14" spans="2:21" ht="20.100000000000001" customHeight="1" x14ac:dyDescent="0.25">
      <c r="B14" s="34"/>
      <c r="C14" s="478"/>
      <c r="D14" s="478"/>
      <c r="E14" s="478"/>
      <c r="F14" s="478"/>
      <c r="G14" s="478"/>
      <c r="H14" s="478"/>
      <c r="I14" s="478"/>
      <c r="J14" s="478"/>
      <c r="K14" s="478"/>
      <c r="L14" s="478"/>
      <c r="M14" s="478"/>
      <c r="N14" s="478"/>
      <c r="O14" s="25"/>
    </row>
    <row r="15" spans="2:21" ht="20.100000000000001" customHeight="1" x14ac:dyDescent="0.25">
      <c r="B15" s="34"/>
      <c r="C15" s="33"/>
      <c r="D15" s="38"/>
      <c r="E15" s="39"/>
      <c r="F15" s="33"/>
      <c r="G15" s="34"/>
      <c r="H15" s="34"/>
      <c r="I15" s="34"/>
      <c r="J15" s="34"/>
      <c r="K15" s="33"/>
      <c r="L15" s="38"/>
      <c r="M15" s="39"/>
      <c r="N15" s="33"/>
      <c r="O15" s="25"/>
    </row>
    <row r="16" spans="2:21" s="15" customFormat="1" ht="20.100000000000001" customHeight="1" x14ac:dyDescent="0.25">
      <c r="B16" s="12"/>
      <c r="C16" s="13"/>
      <c r="D16" s="6"/>
      <c r="E16" s="6"/>
      <c r="F16" s="6"/>
      <c r="G16" s="7"/>
      <c r="H16" s="7"/>
      <c r="I16" s="7"/>
      <c r="J16" s="7"/>
      <c r="K16" s="6"/>
      <c r="M16" s="7"/>
      <c r="N16" s="7"/>
    </row>
    <row r="17" spans="2:15" ht="20.100000000000001" customHeight="1" x14ac:dyDescent="0.25">
      <c r="B17" s="34"/>
      <c r="C17" s="35"/>
      <c r="D17" s="34"/>
      <c r="E17" s="34"/>
      <c r="F17" s="34"/>
      <c r="G17" s="34"/>
      <c r="H17" s="34"/>
      <c r="I17" s="34"/>
      <c r="J17" s="34"/>
      <c r="K17" s="31"/>
      <c r="L17" s="34"/>
      <c r="M17" s="34"/>
      <c r="N17" s="34"/>
      <c r="O17" s="25"/>
    </row>
    <row r="18" spans="2:15" ht="20.100000000000001" customHeight="1" x14ac:dyDescent="0.25">
      <c r="B18" s="34"/>
      <c r="C18" s="34"/>
      <c r="D18" s="37"/>
      <c r="E18" s="36"/>
      <c r="F18" s="34"/>
      <c r="G18" s="34"/>
      <c r="H18" s="34"/>
      <c r="I18" s="34"/>
      <c r="J18" s="34"/>
      <c r="K18" s="34"/>
      <c r="L18" s="37"/>
      <c r="M18" s="36"/>
      <c r="N18" s="34"/>
      <c r="O18" s="25"/>
    </row>
    <row r="19" spans="2:15" ht="20.100000000000001" customHeight="1" x14ac:dyDescent="0.25">
      <c r="B19" s="34"/>
      <c r="C19" s="34"/>
      <c r="D19" s="37"/>
      <c r="E19" s="36"/>
      <c r="F19" s="34"/>
      <c r="G19" s="34"/>
      <c r="H19" s="34"/>
      <c r="I19" s="34"/>
      <c r="J19" s="34"/>
      <c r="K19" s="34"/>
      <c r="L19" s="37"/>
      <c r="M19" s="36"/>
      <c r="N19" s="34"/>
      <c r="O19" s="25"/>
    </row>
    <row r="20" spans="2:15" ht="20.100000000000001" customHeight="1" x14ac:dyDescent="0.25">
      <c r="B20" s="34"/>
      <c r="O20" s="25"/>
    </row>
    <row r="21" spans="2:15" ht="20.100000000000001" customHeight="1" x14ac:dyDescent="0.25">
      <c r="B21" s="34"/>
      <c r="O21" s="25"/>
    </row>
    <row r="22" spans="2:15" ht="20.100000000000001" customHeight="1" x14ac:dyDescent="0.25">
      <c r="B22" s="34"/>
      <c r="C22" s="34"/>
      <c r="D22" s="37"/>
      <c r="E22" s="36"/>
      <c r="F22" s="34"/>
      <c r="G22" s="34"/>
      <c r="H22" s="34"/>
      <c r="I22" s="34"/>
      <c r="J22" s="34"/>
      <c r="K22" s="34"/>
      <c r="L22" s="37"/>
      <c r="M22" s="36"/>
      <c r="N22" s="34"/>
      <c r="O22" s="25"/>
    </row>
    <row r="23" spans="2:15" ht="20.100000000000001" customHeight="1" x14ac:dyDescent="0.25">
      <c r="B23" s="34"/>
      <c r="C23" s="33"/>
      <c r="D23" s="38"/>
      <c r="E23" s="39"/>
      <c r="F23" s="33"/>
      <c r="G23" s="34"/>
      <c r="H23" s="34"/>
      <c r="I23" s="34"/>
      <c r="J23" s="34"/>
      <c r="K23" s="33"/>
      <c r="L23" s="38"/>
      <c r="M23" s="39"/>
      <c r="N23" s="33"/>
      <c r="O23" s="25"/>
    </row>
    <row r="24" spans="2:15" s="15" customFormat="1" ht="20.100000000000001" customHeight="1" x14ac:dyDescent="0.25">
      <c r="B24" s="12"/>
      <c r="C24" s="13"/>
      <c r="D24" s="6"/>
      <c r="E24" s="6"/>
      <c r="F24" s="6"/>
      <c r="G24" s="7"/>
      <c r="H24" s="7"/>
      <c r="I24" s="7"/>
      <c r="J24" s="7"/>
      <c r="K24" s="6"/>
      <c r="M24" s="7"/>
      <c r="N24" s="7"/>
    </row>
    <row r="25" spans="2:15" ht="20.100000000000001" customHeight="1" x14ac:dyDescent="0.25">
      <c r="B25" s="34"/>
      <c r="C25" s="35"/>
      <c r="D25" s="34"/>
      <c r="E25" s="34"/>
      <c r="F25" s="34"/>
      <c r="G25" s="34"/>
      <c r="H25" s="34"/>
      <c r="I25" s="34"/>
      <c r="J25" s="34"/>
      <c r="K25" s="31"/>
      <c r="L25" s="34"/>
      <c r="M25"/>
      <c r="N25" s="34"/>
      <c r="O25" s="25"/>
    </row>
    <row r="26" spans="2:15" ht="20.100000000000001" customHeight="1" x14ac:dyDescent="0.25">
      <c r="B26" s="34"/>
      <c r="C26" s="34"/>
      <c r="D26" s="37"/>
      <c r="E26" s="36"/>
      <c r="F26" s="34"/>
      <c r="G26" s="34"/>
      <c r="H26" s="34"/>
      <c r="I26" s="34"/>
      <c r="J26" s="34"/>
      <c r="K26" s="34"/>
      <c r="L26" s="37"/>
      <c r="M26" s="36"/>
      <c r="N26" s="34"/>
      <c r="O26" s="25"/>
    </row>
    <row r="27" spans="2:15" ht="20.100000000000001" customHeight="1" x14ac:dyDescent="0.25">
      <c r="B27" s="34"/>
      <c r="C27" s="33"/>
      <c r="D27" s="38"/>
      <c r="E27" s="39"/>
      <c r="F27" s="33"/>
      <c r="G27" s="34"/>
      <c r="H27" s="34"/>
      <c r="I27" s="34"/>
      <c r="J27" s="34"/>
      <c r="K27" s="33"/>
      <c r="L27" s="38"/>
      <c r="M27" s="39"/>
      <c r="N27" s="33"/>
      <c r="O27" s="25"/>
    </row>
    <row r="500" spans="2:2" x14ac:dyDescent="0.25">
      <c r="B500" s="24" t="s">
        <v>265</v>
      </c>
    </row>
  </sheetData>
  <mergeCells count="2">
    <mergeCell ref="B1:P2"/>
    <mergeCell ref="C13:N14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 alignWithMargins="0">
    <oddHeader>&amp;L
&amp;G</oddHeader>
    <oddFooter>&amp;L&amp;"Arial Narrow,Normal"&amp;10&amp;A
&amp;F</oddFooter>
  </headerFooter>
  <colBreaks count="1" manualBreakCount="1">
    <brk id="17" max="1048575" man="1"/>
  </colBreaks>
  <drawing r:id="rId2"/>
  <legacyDrawingHF r:id="rId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E4ED3-6FFD-4960-A556-34535806EC73}">
  <sheetPr codeName="Planilha27">
    <pageSetUpPr fitToPage="1"/>
  </sheetPr>
  <dimension ref="B1:M1505"/>
  <sheetViews>
    <sheetView showGridLines="0" showZeros="0" view="pageBreakPreview" zoomScaleNormal="100" zoomScaleSheetLayoutView="100" workbookViewId="0">
      <pane ySplit="10" topLeftCell="A1478" activePane="bottomLeft" state="frozen"/>
      <selection activeCell="B1" sqref="B1:AB2"/>
      <selection pane="bottomLeft" activeCell="B1" sqref="B1:AB2"/>
    </sheetView>
  </sheetViews>
  <sheetFormatPr defaultRowHeight="12.75" x14ac:dyDescent="0.25"/>
  <cols>
    <col min="1" max="1" width="1.7109375" style="110" customWidth="1"/>
    <col min="2" max="2" width="12.5703125" style="111" customWidth="1"/>
    <col min="3" max="4" width="13.7109375" style="111" customWidth="1"/>
    <col min="5" max="5" width="91.5703125" style="110" customWidth="1"/>
    <col min="6" max="6" width="9.140625" style="111"/>
    <col min="7" max="7" width="14.85546875" style="287" bestFit="1" customWidth="1"/>
    <col min="8" max="8" width="14.85546875" style="286" bestFit="1" customWidth="1"/>
    <col min="9" max="9" width="18.7109375" style="285" customWidth="1"/>
    <col min="10" max="10" width="11.28515625" style="110" customWidth="1"/>
    <col min="11" max="11" width="18.5703125" style="284" customWidth="1"/>
    <col min="12" max="12" width="18.140625" style="110" customWidth="1"/>
    <col min="13" max="13" width="1.7109375" style="110" customWidth="1"/>
    <col min="14" max="16384" width="9.140625" style="110"/>
  </cols>
  <sheetData>
    <row r="1" spans="2:13" s="115" customFormat="1" ht="50.1" customHeight="1" x14ac:dyDescent="0.25">
      <c r="B1" s="537" t="s">
        <v>264</v>
      </c>
      <c r="C1" s="537"/>
      <c r="D1" s="537"/>
      <c r="E1" s="537"/>
      <c r="F1" s="537"/>
      <c r="G1" s="537"/>
      <c r="H1" s="537"/>
      <c r="I1" s="537"/>
      <c r="J1" s="537"/>
      <c r="K1" s="537"/>
      <c r="L1" s="537"/>
      <c r="M1" s="116"/>
    </row>
    <row r="2" spans="2:13" s="115" customFormat="1" ht="9.9499999999999993" customHeight="1" x14ac:dyDescent="0.25">
      <c r="B2" s="120"/>
      <c r="C2" s="119"/>
      <c r="D2" s="119"/>
      <c r="E2" s="116"/>
      <c r="F2" s="117"/>
      <c r="G2" s="332"/>
      <c r="H2" s="331"/>
      <c r="I2" s="330"/>
      <c r="J2" s="116"/>
      <c r="K2" s="329"/>
      <c r="L2" s="116"/>
      <c r="M2" s="116"/>
    </row>
    <row r="3" spans="2:13" s="61" customFormat="1" ht="15" customHeight="1" x14ac:dyDescent="0.25">
      <c r="B3" s="218"/>
      <c r="C3" s="538"/>
      <c r="D3" s="538"/>
      <c r="E3" s="538"/>
      <c r="F3" s="218"/>
      <c r="G3" s="424"/>
      <c r="H3" s="425" t="s">
        <v>22</v>
      </c>
      <c r="I3" s="426" t="str">
        <f>'DADOS DA OBRA'!$J$21</f>
        <v>10/04/2026</v>
      </c>
      <c r="J3" s="2"/>
      <c r="K3" s="427" t="s">
        <v>60</v>
      </c>
      <c r="L3" s="428">
        <f>'BDI NORMAL (CD)'!J25/100</f>
        <v>0.30199999999999999</v>
      </c>
      <c r="M3" s="64"/>
    </row>
    <row r="4" spans="2:13" s="61" customFormat="1" ht="15" customHeight="1" x14ac:dyDescent="0.25">
      <c r="B4" s="1" t="s">
        <v>11</v>
      </c>
      <c r="C4" s="538" t="str">
        <f>'DADOS DA OBRA'!B12</f>
        <v>CONCLUSÃO DO REMANESCENTE DA OBRA DE REFORMA E AMPLIAÇÃO DA EFG EM ARTES BASILEU FRANÇA, LOCALIZADA EM GOIÂNIA-GO.</v>
      </c>
      <c r="D4" s="538"/>
      <c r="E4" s="538"/>
      <c r="F4" s="218"/>
      <c r="G4" s="424"/>
      <c r="H4" s="425" t="s">
        <v>12</v>
      </c>
      <c r="I4" s="426" t="str">
        <f>'CAPA - ORÇAMENTO'!$D$18</f>
        <v>00</v>
      </c>
      <c r="J4" s="2"/>
      <c r="K4" s="427" t="s">
        <v>62</v>
      </c>
      <c r="L4" s="429">
        <f>'BDI DIFERENCIADO (CD) '!J25/100</f>
        <v>0.2581</v>
      </c>
      <c r="M4" s="64"/>
    </row>
    <row r="5" spans="2:13" s="61" customFormat="1" ht="15" customHeight="1" x14ac:dyDescent="0.25">
      <c r="B5" s="1" t="s">
        <v>13</v>
      </c>
      <c r="C5" s="2" t="str">
        <f>'DADOS DA OBRA'!$B$15&amp;", "&amp;'DADOS DA OBRA'!$B$18&amp;""</f>
        <v>AVENIDA UNIVERSITÁRIA, N. 1750, SETOR UNIVERSITÁRIO</v>
      </c>
      <c r="D5" s="5"/>
      <c r="E5" s="5"/>
      <c r="F5" s="218"/>
      <c r="G5" s="424"/>
      <c r="H5" s="425" t="s">
        <v>108</v>
      </c>
      <c r="I5" s="430" t="str">
        <f>'DADOS DA OBRA'!$B$24</f>
        <v>6 MESES</v>
      </c>
      <c r="J5" s="5"/>
      <c r="K5" s="427"/>
      <c r="L5" s="422"/>
    </row>
    <row r="6" spans="2:13" s="61" customFormat="1" ht="15" customHeight="1" x14ac:dyDescent="0.25">
      <c r="B6" s="1" t="s">
        <v>262</v>
      </c>
      <c r="C6" s="431" t="str">
        <f>'DADOS DA OBRA'!$J$18 &amp; "-" &amp; 'DADOS DA OBRA'!$M$18</f>
        <v>GOIÂNIA-GO</v>
      </c>
      <c r="D6" s="2"/>
      <c r="E6" s="2"/>
      <c r="F6" s="218"/>
      <c r="G6" s="424"/>
      <c r="H6" s="432"/>
      <c r="I6" s="5"/>
      <c r="J6" s="5"/>
      <c r="K6" s="427"/>
      <c r="L6" s="422"/>
    </row>
    <row r="7" spans="2:13" s="61" customFormat="1" ht="15" customHeight="1" x14ac:dyDescent="0.25">
      <c r="B7" s="218"/>
      <c r="C7" s="4"/>
      <c r="D7" s="4"/>
      <c r="E7" s="2"/>
      <c r="F7" s="218"/>
      <c r="G7" s="424"/>
      <c r="H7" s="427"/>
      <c r="I7" s="422"/>
      <c r="J7" s="5"/>
      <c r="K7" s="427"/>
      <c r="L7" s="422"/>
    </row>
    <row r="8" spans="2:13" s="61" customFormat="1" ht="15" customHeight="1" x14ac:dyDescent="0.25">
      <c r="B8" s="85"/>
      <c r="C8" s="90"/>
      <c r="D8" s="90"/>
      <c r="E8" s="89"/>
      <c r="F8" s="85"/>
      <c r="G8" s="152"/>
      <c r="H8" s="215"/>
      <c r="I8" s="123"/>
      <c r="J8" s="91"/>
    </row>
    <row r="9" spans="2:13" s="112" customFormat="1" ht="6.95" customHeight="1" thickBot="1" x14ac:dyDescent="0.3">
      <c r="B9" s="113"/>
      <c r="C9" s="113"/>
      <c r="D9" s="113"/>
      <c r="F9" s="113"/>
      <c r="G9" s="328"/>
      <c r="H9" s="327"/>
      <c r="I9" s="203"/>
      <c r="K9" s="326"/>
      <c r="L9" s="68"/>
      <c r="M9" s="69"/>
    </row>
    <row r="10" spans="2:13" s="111" customFormat="1" ht="30" customHeight="1" thickBot="1" x14ac:dyDescent="0.3">
      <c r="B10" s="325" t="s">
        <v>23</v>
      </c>
      <c r="C10" s="322" t="s">
        <v>15</v>
      </c>
      <c r="D10" s="322" t="s">
        <v>33</v>
      </c>
      <c r="E10" s="322" t="s">
        <v>30</v>
      </c>
      <c r="F10" s="322" t="s">
        <v>24</v>
      </c>
      <c r="G10" s="324" t="s">
        <v>53</v>
      </c>
      <c r="H10" s="323" t="s">
        <v>54</v>
      </c>
      <c r="I10" s="322" t="s">
        <v>114</v>
      </c>
      <c r="J10" s="322" t="s">
        <v>113</v>
      </c>
      <c r="K10" s="322" t="s">
        <v>55</v>
      </c>
      <c r="L10" s="322" t="s">
        <v>115</v>
      </c>
    </row>
    <row r="11" spans="2:13" x14ac:dyDescent="0.25">
      <c r="B11" s="321" t="s">
        <v>70</v>
      </c>
      <c r="C11" s="318" t="s">
        <v>379</v>
      </c>
      <c r="D11" s="318"/>
      <c r="E11" s="319" t="s">
        <v>331</v>
      </c>
      <c r="F11" s="318"/>
      <c r="G11" s="320"/>
      <c r="H11" s="319" t="s">
        <v>73</v>
      </c>
      <c r="I11" s="318">
        <f>SUBTOTAL(9,I12:I19)</f>
        <v>476053.56</v>
      </c>
      <c r="J11" s="317"/>
      <c r="K11" s="316"/>
      <c r="L11" s="315">
        <f>SUBTOTAL(9,L12:L19)</f>
        <v>619821.54</v>
      </c>
    </row>
    <row r="12" spans="2:13" x14ac:dyDescent="0.25">
      <c r="B12" s="307" t="s">
        <v>127</v>
      </c>
      <c r="C12" s="305" t="s">
        <v>654</v>
      </c>
      <c r="D12" s="305" t="s">
        <v>1336</v>
      </c>
      <c r="E12" s="306" t="s">
        <v>129</v>
      </c>
      <c r="F12" s="305" t="s">
        <v>899</v>
      </c>
      <c r="G12" s="304">
        <v>6</v>
      </c>
      <c r="H12" s="303">
        <v>22463.68</v>
      </c>
      <c r="I12" s="280">
        <f t="shared" ref="I12:I19" si="0">TRUNC(G12 * H12, 2)</f>
        <v>134782.07999999999</v>
      </c>
      <c r="J12" s="409">
        <f t="shared" ref="J12:J19" si="1">+$L$3</f>
        <v>0.30199999999999999</v>
      </c>
      <c r="K12" s="302">
        <f t="shared" ref="K12:K19" si="2">TRUNC(H12 * (1 + J12), 2)</f>
        <v>29247.71</v>
      </c>
      <c r="L12" s="301">
        <f t="shared" ref="L12:L19" si="3">TRUNC(G12 * K12, 2)</f>
        <v>175486.26</v>
      </c>
    </row>
    <row r="13" spans="2:13" x14ac:dyDescent="0.25">
      <c r="B13" s="307" t="s">
        <v>128</v>
      </c>
      <c r="C13" s="305" t="s">
        <v>900</v>
      </c>
      <c r="D13" s="305" t="s">
        <v>1336</v>
      </c>
      <c r="E13" s="306" t="s">
        <v>901</v>
      </c>
      <c r="F13" s="305" t="s">
        <v>899</v>
      </c>
      <c r="G13" s="304">
        <v>6</v>
      </c>
      <c r="H13" s="303">
        <v>11735.24</v>
      </c>
      <c r="I13" s="280">
        <f t="shared" si="0"/>
        <v>70411.44</v>
      </c>
      <c r="J13" s="409">
        <f t="shared" si="1"/>
        <v>0.30199999999999999</v>
      </c>
      <c r="K13" s="302">
        <f t="shared" si="2"/>
        <v>15279.28</v>
      </c>
      <c r="L13" s="301">
        <f t="shared" si="3"/>
        <v>91675.68</v>
      </c>
    </row>
    <row r="14" spans="2:13" x14ac:dyDescent="0.25">
      <c r="B14" s="307" t="s">
        <v>902</v>
      </c>
      <c r="C14" s="305" t="s">
        <v>1352</v>
      </c>
      <c r="D14" s="305" t="s">
        <v>1336</v>
      </c>
      <c r="E14" s="306" t="s">
        <v>1353</v>
      </c>
      <c r="F14" s="305" t="s">
        <v>899</v>
      </c>
      <c r="G14" s="304">
        <v>12</v>
      </c>
      <c r="H14" s="303">
        <v>6426.25</v>
      </c>
      <c r="I14" s="280">
        <f t="shared" si="0"/>
        <v>77115</v>
      </c>
      <c r="J14" s="409">
        <f t="shared" si="1"/>
        <v>0.30199999999999999</v>
      </c>
      <c r="K14" s="302">
        <f t="shared" si="2"/>
        <v>8366.9699999999993</v>
      </c>
      <c r="L14" s="301">
        <f t="shared" si="3"/>
        <v>100403.64</v>
      </c>
    </row>
    <row r="15" spans="2:13" x14ac:dyDescent="0.25">
      <c r="B15" s="307" t="s">
        <v>1354</v>
      </c>
      <c r="C15" s="305" t="s">
        <v>1355</v>
      </c>
      <c r="D15" s="305" t="s">
        <v>1336</v>
      </c>
      <c r="E15" s="306" t="s">
        <v>1356</v>
      </c>
      <c r="F15" s="305" t="s">
        <v>899</v>
      </c>
      <c r="G15" s="304">
        <v>6</v>
      </c>
      <c r="H15" s="303">
        <v>4916.76</v>
      </c>
      <c r="I15" s="280">
        <f t="shared" si="0"/>
        <v>29500.560000000001</v>
      </c>
      <c r="J15" s="409">
        <f t="shared" si="1"/>
        <v>0.30199999999999999</v>
      </c>
      <c r="K15" s="302">
        <f t="shared" si="2"/>
        <v>6401.62</v>
      </c>
      <c r="L15" s="301">
        <f t="shared" si="3"/>
        <v>38409.72</v>
      </c>
    </row>
    <row r="16" spans="2:13" x14ac:dyDescent="0.25">
      <c r="B16" s="307" t="s">
        <v>1357</v>
      </c>
      <c r="C16" s="305" t="s">
        <v>1358</v>
      </c>
      <c r="D16" s="305" t="s">
        <v>1336</v>
      </c>
      <c r="E16" s="306" t="s">
        <v>1359</v>
      </c>
      <c r="F16" s="305" t="s">
        <v>899</v>
      </c>
      <c r="G16" s="304">
        <v>6</v>
      </c>
      <c r="H16" s="303">
        <v>5736.36</v>
      </c>
      <c r="I16" s="280">
        <f t="shared" si="0"/>
        <v>34418.160000000003</v>
      </c>
      <c r="J16" s="409">
        <f t="shared" si="1"/>
        <v>0.30199999999999999</v>
      </c>
      <c r="K16" s="302">
        <f t="shared" si="2"/>
        <v>7468.74</v>
      </c>
      <c r="L16" s="301">
        <f t="shared" si="3"/>
        <v>44812.44</v>
      </c>
    </row>
    <row r="17" spans="2:12" x14ac:dyDescent="0.25">
      <c r="B17" s="307" t="s">
        <v>1360</v>
      </c>
      <c r="C17" s="305" t="s">
        <v>1361</v>
      </c>
      <c r="D17" s="305" t="s">
        <v>1336</v>
      </c>
      <c r="E17" s="306" t="s">
        <v>1362</v>
      </c>
      <c r="F17" s="305" t="s">
        <v>899</v>
      </c>
      <c r="G17" s="304">
        <v>6</v>
      </c>
      <c r="H17" s="303">
        <v>4916.76</v>
      </c>
      <c r="I17" s="280">
        <f t="shared" si="0"/>
        <v>29500.560000000001</v>
      </c>
      <c r="J17" s="409">
        <f t="shared" si="1"/>
        <v>0.30199999999999999</v>
      </c>
      <c r="K17" s="302">
        <f t="shared" si="2"/>
        <v>6401.62</v>
      </c>
      <c r="L17" s="301">
        <f t="shared" si="3"/>
        <v>38409.72</v>
      </c>
    </row>
    <row r="18" spans="2:12" x14ac:dyDescent="0.25">
      <c r="B18" s="307" t="s">
        <v>1363</v>
      </c>
      <c r="C18" s="305" t="s">
        <v>1364</v>
      </c>
      <c r="D18" s="305" t="s">
        <v>1336</v>
      </c>
      <c r="E18" s="306" t="s">
        <v>1365</v>
      </c>
      <c r="F18" s="305" t="s">
        <v>899</v>
      </c>
      <c r="G18" s="304">
        <v>6</v>
      </c>
      <c r="H18" s="303">
        <v>6268.93</v>
      </c>
      <c r="I18" s="280">
        <f t="shared" si="0"/>
        <v>37613.58</v>
      </c>
      <c r="J18" s="409">
        <f t="shared" si="1"/>
        <v>0.30199999999999999</v>
      </c>
      <c r="K18" s="302">
        <f t="shared" si="2"/>
        <v>8162.14</v>
      </c>
      <c r="L18" s="301">
        <f t="shared" si="3"/>
        <v>48972.84</v>
      </c>
    </row>
    <row r="19" spans="2:12" x14ac:dyDescent="0.25">
      <c r="B19" s="307" t="s">
        <v>1366</v>
      </c>
      <c r="C19" s="305" t="s">
        <v>1367</v>
      </c>
      <c r="D19" s="305" t="s">
        <v>1336</v>
      </c>
      <c r="E19" s="306" t="s">
        <v>1368</v>
      </c>
      <c r="F19" s="305" t="s">
        <v>899</v>
      </c>
      <c r="G19" s="304">
        <v>18</v>
      </c>
      <c r="H19" s="303">
        <v>3484.01</v>
      </c>
      <c r="I19" s="280">
        <f t="shared" si="0"/>
        <v>62712.18</v>
      </c>
      <c r="J19" s="409">
        <f t="shared" si="1"/>
        <v>0.30199999999999999</v>
      </c>
      <c r="K19" s="302">
        <f t="shared" si="2"/>
        <v>4536.18</v>
      </c>
      <c r="L19" s="301">
        <f t="shared" si="3"/>
        <v>81651.240000000005</v>
      </c>
    </row>
    <row r="20" spans="2:12" x14ac:dyDescent="0.25">
      <c r="B20" s="314" t="s">
        <v>656</v>
      </c>
      <c r="C20" s="311" t="s">
        <v>379</v>
      </c>
      <c r="D20" s="311"/>
      <c r="E20" s="312" t="s">
        <v>1369</v>
      </c>
      <c r="F20" s="311"/>
      <c r="G20" s="313"/>
      <c r="H20" s="312" t="s">
        <v>73</v>
      </c>
      <c r="I20" s="311">
        <f>SUBTOTAL(9,I21:I443)</f>
        <v>3079325.7599999984</v>
      </c>
      <c r="J20" s="310"/>
      <c r="K20" s="309"/>
      <c r="L20" s="308">
        <f>SUBTOTAL(9,L21:L443)</f>
        <v>4000405.3000000026</v>
      </c>
    </row>
    <row r="21" spans="2:12" x14ac:dyDescent="0.25">
      <c r="B21" s="314" t="s">
        <v>135</v>
      </c>
      <c r="C21" s="311" t="s">
        <v>379</v>
      </c>
      <c r="D21" s="311"/>
      <c r="E21" s="312" t="s">
        <v>1370</v>
      </c>
      <c r="F21" s="311"/>
      <c r="G21" s="313"/>
      <c r="H21" s="312" t="s">
        <v>73</v>
      </c>
      <c r="I21" s="311">
        <f>SUBTOTAL(9,I22:I24)</f>
        <v>18155.37</v>
      </c>
      <c r="J21" s="310"/>
      <c r="K21" s="309"/>
      <c r="L21" s="308">
        <f>SUBTOTAL(9,L22:L24)</f>
        <v>23637.87</v>
      </c>
    </row>
    <row r="22" spans="2:12" ht="25.5" x14ac:dyDescent="0.25">
      <c r="B22" s="307" t="s">
        <v>132</v>
      </c>
      <c r="C22" s="305" t="s">
        <v>697</v>
      </c>
      <c r="D22" s="305" t="s">
        <v>1336</v>
      </c>
      <c r="E22" s="306" t="s">
        <v>338</v>
      </c>
      <c r="F22" s="305" t="s">
        <v>131</v>
      </c>
      <c r="G22" s="304">
        <v>34.97</v>
      </c>
      <c r="H22" s="303">
        <v>5.97</v>
      </c>
      <c r="I22" s="280">
        <f t="shared" ref="I22:I24" si="4">TRUNC(G22 * H22, 2)</f>
        <v>208.77</v>
      </c>
      <c r="J22" s="409">
        <f t="shared" ref="J22:J24" si="5">+$L$3</f>
        <v>0.30199999999999999</v>
      </c>
      <c r="K22" s="302">
        <f t="shared" ref="K22:K24" si="6">TRUNC(H22 * (1 + J22), 2)</f>
        <v>7.77</v>
      </c>
      <c r="L22" s="301">
        <f t="shared" ref="L22:L24" si="7">TRUNC(G22 * K22, 2)</f>
        <v>271.70999999999998</v>
      </c>
    </row>
    <row r="23" spans="2:12" x14ac:dyDescent="0.25">
      <c r="B23" s="307" t="s">
        <v>133</v>
      </c>
      <c r="C23" s="305" t="s">
        <v>1371</v>
      </c>
      <c r="D23" s="305" t="s">
        <v>160</v>
      </c>
      <c r="E23" s="306" t="s">
        <v>1372</v>
      </c>
      <c r="F23" s="305" t="s">
        <v>131</v>
      </c>
      <c r="G23" s="304">
        <v>160</v>
      </c>
      <c r="H23" s="303">
        <v>99.94</v>
      </c>
      <c r="I23" s="280">
        <f t="shared" si="4"/>
        <v>15990.4</v>
      </c>
      <c r="J23" s="409">
        <f t="shared" si="5"/>
        <v>0.30199999999999999</v>
      </c>
      <c r="K23" s="302">
        <f t="shared" si="6"/>
        <v>130.12</v>
      </c>
      <c r="L23" s="301">
        <f t="shared" si="7"/>
        <v>20819.2</v>
      </c>
    </row>
    <row r="24" spans="2:12" x14ac:dyDescent="0.25">
      <c r="B24" s="307" t="s">
        <v>134</v>
      </c>
      <c r="C24" s="305" t="s">
        <v>1373</v>
      </c>
      <c r="D24" s="305" t="s">
        <v>1336</v>
      </c>
      <c r="E24" s="306" t="s">
        <v>1374</v>
      </c>
      <c r="F24" s="305" t="s">
        <v>131</v>
      </c>
      <c r="G24" s="304">
        <v>4</v>
      </c>
      <c r="H24" s="303">
        <v>489.05</v>
      </c>
      <c r="I24" s="280">
        <f t="shared" si="4"/>
        <v>1956.2</v>
      </c>
      <c r="J24" s="409">
        <f t="shared" si="5"/>
        <v>0.30199999999999999</v>
      </c>
      <c r="K24" s="302">
        <f t="shared" si="6"/>
        <v>636.74</v>
      </c>
      <c r="L24" s="301">
        <f t="shared" si="7"/>
        <v>2546.96</v>
      </c>
    </row>
    <row r="25" spans="2:12" x14ac:dyDescent="0.25">
      <c r="B25" s="314" t="s">
        <v>143</v>
      </c>
      <c r="C25" s="311" t="s">
        <v>379</v>
      </c>
      <c r="D25" s="311"/>
      <c r="E25" s="312" t="s">
        <v>1375</v>
      </c>
      <c r="F25" s="311"/>
      <c r="G25" s="313"/>
      <c r="H25" s="312" t="s">
        <v>73</v>
      </c>
      <c r="I25" s="311">
        <f>SUBTOTAL(9,I26:I30)</f>
        <v>13411.97</v>
      </c>
      <c r="J25" s="310"/>
      <c r="K25" s="309"/>
      <c r="L25" s="308">
        <f>SUBTOTAL(9,L26:L30)</f>
        <v>17452.43</v>
      </c>
    </row>
    <row r="26" spans="2:12" x14ac:dyDescent="0.25">
      <c r="B26" s="307" t="s">
        <v>144</v>
      </c>
      <c r="C26" s="305" t="s">
        <v>722</v>
      </c>
      <c r="D26" s="305" t="s">
        <v>1336</v>
      </c>
      <c r="E26" s="306" t="s">
        <v>149</v>
      </c>
      <c r="F26" s="305" t="s">
        <v>138</v>
      </c>
      <c r="G26" s="304">
        <v>179.99</v>
      </c>
      <c r="H26" s="303">
        <v>48.31</v>
      </c>
      <c r="I26" s="280">
        <f t="shared" ref="I26:I30" si="8">TRUNC(G26 * H26, 2)</f>
        <v>8695.31</v>
      </c>
      <c r="J26" s="409">
        <f t="shared" ref="J26:J33" si="9">+$L$3</f>
        <v>0.30199999999999999</v>
      </c>
      <c r="K26" s="302">
        <f t="shared" ref="K26:K30" si="10">TRUNC(H26 * (1 + J26), 2)</f>
        <v>62.89</v>
      </c>
      <c r="L26" s="301">
        <f t="shared" ref="L26:L30" si="11">TRUNC(G26 * K26, 2)</f>
        <v>11319.57</v>
      </c>
    </row>
    <row r="27" spans="2:12" x14ac:dyDescent="0.25">
      <c r="B27" s="307" t="s">
        <v>145</v>
      </c>
      <c r="C27" s="305" t="s">
        <v>791</v>
      </c>
      <c r="D27" s="305" t="s">
        <v>1336</v>
      </c>
      <c r="E27" s="306" t="s">
        <v>226</v>
      </c>
      <c r="F27" s="305" t="s">
        <v>138</v>
      </c>
      <c r="G27" s="304">
        <v>409.33</v>
      </c>
      <c r="H27" s="303">
        <v>5.12</v>
      </c>
      <c r="I27" s="280">
        <f t="shared" si="8"/>
        <v>2095.7600000000002</v>
      </c>
      <c r="J27" s="409">
        <f t="shared" si="9"/>
        <v>0.30199999999999999</v>
      </c>
      <c r="K27" s="302">
        <f t="shared" si="10"/>
        <v>6.66</v>
      </c>
      <c r="L27" s="301">
        <f t="shared" si="11"/>
        <v>2726.13</v>
      </c>
    </row>
    <row r="28" spans="2:12" x14ac:dyDescent="0.25">
      <c r="B28" s="307" t="s">
        <v>146</v>
      </c>
      <c r="C28" s="305" t="s">
        <v>904</v>
      </c>
      <c r="D28" s="305" t="s">
        <v>1336</v>
      </c>
      <c r="E28" s="306" t="s">
        <v>905</v>
      </c>
      <c r="F28" s="305" t="s">
        <v>138</v>
      </c>
      <c r="G28" s="304">
        <v>44.5</v>
      </c>
      <c r="H28" s="303">
        <v>2.33</v>
      </c>
      <c r="I28" s="280">
        <f t="shared" si="8"/>
        <v>103.68</v>
      </c>
      <c r="J28" s="409">
        <f t="shared" si="9"/>
        <v>0.30199999999999999</v>
      </c>
      <c r="K28" s="302">
        <f t="shared" si="10"/>
        <v>3.03</v>
      </c>
      <c r="L28" s="301">
        <f t="shared" si="11"/>
        <v>134.83000000000001</v>
      </c>
    </row>
    <row r="29" spans="2:12" x14ac:dyDescent="0.25">
      <c r="B29" s="307" t="s">
        <v>269</v>
      </c>
      <c r="C29" s="305" t="s">
        <v>739</v>
      </c>
      <c r="D29" s="305" t="s">
        <v>1336</v>
      </c>
      <c r="E29" s="306" t="s">
        <v>224</v>
      </c>
      <c r="F29" s="305" t="s">
        <v>131</v>
      </c>
      <c r="G29" s="304">
        <v>448.81</v>
      </c>
      <c r="H29" s="303">
        <v>0.56000000000000005</v>
      </c>
      <c r="I29" s="280">
        <f t="shared" si="8"/>
        <v>251.33</v>
      </c>
      <c r="J29" s="409">
        <f t="shared" si="9"/>
        <v>0.30199999999999999</v>
      </c>
      <c r="K29" s="302">
        <f t="shared" si="10"/>
        <v>0.72</v>
      </c>
      <c r="L29" s="301">
        <f t="shared" si="11"/>
        <v>323.14</v>
      </c>
    </row>
    <row r="30" spans="2:12" x14ac:dyDescent="0.25">
      <c r="B30" s="307" t="s">
        <v>903</v>
      </c>
      <c r="C30" s="305" t="s">
        <v>1376</v>
      </c>
      <c r="D30" s="305" t="s">
        <v>1336</v>
      </c>
      <c r="E30" s="306" t="s">
        <v>1377</v>
      </c>
      <c r="F30" s="305" t="s">
        <v>138</v>
      </c>
      <c r="G30" s="304">
        <v>1551.98</v>
      </c>
      <c r="H30" s="303">
        <v>1.46</v>
      </c>
      <c r="I30" s="280">
        <f t="shared" si="8"/>
        <v>2265.89</v>
      </c>
      <c r="J30" s="409">
        <f t="shared" si="9"/>
        <v>0.30199999999999999</v>
      </c>
      <c r="K30" s="302">
        <f t="shared" si="10"/>
        <v>1.9</v>
      </c>
      <c r="L30" s="301">
        <f t="shared" si="11"/>
        <v>2948.76</v>
      </c>
    </row>
    <row r="31" spans="2:12" x14ac:dyDescent="0.25">
      <c r="B31" s="314" t="s">
        <v>1378</v>
      </c>
      <c r="C31" s="311" t="s">
        <v>379</v>
      </c>
      <c r="D31" s="311"/>
      <c r="E31" s="312" t="s">
        <v>1379</v>
      </c>
      <c r="F31" s="311"/>
      <c r="G31" s="313"/>
      <c r="H31" s="312" t="s">
        <v>73</v>
      </c>
      <c r="I31" s="311">
        <f>SUBTOTAL(9,I32:I33)</f>
        <v>137413.85</v>
      </c>
      <c r="J31" s="310"/>
      <c r="K31" s="309"/>
      <c r="L31" s="308">
        <f>SUBTOTAL(9,L32:L33)</f>
        <v>178746.56</v>
      </c>
    </row>
    <row r="32" spans="2:12" x14ac:dyDescent="0.25">
      <c r="B32" s="307" t="s">
        <v>1380</v>
      </c>
      <c r="C32" s="305" t="s">
        <v>1381</v>
      </c>
      <c r="D32" s="305" t="s">
        <v>1336</v>
      </c>
      <c r="E32" s="306" t="s">
        <v>1382</v>
      </c>
      <c r="F32" s="305" t="s">
        <v>138</v>
      </c>
      <c r="G32" s="304">
        <v>514.48</v>
      </c>
      <c r="H32" s="303">
        <v>110.23</v>
      </c>
      <c r="I32" s="280">
        <f t="shared" ref="I32:I33" si="12">TRUNC(G32 * H32, 2)</f>
        <v>56711.13</v>
      </c>
      <c r="J32" s="409">
        <f t="shared" si="9"/>
        <v>0.30199999999999999</v>
      </c>
      <c r="K32" s="302">
        <f t="shared" ref="K32:K33" si="13">TRUNC(H32 * (1 + J32), 2)</f>
        <v>143.51</v>
      </c>
      <c r="L32" s="301">
        <f t="shared" ref="L32:L33" si="14">TRUNC(G32 * K32, 2)</f>
        <v>73833.02</v>
      </c>
    </row>
    <row r="33" spans="2:12" x14ac:dyDescent="0.25">
      <c r="B33" s="307" t="s">
        <v>1383</v>
      </c>
      <c r="C33" s="305" t="s">
        <v>908</v>
      </c>
      <c r="D33" s="305" t="s">
        <v>1336</v>
      </c>
      <c r="E33" s="306" t="s">
        <v>909</v>
      </c>
      <c r="F33" s="305" t="s">
        <v>910</v>
      </c>
      <c r="G33" s="304">
        <v>31039.51</v>
      </c>
      <c r="H33" s="303">
        <v>2.6</v>
      </c>
      <c r="I33" s="280">
        <f t="shared" si="12"/>
        <v>80702.720000000001</v>
      </c>
      <c r="J33" s="409">
        <f t="shared" si="9"/>
        <v>0.30199999999999999</v>
      </c>
      <c r="K33" s="302">
        <f t="shared" si="13"/>
        <v>3.38</v>
      </c>
      <c r="L33" s="301">
        <f t="shared" si="14"/>
        <v>104913.54</v>
      </c>
    </row>
    <row r="34" spans="2:12" x14ac:dyDescent="0.25">
      <c r="B34" s="314" t="s">
        <v>1384</v>
      </c>
      <c r="C34" s="311" t="s">
        <v>379</v>
      </c>
      <c r="D34" s="311"/>
      <c r="E34" s="312" t="s">
        <v>1385</v>
      </c>
      <c r="F34" s="311"/>
      <c r="G34" s="313"/>
      <c r="H34" s="312" t="s">
        <v>73</v>
      </c>
      <c r="I34" s="311">
        <f>SUBTOTAL(9,I35:I94)</f>
        <v>227399.44000000003</v>
      </c>
      <c r="J34" s="310"/>
      <c r="K34" s="309"/>
      <c r="L34" s="308">
        <f>SUBTOTAL(9,L35:L94)</f>
        <v>296041.39000000013</v>
      </c>
    </row>
    <row r="35" spans="2:12" x14ac:dyDescent="0.25">
      <c r="B35" s="314" t="s">
        <v>1386</v>
      </c>
      <c r="C35" s="311" t="s">
        <v>379</v>
      </c>
      <c r="D35" s="311"/>
      <c r="E35" s="312" t="s">
        <v>341</v>
      </c>
      <c r="F35" s="311"/>
      <c r="G35" s="313"/>
      <c r="H35" s="312" t="s">
        <v>73</v>
      </c>
      <c r="I35" s="311">
        <f>SUBTOTAL(9,I36:I43)</f>
        <v>25789.93</v>
      </c>
      <c r="J35" s="310"/>
      <c r="K35" s="309"/>
      <c r="L35" s="308">
        <f>SUBTOTAL(9,L36:L43)</f>
        <v>33573.619999999995</v>
      </c>
    </row>
    <row r="36" spans="2:12" ht="25.5" x14ac:dyDescent="0.25">
      <c r="B36" s="307" t="s">
        <v>1387</v>
      </c>
      <c r="C36" s="305" t="s">
        <v>1388</v>
      </c>
      <c r="D36" s="305" t="s">
        <v>130</v>
      </c>
      <c r="E36" s="306" t="s">
        <v>1389</v>
      </c>
      <c r="F36" s="305" t="s">
        <v>188</v>
      </c>
      <c r="G36" s="304">
        <v>158</v>
      </c>
      <c r="H36" s="303">
        <v>22.62</v>
      </c>
      <c r="I36" s="280">
        <f t="shared" ref="I36:I43" si="15">TRUNC(G36 * H36, 2)</f>
        <v>3573.96</v>
      </c>
      <c r="J36" s="409">
        <f t="shared" ref="J36:J94" si="16">+$L$3</f>
        <v>0.30199999999999999</v>
      </c>
      <c r="K36" s="302">
        <f t="shared" ref="K36:K43" si="17">TRUNC(H36 * (1 + J36), 2)</f>
        <v>29.45</v>
      </c>
      <c r="L36" s="301">
        <f t="shared" ref="L36:L43" si="18">TRUNC(G36 * K36, 2)</f>
        <v>4653.1000000000004</v>
      </c>
    </row>
    <row r="37" spans="2:12" ht="12.75" customHeight="1" x14ac:dyDescent="0.25">
      <c r="B37" s="307" t="s">
        <v>1390</v>
      </c>
      <c r="C37" s="305" t="s">
        <v>732</v>
      </c>
      <c r="D37" s="305" t="s">
        <v>1336</v>
      </c>
      <c r="E37" s="306" t="s">
        <v>1391</v>
      </c>
      <c r="F37" s="305" t="s">
        <v>156</v>
      </c>
      <c r="G37" s="304">
        <v>77.23</v>
      </c>
      <c r="H37" s="303">
        <v>11.8</v>
      </c>
      <c r="I37" s="280">
        <f t="shared" si="15"/>
        <v>911.31</v>
      </c>
      <c r="J37" s="409">
        <f t="shared" si="16"/>
        <v>0.30199999999999999</v>
      </c>
      <c r="K37" s="302">
        <f t="shared" si="17"/>
        <v>15.36</v>
      </c>
      <c r="L37" s="301">
        <f t="shared" si="18"/>
        <v>1186.25</v>
      </c>
    </row>
    <row r="38" spans="2:12" x14ac:dyDescent="0.25">
      <c r="B38" s="307" t="s">
        <v>1392</v>
      </c>
      <c r="C38" s="305" t="s">
        <v>734</v>
      </c>
      <c r="D38" s="305" t="s">
        <v>1336</v>
      </c>
      <c r="E38" s="306" t="s">
        <v>1393</v>
      </c>
      <c r="F38" s="305" t="s">
        <v>156</v>
      </c>
      <c r="G38" s="304">
        <v>138.37</v>
      </c>
      <c r="H38" s="303">
        <v>11.53</v>
      </c>
      <c r="I38" s="280">
        <f t="shared" si="15"/>
        <v>1595.4</v>
      </c>
      <c r="J38" s="409">
        <f t="shared" si="16"/>
        <v>0.30199999999999999</v>
      </c>
      <c r="K38" s="302">
        <f t="shared" si="17"/>
        <v>15.01</v>
      </c>
      <c r="L38" s="301">
        <f t="shared" si="18"/>
        <v>2076.9299999999998</v>
      </c>
    </row>
    <row r="39" spans="2:12" x14ac:dyDescent="0.25">
      <c r="B39" s="307" t="s">
        <v>1394</v>
      </c>
      <c r="C39" s="305" t="s">
        <v>729</v>
      </c>
      <c r="D39" s="305" t="s">
        <v>1336</v>
      </c>
      <c r="E39" s="306" t="s">
        <v>155</v>
      </c>
      <c r="F39" s="305" t="s">
        <v>156</v>
      </c>
      <c r="G39" s="304">
        <v>560.48</v>
      </c>
      <c r="H39" s="303">
        <v>11.81</v>
      </c>
      <c r="I39" s="280">
        <f t="shared" si="15"/>
        <v>6619.26</v>
      </c>
      <c r="J39" s="409">
        <f t="shared" si="16"/>
        <v>0.30199999999999999</v>
      </c>
      <c r="K39" s="302">
        <f t="shared" si="17"/>
        <v>15.37</v>
      </c>
      <c r="L39" s="301">
        <f t="shared" si="18"/>
        <v>8614.57</v>
      </c>
    </row>
    <row r="40" spans="2:12" x14ac:dyDescent="0.25">
      <c r="B40" s="307" t="s">
        <v>1395</v>
      </c>
      <c r="C40" s="305" t="s">
        <v>1396</v>
      </c>
      <c r="D40" s="305" t="s">
        <v>1336</v>
      </c>
      <c r="E40" s="306" t="s">
        <v>1397</v>
      </c>
      <c r="F40" s="305" t="s">
        <v>138</v>
      </c>
      <c r="G40" s="304">
        <v>17.98</v>
      </c>
      <c r="H40" s="303">
        <v>604.6</v>
      </c>
      <c r="I40" s="280">
        <f t="shared" si="15"/>
        <v>10870.7</v>
      </c>
      <c r="J40" s="409">
        <f t="shared" si="16"/>
        <v>0.30199999999999999</v>
      </c>
      <c r="K40" s="302">
        <f t="shared" si="17"/>
        <v>787.18</v>
      </c>
      <c r="L40" s="301">
        <f t="shared" si="18"/>
        <v>14153.49</v>
      </c>
    </row>
    <row r="41" spans="2:12" x14ac:dyDescent="0.25">
      <c r="B41" s="307" t="s">
        <v>1398</v>
      </c>
      <c r="C41" s="305" t="s">
        <v>1399</v>
      </c>
      <c r="D41" s="305" t="s">
        <v>1336</v>
      </c>
      <c r="E41" s="306" t="s">
        <v>1400</v>
      </c>
      <c r="F41" s="305" t="s">
        <v>138</v>
      </c>
      <c r="G41" s="304">
        <v>17.98</v>
      </c>
      <c r="H41" s="303">
        <v>56.67</v>
      </c>
      <c r="I41" s="280">
        <f t="shared" si="15"/>
        <v>1018.92</v>
      </c>
      <c r="J41" s="409">
        <f t="shared" si="16"/>
        <v>0.30199999999999999</v>
      </c>
      <c r="K41" s="302">
        <f t="shared" si="17"/>
        <v>73.78</v>
      </c>
      <c r="L41" s="301">
        <f t="shared" si="18"/>
        <v>1326.56</v>
      </c>
    </row>
    <row r="42" spans="2:12" x14ac:dyDescent="0.25">
      <c r="B42" s="307" t="s">
        <v>1401</v>
      </c>
      <c r="C42" s="305" t="s">
        <v>1042</v>
      </c>
      <c r="D42" s="305" t="s">
        <v>1336</v>
      </c>
      <c r="E42" s="306" t="s">
        <v>1043</v>
      </c>
      <c r="F42" s="305" t="s">
        <v>138</v>
      </c>
      <c r="G42" s="304">
        <v>17.98</v>
      </c>
      <c r="H42" s="303">
        <v>53.72</v>
      </c>
      <c r="I42" s="280">
        <f t="shared" si="15"/>
        <v>965.88</v>
      </c>
      <c r="J42" s="409">
        <f t="shared" si="16"/>
        <v>0.30199999999999999</v>
      </c>
      <c r="K42" s="302">
        <f t="shared" si="17"/>
        <v>69.94</v>
      </c>
      <c r="L42" s="301">
        <f t="shared" si="18"/>
        <v>1257.52</v>
      </c>
    </row>
    <row r="43" spans="2:12" x14ac:dyDescent="0.25">
      <c r="B43" s="307" t="s">
        <v>1402</v>
      </c>
      <c r="C43" s="305" t="s">
        <v>789</v>
      </c>
      <c r="D43" s="305" t="s">
        <v>1336</v>
      </c>
      <c r="E43" s="306" t="s">
        <v>154</v>
      </c>
      <c r="F43" s="305" t="s">
        <v>137</v>
      </c>
      <c r="G43" s="304">
        <v>14</v>
      </c>
      <c r="H43" s="303">
        <v>16.75</v>
      </c>
      <c r="I43" s="280">
        <f t="shared" si="15"/>
        <v>234.5</v>
      </c>
      <c r="J43" s="409">
        <f t="shared" si="16"/>
        <v>0.30199999999999999</v>
      </c>
      <c r="K43" s="302">
        <f t="shared" si="17"/>
        <v>21.8</v>
      </c>
      <c r="L43" s="301">
        <f t="shared" si="18"/>
        <v>305.2</v>
      </c>
    </row>
    <row r="44" spans="2:12" x14ac:dyDescent="0.25">
      <c r="B44" s="314" t="s">
        <v>1403</v>
      </c>
      <c r="C44" s="311" t="s">
        <v>379</v>
      </c>
      <c r="D44" s="311"/>
      <c r="E44" s="312" t="s">
        <v>1404</v>
      </c>
      <c r="F44" s="311"/>
      <c r="G44" s="313"/>
      <c r="H44" s="312" t="s">
        <v>73</v>
      </c>
      <c r="I44" s="311">
        <f>SUBTOTAL(9,I45:I55)</f>
        <v>4756.3999999999987</v>
      </c>
      <c r="J44" s="310"/>
      <c r="K44" s="309"/>
      <c r="L44" s="308">
        <f>SUBTOTAL(9,L45:L55)</f>
        <v>6192.34</v>
      </c>
    </row>
    <row r="45" spans="2:12" x14ac:dyDescent="0.25">
      <c r="B45" s="307" t="s">
        <v>1405</v>
      </c>
      <c r="C45" s="305" t="s">
        <v>1406</v>
      </c>
      <c r="D45" s="305" t="s">
        <v>1336</v>
      </c>
      <c r="E45" s="306" t="s">
        <v>1407</v>
      </c>
      <c r="F45" s="305" t="s">
        <v>138</v>
      </c>
      <c r="G45" s="304">
        <v>0.62</v>
      </c>
      <c r="H45" s="303">
        <v>513.11</v>
      </c>
      <c r="I45" s="280">
        <f t="shared" ref="I45:I55" si="19">TRUNC(G45 * H45, 2)</f>
        <v>318.12</v>
      </c>
      <c r="J45" s="409">
        <f t="shared" si="16"/>
        <v>0.30199999999999999</v>
      </c>
      <c r="K45" s="302">
        <f t="shared" ref="K45:K55" si="20">TRUNC(H45 * (1 + J45), 2)</f>
        <v>668.06</v>
      </c>
      <c r="L45" s="301">
        <f t="shared" ref="L45:L55" si="21">TRUNC(G45 * K45, 2)</f>
        <v>414.19</v>
      </c>
    </row>
    <row r="46" spans="2:12" ht="12.75" customHeight="1" x14ac:dyDescent="0.25">
      <c r="B46" s="307" t="s">
        <v>1408</v>
      </c>
      <c r="C46" s="305" t="s">
        <v>1248</v>
      </c>
      <c r="D46" s="305" t="s">
        <v>1336</v>
      </c>
      <c r="E46" s="306" t="s">
        <v>1249</v>
      </c>
      <c r="F46" s="305" t="s">
        <v>138</v>
      </c>
      <c r="G46" s="304">
        <v>0.62</v>
      </c>
      <c r="H46" s="303">
        <v>64.319999999999993</v>
      </c>
      <c r="I46" s="280">
        <f t="shared" si="19"/>
        <v>39.869999999999997</v>
      </c>
      <c r="J46" s="409">
        <f t="shared" si="16"/>
        <v>0.30199999999999999</v>
      </c>
      <c r="K46" s="302">
        <f t="shared" si="20"/>
        <v>83.74</v>
      </c>
      <c r="L46" s="301">
        <f t="shared" si="21"/>
        <v>51.91</v>
      </c>
    </row>
    <row r="47" spans="2:12" x14ac:dyDescent="0.25">
      <c r="B47" s="307" t="s">
        <v>1409</v>
      </c>
      <c r="C47" s="305" t="s">
        <v>1410</v>
      </c>
      <c r="D47" s="305" t="s">
        <v>1336</v>
      </c>
      <c r="E47" s="306" t="s">
        <v>1411</v>
      </c>
      <c r="F47" s="305" t="s">
        <v>131</v>
      </c>
      <c r="G47" s="304">
        <v>11.11</v>
      </c>
      <c r="H47" s="303">
        <v>142.93</v>
      </c>
      <c r="I47" s="280">
        <f t="shared" si="19"/>
        <v>1587.95</v>
      </c>
      <c r="J47" s="409">
        <f t="shared" si="16"/>
        <v>0.30199999999999999</v>
      </c>
      <c r="K47" s="302">
        <f t="shared" si="20"/>
        <v>186.09</v>
      </c>
      <c r="L47" s="301">
        <f t="shared" si="21"/>
        <v>2067.4499999999998</v>
      </c>
    </row>
    <row r="48" spans="2:12" x14ac:dyDescent="0.25">
      <c r="B48" s="307" t="s">
        <v>1412</v>
      </c>
      <c r="C48" s="305" t="s">
        <v>732</v>
      </c>
      <c r="D48" s="305" t="s">
        <v>1336</v>
      </c>
      <c r="E48" s="306" t="s">
        <v>1391</v>
      </c>
      <c r="F48" s="305" t="s">
        <v>156</v>
      </c>
      <c r="G48" s="304">
        <v>56.21</v>
      </c>
      <c r="H48" s="303">
        <v>11.8</v>
      </c>
      <c r="I48" s="280">
        <f t="shared" si="19"/>
        <v>663.27</v>
      </c>
      <c r="J48" s="409">
        <f t="shared" si="16"/>
        <v>0.30199999999999999</v>
      </c>
      <c r="K48" s="302">
        <f t="shared" si="20"/>
        <v>15.36</v>
      </c>
      <c r="L48" s="301">
        <f t="shared" si="21"/>
        <v>863.38</v>
      </c>
    </row>
    <row r="49" spans="2:12" x14ac:dyDescent="0.25">
      <c r="B49" s="307" t="s">
        <v>1413</v>
      </c>
      <c r="C49" s="305" t="s">
        <v>734</v>
      </c>
      <c r="D49" s="305" t="s">
        <v>1336</v>
      </c>
      <c r="E49" s="306" t="s">
        <v>1393</v>
      </c>
      <c r="F49" s="305" t="s">
        <v>156</v>
      </c>
      <c r="G49" s="304">
        <v>31.28</v>
      </c>
      <c r="H49" s="303">
        <v>11.53</v>
      </c>
      <c r="I49" s="280">
        <f t="shared" si="19"/>
        <v>360.65</v>
      </c>
      <c r="J49" s="409">
        <f t="shared" si="16"/>
        <v>0.30199999999999999</v>
      </c>
      <c r="K49" s="302">
        <f t="shared" si="20"/>
        <v>15.01</v>
      </c>
      <c r="L49" s="301">
        <f t="shared" si="21"/>
        <v>469.51</v>
      </c>
    </row>
    <row r="50" spans="2:12" x14ac:dyDescent="0.25">
      <c r="B50" s="307" t="s">
        <v>1414</v>
      </c>
      <c r="C50" s="305" t="s">
        <v>779</v>
      </c>
      <c r="D50" s="305" t="s">
        <v>1336</v>
      </c>
      <c r="E50" s="306" t="s">
        <v>1415</v>
      </c>
      <c r="F50" s="305" t="s">
        <v>156</v>
      </c>
      <c r="G50" s="304">
        <v>12.42</v>
      </c>
      <c r="H50" s="303">
        <v>12.27</v>
      </c>
      <c r="I50" s="280">
        <f t="shared" si="19"/>
        <v>152.38999999999999</v>
      </c>
      <c r="J50" s="409">
        <f t="shared" si="16"/>
        <v>0.30199999999999999</v>
      </c>
      <c r="K50" s="302">
        <f t="shared" si="20"/>
        <v>15.97</v>
      </c>
      <c r="L50" s="301">
        <f t="shared" si="21"/>
        <v>198.34</v>
      </c>
    </row>
    <row r="51" spans="2:12" x14ac:dyDescent="0.25">
      <c r="B51" s="307" t="s">
        <v>1416</v>
      </c>
      <c r="C51" s="305" t="s">
        <v>729</v>
      </c>
      <c r="D51" s="305" t="s">
        <v>1336</v>
      </c>
      <c r="E51" s="306" t="s">
        <v>155</v>
      </c>
      <c r="F51" s="305" t="s">
        <v>156</v>
      </c>
      <c r="G51" s="304">
        <v>9.61</v>
      </c>
      <c r="H51" s="303">
        <v>11.81</v>
      </c>
      <c r="I51" s="280">
        <f t="shared" si="19"/>
        <v>113.49</v>
      </c>
      <c r="J51" s="409">
        <f t="shared" si="16"/>
        <v>0.30199999999999999</v>
      </c>
      <c r="K51" s="302">
        <f t="shared" si="20"/>
        <v>15.37</v>
      </c>
      <c r="L51" s="301">
        <f t="shared" si="21"/>
        <v>147.69999999999999</v>
      </c>
    </row>
    <row r="52" spans="2:12" x14ac:dyDescent="0.25">
      <c r="B52" s="307" t="s">
        <v>1417</v>
      </c>
      <c r="C52" s="305" t="s">
        <v>1396</v>
      </c>
      <c r="D52" s="305" t="s">
        <v>1336</v>
      </c>
      <c r="E52" s="306" t="s">
        <v>1397</v>
      </c>
      <c r="F52" s="305" t="s">
        <v>138</v>
      </c>
      <c r="G52" s="304">
        <v>2.08</v>
      </c>
      <c r="H52" s="303">
        <v>604.6</v>
      </c>
      <c r="I52" s="280">
        <f t="shared" si="19"/>
        <v>1257.56</v>
      </c>
      <c r="J52" s="409">
        <f t="shared" si="16"/>
        <v>0.30199999999999999</v>
      </c>
      <c r="K52" s="302">
        <f t="shared" si="20"/>
        <v>787.18</v>
      </c>
      <c r="L52" s="301">
        <f t="shared" si="21"/>
        <v>1637.33</v>
      </c>
    </row>
    <row r="53" spans="2:12" x14ac:dyDescent="0.25">
      <c r="B53" s="307" t="s">
        <v>1418</v>
      </c>
      <c r="C53" s="305" t="s">
        <v>1399</v>
      </c>
      <c r="D53" s="305" t="s">
        <v>1336</v>
      </c>
      <c r="E53" s="306" t="s">
        <v>1400</v>
      </c>
      <c r="F53" s="305" t="s">
        <v>138</v>
      </c>
      <c r="G53" s="304">
        <v>2.08</v>
      </c>
      <c r="H53" s="303">
        <v>56.67</v>
      </c>
      <c r="I53" s="280">
        <f t="shared" si="19"/>
        <v>117.87</v>
      </c>
      <c r="J53" s="409">
        <f t="shared" si="16"/>
        <v>0.30199999999999999</v>
      </c>
      <c r="K53" s="302">
        <f t="shared" si="20"/>
        <v>73.78</v>
      </c>
      <c r="L53" s="301">
        <f t="shared" si="21"/>
        <v>153.46</v>
      </c>
    </row>
    <row r="54" spans="2:12" x14ac:dyDescent="0.25">
      <c r="B54" s="307" t="s">
        <v>1419</v>
      </c>
      <c r="C54" s="305" t="s">
        <v>1042</v>
      </c>
      <c r="D54" s="305" t="s">
        <v>1336</v>
      </c>
      <c r="E54" s="306" t="s">
        <v>1043</v>
      </c>
      <c r="F54" s="305" t="s">
        <v>138</v>
      </c>
      <c r="G54" s="304">
        <v>2.08</v>
      </c>
      <c r="H54" s="303">
        <v>53.72</v>
      </c>
      <c r="I54" s="280">
        <f t="shared" si="19"/>
        <v>111.73</v>
      </c>
      <c r="J54" s="409">
        <f t="shared" si="16"/>
        <v>0.30199999999999999</v>
      </c>
      <c r="K54" s="302">
        <f t="shared" si="20"/>
        <v>69.94</v>
      </c>
      <c r="L54" s="301">
        <f t="shared" si="21"/>
        <v>145.47</v>
      </c>
    </row>
    <row r="55" spans="2:12" x14ac:dyDescent="0.25">
      <c r="B55" s="307" t="s">
        <v>1420</v>
      </c>
      <c r="C55" s="305" t="s">
        <v>789</v>
      </c>
      <c r="D55" s="305" t="s">
        <v>1336</v>
      </c>
      <c r="E55" s="306" t="s">
        <v>154</v>
      </c>
      <c r="F55" s="305" t="s">
        <v>137</v>
      </c>
      <c r="G55" s="304">
        <v>2</v>
      </c>
      <c r="H55" s="303">
        <v>16.75</v>
      </c>
      <c r="I55" s="280">
        <f t="shared" si="19"/>
        <v>33.5</v>
      </c>
      <c r="J55" s="409">
        <f t="shared" si="16"/>
        <v>0.30199999999999999</v>
      </c>
      <c r="K55" s="302">
        <f t="shared" si="20"/>
        <v>21.8</v>
      </c>
      <c r="L55" s="301">
        <f t="shared" si="21"/>
        <v>43.6</v>
      </c>
    </row>
    <row r="56" spans="2:12" x14ac:dyDescent="0.25">
      <c r="B56" s="314" t="s">
        <v>1421</v>
      </c>
      <c r="C56" s="311" t="s">
        <v>379</v>
      </c>
      <c r="D56" s="311"/>
      <c r="E56" s="312" t="s">
        <v>342</v>
      </c>
      <c r="F56" s="311"/>
      <c r="G56" s="313"/>
      <c r="H56" s="312" t="s">
        <v>73</v>
      </c>
      <c r="I56" s="311">
        <f>SUBTOTAL(9,I57:I67)</f>
        <v>41604.659999999996</v>
      </c>
      <c r="J56" s="310"/>
      <c r="K56" s="309"/>
      <c r="L56" s="308">
        <f>SUBTOTAL(9,L57:L67)</f>
        <v>54161.919999999991</v>
      </c>
    </row>
    <row r="57" spans="2:12" x14ac:dyDescent="0.25">
      <c r="B57" s="307" t="s">
        <v>1422</v>
      </c>
      <c r="C57" s="305" t="s">
        <v>1406</v>
      </c>
      <c r="D57" s="305" t="s">
        <v>1336</v>
      </c>
      <c r="E57" s="306" t="s">
        <v>1407</v>
      </c>
      <c r="F57" s="305" t="s">
        <v>138</v>
      </c>
      <c r="G57" s="304">
        <v>3.68</v>
      </c>
      <c r="H57" s="303">
        <v>513.11</v>
      </c>
      <c r="I57" s="280">
        <f t="shared" ref="I57:I67" si="22">TRUNC(G57 * H57, 2)</f>
        <v>1888.24</v>
      </c>
      <c r="J57" s="409">
        <f t="shared" si="16"/>
        <v>0.30199999999999999</v>
      </c>
      <c r="K57" s="302">
        <f t="shared" ref="K57:K67" si="23">TRUNC(H57 * (1 + J57), 2)</f>
        <v>668.06</v>
      </c>
      <c r="L57" s="301">
        <f t="shared" ref="L57:L67" si="24">TRUNC(G57 * K57, 2)</f>
        <v>2458.46</v>
      </c>
    </row>
    <row r="58" spans="2:12" ht="12.75" customHeight="1" x14ac:dyDescent="0.25">
      <c r="B58" s="307" t="s">
        <v>1423</v>
      </c>
      <c r="C58" s="305" t="s">
        <v>1248</v>
      </c>
      <c r="D58" s="305" t="s">
        <v>1336</v>
      </c>
      <c r="E58" s="306" t="s">
        <v>1249</v>
      </c>
      <c r="F58" s="305" t="s">
        <v>138</v>
      </c>
      <c r="G58" s="304">
        <v>3.68</v>
      </c>
      <c r="H58" s="303">
        <v>64.319999999999993</v>
      </c>
      <c r="I58" s="280">
        <f t="shared" si="22"/>
        <v>236.69</v>
      </c>
      <c r="J58" s="409">
        <f t="shared" si="16"/>
        <v>0.30199999999999999</v>
      </c>
      <c r="K58" s="302">
        <f t="shared" si="23"/>
        <v>83.74</v>
      </c>
      <c r="L58" s="301">
        <f t="shared" si="24"/>
        <v>308.16000000000003</v>
      </c>
    </row>
    <row r="59" spans="2:12" x14ac:dyDescent="0.25">
      <c r="B59" s="307" t="s">
        <v>1424</v>
      </c>
      <c r="C59" s="305" t="s">
        <v>1410</v>
      </c>
      <c r="D59" s="305" t="s">
        <v>1336</v>
      </c>
      <c r="E59" s="306" t="s">
        <v>1411</v>
      </c>
      <c r="F59" s="305" t="s">
        <v>131</v>
      </c>
      <c r="G59" s="304">
        <v>84.35</v>
      </c>
      <c r="H59" s="303">
        <v>142.93</v>
      </c>
      <c r="I59" s="280">
        <f t="shared" si="22"/>
        <v>12056.14</v>
      </c>
      <c r="J59" s="409">
        <f t="shared" si="16"/>
        <v>0.30199999999999999</v>
      </c>
      <c r="K59" s="302">
        <f t="shared" si="23"/>
        <v>186.09</v>
      </c>
      <c r="L59" s="301">
        <f t="shared" si="24"/>
        <v>15696.69</v>
      </c>
    </row>
    <row r="60" spans="2:12" x14ac:dyDescent="0.25">
      <c r="B60" s="307" t="s">
        <v>1425</v>
      </c>
      <c r="C60" s="305" t="s">
        <v>732</v>
      </c>
      <c r="D60" s="305" t="s">
        <v>1336</v>
      </c>
      <c r="E60" s="306" t="s">
        <v>1391</v>
      </c>
      <c r="F60" s="305" t="s">
        <v>156</v>
      </c>
      <c r="G60" s="304">
        <v>403.41</v>
      </c>
      <c r="H60" s="303">
        <v>11.8</v>
      </c>
      <c r="I60" s="280">
        <f t="shared" si="22"/>
        <v>4760.2299999999996</v>
      </c>
      <c r="J60" s="409">
        <f t="shared" si="16"/>
        <v>0.30199999999999999</v>
      </c>
      <c r="K60" s="302">
        <f t="shared" si="23"/>
        <v>15.36</v>
      </c>
      <c r="L60" s="301">
        <f t="shared" si="24"/>
        <v>6196.37</v>
      </c>
    </row>
    <row r="61" spans="2:12" x14ac:dyDescent="0.25">
      <c r="B61" s="307" t="s">
        <v>1426</v>
      </c>
      <c r="C61" s="305" t="s">
        <v>734</v>
      </c>
      <c r="D61" s="305" t="s">
        <v>1336</v>
      </c>
      <c r="E61" s="306" t="s">
        <v>1393</v>
      </c>
      <c r="F61" s="305" t="s">
        <v>156</v>
      </c>
      <c r="G61" s="304">
        <v>14.33</v>
      </c>
      <c r="H61" s="303">
        <v>11.53</v>
      </c>
      <c r="I61" s="280">
        <f t="shared" si="22"/>
        <v>165.22</v>
      </c>
      <c r="J61" s="409">
        <f t="shared" si="16"/>
        <v>0.30199999999999999</v>
      </c>
      <c r="K61" s="302">
        <f t="shared" si="23"/>
        <v>15.01</v>
      </c>
      <c r="L61" s="301">
        <f t="shared" si="24"/>
        <v>215.09</v>
      </c>
    </row>
    <row r="62" spans="2:12" x14ac:dyDescent="0.25">
      <c r="B62" s="307" t="s">
        <v>1427</v>
      </c>
      <c r="C62" s="305" t="s">
        <v>729</v>
      </c>
      <c r="D62" s="305" t="s">
        <v>1336</v>
      </c>
      <c r="E62" s="306" t="s">
        <v>155</v>
      </c>
      <c r="F62" s="305" t="s">
        <v>156</v>
      </c>
      <c r="G62" s="304">
        <v>759.37</v>
      </c>
      <c r="H62" s="303">
        <v>11.81</v>
      </c>
      <c r="I62" s="280">
        <f t="shared" si="22"/>
        <v>8968.15</v>
      </c>
      <c r="J62" s="409">
        <f t="shared" si="16"/>
        <v>0.30199999999999999</v>
      </c>
      <c r="K62" s="302">
        <f t="shared" si="23"/>
        <v>15.37</v>
      </c>
      <c r="L62" s="301">
        <f t="shared" si="24"/>
        <v>11671.51</v>
      </c>
    </row>
    <row r="63" spans="2:12" x14ac:dyDescent="0.25">
      <c r="B63" s="307" t="s">
        <v>1428</v>
      </c>
      <c r="C63" s="305" t="s">
        <v>1396</v>
      </c>
      <c r="D63" s="305" t="s">
        <v>1336</v>
      </c>
      <c r="E63" s="306" t="s">
        <v>1397</v>
      </c>
      <c r="F63" s="305" t="s">
        <v>138</v>
      </c>
      <c r="G63" s="304">
        <v>16.54</v>
      </c>
      <c r="H63" s="303">
        <v>604.6</v>
      </c>
      <c r="I63" s="280">
        <f t="shared" si="22"/>
        <v>10000.08</v>
      </c>
      <c r="J63" s="409">
        <f t="shared" si="16"/>
        <v>0.30199999999999999</v>
      </c>
      <c r="K63" s="302">
        <f t="shared" si="23"/>
        <v>787.18</v>
      </c>
      <c r="L63" s="301">
        <f t="shared" si="24"/>
        <v>13019.95</v>
      </c>
    </row>
    <row r="64" spans="2:12" x14ac:dyDescent="0.25">
      <c r="B64" s="307" t="s">
        <v>1429</v>
      </c>
      <c r="C64" s="305" t="s">
        <v>1430</v>
      </c>
      <c r="D64" s="305" t="s">
        <v>130</v>
      </c>
      <c r="E64" s="306" t="s">
        <v>1431</v>
      </c>
      <c r="F64" s="305" t="s">
        <v>138</v>
      </c>
      <c r="G64" s="304">
        <v>1.67</v>
      </c>
      <c r="H64" s="303">
        <v>768.94</v>
      </c>
      <c r="I64" s="280">
        <f t="shared" si="22"/>
        <v>1284.1199999999999</v>
      </c>
      <c r="J64" s="409">
        <f t="shared" si="16"/>
        <v>0.30199999999999999</v>
      </c>
      <c r="K64" s="302">
        <f t="shared" si="23"/>
        <v>1001.15</v>
      </c>
      <c r="L64" s="301">
        <f t="shared" si="24"/>
        <v>1671.92</v>
      </c>
    </row>
    <row r="65" spans="2:12" x14ac:dyDescent="0.25">
      <c r="B65" s="307" t="s">
        <v>1432</v>
      </c>
      <c r="C65" s="305" t="s">
        <v>1399</v>
      </c>
      <c r="D65" s="305" t="s">
        <v>1336</v>
      </c>
      <c r="E65" s="306" t="s">
        <v>1400</v>
      </c>
      <c r="F65" s="305" t="s">
        <v>138</v>
      </c>
      <c r="G65" s="304">
        <v>18.22</v>
      </c>
      <c r="H65" s="303">
        <v>56.67</v>
      </c>
      <c r="I65" s="280">
        <f t="shared" si="22"/>
        <v>1032.52</v>
      </c>
      <c r="J65" s="409">
        <f t="shared" si="16"/>
        <v>0.30199999999999999</v>
      </c>
      <c r="K65" s="302">
        <f t="shared" si="23"/>
        <v>73.78</v>
      </c>
      <c r="L65" s="301">
        <f t="shared" si="24"/>
        <v>1344.27</v>
      </c>
    </row>
    <row r="66" spans="2:12" x14ac:dyDescent="0.25">
      <c r="B66" s="307" t="s">
        <v>1433</v>
      </c>
      <c r="C66" s="305" t="s">
        <v>1042</v>
      </c>
      <c r="D66" s="305" t="s">
        <v>1336</v>
      </c>
      <c r="E66" s="306" t="s">
        <v>1043</v>
      </c>
      <c r="F66" s="305" t="s">
        <v>138</v>
      </c>
      <c r="G66" s="304">
        <v>18.22</v>
      </c>
      <c r="H66" s="303">
        <v>53.72</v>
      </c>
      <c r="I66" s="280">
        <f t="shared" si="22"/>
        <v>978.77</v>
      </c>
      <c r="J66" s="409">
        <f t="shared" si="16"/>
        <v>0.30199999999999999</v>
      </c>
      <c r="K66" s="302">
        <f t="shared" si="23"/>
        <v>69.94</v>
      </c>
      <c r="L66" s="301">
        <f t="shared" si="24"/>
        <v>1274.3</v>
      </c>
    </row>
    <row r="67" spans="2:12" x14ac:dyDescent="0.25">
      <c r="B67" s="307" t="s">
        <v>1434</v>
      </c>
      <c r="C67" s="305" t="s">
        <v>789</v>
      </c>
      <c r="D67" s="305" t="s">
        <v>1336</v>
      </c>
      <c r="E67" s="306" t="s">
        <v>154</v>
      </c>
      <c r="F67" s="305" t="s">
        <v>137</v>
      </c>
      <c r="G67" s="304">
        <v>14</v>
      </c>
      <c r="H67" s="303">
        <v>16.75</v>
      </c>
      <c r="I67" s="280">
        <f t="shared" si="22"/>
        <v>234.5</v>
      </c>
      <c r="J67" s="409">
        <f t="shared" si="16"/>
        <v>0.30199999999999999</v>
      </c>
      <c r="K67" s="302">
        <f t="shared" si="23"/>
        <v>21.8</v>
      </c>
      <c r="L67" s="301">
        <f t="shared" si="24"/>
        <v>305.2</v>
      </c>
    </row>
    <row r="68" spans="2:12" x14ac:dyDescent="0.25">
      <c r="B68" s="314" t="s">
        <v>1435</v>
      </c>
      <c r="C68" s="311" t="s">
        <v>379</v>
      </c>
      <c r="D68" s="311"/>
      <c r="E68" s="312" t="s">
        <v>343</v>
      </c>
      <c r="F68" s="311"/>
      <c r="G68" s="313"/>
      <c r="H68" s="312" t="s">
        <v>73</v>
      </c>
      <c r="I68" s="311">
        <f>SUBTOTAL(9,I69:I80)</f>
        <v>19961.219999999998</v>
      </c>
      <c r="J68" s="310"/>
      <c r="K68" s="309"/>
      <c r="L68" s="308">
        <f>SUBTOTAL(9,L69:L80)</f>
        <v>25987.290000000005</v>
      </c>
    </row>
    <row r="69" spans="2:12" x14ac:dyDescent="0.25">
      <c r="B69" s="307" t="s">
        <v>1436</v>
      </c>
      <c r="C69" s="305" t="s">
        <v>1406</v>
      </c>
      <c r="D69" s="305" t="s">
        <v>1336</v>
      </c>
      <c r="E69" s="306" t="s">
        <v>1407</v>
      </c>
      <c r="F69" s="305" t="s">
        <v>138</v>
      </c>
      <c r="G69" s="304">
        <v>2.2400000000000002</v>
      </c>
      <c r="H69" s="303">
        <v>513.11</v>
      </c>
      <c r="I69" s="280">
        <f t="shared" ref="I69:I80" si="25">TRUNC(G69 * H69, 2)</f>
        <v>1149.3599999999999</v>
      </c>
      <c r="J69" s="409">
        <f t="shared" si="16"/>
        <v>0.30199999999999999</v>
      </c>
      <c r="K69" s="302">
        <f t="shared" ref="K69:K80" si="26">TRUNC(H69 * (1 + J69), 2)</f>
        <v>668.06</v>
      </c>
      <c r="L69" s="301">
        <f t="shared" ref="L69:L80" si="27">TRUNC(G69 * K69, 2)</f>
        <v>1496.45</v>
      </c>
    </row>
    <row r="70" spans="2:12" ht="12.75" customHeight="1" x14ac:dyDescent="0.25">
      <c r="B70" s="307" t="s">
        <v>1437</v>
      </c>
      <c r="C70" s="305" t="s">
        <v>1248</v>
      </c>
      <c r="D70" s="305" t="s">
        <v>1336</v>
      </c>
      <c r="E70" s="306" t="s">
        <v>1249</v>
      </c>
      <c r="F70" s="305" t="s">
        <v>138</v>
      </c>
      <c r="G70" s="304">
        <v>2.2400000000000002</v>
      </c>
      <c r="H70" s="303">
        <v>64.319999999999993</v>
      </c>
      <c r="I70" s="280">
        <f t="shared" si="25"/>
        <v>144.07</v>
      </c>
      <c r="J70" s="409">
        <f t="shared" si="16"/>
        <v>0.30199999999999999</v>
      </c>
      <c r="K70" s="302">
        <f t="shared" si="26"/>
        <v>83.74</v>
      </c>
      <c r="L70" s="301">
        <f t="shared" si="27"/>
        <v>187.57</v>
      </c>
    </row>
    <row r="71" spans="2:12" x14ac:dyDescent="0.25">
      <c r="B71" s="307" t="s">
        <v>1438</v>
      </c>
      <c r="C71" s="305" t="s">
        <v>1410</v>
      </c>
      <c r="D71" s="305" t="s">
        <v>1336</v>
      </c>
      <c r="E71" s="306" t="s">
        <v>1411</v>
      </c>
      <c r="F71" s="305" t="s">
        <v>131</v>
      </c>
      <c r="G71" s="304">
        <v>70.430000000000007</v>
      </c>
      <c r="H71" s="303">
        <v>142.93</v>
      </c>
      <c r="I71" s="280">
        <f t="shared" si="25"/>
        <v>10066.549999999999</v>
      </c>
      <c r="J71" s="409">
        <f t="shared" si="16"/>
        <v>0.30199999999999999</v>
      </c>
      <c r="K71" s="302">
        <f t="shared" si="26"/>
        <v>186.09</v>
      </c>
      <c r="L71" s="301">
        <f t="shared" si="27"/>
        <v>13106.31</v>
      </c>
    </row>
    <row r="72" spans="2:12" x14ac:dyDescent="0.25">
      <c r="B72" s="307" t="s">
        <v>1439</v>
      </c>
      <c r="C72" s="305" t="s">
        <v>731</v>
      </c>
      <c r="D72" s="305" t="s">
        <v>1336</v>
      </c>
      <c r="E72" s="306" t="s">
        <v>913</v>
      </c>
      <c r="F72" s="305" t="s">
        <v>156</v>
      </c>
      <c r="G72" s="304">
        <v>7.12</v>
      </c>
      <c r="H72" s="303">
        <v>11.96</v>
      </c>
      <c r="I72" s="280">
        <f t="shared" si="25"/>
        <v>85.15</v>
      </c>
      <c r="J72" s="409">
        <f t="shared" si="16"/>
        <v>0.30199999999999999</v>
      </c>
      <c r="K72" s="302">
        <f t="shared" si="26"/>
        <v>15.57</v>
      </c>
      <c r="L72" s="301">
        <f t="shared" si="27"/>
        <v>110.85</v>
      </c>
    </row>
    <row r="73" spans="2:12" x14ac:dyDescent="0.25">
      <c r="B73" s="307" t="s">
        <v>1440</v>
      </c>
      <c r="C73" s="305" t="s">
        <v>732</v>
      </c>
      <c r="D73" s="305" t="s">
        <v>1336</v>
      </c>
      <c r="E73" s="306" t="s">
        <v>1391</v>
      </c>
      <c r="F73" s="305" t="s">
        <v>156</v>
      </c>
      <c r="G73" s="304">
        <v>174.35</v>
      </c>
      <c r="H73" s="303">
        <v>11.8</v>
      </c>
      <c r="I73" s="280">
        <f t="shared" si="25"/>
        <v>2057.33</v>
      </c>
      <c r="J73" s="409">
        <f t="shared" si="16"/>
        <v>0.30199999999999999</v>
      </c>
      <c r="K73" s="302">
        <f t="shared" si="26"/>
        <v>15.36</v>
      </c>
      <c r="L73" s="301">
        <f t="shared" si="27"/>
        <v>2678.01</v>
      </c>
    </row>
    <row r="74" spans="2:12" x14ac:dyDescent="0.25">
      <c r="B74" s="307" t="s">
        <v>1441</v>
      </c>
      <c r="C74" s="305" t="s">
        <v>734</v>
      </c>
      <c r="D74" s="305" t="s">
        <v>1336</v>
      </c>
      <c r="E74" s="306" t="s">
        <v>1393</v>
      </c>
      <c r="F74" s="305" t="s">
        <v>156</v>
      </c>
      <c r="G74" s="304">
        <v>62.26</v>
      </c>
      <c r="H74" s="303">
        <v>11.53</v>
      </c>
      <c r="I74" s="280">
        <f t="shared" si="25"/>
        <v>717.85</v>
      </c>
      <c r="J74" s="409">
        <f t="shared" si="16"/>
        <v>0.30199999999999999</v>
      </c>
      <c r="K74" s="302">
        <f t="shared" si="26"/>
        <v>15.01</v>
      </c>
      <c r="L74" s="301">
        <f t="shared" si="27"/>
        <v>934.52</v>
      </c>
    </row>
    <row r="75" spans="2:12" x14ac:dyDescent="0.25">
      <c r="B75" s="307" t="s">
        <v>1442</v>
      </c>
      <c r="C75" s="305" t="s">
        <v>779</v>
      </c>
      <c r="D75" s="305" t="s">
        <v>1336</v>
      </c>
      <c r="E75" s="306" t="s">
        <v>1415</v>
      </c>
      <c r="F75" s="305" t="s">
        <v>156</v>
      </c>
      <c r="G75" s="304">
        <v>69.78</v>
      </c>
      <c r="H75" s="303">
        <v>12.27</v>
      </c>
      <c r="I75" s="280">
        <f t="shared" si="25"/>
        <v>856.2</v>
      </c>
      <c r="J75" s="409">
        <f t="shared" si="16"/>
        <v>0.30199999999999999</v>
      </c>
      <c r="K75" s="302">
        <f t="shared" si="26"/>
        <v>15.97</v>
      </c>
      <c r="L75" s="301">
        <f t="shared" si="27"/>
        <v>1114.3800000000001</v>
      </c>
    </row>
    <row r="76" spans="2:12" x14ac:dyDescent="0.25">
      <c r="B76" s="307" t="s">
        <v>1443</v>
      </c>
      <c r="C76" s="305" t="s">
        <v>729</v>
      </c>
      <c r="D76" s="305" t="s">
        <v>1336</v>
      </c>
      <c r="E76" s="306" t="s">
        <v>155</v>
      </c>
      <c r="F76" s="305" t="s">
        <v>156</v>
      </c>
      <c r="G76" s="304">
        <v>88.28</v>
      </c>
      <c r="H76" s="303">
        <v>11.81</v>
      </c>
      <c r="I76" s="280">
        <f t="shared" si="25"/>
        <v>1042.58</v>
      </c>
      <c r="J76" s="409">
        <f t="shared" si="16"/>
        <v>0.30199999999999999</v>
      </c>
      <c r="K76" s="302">
        <f t="shared" si="26"/>
        <v>15.37</v>
      </c>
      <c r="L76" s="301">
        <f t="shared" si="27"/>
        <v>1356.86</v>
      </c>
    </row>
    <row r="77" spans="2:12" x14ac:dyDescent="0.25">
      <c r="B77" s="307" t="s">
        <v>1444</v>
      </c>
      <c r="C77" s="305" t="s">
        <v>1396</v>
      </c>
      <c r="D77" s="305" t="s">
        <v>1336</v>
      </c>
      <c r="E77" s="306" t="s">
        <v>1397</v>
      </c>
      <c r="F77" s="305" t="s">
        <v>138</v>
      </c>
      <c r="G77" s="304">
        <v>5.28</v>
      </c>
      <c r="H77" s="303">
        <v>604.6</v>
      </c>
      <c r="I77" s="280">
        <f t="shared" si="25"/>
        <v>3192.28</v>
      </c>
      <c r="J77" s="409">
        <f t="shared" si="16"/>
        <v>0.30199999999999999</v>
      </c>
      <c r="K77" s="302">
        <f t="shared" si="26"/>
        <v>787.18</v>
      </c>
      <c r="L77" s="301">
        <f t="shared" si="27"/>
        <v>4156.3100000000004</v>
      </c>
    </row>
    <row r="78" spans="2:12" x14ac:dyDescent="0.25">
      <c r="B78" s="307" t="s">
        <v>1445</v>
      </c>
      <c r="C78" s="305" t="s">
        <v>1399</v>
      </c>
      <c r="D78" s="305" t="s">
        <v>1336</v>
      </c>
      <c r="E78" s="306" t="s">
        <v>1400</v>
      </c>
      <c r="F78" s="305" t="s">
        <v>138</v>
      </c>
      <c r="G78" s="304">
        <v>5.28</v>
      </c>
      <c r="H78" s="303">
        <v>56.67</v>
      </c>
      <c r="I78" s="280">
        <f t="shared" si="25"/>
        <v>299.20999999999998</v>
      </c>
      <c r="J78" s="409">
        <f t="shared" si="16"/>
        <v>0.30199999999999999</v>
      </c>
      <c r="K78" s="302">
        <f t="shared" si="26"/>
        <v>73.78</v>
      </c>
      <c r="L78" s="301">
        <f t="shared" si="27"/>
        <v>389.55</v>
      </c>
    </row>
    <row r="79" spans="2:12" x14ac:dyDescent="0.25">
      <c r="B79" s="307" t="s">
        <v>1446</v>
      </c>
      <c r="C79" s="305" t="s">
        <v>1042</v>
      </c>
      <c r="D79" s="305" t="s">
        <v>1336</v>
      </c>
      <c r="E79" s="306" t="s">
        <v>1043</v>
      </c>
      <c r="F79" s="305" t="s">
        <v>138</v>
      </c>
      <c r="G79" s="304">
        <v>5.28</v>
      </c>
      <c r="H79" s="303">
        <v>53.72</v>
      </c>
      <c r="I79" s="280">
        <f t="shared" si="25"/>
        <v>283.64</v>
      </c>
      <c r="J79" s="409">
        <f t="shared" si="16"/>
        <v>0.30199999999999999</v>
      </c>
      <c r="K79" s="302">
        <f t="shared" si="26"/>
        <v>69.94</v>
      </c>
      <c r="L79" s="301">
        <f t="shared" si="27"/>
        <v>369.28</v>
      </c>
    </row>
    <row r="80" spans="2:12" x14ac:dyDescent="0.25">
      <c r="B80" s="307" t="s">
        <v>1447</v>
      </c>
      <c r="C80" s="305" t="s">
        <v>789</v>
      </c>
      <c r="D80" s="305" t="s">
        <v>1336</v>
      </c>
      <c r="E80" s="306" t="s">
        <v>154</v>
      </c>
      <c r="F80" s="305" t="s">
        <v>137</v>
      </c>
      <c r="G80" s="304">
        <v>4</v>
      </c>
      <c r="H80" s="303">
        <v>16.75</v>
      </c>
      <c r="I80" s="280">
        <f t="shared" si="25"/>
        <v>67</v>
      </c>
      <c r="J80" s="409">
        <f t="shared" si="16"/>
        <v>0.30199999999999999</v>
      </c>
      <c r="K80" s="302">
        <f t="shared" si="26"/>
        <v>21.8</v>
      </c>
      <c r="L80" s="301">
        <f t="shared" si="27"/>
        <v>87.2</v>
      </c>
    </row>
    <row r="81" spans="2:12" x14ac:dyDescent="0.25">
      <c r="B81" s="314" t="s">
        <v>1448</v>
      </c>
      <c r="C81" s="311" t="s">
        <v>379</v>
      </c>
      <c r="D81" s="311"/>
      <c r="E81" s="312" t="s">
        <v>1449</v>
      </c>
      <c r="F81" s="311"/>
      <c r="G81" s="313"/>
      <c r="H81" s="312" t="s">
        <v>73</v>
      </c>
      <c r="I81" s="311">
        <f>SUBTOTAL(9,I82:I94)</f>
        <v>135287.22999999998</v>
      </c>
      <c r="J81" s="310"/>
      <c r="K81" s="309"/>
      <c r="L81" s="308">
        <f>SUBTOTAL(9,L82:L94)</f>
        <v>176126.22000000003</v>
      </c>
    </row>
    <row r="82" spans="2:12" x14ac:dyDescent="0.25">
      <c r="B82" s="307" t="s">
        <v>1450</v>
      </c>
      <c r="C82" s="305" t="s">
        <v>1406</v>
      </c>
      <c r="D82" s="305" t="s">
        <v>1336</v>
      </c>
      <c r="E82" s="306" t="s">
        <v>1407</v>
      </c>
      <c r="F82" s="305" t="s">
        <v>138</v>
      </c>
      <c r="G82" s="304">
        <v>5.0599999999999996</v>
      </c>
      <c r="H82" s="303">
        <v>513.11</v>
      </c>
      <c r="I82" s="280">
        <f t="shared" ref="I82:I94" si="28">TRUNC(G82 * H82, 2)</f>
        <v>2596.33</v>
      </c>
      <c r="J82" s="409">
        <f t="shared" si="16"/>
        <v>0.30199999999999999</v>
      </c>
      <c r="K82" s="302">
        <f t="shared" ref="K82:K94" si="29">TRUNC(H82 * (1 + J82), 2)</f>
        <v>668.06</v>
      </c>
      <c r="L82" s="301">
        <f t="shared" ref="L82:L94" si="30">TRUNC(G82 * K82, 2)</f>
        <v>3380.38</v>
      </c>
    </row>
    <row r="83" spans="2:12" ht="12.75" customHeight="1" x14ac:dyDescent="0.25">
      <c r="B83" s="307" t="s">
        <v>1451</v>
      </c>
      <c r="C83" s="305" t="s">
        <v>1248</v>
      </c>
      <c r="D83" s="305" t="s">
        <v>1336</v>
      </c>
      <c r="E83" s="306" t="s">
        <v>1249</v>
      </c>
      <c r="F83" s="305" t="s">
        <v>138</v>
      </c>
      <c r="G83" s="304">
        <v>5.0599999999999996</v>
      </c>
      <c r="H83" s="303">
        <v>64.319999999999993</v>
      </c>
      <c r="I83" s="280">
        <f t="shared" si="28"/>
        <v>325.45</v>
      </c>
      <c r="J83" s="409">
        <f t="shared" si="16"/>
        <v>0.30199999999999999</v>
      </c>
      <c r="K83" s="302">
        <f t="shared" si="29"/>
        <v>83.74</v>
      </c>
      <c r="L83" s="301">
        <f t="shared" si="30"/>
        <v>423.72</v>
      </c>
    </row>
    <row r="84" spans="2:12" x14ac:dyDescent="0.25">
      <c r="B84" s="307" t="s">
        <v>1452</v>
      </c>
      <c r="C84" s="305" t="s">
        <v>1410</v>
      </c>
      <c r="D84" s="305" t="s">
        <v>1336</v>
      </c>
      <c r="E84" s="306" t="s">
        <v>1411</v>
      </c>
      <c r="F84" s="305" t="s">
        <v>131</v>
      </c>
      <c r="G84" s="304">
        <v>450.88</v>
      </c>
      <c r="H84" s="303">
        <v>142.93</v>
      </c>
      <c r="I84" s="280">
        <f t="shared" si="28"/>
        <v>64444.27</v>
      </c>
      <c r="J84" s="409">
        <f t="shared" si="16"/>
        <v>0.30199999999999999</v>
      </c>
      <c r="K84" s="302">
        <f t="shared" si="29"/>
        <v>186.09</v>
      </c>
      <c r="L84" s="301">
        <f t="shared" si="30"/>
        <v>83904.25</v>
      </c>
    </row>
    <row r="85" spans="2:12" x14ac:dyDescent="0.25">
      <c r="B85" s="307" t="s">
        <v>1453</v>
      </c>
      <c r="C85" s="305" t="s">
        <v>731</v>
      </c>
      <c r="D85" s="305" t="s">
        <v>1336</v>
      </c>
      <c r="E85" s="306" t="s">
        <v>913</v>
      </c>
      <c r="F85" s="305" t="s">
        <v>156</v>
      </c>
      <c r="G85" s="304">
        <v>466.34</v>
      </c>
      <c r="H85" s="303">
        <v>11.96</v>
      </c>
      <c r="I85" s="280">
        <f t="shared" si="28"/>
        <v>5577.42</v>
      </c>
      <c r="J85" s="409">
        <f t="shared" si="16"/>
        <v>0.30199999999999999</v>
      </c>
      <c r="K85" s="302">
        <f t="shared" si="29"/>
        <v>15.57</v>
      </c>
      <c r="L85" s="301">
        <f t="shared" si="30"/>
        <v>7260.91</v>
      </c>
    </row>
    <row r="86" spans="2:12" x14ac:dyDescent="0.25">
      <c r="B86" s="307" t="s">
        <v>1454</v>
      </c>
      <c r="C86" s="305" t="s">
        <v>734</v>
      </c>
      <c r="D86" s="305" t="s">
        <v>1336</v>
      </c>
      <c r="E86" s="306" t="s">
        <v>1393</v>
      </c>
      <c r="F86" s="305" t="s">
        <v>156</v>
      </c>
      <c r="G86" s="304">
        <v>1003.9</v>
      </c>
      <c r="H86" s="303">
        <v>11.53</v>
      </c>
      <c r="I86" s="280">
        <f t="shared" si="28"/>
        <v>11574.96</v>
      </c>
      <c r="J86" s="409">
        <f t="shared" si="16"/>
        <v>0.30199999999999999</v>
      </c>
      <c r="K86" s="302">
        <f t="shared" si="29"/>
        <v>15.01</v>
      </c>
      <c r="L86" s="301">
        <f t="shared" si="30"/>
        <v>15068.53</v>
      </c>
    </row>
    <row r="87" spans="2:12" x14ac:dyDescent="0.25">
      <c r="B87" s="307" t="s">
        <v>1455</v>
      </c>
      <c r="C87" s="305" t="s">
        <v>779</v>
      </c>
      <c r="D87" s="305" t="s">
        <v>1336</v>
      </c>
      <c r="E87" s="306" t="s">
        <v>1415</v>
      </c>
      <c r="F87" s="305" t="s">
        <v>156</v>
      </c>
      <c r="G87" s="304">
        <v>1030.1400000000001</v>
      </c>
      <c r="H87" s="303">
        <v>12.27</v>
      </c>
      <c r="I87" s="280">
        <f t="shared" si="28"/>
        <v>12639.81</v>
      </c>
      <c r="J87" s="409">
        <f t="shared" si="16"/>
        <v>0.30199999999999999</v>
      </c>
      <c r="K87" s="302">
        <f t="shared" si="29"/>
        <v>15.97</v>
      </c>
      <c r="L87" s="301">
        <f t="shared" si="30"/>
        <v>16451.330000000002</v>
      </c>
    </row>
    <row r="88" spans="2:12" x14ac:dyDescent="0.25">
      <c r="B88" s="307" t="s">
        <v>1456</v>
      </c>
      <c r="C88" s="305" t="s">
        <v>1457</v>
      </c>
      <c r="D88" s="305" t="s">
        <v>1336</v>
      </c>
      <c r="E88" s="306" t="s">
        <v>1458</v>
      </c>
      <c r="F88" s="305" t="s">
        <v>156</v>
      </c>
      <c r="G88" s="304">
        <v>108.25</v>
      </c>
      <c r="H88" s="303">
        <v>12.14</v>
      </c>
      <c r="I88" s="280">
        <f t="shared" si="28"/>
        <v>1314.15</v>
      </c>
      <c r="J88" s="409">
        <f t="shared" si="16"/>
        <v>0.30199999999999999</v>
      </c>
      <c r="K88" s="302">
        <f t="shared" si="29"/>
        <v>15.8</v>
      </c>
      <c r="L88" s="301">
        <f t="shared" si="30"/>
        <v>1710.35</v>
      </c>
    </row>
    <row r="89" spans="2:12" x14ac:dyDescent="0.25">
      <c r="B89" s="307" t="s">
        <v>1459</v>
      </c>
      <c r="C89" s="305" t="s">
        <v>1460</v>
      </c>
      <c r="D89" s="305" t="s">
        <v>1336</v>
      </c>
      <c r="E89" s="306" t="s">
        <v>1461</v>
      </c>
      <c r="F89" s="305" t="s">
        <v>156</v>
      </c>
      <c r="G89" s="304">
        <v>389.92</v>
      </c>
      <c r="H89" s="303">
        <v>13.5</v>
      </c>
      <c r="I89" s="280">
        <f t="shared" si="28"/>
        <v>5263.92</v>
      </c>
      <c r="J89" s="409">
        <f t="shared" si="16"/>
        <v>0.30199999999999999</v>
      </c>
      <c r="K89" s="302">
        <f t="shared" si="29"/>
        <v>17.57</v>
      </c>
      <c r="L89" s="301">
        <f t="shared" si="30"/>
        <v>6850.89</v>
      </c>
    </row>
    <row r="90" spans="2:12" x14ac:dyDescent="0.25">
      <c r="B90" s="307" t="s">
        <v>1462</v>
      </c>
      <c r="C90" s="305" t="s">
        <v>729</v>
      </c>
      <c r="D90" s="305" t="s">
        <v>1336</v>
      </c>
      <c r="E90" s="306" t="s">
        <v>155</v>
      </c>
      <c r="F90" s="305" t="s">
        <v>156</v>
      </c>
      <c r="G90" s="304">
        <v>389.92</v>
      </c>
      <c r="H90" s="303">
        <v>11.81</v>
      </c>
      <c r="I90" s="280">
        <f t="shared" si="28"/>
        <v>4604.95</v>
      </c>
      <c r="J90" s="409">
        <f t="shared" si="16"/>
        <v>0.30199999999999999</v>
      </c>
      <c r="K90" s="302">
        <f t="shared" si="29"/>
        <v>15.37</v>
      </c>
      <c r="L90" s="301">
        <f t="shared" si="30"/>
        <v>5993.07</v>
      </c>
    </row>
    <row r="91" spans="2:12" x14ac:dyDescent="0.25">
      <c r="B91" s="307" t="s">
        <v>1463</v>
      </c>
      <c r="C91" s="305" t="s">
        <v>1396</v>
      </c>
      <c r="D91" s="305" t="s">
        <v>1336</v>
      </c>
      <c r="E91" s="306" t="s">
        <v>1397</v>
      </c>
      <c r="F91" s="305" t="s">
        <v>138</v>
      </c>
      <c r="G91" s="304">
        <v>36.94</v>
      </c>
      <c r="H91" s="303">
        <v>604.6</v>
      </c>
      <c r="I91" s="280">
        <f t="shared" si="28"/>
        <v>22333.919999999998</v>
      </c>
      <c r="J91" s="409">
        <f t="shared" si="16"/>
        <v>0.30199999999999999</v>
      </c>
      <c r="K91" s="302">
        <f t="shared" si="29"/>
        <v>787.18</v>
      </c>
      <c r="L91" s="301">
        <f t="shared" si="30"/>
        <v>29078.42</v>
      </c>
    </row>
    <row r="92" spans="2:12" x14ac:dyDescent="0.25">
      <c r="B92" s="307" t="s">
        <v>1464</v>
      </c>
      <c r="C92" s="305" t="s">
        <v>1399</v>
      </c>
      <c r="D92" s="305" t="s">
        <v>1336</v>
      </c>
      <c r="E92" s="306" t="s">
        <v>1400</v>
      </c>
      <c r="F92" s="305" t="s">
        <v>138</v>
      </c>
      <c r="G92" s="304">
        <v>39.94</v>
      </c>
      <c r="H92" s="303">
        <v>56.67</v>
      </c>
      <c r="I92" s="280">
        <f t="shared" si="28"/>
        <v>2263.39</v>
      </c>
      <c r="J92" s="409">
        <f t="shared" si="16"/>
        <v>0.30199999999999999</v>
      </c>
      <c r="K92" s="302">
        <f t="shared" si="29"/>
        <v>73.78</v>
      </c>
      <c r="L92" s="301">
        <f t="shared" si="30"/>
        <v>2946.77</v>
      </c>
    </row>
    <row r="93" spans="2:12" x14ac:dyDescent="0.25">
      <c r="B93" s="307" t="s">
        <v>1465</v>
      </c>
      <c r="C93" s="305" t="s">
        <v>1042</v>
      </c>
      <c r="D93" s="305" t="s">
        <v>1336</v>
      </c>
      <c r="E93" s="306" t="s">
        <v>1043</v>
      </c>
      <c r="F93" s="305" t="s">
        <v>138</v>
      </c>
      <c r="G93" s="304">
        <v>34.99</v>
      </c>
      <c r="H93" s="303">
        <v>53.72</v>
      </c>
      <c r="I93" s="280">
        <f t="shared" si="28"/>
        <v>1879.66</v>
      </c>
      <c r="J93" s="409">
        <f t="shared" si="16"/>
        <v>0.30199999999999999</v>
      </c>
      <c r="K93" s="302">
        <f t="shared" si="29"/>
        <v>69.94</v>
      </c>
      <c r="L93" s="301">
        <f t="shared" si="30"/>
        <v>2447.1999999999998</v>
      </c>
    </row>
    <row r="94" spans="2:12" x14ac:dyDescent="0.25">
      <c r="B94" s="307" t="s">
        <v>1466</v>
      </c>
      <c r="C94" s="305" t="s">
        <v>789</v>
      </c>
      <c r="D94" s="305" t="s">
        <v>1336</v>
      </c>
      <c r="E94" s="306" t="s">
        <v>154</v>
      </c>
      <c r="F94" s="305" t="s">
        <v>137</v>
      </c>
      <c r="G94" s="304">
        <v>28</v>
      </c>
      <c r="H94" s="303">
        <v>16.75</v>
      </c>
      <c r="I94" s="280">
        <f t="shared" si="28"/>
        <v>469</v>
      </c>
      <c r="J94" s="409">
        <f t="shared" si="16"/>
        <v>0.30199999999999999</v>
      </c>
      <c r="K94" s="302">
        <f t="shared" si="29"/>
        <v>21.8</v>
      </c>
      <c r="L94" s="301">
        <f t="shared" si="30"/>
        <v>610.4</v>
      </c>
    </row>
    <row r="95" spans="2:12" x14ac:dyDescent="0.25">
      <c r="B95" s="314" t="s">
        <v>1467</v>
      </c>
      <c r="C95" s="311" t="s">
        <v>379</v>
      </c>
      <c r="D95" s="311"/>
      <c r="E95" s="312" t="s">
        <v>1468</v>
      </c>
      <c r="F95" s="311"/>
      <c r="G95" s="313"/>
      <c r="H95" s="312" t="s">
        <v>73</v>
      </c>
      <c r="I95" s="311">
        <f>SUBTOTAL(9,I96:I113)</f>
        <v>134216.15</v>
      </c>
      <c r="J95" s="310"/>
      <c r="K95" s="309"/>
      <c r="L95" s="308">
        <f>SUBTOTAL(9,L96:L113)</f>
        <v>174732.76000000004</v>
      </c>
    </row>
    <row r="96" spans="2:12" x14ac:dyDescent="0.25">
      <c r="B96" s="314" t="s">
        <v>1469</v>
      </c>
      <c r="C96" s="311" t="s">
        <v>379</v>
      </c>
      <c r="D96" s="311"/>
      <c r="E96" s="312" t="s">
        <v>1470</v>
      </c>
      <c r="F96" s="311"/>
      <c r="G96" s="313"/>
      <c r="H96" s="312" t="s">
        <v>73</v>
      </c>
      <c r="I96" s="311">
        <f>SUBTOTAL(9,I97:I99)</f>
        <v>61460.2</v>
      </c>
      <c r="J96" s="310"/>
      <c r="K96" s="309"/>
      <c r="L96" s="308">
        <f>SUBTOTAL(9,L97:L99)</f>
        <v>80016.070000000007</v>
      </c>
    </row>
    <row r="97" spans="2:12" x14ac:dyDescent="0.25">
      <c r="B97" s="307" t="s">
        <v>1471</v>
      </c>
      <c r="C97" s="305" t="s">
        <v>1472</v>
      </c>
      <c r="D97" s="305" t="s">
        <v>1336</v>
      </c>
      <c r="E97" s="306" t="s">
        <v>1473</v>
      </c>
      <c r="F97" s="305" t="s">
        <v>131</v>
      </c>
      <c r="G97" s="304">
        <v>254.56</v>
      </c>
      <c r="H97" s="303">
        <v>142.91999999999999</v>
      </c>
      <c r="I97" s="280">
        <f t="shared" ref="I97:I99" si="31">TRUNC(G97 * H97, 2)</f>
        <v>36381.71</v>
      </c>
      <c r="J97" s="409">
        <f t="shared" ref="J97:J113" si="32">+$L$3</f>
        <v>0.30199999999999999</v>
      </c>
      <c r="K97" s="302">
        <f t="shared" ref="K97:K99" si="33">TRUNC(H97 * (1 + J97), 2)</f>
        <v>186.08</v>
      </c>
      <c r="L97" s="301">
        <f t="shared" ref="L97:L99" si="34">TRUNC(G97 * K97, 2)</f>
        <v>47368.52</v>
      </c>
    </row>
    <row r="98" spans="2:12" ht="12.75" customHeight="1" x14ac:dyDescent="0.25">
      <c r="B98" s="307" t="s">
        <v>1474</v>
      </c>
      <c r="C98" s="305" t="s">
        <v>1475</v>
      </c>
      <c r="D98" s="305" t="s">
        <v>931</v>
      </c>
      <c r="E98" s="306" t="s">
        <v>1476</v>
      </c>
      <c r="F98" s="305" t="s">
        <v>1477</v>
      </c>
      <c r="G98" s="304">
        <v>734.15</v>
      </c>
      <c r="H98" s="303">
        <v>27</v>
      </c>
      <c r="I98" s="280">
        <f t="shared" si="31"/>
        <v>19822.05</v>
      </c>
      <c r="J98" s="409">
        <f t="shared" si="32"/>
        <v>0.30199999999999999</v>
      </c>
      <c r="K98" s="302">
        <f t="shared" si="33"/>
        <v>35.15</v>
      </c>
      <c r="L98" s="301">
        <f t="shared" si="34"/>
        <v>25805.37</v>
      </c>
    </row>
    <row r="99" spans="2:12" ht="51" x14ac:dyDescent="0.25">
      <c r="B99" s="307" t="s">
        <v>1478</v>
      </c>
      <c r="C99" s="305" t="s">
        <v>1479</v>
      </c>
      <c r="D99" s="305" t="s">
        <v>931</v>
      </c>
      <c r="E99" s="306" t="s">
        <v>1480</v>
      </c>
      <c r="F99" s="305" t="s">
        <v>138</v>
      </c>
      <c r="G99" s="304">
        <v>367.07</v>
      </c>
      <c r="H99" s="303">
        <v>14.32</v>
      </c>
      <c r="I99" s="280">
        <f t="shared" si="31"/>
        <v>5256.44</v>
      </c>
      <c r="J99" s="409">
        <f t="shared" si="32"/>
        <v>0.30199999999999999</v>
      </c>
      <c r="K99" s="302">
        <f t="shared" si="33"/>
        <v>18.64</v>
      </c>
      <c r="L99" s="301">
        <f t="shared" si="34"/>
        <v>6842.18</v>
      </c>
    </row>
    <row r="100" spans="2:12" x14ac:dyDescent="0.25">
      <c r="B100" s="314" t="s">
        <v>1481</v>
      </c>
      <c r="C100" s="311" t="s">
        <v>379</v>
      </c>
      <c r="D100" s="311"/>
      <c r="E100" s="312" t="s">
        <v>1482</v>
      </c>
      <c r="F100" s="311"/>
      <c r="G100" s="313"/>
      <c r="H100" s="312" t="s">
        <v>73</v>
      </c>
      <c r="I100" s="311">
        <f>SUBTOTAL(9,I101:I106)</f>
        <v>30085.13</v>
      </c>
      <c r="J100" s="310"/>
      <c r="K100" s="309"/>
      <c r="L100" s="308">
        <f>SUBTOTAL(9,L101:L106)</f>
        <v>39160.36</v>
      </c>
    </row>
    <row r="101" spans="2:12" x14ac:dyDescent="0.25">
      <c r="B101" s="307" t="s">
        <v>1483</v>
      </c>
      <c r="C101" s="305" t="s">
        <v>915</v>
      </c>
      <c r="D101" s="305" t="s">
        <v>1336</v>
      </c>
      <c r="E101" s="306" t="s">
        <v>913</v>
      </c>
      <c r="F101" s="305" t="s">
        <v>156</v>
      </c>
      <c r="G101" s="304">
        <v>154.97999999999999</v>
      </c>
      <c r="H101" s="303">
        <v>11.96</v>
      </c>
      <c r="I101" s="280">
        <f t="shared" ref="I101:I106" si="35">TRUNC(G101 * H101, 2)</f>
        <v>1853.56</v>
      </c>
      <c r="J101" s="409">
        <f t="shared" si="32"/>
        <v>0.30199999999999999</v>
      </c>
      <c r="K101" s="302">
        <f t="shared" ref="K101:K106" si="36">TRUNC(H101 * (1 + J101), 2)</f>
        <v>15.57</v>
      </c>
      <c r="L101" s="301">
        <f t="shared" ref="L101:L106" si="37">TRUNC(G101 * K101, 2)</f>
        <v>2413.0300000000002</v>
      </c>
    </row>
    <row r="102" spans="2:12" ht="12.75" customHeight="1" x14ac:dyDescent="0.25">
      <c r="B102" s="307" t="s">
        <v>1484</v>
      </c>
      <c r="C102" s="305" t="s">
        <v>916</v>
      </c>
      <c r="D102" s="305" t="s">
        <v>1336</v>
      </c>
      <c r="E102" s="306" t="s">
        <v>1391</v>
      </c>
      <c r="F102" s="305" t="s">
        <v>156</v>
      </c>
      <c r="G102" s="304">
        <v>497.56</v>
      </c>
      <c r="H102" s="303">
        <v>11.8</v>
      </c>
      <c r="I102" s="280">
        <f t="shared" si="35"/>
        <v>5871.2</v>
      </c>
      <c r="J102" s="409">
        <f t="shared" si="32"/>
        <v>0.30199999999999999</v>
      </c>
      <c r="K102" s="302">
        <f t="shared" si="36"/>
        <v>15.36</v>
      </c>
      <c r="L102" s="301">
        <f t="shared" si="37"/>
        <v>7642.52</v>
      </c>
    </row>
    <row r="103" spans="2:12" x14ac:dyDescent="0.25">
      <c r="B103" s="307" t="s">
        <v>1485</v>
      </c>
      <c r="C103" s="305" t="s">
        <v>917</v>
      </c>
      <c r="D103" s="305" t="s">
        <v>1336</v>
      </c>
      <c r="E103" s="306" t="s">
        <v>1393</v>
      </c>
      <c r="F103" s="305" t="s">
        <v>156</v>
      </c>
      <c r="G103" s="304">
        <v>780.17</v>
      </c>
      <c r="H103" s="303">
        <v>11.53</v>
      </c>
      <c r="I103" s="280">
        <f t="shared" si="35"/>
        <v>8995.36</v>
      </c>
      <c r="J103" s="409">
        <f t="shared" si="32"/>
        <v>0.30199999999999999</v>
      </c>
      <c r="K103" s="302">
        <f t="shared" si="36"/>
        <v>15.01</v>
      </c>
      <c r="L103" s="301">
        <f t="shared" si="37"/>
        <v>11710.35</v>
      </c>
    </row>
    <row r="104" spans="2:12" x14ac:dyDescent="0.25">
      <c r="B104" s="307" t="s">
        <v>1486</v>
      </c>
      <c r="C104" s="305" t="s">
        <v>918</v>
      </c>
      <c r="D104" s="305" t="s">
        <v>1336</v>
      </c>
      <c r="E104" s="306" t="s">
        <v>1415</v>
      </c>
      <c r="F104" s="305" t="s">
        <v>156</v>
      </c>
      <c r="G104" s="304">
        <v>288.73</v>
      </c>
      <c r="H104" s="303">
        <v>12.27</v>
      </c>
      <c r="I104" s="280">
        <f t="shared" si="35"/>
        <v>3542.71</v>
      </c>
      <c r="J104" s="409">
        <f t="shared" si="32"/>
        <v>0.30199999999999999</v>
      </c>
      <c r="K104" s="302">
        <f t="shared" si="36"/>
        <v>15.97</v>
      </c>
      <c r="L104" s="301">
        <f t="shared" si="37"/>
        <v>4611.01</v>
      </c>
    </row>
    <row r="105" spans="2:12" x14ac:dyDescent="0.25">
      <c r="B105" s="307" t="s">
        <v>1487</v>
      </c>
      <c r="C105" s="305" t="s">
        <v>1488</v>
      </c>
      <c r="D105" s="305" t="s">
        <v>1336</v>
      </c>
      <c r="E105" s="306" t="s">
        <v>1458</v>
      </c>
      <c r="F105" s="305" t="s">
        <v>156</v>
      </c>
      <c r="G105" s="304">
        <v>602.12</v>
      </c>
      <c r="H105" s="303">
        <v>12.14</v>
      </c>
      <c r="I105" s="280">
        <f t="shared" si="35"/>
        <v>7309.73</v>
      </c>
      <c r="J105" s="409">
        <f t="shared" si="32"/>
        <v>0.30199999999999999</v>
      </c>
      <c r="K105" s="302">
        <f t="shared" si="36"/>
        <v>15.8</v>
      </c>
      <c r="L105" s="301">
        <f t="shared" si="37"/>
        <v>9513.49</v>
      </c>
    </row>
    <row r="106" spans="2:12" x14ac:dyDescent="0.25">
      <c r="B106" s="307" t="s">
        <v>1489</v>
      </c>
      <c r="C106" s="305" t="s">
        <v>914</v>
      </c>
      <c r="D106" s="305" t="s">
        <v>1336</v>
      </c>
      <c r="E106" s="306" t="s">
        <v>155</v>
      </c>
      <c r="F106" s="305" t="s">
        <v>156</v>
      </c>
      <c r="G106" s="304">
        <v>212.75</v>
      </c>
      <c r="H106" s="303">
        <v>11.81</v>
      </c>
      <c r="I106" s="280">
        <f t="shared" si="35"/>
        <v>2512.5700000000002</v>
      </c>
      <c r="J106" s="409">
        <f t="shared" si="32"/>
        <v>0.30199999999999999</v>
      </c>
      <c r="K106" s="302">
        <f t="shared" si="36"/>
        <v>15.37</v>
      </c>
      <c r="L106" s="301">
        <f t="shared" si="37"/>
        <v>3269.96</v>
      </c>
    </row>
    <row r="107" spans="2:12" x14ac:dyDescent="0.25">
      <c r="B107" s="314" t="s">
        <v>1490</v>
      </c>
      <c r="C107" s="311" t="s">
        <v>379</v>
      </c>
      <c r="D107" s="311"/>
      <c r="E107" s="312" t="s">
        <v>1491</v>
      </c>
      <c r="F107" s="311"/>
      <c r="G107" s="313"/>
      <c r="H107" s="312" t="s">
        <v>73</v>
      </c>
      <c r="I107" s="311">
        <f>SUBTOTAL(9,I108:I111)</f>
        <v>34157.449999999997</v>
      </c>
      <c r="J107" s="310"/>
      <c r="K107" s="309"/>
      <c r="L107" s="308">
        <f>SUBTOTAL(9,L108:L111)</f>
        <v>44472.04</v>
      </c>
    </row>
    <row r="108" spans="2:12" x14ac:dyDescent="0.25">
      <c r="B108" s="307" t="s">
        <v>1492</v>
      </c>
      <c r="C108" s="305" t="s">
        <v>1396</v>
      </c>
      <c r="D108" s="305" t="s">
        <v>1336</v>
      </c>
      <c r="E108" s="306" t="s">
        <v>1397</v>
      </c>
      <c r="F108" s="305" t="s">
        <v>138</v>
      </c>
      <c r="G108" s="304">
        <v>46.3</v>
      </c>
      <c r="H108" s="303">
        <v>604.6</v>
      </c>
      <c r="I108" s="280">
        <f t="shared" ref="I108:I111" si="38">TRUNC(G108 * H108, 2)</f>
        <v>27992.98</v>
      </c>
      <c r="J108" s="409">
        <f t="shared" si="32"/>
        <v>0.30199999999999999</v>
      </c>
      <c r="K108" s="302">
        <f t="shared" ref="K108:K111" si="39">TRUNC(H108 * (1 + J108), 2)</f>
        <v>787.18</v>
      </c>
      <c r="L108" s="301">
        <f t="shared" ref="L108:L111" si="40">TRUNC(G108 * K108, 2)</f>
        <v>36446.43</v>
      </c>
    </row>
    <row r="109" spans="2:12" ht="12.75" customHeight="1" x14ac:dyDescent="0.25">
      <c r="B109" s="307" t="s">
        <v>1493</v>
      </c>
      <c r="C109" s="305" t="s">
        <v>1494</v>
      </c>
      <c r="D109" s="305" t="s">
        <v>1336</v>
      </c>
      <c r="E109" s="306" t="s">
        <v>1495</v>
      </c>
      <c r="F109" s="305" t="s">
        <v>138</v>
      </c>
      <c r="G109" s="304">
        <v>46.3</v>
      </c>
      <c r="H109" s="303">
        <v>56.67</v>
      </c>
      <c r="I109" s="280">
        <f t="shared" si="38"/>
        <v>2623.82</v>
      </c>
      <c r="J109" s="409">
        <f t="shared" si="32"/>
        <v>0.30199999999999999</v>
      </c>
      <c r="K109" s="302">
        <f t="shared" si="39"/>
        <v>73.78</v>
      </c>
      <c r="L109" s="301">
        <f t="shared" si="40"/>
        <v>3416.01</v>
      </c>
    </row>
    <row r="110" spans="2:12" x14ac:dyDescent="0.25">
      <c r="B110" s="307" t="s">
        <v>1496</v>
      </c>
      <c r="C110" s="305" t="s">
        <v>778</v>
      </c>
      <c r="D110" s="305" t="s">
        <v>1336</v>
      </c>
      <c r="E110" s="306" t="s">
        <v>227</v>
      </c>
      <c r="F110" s="305" t="s">
        <v>138</v>
      </c>
      <c r="G110" s="304">
        <v>46.3</v>
      </c>
      <c r="H110" s="303">
        <v>63.81</v>
      </c>
      <c r="I110" s="280">
        <f t="shared" si="38"/>
        <v>2954.4</v>
      </c>
      <c r="J110" s="409">
        <f t="shared" si="32"/>
        <v>0.30199999999999999</v>
      </c>
      <c r="K110" s="302">
        <f t="shared" si="39"/>
        <v>83.08</v>
      </c>
      <c r="L110" s="301">
        <f t="shared" si="40"/>
        <v>3846.6</v>
      </c>
    </row>
    <row r="111" spans="2:12" x14ac:dyDescent="0.25">
      <c r="B111" s="307" t="s">
        <v>1497</v>
      </c>
      <c r="C111" s="305" t="s">
        <v>789</v>
      </c>
      <c r="D111" s="305" t="s">
        <v>1336</v>
      </c>
      <c r="E111" s="306" t="s">
        <v>154</v>
      </c>
      <c r="F111" s="305" t="s">
        <v>137</v>
      </c>
      <c r="G111" s="304">
        <v>35</v>
      </c>
      <c r="H111" s="303">
        <v>16.75</v>
      </c>
      <c r="I111" s="280">
        <f t="shared" si="38"/>
        <v>586.25</v>
      </c>
      <c r="J111" s="409">
        <f t="shared" si="32"/>
        <v>0.30199999999999999</v>
      </c>
      <c r="K111" s="302">
        <f t="shared" si="39"/>
        <v>21.8</v>
      </c>
      <c r="L111" s="301">
        <f t="shared" si="40"/>
        <v>763</v>
      </c>
    </row>
    <row r="112" spans="2:12" x14ac:dyDescent="0.25">
      <c r="B112" s="314" t="s">
        <v>1498</v>
      </c>
      <c r="C112" s="311" t="s">
        <v>379</v>
      </c>
      <c r="D112" s="311"/>
      <c r="E112" s="312" t="s">
        <v>1499</v>
      </c>
      <c r="F112" s="311"/>
      <c r="G112" s="313"/>
      <c r="H112" s="312" t="s">
        <v>73</v>
      </c>
      <c r="I112" s="311">
        <f>SUBTOTAL(9,I113:I113)</f>
        <v>8513.3700000000008</v>
      </c>
      <c r="J112" s="310"/>
      <c r="K112" s="309"/>
      <c r="L112" s="308">
        <f>SUBTOTAL(9,L113:L113)</f>
        <v>11084.29</v>
      </c>
    </row>
    <row r="113" spans="2:12" ht="25.5" x14ac:dyDescent="0.25">
      <c r="B113" s="307" t="s">
        <v>1500</v>
      </c>
      <c r="C113" s="305" t="s">
        <v>1501</v>
      </c>
      <c r="D113" s="305" t="s">
        <v>142</v>
      </c>
      <c r="E113" s="306" t="s">
        <v>1502</v>
      </c>
      <c r="F113" s="305" t="s">
        <v>131</v>
      </c>
      <c r="G113" s="304">
        <v>68.430000000000007</v>
      </c>
      <c r="H113" s="303">
        <v>124.41</v>
      </c>
      <c r="I113" s="280">
        <f t="shared" ref="I113" si="41">TRUNC(G113 * H113, 2)</f>
        <v>8513.3700000000008</v>
      </c>
      <c r="J113" s="409">
        <f t="shared" si="32"/>
        <v>0.30199999999999999</v>
      </c>
      <c r="K113" s="302">
        <f t="shared" ref="K113" si="42">TRUNC(H113 * (1 + J113), 2)</f>
        <v>161.97999999999999</v>
      </c>
      <c r="L113" s="301">
        <f t="shared" ref="L113" si="43">TRUNC(G113 * K113, 2)</f>
        <v>11084.29</v>
      </c>
    </row>
    <row r="114" spans="2:12" x14ac:dyDescent="0.25">
      <c r="B114" s="314" t="s">
        <v>1503</v>
      </c>
      <c r="C114" s="311" t="s">
        <v>379</v>
      </c>
      <c r="D114" s="311"/>
      <c r="E114" s="312" t="s">
        <v>1504</v>
      </c>
      <c r="F114" s="311"/>
      <c r="G114" s="313"/>
      <c r="H114" s="312" t="s">
        <v>73</v>
      </c>
      <c r="I114" s="311">
        <f>SUBTOTAL(9,I115:I228)</f>
        <v>482769.72</v>
      </c>
      <c r="J114" s="310"/>
      <c r="K114" s="309"/>
      <c r="L114" s="308">
        <f>SUBTOTAL(9,L115:L228)</f>
        <v>628521.57999999973</v>
      </c>
    </row>
    <row r="115" spans="2:12" x14ac:dyDescent="0.25">
      <c r="B115" s="314" t="s">
        <v>1505</v>
      </c>
      <c r="C115" s="311" t="s">
        <v>379</v>
      </c>
      <c r="D115" s="311"/>
      <c r="E115" s="312" t="s">
        <v>1506</v>
      </c>
      <c r="F115" s="311"/>
      <c r="G115" s="313"/>
      <c r="H115" s="312" t="s">
        <v>73</v>
      </c>
      <c r="I115" s="311">
        <f>SUBTOTAL(9,I116:I207)</f>
        <v>426655.49000000005</v>
      </c>
      <c r="J115" s="310"/>
      <c r="K115" s="309"/>
      <c r="L115" s="308">
        <f>SUBTOTAL(9,L116:L207)</f>
        <v>555467.32999999996</v>
      </c>
    </row>
    <row r="116" spans="2:12" x14ac:dyDescent="0.25">
      <c r="B116" s="307" t="s">
        <v>1507</v>
      </c>
      <c r="C116" s="305" t="s">
        <v>1508</v>
      </c>
      <c r="D116" s="305" t="s">
        <v>1336</v>
      </c>
      <c r="E116" s="306" t="s">
        <v>1509</v>
      </c>
      <c r="F116" s="305" t="s">
        <v>188</v>
      </c>
      <c r="G116" s="304">
        <v>171.05</v>
      </c>
      <c r="H116" s="303">
        <v>103.23</v>
      </c>
      <c r="I116" s="280">
        <f t="shared" ref="I116:I207" si="44">TRUNC(G116 * H116, 2)</f>
        <v>17657.490000000002</v>
      </c>
      <c r="J116" s="409">
        <f t="shared" ref="J116:J228" si="45">+$L$3</f>
        <v>0.30199999999999999</v>
      </c>
      <c r="K116" s="302">
        <f t="shared" ref="K116:K207" si="46">TRUNC(H116 * (1 + J116), 2)</f>
        <v>134.4</v>
      </c>
      <c r="L116" s="301">
        <f t="shared" ref="L116:L207" si="47">TRUNC(G116 * K116, 2)</f>
        <v>22989.119999999999</v>
      </c>
    </row>
    <row r="117" spans="2:12" ht="12.75" customHeight="1" x14ac:dyDescent="0.25">
      <c r="B117" s="307" t="s">
        <v>1510</v>
      </c>
      <c r="C117" s="305" t="s">
        <v>1511</v>
      </c>
      <c r="D117" s="305" t="s">
        <v>1336</v>
      </c>
      <c r="E117" s="306" t="s">
        <v>1512</v>
      </c>
      <c r="F117" s="305" t="s">
        <v>188</v>
      </c>
      <c r="G117" s="304">
        <v>252.39</v>
      </c>
      <c r="H117" s="303">
        <v>86.92</v>
      </c>
      <c r="I117" s="280">
        <f t="shared" si="44"/>
        <v>21937.73</v>
      </c>
      <c r="J117" s="409">
        <f t="shared" si="45"/>
        <v>0.30199999999999999</v>
      </c>
      <c r="K117" s="302">
        <f t="shared" si="46"/>
        <v>113.16</v>
      </c>
      <c r="L117" s="301">
        <f t="shared" si="47"/>
        <v>28560.45</v>
      </c>
    </row>
    <row r="118" spans="2:12" ht="12.75" customHeight="1" x14ac:dyDescent="0.25">
      <c r="B118" s="307" t="s">
        <v>1513</v>
      </c>
      <c r="C118" s="305" t="s">
        <v>1514</v>
      </c>
      <c r="D118" s="305" t="s">
        <v>1336</v>
      </c>
      <c r="E118" s="306" t="s">
        <v>1515</v>
      </c>
      <c r="F118" s="305" t="s">
        <v>188</v>
      </c>
      <c r="G118" s="304">
        <v>168.26</v>
      </c>
      <c r="H118" s="303">
        <v>57.83</v>
      </c>
      <c r="I118" s="280">
        <f t="shared" si="44"/>
        <v>9730.4699999999993</v>
      </c>
      <c r="J118" s="409">
        <f t="shared" si="45"/>
        <v>0.30199999999999999</v>
      </c>
      <c r="K118" s="302">
        <f t="shared" si="46"/>
        <v>75.290000000000006</v>
      </c>
      <c r="L118" s="301">
        <f t="shared" si="47"/>
        <v>12668.29</v>
      </c>
    </row>
    <row r="119" spans="2:12" ht="12.75" customHeight="1" x14ac:dyDescent="0.25">
      <c r="B119" s="307" t="s">
        <v>1516</v>
      </c>
      <c r="C119" s="305" t="s">
        <v>1085</v>
      </c>
      <c r="D119" s="305" t="s">
        <v>1336</v>
      </c>
      <c r="E119" s="306" t="s">
        <v>1086</v>
      </c>
      <c r="F119" s="305" t="s">
        <v>188</v>
      </c>
      <c r="G119" s="304">
        <v>1135.3900000000001</v>
      </c>
      <c r="H119" s="303">
        <v>14.13</v>
      </c>
      <c r="I119" s="280">
        <f t="shared" si="44"/>
        <v>16043.06</v>
      </c>
      <c r="J119" s="409">
        <f t="shared" si="45"/>
        <v>0.30199999999999999</v>
      </c>
      <c r="K119" s="302">
        <f t="shared" si="46"/>
        <v>18.39</v>
      </c>
      <c r="L119" s="301">
        <f t="shared" si="47"/>
        <v>20879.82</v>
      </c>
    </row>
    <row r="120" spans="2:12" ht="12.75" customHeight="1" x14ac:dyDescent="0.25">
      <c r="B120" s="307" t="s">
        <v>1517</v>
      </c>
      <c r="C120" s="305" t="s">
        <v>1087</v>
      </c>
      <c r="D120" s="305" t="s">
        <v>1336</v>
      </c>
      <c r="E120" s="306" t="s">
        <v>1088</v>
      </c>
      <c r="F120" s="305" t="s">
        <v>188</v>
      </c>
      <c r="G120" s="304">
        <v>441.33</v>
      </c>
      <c r="H120" s="303">
        <v>8.64</v>
      </c>
      <c r="I120" s="280">
        <f t="shared" si="44"/>
        <v>3813.09</v>
      </c>
      <c r="J120" s="409">
        <f t="shared" si="45"/>
        <v>0.30199999999999999</v>
      </c>
      <c r="K120" s="302">
        <f t="shared" si="46"/>
        <v>11.24</v>
      </c>
      <c r="L120" s="301">
        <f t="shared" si="47"/>
        <v>4960.54</v>
      </c>
    </row>
    <row r="121" spans="2:12" ht="12.75" customHeight="1" x14ac:dyDescent="0.25">
      <c r="B121" s="307" t="s">
        <v>1518</v>
      </c>
      <c r="C121" s="305" t="s">
        <v>1519</v>
      </c>
      <c r="D121" s="305" t="s">
        <v>1336</v>
      </c>
      <c r="E121" s="306" t="s">
        <v>1520</v>
      </c>
      <c r="F121" s="305" t="s">
        <v>188</v>
      </c>
      <c r="G121" s="304">
        <v>30</v>
      </c>
      <c r="H121" s="303">
        <v>29.99</v>
      </c>
      <c r="I121" s="280">
        <f t="shared" si="44"/>
        <v>899.7</v>
      </c>
      <c r="J121" s="409">
        <f t="shared" si="45"/>
        <v>0.30199999999999999</v>
      </c>
      <c r="K121" s="302">
        <f t="shared" si="46"/>
        <v>39.04</v>
      </c>
      <c r="L121" s="301">
        <f t="shared" si="47"/>
        <v>1171.2</v>
      </c>
    </row>
    <row r="122" spans="2:12" ht="12.75" customHeight="1" x14ac:dyDescent="0.25">
      <c r="B122" s="307" t="s">
        <v>1521</v>
      </c>
      <c r="C122" s="305" t="s">
        <v>1522</v>
      </c>
      <c r="D122" s="305" t="s">
        <v>1336</v>
      </c>
      <c r="E122" s="306" t="s">
        <v>1523</v>
      </c>
      <c r="F122" s="305" t="s">
        <v>188</v>
      </c>
      <c r="G122" s="304">
        <v>6</v>
      </c>
      <c r="H122" s="303">
        <v>58.66</v>
      </c>
      <c r="I122" s="280">
        <f t="shared" si="44"/>
        <v>351.96</v>
      </c>
      <c r="J122" s="409">
        <f t="shared" si="45"/>
        <v>0.30199999999999999</v>
      </c>
      <c r="K122" s="302">
        <f t="shared" si="46"/>
        <v>76.37</v>
      </c>
      <c r="L122" s="301">
        <f t="shared" si="47"/>
        <v>458.22</v>
      </c>
    </row>
    <row r="123" spans="2:12" ht="12.75" customHeight="1" x14ac:dyDescent="0.25">
      <c r="B123" s="307" t="s">
        <v>1524</v>
      </c>
      <c r="C123" s="305" t="s">
        <v>1525</v>
      </c>
      <c r="D123" s="305" t="s">
        <v>1336</v>
      </c>
      <c r="E123" s="306" t="s">
        <v>1526</v>
      </c>
      <c r="F123" s="305" t="s">
        <v>137</v>
      </c>
      <c r="G123" s="304">
        <v>90</v>
      </c>
      <c r="H123" s="303">
        <v>1.55</v>
      </c>
      <c r="I123" s="280">
        <f t="shared" si="44"/>
        <v>139.5</v>
      </c>
      <c r="J123" s="409">
        <f t="shared" si="45"/>
        <v>0.30199999999999999</v>
      </c>
      <c r="K123" s="302">
        <f t="shared" si="46"/>
        <v>2.0099999999999998</v>
      </c>
      <c r="L123" s="301">
        <f t="shared" si="47"/>
        <v>180.9</v>
      </c>
    </row>
    <row r="124" spans="2:12" ht="12.75" customHeight="1" x14ac:dyDescent="0.25">
      <c r="B124" s="307" t="s">
        <v>1527</v>
      </c>
      <c r="C124" s="305" t="s">
        <v>1528</v>
      </c>
      <c r="D124" s="305" t="s">
        <v>1336</v>
      </c>
      <c r="E124" s="306" t="s">
        <v>1529</v>
      </c>
      <c r="F124" s="305" t="s">
        <v>137</v>
      </c>
      <c r="G124" s="304">
        <v>1</v>
      </c>
      <c r="H124" s="303">
        <v>177.5</v>
      </c>
      <c r="I124" s="280">
        <f t="shared" si="44"/>
        <v>177.5</v>
      </c>
      <c r="J124" s="409">
        <f t="shared" si="45"/>
        <v>0.30199999999999999</v>
      </c>
      <c r="K124" s="302">
        <f t="shared" si="46"/>
        <v>231.1</v>
      </c>
      <c r="L124" s="301">
        <f t="shared" si="47"/>
        <v>231.1</v>
      </c>
    </row>
    <row r="125" spans="2:12" ht="12.75" customHeight="1" x14ac:dyDescent="0.25">
      <c r="B125" s="307" t="s">
        <v>1530</v>
      </c>
      <c r="C125" s="305" t="s">
        <v>1531</v>
      </c>
      <c r="D125" s="305" t="s">
        <v>1336</v>
      </c>
      <c r="E125" s="306" t="s">
        <v>1532</v>
      </c>
      <c r="F125" s="305" t="s">
        <v>188</v>
      </c>
      <c r="G125" s="304">
        <v>30</v>
      </c>
      <c r="H125" s="303">
        <v>38.520000000000003</v>
      </c>
      <c r="I125" s="280">
        <f t="shared" si="44"/>
        <v>1155.5999999999999</v>
      </c>
      <c r="J125" s="409">
        <f t="shared" si="45"/>
        <v>0.30199999999999999</v>
      </c>
      <c r="K125" s="302">
        <f t="shared" si="46"/>
        <v>50.15</v>
      </c>
      <c r="L125" s="301">
        <f t="shared" si="47"/>
        <v>1504.5</v>
      </c>
    </row>
    <row r="126" spans="2:12" ht="12.75" customHeight="1" x14ac:dyDescent="0.25">
      <c r="B126" s="307" t="s">
        <v>1533</v>
      </c>
      <c r="C126" s="305" t="s">
        <v>1534</v>
      </c>
      <c r="D126" s="305" t="s">
        <v>1336</v>
      </c>
      <c r="E126" s="306" t="s">
        <v>1535</v>
      </c>
      <c r="F126" s="305" t="s">
        <v>137</v>
      </c>
      <c r="G126" s="304">
        <v>16</v>
      </c>
      <c r="H126" s="303">
        <v>106.78</v>
      </c>
      <c r="I126" s="280">
        <f t="shared" si="44"/>
        <v>1708.48</v>
      </c>
      <c r="J126" s="409">
        <f t="shared" si="45"/>
        <v>0.30199999999999999</v>
      </c>
      <c r="K126" s="302">
        <f t="shared" si="46"/>
        <v>139.02000000000001</v>
      </c>
      <c r="L126" s="301">
        <f t="shared" si="47"/>
        <v>2224.3200000000002</v>
      </c>
    </row>
    <row r="127" spans="2:12" ht="12.75" customHeight="1" x14ac:dyDescent="0.25">
      <c r="B127" s="307" t="s">
        <v>1536</v>
      </c>
      <c r="C127" s="305" t="s">
        <v>1537</v>
      </c>
      <c r="D127" s="305" t="s">
        <v>160</v>
      </c>
      <c r="E127" s="306" t="s">
        <v>1538</v>
      </c>
      <c r="F127" s="305" t="s">
        <v>159</v>
      </c>
      <c r="G127" s="304">
        <v>44</v>
      </c>
      <c r="H127" s="303">
        <v>377.39</v>
      </c>
      <c r="I127" s="280">
        <f t="shared" si="44"/>
        <v>16605.16</v>
      </c>
      <c r="J127" s="409">
        <f t="shared" si="45"/>
        <v>0.30199999999999999</v>
      </c>
      <c r="K127" s="302">
        <f t="shared" si="46"/>
        <v>491.36</v>
      </c>
      <c r="L127" s="301">
        <f t="shared" si="47"/>
        <v>21619.84</v>
      </c>
    </row>
    <row r="128" spans="2:12" ht="12.75" customHeight="1" x14ac:dyDescent="0.25">
      <c r="B128" s="307" t="s">
        <v>1539</v>
      </c>
      <c r="C128" s="305" t="s">
        <v>1540</v>
      </c>
      <c r="D128" s="305" t="s">
        <v>1336</v>
      </c>
      <c r="E128" s="306" t="s">
        <v>1541</v>
      </c>
      <c r="F128" s="305" t="s">
        <v>137</v>
      </c>
      <c r="G128" s="304">
        <v>1</v>
      </c>
      <c r="H128" s="303">
        <v>24.08</v>
      </c>
      <c r="I128" s="280">
        <f t="shared" si="44"/>
        <v>24.08</v>
      </c>
      <c r="J128" s="409">
        <f t="shared" si="45"/>
        <v>0.30199999999999999</v>
      </c>
      <c r="K128" s="302">
        <f t="shared" si="46"/>
        <v>31.35</v>
      </c>
      <c r="L128" s="301">
        <f t="shared" si="47"/>
        <v>31.35</v>
      </c>
    </row>
    <row r="129" spans="2:12" ht="12.75" customHeight="1" x14ac:dyDescent="0.25">
      <c r="B129" s="307" t="s">
        <v>1542</v>
      </c>
      <c r="C129" s="305" t="s">
        <v>765</v>
      </c>
      <c r="D129" s="305" t="s">
        <v>1336</v>
      </c>
      <c r="E129" s="306" t="s">
        <v>603</v>
      </c>
      <c r="F129" s="305" t="s">
        <v>188</v>
      </c>
      <c r="G129" s="304">
        <v>1</v>
      </c>
      <c r="H129" s="303">
        <v>16.27</v>
      </c>
      <c r="I129" s="280">
        <f t="shared" si="44"/>
        <v>16.27</v>
      </c>
      <c r="J129" s="409">
        <f t="shared" si="45"/>
        <v>0.30199999999999999</v>
      </c>
      <c r="K129" s="302">
        <f t="shared" si="46"/>
        <v>21.18</v>
      </c>
      <c r="L129" s="301">
        <f t="shared" si="47"/>
        <v>21.18</v>
      </c>
    </row>
    <row r="130" spans="2:12" ht="12.75" customHeight="1" x14ac:dyDescent="0.25">
      <c r="B130" s="307" t="s">
        <v>1543</v>
      </c>
      <c r="C130" s="305" t="s">
        <v>1544</v>
      </c>
      <c r="D130" s="305" t="s">
        <v>160</v>
      </c>
      <c r="E130" s="306" t="s">
        <v>1545</v>
      </c>
      <c r="F130" s="305" t="s">
        <v>188</v>
      </c>
      <c r="G130" s="304">
        <v>71.89</v>
      </c>
      <c r="H130" s="303">
        <v>7.05</v>
      </c>
      <c r="I130" s="280">
        <f t="shared" si="44"/>
        <v>506.82</v>
      </c>
      <c r="J130" s="409">
        <f t="shared" si="45"/>
        <v>0.30199999999999999</v>
      </c>
      <c r="K130" s="302">
        <f t="shared" si="46"/>
        <v>9.17</v>
      </c>
      <c r="L130" s="301">
        <f t="shared" si="47"/>
        <v>659.23</v>
      </c>
    </row>
    <row r="131" spans="2:12" ht="12.75" customHeight="1" x14ac:dyDescent="0.25">
      <c r="B131" s="307" t="s">
        <v>1546</v>
      </c>
      <c r="C131" s="305" t="s">
        <v>1547</v>
      </c>
      <c r="D131" s="305" t="s">
        <v>1336</v>
      </c>
      <c r="E131" s="306" t="s">
        <v>1548</v>
      </c>
      <c r="F131" s="305" t="s">
        <v>136</v>
      </c>
      <c r="G131" s="304">
        <v>32</v>
      </c>
      <c r="H131" s="303">
        <v>24.35</v>
      </c>
      <c r="I131" s="280">
        <f t="shared" si="44"/>
        <v>779.2</v>
      </c>
      <c r="J131" s="409">
        <f t="shared" si="45"/>
        <v>0.30199999999999999</v>
      </c>
      <c r="K131" s="302">
        <f t="shared" si="46"/>
        <v>31.7</v>
      </c>
      <c r="L131" s="301">
        <f t="shared" si="47"/>
        <v>1014.4</v>
      </c>
    </row>
    <row r="132" spans="2:12" ht="12.75" customHeight="1" x14ac:dyDescent="0.25">
      <c r="B132" s="307" t="s">
        <v>1549</v>
      </c>
      <c r="C132" s="305" t="s">
        <v>1550</v>
      </c>
      <c r="D132" s="305" t="s">
        <v>130</v>
      </c>
      <c r="E132" s="306" t="s">
        <v>1551</v>
      </c>
      <c r="F132" s="305" t="s">
        <v>159</v>
      </c>
      <c r="G132" s="304">
        <v>1</v>
      </c>
      <c r="H132" s="303">
        <v>440.6</v>
      </c>
      <c r="I132" s="280">
        <f t="shared" si="44"/>
        <v>440.6</v>
      </c>
      <c r="J132" s="409">
        <f t="shared" si="45"/>
        <v>0.30199999999999999</v>
      </c>
      <c r="K132" s="302">
        <f t="shared" si="46"/>
        <v>573.66</v>
      </c>
      <c r="L132" s="301">
        <f t="shared" si="47"/>
        <v>573.66</v>
      </c>
    </row>
    <row r="133" spans="2:12" ht="12.75" customHeight="1" x14ac:dyDescent="0.25">
      <c r="B133" s="307" t="s">
        <v>1552</v>
      </c>
      <c r="C133" s="305" t="s">
        <v>1553</v>
      </c>
      <c r="D133" s="305" t="s">
        <v>130</v>
      </c>
      <c r="E133" s="306" t="s">
        <v>1554</v>
      </c>
      <c r="F133" s="305" t="s">
        <v>159</v>
      </c>
      <c r="G133" s="304">
        <v>4</v>
      </c>
      <c r="H133" s="303">
        <v>724.69</v>
      </c>
      <c r="I133" s="280">
        <f t="shared" si="44"/>
        <v>2898.76</v>
      </c>
      <c r="J133" s="409">
        <f t="shared" si="45"/>
        <v>0.30199999999999999</v>
      </c>
      <c r="K133" s="302">
        <f t="shared" si="46"/>
        <v>943.54</v>
      </c>
      <c r="L133" s="301">
        <f t="shared" si="47"/>
        <v>3774.16</v>
      </c>
    </row>
    <row r="134" spans="2:12" ht="12.75" customHeight="1" x14ac:dyDescent="0.25">
      <c r="B134" s="307" t="s">
        <v>1555</v>
      </c>
      <c r="C134" s="305" t="s">
        <v>1556</v>
      </c>
      <c r="D134" s="305" t="s">
        <v>1336</v>
      </c>
      <c r="E134" s="306" t="s">
        <v>462</v>
      </c>
      <c r="F134" s="305" t="s">
        <v>137</v>
      </c>
      <c r="G134" s="304">
        <v>6</v>
      </c>
      <c r="H134" s="303">
        <v>282.47000000000003</v>
      </c>
      <c r="I134" s="280">
        <f t="shared" si="44"/>
        <v>1694.82</v>
      </c>
      <c r="J134" s="409">
        <f t="shared" si="45"/>
        <v>0.30199999999999999</v>
      </c>
      <c r="K134" s="302">
        <f t="shared" si="46"/>
        <v>367.77</v>
      </c>
      <c r="L134" s="301">
        <f t="shared" si="47"/>
        <v>2206.62</v>
      </c>
    </row>
    <row r="135" spans="2:12" ht="12.75" customHeight="1" x14ac:dyDescent="0.25">
      <c r="B135" s="307" t="s">
        <v>1557</v>
      </c>
      <c r="C135" s="305" t="s">
        <v>1102</v>
      </c>
      <c r="D135" s="305" t="s">
        <v>1336</v>
      </c>
      <c r="E135" s="306" t="s">
        <v>253</v>
      </c>
      <c r="F135" s="305" t="s">
        <v>137</v>
      </c>
      <c r="G135" s="304">
        <v>11</v>
      </c>
      <c r="H135" s="303">
        <v>93.66</v>
      </c>
      <c r="I135" s="280">
        <f t="shared" si="44"/>
        <v>1030.26</v>
      </c>
      <c r="J135" s="409">
        <f t="shared" si="45"/>
        <v>0.30199999999999999</v>
      </c>
      <c r="K135" s="302">
        <f t="shared" si="46"/>
        <v>121.94</v>
      </c>
      <c r="L135" s="301">
        <f t="shared" si="47"/>
        <v>1341.34</v>
      </c>
    </row>
    <row r="136" spans="2:12" ht="12.75" customHeight="1" x14ac:dyDescent="0.25">
      <c r="B136" s="307" t="s">
        <v>1558</v>
      </c>
      <c r="C136" s="305" t="s">
        <v>877</v>
      </c>
      <c r="D136" s="305" t="s">
        <v>1336</v>
      </c>
      <c r="E136" s="306" t="s">
        <v>195</v>
      </c>
      <c r="F136" s="305" t="s">
        <v>137</v>
      </c>
      <c r="G136" s="304">
        <v>14</v>
      </c>
      <c r="H136" s="303">
        <v>25.56</v>
      </c>
      <c r="I136" s="280">
        <f t="shared" si="44"/>
        <v>357.84</v>
      </c>
      <c r="J136" s="409">
        <f t="shared" si="45"/>
        <v>0.30199999999999999</v>
      </c>
      <c r="K136" s="302">
        <f t="shared" si="46"/>
        <v>33.270000000000003</v>
      </c>
      <c r="L136" s="301">
        <f t="shared" si="47"/>
        <v>465.78</v>
      </c>
    </row>
    <row r="137" spans="2:12" ht="12.75" customHeight="1" x14ac:dyDescent="0.25">
      <c r="B137" s="307" t="s">
        <v>1559</v>
      </c>
      <c r="C137" s="305" t="s">
        <v>776</v>
      </c>
      <c r="D137" s="305" t="s">
        <v>1336</v>
      </c>
      <c r="E137" s="306" t="s">
        <v>225</v>
      </c>
      <c r="F137" s="305" t="s">
        <v>188</v>
      </c>
      <c r="G137" s="304">
        <v>522.26</v>
      </c>
      <c r="H137" s="303">
        <v>12.22</v>
      </c>
      <c r="I137" s="280">
        <f t="shared" si="44"/>
        <v>6382.01</v>
      </c>
      <c r="J137" s="409">
        <f t="shared" si="45"/>
        <v>0.30199999999999999</v>
      </c>
      <c r="K137" s="302">
        <f t="shared" si="46"/>
        <v>15.91</v>
      </c>
      <c r="L137" s="301">
        <f t="shared" si="47"/>
        <v>8309.15</v>
      </c>
    </row>
    <row r="138" spans="2:12" ht="12.75" customHeight="1" x14ac:dyDescent="0.25">
      <c r="B138" s="307" t="s">
        <v>1560</v>
      </c>
      <c r="C138" s="305" t="s">
        <v>1561</v>
      </c>
      <c r="D138" s="305" t="s">
        <v>1336</v>
      </c>
      <c r="E138" s="306" t="s">
        <v>1562</v>
      </c>
      <c r="F138" s="305" t="s">
        <v>137</v>
      </c>
      <c r="G138" s="304">
        <v>100</v>
      </c>
      <c r="H138" s="303">
        <v>1.23</v>
      </c>
      <c r="I138" s="280">
        <f t="shared" si="44"/>
        <v>123</v>
      </c>
      <c r="J138" s="409">
        <f t="shared" si="45"/>
        <v>0.30199999999999999</v>
      </c>
      <c r="K138" s="302">
        <f t="shared" si="46"/>
        <v>1.6</v>
      </c>
      <c r="L138" s="301">
        <f t="shared" si="47"/>
        <v>160</v>
      </c>
    </row>
    <row r="139" spans="2:12" ht="12.75" customHeight="1" x14ac:dyDescent="0.25">
      <c r="B139" s="307" t="s">
        <v>1563</v>
      </c>
      <c r="C139" s="305" t="s">
        <v>1564</v>
      </c>
      <c r="D139" s="305" t="s">
        <v>1336</v>
      </c>
      <c r="E139" s="306" t="s">
        <v>1565</v>
      </c>
      <c r="F139" s="305" t="s">
        <v>137</v>
      </c>
      <c r="G139" s="304">
        <v>100</v>
      </c>
      <c r="H139" s="303">
        <v>1</v>
      </c>
      <c r="I139" s="280">
        <f t="shared" si="44"/>
        <v>100</v>
      </c>
      <c r="J139" s="409">
        <f t="shared" si="45"/>
        <v>0.30199999999999999</v>
      </c>
      <c r="K139" s="302">
        <f t="shared" si="46"/>
        <v>1.3</v>
      </c>
      <c r="L139" s="301">
        <f t="shared" si="47"/>
        <v>130</v>
      </c>
    </row>
    <row r="140" spans="2:12" ht="12.75" customHeight="1" x14ac:dyDescent="0.25">
      <c r="B140" s="307" t="s">
        <v>1566</v>
      </c>
      <c r="C140" s="305" t="s">
        <v>1567</v>
      </c>
      <c r="D140" s="305" t="s">
        <v>1336</v>
      </c>
      <c r="E140" s="306" t="s">
        <v>1568</v>
      </c>
      <c r="F140" s="305" t="s">
        <v>188</v>
      </c>
      <c r="G140" s="304">
        <v>200</v>
      </c>
      <c r="H140" s="303">
        <v>49.94</v>
      </c>
      <c r="I140" s="280">
        <f t="shared" si="44"/>
        <v>9988</v>
      </c>
      <c r="J140" s="409">
        <f t="shared" si="45"/>
        <v>0.30199999999999999</v>
      </c>
      <c r="K140" s="302">
        <f t="shared" si="46"/>
        <v>65.02</v>
      </c>
      <c r="L140" s="301">
        <f t="shared" si="47"/>
        <v>13004</v>
      </c>
    </row>
    <row r="141" spans="2:12" ht="12.75" customHeight="1" x14ac:dyDescent="0.25">
      <c r="B141" s="307" t="s">
        <v>1569</v>
      </c>
      <c r="C141" s="305" t="s">
        <v>1570</v>
      </c>
      <c r="D141" s="305" t="s">
        <v>1336</v>
      </c>
      <c r="E141" s="306" t="s">
        <v>1571</v>
      </c>
      <c r="F141" s="305" t="s">
        <v>136</v>
      </c>
      <c r="G141" s="304">
        <v>75</v>
      </c>
      <c r="H141" s="303">
        <v>7.25</v>
      </c>
      <c r="I141" s="280">
        <f t="shared" si="44"/>
        <v>543.75</v>
      </c>
      <c r="J141" s="409">
        <f t="shared" si="45"/>
        <v>0.30199999999999999</v>
      </c>
      <c r="K141" s="302">
        <f t="shared" si="46"/>
        <v>9.43</v>
      </c>
      <c r="L141" s="301">
        <f t="shared" si="47"/>
        <v>707.25</v>
      </c>
    </row>
    <row r="142" spans="2:12" ht="12.75" customHeight="1" x14ac:dyDescent="0.25">
      <c r="B142" s="307" t="s">
        <v>1572</v>
      </c>
      <c r="C142" s="305" t="s">
        <v>771</v>
      </c>
      <c r="D142" s="305" t="s">
        <v>1336</v>
      </c>
      <c r="E142" s="306" t="s">
        <v>368</v>
      </c>
      <c r="F142" s="305" t="s">
        <v>137</v>
      </c>
      <c r="G142" s="304">
        <v>40</v>
      </c>
      <c r="H142" s="303">
        <v>170.68</v>
      </c>
      <c r="I142" s="280">
        <f t="shared" si="44"/>
        <v>6827.2</v>
      </c>
      <c r="J142" s="409">
        <f t="shared" si="45"/>
        <v>0.30199999999999999</v>
      </c>
      <c r="K142" s="302">
        <f t="shared" si="46"/>
        <v>222.22</v>
      </c>
      <c r="L142" s="301">
        <f t="shared" si="47"/>
        <v>8888.7999999999993</v>
      </c>
    </row>
    <row r="143" spans="2:12" ht="12.75" customHeight="1" x14ac:dyDescent="0.25">
      <c r="B143" s="307" t="s">
        <v>1573</v>
      </c>
      <c r="C143" s="305" t="s">
        <v>1574</v>
      </c>
      <c r="D143" s="305" t="s">
        <v>1336</v>
      </c>
      <c r="E143" s="306" t="s">
        <v>1575</v>
      </c>
      <c r="F143" s="305" t="s">
        <v>137</v>
      </c>
      <c r="G143" s="304">
        <v>30</v>
      </c>
      <c r="H143" s="303">
        <v>5.7</v>
      </c>
      <c r="I143" s="280">
        <f t="shared" si="44"/>
        <v>171</v>
      </c>
      <c r="J143" s="409">
        <f t="shared" si="45"/>
        <v>0.30199999999999999</v>
      </c>
      <c r="K143" s="302">
        <f t="shared" si="46"/>
        <v>7.42</v>
      </c>
      <c r="L143" s="301">
        <f t="shared" si="47"/>
        <v>222.6</v>
      </c>
    </row>
    <row r="144" spans="2:12" ht="12.75" customHeight="1" x14ac:dyDescent="0.25">
      <c r="B144" s="307" t="s">
        <v>1576</v>
      </c>
      <c r="C144" s="305" t="s">
        <v>1577</v>
      </c>
      <c r="D144" s="305" t="s">
        <v>1336</v>
      </c>
      <c r="E144" s="306" t="s">
        <v>1578</v>
      </c>
      <c r="F144" s="305" t="s">
        <v>188</v>
      </c>
      <c r="G144" s="304">
        <v>8</v>
      </c>
      <c r="H144" s="303">
        <v>31.39</v>
      </c>
      <c r="I144" s="280">
        <f t="shared" si="44"/>
        <v>251.12</v>
      </c>
      <c r="J144" s="409">
        <f t="shared" si="45"/>
        <v>0.30199999999999999</v>
      </c>
      <c r="K144" s="302">
        <f t="shared" si="46"/>
        <v>40.86</v>
      </c>
      <c r="L144" s="301">
        <f t="shared" si="47"/>
        <v>326.88</v>
      </c>
    </row>
    <row r="145" spans="2:12" ht="12.75" customHeight="1" x14ac:dyDescent="0.25">
      <c r="B145" s="307" t="s">
        <v>1579</v>
      </c>
      <c r="C145" s="305" t="s">
        <v>1580</v>
      </c>
      <c r="D145" s="305" t="s">
        <v>1336</v>
      </c>
      <c r="E145" s="306" t="s">
        <v>1581</v>
      </c>
      <c r="F145" s="305" t="s">
        <v>188</v>
      </c>
      <c r="G145" s="304">
        <v>8</v>
      </c>
      <c r="H145" s="303">
        <v>53.06</v>
      </c>
      <c r="I145" s="280">
        <f t="shared" si="44"/>
        <v>424.48</v>
      </c>
      <c r="J145" s="409">
        <f t="shared" si="45"/>
        <v>0.30199999999999999</v>
      </c>
      <c r="K145" s="302">
        <f t="shared" si="46"/>
        <v>69.08</v>
      </c>
      <c r="L145" s="301">
        <f t="shared" si="47"/>
        <v>552.64</v>
      </c>
    </row>
    <row r="146" spans="2:12" ht="12.75" customHeight="1" x14ac:dyDescent="0.25">
      <c r="B146" s="307" t="s">
        <v>1582</v>
      </c>
      <c r="C146" s="305" t="s">
        <v>1583</v>
      </c>
      <c r="D146" s="305" t="s">
        <v>1336</v>
      </c>
      <c r="E146" s="306" t="s">
        <v>1584</v>
      </c>
      <c r="F146" s="305" t="s">
        <v>188</v>
      </c>
      <c r="G146" s="304">
        <v>267.45</v>
      </c>
      <c r="H146" s="303">
        <v>87.79</v>
      </c>
      <c r="I146" s="280">
        <f t="shared" si="44"/>
        <v>23479.43</v>
      </c>
      <c r="J146" s="409">
        <f t="shared" si="45"/>
        <v>0.30199999999999999</v>
      </c>
      <c r="K146" s="302">
        <f t="shared" si="46"/>
        <v>114.3</v>
      </c>
      <c r="L146" s="301">
        <f t="shared" si="47"/>
        <v>30569.53</v>
      </c>
    </row>
    <row r="147" spans="2:12" ht="12.75" customHeight="1" x14ac:dyDescent="0.25">
      <c r="B147" s="307" t="s">
        <v>1585</v>
      </c>
      <c r="C147" s="305" t="s">
        <v>1586</v>
      </c>
      <c r="D147" s="305" t="s">
        <v>1336</v>
      </c>
      <c r="E147" s="306" t="s">
        <v>1587</v>
      </c>
      <c r="F147" s="305" t="s">
        <v>188</v>
      </c>
      <c r="G147" s="304">
        <v>154.51</v>
      </c>
      <c r="H147" s="303">
        <v>44.95</v>
      </c>
      <c r="I147" s="280">
        <f t="shared" si="44"/>
        <v>6945.22</v>
      </c>
      <c r="J147" s="409">
        <f t="shared" si="45"/>
        <v>0.30199999999999999</v>
      </c>
      <c r="K147" s="302">
        <f t="shared" si="46"/>
        <v>58.52</v>
      </c>
      <c r="L147" s="301">
        <f t="shared" si="47"/>
        <v>9041.92</v>
      </c>
    </row>
    <row r="148" spans="2:12" ht="12.75" customHeight="1" x14ac:dyDescent="0.25">
      <c r="B148" s="307" t="s">
        <v>1588</v>
      </c>
      <c r="C148" s="305" t="s">
        <v>1589</v>
      </c>
      <c r="D148" s="305" t="s">
        <v>1336</v>
      </c>
      <c r="E148" s="306" t="s">
        <v>1590</v>
      </c>
      <c r="F148" s="305" t="s">
        <v>188</v>
      </c>
      <c r="G148" s="304">
        <v>684.2</v>
      </c>
      <c r="H148" s="303">
        <v>165.02</v>
      </c>
      <c r="I148" s="280">
        <f t="shared" si="44"/>
        <v>112906.68</v>
      </c>
      <c r="J148" s="409">
        <f t="shared" si="45"/>
        <v>0.30199999999999999</v>
      </c>
      <c r="K148" s="302">
        <f t="shared" si="46"/>
        <v>214.85</v>
      </c>
      <c r="L148" s="301">
        <f t="shared" si="47"/>
        <v>147000.37</v>
      </c>
    </row>
    <row r="149" spans="2:12" ht="12.75" customHeight="1" x14ac:dyDescent="0.25">
      <c r="B149" s="307" t="s">
        <v>1591</v>
      </c>
      <c r="C149" s="305" t="s">
        <v>1592</v>
      </c>
      <c r="D149" s="305" t="s">
        <v>1336</v>
      </c>
      <c r="E149" s="306" t="s">
        <v>1593</v>
      </c>
      <c r="F149" s="305" t="s">
        <v>188</v>
      </c>
      <c r="G149" s="304">
        <v>224.73</v>
      </c>
      <c r="H149" s="303">
        <v>173.53</v>
      </c>
      <c r="I149" s="280">
        <f t="shared" si="44"/>
        <v>38997.39</v>
      </c>
      <c r="J149" s="409">
        <f t="shared" si="45"/>
        <v>0.30199999999999999</v>
      </c>
      <c r="K149" s="302">
        <f t="shared" si="46"/>
        <v>225.93</v>
      </c>
      <c r="L149" s="301">
        <f t="shared" si="47"/>
        <v>50773.24</v>
      </c>
    </row>
    <row r="150" spans="2:12" ht="12.75" customHeight="1" x14ac:dyDescent="0.25">
      <c r="B150" s="307" t="s">
        <v>1594</v>
      </c>
      <c r="C150" s="305" t="s">
        <v>1091</v>
      </c>
      <c r="D150" s="305" t="s">
        <v>1336</v>
      </c>
      <c r="E150" s="306" t="s">
        <v>1092</v>
      </c>
      <c r="F150" s="305" t="s">
        <v>138</v>
      </c>
      <c r="G150" s="304">
        <v>21.3</v>
      </c>
      <c r="H150" s="303">
        <v>63.81</v>
      </c>
      <c r="I150" s="280">
        <f t="shared" si="44"/>
        <v>1359.15</v>
      </c>
      <c r="J150" s="409">
        <f t="shared" si="45"/>
        <v>0.30199999999999999</v>
      </c>
      <c r="K150" s="302">
        <f t="shared" si="46"/>
        <v>83.08</v>
      </c>
      <c r="L150" s="301">
        <f t="shared" si="47"/>
        <v>1769.6</v>
      </c>
    </row>
    <row r="151" spans="2:12" ht="12.75" customHeight="1" x14ac:dyDescent="0.25">
      <c r="B151" s="307" t="s">
        <v>1595</v>
      </c>
      <c r="C151" s="305" t="s">
        <v>1095</v>
      </c>
      <c r="D151" s="305" t="s">
        <v>1336</v>
      </c>
      <c r="E151" s="306" t="s">
        <v>1096</v>
      </c>
      <c r="F151" s="305" t="s">
        <v>131</v>
      </c>
      <c r="G151" s="304">
        <v>77.44</v>
      </c>
      <c r="H151" s="303">
        <v>170.7</v>
      </c>
      <c r="I151" s="280">
        <f t="shared" si="44"/>
        <v>13219</v>
      </c>
      <c r="J151" s="409">
        <f t="shared" si="45"/>
        <v>0.30199999999999999</v>
      </c>
      <c r="K151" s="302">
        <f t="shared" si="46"/>
        <v>222.25</v>
      </c>
      <c r="L151" s="301">
        <f t="shared" si="47"/>
        <v>17211.04</v>
      </c>
    </row>
    <row r="152" spans="2:12" ht="12.75" customHeight="1" x14ac:dyDescent="0.25">
      <c r="B152" s="307" t="s">
        <v>1596</v>
      </c>
      <c r="C152" s="305" t="s">
        <v>1093</v>
      </c>
      <c r="D152" s="305" t="s">
        <v>1336</v>
      </c>
      <c r="E152" s="306" t="s">
        <v>1094</v>
      </c>
      <c r="F152" s="305" t="s">
        <v>138</v>
      </c>
      <c r="G152" s="304">
        <v>2.66</v>
      </c>
      <c r="H152" s="303">
        <v>247.66</v>
      </c>
      <c r="I152" s="280">
        <f t="shared" si="44"/>
        <v>658.77</v>
      </c>
      <c r="J152" s="409">
        <f t="shared" si="45"/>
        <v>0.30199999999999999</v>
      </c>
      <c r="K152" s="302">
        <f t="shared" si="46"/>
        <v>322.45</v>
      </c>
      <c r="L152" s="301">
        <f t="shared" si="47"/>
        <v>857.71</v>
      </c>
    </row>
    <row r="153" spans="2:12" ht="12.75" customHeight="1" x14ac:dyDescent="0.25">
      <c r="B153" s="307" t="s">
        <v>1597</v>
      </c>
      <c r="C153" s="305" t="s">
        <v>1598</v>
      </c>
      <c r="D153" s="305" t="s">
        <v>1336</v>
      </c>
      <c r="E153" s="306" t="s">
        <v>1599</v>
      </c>
      <c r="F153" s="305" t="s">
        <v>137</v>
      </c>
      <c r="G153" s="304">
        <v>22</v>
      </c>
      <c r="H153" s="303">
        <v>268.43</v>
      </c>
      <c r="I153" s="280">
        <f t="shared" si="44"/>
        <v>5905.46</v>
      </c>
      <c r="J153" s="409">
        <f t="shared" si="45"/>
        <v>0.30199999999999999</v>
      </c>
      <c r="K153" s="302">
        <f t="shared" si="46"/>
        <v>349.49</v>
      </c>
      <c r="L153" s="301">
        <f t="shared" si="47"/>
        <v>7688.78</v>
      </c>
    </row>
    <row r="154" spans="2:12" ht="12.75" customHeight="1" x14ac:dyDescent="0.25">
      <c r="B154" s="307" t="s">
        <v>1600</v>
      </c>
      <c r="C154" s="305" t="s">
        <v>1601</v>
      </c>
      <c r="D154" s="305" t="s">
        <v>1336</v>
      </c>
      <c r="E154" s="306" t="s">
        <v>1602</v>
      </c>
      <c r="F154" s="305" t="s">
        <v>137</v>
      </c>
      <c r="G154" s="304">
        <v>2</v>
      </c>
      <c r="H154" s="303">
        <v>487.48</v>
      </c>
      <c r="I154" s="280">
        <f t="shared" si="44"/>
        <v>974.96</v>
      </c>
      <c r="J154" s="409">
        <f t="shared" si="45"/>
        <v>0.30199999999999999</v>
      </c>
      <c r="K154" s="302">
        <f t="shared" si="46"/>
        <v>634.69000000000005</v>
      </c>
      <c r="L154" s="301">
        <f t="shared" si="47"/>
        <v>1269.3800000000001</v>
      </c>
    </row>
    <row r="155" spans="2:12" ht="12.75" customHeight="1" x14ac:dyDescent="0.25">
      <c r="B155" s="307" t="s">
        <v>1603</v>
      </c>
      <c r="C155" s="305" t="s">
        <v>1604</v>
      </c>
      <c r="D155" s="305" t="s">
        <v>1336</v>
      </c>
      <c r="E155" s="306" t="s">
        <v>1605</v>
      </c>
      <c r="F155" s="305" t="s">
        <v>137</v>
      </c>
      <c r="G155" s="304">
        <v>4</v>
      </c>
      <c r="H155" s="303">
        <v>458.11</v>
      </c>
      <c r="I155" s="280">
        <f t="shared" si="44"/>
        <v>1832.44</v>
      </c>
      <c r="J155" s="409">
        <f t="shared" si="45"/>
        <v>0.30199999999999999</v>
      </c>
      <c r="K155" s="302">
        <f t="shared" si="46"/>
        <v>596.45000000000005</v>
      </c>
      <c r="L155" s="301">
        <f t="shared" si="47"/>
        <v>2385.8000000000002</v>
      </c>
    </row>
    <row r="156" spans="2:12" ht="12.75" customHeight="1" x14ac:dyDescent="0.25">
      <c r="B156" s="307" t="s">
        <v>1606</v>
      </c>
      <c r="C156" s="305" t="s">
        <v>1607</v>
      </c>
      <c r="D156" s="305" t="s">
        <v>1336</v>
      </c>
      <c r="E156" s="306" t="s">
        <v>1608</v>
      </c>
      <c r="F156" s="305" t="s">
        <v>137</v>
      </c>
      <c r="G156" s="304">
        <v>1</v>
      </c>
      <c r="H156" s="303">
        <v>1137.29</v>
      </c>
      <c r="I156" s="280">
        <f t="shared" si="44"/>
        <v>1137.29</v>
      </c>
      <c r="J156" s="409">
        <f t="shared" si="45"/>
        <v>0.30199999999999999</v>
      </c>
      <c r="K156" s="302">
        <f t="shared" si="46"/>
        <v>1480.75</v>
      </c>
      <c r="L156" s="301">
        <f t="shared" si="47"/>
        <v>1480.75</v>
      </c>
    </row>
    <row r="157" spans="2:12" ht="12.75" customHeight="1" x14ac:dyDescent="0.25">
      <c r="B157" s="307" t="s">
        <v>1609</v>
      </c>
      <c r="C157" s="305" t="s">
        <v>1610</v>
      </c>
      <c r="D157" s="305" t="s">
        <v>160</v>
      </c>
      <c r="E157" s="306" t="s">
        <v>1611</v>
      </c>
      <c r="F157" s="305" t="s">
        <v>159</v>
      </c>
      <c r="G157" s="304">
        <v>1</v>
      </c>
      <c r="H157" s="303">
        <v>1971.86</v>
      </c>
      <c r="I157" s="280">
        <f t="shared" si="44"/>
        <v>1971.86</v>
      </c>
      <c r="J157" s="409">
        <f t="shared" si="45"/>
        <v>0.30199999999999999</v>
      </c>
      <c r="K157" s="302">
        <f t="shared" si="46"/>
        <v>2567.36</v>
      </c>
      <c r="L157" s="301">
        <f t="shared" si="47"/>
        <v>2567.36</v>
      </c>
    </row>
    <row r="158" spans="2:12" ht="12.75" customHeight="1" x14ac:dyDescent="0.25">
      <c r="B158" s="307" t="s">
        <v>1612</v>
      </c>
      <c r="C158" s="305" t="s">
        <v>1613</v>
      </c>
      <c r="D158" s="305" t="s">
        <v>1336</v>
      </c>
      <c r="E158" s="306" t="s">
        <v>1614</v>
      </c>
      <c r="F158" s="305" t="s">
        <v>188</v>
      </c>
      <c r="G158" s="304">
        <v>1125.72</v>
      </c>
      <c r="H158" s="303">
        <v>6.11</v>
      </c>
      <c r="I158" s="280">
        <f t="shared" si="44"/>
        <v>6878.14</v>
      </c>
      <c r="J158" s="409">
        <f t="shared" si="45"/>
        <v>0.30199999999999999</v>
      </c>
      <c r="K158" s="302">
        <f t="shared" si="46"/>
        <v>7.95</v>
      </c>
      <c r="L158" s="301">
        <f t="shared" si="47"/>
        <v>8949.4699999999993</v>
      </c>
    </row>
    <row r="159" spans="2:12" ht="12.75" customHeight="1" x14ac:dyDescent="0.25">
      <c r="B159" s="307" t="s">
        <v>1615</v>
      </c>
      <c r="C159" s="305" t="s">
        <v>1616</v>
      </c>
      <c r="D159" s="305" t="s">
        <v>1336</v>
      </c>
      <c r="E159" s="306" t="s">
        <v>1617</v>
      </c>
      <c r="F159" s="305" t="s">
        <v>137</v>
      </c>
      <c r="G159" s="304">
        <v>3</v>
      </c>
      <c r="H159" s="303">
        <v>22.14</v>
      </c>
      <c r="I159" s="280">
        <f t="shared" si="44"/>
        <v>66.42</v>
      </c>
      <c r="J159" s="409">
        <f t="shared" si="45"/>
        <v>0.30199999999999999</v>
      </c>
      <c r="K159" s="302">
        <f t="shared" si="46"/>
        <v>28.82</v>
      </c>
      <c r="L159" s="301">
        <f t="shared" si="47"/>
        <v>86.46</v>
      </c>
    </row>
    <row r="160" spans="2:12" ht="12.75" customHeight="1" x14ac:dyDescent="0.25">
      <c r="B160" s="307" t="s">
        <v>1618</v>
      </c>
      <c r="C160" s="305" t="s">
        <v>1619</v>
      </c>
      <c r="D160" s="305" t="s">
        <v>1336</v>
      </c>
      <c r="E160" s="306" t="s">
        <v>1620</v>
      </c>
      <c r="F160" s="305" t="s">
        <v>137</v>
      </c>
      <c r="G160" s="304">
        <v>88</v>
      </c>
      <c r="H160" s="303">
        <v>0.23</v>
      </c>
      <c r="I160" s="280">
        <f t="shared" si="44"/>
        <v>20.239999999999998</v>
      </c>
      <c r="J160" s="409">
        <f t="shared" si="45"/>
        <v>0.30199999999999999</v>
      </c>
      <c r="K160" s="302">
        <f t="shared" si="46"/>
        <v>0.28999999999999998</v>
      </c>
      <c r="L160" s="301">
        <f t="shared" si="47"/>
        <v>25.52</v>
      </c>
    </row>
    <row r="161" spans="2:12" ht="12.75" customHeight="1" x14ac:dyDescent="0.25">
      <c r="B161" s="307" t="s">
        <v>1621</v>
      </c>
      <c r="C161" s="305" t="s">
        <v>1622</v>
      </c>
      <c r="D161" s="305" t="s">
        <v>164</v>
      </c>
      <c r="E161" s="306" t="s">
        <v>1623</v>
      </c>
      <c r="F161" s="305" t="s">
        <v>141</v>
      </c>
      <c r="G161" s="304">
        <v>6</v>
      </c>
      <c r="H161" s="303">
        <v>30.61</v>
      </c>
      <c r="I161" s="280">
        <f t="shared" si="44"/>
        <v>183.66</v>
      </c>
      <c r="J161" s="409">
        <f t="shared" si="45"/>
        <v>0.30199999999999999</v>
      </c>
      <c r="K161" s="302">
        <f t="shared" si="46"/>
        <v>39.85</v>
      </c>
      <c r="L161" s="301">
        <f t="shared" si="47"/>
        <v>239.1</v>
      </c>
    </row>
    <row r="162" spans="2:12" ht="12.75" customHeight="1" x14ac:dyDescent="0.25">
      <c r="B162" s="307" t="s">
        <v>1624</v>
      </c>
      <c r="C162" s="305" t="s">
        <v>1625</v>
      </c>
      <c r="D162" s="305" t="s">
        <v>1336</v>
      </c>
      <c r="E162" s="306" t="s">
        <v>1626</v>
      </c>
      <c r="F162" s="305" t="s">
        <v>188</v>
      </c>
      <c r="G162" s="304">
        <v>50</v>
      </c>
      <c r="H162" s="303">
        <v>25.14</v>
      </c>
      <c r="I162" s="280">
        <f t="shared" si="44"/>
        <v>1257</v>
      </c>
      <c r="J162" s="409">
        <f t="shared" si="45"/>
        <v>0.30199999999999999</v>
      </c>
      <c r="K162" s="302">
        <f t="shared" si="46"/>
        <v>32.729999999999997</v>
      </c>
      <c r="L162" s="301">
        <f t="shared" si="47"/>
        <v>1636.5</v>
      </c>
    </row>
    <row r="163" spans="2:12" ht="12.75" customHeight="1" x14ac:dyDescent="0.25">
      <c r="B163" s="307" t="s">
        <v>1627</v>
      </c>
      <c r="C163" s="305" t="s">
        <v>1628</v>
      </c>
      <c r="D163" s="305" t="s">
        <v>1336</v>
      </c>
      <c r="E163" s="306" t="s">
        <v>1629</v>
      </c>
      <c r="F163" s="305" t="s">
        <v>141</v>
      </c>
      <c r="G163" s="304">
        <v>45</v>
      </c>
      <c r="H163" s="303">
        <v>13.82</v>
      </c>
      <c r="I163" s="280">
        <f t="shared" si="44"/>
        <v>621.9</v>
      </c>
      <c r="J163" s="409">
        <f t="shared" si="45"/>
        <v>0.30199999999999999</v>
      </c>
      <c r="K163" s="302">
        <f t="shared" si="46"/>
        <v>17.989999999999998</v>
      </c>
      <c r="L163" s="301">
        <f t="shared" si="47"/>
        <v>809.55</v>
      </c>
    </row>
    <row r="164" spans="2:12" ht="12.75" customHeight="1" x14ac:dyDescent="0.25">
      <c r="B164" s="307" t="s">
        <v>1630</v>
      </c>
      <c r="C164" s="305" t="s">
        <v>1631</v>
      </c>
      <c r="D164" s="305" t="s">
        <v>142</v>
      </c>
      <c r="E164" s="306" t="s">
        <v>1632</v>
      </c>
      <c r="F164" s="305" t="s">
        <v>136</v>
      </c>
      <c r="G164" s="304">
        <v>1</v>
      </c>
      <c r="H164" s="303">
        <v>339.28</v>
      </c>
      <c r="I164" s="280">
        <f t="shared" si="44"/>
        <v>339.28</v>
      </c>
      <c r="J164" s="409">
        <f t="shared" si="45"/>
        <v>0.30199999999999999</v>
      </c>
      <c r="K164" s="302">
        <f t="shared" si="46"/>
        <v>441.74</v>
      </c>
      <c r="L164" s="301">
        <f t="shared" si="47"/>
        <v>441.74</v>
      </c>
    </row>
    <row r="165" spans="2:12" ht="12.75" customHeight="1" x14ac:dyDescent="0.25">
      <c r="B165" s="307" t="s">
        <v>1633</v>
      </c>
      <c r="C165" s="305" t="s">
        <v>1634</v>
      </c>
      <c r="D165" s="305" t="s">
        <v>1635</v>
      </c>
      <c r="E165" s="306" t="s">
        <v>1636</v>
      </c>
      <c r="F165" s="305" t="s">
        <v>159</v>
      </c>
      <c r="G165" s="304">
        <v>30</v>
      </c>
      <c r="H165" s="303">
        <v>47.96</v>
      </c>
      <c r="I165" s="280">
        <f t="shared" si="44"/>
        <v>1438.8</v>
      </c>
      <c r="J165" s="409">
        <f t="shared" si="45"/>
        <v>0.30199999999999999</v>
      </c>
      <c r="K165" s="302">
        <f t="shared" si="46"/>
        <v>62.44</v>
      </c>
      <c r="L165" s="301">
        <f t="shared" si="47"/>
        <v>1873.2</v>
      </c>
    </row>
    <row r="166" spans="2:12" ht="12.75" customHeight="1" x14ac:dyDescent="0.25">
      <c r="B166" s="307" t="s">
        <v>1637</v>
      </c>
      <c r="C166" s="305" t="s">
        <v>1638</v>
      </c>
      <c r="D166" s="305" t="s">
        <v>164</v>
      </c>
      <c r="E166" s="306" t="s">
        <v>1639</v>
      </c>
      <c r="F166" s="305" t="s">
        <v>136</v>
      </c>
      <c r="G166" s="304">
        <v>3</v>
      </c>
      <c r="H166" s="303">
        <v>2517.84</v>
      </c>
      <c r="I166" s="280">
        <f t="shared" si="44"/>
        <v>7553.52</v>
      </c>
      <c r="J166" s="409">
        <f t="shared" si="45"/>
        <v>0.30199999999999999</v>
      </c>
      <c r="K166" s="302">
        <f t="shared" si="46"/>
        <v>3278.22</v>
      </c>
      <c r="L166" s="301">
        <f t="shared" si="47"/>
        <v>9834.66</v>
      </c>
    </row>
    <row r="167" spans="2:12" ht="12.75" customHeight="1" x14ac:dyDescent="0.25">
      <c r="B167" s="307" t="s">
        <v>1640</v>
      </c>
      <c r="C167" s="305" t="s">
        <v>1641</v>
      </c>
      <c r="D167" s="305" t="s">
        <v>164</v>
      </c>
      <c r="E167" s="306" t="s">
        <v>1642</v>
      </c>
      <c r="F167" s="305" t="s">
        <v>136</v>
      </c>
      <c r="G167" s="304">
        <v>1</v>
      </c>
      <c r="H167" s="303">
        <v>34964.17</v>
      </c>
      <c r="I167" s="280">
        <f t="shared" si="44"/>
        <v>34964.17</v>
      </c>
      <c r="J167" s="409">
        <f t="shared" si="45"/>
        <v>0.30199999999999999</v>
      </c>
      <c r="K167" s="302">
        <f t="shared" si="46"/>
        <v>45523.34</v>
      </c>
      <c r="L167" s="301">
        <f t="shared" si="47"/>
        <v>45523.34</v>
      </c>
    </row>
    <row r="168" spans="2:12" ht="12.75" customHeight="1" x14ac:dyDescent="0.25">
      <c r="B168" s="307" t="s">
        <v>1643</v>
      </c>
      <c r="C168" s="305" t="s">
        <v>1644</v>
      </c>
      <c r="D168" s="305" t="s">
        <v>1336</v>
      </c>
      <c r="E168" s="306" t="s">
        <v>1645</v>
      </c>
      <c r="F168" s="305" t="s">
        <v>188</v>
      </c>
      <c r="G168" s="304">
        <v>24</v>
      </c>
      <c r="H168" s="303">
        <v>196.12</v>
      </c>
      <c r="I168" s="280">
        <f t="shared" si="44"/>
        <v>4706.88</v>
      </c>
      <c r="J168" s="409">
        <f t="shared" si="45"/>
        <v>0.30199999999999999</v>
      </c>
      <c r="K168" s="302">
        <f t="shared" si="46"/>
        <v>255.34</v>
      </c>
      <c r="L168" s="301">
        <f t="shared" si="47"/>
        <v>6128.16</v>
      </c>
    </row>
    <row r="169" spans="2:12" ht="12.75" customHeight="1" x14ac:dyDescent="0.25">
      <c r="B169" s="307" t="s">
        <v>1646</v>
      </c>
      <c r="C169" s="305" t="s">
        <v>1647</v>
      </c>
      <c r="D169" s="305" t="s">
        <v>1648</v>
      </c>
      <c r="E169" s="306" t="s">
        <v>1649</v>
      </c>
      <c r="F169" s="305" t="s">
        <v>159</v>
      </c>
      <c r="G169" s="304">
        <v>35</v>
      </c>
      <c r="H169" s="303">
        <v>5.46</v>
      </c>
      <c r="I169" s="280">
        <f t="shared" si="44"/>
        <v>191.1</v>
      </c>
      <c r="J169" s="409">
        <f t="shared" si="45"/>
        <v>0.30199999999999999</v>
      </c>
      <c r="K169" s="302">
        <f t="shared" si="46"/>
        <v>7.1</v>
      </c>
      <c r="L169" s="301">
        <f t="shared" si="47"/>
        <v>248.5</v>
      </c>
    </row>
    <row r="170" spans="2:12" ht="12.75" customHeight="1" x14ac:dyDescent="0.25">
      <c r="B170" s="307" t="s">
        <v>1650</v>
      </c>
      <c r="C170" s="305" t="s">
        <v>1651</v>
      </c>
      <c r="D170" s="305" t="s">
        <v>1648</v>
      </c>
      <c r="E170" s="306" t="s">
        <v>1652</v>
      </c>
      <c r="F170" s="305" t="s">
        <v>159</v>
      </c>
      <c r="G170" s="304">
        <v>15</v>
      </c>
      <c r="H170" s="303">
        <v>6.79</v>
      </c>
      <c r="I170" s="280">
        <f t="shared" si="44"/>
        <v>101.85</v>
      </c>
      <c r="J170" s="409">
        <f t="shared" si="45"/>
        <v>0.30199999999999999</v>
      </c>
      <c r="K170" s="302">
        <f t="shared" si="46"/>
        <v>8.84</v>
      </c>
      <c r="L170" s="301">
        <f t="shared" si="47"/>
        <v>132.6</v>
      </c>
    </row>
    <row r="171" spans="2:12" ht="12.75" customHeight="1" x14ac:dyDescent="0.25">
      <c r="B171" s="307" t="s">
        <v>1653</v>
      </c>
      <c r="C171" s="305" t="s">
        <v>1654</v>
      </c>
      <c r="D171" s="305" t="s">
        <v>1336</v>
      </c>
      <c r="E171" s="306" t="s">
        <v>1655</v>
      </c>
      <c r="F171" s="305" t="s">
        <v>137</v>
      </c>
      <c r="G171" s="304">
        <v>30</v>
      </c>
      <c r="H171" s="303">
        <v>35.71</v>
      </c>
      <c r="I171" s="280">
        <f t="shared" si="44"/>
        <v>1071.3</v>
      </c>
      <c r="J171" s="409">
        <f t="shared" si="45"/>
        <v>0.30199999999999999</v>
      </c>
      <c r="K171" s="302">
        <f t="shared" si="46"/>
        <v>46.49</v>
      </c>
      <c r="L171" s="301">
        <f t="shared" si="47"/>
        <v>1394.7</v>
      </c>
    </row>
    <row r="172" spans="2:12" ht="12.75" customHeight="1" x14ac:dyDescent="0.25">
      <c r="B172" s="307" t="s">
        <v>1656</v>
      </c>
      <c r="C172" s="305" t="s">
        <v>1657</v>
      </c>
      <c r="D172" s="305" t="s">
        <v>164</v>
      </c>
      <c r="E172" s="306" t="s">
        <v>1658</v>
      </c>
      <c r="F172" s="305" t="s">
        <v>136</v>
      </c>
      <c r="G172" s="304">
        <v>3</v>
      </c>
      <c r="H172" s="303">
        <v>277.64</v>
      </c>
      <c r="I172" s="280">
        <f t="shared" si="44"/>
        <v>832.92</v>
      </c>
      <c r="J172" s="409">
        <f t="shared" si="45"/>
        <v>0.30199999999999999</v>
      </c>
      <c r="K172" s="302">
        <f t="shared" si="46"/>
        <v>361.48</v>
      </c>
      <c r="L172" s="301">
        <f t="shared" si="47"/>
        <v>1084.44</v>
      </c>
    </row>
    <row r="173" spans="2:12" ht="12.75" customHeight="1" x14ac:dyDescent="0.25">
      <c r="B173" s="307" t="s">
        <v>1659</v>
      </c>
      <c r="C173" s="305" t="s">
        <v>1660</v>
      </c>
      <c r="D173" s="305" t="s">
        <v>164</v>
      </c>
      <c r="E173" s="306" t="s">
        <v>1661</v>
      </c>
      <c r="F173" s="305" t="s">
        <v>137</v>
      </c>
      <c r="G173" s="304">
        <v>3</v>
      </c>
      <c r="H173" s="303">
        <v>882.5</v>
      </c>
      <c r="I173" s="280">
        <f t="shared" si="44"/>
        <v>2647.5</v>
      </c>
      <c r="J173" s="409">
        <f t="shared" si="45"/>
        <v>0.30199999999999999</v>
      </c>
      <c r="K173" s="302">
        <f t="shared" si="46"/>
        <v>1149.01</v>
      </c>
      <c r="L173" s="301">
        <f t="shared" si="47"/>
        <v>3447.03</v>
      </c>
    </row>
    <row r="174" spans="2:12" ht="12.75" customHeight="1" x14ac:dyDescent="0.25">
      <c r="B174" s="307" t="s">
        <v>1662</v>
      </c>
      <c r="C174" s="305" t="s">
        <v>1663</v>
      </c>
      <c r="D174" s="305" t="s">
        <v>1336</v>
      </c>
      <c r="E174" s="306" t="s">
        <v>1664</v>
      </c>
      <c r="F174" s="305" t="s">
        <v>137</v>
      </c>
      <c r="G174" s="304">
        <v>3</v>
      </c>
      <c r="H174" s="303">
        <v>299.36</v>
      </c>
      <c r="I174" s="280">
        <f t="shared" si="44"/>
        <v>898.08</v>
      </c>
      <c r="J174" s="409">
        <f t="shared" si="45"/>
        <v>0.30199999999999999</v>
      </c>
      <c r="K174" s="302">
        <f t="shared" si="46"/>
        <v>389.76</v>
      </c>
      <c r="L174" s="301">
        <f t="shared" si="47"/>
        <v>1169.28</v>
      </c>
    </row>
    <row r="175" spans="2:12" ht="12.75" customHeight="1" x14ac:dyDescent="0.25">
      <c r="B175" s="307" t="s">
        <v>1665</v>
      </c>
      <c r="C175" s="305" t="s">
        <v>1666</v>
      </c>
      <c r="D175" s="305" t="s">
        <v>1667</v>
      </c>
      <c r="E175" s="306" t="s">
        <v>1668</v>
      </c>
      <c r="F175" s="305" t="s">
        <v>159</v>
      </c>
      <c r="G175" s="304">
        <v>3</v>
      </c>
      <c r="H175" s="303">
        <v>18.329999999999998</v>
      </c>
      <c r="I175" s="280">
        <f t="shared" si="44"/>
        <v>54.99</v>
      </c>
      <c r="J175" s="409">
        <f t="shared" si="45"/>
        <v>0.30199999999999999</v>
      </c>
      <c r="K175" s="302">
        <f t="shared" si="46"/>
        <v>23.86</v>
      </c>
      <c r="L175" s="301">
        <f t="shared" si="47"/>
        <v>71.58</v>
      </c>
    </row>
    <row r="176" spans="2:12" ht="12.75" customHeight="1" x14ac:dyDescent="0.25">
      <c r="B176" s="307" t="s">
        <v>1669</v>
      </c>
      <c r="C176" s="305" t="s">
        <v>1670</v>
      </c>
      <c r="D176" s="305" t="s">
        <v>164</v>
      </c>
      <c r="E176" s="306" t="s">
        <v>1671</v>
      </c>
      <c r="F176" s="305" t="s">
        <v>136</v>
      </c>
      <c r="G176" s="304">
        <v>5</v>
      </c>
      <c r="H176" s="303">
        <v>43.61</v>
      </c>
      <c r="I176" s="280">
        <f t="shared" si="44"/>
        <v>218.05</v>
      </c>
      <c r="J176" s="409">
        <f t="shared" si="45"/>
        <v>0.30199999999999999</v>
      </c>
      <c r="K176" s="302">
        <f t="shared" si="46"/>
        <v>56.78</v>
      </c>
      <c r="L176" s="301">
        <f t="shared" si="47"/>
        <v>283.89999999999998</v>
      </c>
    </row>
    <row r="177" spans="2:12" ht="12.75" customHeight="1" x14ac:dyDescent="0.25">
      <c r="B177" s="307" t="s">
        <v>1672</v>
      </c>
      <c r="C177" s="305" t="s">
        <v>1673</v>
      </c>
      <c r="D177" s="305" t="s">
        <v>164</v>
      </c>
      <c r="E177" s="306" t="s">
        <v>1674</v>
      </c>
      <c r="F177" s="305" t="s">
        <v>136</v>
      </c>
      <c r="G177" s="304">
        <v>2</v>
      </c>
      <c r="H177" s="303">
        <v>29.9</v>
      </c>
      <c r="I177" s="280">
        <f t="shared" si="44"/>
        <v>59.8</v>
      </c>
      <c r="J177" s="409">
        <f t="shared" si="45"/>
        <v>0.30199999999999999</v>
      </c>
      <c r="K177" s="302">
        <f t="shared" si="46"/>
        <v>38.92</v>
      </c>
      <c r="L177" s="301">
        <f t="shared" si="47"/>
        <v>77.84</v>
      </c>
    </row>
    <row r="178" spans="2:12" ht="12.75" customHeight="1" x14ac:dyDescent="0.25">
      <c r="B178" s="307" t="s">
        <v>1675</v>
      </c>
      <c r="C178" s="305" t="s">
        <v>1676</v>
      </c>
      <c r="D178" s="305" t="s">
        <v>164</v>
      </c>
      <c r="E178" s="306" t="s">
        <v>1677</v>
      </c>
      <c r="F178" s="305" t="s">
        <v>136</v>
      </c>
      <c r="G178" s="304">
        <v>3</v>
      </c>
      <c r="H178" s="303">
        <v>1382.58</v>
      </c>
      <c r="I178" s="280">
        <f t="shared" si="44"/>
        <v>4147.74</v>
      </c>
      <c r="J178" s="409">
        <f t="shared" si="45"/>
        <v>0.30199999999999999</v>
      </c>
      <c r="K178" s="302">
        <f t="shared" si="46"/>
        <v>1800.11</v>
      </c>
      <c r="L178" s="301">
        <f t="shared" si="47"/>
        <v>5400.33</v>
      </c>
    </row>
    <row r="179" spans="2:12" ht="12.75" customHeight="1" x14ac:dyDescent="0.25">
      <c r="B179" s="307" t="s">
        <v>1678</v>
      </c>
      <c r="C179" s="305" t="s">
        <v>1679</v>
      </c>
      <c r="D179" s="305" t="s">
        <v>130</v>
      </c>
      <c r="E179" s="306" t="s">
        <v>1680</v>
      </c>
      <c r="F179" s="305" t="s">
        <v>137</v>
      </c>
      <c r="G179" s="304">
        <v>64</v>
      </c>
      <c r="H179" s="303">
        <v>0.54</v>
      </c>
      <c r="I179" s="280">
        <f t="shared" si="44"/>
        <v>34.56</v>
      </c>
      <c r="J179" s="409">
        <f t="shared" si="45"/>
        <v>0.30199999999999999</v>
      </c>
      <c r="K179" s="302">
        <f t="shared" si="46"/>
        <v>0.7</v>
      </c>
      <c r="L179" s="301">
        <f t="shared" si="47"/>
        <v>44.8</v>
      </c>
    </row>
    <row r="180" spans="2:12" ht="12.75" customHeight="1" x14ac:dyDescent="0.25">
      <c r="B180" s="307" t="s">
        <v>1681</v>
      </c>
      <c r="C180" s="305" t="s">
        <v>1682</v>
      </c>
      <c r="D180" s="305" t="s">
        <v>974</v>
      </c>
      <c r="E180" s="306" t="s">
        <v>1683</v>
      </c>
      <c r="F180" s="305" t="s">
        <v>188</v>
      </c>
      <c r="G180" s="304">
        <v>1.2</v>
      </c>
      <c r="H180" s="303">
        <v>35.49</v>
      </c>
      <c r="I180" s="280">
        <f t="shared" si="44"/>
        <v>42.58</v>
      </c>
      <c r="J180" s="409">
        <f t="shared" si="45"/>
        <v>0.30199999999999999</v>
      </c>
      <c r="K180" s="302">
        <f t="shared" si="46"/>
        <v>46.2</v>
      </c>
      <c r="L180" s="301">
        <f t="shared" si="47"/>
        <v>55.44</v>
      </c>
    </row>
    <row r="181" spans="2:12" ht="12.75" customHeight="1" x14ac:dyDescent="0.25">
      <c r="B181" s="307" t="s">
        <v>1684</v>
      </c>
      <c r="C181" s="305" t="s">
        <v>1685</v>
      </c>
      <c r="D181" s="305" t="s">
        <v>164</v>
      </c>
      <c r="E181" s="306" t="s">
        <v>1686</v>
      </c>
      <c r="F181" s="305" t="s">
        <v>136</v>
      </c>
      <c r="G181" s="304">
        <v>3</v>
      </c>
      <c r="H181" s="303">
        <v>204.64</v>
      </c>
      <c r="I181" s="280">
        <f t="shared" si="44"/>
        <v>613.91999999999996</v>
      </c>
      <c r="J181" s="409">
        <f t="shared" si="45"/>
        <v>0.30199999999999999</v>
      </c>
      <c r="K181" s="302">
        <f t="shared" si="46"/>
        <v>266.44</v>
      </c>
      <c r="L181" s="301">
        <f t="shared" si="47"/>
        <v>799.32</v>
      </c>
    </row>
    <row r="182" spans="2:12" ht="12.75" customHeight="1" x14ac:dyDescent="0.25">
      <c r="B182" s="307" t="s">
        <v>1687</v>
      </c>
      <c r="C182" s="305" t="s">
        <v>1688</v>
      </c>
      <c r="D182" s="305" t="s">
        <v>1336</v>
      </c>
      <c r="E182" s="306" t="s">
        <v>1689</v>
      </c>
      <c r="F182" s="305" t="s">
        <v>137</v>
      </c>
      <c r="G182" s="304">
        <v>1</v>
      </c>
      <c r="H182" s="303">
        <v>6.23</v>
      </c>
      <c r="I182" s="280">
        <f t="shared" si="44"/>
        <v>6.23</v>
      </c>
      <c r="J182" s="409">
        <f t="shared" si="45"/>
        <v>0.30199999999999999</v>
      </c>
      <c r="K182" s="302">
        <f t="shared" si="46"/>
        <v>8.11</v>
      </c>
      <c r="L182" s="301">
        <f t="shared" si="47"/>
        <v>8.11</v>
      </c>
    </row>
    <row r="183" spans="2:12" ht="12.75" customHeight="1" x14ac:dyDescent="0.25">
      <c r="B183" s="307" t="s">
        <v>1690</v>
      </c>
      <c r="C183" s="305" t="s">
        <v>1691</v>
      </c>
      <c r="D183" s="305" t="s">
        <v>1336</v>
      </c>
      <c r="E183" s="306" t="s">
        <v>1692</v>
      </c>
      <c r="F183" s="305" t="s">
        <v>136</v>
      </c>
      <c r="G183" s="304">
        <v>1</v>
      </c>
      <c r="H183" s="303">
        <v>7.19</v>
      </c>
      <c r="I183" s="280">
        <f t="shared" si="44"/>
        <v>7.19</v>
      </c>
      <c r="J183" s="409">
        <f t="shared" si="45"/>
        <v>0.30199999999999999</v>
      </c>
      <c r="K183" s="302">
        <f t="shared" si="46"/>
        <v>9.36</v>
      </c>
      <c r="L183" s="301">
        <f t="shared" si="47"/>
        <v>9.36</v>
      </c>
    </row>
    <row r="184" spans="2:12" ht="12.75" customHeight="1" x14ac:dyDescent="0.25">
      <c r="B184" s="307" t="s">
        <v>1693</v>
      </c>
      <c r="C184" s="305" t="s">
        <v>1098</v>
      </c>
      <c r="D184" s="305" t="s">
        <v>1336</v>
      </c>
      <c r="E184" s="306" t="s">
        <v>1099</v>
      </c>
      <c r="F184" s="305" t="s">
        <v>137</v>
      </c>
      <c r="G184" s="304">
        <v>30</v>
      </c>
      <c r="H184" s="303">
        <v>7.19</v>
      </c>
      <c r="I184" s="280">
        <f t="shared" si="44"/>
        <v>215.7</v>
      </c>
      <c r="J184" s="409">
        <f t="shared" si="45"/>
        <v>0.30199999999999999</v>
      </c>
      <c r="K184" s="302">
        <f t="shared" si="46"/>
        <v>9.36</v>
      </c>
      <c r="L184" s="301">
        <f t="shared" si="47"/>
        <v>280.8</v>
      </c>
    </row>
    <row r="185" spans="2:12" ht="12.75" customHeight="1" x14ac:dyDescent="0.25">
      <c r="B185" s="307" t="s">
        <v>1694</v>
      </c>
      <c r="C185" s="305" t="s">
        <v>1695</v>
      </c>
      <c r="D185" s="305" t="s">
        <v>164</v>
      </c>
      <c r="E185" s="306" t="s">
        <v>1696</v>
      </c>
      <c r="F185" s="305" t="s">
        <v>1697</v>
      </c>
      <c r="G185" s="304">
        <v>5</v>
      </c>
      <c r="H185" s="303">
        <v>803</v>
      </c>
      <c r="I185" s="280">
        <f t="shared" si="44"/>
        <v>4015</v>
      </c>
      <c r="J185" s="409">
        <f t="shared" si="45"/>
        <v>0.30199999999999999</v>
      </c>
      <c r="K185" s="302">
        <f t="shared" si="46"/>
        <v>1045.5</v>
      </c>
      <c r="L185" s="301">
        <f t="shared" si="47"/>
        <v>5227.5</v>
      </c>
    </row>
    <row r="186" spans="2:12" ht="12.75" customHeight="1" x14ac:dyDescent="0.25">
      <c r="B186" s="307" t="s">
        <v>1698</v>
      </c>
      <c r="C186" s="305" t="s">
        <v>1699</v>
      </c>
      <c r="D186" s="305" t="s">
        <v>142</v>
      </c>
      <c r="E186" s="306" t="s">
        <v>1700</v>
      </c>
      <c r="F186" s="305" t="s">
        <v>136</v>
      </c>
      <c r="G186" s="304">
        <v>6</v>
      </c>
      <c r="H186" s="303">
        <v>12.29</v>
      </c>
      <c r="I186" s="280">
        <f t="shared" si="44"/>
        <v>73.739999999999995</v>
      </c>
      <c r="J186" s="409">
        <f t="shared" si="45"/>
        <v>0.30199999999999999</v>
      </c>
      <c r="K186" s="302">
        <f t="shared" si="46"/>
        <v>16</v>
      </c>
      <c r="L186" s="301">
        <f t="shared" si="47"/>
        <v>96</v>
      </c>
    </row>
    <row r="187" spans="2:12" ht="12.75" customHeight="1" x14ac:dyDescent="0.25">
      <c r="B187" s="307" t="s">
        <v>1701</v>
      </c>
      <c r="C187" s="305" t="s">
        <v>1702</v>
      </c>
      <c r="D187" s="305" t="s">
        <v>142</v>
      </c>
      <c r="E187" s="306" t="s">
        <v>1703</v>
      </c>
      <c r="F187" s="305" t="s">
        <v>136</v>
      </c>
      <c r="G187" s="304">
        <v>6</v>
      </c>
      <c r="H187" s="303">
        <v>35.97</v>
      </c>
      <c r="I187" s="280">
        <f t="shared" si="44"/>
        <v>215.82</v>
      </c>
      <c r="J187" s="409">
        <f t="shared" si="45"/>
        <v>0.30199999999999999</v>
      </c>
      <c r="K187" s="302">
        <f t="shared" si="46"/>
        <v>46.83</v>
      </c>
      <c r="L187" s="301">
        <f t="shared" si="47"/>
        <v>280.98</v>
      </c>
    </row>
    <row r="188" spans="2:12" x14ac:dyDescent="0.25">
      <c r="B188" s="307" t="s">
        <v>1704</v>
      </c>
      <c r="C188" s="305" t="s">
        <v>1705</v>
      </c>
      <c r="D188" s="305" t="s">
        <v>142</v>
      </c>
      <c r="E188" s="306" t="s">
        <v>1706</v>
      </c>
      <c r="F188" s="305" t="s">
        <v>136</v>
      </c>
      <c r="G188" s="304">
        <v>36</v>
      </c>
      <c r="H188" s="303">
        <v>32.47</v>
      </c>
      <c r="I188" s="280">
        <f t="shared" si="44"/>
        <v>1168.92</v>
      </c>
      <c r="J188" s="409">
        <f t="shared" si="45"/>
        <v>0.30199999999999999</v>
      </c>
      <c r="K188" s="302">
        <f t="shared" si="46"/>
        <v>42.27</v>
      </c>
      <c r="L188" s="301">
        <f t="shared" si="47"/>
        <v>1521.72</v>
      </c>
    </row>
    <row r="189" spans="2:12" x14ac:dyDescent="0.25">
      <c r="B189" s="307" t="s">
        <v>1707</v>
      </c>
      <c r="C189" s="305" t="s">
        <v>1708</v>
      </c>
      <c r="D189" s="305" t="s">
        <v>142</v>
      </c>
      <c r="E189" s="306" t="s">
        <v>1709</v>
      </c>
      <c r="F189" s="305" t="s">
        <v>136</v>
      </c>
      <c r="G189" s="304">
        <v>15</v>
      </c>
      <c r="H189" s="303">
        <v>58.17</v>
      </c>
      <c r="I189" s="280">
        <f t="shared" si="44"/>
        <v>872.55</v>
      </c>
      <c r="J189" s="409">
        <f t="shared" si="45"/>
        <v>0.30199999999999999</v>
      </c>
      <c r="K189" s="302">
        <f t="shared" si="46"/>
        <v>75.73</v>
      </c>
      <c r="L189" s="301">
        <f t="shared" si="47"/>
        <v>1135.95</v>
      </c>
    </row>
    <row r="190" spans="2:12" x14ac:dyDescent="0.25">
      <c r="B190" s="307" t="s">
        <v>1710</v>
      </c>
      <c r="C190" s="305" t="s">
        <v>1711</v>
      </c>
      <c r="D190" s="305" t="s">
        <v>164</v>
      </c>
      <c r="E190" s="306" t="s">
        <v>1712</v>
      </c>
      <c r="F190" s="305" t="s">
        <v>136</v>
      </c>
      <c r="G190" s="304">
        <v>20</v>
      </c>
      <c r="H190" s="303">
        <v>8.49</v>
      </c>
      <c r="I190" s="280">
        <f t="shared" si="44"/>
        <v>169.8</v>
      </c>
      <c r="J190" s="409">
        <f t="shared" si="45"/>
        <v>0.30199999999999999</v>
      </c>
      <c r="K190" s="302">
        <f t="shared" si="46"/>
        <v>11.05</v>
      </c>
      <c r="L190" s="301">
        <f t="shared" si="47"/>
        <v>221</v>
      </c>
    </row>
    <row r="191" spans="2:12" ht="25.5" x14ac:dyDescent="0.25">
      <c r="B191" s="307" t="s">
        <v>1713</v>
      </c>
      <c r="C191" s="305" t="s">
        <v>1714</v>
      </c>
      <c r="D191" s="305" t="s">
        <v>142</v>
      </c>
      <c r="E191" s="306" t="s">
        <v>1715</v>
      </c>
      <c r="F191" s="305" t="s">
        <v>141</v>
      </c>
      <c r="G191" s="304">
        <v>75</v>
      </c>
      <c r="H191" s="303">
        <v>89.7</v>
      </c>
      <c r="I191" s="280">
        <f t="shared" si="44"/>
        <v>6727.5</v>
      </c>
      <c r="J191" s="409">
        <f t="shared" si="45"/>
        <v>0.30199999999999999</v>
      </c>
      <c r="K191" s="302">
        <f t="shared" si="46"/>
        <v>116.78</v>
      </c>
      <c r="L191" s="301">
        <f t="shared" si="47"/>
        <v>8758.5</v>
      </c>
    </row>
    <row r="192" spans="2:12" x14ac:dyDescent="0.25">
      <c r="B192" s="307" t="s">
        <v>1716</v>
      </c>
      <c r="C192" s="305" t="s">
        <v>1717</v>
      </c>
      <c r="D192" s="305" t="s">
        <v>142</v>
      </c>
      <c r="E192" s="306" t="s">
        <v>1718</v>
      </c>
      <c r="F192" s="305" t="s">
        <v>136</v>
      </c>
      <c r="G192" s="304">
        <v>1</v>
      </c>
      <c r="H192" s="303">
        <v>375.65</v>
      </c>
      <c r="I192" s="280">
        <f t="shared" si="44"/>
        <v>375.65</v>
      </c>
      <c r="J192" s="409">
        <f t="shared" si="45"/>
        <v>0.30199999999999999</v>
      </c>
      <c r="K192" s="302">
        <f t="shared" si="46"/>
        <v>489.09</v>
      </c>
      <c r="L192" s="301">
        <f t="shared" si="47"/>
        <v>489.09</v>
      </c>
    </row>
    <row r="193" spans="2:12" x14ac:dyDescent="0.25">
      <c r="B193" s="307" t="s">
        <v>1719</v>
      </c>
      <c r="C193" s="305" t="s">
        <v>773</v>
      </c>
      <c r="D193" s="305" t="s">
        <v>1336</v>
      </c>
      <c r="E193" s="306" t="s">
        <v>1720</v>
      </c>
      <c r="F193" s="305" t="s">
        <v>137</v>
      </c>
      <c r="G193" s="304">
        <v>1</v>
      </c>
      <c r="H193" s="303">
        <v>362.05</v>
      </c>
      <c r="I193" s="280">
        <f t="shared" si="44"/>
        <v>362.05</v>
      </c>
      <c r="J193" s="409">
        <f t="shared" si="45"/>
        <v>0.30199999999999999</v>
      </c>
      <c r="K193" s="302">
        <f t="shared" si="46"/>
        <v>471.38</v>
      </c>
      <c r="L193" s="301">
        <f t="shared" si="47"/>
        <v>471.38</v>
      </c>
    </row>
    <row r="194" spans="2:12" ht="12.75" customHeight="1" x14ac:dyDescent="0.25">
      <c r="B194" s="307" t="s">
        <v>1721</v>
      </c>
      <c r="C194" s="305" t="s">
        <v>1722</v>
      </c>
      <c r="D194" s="305" t="s">
        <v>142</v>
      </c>
      <c r="E194" s="306" t="s">
        <v>1723</v>
      </c>
      <c r="F194" s="305" t="s">
        <v>136</v>
      </c>
      <c r="G194" s="304">
        <v>1</v>
      </c>
      <c r="H194" s="303">
        <v>36.18</v>
      </c>
      <c r="I194" s="280">
        <f t="shared" si="44"/>
        <v>36.18</v>
      </c>
      <c r="J194" s="409">
        <f t="shared" si="45"/>
        <v>0.30199999999999999</v>
      </c>
      <c r="K194" s="302">
        <f t="shared" si="46"/>
        <v>47.1</v>
      </c>
      <c r="L194" s="301">
        <f t="shared" si="47"/>
        <v>47.1</v>
      </c>
    </row>
    <row r="195" spans="2:12" ht="25.5" x14ac:dyDescent="0.25">
      <c r="B195" s="307" t="s">
        <v>1724</v>
      </c>
      <c r="C195" s="305" t="s">
        <v>1725</v>
      </c>
      <c r="D195" s="305" t="s">
        <v>1667</v>
      </c>
      <c r="E195" s="306" t="s">
        <v>1726</v>
      </c>
      <c r="F195" s="305" t="s">
        <v>159</v>
      </c>
      <c r="G195" s="304">
        <v>3</v>
      </c>
      <c r="H195" s="303">
        <v>15.44</v>
      </c>
      <c r="I195" s="280">
        <f t="shared" si="44"/>
        <v>46.32</v>
      </c>
      <c r="J195" s="409">
        <f t="shared" si="45"/>
        <v>0.30199999999999999</v>
      </c>
      <c r="K195" s="302">
        <f t="shared" si="46"/>
        <v>20.100000000000001</v>
      </c>
      <c r="L195" s="301">
        <f t="shared" si="47"/>
        <v>60.3</v>
      </c>
    </row>
    <row r="196" spans="2:12" x14ac:dyDescent="0.25">
      <c r="B196" s="307" t="s">
        <v>1727</v>
      </c>
      <c r="C196" s="305" t="s">
        <v>1728</v>
      </c>
      <c r="D196" s="305" t="s">
        <v>142</v>
      </c>
      <c r="E196" s="306" t="s">
        <v>1729</v>
      </c>
      <c r="F196" s="305" t="s">
        <v>136</v>
      </c>
      <c r="G196" s="304">
        <v>30</v>
      </c>
      <c r="H196" s="303">
        <v>128.74</v>
      </c>
      <c r="I196" s="280">
        <f t="shared" si="44"/>
        <v>3862.2</v>
      </c>
      <c r="J196" s="409">
        <f t="shared" si="45"/>
        <v>0.30199999999999999</v>
      </c>
      <c r="K196" s="302">
        <f t="shared" si="46"/>
        <v>167.61</v>
      </c>
      <c r="L196" s="301">
        <f t="shared" si="47"/>
        <v>5028.3</v>
      </c>
    </row>
    <row r="197" spans="2:12" x14ac:dyDescent="0.25">
      <c r="B197" s="307" t="s">
        <v>1730</v>
      </c>
      <c r="C197" s="305" t="s">
        <v>1731</v>
      </c>
      <c r="D197" s="305" t="s">
        <v>1336</v>
      </c>
      <c r="E197" s="306" t="s">
        <v>1732</v>
      </c>
      <c r="F197" s="305" t="s">
        <v>136</v>
      </c>
      <c r="G197" s="304">
        <v>3</v>
      </c>
      <c r="H197" s="303">
        <v>109.2</v>
      </c>
      <c r="I197" s="280">
        <f t="shared" si="44"/>
        <v>327.60000000000002</v>
      </c>
      <c r="J197" s="409">
        <f t="shared" si="45"/>
        <v>0.30199999999999999</v>
      </c>
      <c r="K197" s="302">
        <f t="shared" si="46"/>
        <v>142.16999999999999</v>
      </c>
      <c r="L197" s="301">
        <f t="shared" si="47"/>
        <v>426.51</v>
      </c>
    </row>
    <row r="198" spans="2:12" x14ac:dyDescent="0.25">
      <c r="B198" s="307" t="s">
        <v>1733</v>
      </c>
      <c r="C198" s="305" t="s">
        <v>1734</v>
      </c>
      <c r="D198" s="305" t="s">
        <v>1336</v>
      </c>
      <c r="E198" s="306" t="s">
        <v>1735</v>
      </c>
      <c r="F198" s="305" t="s">
        <v>136</v>
      </c>
      <c r="G198" s="304">
        <v>3</v>
      </c>
      <c r="H198" s="303">
        <v>38.909999999999997</v>
      </c>
      <c r="I198" s="280">
        <f t="shared" si="44"/>
        <v>116.73</v>
      </c>
      <c r="J198" s="409">
        <f t="shared" si="45"/>
        <v>0.30199999999999999</v>
      </c>
      <c r="K198" s="302">
        <f t="shared" si="46"/>
        <v>50.66</v>
      </c>
      <c r="L198" s="301">
        <f t="shared" si="47"/>
        <v>151.97999999999999</v>
      </c>
    </row>
    <row r="199" spans="2:12" x14ac:dyDescent="0.25">
      <c r="B199" s="307" t="s">
        <v>1736</v>
      </c>
      <c r="C199" s="305" t="s">
        <v>1737</v>
      </c>
      <c r="D199" s="305" t="s">
        <v>1336</v>
      </c>
      <c r="E199" s="306" t="s">
        <v>1738</v>
      </c>
      <c r="F199" s="305" t="s">
        <v>136</v>
      </c>
      <c r="G199" s="304">
        <v>3</v>
      </c>
      <c r="H199" s="303">
        <v>32.799999999999997</v>
      </c>
      <c r="I199" s="280">
        <f t="shared" si="44"/>
        <v>98.4</v>
      </c>
      <c r="J199" s="409">
        <f t="shared" si="45"/>
        <v>0.30199999999999999</v>
      </c>
      <c r="K199" s="302">
        <f t="shared" si="46"/>
        <v>42.7</v>
      </c>
      <c r="L199" s="301">
        <f t="shared" si="47"/>
        <v>128.1</v>
      </c>
    </row>
    <row r="200" spans="2:12" x14ac:dyDescent="0.25">
      <c r="B200" s="307" t="s">
        <v>1739</v>
      </c>
      <c r="C200" s="305" t="s">
        <v>1740</v>
      </c>
      <c r="D200" s="305" t="s">
        <v>1336</v>
      </c>
      <c r="E200" s="306" t="s">
        <v>1741</v>
      </c>
      <c r="F200" s="305" t="s">
        <v>137</v>
      </c>
      <c r="G200" s="304">
        <v>3</v>
      </c>
      <c r="H200" s="303">
        <v>8.9700000000000006</v>
      </c>
      <c r="I200" s="280">
        <f t="shared" si="44"/>
        <v>26.91</v>
      </c>
      <c r="J200" s="409">
        <f t="shared" si="45"/>
        <v>0.30199999999999999</v>
      </c>
      <c r="K200" s="302">
        <f t="shared" si="46"/>
        <v>11.67</v>
      </c>
      <c r="L200" s="301">
        <f t="shared" si="47"/>
        <v>35.01</v>
      </c>
    </row>
    <row r="201" spans="2:12" ht="12.75" customHeight="1" x14ac:dyDescent="0.25">
      <c r="B201" s="307" t="s">
        <v>1742</v>
      </c>
      <c r="C201" s="305" t="s">
        <v>1657</v>
      </c>
      <c r="D201" s="305" t="s">
        <v>164</v>
      </c>
      <c r="E201" s="306" t="s">
        <v>1658</v>
      </c>
      <c r="F201" s="305" t="s">
        <v>136</v>
      </c>
      <c r="G201" s="304">
        <v>10</v>
      </c>
      <c r="H201" s="303">
        <v>277.64</v>
      </c>
      <c r="I201" s="280">
        <f t="shared" si="44"/>
        <v>2776.4</v>
      </c>
      <c r="J201" s="409">
        <f t="shared" si="45"/>
        <v>0.30199999999999999</v>
      </c>
      <c r="K201" s="302">
        <f t="shared" si="46"/>
        <v>361.48</v>
      </c>
      <c r="L201" s="301">
        <f t="shared" si="47"/>
        <v>3614.8</v>
      </c>
    </row>
    <row r="202" spans="2:12" ht="25.5" x14ac:dyDescent="0.25">
      <c r="B202" s="307" t="s">
        <v>1743</v>
      </c>
      <c r="C202" s="305" t="s">
        <v>1744</v>
      </c>
      <c r="D202" s="305" t="s">
        <v>142</v>
      </c>
      <c r="E202" s="306" t="s">
        <v>1745</v>
      </c>
      <c r="F202" s="305" t="s">
        <v>136</v>
      </c>
      <c r="G202" s="304">
        <v>1</v>
      </c>
      <c r="H202" s="303">
        <v>144.84</v>
      </c>
      <c r="I202" s="280">
        <f t="shared" si="44"/>
        <v>144.84</v>
      </c>
      <c r="J202" s="409">
        <f t="shared" si="45"/>
        <v>0.30199999999999999</v>
      </c>
      <c r="K202" s="302">
        <f t="shared" si="46"/>
        <v>188.58</v>
      </c>
      <c r="L202" s="301">
        <f t="shared" si="47"/>
        <v>188.58</v>
      </c>
    </row>
    <row r="203" spans="2:12" x14ac:dyDescent="0.25">
      <c r="B203" s="307" t="s">
        <v>1746</v>
      </c>
      <c r="C203" s="305" t="s">
        <v>1747</v>
      </c>
      <c r="D203" s="305" t="s">
        <v>1336</v>
      </c>
      <c r="E203" s="306" t="s">
        <v>1748</v>
      </c>
      <c r="F203" s="305" t="s">
        <v>137</v>
      </c>
      <c r="G203" s="304">
        <v>9</v>
      </c>
      <c r="H203" s="303">
        <v>23.28</v>
      </c>
      <c r="I203" s="280">
        <f t="shared" si="44"/>
        <v>209.52</v>
      </c>
      <c r="J203" s="409">
        <f t="shared" si="45"/>
        <v>0.30199999999999999</v>
      </c>
      <c r="K203" s="302">
        <f t="shared" si="46"/>
        <v>30.31</v>
      </c>
      <c r="L203" s="301">
        <f t="shared" si="47"/>
        <v>272.79000000000002</v>
      </c>
    </row>
    <row r="204" spans="2:12" ht="25.5" x14ac:dyDescent="0.25">
      <c r="B204" s="307" t="s">
        <v>1749</v>
      </c>
      <c r="C204" s="305" t="s">
        <v>1750</v>
      </c>
      <c r="D204" s="305" t="s">
        <v>164</v>
      </c>
      <c r="E204" s="306" t="s">
        <v>1751</v>
      </c>
      <c r="F204" s="305" t="s">
        <v>136</v>
      </c>
      <c r="G204" s="304">
        <v>12</v>
      </c>
      <c r="H204" s="303">
        <v>4.6500000000000004</v>
      </c>
      <c r="I204" s="280">
        <f t="shared" si="44"/>
        <v>55.8</v>
      </c>
      <c r="J204" s="409">
        <f t="shared" si="45"/>
        <v>0.30199999999999999</v>
      </c>
      <c r="K204" s="302">
        <f t="shared" si="46"/>
        <v>6.05</v>
      </c>
      <c r="L204" s="301">
        <f t="shared" si="47"/>
        <v>72.599999999999994</v>
      </c>
    </row>
    <row r="205" spans="2:12" ht="25.5" x14ac:dyDescent="0.25">
      <c r="B205" s="307" t="s">
        <v>1752</v>
      </c>
      <c r="C205" s="305" t="s">
        <v>1753</v>
      </c>
      <c r="D205" s="305" t="s">
        <v>164</v>
      </c>
      <c r="E205" s="306" t="s">
        <v>1754</v>
      </c>
      <c r="F205" s="305" t="s">
        <v>136</v>
      </c>
      <c r="G205" s="304">
        <v>15</v>
      </c>
      <c r="H205" s="303">
        <v>4.21</v>
      </c>
      <c r="I205" s="280">
        <f t="shared" si="44"/>
        <v>63.15</v>
      </c>
      <c r="J205" s="409">
        <f t="shared" si="45"/>
        <v>0.30199999999999999</v>
      </c>
      <c r="K205" s="302">
        <f t="shared" si="46"/>
        <v>5.48</v>
      </c>
      <c r="L205" s="301">
        <f t="shared" si="47"/>
        <v>82.2</v>
      </c>
    </row>
    <row r="206" spans="2:12" ht="25.5" x14ac:dyDescent="0.25">
      <c r="B206" s="307" t="s">
        <v>1755</v>
      </c>
      <c r="C206" s="305" t="s">
        <v>1756</v>
      </c>
      <c r="D206" s="305" t="s">
        <v>164</v>
      </c>
      <c r="E206" s="306" t="s">
        <v>1757</v>
      </c>
      <c r="F206" s="305" t="s">
        <v>136</v>
      </c>
      <c r="G206" s="304">
        <v>32</v>
      </c>
      <c r="H206" s="303">
        <v>5.94</v>
      </c>
      <c r="I206" s="280">
        <f t="shared" si="44"/>
        <v>190.08</v>
      </c>
      <c r="J206" s="409">
        <f t="shared" si="45"/>
        <v>0.30199999999999999</v>
      </c>
      <c r="K206" s="302">
        <f t="shared" si="46"/>
        <v>7.73</v>
      </c>
      <c r="L206" s="301">
        <f t="shared" si="47"/>
        <v>247.36</v>
      </c>
    </row>
    <row r="207" spans="2:12" ht="25.5" x14ac:dyDescent="0.25">
      <c r="B207" s="307" t="s">
        <v>1758</v>
      </c>
      <c r="C207" s="305" t="s">
        <v>1759</v>
      </c>
      <c r="D207" s="305" t="s">
        <v>142</v>
      </c>
      <c r="E207" s="306" t="s">
        <v>1760</v>
      </c>
      <c r="F207" s="305" t="s">
        <v>136</v>
      </c>
      <c r="G207" s="304">
        <v>1</v>
      </c>
      <c r="H207" s="303">
        <v>3380.21</v>
      </c>
      <c r="I207" s="280">
        <f t="shared" si="44"/>
        <v>3380.21</v>
      </c>
      <c r="J207" s="409">
        <f t="shared" si="45"/>
        <v>0.30199999999999999</v>
      </c>
      <c r="K207" s="302">
        <f t="shared" si="46"/>
        <v>4401.03</v>
      </c>
      <c r="L207" s="301">
        <f t="shared" si="47"/>
        <v>4401.03</v>
      </c>
    </row>
    <row r="208" spans="2:12" x14ac:dyDescent="0.25">
      <c r="B208" s="314" t="s">
        <v>1761</v>
      </c>
      <c r="C208" s="311" t="s">
        <v>379</v>
      </c>
      <c r="D208" s="311"/>
      <c r="E208" s="312" t="s">
        <v>1762</v>
      </c>
      <c r="F208" s="311"/>
      <c r="G208" s="313"/>
      <c r="H208" s="312" t="s">
        <v>73</v>
      </c>
      <c r="I208" s="311">
        <f>SUBTOTAL(9,I209:I214)</f>
        <v>31727.359999999997</v>
      </c>
      <c r="J208" s="310"/>
      <c r="K208" s="309"/>
      <c r="L208" s="308">
        <f>SUBTOTAL(9,L209:L214)</f>
        <v>41308.47</v>
      </c>
    </row>
    <row r="209" spans="2:12" ht="25.5" x14ac:dyDescent="0.25">
      <c r="B209" s="307" t="s">
        <v>1763</v>
      </c>
      <c r="C209" s="305" t="s">
        <v>1764</v>
      </c>
      <c r="D209" s="305" t="s">
        <v>1336</v>
      </c>
      <c r="E209" s="306" t="s">
        <v>1765</v>
      </c>
      <c r="F209" s="305" t="s">
        <v>136</v>
      </c>
      <c r="G209" s="304">
        <v>2</v>
      </c>
      <c r="H209" s="303">
        <v>817.11</v>
      </c>
      <c r="I209" s="280">
        <f t="shared" ref="I209:I214" si="48">TRUNC(G209 * H209, 2)</f>
        <v>1634.22</v>
      </c>
      <c r="J209" s="409">
        <f t="shared" si="45"/>
        <v>0.30199999999999999</v>
      </c>
      <c r="K209" s="302">
        <f t="shared" ref="K209:K214" si="49">TRUNC(H209 * (1 + J209), 2)</f>
        <v>1063.8699999999999</v>
      </c>
      <c r="L209" s="301">
        <f t="shared" ref="L209:L214" si="50">TRUNC(G209 * K209, 2)</f>
        <v>2127.7399999999998</v>
      </c>
    </row>
    <row r="210" spans="2:12" ht="12.75" customHeight="1" x14ac:dyDescent="0.25">
      <c r="B210" s="307" t="s">
        <v>1766</v>
      </c>
      <c r="C210" s="305" t="s">
        <v>1109</v>
      </c>
      <c r="D210" s="305" t="s">
        <v>1336</v>
      </c>
      <c r="E210" s="306" t="s">
        <v>1110</v>
      </c>
      <c r="F210" s="305" t="s">
        <v>136</v>
      </c>
      <c r="G210" s="304">
        <v>39</v>
      </c>
      <c r="H210" s="303">
        <v>110.09</v>
      </c>
      <c r="I210" s="280">
        <f t="shared" si="48"/>
        <v>4293.51</v>
      </c>
      <c r="J210" s="409">
        <f t="shared" si="45"/>
        <v>0.30199999999999999</v>
      </c>
      <c r="K210" s="302">
        <f t="shared" si="49"/>
        <v>143.33000000000001</v>
      </c>
      <c r="L210" s="301">
        <f t="shared" si="50"/>
        <v>5589.87</v>
      </c>
    </row>
    <row r="211" spans="2:12" ht="25.5" x14ac:dyDescent="0.25">
      <c r="B211" s="307" t="s">
        <v>1767</v>
      </c>
      <c r="C211" s="305" t="s">
        <v>1768</v>
      </c>
      <c r="D211" s="305" t="s">
        <v>164</v>
      </c>
      <c r="E211" s="306" t="s">
        <v>1769</v>
      </c>
      <c r="F211" s="305" t="s">
        <v>136</v>
      </c>
      <c r="G211" s="304">
        <v>18</v>
      </c>
      <c r="H211" s="303">
        <v>493.14</v>
      </c>
      <c r="I211" s="280">
        <f t="shared" si="48"/>
        <v>8876.52</v>
      </c>
      <c r="J211" s="409">
        <f t="shared" si="45"/>
        <v>0.30199999999999999</v>
      </c>
      <c r="K211" s="302">
        <f t="shared" si="49"/>
        <v>642.05999999999995</v>
      </c>
      <c r="L211" s="301">
        <f t="shared" si="50"/>
        <v>11557.08</v>
      </c>
    </row>
    <row r="212" spans="2:12" x14ac:dyDescent="0.25">
      <c r="B212" s="307" t="s">
        <v>1770</v>
      </c>
      <c r="C212" s="305" t="s">
        <v>1771</v>
      </c>
      <c r="D212" s="305" t="s">
        <v>164</v>
      </c>
      <c r="E212" s="306" t="s">
        <v>1772</v>
      </c>
      <c r="F212" s="305" t="s">
        <v>136</v>
      </c>
      <c r="G212" s="304">
        <v>9</v>
      </c>
      <c r="H212" s="303">
        <v>51.94</v>
      </c>
      <c r="I212" s="280">
        <f t="shared" si="48"/>
        <v>467.46</v>
      </c>
      <c r="J212" s="409">
        <f t="shared" si="45"/>
        <v>0.30199999999999999</v>
      </c>
      <c r="K212" s="302">
        <f t="shared" si="49"/>
        <v>67.62</v>
      </c>
      <c r="L212" s="301">
        <f t="shared" si="50"/>
        <v>608.58000000000004</v>
      </c>
    </row>
    <row r="213" spans="2:12" ht="25.5" x14ac:dyDescent="0.25">
      <c r="B213" s="307" t="s">
        <v>1773</v>
      </c>
      <c r="C213" s="305" t="s">
        <v>1774</v>
      </c>
      <c r="D213" s="305" t="s">
        <v>1336</v>
      </c>
      <c r="E213" s="306" t="s">
        <v>1775</v>
      </c>
      <c r="F213" s="305" t="s">
        <v>136</v>
      </c>
      <c r="G213" s="304">
        <v>19</v>
      </c>
      <c r="H213" s="303">
        <v>858.65</v>
      </c>
      <c r="I213" s="280">
        <f t="shared" si="48"/>
        <v>16314.35</v>
      </c>
      <c r="J213" s="409">
        <f t="shared" si="45"/>
        <v>0.30199999999999999</v>
      </c>
      <c r="K213" s="302">
        <f t="shared" si="49"/>
        <v>1117.96</v>
      </c>
      <c r="L213" s="301">
        <f t="shared" si="50"/>
        <v>21241.24</v>
      </c>
    </row>
    <row r="214" spans="2:12" ht="25.5" x14ac:dyDescent="0.25">
      <c r="B214" s="307" t="s">
        <v>1776</v>
      </c>
      <c r="C214" s="305" t="s">
        <v>1777</v>
      </c>
      <c r="D214" s="305" t="s">
        <v>1667</v>
      </c>
      <c r="E214" s="306" t="s">
        <v>1778</v>
      </c>
      <c r="F214" s="305" t="s">
        <v>159</v>
      </c>
      <c r="G214" s="304">
        <v>3</v>
      </c>
      <c r="H214" s="303">
        <v>47.1</v>
      </c>
      <c r="I214" s="280">
        <f t="shared" si="48"/>
        <v>141.30000000000001</v>
      </c>
      <c r="J214" s="409">
        <f t="shared" si="45"/>
        <v>0.30199999999999999</v>
      </c>
      <c r="K214" s="302">
        <f t="shared" si="49"/>
        <v>61.32</v>
      </c>
      <c r="L214" s="301">
        <f t="shared" si="50"/>
        <v>183.96</v>
      </c>
    </row>
    <row r="215" spans="2:12" x14ac:dyDescent="0.25">
      <c r="B215" s="314" t="s">
        <v>1779</v>
      </c>
      <c r="C215" s="311" t="s">
        <v>379</v>
      </c>
      <c r="D215" s="311"/>
      <c r="E215" s="312" t="s">
        <v>1780</v>
      </c>
      <c r="F215" s="311"/>
      <c r="G215" s="313"/>
      <c r="H215" s="312" t="s">
        <v>73</v>
      </c>
      <c r="I215" s="311">
        <f>SUBTOTAL(9,I216:I220)</f>
        <v>11105.080000000002</v>
      </c>
      <c r="J215" s="310"/>
      <c r="K215" s="309"/>
      <c r="L215" s="308">
        <f>SUBTOTAL(9,L216:L220)</f>
        <v>14456.89</v>
      </c>
    </row>
    <row r="216" spans="2:12" x14ac:dyDescent="0.25">
      <c r="B216" s="307" t="s">
        <v>1781</v>
      </c>
      <c r="C216" s="305" t="s">
        <v>763</v>
      </c>
      <c r="D216" s="305" t="s">
        <v>1336</v>
      </c>
      <c r="E216" s="306" t="s">
        <v>588</v>
      </c>
      <c r="F216" s="305" t="s">
        <v>188</v>
      </c>
      <c r="G216" s="304">
        <v>324.64</v>
      </c>
      <c r="H216" s="303">
        <v>12.29</v>
      </c>
      <c r="I216" s="280">
        <f t="shared" ref="I216:I220" si="51">TRUNC(G216 * H216, 2)</f>
        <v>3989.82</v>
      </c>
      <c r="J216" s="409">
        <f t="shared" si="45"/>
        <v>0.30199999999999999</v>
      </c>
      <c r="K216" s="302">
        <f t="shared" ref="K216:K220" si="52">TRUNC(H216 * (1 + J216), 2)</f>
        <v>16</v>
      </c>
      <c r="L216" s="301">
        <f t="shared" ref="L216:L220" si="53">TRUNC(G216 * K216, 2)</f>
        <v>5194.24</v>
      </c>
    </row>
    <row r="217" spans="2:12" ht="12.75" customHeight="1" x14ac:dyDescent="0.25">
      <c r="B217" s="307" t="s">
        <v>1782</v>
      </c>
      <c r="C217" s="305" t="s">
        <v>1783</v>
      </c>
      <c r="D217" s="305" t="s">
        <v>1336</v>
      </c>
      <c r="E217" s="306" t="s">
        <v>1784</v>
      </c>
      <c r="F217" s="305" t="s">
        <v>137</v>
      </c>
      <c r="G217" s="304">
        <v>11</v>
      </c>
      <c r="H217" s="303">
        <v>170.46</v>
      </c>
      <c r="I217" s="280">
        <f t="shared" si="51"/>
        <v>1875.06</v>
      </c>
      <c r="J217" s="409">
        <f t="shared" si="45"/>
        <v>0.30199999999999999</v>
      </c>
      <c r="K217" s="302">
        <f t="shared" si="52"/>
        <v>221.93</v>
      </c>
      <c r="L217" s="301">
        <f t="shared" si="53"/>
        <v>2441.23</v>
      </c>
    </row>
    <row r="218" spans="2:12" x14ac:dyDescent="0.25">
      <c r="B218" s="307" t="s">
        <v>1785</v>
      </c>
      <c r="C218" s="305" t="s">
        <v>1786</v>
      </c>
      <c r="D218" s="305" t="s">
        <v>164</v>
      </c>
      <c r="E218" s="306" t="s">
        <v>1787</v>
      </c>
      <c r="F218" s="305" t="s">
        <v>141</v>
      </c>
      <c r="G218" s="304">
        <v>194.72</v>
      </c>
      <c r="H218" s="303">
        <v>20.85</v>
      </c>
      <c r="I218" s="280">
        <f t="shared" si="51"/>
        <v>4059.91</v>
      </c>
      <c r="J218" s="409">
        <f t="shared" si="45"/>
        <v>0.30199999999999999</v>
      </c>
      <c r="K218" s="302">
        <f t="shared" si="52"/>
        <v>27.14</v>
      </c>
      <c r="L218" s="301">
        <f t="shared" si="53"/>
        <v>5284.7</v>
      </c>
    </row>
    <row r="219" spans="2:12" x14ac:dyDescent="0.25">
      <c r="B219" s="307" t="s">
        <v>1788</v>
      </c>
      <c r="C219" s="305" t="s">
        <v>1789</v>
      </c>
      <c r="D219" s="305" t="s">
        <v>1336</v>
      </c>
      <c r="E219" s="306" t="s">
        <v>1790</v>
      </c>
      <c r="F219" s="305" t="s">
        <v>137</v>
      </c>
      <c r="G219" s="304">
        <v>1</v>
      </c>
      <c r="H219" s="303">
        <v>713.94</v>
      </c>
      <c r="I219" s="280">
        <f t="shared" si="51"/>
        <v>713.94</v>
      </c>
      <c r="J219" s="409">
        <f t="shared" si="45"/>
        <v>0.30199999999999999</v>
      </c>
      <c r="K219" s="302">
        <f t="shared" si="52"/>
        <v>929.54</v>
      </c>
      <c r="L219" s="301">
        <f t="shared" si="53"/>
        <v>929.54</v>
      </c>
    </row>
    <row r="220" spans="2:12" x14ac:dyDescent="0.25">
      <c r="B220" s="307" t="s">
        <v>1791</v>
      </c>
      <c r="C220" s="305" t="s">
        <v>1792</v>
      </c>
      <c r="D220" s="305" t="s">
        <v>1336</v>
      </c>
      <c r="E220" s="306" t="s">
        <v>1793</v>
      </c>
      <c r="F220" s="305" t="s">
        <v>137</v>
      </c>
      <c r="G220" s="304">
        <v>1</v>
      </c>
      <c r="H220" s="303">
        <v>466.35</v>
      </c>
      <c r="I220" s="280">
        <f t="shared" si="51"/>
        <v>466.35</v>
      </c>
      <c r="J220" s="409">
        <f t="shared" si="45"/>
        <v>0.30199999999999999</v>
      </c>
      <c r="K220" s="302">
        <f t="shared" si="52"/>
        <v>607.17999999999995</v>
      </c>
      <c r="L220" s="301">
        <f t="shared" si="53"/>
        <v>607.17999999999995</v>
      </c>
    </row>
    <row r="221" spans="2:12" x14ac:dyDescent="0.25">
      <c r="B221" s="314" t="s">
        <v>1794</v>
      </c>
      <c r="C221" s="311" t="s">
        <v>379</v>
      </c>
      <c r="D221" s="311"/>
      <c r="E221" s="312" t="s">
        <v>1795</v>
      </c>
      <c r="F221" s="311"/>
      <c r="G221" s="313"/>
      <c r="H221" s="312" t="s">
        <v>73</v>
      </c>
      <c r="I221" s="311">
        <f>SUBTOTAL(9,I222:I224)</f>
        <v>1892.2100000000003</v>
      </c>
      <c r="J221" s="310"/>
      <c r="K221" s="309"/>
      <c r="L221" s="308">
        <f>SUBTOTAL(9,L222:L224)</f>
        <v>2463.54</v>
      </c>
    </row>
    <row r="222" spans="2:12" x14ac:dyDescent="0.25">
      <c r="B222" s="307" t="s">
        <v>1796</v>
      </c>
      <c r="C222" s="305" t="s">
        <v>1567</v>
      </c>
      <c r="D222" s="305" t="s">
        <v>1336</v>
      </c>
      <c r="E222" s="306" t="s">
        <v>1568</v>
      </c>
      <c r="F222" s="305" t="s">
        <v>188</v>
      </c>
      <c r="G222" s="304">
        <v>21.81</v>
      </c>
      <c r="H222" s="303">
        <v>49.94</v>
      </c>
      <c r="I222" s="280">
        <f t="shared" ref="I222:I224" si="54">TRUNC(G222 * H222, 2)</f>
        <v>1089.19</v>
      </c>
      <c r="J222" s="409">
        <f t="shared" si="45"/>
        <v>0.30199999999999999</v>
      </c>
      <c r="K222" s="302">
        <f t="shared" ref="K222:K224" si="55">TRUNC(H222 * (1 + J222), 2)</f>
        <v>65.02</v>
      </c>
      <c r="L222" s="301">
        <f t="shared" ref="L222:L224" si="56">TRUNC(G222 * K222, 2)</f>
        <v>1418.08</v>
      </c>
    </row>
    <row r="223" spans="2:12" ht="12.75" customHeight="1" x14ac:dyDescent="0.25">
      <c r="B223" s="307" t="s">
        <v>1797</v>
      </c>
      <c r="C223" s="305" t="s">
        <v>1798</v>
      </c>
      <c r="D223" s="305" t="s">
        <v>1667</v>
      </c>
      <c r="E223" s="306" t="s">
        <v>1799</v>
      </c>
      <c r="F223" s="305" t="s">
        <v>159</v>
      </c>
      <c r="G223" s="304">
        <v>6</v>
      </c>
      <c r="H223" s="303">
        <v>102.47</v>
      </c>
      <c r="I223" s="280">
        <f t="shared" si="54"/>
        <v>614.82000000000005</v>
      </c>
      <c r="J223" s="409">
        <f t="shared" si="45"/>
        <v>0.30199999999999999</v>
      </c>
      <c r="K223" s="302">
        <f t="shared" si="55"/>
        <v>133.41</v>
      </c>
      <c r="L223" s="301">
        <f t="shared" si="56"/>
        <v>800.46</v>
      </c>
    </row>
    <row r="224" spans="2:12" x14ac:dyDescent="0.25">
      <c r="B224" s="307" t="s">
        <v>1800</v>
      </c>
      <c r="C224" s="305" t="s">
        <v>1801</v>
      </c>
      <c r="D224" s="305" t="s">
        <v>1336</v>
      </c>
      <c r="E224" s="306" t="s">
        <v>1802</v>
      </c>
      <c r="F224" s="305" t="s">
        <v>136</v>
      </c>
      <c r="G224" s="304">
        <v>5</v>
      </c>
      <c r="H224" s="303">
        <v>37.64</v>
      </c>
      <c r="I224" s="280">
        <f t="shared" si="54"/>
        <v>188.2</v>
      </c>
      <c r="J224" s="409">
        <f t="shared" si="45"/>
        <v>0.30199999999999999</v>
      </c>
      <c r="K224" s="302">
        <f t="shared" si="55"/>
        <v>49</v>
      </c>
      <c r="L224" s="301">
        <f t="shared" si="56"/>
        <v>245</v>
      </c>
    </row>
    <row r="225" spans="2:12" x14ac:dyDescent="0.25">
      <c r="B225" s="314" t="s">
        <v>1803</v>
      </c>
      <c r="C225" s="311" t="s">
        <v>379</v>
      </c>
      <c r="D225" s="311"/>
      <c r="E225" s="312" t="s">
        <v>1804</v>
      </c>
      <c r="F225" s="311"/>
      <c r="G225" s="313"/>
      <c r="H225" s="312" t="s">
        <v>73</v>
      </c>
      <c r="I225" s="311">
        <f>SUBTOTAL(9,I226:I228)</f>
        <v>11389.58</v>
      </c>
      <c r="J225" s="310"/>
      <c r="K225" s="309"/>
      <c r="L225" s="308">
        <f>SUBTOTAL(9,L226:L228)</f>
        <v>14825.349999999999</v>
      </c>
    </row>
    <row r="226" spans="2:12" ht="30" customHeight="1" x14ac:dyDescent="0.25">
      <c r="B226" s="307" t="s">
        <v>1805</v>
      </c>
      <c r="C226" s="305" t="s">
        <v>1544</v>
      </c>
      <c r="D226" s="305" t="s">
        <v>160</v>
      </c>
      <c r="E226" s="306" t="s">
        <v>1545</v>
      </c>
      <c r="F226" s="305" t="s">
        <v>188</v>
      </c>
      <c r="G226" s="304">
        <v>121.97</v>
      </c>
      <c r="H226" s="303">
        <v>7.05</v>
      </c>
      <c r="I226" s="280">
        <f t="shared" ref="I226:I228" si="57">TRUNC(G226 * H226, 2)</f>
        <v>859.88</v>
      </c>
      <c r="J226" s="409">
        <f t="shared" si="45"/>
        <v>0.30199999999999999</v>
      </c>
      <c r="K226" s="302">
        <f t="shared" ref="K226:K228" si="58">TRUNC(H226 * (1 + J226), 2)</f>
        <v>9.17</v>
      </c>
      <c r="L226" s="301">
        <f t="shared" ref="L226:L228" si="59">TRUNC(G226 * K226, 2)</f>
        <v>1118.46</v>
      </c>
    </row>
    <row r="227" spans="2:12" ht="12.75" customHeight="1" x14ac:dyDescent="0.25">
      <c r="B227" s="307" t="s">
        <v>1806</v>
      </c>
      <c r="C227" s="305" t="s">
        <v>1783</v>
      </c>
      <c r="D227" s="305" t="s">
        <v>1336</v>
      </c>
      <c r="E227" s="306" t="s">
        <v>1784</v>
      </c>
      <c r="F227" s="305" t="s">
        <v>137</v>
      </c>
      <c r="G227" s="304">
        <v>13</v>
      </c>
      <c r="H227" s="303">
        <v>170.46</v>
      </c>
      <c r="I227" s="280">
        <f t="shared" si="57"/>
        <v>2215.98</v>
      </c>
      <c r="J227" s="409">
        <f t="shared" si="45"/>
        <v>0.30199999999999999</v>
      </c>
      <c r="K227" s="302">
        <f t="shared" si="58"/>
        <v>221.93</v>
      </c>
      <c r="L227" s="301">
        <f t="shared" si="59"/>
        <v>2885.09</v>
      </c>
    </row>
    <row r="228" spans="2:12" x14ac:dyDescent="0.25">
      <c r="B228" s="307" t="s">
        <v>1807</v>
      </c>
      <c r="C228" s="305" t="s">
        <v>1786</v>
      </c>
      <c r="D228" s="305" t="s">
        <v>164</v>
      </c>
      <c r="E228" s="306" t="s">
        <v>1787</v>
      </c>
      <c r="F228" s="305" t="s">
        <v>141</v>
      </c>
      <c r="G228" s="304">
        <v>398.74</v>
      </c>
      <c r="H228" s="303">
        <v>20.85</v>
      </c>
      <c r="I228" s="280">
        <f t="shared" si="57"/>
        <v>8313.7199999999993</v>
      </c>
      <c r="J228" s="409">
        <f t="shared" si="45"/>
        <v>0.30199999999999999</v>
      </c>
      <c r="K228" s="302">
        <f t="shared" si="58"/>
        <v>27.14</v>
      </c>
      <c r="L228" s="301">
        <f t="shared" si="59"/>
        <v>10821.8</v>
      </c>
    </row>
    <row r="229" spans="2:12" x14ac:dyDescent="0.25">
      <c r="B229" s="314" t="s">
        <v>1808</v>
      </c>
      <c r="C229" s="311" t="s">
        <v>379</v>
      </c>
      <c r="D229" s="311"/>
      <c r="E229" s="312" t="s">
        <v>1809</v>
      </c>
      <c r="F229" s="311"/>
      <c r="G229" s="313"/>
      <c r="H229" s="312" t="s">
        <v>73</v>
      </c>
      <c r="I229" s="311">
        <f>SUBTOTAL(9,I230:I359)</f>
        <v>513478.26</v>
      </c>
      <c r="J229" s="310"/>
      <c r="K229" s="309"/>
      <c r="L229" s="308">
        <f>SUBTOTAL(9,L230:L359)</f>
        <v>661547.60999999975</v>
      </c>
    </row>
    <row r="230" spans="2:12" x14ac:dyDescent="0.25">
      <c r="B230" s="314" t="s">
        <v>1810</v>
      </c>
      <c r="C230" s="311" t="s">
        <v>379</v>
      </c>
      <c r="D230" s="311"/>
      <c r="E230" s="312" t="s">
        <v>1811</v>
      </c>
      <c r="F230" s="311"/>
      <c r="G230" s="313"/>
      <c r="H230" s="312" t="s">
        <v>73</v>
      </c>
      <c r="I230" s="311">
        <f>SUBTOTAL(9,I231:I281)</f>
        <v>147203.68</v>
      </c>
      <c r="J230" s="310"/>
      <c r="K230" s="309"/>
      <c r="L230" s="308">
        <f>SUBTOTAL(9,L231:L281)</f>
        <v>186114.58999999997</v>
      </c>
    </row>
    <row r="231" spans="2:12" x14ac:dyDescent="0.25">
      <c r="B231" s="307" t="s">
        <v>1812</v>
      </c>
      <c r="C231" s="305" t="s">
        <v>873</v>
      </c>
      <c r="D231" s="305" t="s">
        <v>1336</v>
      </c>
      <c r="E231" s="306" t="s">
        <v>189</v>
      </c>
      <c r="F231" s="305" t="s">
        <v>141</v>
      </c>
      <c r="G231" s="304">
        <v>3.1</v>
      </c>
      <c r="H231" s="303">
        <v>14.72</v>
      </c>
      <c r="I231" s="280">
        <f t="shared" ref="I231:I281" si="60">TRUNC(G231 * H231, 2)</f>
        <v>45.63</v>
      </c>
      <c r="J231" s="409">
        <f t="shared" ref="J231:J359" si="61">+$L$3</f>
        <v>0.30199999999999999</v>
      </c>
      <c r="K231" s="302">
        <f t="shared" ref="K231:K281" si="62">TRUNC(H231 * (1 + J231), 2)</f>
        <v>19.16</v>
      </c>
      <c r="L231" s="301">
        <f t="shared" ref="L231:L281" si="63">TRUNC(G231 * K231, 2)</f>
        <v>59.39</v>
      </c>
    </row>
    <row r="232" spans="2:12" ht="12.75" customHeight="1" x14ac:dyDescent="0.25">
      <c r="B232" s="307" t="s">
        <v>1813</v>
      </c>
      <c r="C232" s="305" t="s">
        <v>1814</v>
      </c>
      <c r="D232" s="305" t="s">
        <v>1336</v>
      </c>
      <c r="E232" s="306" t="s">
        <v>1815</v>
      </c>
      <c r="F232" s="305" t="s">
        <v>137</v>
      </c>
      <c r="G232" s="304">
        <v>1</v>
      </c>
      <c r="H232" s="303">
        <v>27.67</v>
      </c>
      <c r="I232" s="280">
        <f t="shared" si="60"/>
        <v>27.67</v>
      </c>
      <c r="J232" s="409">
        <f t="shared" si="61"/>
        <v>0.30199999999999999</v>
      </c>
      <c r="K232" s="302">
        <f t="shared" si="62"/>
        <v>36.020000000000003</v>
      </c>
      <c r="L232" s="301">
        <f t="shared" si="63"/>
        <v>36.020000000000003</v>
      </c>
    </row>
    <row r="233" spans="2:12" ht="12.75" customHeight="1" x14ac:dyDescent="0.25">
      <c r="B233" s="307" t="s">
        <v>1816</v>
      </c>
      <c r="C233" s="305" t="s">
        <v>1056</v>
      </c>
      <c r="D233" s="305" t="s">
        <v>1336</v>
      </c>
      <c r="E233" s="306" t="s">
        <v>1057</v>
      </c>
      <c r="F233" s="305" t="s">
        <v>137</v>
      </c>
      <c r="G233" s="304">
        <v>3</v>
      </c>
      <c r="H233" s="303">
        <v>17.39</v>
      </c>
      <c r="I233" s="280">
        <f t="shared" si="60"/>
        <v>52.17</v>
      </c>
      <c r="J233" s="409">
        <f t="shared" si="61"/>
        <v>0.30199999999999999</v>
      </c>
      <c r="K233" s="302">
        <f t="shared" si="62"/>
        <v>22.64</v>
      </c>
      <c r="L233" s="301">
        <f t="shared" si="63"/>
        <v>67.92</v>
      </c>
    </row>
    <row r="234" spans="2:12" ht="12.75" customHeight="1" x14ac:dyDescent="0.25">
      <c r="B234" s="307" t="s">
        <v>1817</v>
      </c>
      <c r="C234" s="305" t="s">
        <v>1818</v>
      </c>
      <c r="D234" s="305" t="s">
        <v>1336</v>
      </c>
      <c r="E234" s="306" t="s">
        <v>1819</v>
      </c>
      <c r="F234" s="305" t="s">
        <v>137</v>
      </c>
      <c r="G234" s="304">
        <v>5</v>
      </c>
      <c r="H234" s="303">
        <v>29.53</v>
      </c>
      <c r="I234" s="280">
        <f t="shared" si="60"/>
        <v>147.65</v>
      </c>
      <c r="J234" s="409">
        <f t="shared" si="61"/>
        <v>0.30199999999999999</v>
      </c>
      <c r="K234" s="302">
        <f t="shared" si="62"/>
        <v>38.44</v>
      </c>
      <c r="L234" s="301">
        <f t="shared" si="63"/>
        <v>192.2</v>
      </c>
    </row>
    <row r="235" spans="2:12" ht="12.75" customHeight="1" x14ac:dyDescent="0.25">
      <c r="B235" s="307" t="s">
        <v>1820</v>
      </c>
      <c r="C235" s="305" t="s">
        <v>1077</v>
      </c>
      <c r="D235" s="305" t="s">
        <v>1336</v>
      </c>
      <c r="E235" s="306" t="s">
        <v>1078</v>
      </c>
      <c r="F235" s="305" t="s">
        <v>137</v>
      </c>
      <c r="G235" s="304">
        <v>2</v>
      </c>
      <c r="H235" s="303">
        <v>30.77</v>
      </c>
      <c r="I235" s="280">
        <f t="shared" si="60"/>
        <v>61.54</v>
      </c>
      <c r="J235" s="409">
        <f t="shared" si="61"/>
        <v>0.30199999999999999</v>
      </c>
      <c r="K235" s="302">
        <f t="shared" si="62"/>
        <v>40.06</v>
      </c>
      <c r="L235" s="301">
        <f t="shared" si="63"/>
        <v>80.12</v>
      </c>
    </row>
    <row r="236" spans="2:12" ht="12.75" customHeight="1" x14ac:dyDescent="0.25">
      <c r="B236" s="307" t="s">
        <v>1821</v>
      </c>
      <c r="C236" s="305" t="s">
        <v>1822</v>
      </c>
      <c r="D236" s="305" t="s">
        <v>1336</v>
      </c>
      <c r="E236" s="306" t="s">
        <v>1823</v>
      </c>
      <c r="F236" s="305" t="s">
        <v>137</v>
      </c>
      <c r="G236" s="304">
        <v>1</v>
      </c>
      <c r="H236" s="303">
        <v>60.14</v>
      </c>
      <c r="I236" s="280">
        <f t="shared" si="60"/>
        <v>60.14</v>
      </c>
      <c r="J236" s="409">
        <f t="shared" si="61"/>
        <v>0.30199999999999999</v>
      </c>
      <c r="K236" s="302">
        <f t="shared" si="62"/>
        <v>78.3</v>
      </c>
      <c r="L236" s="301">
        <f t="shared" si="63"/>
        <v>78.3</v>
      </c>
    </row>
    <row r="237" spans="2:12" ht="12.75" customHeight="1" x14ac:dyDescent="0.25">
      <c r="B237" s="307" t="s">
        <v>1824</v>
      </c>
      <c r="C237" s="305" t="s">
        <v>1040</v>
      </c>
      <c r="D237" s="305" t="s">
        <v>1336</v>
      </c>
      <c r="E237" s="306" t="s">
        <v>1041</v>
      </c>
      <c r="F237" s="305" t="s">
        <v>137</v>
      </c>
      <c r="G237" s="304">
        <v>2</v>
      </c>
      <c r="H237" s="303">
        <v>17.66</v>
      </c>
      <c r="I237" s="280">
        <f t="shared" si="60"/>
        <v>35.32</v>
      </c>
      <c r="J237" s="409">
        <f t="shared" si="61"/>
        <v>0.30199999999999999</v>
      </c>
      <c r="K237" s="302">
        <f t="shared" si="62"/>
        <v>22.99</v>
      </c>
      <c r="L237" s="301">
        <f t="shared" si="63"/>
        <v>45.98</v>
      </c>
    </row>
    <row r="238" spans="2:12" ht="12.75" customHeight="1" x14ac:dyDescent="0.25">
      <c r="B238" s="307" t="s">
        <v>1825</v>
      </c>
      <c r="C238" s="305" t="s">
        <v>1826</v>
      </c>
      <c r="D238" s="305" t="s">
        <v>1336</v>
      </c>
      <c r="E238" s="306" t="s">
        <v>1827</v>
      </c>
      <c r="F238" s="305" t="s">
        <v>137</v>
      </c>
      <c r="G238" s="304">
        <v>2</v>
      </c>
      <c r="H238" s="303">
        <v>17.940000000000001</v>
      </c>
      <c r="I238" s="280">
        <f t="shared" si="60"/>
        <v>35.880000000000003</v>
      </c>
      <c r="J238" s="409">
        <f t="shared" si="61"/>
        <v>0.30199999999999999</v>
      </c>
      <c r="K238" s="302">
        <f t="shared" si="62"/>
        <v>23.35</v>
      </c>
      <c r="L238" s="301">
        <f t="shared" si="63"/>
        <v>46.7</v>
      </c>
    </row>
    <row r="239" spans="2:12" ht="12.75" customHeight="1" x14ac:dyDescent="0.25">
      <c r="B239" s="307" t="s">
        <v>1828</v>
      </c>
      <c r="C239" s="305" t="s">
        <v>1008</v>
      </c>
      <c r="D239" s="305" t="s">
        <v>1336</v>
      </c>
      <c r="E239" s="306" t="s">
        <v>1009</v>
      </c>
      <c r="F239" s="305" t="s">
        <v>137</v>
      </c>
      <c r="G239" s="304">
        <v>2</v>
      </c>
      <c r="H239" s="303">
        <v>44.64</v>
      </c>
      <c r="I239" s="280">
        <f t="shared" si="60"/>
        <v>89.28</v>
      </c>
      <c r="J239" s="409">
        <f t="shared" si="61"/>
        <v>0.30199999999999999</v>
      </c>
      <c r="K239" s="302">
        <f t="shared" si="62"/>
        <v>58.12</v>
      </c>
      <c r="L239" s="301">
        <f t="shared" si="63"/>
        <v>116.24</v>
      </c>
    </row>
    <row r="240" spans="2:12" ht="12.75" customHeight="1" x14ac:dyDescent="0.25">
      <c r="B240" s="307" t="s">
        <v>1829</v>
      </c>
      <c r="C240" s="305" t="s">
        <v>993</v>
      </c>
      <c r="D240" s="305" t="s">
        <v>1336</v>
      </c>
      <c r="E240" s="306" t="s">
        <v>994</v>
      </c>
      <c r="F240" s="305" t="s">
        <v>137</v>
      </c>
      <c r="G240" s="304">
        <v>7</v>
      </c>
      <c r="H240" s="303">
        <v>18.28</v>
      </c>
      <c r="I240" s="280">
        <f t="shared" si="60"/>
        <v>127.96</v>
      </c>
      <c r="J240" s="409">
        <f t="shared" si="61"/>
        <v>0.30199999999999999</v>
      </c>
      <c r="K240" s="302">
        <f t="shared" si="62"/>
        <v>23.8</v>
      </c>
      <c r="L240" s="301">
        <f t="shared" si="63"/>
        <v>166.6</v>
      </c>
    </row>
    <row r="241" spans="2:12" ht="12.75" customHeight="1" x14ac:dyDescent="0.25">
      <c r="B241" s="307" t="s">
        <v>1830</v>
      </c>
      <c r="C241" s="305" t="s">
        <v>1010</v>
      </c>
      <c r="D241" s="305" t="s">
        <v>1336</v>
      </c>
      <c r="E241" s="306" t="s">
        <v>1011</v>
      </c>
      <c r="F241" s="305" t="s">
        <v>137</v>
      </c>
      <c r="G241" s="304">
        <v>3</v>
      </c>
      <c r="H241" s="303">
        <v>37.26</v>
      </c>
      <c r="I241" s="280">
        <f t="shared" si="60"/>
        <v>111.78</v>
      </c>
      <c r="J241" s="409">
        <f t="shared" si="61"/>
        <v>0.30199999999999999</v>
      </c>
      <c r="K241" s="302">
        <f t="shared" si="62"/>
        <v>48.51</v>
      </c>
      <c r="L241" s="301">
        <f t="shared" si="63"/>
        <v>145.53</v>
      </c>
    </row>
    <row r="242" spans="2:12" ht="12.75" customHeight="1" x14ac:dyDescent="0.25">
      <c r="B242" s="307" t="s">
        <v>1831</v>
      </c>
      <c r="C242" s="305" t="s">
        <v>1013</v>
      </c>
      <c r="D242" s="305" t="s">
        <v>1336</v>
      </c>
      <c r="E242" s="306" t="s">
        <v>1014</v>
      </c>
      <c r="F242" s="305" t="s">
        <v>137</v>
      </c>
      <c r="G242" s="304">
        <v>3</v>
      </c>
      <c r="H242" s="303">
        <v>22.73</v>
      </c>
      <c r="I242" s="280">
        <f t="shared" si="60"/>
        <v>68.19</v>
      </c>
      <c r="J242" s="409">
        <f t="shared" si="61"/>
        <v>0.30199999999999999</v>
      </c>
      <c r="K242" s="302">
        <f t="shared" si="62"/>
        <v>29.59</v>
      </c>
      <c r="L242" s="301">
        <f t="shared" si="63"/>
        <v>88.77</v>
      </c>
    </row>
    <row r="243" spans="2:12" ht="12.75" customHeight="1" x14ac:dyDescent="0.25">
      <c r="B243" s="307" t="s">
        <v>1832</v>
      </c>
      <c r="C243" s="305" t="s">
        <v>1833</v>
      </c>
      <c r="D243" s="305" t="s">
        <v>1336</v>
      </c>
      <c r="E243" s="306" t="s">
        <v>1834</v>
      </c>
      <c r="F243" s="305" t="s">
        <v>141</v>
      </c>
      <c r="G243" s="304">
        <v>24.2</v>
      </c>
      <c r="H243" s="303">
        <v>22.69</v>
      </c>
      <c r="I243" s="280">
        <f t="shared" si="60"/>
        <v>549.09</v>
      </c>
      <c r="J243" s="409">
        <f t="shared" si="61"/>
        <v>0.30199999999999999</v>
      </c>
      <c r="K243" s="302">
        <f t="shared" si="62"/>
        <v>29.54</v>
      </c>
      <c r="L243" s="301">
        <f t="shared" si="63"/>
        <v>714.86</v>
      </c>
    </row>
    <row r="244" spans="2:12" ht="12.75" customHeight="1" x14ac:dyDescent="0.25">
      <c r="B244" s="307" t="s">
        <v>1835</v>
      </c>
      <c r="C244" s="305" t="s">
        <v>1015</v>
      </c>
      <c r="D244" s="305" t="s">
        <v>1336</v>
      </c>
      <c r="E244" s="306" t="s">
        <v>1016</v>
      </c>
      <c r="F244" s="305" t="s">
        <v>141</v>
      </c>
      <c r="G244" s="304">
        <v>34.200000000000003</v>
      </c>
      <c r="H244" s="303">
        <v>26.52</v>
      </c>
      <c r="I244" s="280">
        <f t="shared" si="60"/>
        <v>906.98</v>
      </c>
      <c r="J244" s="409">
        <f t="shared" si="61"/>
        <v>0.30199999999999999</v>
      </c>
      <c r="K244" s="302">
        <f t="shared" si="62"/>
        <v>34.520000000000003</v>
      </c>
      <c r="L244" s="301">
        <f t="shared" si="63"/>
        <v>1180.58</v>
      </c>
    </row>
    <row r="245" spans="2:12" ht="12.75" customHeight="1" x14ac:dyDescent="0.25">
      <c r="B245" s="307" t="s">
        <v>1836</v>
      </c>
      <c r="C245" s="305" t="s">
        <v>1017</v>
      </c>
      <c r="D245" s="305" t="s">
        <v>1336</v>
      </c>
      <c r="E245" s="306" t="s">
        <v>1018</v>
      </c>
      <c r="F245" s="305" t="s">
        <v>141</v>
      </c>
      <c r="G245" s="304">
        <v>88</v>
      </c>
      <c r="H245" s="303">
        <v>43.95</v>
      </c>
      <c r="I245" s="280">
        <f t="shared" si="60"/>
        <v>3867.6</v>
      </c>
      <c r="J245" s="409">
        <f t="shared" si="61"/>
        <v>0.30199999999999999</v>
      </c>
      <c r="K245" s="302">
        <f t="shared" si="62"/>
        <v>57.22</v>
      </c>
      <c r="L245" s="301">
        <f t="shared" si="63"/>
        <v>5035.3599999999997</v>
      </c>
    </row>
    <row r="246" spans="2:12" ht="12.75" customHeight="1" x14ac:dyDescent="0.25">
      <c r="B246" s="307" t="s">
        <v>1837</v>
      </c>
      <c r="C246" s="305" t="s">
        <v>1021</v>
      </c>
      <c r="D246" s="305" t="s">
        <v>1336</v>
      </c>
      <c r="E246" s="306" t="s">
        <v>1022</v>
      </c>
      <c r="F246" s="305" t="s">
        <v>137</v>
      </c>
      <c r="G246" s="304">
        <v>3</v>
      </c>
      <c r="H246" s="303">
        <v>46.71</v>
      </c>
      <c r="I246" s="280">
        <f t="shared" si="60"/>
        <v>140.13</v>
      </c>
      <c r="J246" s="409">
        <f t="shared" si="61"/>
        <v>0.30199999999999999</v>
      </c>
      <c r="K246" s="302">
        <f t="shared" si="62"/>
        <v>60.81</v>
      </c>
      <c r="L246" s="301">
        <f t="shared" si="63"/>
        <v>182.43</v>
      </c>
    </row>
    <row r="247" spans="2:12" ht="12.75" customHeight="1" x14ac:dyDescent="0.25">
      <c r="B247" s="307" t="s">
        <v>1838</v>
      </c>
      <c r="C247" s="305" t="s">
        <v>1054</v>
      </c>
      <c r="D247" s="305" t="s">
        <v>1336</v>
      </c>
      <c r="E247" s="306" t="s">
        <v>1055</v>
      </c>
      <c r="F247" s="305" t="s">
        <v>137</v>
      </c>
      <c r="G247" s="304">
        <v>2</v>
      </c>
      <c r="H247" s="303">
        <v>83.47</v>
      </c>
      <c r="I247" s="280">
        <f t="shared" si="60"/>
        <v>166.94</v>
      </c>
      <c r="J247" s="409">
        <f t="shared" si="61"/>
        <v>0.30199999999999999</v>
      </c>
      <c r="K247" s="302">
        <f t="shared" si="62"/>
        <v>108.67</v>
      </c>
      <c r="L247" s="301">
        <f t="shared" si="63"/>
        <v>217.34</v>
      </c>
    </row>
    <row r="248" spans="2:12" ht="12.75" customHeight="1" x14ac:dyDescent="0.25">
      <c r="B248" s="307" t="s">
        <v>1839</v>
      </c>
      <c r="C248" s="305" t="s">
        <v>1036</v>
      </c>
      <c r="D248" s="305" t="s">
        <v>1336</v>
      </c>
      <c r="E248" s="306" t="s">
        <v>1037</v>
      </c>
      <c r="F248" s="305" t="s">
        <v>137</v>
      </c>
      <c r="G248" s="304">
        <v>2</v>
      </c>
      <c r="H248" s="303">
        <v>143.47</v>
      </c>
      <c r="I248" s="280">
        <f t="shared" si="60"/>
        <v>286.94</v>
      </c>
      <c r="J248" s="409">
        <f t="shared" si="61"/>
        <v>0.30199999999999999</v>
      </c>
      <c r="K248" s="302">
        <f t="shared" si="62"/>
        <v>186.79</v>
      </c>
      <c r="L248" s="301">
        <f t="shared" si="63"/>
        <v>373.58</v>
      </c>
    </row>
    <row r="249" spans="2:12" ht="12.75" customHeight="1" x14ac:dyDescent="0.25">
      <c r="B249" s="307" t="s">
        <v>1840</v>
      </c>
      <c r="C249" s="305" t="s">
        <v>1069</v>
      </c>
      <c r="D249" s="305" t="s">
        <v>1336</v>
      </c>
      <c r="E249" s="306" t="s">
        <v>1070</v>
      </c>
      <c r="F249" s="305" t="s">
        <v>137</v>
      </c>
      <c r="G249" s="304">
        <v>2</v>
      </c>
      <c r="H249" s="303">
        <v>126.69</v>
      </c>
      <c r="I249" s="280">
        <f t="shared" si="60"/>
        <v>253.38</v>
      </c>
      <c r="J249" s="409">
        <f t="shared" si="61"/>
        <v>0.30199999999999999</v>
      </c>
      <c r="K249" s="302">
        <f t="shared" si="62"/>
        <v>164.95</v>
      </c>
      <c r="L249" s="301">
        <f t="shared" si="63"/>
        <v>329.9</v>
      </c>
    </row>
    <row r="250" spans="2:12" ht="12.75" customHeight="1" x14ac:dyDescent="0.25">
      <c r="B250" s="307" t="s">
        <v>1841</v>
      </c>
      <c r="C250" s="305" t="s">
        <v>995</v>
      </c>
      <c r="D250" s="305" t="s">
        <v>1336</v>
      </c>
      <c r="E250" s="306" t="s">
        <v>996</v>
      </c>
      <c r="F250" s="305" t="s">
        <v>137</v>
      </c>
      <c r="G250" s="304">
        <v>3</v>
      </c>
      <c r="H250" s="303">
        <v>217.6</v>
      </c>
      <c r="I250" s="280">
        <f t="shared" si="60"/>
        <v>652.79999999999995</v>
      </c>
      <c r="J250" s="409">
        <f t="shared" si="61"/>
        <v>0.30199999999999999</v>
      </c>
      <c r="K250" s="302">
        <f t="shared" si="62"/>
        <v>283.31</v>
      </c>
      <c r="L250" s="301">
        <f t="shared" si="63"/>
        <v>849.93</v>
      </c>
    </row>
    <row r="251" spans="2:12" ht="12.75" customHeight="1" x14ac:dyDescent="0.25">
      <c r="B251" s="307" t="s">
        <v>1842</v>
      </c>
      <c r="C251" s="305" t="s">
        <v>1071</v>
      </c>
      <c r="D251" s="305" t="s">
        <v>1336</v>
      </c>
      <c r="E251" s="306" t="s">
        <v>1072</v>
      </c>
      <c r="F251" s="305" t="s">
        <v>137</v>
      </c>
      <c r="G251" s="304">
        <v>3</v>
      </c>
      <c r="H251" s="303">
        <v>339.58</v>
      </c>
      <c r="I251" s="280">
        <f t="shared" si="60"/>
        <v>1018.74</v>
      </c>
      <c r="J251" s="409">
        <f t="shared" si="61"/>
        <v>0.30199999999999999</v>
      </c>
      <c r="K251" s="302">
        <f t="shared" si="62"/>
        <v>442.13</v>
      </c>
      <c r="L251" s="301">
        <f t="shared" si="63"/>
        <v>1326.39</v>
      </c>
    </row>
    <row r="252" spans="2:12" ht="12.75" customHeight="1" x14ac:dyDescent="0.25">
      <c r="B252" s="307" t="s">
        <v>1843</v>
      </c>
      <c r="C252" s="305" t="s">
        <v>1844</v>
      </c>
      <c r="D252" s="305" t="s">
        <v>1336</v>
      </c>
      <c r="E252" s="306" t="s">
        <v>1845</v>
      </c>
      <c r="F252" s="305" t="s">
        <v>137</v>
      </c>
      <c r="G252" s="304">
        <v>2</v>
      </c>
      <c r="H252" s="303">
        <v>108.96</v>
      </c>
      <c r="I252" s="280">
        <f t="shared" si="60"/>
        <v>217.92</v>
      </c>
      <c r="J252" s="409">
        <f t="shared" si="61"/>
        <v>0.30199999999999999</v>
      </c>
      <c r="K252" s="302">
        <f t="shared" si="62"/>
        <v>141.86000000000001</v>
      </c>
      <c r="L252" s="301">
        <f t="shared" si="63"/>
        <v>283.72000000000003</v>
      </c>
    </row>
    <row r="253" spans="2:12" ht="12.75" customHeight="1" x14ac:dyDescent="0.25">
      <c r="B253" s="307" t="s">
        <v>1846</v>
      </c>
      <c r="C253" s="305" t="s">
        <v>1847</v>
      </c>
      <c r="D253" s="305" t="s">
        <v>160</v>
      </c>
      <c r="E253" s="306" t="s">
        <v>1848</v>
      </c>
      <c r="F253" s="305" t="s">
        <v>159</v>
      </c>
      <c r="G253" s="304">
        <v>2</v>
      </c>
      <c r="H253" s="303">
        <v>76.319999999999993</v>
      </c>
      <c r="I253" s="280">
        <f t="shared" si="60"/>
        <v>152.63999999999999</v>
      </c>
      <c r="J253" s="409">
        <f t="shared" si="61"/>
        <v>0.30199999999999999</v>
      </c>
      <c r="K253" s="302">
        <f t="shared" si="62"/>
        <v>99.36</v>
      </c>
      <c r="L253" s="301">
        <f t="shared" si="63"/>
        <v>198.72</v>
      </c>
    </row>
    <row r="254" spans="2:12" ht="12.75" customHeight="1" x14ac:dyDescent="0.25">
      <c r="B254" s="307" t="s">
        <v>1849</v>
      </c>
      <c r="C254" s="305" t="s">
        <v>1850</v>
      </c>
      <c r="D254" s="305" t="s">
        <v>160</v>
      </c>
      <c r="E254" s="306" t="s">
        <v>1851</v>
      </c>
      <c r="F254" s="305" t="s">
        <v>159</v>
      </c>
      <c r="G254" s="304">
        <v>2</v>
      </c>
      <c r="H254" s="303">
        <v>128.07</v>
      </c>
      <c r="I254" s="280">
        <f t="shared" si="60"/>
        <v>256.14</v>
      </c>
      <c r="J254" s="409">
        <f t="shared" si="61"/>
        <v>0.30199999999999999</v>
      </c>
      <c r="K254" s="302">
        <f t="shared" si="62"/>
        <v>166.74</v>
      </c>
      <c r="L254" s="301">
        <f t="shared" si="63"/>
        <v>333.48</v>
      </c>
    </row>
    <row r="255" spans="2:12" ht="12.75" customHeight="1" x14ac:dyDescent="0.25">
      <c r="B255" s="307" t="s">
        <v>1852</v>
      </c>
      <c r="C255" s="305" t="s">
        <v>1853</v>
      </c>
      <c r="D255" s="305" t="s">
        <v>1336</v>
      </c>
      <c r="E255" s="306" t="s">
        <v>1854</v>
      </c>
      <c r="F255" s="305" t="s">
        <v>137</v>
      </c>
      <c r="G255" s="304">
        <v>1</v>
      </c>
      <c r="H255" s="303">
        <v>557.29</v>
      </c>
      <c r="I255" s="280">
        <f t="shared" si="60"/>
        <v>557.29</v>
      </c>
      <c r="J255" s="409">
        <f t="shared" si="61"/>
        <v>0.30199999999999999</v>
      </c>
      <c r="K255" s="302">
        <f t="shared" si="62"/>
        <v>725.59</v>
      </c>
      <c r="L255" s="301">
        <f t="shared" si="63"/>
        <v>725.59</v>
      </c>
    </row>
    <row r="256" spans="2:12" ht="12.75" customHeight="1" x14ac:dyDescent="0.25">
      <c r="B256" s="307" t="s">
        <v>1855</v>
      </c>
      <c r="C256" s="305" t="s">
        <v>999</v>
      </c>
      <c r="D256" s="305" t="s">
        <v>1336</v>
      </c>
      <c r="E256" s="306" t="s">
        <v>1000</v>
      </c>
      <c r="F256" s="305" t="s">
        <v>137</v>
      </c>
      <c r="G256" s="304">
        <v>8</v>
      </c>
      <c r="H256" s="303">
        <v>6.88</v>
      </c>
      <c r="I256" s="280">
        <f t="shared" si="60"/>
        <v>55.04</v>
      </c>
      <c r="J256" s="409">
        <f t="shared" si="61"/>
        <v>0.30199999999999999</v>
      </c>
      <c r="K256" s="302">
        <f t="shared" si="62"/>
        <v>8.9499999999999993</v>
      </c>
      <c r="L256" s="301">
        <f t="shared" si="63"/>
        <v>71.599999999999994</v>
      </c>
    </row>
    <row r="257" spans="2:12" ht="12.75" customHeight="1" x14ac:dyDescent="0.25">
      <c r="B257" s="307" t="s">
        <v>1856</v>
      </c>
      <c r="C257" s="305" t="s">
        <v>1857</v>
      </c>
      <c r="D257" s="305" t="s">
        <v>1336</v>
      </c>
      <c r="E257" s="306" t="s">
        <v>1858</v>
      </c>
      <c r="F257" s="305" t="s">
        <v>137</v>
      </c>
      <c r="G257" s="304">
        <v>6</v>
      </c>
      <c r="H257" s="303">
        <v>10.93</v>
      </c>
      <c r="I257" s="280">
        <f t="shared" si="60"/>
        <v>65.58</v>
      </c>
      <c r="J257" s="409">
        <f t="shared" si="61"/>
        <v>0.30199999999999999</v>
      </c>
      <c r="K257" s="302">
        <f t="shared" si="62"/>
        <v>14.23</v>
      </c>
      <c r="L257" s="301">
        <f t="shared" si="63"/>
        <v>85.38</v>
      </c>
    </row>
    <row r="258" spans="2:12" ht="12.75" customHeight="1" x14ac:dyDescent="0.25">
      <c r="B258" s="307" t="s">
        <v>1859</v>
      </c>
      <c r="C258" s="305" t="s">
        <v>1001</v>
      </c>
      <c r="D258" s="305" t="s">
        <v>1336</v>
      </c>
      <c r="E258" s="306" t="s">
        <v>1002</v>
      </c>
      <c r="F258" s="305" t="s">
        <v>137</v>
      </c>
      <c r="G258" s="304">
        <v>4</v>
      </c>
      <c r="H258" s="303">
        <v>11.83</v>
      </c>
      <c r="I258" s="280">
        <f t="shared" si="60"/>
        <v>47.32</v>
      </c>
      <c r="J258" s="409">
        <f t="shared" si="61"/>
        <v>0.30199999999999999</v>
      </c>
      <c r="K258" s="302">
        <f t="shared" si="62"/>
        <v>15.4</v>
      </c>
      <c r="L258" s="301">
        <f t="shared" si="63"/>
        <v>61.6</v>
      </c>
    </row>
    <row r="259" spans="2:12" ht="12.75" customHeight="1" x14ac:dyDescent="0.25">
      <c r="B259" s="307" t="s">
        <v>1860</v>
      </c>
      <c r="C259" s="305" t="s">
        <v>1003</v>
      </c>
      <c r="D259" s="305" t="s">
        <v>1336</v>
      </c>
      <c r="E259" s="306" t="s">
        <v>1004</v>
      </c>
      <c r="F259" s="305" t="s">
        <v>137</v>
      </c>
      <c r="G259" s="304">
        <v>2</v>
      </c>
      <c r="H259" s="303">
        <v>21.69</v>
      </c>
      <c r="I259" s="280">
        <f t="shared" si="60"/>
        <v>43.38</v>
      </c>
      <c r="J259" s="409">
        <f t="shared" si="61"/>
        <v>0.30199999999999999</v>
      </c>
      <c r="K259" s="302">
        <f t="shared" si="62"/>
        <v>28.24</v>
      </c>
      <c r="L259" s="301">
        <f t="shared" si="63"/>
        <v>56.48</v>
      </c>
    </row>
    <row r="260" spans="2:12" ht="12.75" customHeight="1" x14ac:dyDescent="0.25">
      <c r="B260" s="307" t="s">
        <v>1861</v>
      </c>
      <c r="C260" s="305" t="s">
        <v>1862</v>
      </c>
      <c r="D260" s="305" t="s">
        <v>1336</v>
      </c>
      <c r="E260" s="306" t="s">
        <v>1863</v>
      </c>
      <c r="F260" s="305" t="s">
        <v>137</v>
      </c>
      <c r="G260" s="304">
        <v>1</v>
      </c>
      <c r="H260" s="303">
        <v>308.77</v>
      </c>
      <c r="I260" s="280">
        <f t="shared" si="60"/>
        <v>308.77</v>
      </c>
      <c r="J260" s="409">
        <f t="shared" si="61"/>
        <v>0.30199999999999999</v>
      </c>
      <c r="K260" s="302">
        <f t="shared" si="62"/>
        <v>402.01</v>
      </c>
      <c r="L260" s="301">
        <f t="shared" si="63"/>
        <v>402.01</v>
      </c>
    </row>
    <row r="261" spans="2:12" ht="12.75" customHeight="1" x14ac:dyDescent="0.25">
      <c r="B261" s="307" t="s">
        <v>1864</v>
      </c>
      <c r="C261" s="305" t="s">
        <v>1100</v>
      </c>
      <c r="D261" s="305" t="s">
        <v>1336</v>
      </c>
      <c r="E261" s="306" t="s">
        <v>1101</v>
      </c>
      <c r="F261" s="305" t="s">
        <v>136</v>
      </c>
      <c r="G261" s="304">
        <v>1</v>
      </c>
      <c r="H261" s="303">
        <v>80.430000000000007</v>
      </c>
      <c r="I261" s="280">
        <f t="shared" si="60"/>
        <v>80.430000000000007</v>
      </c>
      <c r="J261" s="409">
        <f t="shared" si="61"/>
        <v>0.30199999999999999</v>
      </c>
      <c r="K261" s="302">
        <f t="shared" si="62"/>
        <v>104.71</v>
      </c>
      <c r="L261" s="301">
        <f t="shared" si="63"/>
        <v>104.71</v>
      </c>
    </row>
    <row r="262" spans="2:12" ht="12.75" customHeight="1" x14ac:dyDescent="0.25">
      <c r="B262" s="307" t="s">
        <v>1865</v>
      </c>
      <c r="C262" s="305" t="s">
        <v>1866</v>
      </c>
      <c r="D262" s="305" t="s">
        <v>1336</v>
      </c>
      <c r="E262" s="306" t="s">
        <v>1867</v>
      </c>
      <c r="F262" s="305" t="s">
        <v>136</v>
      </c>
      <c r="G262" s="304">
        <v>6</v>
      </c>
      <c r="H262" s="303">
        <v>100.57</v>
      </c>
      <c r="I262" s="280">
        <f t="shared" si="60"/>
        <v>603.41999999999996</v>
      </c>
      <c r="J262" s="409">
        <f t="shared" si="61"/>
        <v>0.30199999999999999</v>
      </c>
      <c r="K262" s="302">
        <f t="shared" si="62"/>
        <v>130.94</v>
      </c>
      <c r="L262" s="301">
        <f t="shared" si="63"/>
        <v>785.64</v>
      </c>
    </row>
    <row r="263" spans="2:12" ht="12.75" customHeight="1" x14ac:dyDescent="0.25">
      <c r="B263" s="307" t="s">
        <v>1868</v>
      </c>
      <c r="C263" s="305" t="s">
        <v>1869</v>
      </c>
      <c r="D263" s="305" t="s">
        <v>1336</v>
      </c>
      <c r="E263" s="306" t="s">
        <v>1870</v>
      </c>
      <c r="F263" s="305" t="s">
        <v>137</v>
      </c>
      <c r="G263" s="304">
        <v>6</v>
      </c>
      <c r="H263" s="303">
        <v>63.33</v>
      </c>
      <c r="I263" s="280">
        <f t="shared" si="60"/>
        <v>379.98</v>
      </c>
      <c r="J263" s="409">
        <f t="shared" si="61"/>
        <v>0.30199999999999999</v>
      </c>
      <c r="K263" s="302">
        <f t="shared" si="62"/>
        <v>82.45</v>
      </c>
      <c r="L263" s="301">
        <f t="shared" si="63"/>
        <v>494.7</v>
      </c>
    </row>
    <row r="264" spans="2:12" ht="12.75" customHeight="1" x14ac:dyDescent="0.25">
      <c r="B264" s="307" t="s">
        <v>1871</v>
      </c>
      <c r="C264" s="305" t="s">
        <v>1872</v>
      </c>
      <c r="D264" s="305" t="s">
        <v>1336</v>
      </c>
      <c r="E264" s="306" t="s">
        <v>1873</v>
      </c>
      <c r="F264" s="305" t="s">
        <v>136</v>
      </c>
      <c r="G264" s="304">
        <v>2</v>
      </c>
      <c r="H264" s="303">
        <v>141.62</v>
      </c>
      <c r="I264" s="280">
        <f t="shared" si="60"/>
        <v>283.24</v>
      </c>
      <c r="J264" s="409">
        <f t="shared" si="61"/>
        <v>0.30199999999999999</v>
      </c>
      <c r="K264" s="302">
        <f t="shared" si="62"/>
        <v>184.38</v>
      </c>
      <c r="L264" s="301">
        <f t="shared" si="63"/>
        <v>368.76</v>
      </c>
    </row>
    <row r="265" spans="2:12" ht="12.75" customHeight="1" x14ac:dyDescent="0.25">
      <c r="B265" s="307" t="s">
        <v>1874</v>
      </c>
      <c r="C265" s="305" t="s">
        <v>1875</v>
      </c>
      <c r="D265" s="305" t="s">
        <v>160</v>
      </c>
      <c r="E265" s="306" t="s">
        <v>1876</v>
      </c>
      <c r="F265" s="305" t="s">
        <v>159</v>
      </c>
      <c r="G265" s="304">
        <v>7</v>
      </c>
      <c r="H265" s="303">
        <v>77.959999999999994</v>
      </c>
      <c r="I265" s="280">
        <f t="shared" si="60"/>
        <v>545.72</v>
      </c>
      <c r="J265" s="409">
        <f t="shared" si="61"/>
        <v>0.30199999999999999</v>
      </c>
      <c r="K265" s="302">
        <f t="shared" si="62"/>
        <v>101.5</v>
      </c>
      <c r="L265" s="301">
        <f t="shared" si="63"/>
        <v>710.5</v>
      </c>
    </row>
    <row r="266" spans="2:12" ht="12.75" customHeight="1" x14ac:dyDescent="0.25">
      <c r="B266" s="307" t="s">
        <v>1877</v>
      </c>
      <c r="C266" s="305" t="s">
        <v>1878</v>
      </c>
      <c r="D266" s="305" t="s">
        <v>1336</v>
      </c>
      <c r="E266" s="306" t="s">
        <v>1879</v>
      </c>
      <c r="F266" s="305" t="s">
        <v>137</v>
      </c>
      <c r="G266" s="304">
        <v>2</v>
      </c>
      <c r="H266" s="303">
        <v>63.2</v>
      </c>
      <c r="I266" s="280">
        <f t="shared" si="60"/>
        <v>126.4</v>
      </c>
      <c r="J266" s="409">
        <f t="shared" si="61"/>
        <v>0.30199999999999999</v>
      </c>
      <c r="K266" s="302">
        <f t="shared" si="62"/>
        <v>82.28</v>
      </c>
      <c r="L266" s="301">
        <f t="shared" si="63"/>
        <v>164.56</v>
      </c>
    </row>
    <row r="267" spans="2:12" ht="12.75" customHeight="1" x14ac:dyDescent="0.25">
      <c r="B267" s="307" t="s">
        <v>1880</v>
      </c>
      <c r="C267" s="305" t="s">
        <v>1881</v>
      </c>
      <c r="D267" s="305" t="s">
        <v>1336</v>
      </c>
      <c r="E267" s="306" t="s">
        <v>1882</v>
      </c>
      <c r="F267" s="305" t="s">
        <v>137</v>
      </c>
      <c r="G267" s="304">
        <v>2</v>
      </c>
      <c r="H267" s="303">
        <v>9.5</v>
      </c>
      <c r="I267" s="280">
        <f t="shared" si="60"/>
        <v>19</v>
      </c>
      <c r="J267" s="409">
        <f t="shared" si="61"/>
        <v>0.30199999999999999</v>
      </c>
      <c r="K267" s="302">
        <f t="shared" si="62"/>
        <v>12.36</v>
      </c>
      <c r="L267" s="301">
        <f t="shared" si="63"/>
        <v>24.72</v>
      </c>
    </row>
    <row r="268" spans="2:12" ht="12.75" customHeight="1" x14ac:dyDescent="0.25">
      <c r="B268" s="307" t="s">
        <v>1883</v>
      </c>
      <c r="C268" s="305" t="s">
        <v>1884</v>
      </c>
      <c r="D268" s="305" t="s">
        <v>1336</v>
      </c>
      <c r="E268" s="306" t="s">
        <v>1885</v>
      </c>
      <c r="F268" s="305" t="s">
        <v>137</v>
      </c>
      <c r="G268" s="304">
        <v>6</v>
      </c>
      <c r="H268" s="303">
        <v>39.200000000000003</v>
      </c>
      <c r="I268" s="280">
        <f t="shared" si="60"/>
        <v>235.2</v>
      </c>
      <c r="J268" s="409">
        <f t="shared" si="61"/>
        <v>0.30199999999999999</v>
      </c>
      <c r="K268" s="302">
        <f t="shared" si="62"/>
        <v>51.03</v>
      </c>
      <c r="L268" s="301">
        <f t="shared" si="63"/>
        <v>306.18</v>
      </c>
    </row>
    <row r="269" spans="2:12" ht="12.75" customHeight="1" x14ac:dyDescent="0.25">
      <c r="B269" s="307" t="s">
        <v>1886</v>
      </c>
      <c r="C269" s="305" t="s">
        <v>1887</v>
      </c>
      <c r="D269" s="305" t="s">
        <v>130</v>
      </c>
      <c r="E269" s="306" t="s">
        <v>1888</v>
      </c>
      <c r="F269" s="305" t="s">
        <v>159</v>
      </c>
      <c r="G269" s="304">
        <v>2</v>
      </c>
      <c r="H269" s="303">
        <v>72.61</v>
      </c>
      <c r="I269" s="280">
        <f t="shared" si="60"/>
        <v>145.22</v>
      </c>
      <c r="J269" s="409">
        <f t="shared" si="61"/>
        <v>0.30199999999999999</v>
      </c>
      <c r="K269" s="302">
        <f t="shared" si="62"/>
        <v>94.53</v>
      </c>
      <c r="L269" s="301">
        <f t="shared" si="63"/>
        <v>189.06</v>
      </c>
    </row>
    <row r="270" spans="2:12" ht="12.75" customHeight="1" x14ac:dyDescent="0.25">
      <c r="B270" s="307" t="s">
        <v>1889</v>
      </c>
      <c r="C270" s="305" t="s">
        <v>1890</v>
      </c>
      <c r="D270" s="305" t="s">
        <v>130</v>
      </c>
      <c r="E270" s="306" t="s">
        <v>1891</v>
      </c>
      <c r="F270" s="305" t="s">
        <v>159</v>
      </c>
      <c r="G270" s="304">
        <v>2</v>
      </c>
      <c r="H270" s="303">
        <v>93.84</v>
      </c>
      <c r="I270" s="280">
        <f t="shared" si="60"/>
        <v>187.68</v>
      </c>
      <c r="J270" s="409">
        <f t="shared" si="61"/>
        <v>0.30199999999999999</v>
      </c>
      <c r="K270" s="302">
        <f t="shared" si="62"/>
        <v>122.17</v>
      </c>
      <c r="L270" s="301">
        <f t="shared" si="63"/>
        <v>244.34</v>
      </c>
    </row>
    <row r="271" spans="2:12" ht="12.75" customHeight="1" x14ac:dyDescent="0.25">
      <c r="B271" s="307" t="s">
        <v>1892</v>
      </c>
      <c r="C271" s="305" t="s">
        <v>1893</v>
      </c>
      <c r="D271" s="305" t="s">
        <v>1336</v>
      </c>
      <c r="E271" s="306" t="s">
        <v>1237</v>
      </c>
      <c r="F271" s="305" t="s">
        <v>141</v>
      </c>
      <c r="G271" s="304">
        <v>0.8</v>
      </c>
      <c r="H271" s="303">
        <v>83.11</v>
      </c>
      <c r="I271" s="280">
        <f t="shared" si="60"/>
        <v>66.48</v>
      </c>
      <c r="J271" s="409">
        <f t="shared" si="61"/>
        <v>0.30199999999999999</v>
      </c>
      <c r="K271" s="302">
        <f t="shared" si="62"/>
        <v>108.2</v>
      </c>
      <c r="L271" s="301">
        <f t="shared" si="63"/>
        <v>86.56</v>
      </c>
    </row>
    <row r="272" spans="2:12" ht="12.75" customHeight="1" x14ac:dyDescent="0.25">
      <c r="B272" s="307" t="s">
        <v>1894</v>
      </c>
      <c r="C272" s="305" t="s">
        <v>1895</v>
      </c>
      <c r="D272" s="305" t="s">
        <v>1336</v>
      </c>
      <c r="E272" s="306" t="s">
        <v>1896</v>
      </c>
      <c r="F272" s="305" t="s">
        <v>141</v>
      </c>
      <c r="G272" s="304">
        <v>4.0999999999999996</v>
      </c>
      <c r="H272" s="303">
        <v>100.29</v>
      </c>
      <c r="I272" s="280">
        <f t="shared" si="60"/>
        <v>411.18</v>
      </c>
      <c r="J272" s="409">
        <f t="shared" si="61"/>
        <v>0.30199999999999999</v>
      </c>
      <c r="K272" s="302">
        <f t="shared" si="62"/>
        <v>130.57</v>
      </c>
      <c r="L272" s="301">
        <f t="shared" si="63"/>
        <v>535.33000000000004</v>
      </c>
    </row>
    <row r="273" spans="2:12" ht="12.75" customHeight="1" x14ac:dyDescent="0.25">
      <c r="B273" s="307" t="s">
        <v>1897</v>
      </c>
      <c r="C273" s="305" t="s">
        <v>1898</v>
      </c>
      <c r="D273" s="305" t="s">
        <v>1336</v>
      </c>
      <c r="E273" s="306" t="s">
        <v>1899</v>
      </c>
      <c r="F273" s="305" t="s">
        <v>141</v>
      </c>
      <c r="G273" s="304">
        <v>9.3000000000000007</v>
      </c>
      <c r="H273" s="303">
        <v>132.37</v>
      </c>
      <c r="I273" s="280">
        <f t="shared" si="60"/>
        <v>1231.04</v>
      </c>
      <c r="J273" s="409">
        <f t="shared" si="61"/>
        <v>0.30199999999999999</v>
      </c>
      <c r="K273" s="302">
        <f t="shared" si="62"/>
        <v>172.34</v>
      </c>
      <c r="L273" s="301">
        <f t="shared" si="63"/>
        <v>1602.76</v>
      </c>
    </row>
    <row r="274" spans="2:12" ht="12.75" customHeight="1" x14ac:dyDescent="0.25">
      <c r="B274" s="307" t="s">
        <v>1900</v>
      </c>
      <c r="C274" s="305" t="s">
        <v>1901</v>
      </c>
      <c r="D274" s="305" t="s">
        <v>160</v>
      </c>
      <c r="E274" s="306" t="s">
        <v>1902</v>
      </c>
      <c r="F274" s="305" t="s">
        <v>159</v>
      </c>
      <c r="G274" s="304">
        <v>2</v>
      </c>
      <c r="H274" s="303">
        <v>132.46</v>
      </c>
      <c r="I274" s="280">
        <f t="shared" si="60"/>
        <v>264.92</v>
      </c>
      <c r="J274" s="409">
        <f t="shared" si="61"/>
        <v>0.30199999999999999</v>
      </c>
      <c r="K274" s="302">
        <f t="shared" si="62"/>
        <v>172.46</v>
      </c>
      <c r="L274" s="301">
        <f t="shared" si="63"/>
        <v>344.92</v>
      </c>
    </row>
    <row r="275" spans="2:12" ht="12.75" customHeight="1" x14ac:dyDescent="0.25">
      <c r="B275" s="307" t="s">
        <v>1903</v>
      </c>
      <c r="C275" s="305" t="s">
        <v>1904</v>
      </c>
      <c r="D275" s="305" t="s">
        <v>160</v>
      </c>
      <c r="E275" s="306" t="s">
        <v>1905</v>
      </c>
      <c r="F275" s="305" t="s">
        <v>159</v>
      </c>
      <c r="G275" s="304">
        <v>6</v>
      </c>
      <c r="H275" s="303">
        <v>276.14</v>
      </c>
      <c r="I275" s="280">
        <f t="shared" si="60"/>
        <v>1656.84</v>
      </c>
      <c r="J275" s="409">
        <f t="shared" si="61"/>
        <v>0.30199999999999999</v>
      </c>
      <c r="K275" s="302">
        <f t="shared" si="62"/>
        <v>359.53</v>
      </c>
      <c r="L275" s="301">
        <f t="shared" si="63"/>
        <v>2157.1799999999998</v>
      </c>
    </row>
    <row r="276" spans="2:12" ht="12.75" customHeight="1" x14ac:dyDescent="0.25">
      <c r="B276" s="307" t="s">
        <v>1906</v>
      </c>
      <c r="C276" s="305" t="s">
        <v>1907</v>
      </c>
      <c r="D276" s="305" t="s">
        <v>160</v>
      </c>
      <c r="E276" s="306" t="s">
        <v>1908</v>
      </c>
      <c r="F276" s="305" t="s">
        <v>159</v>
      </c>
      <c r="G276" s="304">
        <v>1</v>
      </c>
      <c r="H276" s="303">
        <v>72.52</v>
      </c>
      <c r="I276" s="280">
        <f t="shared" si="60"/>
        <v>72.52</v>
      </c>
      <c r="J276" s="409">
        <f t="shared" si="61"/>
        <v>0.30199999999999999</v>
      </c>
      <c r="K276" s="302">
        <f t="shared" si="62"/>
        <v>94.42</v>
      </c>
      <c r="L276" s="301">
        <f t="shared" si="63"/>
        <v>94.42</v>
      </c>
    </row>
    <row r="277" spans="2:12" ht="12.75" customHeight="1" x14ac:dyDescent="0.25">
      <c r="B277" s="307" t="s">
        <v>1909</v>
      </c>
      <c r="C277" s="305" t="s">
        <v>1910</v>
      </c>
      <c r="D277" s="305" t="s">
        <v>142</v>
      </c>
      <c r="E277" s="306" t="s">
        <v>1911</v>
      </c>
      <c r="F277" s="305" t="s">
        <v>136</v>
      </c>
      <c r="G277" s="304">
        <v>1</v>
      </c>
      <c r="H277" s="303">
        <v>2530.04</v>
      </c>
      <c r="I277" s="280">
        <f t="shared" si="60"/>
        <v>2530.04</v>
      </c>
      <c r="J277" s="409">
        <f t="shared" si="61"/>
        <v>0.30199999999999999</v>
      </c>
      <c r="K277" s="302">
        <f t="shared" si="62"/>
        <v>3294.11</v>
      </c>
      <c r="L277" s="301">
        <f t="shared" si="63"/>
        <v>3294.11</v>
      </c>
    </row>
    <row r="278" spans="2:12" ht="12.75" customHeight="1" x14ac:dyDescent="0.25">
      <c r="B278" s="307" t="s">
        <v>1912</v>
      </c>
      <c r="C278" s="305" t="s">
        <v>1913</v>
      </c>
      <c r="D278" s="305" t="s">
        <v>1297</v>
      </c>
      <c r="E278" s="306" t="s">
        <v>1914</v>
      </c>
      <c r="F278" s="305" t="s">
        <v>136</v>
      </c>
      <c r="G278" s="304">
        <v>1</v>
      </c>
      <c r="H278" s="303">
        <v>118000</v>
      </c>
      <c r="I278" s="280">
        <f t="shared" si="60"/>
        <v>118000</v>
      </c>
      <c r="J278" s="442">
        <f>+$L$4</f>
        <v>0.2581</v>
      </c>
      <c r="K278" s="302">
        <f t="shared" si="62"/>
        <v>148455.79999999999</v>
      </c>
      <c r="L278" s="301">
        <f t="shared" si="63"/>
        <v>148455.79999999999</v>
      </c>
    </row>
    <row r="279" spans="2:12" ht="12.75" customHeight="1" x14ac:dyDescent="0.25">
      <c r="B279" s="307" t="s">
        <v>1915</v>
      </c>
      <c r="C279" s="305" t="s">
        <v>1916</v>
      </c>
      <c r="D279" s="305" t="s">
        <v>969</v>
      </c>
      <c r="E279" s="306" t="s">
        <v>1917</v>
      </c>
      <c r="F279" s="305" t="s">
        <v>159</v>
      </c>
      <c r="G279" s="304">
        <v>2</v>
      </c>
      <c r="H279" s="303">
        <v>4135.12</v>
      </c>
      <c r="I279" s="280">
        <f t="shared" si="60"/>
        <v>8270.24</v>
      </c>
      <c r="J279" s="442">
        <f>+$L$4</f>
        <v>0.2581</v>
      </c>
      <c r="K279" s="302">
        <f t="shared" si="62"/>
        <v>5202.3900000000003</v>
      </c>
      <c r="L279" s="301">
        <f t="shared" si="63"/>
        <v>10404.780000000001</v>
      </c>
    </row>
    <row r="280" spans="2:12" ht="12.75" customHeight="1" x14ac:dyDescent="0.25">
      <c r="B280" s="307" t="s">
        <v>1918</v>
      </c>
      <c r="C280" s="305" t="s">
        <v>1919</v>
      </c>
      <c r="D280" s="305" t="s">
        <v>1336</v>
      </c>
      <c r="E280" s="306" t="s">
        <v>1920</v>
      </c>
      <c r="F280" s="305" t="s">
        <v>136</v>
      </c>
      <c r="G280" s="304">
        <v>4</v>
      </c>
      <c r="H280" s="303">
        <v>364.68</v>
      </c>
      <c r="I280" s="280">
        <f t="shared" si="60"/>
        <v>1458.72</v>
      </c>
      <c r="J280" s="409">
        <f t="shared" si="61"/>
        <v>0.30199999999999999</v>
      </c>
      <c r="K280" s="302">
        <f t="shared" si="62"/>
        <v>474.81</v>
      </c>
      <c r="L280" s="301">
        <f t="shared" si="63"/>
        <v>1899.24</v>
      </c>
    </row>
    <row r="281" spans="2:12" ht="12.75" customHeight="1" x14ac:dyDescent="0.25">
      <c r="B281" s="307" t="s">
        <v>1921</v>
      </c>
      <c r="C281" s="305" t="s">
        <v>1922</v>
      </c>
      <c r="D281" s="305" t="s">
        <v>1336</v>
      </c>
      <c r="E281" s="306" t="s">
        <v>1923</v>
      </c>
      <c r="F281" s="305" t="s">
        <v>137</v>
      </c>
      <c r="G281" s="304">
        <v>4</v>
      </c>
      <c r="H281" s="303">
        <v>56.38</v>
      </c>
      <c r="I281" s="280">
        <f t="shared" si="60"/>
        <v>225.52</v>
      </c>
      <c r="J281" s="409">
        <f t="shared" si="61"/>
        <v>0.30199999999999999</v>
      </c>
      <c r="K281" s="302">
        <f t="shared" si="62"/>
        <v>73.400000000000006</v>
      </c>
      <c r="L281" s="301">
        <f t="shared" si="63"/>
        <v>293.60000000000002</v>
      </c>
    </row>
    <row r="282" spans="2:12" x14ac:dyDescent="0.25">
      <c r="B282" s="314" t="s">
        <v>1924</v>
      </c>
      <c r="C282" s="311" t="s">
        <v>379</v>
      </c>
      <c r="D282" s="311"/>
      <c r="E282" s="312" t="s">
        <v>1925</v>
      </c>
      <c r="F282" s="311"/>
      <c r="G282" s="313"/>
      <c r="H282" s="312" t="s">
        <v>73</v>
      </c>
      <c r="I282" s="311">
        <f>SUBTOTAL(9,I283:I298)</f>
        <v>73160.150000000009</v>
      </c>
      <c r="J282" s="310"/>
      <c r="K282" s="309"/>
      <c r="L282" s="308">
        <f>SUBTOTAL(9,L283:L298)</f>
        <v>95251.99</v>
      </c>
    </row>
    <row r="283" spans="2:12" x14ac:dyDescent="0.25">
      <c r="B283" s="307" t="s">
        <v>1926</v>
      </c>
      <c r="C283" s="305" t="s">
        <v>855</v>
      </c>
      <c r="D283" s="305" t="s">
        <v>1336</v>
      </c>
      <c r="E283" s="306" t="s">
        <v>228</v>
      </c>
      <c r="F283" s="305" t="s">
        <v>137</v>
      </c>
      <c r="G283" s="304">
        <v>2</v>
      </c>
      <c r="H283" s="303">
        <v>15.91</v>
      </c>
      <c r="I283" s="280">
        <f t="shared" ref="I283:I298" si="64">TRUNC(G283 * H283, 2)</f>
        <v>31.82</v>
      </c>
      <c r="J283" s="409">
        <f t="shared" si="61"/>
        <v>0.30199999999999999</v>
      </c>
      <c r="K283" s="302">
        <f t="shared" ref="K283:K298" si="65">TRUNC(H283 * (1 + J283), 2)</f>
        <v>20.71</v>
      </c>
      <c r="L283" s="301">
        <f t="shared" ref="L283:L298" si="66">TRUNC(G283 * K283, 2)</f>
        <v>41.42</v>
      </c>
    </row>
    <row r="284" spans="2:12" ht="12.75" customHeight="1" x14ac:dyDescent="0.25">
      <c r="B284" s="307" t="s">
        <v>1927</v>
      </c>
      <c r="C284" s="305" t="s">
        <v>857</v>
      </c>
      <c r="D284" s="305" t="s">
        <v>1336</v>
      </c>
      <c r="E284" s="306" t="s">
        <v>182</v>
      </c>
      <c r="F284" s="305" t="s">
        <v>141</v>
      </c>
      <c r="G284" s="304">
        <v>6</v>
      </c>
      <c r="H284" s="303">
        <v>40.58</v>
      </c>
      <c r="I284" s="280">
        <f t="shared" si="64"/>
        <v>243.48</v>
      </c>
      <c r="J284" s="409">
        <f t="shared" si="61"/>
        <v>0.30199999999999999</v>
      </c>
      <c r="K284" s="302">
        <f t="shared" si="65"/>
        <v>52.83</v>
      </c>
      <c r="L284" s="301">
        <f t="shared" si="66"/>
        <v>316.98</v>
      </c>
    </row>
    <row r="285" spans="2:12" ht="38.25" x14ac:dyDescent="0.25">
      <c r="B285" s="307" t="s">
        <v>1928</v>
      </c>
      <c r="C285" s="305" t="s">
        <v>1929</v>
      </c>
      <c r="D285" s="305" t="s">
        <v>160</v>
      </c>
      <c r="E285" s="306" t="s">
        <v>1930</v>
      </c>
      <c r="F285" s="305" t="s">
        <v>159</v>
      </c>
      <c r="G285" s="304">
        <v>25</v>
      </c>
      <c r="H285" s="303">
        <v>48.82</v>
      </c>
      <c r="I285" s="280">
        <f t="shared" si="64"/>
        <v>1220.5</v>
      </c>
      <c r="J285" s="409">
        <f t="shared" si="61"/>
        <v>0.30199999999999999</v>
      </c>
      <c r="K285" s="302">
        <f t="shared" si="65"/>
        <v>63.56</v>
      </c>
      <c r="L285" s="301">
        <f t="shared" si="66"/>
        <v>1589</v>
      </c>
    </row>
    <row r="286" spans="2:12" x14ac:dyDescent="0.25">
      <c r="B286" s="307" t="s">
        <v>1931</v>
      </c>
      <c r="C286" s="305" t="s">
        <v>1091</v>
      </c>
      <c r="D286" s="305" t="s">
        <v>1336</v>
      </c>
      <c r="E286" s="306" t="s">
        <v>1092</v>
      </c>
      <c r="F286" s="305" t="s">
        <v>138</v>
      </c>
      <c r="G286" s="304">
        <v>34.35</v>
      </c>
      <c r="H286" s="303">
        <v>63.81</v>
      </c>
      <c r="I286" s="280">
        <f t="shared" si="64"/>
        <v>2191.87</v>
      </c>
      <c r="J286" s="409">
        <f t="shared" si="61"/>
        <v>0.30199999999999999</v>
      </c>
      <c r="K286" s="302">
        <f t="shared" si="65"/>
        <v>83.08</v>
      </c>
      <c r="L286" s="301">
        <f t="shared" si="66"/>
        <v>2853.79</v>
      </c>
    </row>
    <row r="287" spans="2:12" x14ac:dyDescent="0.25">
      <c r="B287" s="307" t="s">
        <v>1932</v>
      </c>
      <c r="C287" s="305" t="s">
        <v>1095</v>
      </c>
      <c r="D287" s="305" t="s">
        <v>1336</v>
      </c>
      <c r="E287" s="306" t="s">
        <v>1096</v>
      </c>
      <c r="F287" s="305" t="s">
        <v>131</v>
      </c>
      <c r="G287" s="304">
        <v>114.22</v>
      </c>
      <c r="H287" s="303">
        <v>170.7</v>
      </c>
      <c r="I287" s="280">
        <f t="shared" si="64"/>
        <v>19497.349999999999</v>
      </c>
      <c r="J287" s="409">
        <f t="shared" si="61"/>
        <v>0.30199999999999999</v>
      </c>
      <c r="K287" s="302">
        <f t="shared" si="65"/>
        <v>222.25</v>
      </c>
      <c r="L287" s="301">
        <f t="shared" si="66"/>
        <v>25385.39</v>
      </c>
    </row>
    <row r="288" spans="2:12" x14ac:dyDescent="0.25">
      <c r="B288" s="307" t="s">
        <v>1933</v>
      </c>
      <c r="C288" s="305" t="s">
        <v>1934</v>
      </c>
      <c r="D288" s="305" t="s">
        <v>1336</v>
      </c>
      <c r="E288" s="306" t="s">
        <v>1935</v>
      </c>
      <c r="F288" s="305" t="s">
        <v>138</v>
      </c>
      <c r="G288" s="304">
        <v>1.81</v>
      </c>
      <c r="H288" s="303">
        <v>959.58</v>
      </c>
      <c r="I288" s="280">
        <f t="shared" si="64"/>
        <v>1736.83</v>
      </c>
      <c r="J288" s="409">
        <f t="shared" si="61"/>
        <v>0.30199999999999999</v>
      </c>
      <c r="K288" s="302">
        <f t="shared" si="65"/>
        <v>1249.3699999999999</v>
      </c>
      <c r="L288" s="301">
        <f t="shared" si="66"/>
        <v>2261.35</v>
      </c>
    </row>
    <row r="289" spans="2:12" ht="12.75" customHeight="1" x14ac:dyDescent="0.25">
      <c r="B289" s="307" t="s">
        <v>1936</v>
      </c>
      <c r="C289" s="305" t="s">
        <v>1598</v>
      </c>
      <c r="D289" s="305" t="s">
        <v>1336</v>
      </c>
      <c r="E289" s="306" t="s">
        <v>1599</v>
      </c>
      <c r="F289" s="305" t="s">
        <v>137</v>
      </c>
      <c r="G289" s="304">
        <v>41</v>
      </c>
      <c r="H289" s="303">
        <v>268.43</v>
      </c>
      <c r="I289" s="280">
        <f t="shared" si="64"/>
        <v>11005.63</v>
      </c>
      <c r="J289" s="409">
        <f t="shared" si="61"/>
        <v>0.30199999999999999</v>
      </c>
      <c r="K289" s="302">
        <f t="shared" si="65"/>
        <v>349.49</v>
      </c>
      <c r="L289" s="301">
        <f t="shared" si="66"/>
        <v>14329.09</v>
      </c>
    </row>
    <row r="290" spans="2:12" x14ac:dyDescent="0.25">
      <c r="B290" s="307" t="s">
        <v>1937</v>
      </c>
      <c r="C290" s="305" t="s">
        <v>1938</v>
      </c>
      <c r="D290" s="305" t="s">
        <v>1336</v>
      </c>
      <c r="E290" s="306" t="s">
        <v>1939</v>
      </c>
      <c r="F290" s="305" t="s">
        <v>137</v>
      </c>
      <c r="G290" s="304">
        <v>1</v>
      </c>
      <c r="H290" s="303">
        <v>50.79</v>
      </c>
      <c r="I290" s="280">
        <f t="shared" si="64"/>
        <v>50.79</v>
      </c>
      <c r="J290" s="409">
        <f t="shared" si="61"/>
        <v>0.30199999999999999</v>
      </c>
      <c r="K290" s="302">
        <f t="shared" si="65"/>
        <v>66.12</v>
      </c>
      <c r="L290" s="301">
        <f t="shared" si="66"/>
        <v>66.12</v>
      </c>
    </row>
    <row r="291" spans="2:12" x14ac:dyDescent="0.25">
      <c r="B291" s="307" t="s">
        <v>1940</v>
      </c>
      <c r="C291" s="305" t="s">
        <v>1941</v>
      </c>
      <c r="D291" s="305" t="s">
        <v>1336</v>
      </c>
      <c r="E291" s="306" t="s">
        <v>1942</v>
      </c>
      <c r="F291" s="305" t="s">
        <v>137</v>
      </c>
      <c r="G291" s="304">
        <v>1</v>
      </c>
      <c r="H291" s="303">
        <v>62.96</v>
      </c>
      <c r="I291" s="280">
        <f t="shared" si="64"/>
        <v>62.96</v>
      </c>
      <c r="J291" s="409">
        <f t="shared" si="61"/>
        <v>0.30199999999999999</v>
      </c>
      <c r="K291" s="302">
        <f t="shared" si="65"/>
        <v>81.97</v>
      </c>
      <c r="L291" s="301">
        <f t="shared" si="66"/>
        <v>81.97</v>
      </c>
    </row>
    <row r="292" spans="2:12" x14ac:dyDescent="0.25">
      <c r="B292" s="307" t="s">
        <v>1943</v>
      </c>
      <c r="C292" s="305" t="s">
        <v>856</v>
      </c>
      <c r="D292" s="305" t="s">
        <v>1336</v>
      </c>
      <c r="E292" s="306" t="s">
        <v>186</v>
      </c>
      <c r="F292" s="305" t="s">
        <v>137</v>
      </c>
      <c r="G292" s="304">
        <v>3</v>
      </c>
      <c r="H292" s="303">
        <v>8.94</v>
      </c>
      <c r="I292" s="280">
        <f t="shared" si="64"/>
        <v>26.82</v>
      </c>
      <c r="J292" s="409">
        <f t="shared" si="61"/>
        <v>0.30199999999999999</v>
      </c>
      <c r="K292" s="302">
        <f t="shared" si="65"/>
        <v>11.63</v>
      </c>
      <c r="L292" s="301">
        <f t="shared" si="66"/>
        <v>34.89</v>
      </c>
    </row>
    <row r="293" spans="2:12" ht="25.5" x14ac:dyDescent="0.25">
      <c r="B293" s="307" t="s">
        <v>1944</v>
      </c>
      <c r="C293" s="305" t="s">
        <v>1945</v>
      </c>
      <c r="D293" s="305" t="s">
        <v>160</v>
      </c>
      <c r="E293" s="306" t="s">
        <v>1946</v>
      </c>
      <c r="F293" s="305" t="s">
        <v>159</v>
      </c>
      <c r="G293" s="304">
        <v>1</v>
      </c>
      <c r="H293" s="303">
        <v>21.1</v>
      </c>
      <c r="I293" s="280">
        <f t="shared" si="64"/>
        <v>21.1</v>
      </c>
      <c r="J293" s="409">
        <f t="shared" si="61"/>
        <v>0.30199999999999999</v>
      </c>
      <c r="K293" s="302">
        <f t="shared" si="65"/>
        <v>27.47</v>
      </c>
      <c r="L293" s="301">
        <f t="shared" si="66"/>
        <v>27.47</v>
      </c>
    </row>
    <row r="294" spans="2:12" ht="12.75" customHeight="1" x14ac:dyDescent="0.25">
      <c r="B294" s="307" t="s">
        <v>1947</v>
      </c>
      <c r="C294" s="305" t="s">
        <v>1948</v>
      </c>
      <c r="D294" s="305" t="s">
        <v>160</v>
      </c>
      <c r="E294" s="306" t="s">
        <v>1949</v>
      </c>
      <c r="F294" s="305" t="s">
        <v>159</v>
      </c>
      <c r="G294" s="304">
        <v>23</v>
      </c>
      <c r="H294" s="303">
        <v>36.17</v>
      </c>
      <c r="I294" s="280">
        <f t="shared" si="64"/>
        <v>831.91</v>
      </c>
      <c r="J294" s="409">
        <f t="shared" si="61"/>
        <v>0.30199999999999999</v>
      </c>
      <c r="K294" s="302">
        <f t="shared" si="65"/>
        <v>47.09</v>
      </c>
      <c r="L294" s="301">
        <f t="shared" si="66"/>
        <v>1083.07</v>
      </c>
    </row>
    <row r="295" spans="2:12" x14ac:dyDescent="0.25">
      <c r="B295" s="307" t="s">
        <v>1950</v>
      </c>
      <c r="C295" s="305" t="s">
        <v>859</v>
      </c>
      <c r="D295" s="305" t="s">
        <v>1336</v>
      </c>
      <c r="E295" s="306" t="s">
        <v>179</v>
      </c>
      <c r="F295" s="305" t="s">
        <v>141</v>
      </c>
      <c r="G295" s="304">
        <v>2.2999999999999998</v>
      </c>
      <c r="H295" s="303">
        <v>23.66</v>
      </c>
      <c r="I295" s="280">
        <f t="shared" si="64"/>
        <v>54.41</v>
      </c>
      <c r="J295" s="409">
        <f t="shared" si="61"/>
        <v>0.30199999999999999</v>
      </c>
      <c r="K295" s="302">
        <f t="shared" si="65"/>
        <v>30.8</v>
      </c>
      <c r="L295" s="301">
        <f t="shared" si="66"/>
        <v>70.84</v>
      </c>
    </row>
    <row r="296" spans="2:12" ht="25.5" x14ac:dyDescent="0.25">
      <c r="B296" s="307" t="s">
        <v>1951</v>
      </c>
      <c r="C296" s="305" t="s">
        <v>1952</v>
      </c>
      <c r="D296" s="305" t="s">
        <v>130</v>
      </c>
      <c r="E296" s="306" t="s">
        <v>1953</v>
      </c>
      <c r="F296" s="305" t="s">
        <v>188</v>
      </c>
      <c r="G296" s="304">
        <v>197.1</v>
      </c>
      <c r="H296" s="303">
        <v>65.349999999999994</v>
      </c>
      <c r="I296" s="280">
        <f t="shared" si="64"/>
        <v>12880.48</v>
      </c>
      <c r="J296" s="409">
        <f t="shared" si="61"/>
        <v>0.30199999999999999</v>
      </c>
      <c r="K296" s="302">
        <f t="shared" si="65"/>
        <v>85.08</v>
      </c>
      <c r="L296" s="301">
        <f t="shared" si="66"/>
        <v>16769.259999999998</v>
      </c>
    </row>
    <row r="297" spans="2:12" ht="25.5" x14ac:dyDescent="0.25">
      <c r="B297" s="307" t="s">
        <v>1954</v>
      </c>
      <c r="C297" s="305" t="s">
        <v>1955</v>
      </c>
      <c r="D297" s="305" t="s">
        <v>130</v>
      </c>
      <c r="E297" s="306" t="s">
        <v>1956</v>
      </c>
      <c r="F297" s="305" t="s">
        <v>188</v>
      </c>
      <c r="G297" s="304">
        <v>246.2</v>
      </c>
      <c r="H297" s="303">
        <v>93.95</v>
      </c>
      <c r="I297" s="280">
        <f t="shared" si="64"/>
        <v>23130.49</v>
      </c>
      <c r="J297" s="409">
        <f t="shared" si="61"/>
        <v>0.30199999999999999</v>
      </c>
      <c r="K297" s="302">
        <f t="shared" si="65"/>
        <v>122.32</v>
      </c>
      <c r="L297" s="301">
        <f t="shared" si="66"/>
        <v>30115.18</v>
      </c>
    </row>
    <row r="298" spans="2:12" ht="25.5" x14ac:dyDescent="0.25">
      <c r="B298" s="307" t="s">
        <v>1957</v>
      </c>
      <c r="C298" s="305" t="s">
        <v>751</v>
      </c>
      <c r="D298" s="305" t="s">
        <v>160</v>
      </c>
      <c r="E298" s="306" t="s">
        <v>1958</v>
      </c>
      <c r="F298" s="305" t="s">
        <v>188</v>
      </c>
      <c r="G298" s="304">
        <v>4.2</v>
      </c>
      <c r="H298" s="303">
        <v>41.36</v>
      </c>
      <c r="I298" s="280">
        <f t="shared" si="64"/>
        <v>173.71</v>
      </c>
      <c r="J298" s="409">
        <f t="shared" si="61"/>
        <v>0.30199999999999999</v>
      </c>
      <c r="K298" s="302">
        <f t="shared" si="65"/>
        <v>53.85</v>
      </c>
      <c r="L298" s="301">
        <f t="shared" si="66"/>
        <v>226.17</v>
      </c>
    </row>
    <row r="299" spans="2:12" x14ac:dyDescent="0.25">
      <c r="B299" s="314" t="s">
        <v>1959</v>
      </c>
      <c r="C299" s="311" t="s">
        <v>379</v>
      </c>
      <c r="D299" s="311"/>
      <c r="E299" s="312" t="s">
        <v>1960</v>
      </c>
      <c r="F299" s="311"/>
      <c r="G299" s="313"/>
      <c r="H299" s="312" t="s">
        <v>73</v>
      </c>
      <c r="I299" s="311">
        <f>SUBTOTAL(9,I300:I325)</f>
        <v>234485.06000000003</v>
      </c>
      <c r="J299" s="310"/>
      <c r="K299" s="309"/>
      <c r="L299" s="308">
        <f>SUBTOTAL(9,L300:L325)</f>
        <v>305291.53999999998</v>
      </c>
    </row>
    <row r="300" spans="2:12" x14ac:dyDescent="0.25">
      <c r="B300" s="307" t="s">
        <v>1961</v>
      </c>
      <c r="C300" s="305" t="s">
        <v>1962</v>
      </c>
      <c r="D300" s="305" t="s">
        <v>1336</v>
      </c>
      <c r="E300" s="306" t="s">
        <v>1963</v>
      </c>
      <c r="F300" s="305" t="s">
        <v>137</v>
      </c>
      <c r="G300" s="304">
        <v>7</v>
      </c>
      <c r="H300" s="303">
        <v>564.96</v>
      </c>
      <c r="I300" s="280">
        <f t="shared" ref="I300:I325" si="67">TRUNC(G300 * H300, 2)</f>
        <v>3954.72</v>
      </c>
      <c r="J300" s="409">
        <f t="shared" si="61"/>
        <v>0.30199999999999999</v>
      </c>
      <c r="K300" s="302">
        <f t="shared" ref="K300:K325" si="68">TRUNC(H300 * (1 + J300), 2)</f>
        <v>735.57</v>
      </c>
      <c r="L300" s="301">
        <f t="shared" ref="L300:L325" si="69">TRUNC(G300 * K300, 2)</f>
        <v>5148.99</v>
      </c>
    </row>
    <row r="301" spans="2:12" ht="12.75" customHeight="1" x14ac:dyDescent="0.25">
      <c r="B301" s="307" t="s">
        <v>1964</v>
      </c>
      <c r="C301" s="305" t="s">
        <v>1060</v>
      </c>
      <c r="D301" s="305" t="s">
        <v>160</v>
      </c>
      <c r="E301" s="306" t="s">
        <v>1965</v>
      </c>
      <c r="F301" s="305" t="s">
        <v>159</v>
      </c>
      <c r="G301" s="304">
        <v>7</v>
      </c>
      <c r="H301" s="303">
        <v>3401.88</v>
      </c>
      <c r="I301" s="280">
        <f t="shared" si="67"/>
        <v>23813.16</v>
      </c>
      <c r="J301" s="409">
        <f t="shared" si="61"/>
        <v>0.30199999999999999</v>
      </c>
      <c r="K301" s="302">
        <f t="shared" si="68"/>
        <v>4429.24</v>
      </c>
      <c r="L301" s="301">
        <f t="shared" si="69"/>
        <v>31004.68</v>
      </c>
    </row>
    <row r="302" spans="2:12" ht="12.75" customHeight="1" x14ac:dyDescent="0.25">
      <c r="B302" s="307" t="s">
        <v>1966</v>
      </c>
      <c r="C302" s="305" t="s">
        <v>847</v>
      </c>
      <c r="D302" s="305" t="s">
        <v>1336</v>
      </c>
      <c r="E302" s="306" t="s">
        <v>172</v>
      </c>
      <c r="F302" s="305" t="s">
        <v>137</v>
      </c>
      <c r="G302" s="304">
        <v>3</v>
      </c>
      <c r="H302" s="303">
        <v>29.16</v>
      </c>
      <c r="I302" s="280">
        <f t="shared" si="67"/>
        <v>87.48</v>
      </c>
      <c r="J302" s="409">
        <f t="shared" si="61"/>
        <v>0.30199999999999999</v>
      </c>
      <c r="K302" s="302">
        <f t="shared" si="68"/>
        <v>37.96</v>
      </c>
      <c r="L302" s="301">
        <f t="shared" si="69"/>
        <v>113.88</v>
      </c>
    </row>
    <row r="303" spans="2:12" ht="12.75" customHeight="1" x14ac:dyDescent="0.25">
      <c r="B303" s="307" t="s">
        <v>1967</v>
      </c>
      <c r="C303" s="305" t="s">
        <v>1968</v>
      </c>
      <c r="D303" s="305" t="s">
        <v>160</v>
      </c>
      <c r="E303" s="306" t="s">
        <v>1969</v>
      </c>
      <c r="F303" s="305" t="s">
        <v>159</v>
      </c>
      <c r="G303" s="304">
        <v>1</v>
      </c>
      <c r="H303" s="303">
        <v>98.79</v>
      </c>
      <c r="I303" s="280">
        <f t="shared" si="67"/>
        <v>98.79</v>
      </c>
      <c r="J303" s="409">
        <f t="shared" si="61"/>
        <v>0.30199999999999999</v>
      </c>
      <c r="K303" s="302">
        <f t="shared" si="68"/>
        <v>128.62</v>
      </c>
      <c r="L303" s="301">
        <f t="shared" si="69"/>
        <v>128.62</v>
      </c>
    </row>
    <row r="304" spans="2:12" ht="12.75" customHeight="1" x14ac:dyDescent="0.25">
      <c r="B304" s="307" t="s">
        <v>1970</v>
      </c>
      <c r="C304" s="305" t="s">
        <v>1971</v>
      </c>
      <c r="D304" s="305" t="s">
        <v>160</v>
      </c>
      <c r="E304" s="306" t="s">
        <v>1972</v>
      </c>
      <c r="F304" s="305" t="s">
        <v>159</v>
      </c>
      <c r="G304" s="304">
        <v>2</v>
      </c>
      <c r="H304" s="303">
        <v>280.32</v>
      </c>
      <c r="I304" s="280">
        <f t="shared" si="67"/>
        <v>560.64</v>
      </c>
      <c r="J304" s="409">
        <f t="shared" si="61"/>
        <v>0.30199999999999999</v>
      </c>
      <c r="K304" s="302">
        <f t="shared" si="68"/>
        <v>364.97</v>
      </c>
      <c r="L304" s="301">
        <f t="shared" si="69"/>
        <v>729.94</v>
      </c>
    </row>
    <row r="305" spans="2:12" ht="12.75" customHeight="1" x14ac:dyDescent="0.25">
      <c r="B305" s="307" t="s">
        <v>1973</v>
      </c>
      <c r="C305" s="305" t="s">
        <v>1091</v>
      </c>
      <c r="D305" s="305" t="s">
        <v>1336</v>
      </c>
      <c r="E305" s="306" t="s">
        <v>1092</v>
      </c>
      <c r="F305" s="305" t="s">
        <v>138</v>
      </c>
      <c r="G305" s="304">
        <v>120.87</v>
      </c>
      <c r="H305" s="303">
        <v>63.81</v>
      </c>
      <c r="I305" s="280">
        <f t="shared" si="67"/>
        <v>7712.71</v>
      </c>
      <c r="J305" s="409">
        <f t="shared" si="61"/>
        <v>0.30199999999999999</v>
      </c>
      <c r="K305" s="302">
        <f t="shared" si="68"/>
        <v>83.08</v>
      </c>
      <c r="L305" s="301">
        <f t="shared" si="69"/>
        <v>10041.870000000001</v>
      </c>
    </row>
    <row r="306" spans="2:12" ht="12.75" customHeight="1" x14ac:dyDescent="0.25">
      <c r="B306" s="307" t="s">
        <v>1974</v>
      </c>
      <c r="C306" s="305" t="s">
        <v>1095</v>
      </c>
      <c r="D306" s="305" t="s">
        <v>1336</v>
      </c>
      <c r="E306" s="306" t="s">
        <v>1096</v>
      </c>
      <c r="F306" s="305" t="s">
        <v>131</v>
      </c>
      <c r="G306" s="304">
        <v>136.47999999999999</v>
      </c>
      <c r="H306" s="303">
        <v>170.7</v>
      </c>
      <c r="I306" s="280">
        <f t="shared" si="67"/>
        <v>23297.13</v>
      </c>
      <c r="J306" s="409">
        <f t="shared" si="61"/>
        <v>0.30199999999999999</v>
      </c>
      <c r="K306" s="302">
        <f t="shared" si="68"/>
        <v>222.25</v>
      </c>
      <c r="L306" s="301">
        <f t="shared" si="69"/>
        <v>30332.68</v>
      </c>
    </row>
    <row r="307" spans="2:12" ht="12.75" customHeight="1" x14ac:dyDescent="0.25">
      <c r="B307" s="307" t="s">
        <v>1975</v>
      </c>
      <c r="C307" s="305" t="s">
        <v>1093</v>
      </c>
      <c r="D307" s="305" t="s">
        <v>1336</v>
      </c>
      <c r="E307" s="306" t="s">
        <v>1094</v>
      </c>
      <c r="F307" s="305" t="s">
        <v>138</v>
      </c>
      <c r="G307" s="304">
        <v>2.86</v>
      </c>
      <c r="H307" s="303">
        <v>247.66</v>
      </c>
      <c r="I307" s="280">
        <f t="shared" si="67"/>
        <v>708.3</v>
      </c>
      <c r="J307" s="409">
        <f t="shared" si="61"/>
        <v>0.30199999999999999</v>
      </c>
      <c r="K307" s="302">
        <f t="shared" si="68"/>
        <v>322.45</v>
      </c>
      <c r="L307" s="301">
        <f t="shared" si="69"/>
        <v>922.2</v>
      </c>
    </row>
    <row r="308" spans="2:12" ht="12.75" customHeight="1" x14ac:dyDescent="0.25">
      <c r="B308" s="307" t="s">
        <v>1976</v>
      </c>
      <c r="C308" s="305" t="s">
        <v>1598</v>
      </c>
      <c r="D308" s="305" t="s">
        <v>1336</v>
      </c>
      <c r="E308" s="306" t="s">
        <v>1599</v>
      </c>
      <c r="F308" s="305" t="s">
        <v>137</v>
      </c>
      <c r="G308" s="304">
        <v>47</v>
      </c>
      <c r="H308" s="303">
        <v>268.43</v>
      </c>
      <c r="I308" s="280">
        <f t="shared" si="67"/>
        <v>12616.21</v>
      </c>
      <c r="J308" s="409">
        <f t="shared" si="61"/>
        <v>0.30199999999999999</v>
      </c>
      <c r="K308" s="302">
        <f t="shared" si="68"/>
        <v>349.49</v>
      </c>
      <c r="L308" s="301">
        <f t="shared" si="69"/>
        <v>16426.03</v>
      </c>
    </row>
    <row r="309" spans="2:12" ht="12.75" customHeight="1" x14ac:dyDescent="0.25">
      <c r="B309" s="307" t="s">
        <v>1977</v>
      </c>
      <c r="C309" s="305" t="s">
        <v>1938</v>
      </c>
      <c r="D309" s="305" t="s">
        <v>1336</v>
      </c>
      <c r="E309" s="306" t="s">
        <v>1939</v>
      </c>
      <c r="F309" s="305" t="s">
        <v>137</v>
      </c>
      <c r="G309" s="304">
        <v>4</v>
      </c>
      <c r="H309" s="303">
        <v>50.79</v>
      </c>
      <c r="I309" s="280">
        <f t="shared" si="67"/>
        <v>203.16</v>
      </c>
      <c r="J309" s="409">
        <f t="shared" si="61"/>
        <v>0.30199999999999999</v>
      </c>
      <c r="K309" s="302">
        <f t="shared" si="68"/>
        <v>66.12</v>
      </c>
      <c r="L309" s="301">
        <f t="shared" si="69"/>
        <v>264.48</v>
      </c>
    </row>
    <row r="310" spans="2:12" ht="12.75" customHeight="1" x14ac:dyDescent="0.25">
      <c r="B310" s="307" t="s">
        <v>1978</v>
      </c>
      <c r="C310" s="305" t="s">
        <v>1941</v>
      </c>
      <c r="D310" s="305" t="s">
        <v>1336</v>
      </c>
      <c r="E310" s="306" t="s">
        <v>1942</v>
      </c>
      <c r="F310" s="305" t="s">
        <v>137</v>
      </c>
      <c r="G310" s="304">
        <v>1</v>
      </c>
      <c r="H310" s="303">
        <v>62.96</v>
      </c>
      <c r="I310" s="280">
        <f t="shared" si="67"/>
        <v>62.96</v>
      </c>
      <c r="J310" s="409">
        <f t="shared" si="61"/>
        <v>0.30199999999999999</v>
      </c>
      <c r="K310" s="302">
        <f t="shared" si="68"/>
        <v>81.97</v>
      </c>
      <c r="L310" s="301">
        <f t="shared" si="69"/>
        <v>81.97</v>
      </c>
    </row>
    <row r="311" spans="2:12" ht="12.75" customHeight="1" x14ac:dyDescent="0.25">
      <c r="B311" s="307" t="s">
        <v>1979</v>
      </c>
      <c r="C311" s="305" t="s">
        <v>1980</v>
      </c>
      <c r="D311" s="305" t="s">
        <v>160</v>
      </c>
      <c r="E311" s="306" t="s">
        <v>1981</v>
      </c>
      <c r="F311" s="305" t="s">
        <v>159</v>
      </c>
      <c r="G311" s="304">
        <v>2</v>
      </c>
      <c r="H311" s="303">
        <v>265.45</v>
      </c>
      <c r="I311" s="280">
        <f t="shared" si="67"/>
        <v>530.9</v>
      </c>
      <c r="J311" s="409">
        <f t="shared" si="61"/>
        <v>0.30199999999999999</v>
      </c>
      <c r="K311" s="302">
        <f t="shared" si="68"/>
        <v>345.61</v>
      </c>
      <c r="L311" s="301">
        <f t="shared" si="69"/>
        <v>691.22</v>
      </c>
    </row>
    <row r="312" spans="2:12" ht="12.75" customHeight="1" x14ac:dyDescent="0.25">
      <c r="B312" s="307" t="s">
        <v>1982</v>
      </c>
      <c r="C312" s="305" t="s">
        <v>1983</v>
      </c>
      <c r="D312" s="305" t="s">
        <v>160</v>
      </c>
      <c r="E312" s="306" t="s">
        <v>1984</v>
      </c>
      <c r="F312" s="305" t="s">
        <v>159</v>
      </c>
      <c r="G312" s="304">
        <v>11</v>
      </c>
      <c r="H312" s="303">
        <v>41.35</v>
      </c>
      <c r="I312" s="280">
        <f t="shared" si="67"/>
        <v>454.85</v>
      </c>
      <c r="J312" s="409">
        <f t="shared" si="61"/>
        <v>0.30199999999999999</v>
      </c>
      <c r="K312" s="302">
        <f t="shared" si="68"/>
        <v>53.83</v>
      </c>
      <c r="L312" s="301">
        <f t="shared" si="69"/>
        <v>592.13</v>
      </c>
    </row>
    <row r="313" spans="2:12" ht="12.75" customHeight="1" x14ac:dyDescent="0.25">
      <c r="B313" s="307" t="s">
        <v>1985</v>
      </c>
      <c r="C313" s="305" t="s">
        <v>1986</v>
      </c>
      <c r="D313" s="305" t="s">
        <v>160</v>
      </c>
      <c r="E313" s="306" t="s">
        <v>1987</v>
      </c>
      <c r="F313" s="305" t="s">
        <v>159</v>
      </c>
      <c r="G313" s="304">
        <v>1</v>
      </c>
      <c r="H313" s="303">
        <v>116.51</v>
      </c>
      <c r="I313" s="280">
        <f t="shared" si="67"/>
        <v>116.51</v>
      </c>
      <c r="J313" s="409">
        <f t="shared" si="61"/>
        <v>0.30199999999999999</v>
      </c>
      <c r="K313" s="302">
        <f t="shared" si="68"/>
        <v>151.69</v>
      </c>
      <c r="L313" s="301">
        <f t="shared" si="69"/>
        <v>151.69</v>
      </c>
    </row>
    <row r="314" spans="2:12" ht="12.75" customHeight="1" x14ac:dyDescent="0.25">
      <c r="B314" s="307" t="s">
        <v>1988</v>
      </c>
      <c r="C314" s="305" t="s">
        <v>1058</v>
      </c>
      <c r="D314" s="305" t="s">
        <v>160</v>
      </c>
      <c r="E314" s="306" t="s">
        <v>1989</v>
      </c>
      <c r="F314" s="305" t="s">
        <v>159</v>
      </c>
      <c r="G314" s="304">
        <v>3</v>
      </c>
      <c r="H314" s="303">
        <v>33.58</v>
      </c>
      <c r="I314" s="280">
        <f t="shared" si="67"/>
        <v>100.74</v>
      </c>
      <c r="J314" s="409">
        <f t="shared" si="61"/>
        <v>0.30199999999999999</v>
      </c>
      <c r="K314" s="302">
        <f t="shared" si="68"/>
        <v>43.72</v>
      </c>
      <c r="L314" s="301">
        <f t="shared" si="69"/>
        <v>131.16</v>
      </c>
    </row>
    <row r="315" spans="2:12" ht="12.75" customHeight="1" x14ac:dyDescent="0.25">
      <c r="B315" s="307" t="s">
        <v>1990</v>
      </c>
      <c r="C315" s="305" t="s">
        <v>1991</v>
      </c>
      <c r="D315" s="305" t="s">
        <v>160</v>
      </c>
      <c r="E315" s="306" t="s">
        <v>1992</v>
      </c>
      <c r="F315" s="305" t="s">
        <v>159</v>
      </c>
      <c r="G315" s="304">
        <v>26</v>
      </c>
      <c r="H315" s="303">
        <v>56.63</v>
      </c>
      <c r="I315" s="280">
        <f t="shared" si="67"/>
        <v>1472.38</v>
      </c>
      <c r="J315" s="409">
        <f t="shared" si="61"/>
        <v>0.30199999999999999</v>
      </c>
      <c r="K315" s="302">
        <f t="shared" si="68"/>
        <v>73.73</v>
      </c>
      <c r="L315" s="301">
        <f t="shared" si="69"/>
        <v>1916.98</v>
      </c>
    </row>
    <row r="316" spans="2:12" ht="12.75" customHeight="1" x14ac:dyDescent="0.25">
      <c r="B316" s="307" t="s">
        <v>1993</v>
      </c>
      <c r="C316" s="305" t="s">
        <v>1994</v>
      </c>
      <c r="D316" s="305" t="s">
        <v>160</v>
      </c>
      <c r="E316" s="306" t="s">
        <v>1995</v>
      </c>
      <c r="F316" s="305" t="s">
        <v>159</v>
      </c>
      <c r="G316" s="304">
        <v>1</v>
      </c>
      <c r="H316" s="303">
        <v>87.06</v>
      </c>
      <c r="I316" s="280">
        <f t="shared" si="67"/>
        <v>87.06</v>
      </c>
      <c r="J316" s="409">
        <f t="shared" si="61"/>
        <v>0.30199999999999999</v>
      </c>
      <c r="K316" s="302">
        <f t="shared" si="68"/>
        <v>113.35</v>
      </c>
      <c r="L316" s="301">
        <f t="shared" si="69"/>
        <v>113.35</v>
      </c>
    </row>
    <row r="317" spans="2:12" ht="12.75" customHeight="1" x14ac:dyDescent="0.25">
      <c r="B317" s="307" t="s">
        <v>1996</v>
      </c>
      <c r="C317" s="305" t="s">
        <v>1059</v>
      </c>
      <c r="D317" s="305" t="s">
        <v>160</v>
      </c>
      <c r="E317" s="306" t="s">
        <v>1997</v>
      </c>
      <c r="F317" s="305" t="s">
        <v>159</v>
      </c>
      <c r="G317" s="304">
        <v>2</v>
      </c>
      <c r="H317" s="303">
        <v>220.1</v>
      </c>
      <c r="I317" s="280">
        <f t="shared" si="67"/>
        <v>440.2</v>
      </c>
      <c r="J317" s="409">
        <f t="shared" si="61"/>
        <v>0.30199999999999999</v>
      </c>
      <c r="K317" s="302">
        <f t="shared" si="68"/>
        <v>286.57</v>
      </c>
      <c r="L317" s="301">
        <f t="shared" si="69"/>
        <v>573.14</v>
      </c>
    </row>
    <row r="318" spans="2:12" ht="12.75" customHeight="1" x14ac:dyDescent="0.25">
      <c r="B318" s="307" t="s">
        <v>1998</v>
      </c>
      <c r="C318" s="305" t="s">
        <v>1945</v>
      </c>
      <c r="D318" s="305" t="s">
        <v>160</v>
      </c>
      <c r="E318" s="306" t="s">
        <v>1946</v>
      </c>
      <c r="F318" s="305" t="s">
        <v>159</v>
      </c>
      <c r="G318" s="304">
        <v>9</v>
      </c>
      <c r="H318" s="303">
        <v>21.1</v>
      </c>
      <c r="I318" s="280">
        <f t="shared" si="67"/>
        <v>189.9</v>
      </c>
      <c r="J318" s="409">
        <f t="shared" si="61"/>
        <v>0.30199999999999999</v>
      </c>
      <c r="K318" s="302">
        <f t="shared" si="68"/>
        <v>27.47</v>
      </c>
      <c r="L318" s="301">
        <f t="shared" si="69"/>
        <v>247.23</v>
      </c>
    </row>
    <row r="319" spans="2:12" ht="12.75" customHeight="1" x14ac:dyDescent="0.25">
      <c r="B319" s="307" t="s">
        <v>1999</v>
      </c>
      <c r="C319" s="305" t="s">
        <v>1948</v>
      </c>
      <c r="D319" s="305" t="s">
        <v>160</v>
      </c>
      <c r="E319" s="306" t="s">
        <v>1949</v>
      </c>
      <c r="F319" s="305" t="s">
        <v>159</v>
      </c>
      <c r="G319" s="304">
        <v>121</v>
      </c>
      <c r="H319" s="303">
        <v>36.17</v>
      </c>
      <c r="I319" s="280">
        <f t="shared" si="67"/>
        <v>4376.57</v>
      </c>
      <c r="J319" s="409">
        <f t="shared" si="61"/>
        <v>0.30199999999999999</v>
      </c>
      <c r="K319" s="302">
        <f t="shared" si="68"/>
        <v>47.09</v>
      </c>
      <c r="L319" s="301">
        <f t="shared" si="69"/>
        <v>5697.89</v>
      </c>
    </row>
    <row r="320" spans="2:12" ht="12.75" customHeight="1" x14ac:dyDescent="0.25">
      <c r="B320" s="307" t="s">
        <v>2000</v>
      </c>
      <c r="C320" s="305" t="s">
        <v>2001</v>
      </c>
      <c r="D320" s="305" t="s">
        <v>130</v>
      </c>
      <c r="E320" s="306" t="s">
        <v>2002</v>
      </c>
      <c r="F320" s="305" t="s">
        <v>159</v>
      </c>
      <c r="G320" s="304">
        <v>87</v>
      </c>
      <c r="H320" s="303">
        <v>74.89</v>
      </c>
      <c r="I320" s="280">
        <f t="shared" si="67"/>
        <v>6515.43</v>
      </c>
      <c r="J320" s="409">
        <f t="shared" si="61"/>
        <v>0.30199999999999999</v>
      </c>
      <c r="K320" s="302">
        <f t="shared" si="68"/>
        <v>97.5</v>
      </c>
      <c r="L320" s="301">
        <f t="shared" si="69"/>
        <v>8482.5</v>
      </c>
    </row>
    <row r="321" spans="2:12" ht="12.75" customHeight="1" x14ac:dyDescent="0.25">
      <c r="B321" s="307" t="s">
        <v>2003</v>
      </c>
      <c r="C321" s="305" t="s">
        <v>1952</v>
      </c>
      <c r="D321" s="305" t="s">
        <v>130</v>
      </c>
      <c r="E321" s="306" t="s">
        <v>1953</v>
      </c>
      <c r="F321" s="305" t="s">
        <v>188</v>
      </c>
      <c r="G321" s="304">
        <v>478.6</v>
      </c>
      <c r="H321" s="303">
        <v>65.349999999999994</v>
      </c>
      <c r="I321" s="280">
        <f t="shared" si="67"/>
        <v>31276.51</v>
      </c>
      <c r="J321" s="409">
        <f t="shared" si="61"/>
        <v>0.30199999999999999</v>
      </c>
      <c r="K321" s="302">
        <f t="shared" si="68"/>
        <v>85.08</v>
      </c>
      <c r="L321" s="301">
        <f t="shared" si="69"/>
        <v>40719.279999999999</v>
      </c>
    </row>
    <row r="322" spans="2:12" ht="12.75" customHeight="1" x14ac:dyDescent="0.25">
      <c r="B322" s="307" t="s">
        <v>2004</v>
      </c>
      <c r="C322" s="305" t="s">
        <v>1955</v>
      </c>
      <c r="D322" s="305" t="s">
        <v>130</v>
      </c>
      <c r="E322" s="306" t="s">
        <v>1956</v>
      </c>
      <c r="F322" s="305" t="s">
        <v>188</v>
      </c>
      <c r="G322" s="304">
        <v>633.20000000000005</v>
      </c>
      <c r="H322" s="303">
        <v>93.95</v>
      </c>
      <c r="I322" s="280">
        <f t="shared" si="67"/>
        <v>59489.14</v>
      </c>
      <c r="J322" s="409">
        <f t="shared" si="61"/>
        <v>0.30199999999999999</v>
      </c>
      <c r="K322" s="302">
        <f t="shared" si="68"/>
        <v>122.32</v>
      </c>
      <c r="L322" s="301">
        <f t="shared" si="69"/>
        <v>77453.02</v>
      </c>
    </row>
    <row r="323" spans="2:12" ht="25.5" x14ac:dyDescent="0.25">
      <c r="B323" s="307" t="s">
        <v>2005</v>
      </c>
      <c r="C323" s="305" t="s">
        <v>751</v>
      </c>
      <c r="D323" s="305" t="s">
        <v>160</v>
      </c>
      <c r="E323" s="306" t="s">
        <v>1958</v>
      </c>
      <c r="F323" s="305" t="s">
        <v>188</v>
      </c>
      <c r="G323" s="304">
        <v>22.5</v>
      </c>
      <c r="H323" s="303">
        <v>41.36</v>
      </c>
      <c r="I323" s="280">
        <f t="shared" si="67"/>
        <v>930.6</v>
      </c>
      <c r="J323" s="409">
        <f t="shared" si="61"/>
        <v>0.30199999999999999</v>
      </c>
      <c r="K323" s="302">
        <f t="shared" si="68"/>
        <v>53.85</v>
      </c>
      <c r="L323" s="301">
        <f t="shared" si="69"/>
        <v>1211.6199999999999</v>
      </c>
    </row>
    <row r="324" spans="2:12" ht="25.5" x14ac:dyDescent="0.25">
      <c r="B324" s="307" t="s">
        <v>2006</v>
      </c>
      <c r="C324" s="305" t="s">
        <v>2007</v>
      </c>
      <c r="D324" s="305" t="s">
        <v>142</v>
      </c>
      <c r="E324" s="306" t="s">
        <v>2008</v>
      </c>
      <c r="F324" s="305" t="s">
        <v>141</v>
      </c>
      <c r="G324" s="304">
        <v>227.7</v>
      </c>
      <c r="H324" s="303">
        <v>241.81</v>
      </c>
      <c r="I324" s="280">
        <f t="shared" si="67"/>
        <v>55060.13</v>
      </c>
      <c r="J324" s="409">
        <f t="shared" si="61"/>
        <v>0.30199999999999999</v>
      </c>
      <c r="K324" s="302">
        <f t="shared" si="68"/>
        <v>314.83</v>
      </c>
      <c r="L324" s="301">
        <f t="shared" si="69"/>
        <v>71686.789999999994</v>
      </c>
    </row>
    <row r="325" spans="2:12" ht="38.25" x14ac:dyDescent="0.25">
      <c r="B325" s="307" t="s">
        <v>2009</v>
      </c>
      <c r="C325" s="305" t="s">
        <v>2010</v>
      </c>
      <c r="D325" s="305" t="s">
        <v>130</v>
      </c>
      <c r="E325" s="306" t="s">
        <v>2011</v>
      </c>
      <c r="F325" s="305" t="s">
        <v>159</v>
      </c>
      <c r="G325" s="304">
        <v>4</v>
      </c>
      <c r="H325" s="303">
        <v>82.22</v>
      </c>
      <c r="I325" s="280">
        <f t="shared" si="67"/>
        <v>328.88</v>
      </c>
      <c r="J325" s="409">
        <f t="shared" si="61"/>
        <v>0.30199999999999999</v>
      </c>
      <c r="K325" s="302">
        <f t="shared" si="68"/>
        <v>107.05</v>
      </c>
      <c r="L325" s="301">
        <f t="shared" si="69"/>
        <v>428.2</v>
      </c>
    </row>
    <row r="326" spans="2:12" x14ac:dyDescent="0.25">
      <c r="B326" s="314" t="s">
        <v>2012</v>
      </c>
      <c r="C326" s="311" t="s">
        <v>379</v>
      </c>
      <c r="D326" s="311"/>
      <c r="E326" s="312" t="s">
        <v>2013</v>
      </c>
      <c r="F326" s="311"/>
      <c r="G326" s="313"/>
      <c r="H326" s="312" t="s">
        <v>73</v>
      </c>
      <c r="I326" s="311">
        <f>SUBTOTAL(9,I327:I359)</f>
        <v>58629.37000000001</v>
      </c>
      <c r="J326" s="310"/>
      <c r="K326" s="309"/>
      <c r="L326" s="308">
        <f>SUBTOTAL(9,L327:L359)</f>
        <v>74889.490000000005</v>
      </c>
    </row>
    <row r="327" spans="2:12" x14ac:dyDescent="0.25">
      <c r="B327" s="307" t="s">
        <v>2014</v>
      </c>
      <c r="C327" s="305" t="s">
        <v>1898</v>
      </c>
      <c r="D327" s="305" t="s">
        <v>1336</v>
      </c>
      <c r="E327" s="306" t="s">
        <v>1899</v>
      </c>
      <c r="F327" s="305" t="s">
        <v>141</v>
      </c>
      <c r="G327" s="304">
        <v>110.9</v>
      </c>
      <c r="H327" s="303">
        <v>132.37</v>
      </c>
      <c r="I327" s="280">
        <f t="shared" ref="I327:I359" si="70">TRUNC(G327 * H327, 2)</f>
        <v>14679.83</v>
      </c>
      <c r="J327" s="409">
        <f t="shared" si="61"/>
        <v>0.30199999999999999</v>
      </c>
      <c r="K327" s="302">
        <f t="shared" ref="K327:K359" si="71">TRUNC(H327 * (1 + J327), 2)</f>
        <v>172.34</v>
      </c>
      <c r="L327" s="301">
        <f t="shared" ref="L327:L359" si="72">TRUNC(G327 * K327, 2)</f>
        <v>19112.5</v>
      </c>
    </row>
    <row r="328" spans="2:12" ht="12.75" customHeight="1" x14ac:dyDescent="0.25">
      <c r="B328" s="307" t="s">
        <v>2015</v>
      </c>
      <c r="C328" s="305" t="s">
        <v>1866</v>
      </c>
      <c r="D328" s="305" t="s">
        <v>1336</v>
      </c>
      <c r="E328" s="306" t="s">
        <v>1867</v>
      </c>
      <c r="F328" s="305" t="s">
        <v>136</v>
      </c>
      <c r="G328" s="304">
        <v>19</v>
      </c>
      <c r="H328" s="303">
        <v>100.57</v>
      </c>
      <c r="I328" s="280">
        <f t="shared" si="70"/>
        <v>1910.83</v>
      </c>
      <c r="J328" s="409">
        <f t="shared" si="61"/>
        <v>0.30199999999999999</v>
      </c>
      <c r="K328" s="302">
        <f t="shared" si="71"/>
        <v>130.94</v>
      </c>
      <c r="L328" s="301">
        <f t="shared" si="72"/>
        <v>2487.86</v>
      </c>
    </row>
    <row r="329" spans="2:12" ht="12.75" customHeight="1" x14ac:dyDescent="0.25">
      <c r="B329" s="307" t="s">
        <v>2016</v>
      </c>
      <c r="C329" s="305" t="s">
        <v>1869</v>
      </c>
      <c r="D329" s="305" t="s">
        <v>1336</v>
      </c>
      <c r="E329" s="306" t="s">
        <v>1870</v>
      </c>
      <c r="F329" s="305" t="s">
        <v>137</v>
      </c>
      <c r="G329" s="304">
        <v>5</v>
      </c>
      <c r="H329" s="303">
        <v>63.33</v>
      </c>
      <c r="I329" s="280">
        <f t="shared" si="70"/>
        <v>316.64999999999998</v>
      </c>
      <c r="J329" s="409">
        <f t="shared" si="61"/>
        <v>0.30199999999999999</v>
      </c>
      <c r="K329" s="302">
        <f t="shared" si="71"/>
        <v>82.45</v>
      </c>
      <c r="L329" s="301">
        <f t="shared" si="72"/>
        <v>412.25</v>
      </c>
    </row>
    <row r="330" spans="2:12" ht="12.75" customHeight="1" x14ac:dyDescent="0.25">
      <c r="B330" s="307" t="s">
        <v>2017</v>
      </c>
      <c r="C330" s="305" t="s">
        <v>1853</v>
      </c>
      <c r="D330" s="305" t="s">
        <v>1336</v>
      </c>
      <c r="E330" s="306" t="s">
        <v>1854</v>
      </c>
      <c r="F330" s="305" t="s">
        <v>137</v>
      </c>
      <c r="G330" s="304">
        <v>1</v>
      </c>
      <c r="H330" s="303">
        <v>557.29</v>
      </c>
      <c r="I330" s="280">
        <f t="shared" si="70"/>
        <v>557.29</v>
      </c>
      <c r="J330" s="409">
        <f t="shared" si="61"/>
        <v>0.30199999999999999</v>
      </c>
      <c r="K330" s="302">
        <f t="shared" si="71"/>
        <v>725.59</v>
      </c>
      <c r="L330" s="301">
        <f t="shared" si="72"/>
        <v>725.59</v>
      </c>
    </row>
    <row r="331" spans="2:12" ht="12.75" customHeight="1" x14ac:dyDescent="0.25">
      <c r="B331" s="307" t="s">
        <v>2018</v>
      </c>
      <c r="C331" s="305" t="s">
        <v>1872</v>
      </c>
      <c r="D331" s="305" t="s">
        <v>1336</v>
      </c>
      <c r="E331" s="306" t="s">
        <v>1873</v>
      </c>
      <c r="F331" s="305" t="s">
        <v>136</v>
      </c>
      <c r="G331" s="304">
        <v>4</v>
      </c>
      <c r="H331" s="303">
        <v>141.62</v>
      </c>
      <c r="I331" s="280">
        <f t="shared" si="70"/>
        <v>566.48</v>
      </c>
      <c r="J331" s="409">
        <f t="shared" si="61"/>
        <v>0.30199999999999999</v>
      </c>
      <c r="K331" s="302">
        <f t="shared" si="71"/>
        <v>184.38</v>
      </c>
      <c r="L331" s="301">
        <f t="shared" si="72"/>
        <v>737.52</v>
      </c>
    </row>
    <row r="332" spans="2:12" ht="12.75" customHeight="1" x14ac:dyDescent="0.25">
      <c r="B332" s="307" t="s">
        <v>2019</v>
      </c>
      <c r="C332" s="305" t="s">
        <v>1067</v>
      </c>
      <c r="D332" s="305" t="s">
        <v>1336</v>
      </c>
      <c r="E332" s="306" t="s">
        <v>1068</v>
      </c>
      <c r="F332" s="305" t="s">
        <v>137</v>
      </c>
      <c r="G332" s="304">
        <v>1</v>
      </c>
      <c r="H332" s="303">
        <v>189.77</v>
      </c>
      <c r="I332" s="280">
        <f t="shared" si="70"/>
        <v>189.77</v>
      </c>
      <c r="J332" s="409">
        <f t="shared" si="61"/>
        <v>0.30199999999999999</v>
      </c>
      <c r="K332" s="302">
        <f t="shared" si="71"/>
        <v>247.08</v>
      </c>
      <c r="L332" s="301">
        <f t="shared" si="72"/>
        <v>247.08</v>
      </c>
    </row>
    <row r="333" spans="2:12" ht="12.75" customHeight="1" x14ac:dyDescent="0.25">
      <c r="B333" s="307" t="s">
        <v>2020</v>
      </c>
      <c r="C333" s="305" t="s">
        <v>2021</v>
      </c>
      <c r="D333" s="305" t="s">
        <v>1336</v>
      </c>
      <c r="E333" s="306" t="s">
        <v>2022</v>
      </c>
      <c r="F333" s="305" t="s">
        <v>137</v>
      </c>
      <c r="G333" s="304">
        <v>2</v>
      </c>
      <c r="H333" s="303">
        <v>143.87</v>
      </c>
      <c r="I333" s="280">
        <f t="shared" si="70"/>
        <v>287.74</v>
      </c>
      <c r="J333" s="409">
        <f t="shared" si="61"/>
        <v>0.30199999999999999</v>
      </c>
      <c r="K333" s="302">
        <f t="shared" si="71"/>
        <v>187.31</v>
      </c>
      <c r="L333" s="301">
        <f t="shared" si="72"/>
        <v>374.62</v>
      </c>
    </row>
    <row r="334" spans="2:12" ht="12.75" customHeight="1" x14ac:dyDescent="0.25">
      <c r="B334" s="307" t="s">
        <v>2023</v>
      </c>
      <c r="C334" s="305" t="s">
        <v>1073</v>
      </c>
      <c r="D334" s="305" t="s">
        <v>1336</v>
      </c>
      <c r="E334" s="306" t="s">
        <v>1074</v>
      </c>
      <c r="F334" s="305" t="s">
        <v>137</v>
      </c>
      <c r="G334" s="304">
        <v>2</v>
      </c>
      <c r="H334" s="303">
        <v>375.62</v>
      </c>
      <c r="I334" s="280">
        <f t="shared" si="70"/>
        <v>751.24</v>
      </c>
      <c r="J334" s="409">
        <f t="shared" si="61"/>
        <v>0.30199999999999999</v>
      </c>
      <c r="K334" s="302">
        <f t="shared" si="71"/>
        <v>489.05</v>
      </c>
      <c r="L334" s="301">
        <f t="shared" si="72"/>
        <v>978.1</v>
      </c>
    </row>
    <row r="335" spans="2:12" ht="12.75" customHeight="1" x14ac:dyDescent="0.25">
      <c r="B335" s="307" t="s">
        <v>2024</v>
      </c>
      <c r="C335" s="305" t="s">
        <v>1071</v>
      </c>
      <c r="D335" s="305" t="s">
        <v>1336</v>
      </c>
      <c r="E335" s="306" t="s">
        <v>1072</v>
      </c>
      <c r="F335" s="305" t="s">
        <v>137</v>
      </c>
      <c r="G335" s="304">
        <v>4</v>
      </c>
      <c r="H335" s="303">
        <v>339.58</v>
      </c>
      <c r="I335" s="280">
        <f t="shared" si="70"/>
        <v>1358.32</v>
      </c>
      <c r="J335" s="409">
        <f t="shared" si="61"/>
        <v>0.30199999999999999</v>
      </c>
      <c r="K335" s="302">
        <f t="shared" si="71"/>
        <v>442.13</v>
      </c>
      <c r="L335" s="301">
        <f t="shared" si="72"/>
        <v>1768.52</v>
      </c>
    </row>
    <row r="336" spans="2:12" ht="12.75" customHeight="1" x14ac:dyDescent="0.25">
      <c r="B336" s="307" t="s">
        <v>2025</v>
      </c>
      <c r="C336" s="305" t="s">
        <v>2026</v>
      </c>
      <c r="D336" s="305" t="s">
        <v>1336</v>
      </c>
      <c r="E336" s="306" t="s">
        <v>2027</v>
      </c>
      <c r="F336" s="305" t="s">
        <v>137</v>
      </c>
      <c r="G336" s="304">
        <v>2</v>
      </c>
      <c r="H336" s="303">
        <v>109.03</v>
      </c>
      <c r="I336" s="280">
        <f t="shared" si="70"/>
        <v>218.06</v>
      </c>
      <c r="J336" s="409">
        <f t="shared" si="61"/>
        <v>0.30199999999999999</v>
      </c>
      <c r="K336" s="302">
        <f t="shared" si="71"/>
        <v>141.94999999999999</v>
      </c>
      <c r="L336" s="301">
        <f t="shared" si="72"/>
        <v>283.89999999999998</v>
      </c>
    </row>
    <row r="337" spans="2:12" ht="12.75" customHeight="1" x14ac:dyDescent="0.25">
      <c r="B337" s="307" t="s">
        <v>2028</v>
      </c>
      <c r="C337" s="305" t="s">
        <v>2029</v>
      </c>
      <c r="D337" s="305" t="s">
        <v>1336</v>
      </c>
      <c r="E337" s="306" t="s">
        <v>2030</v>
      </c>
      <c r="F337" s="305" t="s">
        <v>141</v>
      </c>
      <c r="G337" s="304">
        <v>0.1</v>
      </c>
      <c r="H337" s="303">
        <v>71.290000000000006</v>
      </c>
      <c r="I337" s="280">
        <f t="shared" si="70"/>
        <v>7.12</v>
      </c>
      <c r="J337" s="409">
        <f t="shared" si="61"/>
        <v>0.30199999999999999</v>
      </c>
      <c r="K337" s="302">
        <f t="shared" si="71"/>
        <v>92.81</v>
      </c>
      <c r="L337" s="301">
        <f t="shared" si="72"/>
        <v>9.2799999999999994</v>
      </c>
    </row>
    <row r="338" spans="2:12" ht="12.75" customHeight="1" x14ac:dyDescent="0.25">
      <c r="B338" s="307" t="s">
        <v>2031</v>
      </c>
      <c r="C338" s="305" t="s">
        <v>2032</v>
      </c>
      <c r="D338" s="305" t="s">
        <v>164</v>
      </c>
      <c r="E338" s="306" t="s">
        <v>2033</v>
      </c>
      <c r="F338" s="305" t="s">
        <v>136</v>
      </c>
      <c r="G338" s="304">
        <v>1</v>
      </c>
      <c r="H338" s="303">
        <v>16177.67</v>
      </c>
      <c r="I338" s="280">
        <f t="shared" si="70"/>
        <v>16177.67</v>
      </c>
      <c r="J338" s="442">
        <f t="shared" ref="J338:J340" si="73">+$L$4</f>
        <v>0.2581</v>
      </c>
      <c r="K338" s="302">
        <f t="shared" si="71"/>
        <v>20353.12</v>
      </c>
      <c r="L338" s="301">
        <f t="shared" si="72"/>
        <v>20353.12</v>
      </c>
    </row>
    <row r="339" spans="2:12" ht="12.75" customHeight="1" x14ac:dyDescent="0.25">
      <c r="B339" s="307" t="s">
        <v>2034</v>
      </c>
      <c r="C339" s="305" t="s">
        <v>2035</v>
      </c>
      <c r="D339" s="305" t="s">
        <v>164</v>
      </c>
      <c r="E339" s="306" t="s">
        <v>2036</v>
      </c>
      <c r="F339" s="305" t="s">
        <v>136</v>
      </c>
      <c r="G339" s="304">
        <v>1</v>
      </c>
      <c r="H339" s="303">
        <v>13255.44</v>
      </c>
      <c r="I339" s="280">
        <f t="shared" si="70"/>
        <v>13255.44</v>
      </c>
      <c r="J339" s="442">
        <f t="shared" si="73"/>
        <v>0.2581</v>
      </c>
      <c r="K339" s="302">
        <f t="shared" si="71"/>
        <v>16676.66</v>
      </c>
      <c r="L339" s="301">
        <f t="shared" si="72"/>
        <v>16676.66</v>
      </c>
    </row>
    <row r="340" spans="2:12" ht="12.75" customHeight="1" x14ac:dyDescent="0.25">
      <c r="B340" s="307" t="s">
        <v>2037</v>
      </c>
      <c r="C340" s="305" t="s">
        <v>2038</v>
      </c>
      <c r="D340" s="305" t="s">
        <v>164</v>
      </c>
      <c r="E340" s="306" t="s">
        <v>2039</v>
      </c>
      <c r="F340" s="305" t="s">
        <v>136</v>
      </c>
      <c r="G340" s="304">
        <v>1</v>
      </c>
      <c r="H340" s="303">
        <v>3481.06</v>
      </c>
      <c r="I340" s="280">
        <f t="shared" si="70"/>
        <v>3481.06</v>
      </c>
      <c r="J340" s="442">
        <f t="shared" si="73"/>
        <v>0.2581</v>
      </c>
      <c r="K340" s="302">
        <f t="shared" si="71"/>
        <v>4379.5200000000004</v>
      </c>
      <c r="L340" s="301">
        <f t="shared" si="72"/>
        <v>4379.5200000000004</v>
      </c>
    </row>
    <row r="341" spans="2:12" ht="12.75" customHeight="1" x14ac:dyDescent="0.25">
      <c r="B341" s="307" t="s">
        <v>2040</v>
      </c>
      <c r="C341" s="305" t="s">
        <v>1065</v>
      </c>
      <c r="D341" s="305" t="s">
        <v>1336</v>
      </c>
      <c r="E341" s="306" t="s">
        <v>1066</v>
      </c>
      <c r="F341" s="305" t="s">
        <v>141</v>
      </c>
      <c r="G341" s="304">
        <v>2.2999999999999998</v>
      </c>
      <c r="H341" s="303">
        <v>49.45</v>
      </c>
      <c r="I341" s="280">
        <f t="shared" si="70"/>
        <v>113.73</v>
      </c>
      <c r="J341" s="409">
        <f t="shared" si="61"/>
        <v>0.30199999999999999</v>
      </c>
      <c r="K341" s="302">
        <f t="shared" si="71"/>
        <v>64.38</v>
      </c>
      <c r="L341" s="301">
        <f t="shared" si="72"/>
        <v>148.07</v>
      </c>
    </row>
    <row r="342" spans="2:12" ht="12.75" customHeight="1" x14ac:dyDescent="0.25">
      <c r="B342" s="307" t="s">
        <v>2041</v>
      </c>
      <c r="C342" s="305" t="s">
        <v>2042</v>
      </c>
      <c r="D342" s="305" t="s">
        <v>1336</v>
      </c>
      <c r="E342" s="306" t="s">
        <v>2043</v>
      </c>
      <c r="F342" s="305" t="s">
        <v>141</v>
      </c>
      <c r="G342" s="304">
        <v>0.2</v>
      </c>
      <c r="H342" s="303">
        <v>38.68</v>
      </c>
      <c r="I342" s="280">
        <f t="shared" si="70"/>
        <v>7.73</v>
      </c>
      <c r="J342" s="409">
        <f t="shared" si="61"/>
        <v>0.30199999999999999</v>
      </c>
      <c r="K342" s="302">
        <f t="shared" si="71"/>
        <v>50.36</v>
      </c>
      <c r="L342" s="301">
        <f t="shared" si="72"/>
        <v>10.07</v>
      </c>
    </row>
    <row r="343" spans="2:12" ht="12.75" customHeight="1" x14ac:dyDescent="0.25">
      <c r="B343" s="307" t="s">
        <v>2044</v>
      </c>
      <c r="C343" s="305" t="s">
        <v>1895</v>
      </c>
      <c r="D343" s="305" t="s">
        <v>1336</v>
      </c>
      <c r="E343" s="306" t="s">
        <v>1896</v>
      </c>
      <c r="F343" s="305" t="s">
        <v>141</v>
      </c>
      <c r="G343" s="304">
        <v>0.6</v>
      </c>
      <c r="H343" s="303">
        <v>100.29</v>
      </c>
      <c r="I343" s="280">
        <f t="shared" si="70"/>
        <v>60.17</v>
      </c>
      <c r="J343" s="409">
        <f t="shared" si="61"/>
        <v>0.30199999999999999</v>
      </c>
      <c r="K343" s="302">
        <f t="shared" si="71"/>
        <v>130.57</v>
      </c>
      <c r="L343" s="301">
        <f t="shared" si="72"/>
        <v>78.34</v>
      </c>
    </row>
    <row r="344" spans="2:12" ht="12.75" customHeight="1" x14ac:dyDescent="0.25">
      <c r="B344" s="307" t="s">
        <v>2045</v>
      </c>
      <c r="C344" s="305" t="s">
        <v>2046</v>
      </c>
      <c r="D344" s="305" t="s">
        <v>160</v>
      </c>
      <c r="E344" s="306" t="s">
        <v>2047</v>
      </c>
      <c r="F344" s="305" t="s">
        <v>159</v>
      </c>
      <c r="G344" s="304">
        <v>4</v>
      </c>
      <c r="H344" s="303">
        <v>28.04</v>
      </c>
      <c r="I344" s="280">
        <f t="shared" si="70"/>
        <v>112.16</v>
      </c>
      <c r="J344" s="409">
        <f t="shared" si="61"/>
        <v>0.30199999999999999</v>
      </c>
      <c r="K344" s="302">
        <f t="shared" si="71"/>
        <v>36.5</v>
      </c>
      <c r="L344" s="301">
        <f t="shared" si="72"/>
        <v>146</v>
      </c>
    </row>
    <row r="345" spans="2:12" ht="12.75" customHeight="1" x14ac:dyDescent="0.25">
      <c r="B345" s="307" t="s">
        <v>2048</v>
      </c>
      <c r="C345" s="305" t="s">
        <v>2049</v>
      </c>
      <c r="D345" s="305" t="s">
        <v>164</v>
      </c>
      <c r="E345" s="306" t="s">
        <v>2050</v>
      </c>
      <c r="F345" s="305" t="s">
        <v>136</v>
      </c>
      <c r="G345" s="304">
        <v>2</v>
      </c>
      <c r="H345" s="303">
        <v>312.95999999999998</v>
      </c>
      <c r="I345" s="280">
        <f t="shared" si="70"/>
        <v>625.91999999999996</v>
      </c>
      <c r="J345" s="409">
        <f t="shared" si="61"/>
        <v>0.30199999999999999</v>
      </c>
      <c r="K345" s="302">
        <f t="shared" si="71"/>
        <v>407.47</v>
      </c>
      <c r="L345" s="301">
        <f t="shared" si="72"/>
        <v>814.94</v>
      </c>
    </row>
    <row r="346" spans="2:12" ht="12.75" customHeight="1" x14ac:dyDescent="0.25">
      <c r="B346" s="307" t="s">
        <v>2051</v>
      </c>
      <c r="C346" s="305" t="s">
        <v>2052</v>
      </c>
      <c r="D346" s="305" t="s">
        <v>142</v>
      </c>
      <c r="E346" s="306" t="s">
        <v>2053</v>
      </c>
      <c r="F346" s="305" t="s">
        <v>136</v>
      </c>
      <c r="G346" s="304">
        <v>1</v>
      </c>
      <c r="H346" s="303">
        <v>216.21</v>
      </c>
      <c r="I346" s="280">
        <f t="shared" si="70"/>
        <v>216.21</v>
      </c>
      <c r="J346" s="409">
        <f t="shared" si="61"/>
        <v>0.30199999999999999</v>
      </c>
      <c r="K346" s="302">
        <f t="shared" si="71"/>
        <v>281.5</v>
      </c>
      <c r="L346" s="301">
        <f t="shared" si="72"/>
        <v>281.5</v>
      </c>
    </row>
    <row r="347" spans="2:12" ht="12.75" customHeight="1" x14ac:dyDescent="0.25">
      <c r="B347" s="307" t="s">
        <v>2054</v>
      </c>
      <c r="C347" s="305" t="s">
        <v>2055</v>
      </c>
      <c r="D347" s="305" t="s">
        <v>164</v>
      </c>
      <c r="E347" s="306" t="s">
        <v>2056</v>
      </c>
      <c r="F347" s="305" t="s">
        <v>136</v>
      </c>
      <c r="G347" s="304">
        <v>1</v>
      </c>
      <c r="H347" s="303">
        <v>66</v>
      </c>
      <c r="I347" s="280">
        <f t="shared" si="70"/>
        <v>66</v>
      </c>
      <c r="J347" s="409">
        <f t="shared" si="61"/>
        <v>0.30199999999999999</v>
      </c>
      <c r="K347" s="302">
        <f t="shared" si="71"/>
        <v>85.93</v>
      </c>
      <c r="L347" s="301">
        <f t="shared" si="72"/>
        <v>85.93</v>
      </c>
    </row>
    <row r="348" spans="2:12" ht="12.75" customHeight="1" x14ac:dyDescent="0.25">
      <c r="B348" s="307" t="s">
        <v>2057</v>
      </c>
      <c r="C348" s="305" t="s">
        <v>1063</v>
      </c>
      <c r="D348" s="305" t="s">
        <v>1336</v>
      </c>
      <c r="E348" s="306" t="s">
        <v>1064</v>
      </c>
      <c r="F348" s="305" t="s">
        <v>137</v>
      </c>
      <c r="G348" s="304">
        <v>2</v>
      </c>
      <c r="H348" s="303">
        <v>8.19</v>
      </c>
      <c r="I348" s="280">
        <f t="shared" si="70"/>
        <v>16.38</v>
      </c>
      <c r="J348" s="409">
        <f t="shared" si="61"/>
        <v>0.30199999999999999</v>
      </c>
      <c r="K348" s="302">
        <f t="shared" si="71"/>
        <v>10.66</v>
      </c>
      <c r="L348" s="301">
        <f t="shared" si="72"/>
        <v>21.32</v>
      </c>
    </row>
    <row r="349" spans="2:12" ht="12.75" customHeight="1" x14ac:dyDescent="0.25">
      <c r="B349" s="307" t="s">
        <v>2058</v>
      </c>
      <c r="C349" s="305" t="s">
        <v>2059</v>
      </c>
      <c r="D349" s="305" t="s">
        <v>1336</v>
      </c>
      <c r="E349" s="306" t="s">
        <v>2060</v>
      </c>
      <c r="F349" s="305" t="s">
        <v>137</v>
      </c>
      <c r="G349" s="304">
        <v>12</v>
      </c>
      <c r="H349" s="303">
        <v>35.25</v>
      </c>
      <c r="I349" s="280">
        <f t="shared" si="70"/>
        <v>423</v>
      </c>
      <c r="J349" s="409">
        <f t="shared" si="61"/>
        <v>0.30199999999999999</v>
      </c>
      <c r="K349" s="302">
        <f t="shared" si="71"/>
        <v>45.89</v>
      </c>
      <c r="L349" s="301">
        <f t="shared" si="72"/>
        <v>550.67999999999995</v>
      </c>
    </row>
    <row r="350" spans="2:12" ht="12.75" customHeight="1" x14ac:dyDescent="0.25">
      <c r="B350" s="307" t="s">
        <v>2061</v>
      </c>
      <c r="C350" s="305" t="s">
        <v>1844</v>
      </c>
      <c r="D350" s="305" t="s">
        <v>1336</v>
      </c>
      <c r="E350" s="306" t="s">
        <v>1845</v>
      </c>
      <c r="F350" s="305" t="s">
        <v>137</v>
      </c>
      <c r="G350" s="304">
        <v>1</v>
      </c>
      <c r="H350" s="303">
        <v>108.96</v>
      </c>
      <c r="I350" s="280">
        <f t="shared" si="70"/>
        <v>108.96</v>
      </c>
      <c r="J350" s="409">
        <f t="shared" si="61"/>
        <v>0.30199999999999999</v>
      </c>
      <c r="K350" s="302">
        <f t="shared" si="71"/>
        <v>141.86000000000001</v>
      </c>
      <c r="L350" s="301">
        <f t="shared" si="72"/>
        <v>141.86000000000001</v>
      </c>
    </row>
    <row r="351" spans="2:12" ht="12.75" customHeight="1" x14ac:dyDescent="0.25">
      <c r="B351" s="307" t="s">
        <v>2062</v>
      </c>
      <c r="C351" s="305" t="s">
        <v>1054</v>
      </c>
      <c r="D351" s="305" t="s">
        <v>1336</v>
      </c>
      <c r="E351" s="306" t="s">
        <v>1055</v>
      </c>
      <c r="F351" s="305" t="s">
        <v>137</v>
      </c>
      <c r="G351" s="304">
        <v>2</v>
      </c>
      <c r="H351" s="303">
        <v>83.47</v>
      </c>
      <c r="I351" s="280">
        <f t="shared" si="70"/>
        <v>166.94</v>
      </c>
      <c r="J351" s="409">
        <f t="shared" si="61"/>
        <v>0.30199999999999999</v>
      </c>
      <c r="K351" s="302">
        <f t="shared" si="71"/>
        <v>108.67</v>
      </c>
      <c r="L351" s="301">
        <f t="shared" si="72"/>
        <v>217.34</v>
      </c>
    </row>
    <row r="352" spans="2:12" ht="12.75" customHeight="1" x14ac:dyDescent="0.25">
      <c r="B352" s="307" t="s">
        <v>2063</v>
      </c>
      <c r="C352" s="305" t="s">
        <v>995</v>
      </c>
      <c r="D352" s="305" t="s">
        <v>1336</v>
      </c>
      <c r="E352" s="306" t="s">
        <v>996</v>
      </c>
      <c r="F352" s="305" t="s">
        <v>137</v>
      </c>
      <c r="G352" s="304">
        <v>1</v>
      </c>
      <c r="H352" s="303">
        <v>217.6</v>
      </c>
      <c r="I352" s="280">
        <f t="shared" si="70"/>
        <v>217.6</v>
      </c>
      <c r="J352" s="409">
        <f t="shared" si="61"/>
        <v>0.30199999999999999</v>
      </c>
      <c r="K352" s="302">
        <f t="shared" si="71"/>
        <v>283.31</v>
      </c>
      <c r="L352" s="301">
        <f t="shared" si="72"/>
        <v>283.31</v>
      </c>
    </row>
    <row r="353" spans="2:12" ht="12.75" customHeight="1" x14ac:dyDescent="0.25">
      <c r="B353" s="307" t="s">
        <v>2064</v>
      </c>
      <c r="C353" s="305" t="s">
        <v>2065</v>
      </c>
      <c r="D353" s="305" t="s">
        <v>1336</v>
      </c>
      <c r="E353" s="306" t="s">
        <v>2066</v>
      </c>
      <c r="F353" s="305" t="s">
        <v>137</v>
      </c>
      <c r="G353" s="304">
        <v>1</v>
      </c>
      <c r="H353" s="303">
        <v>110.14</v>
      </c>
      <c r="I353" s="280">
        <f t="shared" si="70"/>
        <v>110.14</v>
      </c>
      <c r="J353" s="409">
        <f t="shared" si="61"/>
        <v>0.30199999999999999</v>
      </c>
      <c r="K353" s="302">
        <f t="shared" si="71"/>
        <v>143.4</v>
      </c>
      <c r="L353" s="301">
        <f t="shared" si="72"/>
        <v>143.4</v>
      </c>
    </row>
    <row r="354" spans="2:12" ht="12.75" customHeight="1" x14ac:dyDescent="0.25">
      <c r="B354" s="307" t="s">
        <v>2067</v>
      </c>
      <c r="C354" s="305" t="s">
        <v>2068</v>
      </c>
      <c r="D354" s="305" t="s">
        <v>1336</v>
      </c>
      <c r="E354" s="306" t="s">
        <v>2069</v>
      </c>
      <c r="F354" s="305" t="s">
        <v>137</v>
      </c>
      <c r="G354" s="304">
        <v>1</v>
      </c>
      <c r="H354" s="303">
        <v>544.33000000000004</v>
      </c>
      <c r="I354" s="280">
        <f t="shared" si="70"/>
        <v>544.33000000000004</v>
      </c>
      <c r="J354" s="409">
        <f t="shared" si="61"/>
        <v>0.30199999999999999</v>
      </c>
      <c r="K354" s="302">
        <f t="shared" si="71"/>
        <v>708.71</v>
      </c>
      <c r="L354" s="301">
        <f t="shared" si="72"/>
        <v>708.71</v>
      </c>
    </row>
    <row r="355" spans="2:12" ht="12.75" customHeight="1" x14ac:dyDescent="0.25">
      <c r="B355" s="307" t="s">
        <v>2070</v>
      </c>
      <c r="C355" s="305" t="s">
        <v>2071</v>
      </c>
      <c r="D355" s="305" t="s">
        <v>1336</v>
      </c>
      <c r="E355" s="306" t="s">
        <v>2072</v>
      </c>
      <c r="F355" s="305" t="s">
        <v>137</v>
      </c>
      <c r="G355" s="304">
        <v>1</v>
      </c>
      <c r="H355" s="303">
        <v>60.5</v>
      </c>
      <c r="I355" s="280">
        <f t="shared" si="70"/>
        <v>60.5</v>
      </c>
      <c r="J355" s="409">
        <f t="shared" si="61"/>
        <v>0.30199999999999999</v>
      </c>
      <c r="K355" s="302">
        <f t="shared" si="71"/>
        <v>78.77</v>
      </c>
      <c r="L355" s="301">
        <f t="shared" si="72"/>
        <v>78.77</v>
      </c>
    </row>
    <row r="356" spans="2:12" ht="12.75" customHeight="1" x14ac:dyDescent="0.25">
      <c r="B356" s="307" t="s">
        <v>2073</v>
      </c>
      <c r="C356" s="305" t="s">
        <v>2074</v>
      </c>
      <c r="D356" s="305" t="s">
        <v>164</v>
      </c>
      <c r="E356" s="306" t="s">
        <v>2075</v>
      </c>
      <c r="F356" s="305" t="s">
        <v>136</v>
      </c>
      <c r="G356" s="304">
        <v>1</v>
      </c>
      <c r="H356" s="303">
        <v>114.71</v>
      </c>
      <c r="I356" s="280">
        <f t="shared" si="70"/>
        <v>114.71</v>
      </c>
      <c r="J356" s="409">
        <f t="shared" si="61"/>
        <v>0.30199999999999999</v>
      </c>
      <c r="K356" s="302">
        <f t="shared" si="71"/>
        <v>149.35</v>
      </c>
      <c r="L356" s="301">
        <f t="shared" si="72"/>
        <v>149.35</v>
      </c>
    </row>
    <row r="357" spans="2:12" ht="12.75" customHeight="1" x14ac:dyDescent="0.25">
      <c r="B357" s="307" t="s">
        <v>2076</v>
      </c>
      <c r="C357" s="305" t="s">
        <v>2077</v>
      </c>
      <c r="D357" s="305" t="s">
        <v>974</v>
      </c>
      <c r="E357" s="306" t="s">
        <v>2078</v>
      </c>
      <c r="F357" s="305" t="s">
        <v>159</v>
      </c>
      <c r="G357" s="304">
        <v>3</v>
      </c>
      <c r="H357" s="303">
        <v>196.52</v>
      </c>
      <c r="I357" s="280">
        <f t="shared" si="70"/>
        <v>589.55999999999995</v>
      </c>
      <c r="J357" s="409">
        <f t="shared" si="61"/>
        <v>0.30199999999999999</v>
      </c>
      <c r="K357" s="302">
        <f t="shared" si="71"/>
        <v>255.86</v>
      </c>
      <c r="L357" s="301">
        <f t="shared" si="72"/>
        <v>767.58</v>
      </c>
    </row>
    <row r="358" spans="2:12" ht="12.75" customHeight="1" x14ac:dyDescent="0.25">
      <c r="B358" s="307" t="s">
        <v>2079</v>
      </c>
      <c r="C358" s="305" t="s">
        <v>2080</v>
      </c>
      <c r="D358" s="305" t="s">
        <v>1336</v>
      </c>
      <c r="E358" s="306" t="s">
        <v>2081</v>
      </c>
      <c r="F358" s="305" t="s">
        <v>137</v>
      </c>
      <c r="G358" s="304">
        <v>1</v>
      </c>
      <c r="H358" s="303">
        <v>40.909999999999997</v>
      </c>
      <c r="I358" s="280">
        <f t="shared" si="70"/>
        <v>40.909999999999997</v>
      </c>
      <c r="J358" s="409">
        <f t="shared" si="61"/>
        <v>0.30199999999999999</v>
      </c>
      <c r="K358" s="302">
        <f t="shared" si="71"/>
        <v>53.26</v>
      </c>
      <c r="L358" s="301">
        <f t="shared" si="72"/>
        <v>53.26</v>
      </c>
    </row>
    <row r="359" spans="2:12" ht="12.75" customHeight="1" x14ac:dyDescent="0.25">
      <c r="B359" s="307" t="s">
        <v>2082</v>
      </c>
      <c r="C359" s="305" t="s">
        <v>2083</v>
      </c>
      <c r="D359" s="305" t="s">
        <v>160</v>
      </c>
      <c r="E359" s="306" t="s">
        <v>2084</v>
      </c>
      <c r="F359" s="305" t="s">
        <v>159</v>
      </c>
      <c r="G359" s="304">
        <v>6</v>
      </c>
      <c r="H359" s="303">
        <v>212.82</v>
      </c>
      <c r="I359" s="280">
        <f t="shared" si="70"/>
        <v>1276.92</v>
      </c>
      <c r="J359" s="409">
        <f t="shared" si="61"/>
        <v>0.30199999999999999</v>
      </c>
      <c r="K359" s="302">
        <f t="shared" si="71"/>
        <v>277.08999999999997</v>
      </c>
      <c r="L359" s="301">
        <f t="shared" si="72"/>
        <v>1662.54</v>
      </c>
    </row>
    <row r="360" spans="2:12" x14ac:dyDescent="0.25">
      <c r="B360" s="314" t="s">
        <v>2085</v>
      </c>
      <c r="C360" s="311" t="s">
        <v>379</v>
      </c>
      <c r="D360" s="311"/>
      <c r="E360" s="312" t="s">
        <v>2086</v>
      </c>
      <c r="F360" s="311"/>
      <c r="G360" s="313"/>
      <c r="H360" s="312" t="s">
        <v>73</v>
      </c>
      <c r="I360" s="311">
        <f>SUBTOTAL(9,I361:I366)</f>
        <v>151247.74</v>
      </c>
      <c r="J360" s="310"/>
      <c r="K360" s="309"/>
      <c r="L360" s="308">
        <f>SUBTOTAL(9,L361:L366)</f>
        <v>196921.56999999998</v>
      </c>
    </row>
    <row r="361" spans="2:12" ht="38.25" x14ac:dyDescent="0.25">
      <c r="B361" s="307" t="s">
        <v>2087</v>
      </c>
      <c r="C361" s="305" t="s">
        <v>2088</v>
      </c>
      <c r="D361" s="305" t="s">
        <v>160</v>
      </c>
      <c r="E361" s="306" t="s">
        <v>2089</v>
      </c>
      <c r="F361" s="305" t="s">
        <v>131</v>
      </c>
      <c r="G361" s="304">
        <v>96.78</v>
      </c>
      <c r="H361" s="303">
        <v>102.08</v>
      </c>
      <c r="I361" s="280">
        <f t="shared" ref="I361:I366" si="74">TRUNC(G361 * H361, 2)</f>
        <v>9879.2999999999993</v>
      </c>
      <c r="J361" s="409">
        <f t="shared" ref="J361:J394" si="75">+$L$3</f>
        <v>0.30199999999999999</v>
      </c>
      <c r="K361" s="302">
        <f t="shared" ref="K361:K366" si="76">TRUNC(H361 * (1 + J361), 2)</f>
        <v>132.9</v>
      </c>
      <c r="L361" s="301">
        <f t="shared" ref="L361:L366" si="77">TRUNC(G361 * K361, 2)</f>
        <v>12862.06</v>
      </c>
    </row>
    <row r="362" spans="2:12" ht="38.25" x14ac:dyDescent="0.25">
      <c r="B362" s="307" t="s">
        <v>2090</v>
      </c>
      <c r="C362" s="305" t="s">
        <v>2091</v>
      </c>
      <c r="D362" s="305" t="s">
        <v>160</v>
      </c>
      <c r="E362" s="306" t="s">
        <v>2092</v>
      </c>
      <c r="F362" s="305" t="s">
        <v>131</v>
      </c>
      <c r="G362" s="304">
        <v>178.51</v>
      </c>
      <c r="H362" s="303">
        <v>123.19</v>
      </c>
      <c r="I362" s="280">
        <f t="shared" si="74"/>
        <v>21990.639999999999</v>
      </c>
      <c r="J362" s="409">
        <f t="shared" si="75"/>
        <v>0.30199999999999999</v>
      </c>
      <c r="K362" s="302">
        <f t="shared" si="76"/>
        <v>160.38999999999999</v>
      </c>
      <c r="L362" s="301">
        <f t="shared" si="77"/>
        <v>28631.21</v>
      </c>
    </row>
    <row r="363" spans="2:12" x14ac:dyDescent="0.25">
      <c r="B363" s="307" t="s">
        <v>2093</v>
      </c>
      <c r="C363" s="305" t="s">
        <v>2094</v>
      </c>
      <c r="D363" s="305" t="s">
        <v>1336</v>
      </c>
      <c r="E363" s="306" t="s">
        <v>2095</v>
      </c>
      <c r="F363" s="305" t="s">
        <v>131</v>
      </c>
      <c r="G363" s="304">
        <v>153.4</v>
      </c>
      <c r="H363" s="303">
        <v>610.20000000000005</v>
      </c>
      <c r="I363" s="280">
        <f t="shared" si="74"/>
        <v>93604.68</v>
      </c>
      <c r="J363" s="409">
        <f t="shared" si="75"/>
        <v>0.30199999999999999</v>
      </c>
      <c r="K363" s="302">
        <f t="shared" si="76"/>
        <v>794.48</v>
      </c>
      <c r="L363" s="301">
        <f t="shared" si="77"/>
        <v>121873.23</v>
      </c>
    </row>
    <row r="364" spans="2:12" ht="25.5" x14ac:dyDescent="0.25">
      <c r="B364" s="307" t="s">
        <v>2096</v>
      </c>
      <c r="C364" s="305" t="s">
        <v>2097</v>
      </c>
      <c r="D364" s="305" t="s">
        <v>130</v>
      </c>
      <c r="E364" s="306" t="s">
        <v>2098</v>
      </c>
      <c r="F364" s="305" t="s">
        <v>131</v>
      </c>
      <c r="G364" s="304">
        <v>155.13999999999999</v>
      </c>
      <c r="H364" s="303">
        <v>149.6</v>
      </c>
      <c r="I364" s="280">
        <f t="shared" si="74"/>
        <v>23208.94</v>
      </c>
      <c r="J364" s="409">
        <f t="shared" si="75"/>
        <v>0.30199999999999999</v>
      </c>
      <c r="K364" s="302">
        <f t="shared" si="76"/>
        <v>194.77</v>
      </c>
      <c r="L364" s="301">
        <f t="shared" si="77"/>
        <v>30216.61</v>
      </c>
    </row>
    <row r="365" spans="2:12" ht="38.25" x14ac:dyDescent="0.25">
      <c r="B365" s="307" t="s">
        <v>2099</v>
      </c>
      <c r="C365" s="305" t="s">
        <v>2100</v>
      </c>
      <c r="D365" s="305" t="s">
        <v>160</v>
      </c>
      <c r="E365" s="306" t="s">
        <v>2101</v>
      </c>
      <c r="F365" s="305" t="s">
        <v>131</v>
      </c>
      <c r="G365" s="304">
        <v>6.24</v>
      </c>
      <c r="H365" s="303">
        <v>82.19</v>
      </c>
      <c r="I365" s="280">
        <f t="shared" si="74"/>
        <v>512.86</v>
      </c>
      <c r="J365" s="409">
        <f t="shared" si="75"/>
        <v>0.30199999999999999</v>
      </c>
      <c r="K365" s="302">
        <f t="shared" si="76"/>
        <v>107.01</v>
      </c>
      <c r="L365" s="301">
        <f t="shared" si="77"/>
        <v>667.74</v>
      </c>
    </row>
    <row r="366" spans="2:12" ht="25.5" x14ac:dyDescent="0.25">
      <c r="B366" s="307" t="s">
        <v>2102</v>
      </c>
      <c r="C366" s="305" t="s">
        <v>796</v>
      </c>
      <c r="D366" s="305" t="s">
        <v>160</v>
      </c>
      <c r="E366" s="306" t="s">
        <v>2103</v>
      </c>
      <c r="F366" s="305" t="s">
        <v>188</v>
      </c>
      <c r="G366" s="304">
        <v>114.28</v>
      </c>
      <c r="H366" s="303">
        <v>17.95</v>
      </c>
      <c r="I366" s="280">
        <f t="shared" si="74"/>
        <v>2051.3200000000002</v>
      </c>
      <c r="J366" s="409">
        <f t="shared" si="75"/>
        <v>0.30199999999999999</v>
      </c>
      <c r="K366" s="302">
        <f t="shared" si="76"/>
        <v>23.37</v>
      </c>
      <c r="L366" s="301">
        <f t="shared" si="77"/>
        <v>2670.72</v>
      </c>
    </row>
    <row r="367" spans="2:12" x14ac:dyDescent="0.25">
      <c r="B367" s="314" t="s">
        <v>2104</v>
      </c>
      <c r="C367" s="311" t="s">
        <v>379</v>
      </c>
      <c r="D367" s="311"/>
      <c r="E367" s="312" t="s">
        <v>2105</v>
      </c>
      <c r="F367" s="311"/>
      <c r="G367" s="313"/>
      <c r="H367" s="312" t="s">
        <v>73</v>
      </c>
      <c r="I367" s="311">
        <f>SUBTOTAL(9,I368:I371)</f>
        <v>10820.62</v>
      </c>
      <c r="J367" s="310"/>
      <c r="K367" s="309"/>
      <c r="L367" s="308">
        <f>SUBTOTAL(9,L368:L371)</f>
        <v>14086.42</v>
      </c>
    </row>
    <row r="368" spans="2:12" x14ac:dyDescent="0.25">
      <c r="B368" s="307" t="s">
        <v>2106</v>
      </c>
      <c r="C368" s="305" t="s">
        <v>949</v>
      </c>
      <c r="D368" s="305" t="s">
        <v>1336</v>
      </c>
      <c r="E368" s="306" t="s">
        <v>950</v>
      </c>
      <c r="F368" s="305" t="s">
        <v>131</v>
      </c>
      <c r="G368" s="304">
        <v>68.430000000000007</v>
      </c>
      <c r="H368" s="303">
        <v>24.87</v>
      </c>
      <c r="I368" s="280">
        <f t="shared" ref="I368:I371" si="78">TRUNC(G368 * H368, 2)</f>
        <v>1701.85</v>
      </c>
      <c r="J368" s="409">
        <f t="shared" si="75"/>
        <v>0.30199999999999999</v>
      </c>
      <c r="K368" s="302">
        <f t="shared" ref="K368:K371" si="79">TRUNC(H368 * (1 + J368), 2)</f>
        <v>32.380000000000003</v>
      </c>
      <c r="L368" s="301">
        <f t="shared" ref="L368:L371" si="80">TRUNC(G368 * K368, 2)</f>
        <v>2215.7600000000002</v>
      </c>
    </row>
    <row r="369" spans="2:12" x14ac:dyDescent="0.25">
      <c r="B369" s="307" t="s">
        <v>2107</v>
      </c>
      <c r="C369" s="305" t="s">
        <v>952</v>
      </c>
      <c r="D369" s="305" t="s">
        <v>1336</v>
      </c>
      <c r="E369" s="306" t="s">
        <v>953</v>
      </c>
      <c r="F369" s="305" t="s">
        <v>131</v>
      </c>
      <c r="G369" s="304">
        <v>68.430000000000007</v>
      </c>
      <c r="H369" s="303">
        <v>23.34</v>
      </c>
      <c r="I369" s="280">
        <f t="shared" si="78"/>
        <v>1597.15</v>
      </c>
      <c r="J369" s="409">
        <f t="shared" si="75"/>
        <v>0.30199999999999999</v>
      </c>
      <c r="K369" s="302">
        <f t="shared" si="79"/>
        <v>30.38</v>
      </c>
      <c r="L369" s="301">
        <f t="shared" si="80"/>
        <v>2078.9</v>
      </c>
    </row>
    <row r="370" spans="2:12" x14ac:dyDescent="0.25">
      <c r="B370" s="307" t="s">
        <v>2108</v>
      </c>
      <c r="C370" s="305" t="s">
        <v>2109</v>
      </c>
      <c r="D370" s="305" t="s">
        <v>1336</v>
      </c>
      <c r="E370" s="306" t="s">
        <v>2110</v>
      </c>
      <c r="F370" s="305" t="s">
        <v>131</v>
      </c>
      <c r="G370" s="304">
        <v>68.430000000000007</v>
      </c>
      <c r="H370" s="303">
        <v>88.11</v>
      </c>
      <c r="I370" s="280">
        <f t="shared" si="78"/>
        <v>6029.36</v>
      </c>
      <c r="J370" s="409">
        <f t="shared" si="75"/>
        <v>0.30199999999999999</v>
      </c>
      <c r="K370" s="302">
        <f t="shared" si="79"/>
        <v>114.71</v>
      </c>
      <c r="L370" s="301">
        <f t="shared" si="80"/>
        <v>7849.6</v>
      </c>
    </row>
    <row r="371" spans="2:12" ht="25.5" x14ac:dyDescent="0.25">
      <c r="B371" s="307" t="s">
        <v>2111</v>
      </c>
      <c r="C371" s="305" t="s">
        <v>2112</v>
      </c>
      <c r="D371" s="305" t="s">
        <v>130</v>
      </c>
      <c r="E371" s="306" t="s">
        <v>2113</v>
      </c>
      <c r="F371" s="305" t="s">
        <v>131</v>
      </c>
      <c r="G371" s="304">
        <v>85.37</v>
      </c>
      <c r="H371" s="303">
        <v>17.48</v>
      </c>
      <c r="I371" s="280">
        <f t="shared" si="78"/>
        <v>1492.26</v>
      </c>
      <c r="J371" s="409">
        <f t="shared" si="75"/>
        <v>0.30199999999999999</v>
      </c>
      <c r="K371" s="302">
        <f t="shared" si="79"/>
        <v>22.75</v>
      </c>
      <c r="L371" s="301">
        <f t="shared" si="80"/>
        <v>1942.16</v>
      </c>
    </row>
    <row r="372" spans="2:12" x14ac:dyDescent="0.25">
      <c r="B372" s="314" t="s">
        <v>2114</v>
      </c>
      <c r="C372" s="311" t="s">
        <v>379</v>
      </c>
      <c r="D372" s="311"/>
      <c r="E372" s="312" t="s">
        <v>119</v>
      </c>
      <c r="F372" s="311"/>
      <c r="G372" s="313"/>
      <c r="H372" s="312" t="s">
        <v>73</v>
      </c>
      <c r="I372" s="311">
        <f>SUBTOTAL(9,I373:I376)</f>
        <v>7129.32</v>
      </c>
      <c r="J372" s="310"/>
      <c r="K372" s="309"/>
      <c r="L372" s="308">
        <f>SUBTOTAL(9,L373:L376)</f>
        <v>9281.67</v>
      </c>
    </row>
    <row r="373" spans="2:12" x14ac:dyDescent="0.25">
      <c r="B373" s="307" t="s">
        <v>2115</v>
      </c>
      <c r="C373" s="305" t="s">
        <v>793</v>
      </c>
      <c r="D373" s="305" t="s">
        <v>1336</v>
      </c>
      <c r="E373" s="306" t="s">
        <v>157</v>
      </c>
      <c r="F373" s="305" t="s">
        <v>156</v>
      </c>
      <c r="G373" s="304">
        <v>144.96</v>
      </c>
      <c r="H373" s="303">
        <v>18.82</v>
      </c>
      <c r="I373" s="280">
        <f t="shared" ref="I373:I376" si="81">TRUNC(G373 * H373, 2)</f>
        <v>2728.14</v>
      </c>
      <c r="J373" s="409">
        <f t="shared" si="75"/>
        <v>0.30199999999999999</v>
      </c>
      <c r="K373" s="302">
        <f t="shared" ref="K373:K376" si="82">TRUNC(H373 * (1 + J373), 2)</f>
        <v>24.5</v>
      </c>
      <c r="L373" s="301">
        <f t="shared" ref="L373:L376" si="83">TRUNC(G373 * K373, 2)</f>
        <v>3551.52</v>
      </c>
    </row>
    <row r="374" spans="2:12" x14ac:dyDescent="0.25">
      <c r="B374" s="307" t="s">
        <v>2116</v>
      </c>
      <c r="C374" s="305" t="s">
        <v>1046</v>
      </c>
      <c r="D374" s="305" t="s">
        <v>1336</v>
      </c>
      <c r="E374" s="306" t="s">
        <v>1047</v>
      </c>
      <c r="F374" s="305" t="s">
        <v>141</v>
      </c>
      <c r="G374" s="304">
        <v>5.9</v>
      </c>
      <c r="H374" s="303">
        <v>70.27</v>
      </c>
      <c r="I374" s="280">
        <f t="shared" si="81"/>
        <v>414.59</v>
      </c>
      <c r="J374" s="409">
        <f t="shared" si="75"/>
        <v>0.30199999999999999</v>
      </c>
      <c r="K374" s="302">
        <f t="shared" si="82"/>
        <v>91.49</v>
      </c>
      <c r="L374" s="301">
        <f t="shared" si="83"/>
        <v>539.79</v>
      </c>
    </row>
    <row r="375" spans="2:12" x14ac:dyDescent="0.25">
      <c r="B375" s="307" t="s">
        <v>2117</v>
      </c>
      <c r="C375" s="305" t="s">
        <v>801</v>
      </c>
      <c r="D375" s="305" t="s">
        <v>1336</v>
      </c>
      <c r="E375" s="306" t="s">
        <v>2118</v>
      </c>
      <c r="F375" s="305" t="s">
        <v>141</v>
      </c>
      <c r="G375" s="304">
        <v>12.5</v>
      </c>
      <c r="H375" s="303">
        <v>43.33</v>
      </c>
      <c r="I375" s="280">
        <f t="shared" si="81"/>
        <v>541.62</v>
      </c>
      <c r="J375" s="409">
        <f t="shared" si="75"/>
        <v>0.30199999999999999</v>
      </c>
      <c r="K375" s="302">
        <f t="shared" si="82"/>
        <v>56.41</v>
      </c>
      <c r="L375" s="301">
        <f t="shared" si="83"/>
        <v>705.12</v>
      </c>
    </row>
    <row r="376" spans="2:12" ht="25.5" x14ac:dyDescent="0.25">
      <c r="B376" s="307" t="s">
        <v>2119</v>
      </c>
      <c r="C376" s="305" t="s">
        <v>2120</v>
      </c>
      <c r="D376" s="305" t="s">
        <v>160</v>
      </c>
      <c r="E376" s="306" t="s">
        <v>2121</v>
      </c>
      <c r="F376" s="305" t="s">
        <v>131</v>
      </c>
      <c r="G376" s="304">
        <v>18.12</v>
      </c>
      <c r="H376" s="303">
        <v>190.12</v>
      </c>
      <c r="I376" s="280">
        <f t="shared" si="81"/>
        <v>3444.97</v>
      </c>
      <c r="J376" s="409">
        <f t="shared" si="75"/>
        <v>0.30199999999999999</v>
      </c>
      <c r="K376" s="302">
        <f t="shared" si="82"/>
        <v>247.53</v>
      </c>
      <c r="L376" s="301">
        <f t="shared" si="83"/>
        <v>4485.24</v>
      </c>
    </row>
    <row r="377" spans="2:12" x14ac:dyDescent="0.25">
      <c r="B377" s="314" t="s">
        <v>2122</v>
      </c>
      <c r="C377" s="311" t="s">
        <v>379</v>
      </c>
      <c r="D377" s="311"/>
      <c r="E377" s="312" t="s">
        <v>2123</v>
      </c>
      <c r="F377" s="311"/>
      <c r="G377" s="313"/>
      <c r="H377" s="312" t="s">
        <v>73</v>
      </c>
      <c r="I377" s="311">
        <f>SUBTOTAL(9,I378:I387)</f>
        <v>200469.11000000002</v>
      </c>
      <c r="J377" s="310"/>
      <c r="K377" s="309"/>
      <c r="L377" s="308">
        <f>SUBTOTAL(9,L378:L387)</f>
        <v>261008.72999999998</v>
      </c>
    </row>
    <row r="378" spans="2:12" x14ac:dyDescent="0.25">
      <c r="B378" s="307" t="s">
        <v>2124</v>
      </c>
      <c r="C378" s="305" t="s">
        <v>2125</v>
      </c>
      <c r="D378" s="305" t="s">
        <v>1336</v>
      </c>
      <c r="E378" s="306" t="s">
        <v>2126</v>
      </c>
      <c r="F378" s="305" t="s">
        <v>131</v>
      </c>
      <c r="G378" s="304">
        <v>193.79</v>
      </c>
      <c r="H378" s="303">
        <v>343.59</v>
      </c>
      <c r="I378" s="280">
        <f t="shared" ref="I378:I387" si="84">TRUNC(G378 * H378, 2)</f>
        <v>66584.3</v>
      </c>
      <c r="J378" s="409">
        <f t="shared" si="75"/>
        <v>0.30199999999999999</v>
      </c>
      <c r="K378" s="302">
        <f t="shared" ref="K378:K387" si="85">TRUNC(H378 * (1 + J378), 2)</f>
        <v>447.35</v>
      </c>
      <c r="L378" s="301">
        <f t="shared" ref="L378:L387" si="86">TRUNC(G378 * K378, 2)</f>
        <v>86691.95</v>
      </c>
    </row>
    <row r="379" spans="2:12" x14ac:dyDescent="0.25">
      <c r="B379" s="307" t="s">
        <v>2127</v>
      </c>
      <c r="C379" s="305" t="s">
        <v>2128</v>
      </c>
      <c r="D379" s="305" t="s">
        <v>1336</v>
      </c>
      <c r="E379" s="306" t="s">
        <v>2129</v>
      </c>
      <c r="F379" s="305" t="s">
        <v>141</v>
      </c>
      <c r="G379" s="304">
        <v>61.44</v>
      </c>
      <c r="H379" s="303">
        <v>69.819999999999993</v>
      </c>
      <c r="I379" s="280">
        <f t="shared" si="84"/>
        <v>4289.74</v>
      </c>
      <c r="J379" s="409">
        <f t="shared" si="75"/>
        <v>0.30199999999999999</v>
      </c>
      <c r="K379" s="302">
        <f t="shared" si="85"/>
        <v>90.9</v>
      </c>
      <c r="L379" s="301">
        <f t="shared" si="86"/>
        <v>5584.89</v>
      </c>
    </row>
    <row r="380" spans="2:12" x14ac:dyDescent="0.25">
      <c r="B380" s="307" t="s">
        <v>2130</v>
      </c>
      <c r="C380" s="305" t="s">
        <v>2131</v>
      </c>
      <c r="D380" s="305" t="s">
        <v>1336</v>
      </c>
      <c r="E380" s="306" t="s">
        <v>2132</v>
      </c>
      <c r="F380" s="305" t="s">
        <v>131</v>
      </c>
      <c r="G380" s="304">
        <v>60.28</v>
      </c>
      <c r="H380" s="303">
        <v>241.5</v>
      </c>
      <c r="I380" s="280">
        <f t="shared" si="84"/>
        <v>14557.62</v>
      </c>
      <c r="J380" s="409">
        <f t="shared" si="75"/>
        <v>0.30199999999999999</v>
      </c>
      <c r="K380" s="302">
        <f t="shared" si="85"/>
        <v>314.43</v>
      </c>
      <c r="L380" s="301">
        <f t="shared" si="86"/>
        <v>18953.84</v>
      </c>
    </row>
    <row r="381" spans="2:12" x14ac:dyDescent="0.25">
      <c r="B381" s="307" t="s">
        <v>2133</v>
      </c>
      <c r="C381" s="305" t="s">
        <v>2134</v>
      </c>
      <c r="D381" s="305" t="s">
        <v>1336</v>
      </c>
      <c r="E381" s="306" t="s">
        <v>2135</v>
      </c>
      <c r="F381" s="305" t="s">
        <v>131</v>
      </c>
      <c r="G381" s="304">
        <v>4.78</v>
      </c>
      <c r="H381" s="303">
        <v>511.87</v>
      </c>
      <c r="I381" s="280">
        <f t="shared" si="84"/>
        <v>2446.73</v>
      </c>
      <c r="J381" s="409">
        <f t="shared" si="75"/>
        <v>0.30199999999999999</v>
      </c>
      <c r="K381" s="302">
        <f t="shared" si="85"/>
        <v>666.45</v>
      </c>
      <c r="L381" s="301">
        <f t="shared" si="86"/>
        <v>3185.63</v>
      </c>
    </row>
    <row r="382" spans="2:12" x14ac:dyDescent="0.25">
      <c r="B382" s="307" t="s">
        <v>2136</v>
      </c>
      <c r="C382" s="305" t="s">
        <v>1044</v>
      </c>
      <c r="D382" s="305" t="s">
        <v>1336</v>
      </c>
      <c r="E382" s="306" t="s">
        <v>1045</v>
      </c>
      <c r="F382" s="305" t="s">
        <v>131</v>
      </c>
      <c r="G382" s="304">
        <v>7.77</v>
      </c>
      <c r="H382" s="303">
        <v>929.61</v>
      </c>
      <c r="I382" s="280">
        <f t="shared" si="84"/>
        <v>7223.06</v>
      </c>
      <c r="J382" s="409">
        <f t="shared" si="75"/>
        <v>0.30199999999999999</v>
      </c>
      <c r="K382" s="302">
        <f t="shared" si="85"/>
        <v>1210.3499999999999</v>
      </c>
      <c r="L382" s="301">
        <f t="shared" si="86"/>
        <v>9404.41</v>
      </c>
    </row>
    <row r="383" spans="2:12" x14ac:dyDescent="0.25">
      <c r="B383" s="307" t="s">
        <v>2137</v>
      </c>
      <c r="C383" s="305" t="s">
        <v>2138</v>
      </c>
      <c r="D383" s="305" t="s">
        <v>1336</v>
      </c>
      <c r="E383" s="306" t="s">
        <v>2139</v>
      </c>
      <c r="F383" s="305" t="s">
        <v>131</v>
      </c>
      <c r="G383" s="304">
        <v>145.34</v>
      </c>
      <c r="H383" s="303">
        <v>348.32</v>
      </c>
      <c r="I383" s="280">
        <f t="shared" si="84"/>
        <v>50624.82</v>
      </c>
      <c r="J383" s="409">
        <f t="shared" si="75"/>
        <v>0.30199999999999999</v>
      </c>
      <c r="K383" s="302">
        <f t="shared" si="85"/>
        <v>453.51</v>
      </c>
      <c r="L383" s="301">
        <f t="shared" si="86"/>
        <v>65913.14</v>
      </c>
    </row>
    <row r="384" spans="2:12" ht="25.5" x14ac:dyDescent="0.25">
      <c r="B384" s="307" t="s">
        <v>2140</v>
      </c>
      <c r="C384" s="305" t="s">
        <v>2141</v>
      </c>
      <c r="D384" s="305" t="s">
        <v>142</v>
      </c>
      <c r="E384" s="306" t="s">
        <v>2142</v>
      </c>
      <c r="F384" s="305" t="s">
        <v>131</v>
      </c>
      <c r="G384" s="304">
        <v>13.2</v>
      </c>
      <c r="H384" s="303">
        <v>1252.1099999999999</v>
      </c>
      <c r="I384" s="280">
        <f t="shared" si="84"/>
        <v>16527.849999999999</v>
      </c>
      <c r="J384" s="409">
        <f t="shared" si="75"/>
        <v>0.30199999999999999</v>
      </c>
      <c r="K384" s="302">
        <f t="shared" si="85"/>
        <v>1630.24</v>
      </c>
      <c r="L384" s="301">
        <f t="shared" si="86"/>
        <v>21519.16</v>
      </c>
    </row>
    <row r="385" spans="2:12" ht="25.5" x14ac:dyDescent="0.25">
      <c r="B385" s="307" t="s">
        <v>2143</v>
      </c>
      <c r="C385" s="305" t="s">
        <v>2144</v>
      </c>
      <c r="D385" s="305" t="s">
        <v>142</v>
      </c>
      <c r="E385" s="306" t="s">
        <v>2145</v>
      </c>
      <c r="F385" s="305" t="s">
        <v>131</v>
      </c>
      <c r="G385" s="304">
        <v>20</v>
      </c>
      <c r="H385" s="303">
        <v>1437.18</v>
      </c>
      <c r="I385" s="280">
        <f t="shared" si="84"/>
        <v>28743.599999999999</v>
      </c>
      <c r="J385" s="409">
        <f t="shared" si="75"/>
        <v>0.30199999999999999</v>
      </c>
      <c r="K385" s="302">
        <f t="shared" si="85"/>
        <v>1871.2</v>
      </c>
      <c r="L385" s="301">
        <f t="shared" si="86"/>
        <v>37424</v>
      </c>
    </row>
    <row r="386" spans="2:12" ht="25.5" x14ac:dyDescent="0.25">
      <c r="B386" s="307" t="s">
        <v>2146</v>
      </c>
      <c r="C386" s="305" t="s">
        <v>2147</v>
      </c>
      <c r="D386" s="305" t="s">
        <v>130</v>
      </c>
      <c r="E386" s="306" t="s">
        <v>2148</v>
      </c>
      <c r="F386" s="305" t="s">
        <v>131</v>
      </c>
      <c r="G386" s="304">
        <v>10.8</v>
      </c>
      <c r="H386" s="303">
        <v>717.03</v>
      </c>
      <c r="I386" s="280">
        <f t="shared" si="84"/>
        <v>7743.92</v>
      </c>
      <c r="J386" s="409">
        <f t="shared" si="75"/>
        <v>0.30199999999999999</v>
      </c>
      <c r="K386" s="302">
        <f t="shared" si="85"/>
        <v>933.57</v>
      </c>
      <c r="L386" s="301">
        <f t="shared" si="86"/>
        <v>10082.549999999999</v>
      </c>
    </row>
    <row r="387" spans="2:12" ht="25.5" x14ac:dyDescent="0.25">
      <c r="B387" s="307" t="s">
        <v>2149</v>
      </c>
      <c r="C387" s="305" t="s">
        <v>2150</v>
      </c>
      <c r="D387" s="305" t="s">
        <v>1336</v>
      </c>
      <c r="E387" s="306" t="s">
        <v>2151</v>
      </c>
      <c r="F387" s="305" t="s">
        <v>131</v>
      </c>
      <c r="G387" s="304">
        <v>2.4</v>
      </c>
      <c r="H387" s="303">
        <v>719.78</v>
      </c>
      <c r="I387" s="280">
        <f t="shared" si="84"/>
        <v>1727.47</v>
      </c>
      <c r="J387" s="409">
        <f t="shared" si="75"/>
        <v>0.30199999999999999</v>
      </c>
      <c r="K387" s="302">
        <f t="shared" si="85"/>
        <v>937.15</v>
      </c>
      <c r="L387" s="301">
        <f t="shared" si="86"/>
        <v>2249.16</v>
      </c>
    </row>
    <row r="388" spans="2:12" x14ac:dyDescent="0.25">
      <c r="B388" s="314" t="s">
        <v>2152</v>
      </c>
      <c r="C388" s="311" t="s">
        <v>379</v>
      </c>
      <c r="D388" s="311"/>
      <c r="E388" s="312" t="s">
        <v>959</v>
      </c>
      <c r="F388" s="311"/>
      <c r="G388" s="313"/>
      <c r="H388" s="312" t="s">
        <v>73</v>
      </c>
      <c r="I388" s="311">
        <f>SUBTOTAL(9,I389:I392)</f>
        <v>263986.78999999998</v>
      </c>
      <c r="J388" s="310"/>
      <c r="K388" s="309"/>
      <c r="L388" s="308">
        <f>SUBTOTAL(9,L389:L392)</f>
        <v>343690.68000000005</v>
      </c>
    </row>
    <row r="389" spans="2:12" x14ac:dyDescent="0.25">
      <c r="B389" s="307" t="s">
        <v>2153</v>
      </c>
      <c r="C389" s="305" t="s">
        <v>735</v>
      </c>
      <c r="D389" s="305" t="s">
        <v>1336</v>
      </c>
      <c r="E389" s="306" t="s">
        <v>197</v>
      </c>
      <c r="F389" s="305" t="s">
        <v>131</v>
      </c>
      <c r="G389" s="304">
        <v>1372.33</v>
      </c>
      <c r="H389" s="303">
        <v>6.75</v>
      </c>
      <c r="I389" s="280">
        <f t="shared" ref="I389:I392" si="87">TRUNC(G389 * H389, 2)</f>
        <v>9263.2199999999993</v>
      </c>
      <c r="J389" s="409">
        <f t="shared" si="75"/>
        <v>0.30199999999999999</v>
      </c>
      <c r="K389" s="302">
        <f t="shared" ref="K389:K392" si="88">TRUNC(H389 * (1 + J389), 2)</f>
        <v>8.7799999999999994</v>
      </c>
      <c r="L389" s="301">
        <f t="shared" ref="L389:L392" si="89">TRUNC(G389 * K389, 2)</f>
        <v>12049.05</v>
      </c>
    </row>
    <row r="390" spans="2:12" x14ac:dyDescent="0.25">
      <c r="B390" s="307" t="s">
        <v>2154</v>
      </c>
      <c r="C390" s="305" t="s">
        <v>808</v>
      </c>
      <c r="D390" s="305" t="s">
        <v>1336</v>
      </c>
      <c r="E390" s="306" t="s">
        <v>2155</v>
      </c>
      <c r="F390" s="305" t="s">
        <v>131</v>
      </c>
      <c r="G390" s="304">
        <v>464.47</v>
      </c>
      <c r="H390" s="303">
        <v>27.05</v>
      </c>
      <c r="I390" s="280">
        <f t="shared" si="87"/>
        <v>12563.91</v>
      </c>
      <c r="J390" s="409">
        <f t="shared" si="75"/>
        <v>0.30199999999999999</v>
      </c>
      <c r="K390" s="302">
        <f t="shared" si="88"/>
        <v>35.21</v>
      </c>
      <c r="L390" s="301">
        <f t="shared" si="89"/>
        <v>16353.98</v>
      </c>
    </row>
    <row r="391" spans="2:12" x14ac:dyDescent="0.25">
      <c r="B391" s="307" t="s">
        <v>2156</v>
      </c>
      <c r="C391" s="305" t="s">
        <v>1250</v>
      </c>
      <c r="D391" s="305" t="s">
        <v>1336</v>
      </c>
      <c r="E391" s="306" t="s">
        <v>1251</v>
      </c>
      <c r="F391" s="305" t="s">
        <v>131</v>
      </c>
      <c r="G391" s="304">
        <v>858.46</v>
      </c>
      <c r="H391" s="303">
        <v>21.96</v>
      </c>
      <c r="I391" s="280">
        <f t="shared" si="87"/>
        <v>18851.78</v>
      </c>
      <c r="J391" s="409">
        <f t="shared" si="75"/>
        <v>0.30199999999999999</v>
      </c>
      <c r="K391" s="302">
        <f t="shared" si="88"/>
        <v>28.59</v>
      </c>
      <c r="L391" s="301">
        <f t="shared" si="89"/>
        <v>24543.37</v>
      </c>
    </row>
    <row r="392" spans="2:12" ht="25.5" x14ac:dyDescent="0.25">
      <c r="B392" s="307" t="s">
        <v>2157</v>
      </c>
      <c r="C392" s="305" t="s">
        <v>2158</v>
      </c>
      <c r="D392" s="305" t="s">
        <v>130</v>
      </c>
      <c r="E392" s="306" t="s">
        <v>2159</v>
      </c>
      <c r="F392" s="305" t="s">
        <v>131</v>
      </c>
      <c r="G392" s="304">
        <v>464.47</v>
      </c>
      <c r="H392" s="303">
        <v>480.78</v>
      </c>
      <c r="I392" s="280">
        <f t="shared" si="87"/>
        <v>223307.88</v>
      </c>
      <c r="J392" s="409">
        <f t="shared" si="75"/>
        <v>0.30199999999999999</v>
      </c>
      <c r="K392" s="302">
        <f t="shared" si="88"/>
        <v>625.97</v>
      </c>
      <c r="L392" s="301">
        <f t="shared" si="89"/>
        <v>290744.28000000003</v>
      </c>
    </row>
    <row r="393" spans="2:12" x14ac:dyDescent="0.25">
      <c r="B393" s="314" t="s">
        <v>2160</v>
      </c>
      <c r="C393" s="311" t="s">
        <v>379</v>
      </c>
      <c r="D393" s="311"/>
      <c r="E393" s="312" t="s">
        <v>120</v>
      </c>
      <c r="F393" s="311"/>
      <c r="G393" s="313"/>
      <c r="H393" s="312" t="s">
        <v>73</v>
      </c>
      <c r="I393" s="311">
        <f>SUBTOTAL(9,I394:I394)</f>
        <v>1564.3</v>
      </c>
      <c r="J393" s="310"/>
      <c r="K393" s="309"/>
      <c r="L393" s="308">
        <f>SUBTOTAL(9,L394:L394)</f>
        <v>2036.47</v>
      </c>
    </row>
    <row r="394" spans="2:12" x14ac:dyDescent="0.25">
      <c r="B394" s="307" t="s">
        <v>2161</v>
      </c>
      <c r="C394" s="305" t="s">
        <v>2162</v>
      </c>
      <c r="D394" s="305" t="s">
        <v>1336</v>
      </c>
      <c r="E394" s="306" t="s">
        <v>2163</v>
      </c>
      <c r="F394" s="305" t="s">
        <v>131</v>
      </c>
      <c r="G394" s="304">
        <v>68.430000000000007</v>
      </c>
      <c r="H394" s="303">
        <v>22.86</v>
      </c>
      <c r="I394" s="280">
        <f t="shared" ref="I394" si="90">TRUNC(G394 * H394, 2)</f>
        <v>1564.3</v>
      </c>
      <c r="J394" s="409">
        <f t="shared" si="75"/>
        <v>0.30199999999999999</v>
      </c>
      <c r="K394" s="302">
        <f t="shared" ref="K394" si="91">TRUNC(H394 * (1 + J394), 2)</f>
        <v>29.76</v>
      </c>
      <c r="L394" s="301">
        <f t="shared" ref="L394" si="92">TRUNC(G394 * K394, 2)</f>
        <v>2036.47</v>
      </c>
    </row>
    <row r="395" spans="2:12" x14ac:dyDescent="0.25">
      <c r="B395" s="314" t="s">
        <v>2164</v>
      </c>
      <c r="C395" s="311" t="s">
        <v>379</v>
      </c>
      <c r="D395" s="311"/>
      <c r="E395" s="312" t="s">
        <v>2165</v>
      </c>
      <c r="F395" s="311"/>
      <c r="G395" s="313"/>
      <c r="H395" s="312" t="s">
        <v>73</v>
      </c>
      <c r="I395" s="311">
        <f>SUBTOTAL(9,I396:I406)</f>
        <v>606384.17999999993</v>
      </c>
      <c r="J395" s="310"/>
      <c r="K395" s="309"/>
      <c r="L395" s="308">
        <f>SUBTOTAL(9,L396:L406)</f>
        <v>789479.65</v>
      </c>
    </row>
    <row r="396" spans="2:12" x14ac:dyDescent="0.25">
      <c r="B396" s="314" t="s">
        <v>2166</v>
      </c>
      <c r="C396" s="311" t="s">
        <v>379</v>
      </c>
      <c r="D396" s="311"/>
      <c r="E396" s="312" t="s">
        <v>2167</v>
      </c>
      <c r="F396" s="311"/>
      <c r="G396" s="313"/>
      <c r="H396" s="312" t="s">
        <v>73</v>
      </c>
      <c r="I396" s="311">
        <f>SUBTOTAL(9,I397:I401)</f>
        <v>279340.03000000003</v>
      </c>
      <c r="J396" s="310"/>
      <c r="K396" s="309"/>
      <c r="L396" s="308">
        <f>SUBTOTAL(9,L397:L401)</f>
        <v>363678.04000000004</v>
      </c>
    </row>
    <row r="397" spans="2:12" x14ac:dyDescent="0.25">
      <c r="B397" s="307" t="s">
        <v>2168</v>
      </c>
      <c r="C397" s="305" t="s">
        <v>1050</v>
      </c>
      <c r="D397" s="305" t="s">
        <v>1336</v>
      </c>
      <c r="E397" s="306" t="s">
        <v>1051</v>
      </c>
      <c r="F397" s="305" t="s">
        <v>138</v>
      </c>
      <c r="G397" s="304">
        <v>96.7</v>
      </c>
      <c r="H397" s="303">
        <v>245.58</v>
      </c>
      <c r="I397" s="280">
        <f t="shared" ref="I397:I401" si="93">TRUNC(G397 * H397, 2)</f>
        <v>23747.58</v>
      </c>
      <c r="J397" s="409">
        <f t="shared" ref="J397:J406" si="94">+$L$3</f>
        <v>0.30199999999999999</v>
      </c>
      <c r="K397" s="302">
        <f t="shared" ref="K397:K401" si="95">TRUNC(H397 * (1 + J397), 2)</f>
        <v>319.74</v>
      </c>
      <c r="L397" s="301">
        <f t="shared" ref="L397:L401" si="96">TRUNC(G397 * K397, 2)</f>
        <v>30918.85</v>
      </c>
    </row>
    <row r="398" spans="2:12" ht="12.75" customHeight="1" x14ac:dyDescent="0.25">
      <c r="B398" s="307" t="s">
        <v>2169</v>
      </c>
      <c r="C398" s="305" t="s">
        <v>2170</v>
      </c>
      <c r="D398" s="305" t="s">
        <v>1336</v>
      </c>
      <c r="E398" s="306" t="s">
        <v>2171</v>
      </c>
      <c r="F398" s="305" t="s">
        <v>131</v>
      </c>
      <c r="G398" s="304">
        <v>967.01</v>
      </c>
      <c r="H398" s="303">
        <v>85.6</v>
      </c>
      <c r="I398" s="280">
        <f t="shared" si="93"/>
        <v>82776.05</v>
      </c>
      <c r="J398" s="409">
        <f t="shared" si="94"/>
        <v>0.30199999999999999</v>
      </c>
      <c r="K398" s="302">
        <f t="shared" si="95"/>
        <v>111.45</v>
      </c>
      <c r="L398" s="301">
        <f t="shared" si="96"/>
        <v>107773.26</v>
      </c>
    </row>
    <row r="399" spans="2:12" ht="25.5" x14ac:dyDescent="0.25">
      <c r="B399" s="307" t="s">
        <v>2172</v>
      </c>
      <c r="C399" s="305" t="s">
        <v>2173</v>
      </c>
      <c r="D399" s="305" t="s">
        <v>160</v>
      </c>
      <c r="E399" s="306" t="s">
        <v>2174</v>
      </c>
      <c r="F399" s="305" t="s">
        <v>2175</v>
      </c>
      <c r="G399" s="304">
        <v>2436.88</v>
      </c>
      <c r="H399" s="303">
        <v>11.58</v>
      </c>
      <c r="I399" s="280">
        <f t="shared" si="93"/>
        <v>28219.07</v>
      </c>
      <c r="J399" s="409">
        <f t="shared" si="94"/>
        <v>0.30199999999999999</v>
      </c>
      <c r="K399" s="302">
        <f t="shared" si="95"/>
        <v>15.07</v>
      </c>
      <c r="L399" s="301">
        <f t="shared" si="96"/>
        <v>36723.78</v>
      </c>
    </row>
    <row r="400" spans="2:12" x14ac:dyDescent="0.25">
      <c r="B400" s="307" t="s">
        <v>2176</v>
      </c>
      <c r="C400" s="305" t="s">
        <v>2177</v>
      </c>
      <c r="D400" s="305" t="s">
        <v>130</v>
      </c>
      <c r="E400" s="306" t="s">
        <v>2178</v>
      </c>
      <c r="F400" s="305" t="s">
        <v>131</v>
      </c>
      <c r="G400" s="304">
        <v>341.72</v>
      </c>
      <c r="H400" s="303">
        <v>55.45</v>
      </c>
      <c r="I400" s="280">
        <f t="shared" si="93"/>
        <v>18948.37</v>
      </c>
      <c r="J400" s="409">
        <f t="shared" si="94"/>
        <v>0.30199999999999999</v>
      </c>
      <c r="K400" s="302">
        <f t="shared" si="95"/>
        <v>72.19</v>
      </c>
      <c r="L400" s="301">
        <f t="shared" si="96"/>
        <v>24668.76</v>
      </c>
    </row>
    <row r="401" spans="2:12" x14ac:dyDescent="0.25">
      <c r="B401" s="307" t="s">
        <v>2179</v>
      </c>
      <c r="C401" s="305" t="s">
        <v>738</v>
      </c>
      <c r="D401" s="305" t="s">
        <v>1336</v>
      </c>
      <c r="E401" s="306" t="s">
        <v>2180</v>
      </c>
      <c r="F401" s="305" t="s">
        <v>131</v>
      </c>
      <c r="G401" s="304">
        <v>1242.45</v>
      </c>
      <c r="H401" s="303">
        <v>101.13</v>
      </c>
      <c r="I401" s="280">
        <f t="shared" si="93"/>
        <v>125648.96000000001</v>
      </c>
      <c r="J401" s="409">
        <f t="shared" si="94"/>
        <v>0.30199999999999999</v>
      </c>
      <c r="K401" s="302">
        <f t="shared" si="95"/>
        <v>131.66999999999999</v>
      </c>
      <c r="L401" s="301">
        <f t="shared" si="96"/>
        <v>163593.39000000001</v>
      </c>
    </row>
    <row r="402" spans="2:12" x14ac:dyDescent="0.25">
      <c r="B402" s="314" t="s">
        <v>2181</v>
      </c>
      <c r="C402" s="311" t="s">
        <v>379</v>
      </c>
      <c r="D402" s="311"/>
      <c r="E402" s="312" t="s">
        <v>2182</v>
      </c>
      <c r="F402" s="311"/>
      <c r="G402" s="313"/>
      <c r="H402" s="312" t="s">
        <v>73</v>
      </c>
      <c r="I402" s="311">
        <f>SUBTOTAL(9,I403:I403)</f>
        <v>148527.35999999999</v>
      </c>
      <c r="J402" s="310"/>
      <c r="K402" s="309"/>
      <c r="L402" s="308">
        <f>SUBTOTAL(9,L403:L403)</f>
        <v>193380.91</v>
      </c>
    </row>
    <row r="403" spans="2:12" ht="25.5" x14ac:dyDescent="0.25">
      <c r="B403" s="307" t="s">
        <v>2183</v>
      </c>
      <c r="C403" s="305" t="s">
        <v>2158</v>
      </c>
      <c r="D403" s="305" t="s">
        <v>130</v>
      </c>
      <c r="E403" s="306" t="s">
        <v>2159</v>
      </c>
      <c r="F403" s="305" t="s">
        <v>131</v>
      </c>
      <c r="G403" s="304">
        <v>308.93</v>
      </c>
      <c r="H403" s="303">
        <v>480.78</v>
      </c>
      <c r="I403" s="280">
        <f t="shared" ref="I403" si="97">TRUNC(G403 * H403, 2)</f>
        <v>148527.35999999999</v>
      </c>
      <c r="J403" s="409">
        <f t="shared" si="94"/>
        <v>0.30199999999999999</v>
      </c>
      <c r="K403" s="302">
        <f t="shared" ref="K403" si="98">TRUNC(H403 * (1 + J403), 2)</f>
        <v>625.97</v>
      </c>
      <c r="L403" s="301">
        <f t="shared" ref="L403" si="99">TRUNC(G403 * K403, 2)</f>
        <v>193380.91</v>
      </c>
    </row>
    <row r="404" spans="2:12" x14ac:dyDescent="0.25">
      <c r="B404" s="314" t="s">
        <v>2184</v>
      </c>
      <c r="C404" s="311" t="s">
        <v>379</v>
      </c>
      <c r="D404" s="311"/>
      <c r="E404" s="312" t="s">
        <v>960</v>
      </c>
      <c r="F404" s="311"/>
      <c r="G404" s="313"/>
      <c r="H404" s="312" t="s">
        <v>73</v>
      </c>
      <c r="I404" s="311">
        <f>SUBTOTAL(9,I405:I406)</f>
        <v>178516.78999999998</v>
      </c>
      <c r="J404" s="310"/>
      <c r="K404" s="309"/>
      <c r="L404" s="308">
        <f>SUBTOTAL(9,L405:L406)</f>
        <v>232420.7</v>
      </c>
    </row>
    <row r="405" spans="2:12" x14ac:dyDescent="0.25">
      <c r="B405" s="307" t="s">
        <v>2185</v>
      </c>
      <c r="C405" s="305" t="s">
        <v>2186</v>
      </c>
      <c r="D405" s="305" t="s">
        <v>1336</v>
      </c>
      <c r="E405" s="306" t="s">
        <v>2187</v>
      </c>
      <c r="F405" s="305" t="s">
        <v>131</v>
      </c>
      <c r="G405" s="304">
        <v>1613.46</v>
      </c>
      <c r="H405" s="303">
        <v>104.52</v>
      </c>
      <c r="I405" s="280">
        <f t="shared" ref="I405:I406" si="100">TRUNC(G405 * H405, 2)</f>
        <v>168638.83</v>
      </c>
      <c r="J405" s="409">
        <f t="shared" si="94"/>
        <v>0.30199999999999999</v>
      </c>
      <c r="K405" s="302">
        <f t="shared" ref="K405:K406" si="101">TRUNC(H405 * (1 + J405), 2)</f>
        <v>136.08000000000001</v>
      </c>
      <c r="L405" s="301">
        <f t="shared" ref="L405:L406" si="102">TRUNC(G405 * K405, 2)</f>
        <v>219559.63</v>
      </c>
    </row>
    <row r="406" spans="2:12" ht="12.75" customHeight="1" x14ac:dyDescent="0.25">
      <c r="B406" s="307" t="s">
        <v>2188</v>
      </c>
      <c r="C406" s="305" t="s">
        <v>2189</v>
      </c>
      <c r="D406" s="305" t="s">
        <v>1336</v>
      </c>
      <c r="E406" s="306" t="s">
        <v>2190</v>
      </c>
      <c r="F406" s="305" t="s">
        <v>131</v>
      </c>
      <c r="G406" s="304">
        <v>59.95</v>
      </c>
      <c r="H406" s="303">
        <v>164.77</v>
      </c>
      <c r="I406" s="280">
        <f t="shared" si="100"/>
        <v>9877.9599999999991</v>
      </c>
      <c r="J406" s="409">
        <f t="shared" si="94"/>
        <v>0.30199999999999999</v>
      </c>
      <c r="K406" s="302">
        <f t="shared" si="101"/>
        <v>214.53</v>
      </c>
      <c r="L406" s="301">
        <f t="shared" si="102"/>
        <v>12861.07</v>
      </c>
    </row>
    <row r="407" spans="2:12" x14ac:dyDescent="0.25">
      <c r="B407" s="314" t="s">
        <v>2191</v>
      </c>
      <c r="C407" s="311" t="s">
        <v>379</v>
      </c>
      <c r="D407" s="311"/>
      <c r="E407" s="312" t="s">
        <v>1339</v>
      </c>
      <c r="F407" s="311"/>
      <c r="G407" s="313"/>
      <c r="H407" s="312" t="s">
        <v>73</v>
      </c>
      <c r="I407" s="311">
        <f>SUBTOTAL(9,I408:I423)</f>
        <v>91257.069999999992</v>
      </c>
      <c r="J407" s="310"/>
      <c r="K407" s="309"/>
      <c r="L407" s="311">
        <f>SUBTOTAL(9,L408:L423)</f>
        <v>118785.64</v>
      </c>
    </row>
    <row r="408" spans="2:12" x14ac:dyDescent="0.25">
      <c r="B408" s="314" t="s">
        <v>2192</v>
      </c>
      <c r="C408" s="311" t="s">
        <v>379</v>
      </c>
      <c r="D408" s="311"/>
      <c r="E408" s="312" t="s">
        <v>966</v>
      </c>
      <c r="F408" s="311"/>
      <c r="G408" s="313"/>
      <c r="H408" s="312" t="s">
        <v>73</v>
      </c>
      <c r="I408" s="311">
        <f>SUBTOTAL(9,I409:I412)</f>
        <v>46061.45</v>
      </c>
      <c r="J408" s="310"/>
      <c r="K408" s="309"/>
      <c r="L408" s="308">
        <f>SUBTOTAL(9,L409:L412)</f>
        <v>59959.39</v>
      </c>
    </row>
    <row r="409" spans="2:12" x14ac:dyDescent="0.25">
      <c r="B409" s="307" t="s">
        <v>2193</v>
      </c>
      <c r="C409" s="305" t="s">
        <v>2194</v>
      </c>
      <c r="D409" s="305" t="s">
        <v>1336</v>
      </c>
      <c r="E409" s="306" t="s">
        <v>2195</v>
      </c>
      <c r="F409" s="305" t="s">
        <v>131</v>
      </c>
      <c r="G409" s="304">
        <v>434.03</v>
      </c>
      <c r="H409" s="303">
        <v>2.27</v>
      </c>
      <c r="I409" s="280">
        <f t="shared" ref="I409:I412" si="103">TRUNC(G409 * H409, 2)</f>
        <v>985.24</v>
      </c>
      <c r="J409" s="409">
        <f t="shared" ref="J409:J423" si="104">+$L$3</f>
        <v>0.30199999999999999</v>
      </c>
      <c r="K409" s="302">
        <f t="shared" ref="K409:K412" si="105">TRUNC(H409 * (1 + J409), 2)</f>
        <v>2.95</v>
      </c>
      <c r="L409" s="301">
        <f t="shared" ref="L409:L412" si="106">TRUNC(G409 * K409, 2)</f>
        <v>1280.3800000000001</v>
      </c>
    </row>
    <row r="410" spans="2:12" ht="12.75" customHeight="1" x14ac:dyDescent="0.25">
      <c r="B410" s="307" t="s">
        <v>2196</v>
      </c>
      <c r="C410" s="305" t="s">
        <v>2197</v>
      </c>
      <c r="D410" s="305" t="s">
        <v>1336</v>
      </c>
      <c r="E410" s="306" t="s">
        <v>2198</v>
      </c>
      <c r="F410" s="305" t="s">
        <v>131</v>
      </c>
      <c r="G410" s="304">
        <v>434.03</v>
      </c>
      <c r="H410" s="303">
        <v>14.37</v>
      </c>
      <c r="I410" s="280">
        <f t="shared" si="103"/>
        <v>6237.01</v>
      </c>
      <c r="J410" s="409">
        <f t="shared" si="104"/>
        <v>0.30199999999999999</v>
      </c>
      <c r="K410" s="302">
        <f t="shared" si="105"/>
        <v>18.7</v>
      </c>
      <c r="L410" s="301">
        <f t="shared" si="106"/>
        <v>8116.36</v>
      </c>
    </row>
    <row r="411" spans="2:12" ht="25.5" x14ac:dyDescent="0.25">
      <c r="B411" s="307" t="s">
        <v>2199</v>
      </c>
      <c r="C411" s="305" t="s">
        <v>2200</v>
      </c>
      <c r="D411" s="305" t="s">
        <v>164</v>
      </c>
      <c r="E411" s="306" t="s">
        <v>2201</v>
      </c>
      <c r="F411" s="305" t="s">
        <v>131</v>
      </c>
      <c r="G411" s="304">
        <v>1405.69</v>
      </c>
      <c r="H411" s="303">
        <v>11.3</v>
      </c>
      <c r="I411" s="280">
        <f t="shared" si="103"/>
        <v>15884.29</v>
      </c>
      <c r="J411" s="409">
        <f t="shared" si="104"/>
        <v>0.30199999999999999</v>
      </c>
      <c r="K411" s="302">
        <f t="shared" si="105"/>
        <v>14.71</v>
      </c>
      <c r="L411" s="301">
        <f t="shared" si="106"/>
        <v>20677.689999999999</v>
      </c>
    </row>
    <row r="412" spans="2:12" x14ac:dyDescent="0.25">
      <c r="B412" s="307" t="s">
        <v>2202</v>
      </c>
      <c r="C412" s="305" t="s">
        <v>736</v>
      </c>
      <c r="D412" s="305" t="s">
        <v>1336</v>
      </c>
      <c r="E412" s="306" t="s">
        <v>2203</v>
      </c>
      <c r="F412" s="305" t="s">
        <v>131</v>
      </c>
      <c r="G412" s="304">
        <v>1405.69</v>
      </c>
      <c r="H412" s="303">
        <v>16.329999999999998</v>
      </c>
      <c r="I412" s="280">
        <f t="shared" si="103"/>
        <v>22954.91</v>
      </c>
      <c r="J412" s="409">
        <f t="shared" si="104"/>
        <v>0.30199999999999999</v>
      </c>
      <c r="K412" s="302">
        <f t="shared" si="105"/>
        <v>21.26</v>
      </c>
      <c r="L412" s="301">
        <f t="shared" si="106"/>
        <v>29884.959999999999</v>
      </c>
    </row>
    <row r="413" spans="2:12" x14ac:dyDescent="0.25">
      <c r="B413" s="314" t="s">
        <v>2204</v>
      </c>
      <c r="C413" s="311" t="s">
        <v>379</v>
      </c>
      <c r="D413" s="311"/>
      <c r="E413" s="312" t="s">
        <v>967</v>
      </c>
      <c r="F413" s="311"/>
      <c r="G413" s="313"/>
      <c r="H413" s="312" t="s">
        <v>73</v>
      </c>
      <c r="I413" s="311">
        <f>SUBTOTAL(9,I414:I414)</f>
        <v>712.35</v>
      </c>
      <c r="J413" s="310"/>
      <c r="K413" s="309"/>
      <c r="L413" s="308">
        <f>SUBTOTAL(9,L414:L414)</f>
        <v>927.22</v>
      </c>
    </row>
    <row r="414" spans="2:12" x14ac:dyDescent="0.25">
      <c r="B414" s="307" t="s">
        <v>2205</v>
      </c>
      <c r="C414" s="305" t="s">
        <v>2206</v>
      </c>
      <c r="D414" s="305" t="s">
        <v>1336</v>
      </c>
      <c r="E414" s="306" t="s">
        <v>2207</v>
      </c>
      <c r="F414" s="305" t="s">
        <v>131</v>
      </c>
      <c r="G414" s="304">
        <v>68.430000000000007</v>
      </c>
      <c r="H414" s="303">
        <v>10.41</v>
      </c>
      <c r="I414" s="280">
        <f t="shared" ref="I414:I416" si="107">TRUNC(G414 * H414, 2)</f>
        <v>712.35</v>
      </c>
      <c r="J414" s="409">
        <f t="shared" si="104"/>
        <v>0.30199999999999999</v>
      </c>
      <c r="K414" s="302">
        <f t="shared" ref="K414:K416" si="108">TRUNC(H414 * (1 + J414), 2)</f>
        <v>13.55</v>
      </c>
      <c r="L414" s="301">
        <f t="shared" ref="L414:L416" si="109">TRUNC(G414 * K414, 2)</f>
        <v>927.22</v>
      </c>
    </row>
    <row r="415" spans="2:12" ht="12.75" customHeight="1" x14ac:dyDescent="0.25">
      <c r="B415" s="307" t="s">
        <v>2208</v>
      </c>
      <c r="C415" s="305" t="s">
        <v>2209</v>
      </c>
      <c r="D415" s="305" t="s">
        <v>1336</v>
      </c>
      <c r="E415" s="306" t="s">
        <v>2210</v>
      </c>
      <c r="F415" s="305" t="s">
        <v>131</v>
      </c>
      <c r="G415" s="304">
        <v>68.430000000000007</v>
      </c>
      <c r="H415" s="303">
        <v>2.31</v>
      </c>
      <c r="I415" s="280">
        <f t="shared" si="107"/>
        <v>158.07</v>
      </c>
      <c r="J415" s="409">
        <f t="shared" si="104"/>
        <v>0.30199999999999999</v>
      </c>
      <c r="K415" s="302">
        <f t="shared" si="108"/>
        <v>3</v>
      </c>
      <c r="L415" s="301">
        <f t="shared" si="109"/>
        <v>205.29</v>
      </c>
    </row>
    <row r="416" spans="2:12" x14ac:dyDescent="0.25">
      <c r="B416" s="307" t="s">
        <v>2211</v>
      </c>
      <c r="C416" s="305" t="s">
        <v>2212</v>
      </c>
      <c r="D416" s="305" t="s">
        <v>1336</v>
      </c>
      <c r="E416" s="306" t="s">
        <v>2213</v>
      </c>
      <c r="F416" s="305" t="s">
        <v>131</v>
      </c>
      <c r="G416" s="304">
        <v>68.430000000000007</v>
      </c>
      <c r="H416" s="303">
        <v>6.82</v>
      </c>
      <c r="I416" s="280">
        <f t="shared" si="107"/>
        <v>466.69</v>
      </c>
      <c r="J416" s="409">
        <f t="shared" si="104"/>
        <v>0.30199999999999999</v>
      </c>
      <c r="K416" s="302">
        <f t="shared" si="108"/>
        <v>8.8699999999999992</v>
      </c>
      <c r="L416" s="301">
        <f t="shared" si="109"/>
        <v>606.97</v>
      </c>
    </row>
    <row r="417" spans="2:12" x14ac:dyDescent="0.25">
      <c r="B417" s="314" t="s">
        <v>2214</v>
      </c>
      <c r="C417" s="311" t="s">
        <v>379</v>
      </c>
      <c r="D417" s="311"/>
      <c r="E417" s="312" t="s">
        <v>2215</v>
      </c>
      <c r="F417" s="311"/>
      <c r="G417" s="313"/>
      <c r="H417" s="312" t="s">
        <v>73</v>
      </c>
      <c r="I417" s="311">
        <f>SUBTOTAL(9,I418:I419)</f>
        <v>39614.879999999997</v>
      </c>
      <c r="J417" s="310"/>
      <c r="K417" s="309"/>
      <c r="L417" s="308">
        <f>SUBTOTAL(9,L418:L419)</f>
        <v>51562.54</v>
      </c>
    </row>
    <row r="418" spans="2:12" x14ac:dyDescent="0.25">
      <c r="B418" s="307" t="s">
        <v>2216</v>
      </c>
      <c r="C418" s="305" t="s">
        <v>2217</v>
      </c>
      <c r="D418" s="305" t="s">
        <v>1336</v>
      </c>
      <c r="E418" s="306" t="s">
        <v>2218</v>
      </c>
      <c r="F418" s="305" t="s">
        <v>131</v>
      </c>
      <c r="G418" s="304">
        <v>987.41</v>
      </c>
      <c r="H418" s="303">
        <v>20.059999999999999</v>
      </c>
      <c r="I418" s="280">
        <f t="shared" ref="I418:I419" si="110">TRUNC(G418 * H418, 2)</f>
        <v>19807.439999999999</v>
      </c>
      <c r="J418" s="409">
        <f t="shared" si="104"/>
        <v>0.30199999999999999</v>
      </c>
      <c r="K418" s="302">
        <f t="shared" ref="K418:K419" si="111">TRUNC(H418 * (1 + J418), 2)</f>
        <v>26.11</v>
      </c>
      <c r="L418" s="301">
        <f t="shared" ref="L418:L419" si="112">TRUNC(G418 * K418, 2)</f>
        <v>25781.27</v>
      </c>
    </row>
    <row r="419" spans="2:12" ht="12.75" customHeight="1" x14ac:dyDescent="0.25">
      <c r="B419" s="307" t="s">
        <v>2219</v>
      </c>
      <c r="C419" s="305" t="s">
        <v>2220</v>
      </c>
      <c r="D419" s="305" t="s">
        <v>1336</v>
      </c>
      <c r="E419" s="306" t="s">
        <v>2221</v>
      </c>
      <c r="F419" s="305" t="s">
        <v>131</v>
      </c>
      <c r="G419" s="304">
        <v>987.41</v>
      </c>
      <c r="H419" s="303">
        <v>20.059999999999999</v>
      </c>
      <c r="I419" s="280">
        <f t="shared" si="110"/>
        <v>19807.439999999999</v>
      </c>
      <c r="J419" s="409">
        <f t="shared" si="104"/>
        <v>0.30199999999999999</v>
      </c>
      <c r="K419" s="302">
        <f t="shared" si="111"/>
        <v>26.11</v>
      </c>
      <c r="L419" s="301">
        <f t="shared" si="112"/>
        <v>25781.27</v>
      </c>
    </row>
    <row r="420" spans="2:12" x14ac:dyDescent="0.25">
      <c r="B420" s="314" t="s">
        <v>2222</v>
      </c>
      <c r="C420" s="311" t="s">
        <v>379</v>
      </c>
      <c r="D420" s="311"/>
      <c r="E420" s="312" t="s">
        <v>2223</v>
      </c>
      <c r="F420" s="311"/>
      <c r="G420" s="313"/>
      <c r="H420" s="312" t="s">
        <v>73</v>
      </c>
      <c r="I420" s="311">
        <f>SUBTOTAL(9,I421:I423)</f>
        <v>4243.63</v>
      </c>
      <c r="J420" s="310"/>
      <c r="K420" s="309"/>
      <c r="L420" s="308">
        <f>SUBTOTAL(9,L421:L423)</f>
        <v>5524.2300000000005</v>
      </c>
    </row>
    <row r="421" spans="2:12" x14ac:dyDescent="0.25">
      <c r="B421" s="307" t="s">
        <v>2224</v>
      </c>
      <c r="C421" s="305" t="s">
        <v>2225</v>
      </c>
      <c r="D421" s="305" t="s">
        <v>1336</v>
      </c>
      <c r="E421" s="306" t="s">
        <v>2226</v>
      </c>
      <c r="F421" s="305" t="s">
        <v>141</v>
      </c>
      <c r="G421" s="304">
        <v>260.2</v>
      </c>
      <c r="H421" s="303">
        <v>13.62</v>
      </c>
      <c r="I421" s="280">
        <f t="shared" ref="I421:I423" si="113">TRUNC(G421 * H421, 2)</f>
        <v>3543.92</v>
      </c>
      <c r="J421" s="409">
        <f t="shared" si="104"/>
        <v>0.30199999999999999</v>
      </c>
      <c r="K421" s="302">
        <f t="shared" ref="K421:K423" si="114">TRUNC(H421 * (1 + J421), 2)</f>
        <v>17.73</v>
      </c>
      <c r="L421" s="301">
        <f t="shared" ref="L421:L423" si="115">TRUNC(G421 * K421, 2)</f>
        <v>4613.34</v>
      </c>
    </row>
    <row r="422" spans="2:12" ht="12.75" customHeight="1" x14ac:dyDescent="0.25">
      <c r="B422" s="307" t="s">
        <v>2227</v>
      </c>
      <c r="C422" s="305" t="s">
        <v>2228</v>
      </c>
      <c r="D422" s="305" t="s">
        <v>160</v>
      </c>
      <c r="E422" s="306" t="s">
        <v>2229</v>
      </c>
      <c r="F422" s="305" t="s">
        <v>131</v>
      </c>
      <c r="G422" s="304">
        <v>12.2</v>
      </c>
      <c r="H422" s="303">
        <v>22.71</v>
      </c>
      <c r="I422" s="280">
        <f t="shared" si="113"/>
        <v>277.06</v>
      </c>
      <c r="J422" s="409">
        <f t="shared" si="104"/>
        <v>0.30199999999999999</v>
      </c>
      <c r="K422" s="302">
        <f t="shared" si="114"/>
        <v>29.56</v>
      </c>
      <c r="L422" s="301">
        <f t="shared" si="115"/>
        <v>360.63</v>
      </c>
    </row>
    <row r="423" spans="2:12" ht="25.5" x14ac:dyDescent="0.25">
      <c r="B423" s="307" t="s">
        <v>2230</v>
      </c>
      <c r="C423" s="305" t="s">
        <v>2231</v>
      </c>
      <c r="D423" s="305" t="s">
        <v>160</v>
      </c>
      <c r="E423" s="306" t="s">
        <v>2232</v>
      </c>
      <c r="F423" s="305" t="s">
        <v>131</v>
      </c>
      <c r="G423" s="304">
        <v>10.08</v>
      </c>
      <c r="H423" s="303">
        <v>41.93</v>
      </c>
      <c r="I423" s="280">
        <f t="shared" si="113"/>
        <v>422.65</v>
      </c>
      <c r="J423" s="409">
        <f t="shared" si="104"/>
        <v>0.30199999999999999</v>
      </c>
      <c r="K423" s="302">
        <f t="shared" si="114"/>
        <v>54.59</v>
      </c>
      <c r="L423" s="301">
        <f t="shared" si="115"/>
        <v>550.26</v>
      </c>
    </row>
    <row r="424" spans="2:12" x14ac:dyDescent="0.25">
      <c r="B424" s="314" t="s">
        <v>2233</v>
      </c>
      <c r="C424" s="311" t="s">
        <v>379</v>
      </c>
      <c r="D424" s="311"/>
      <c r="E424" s="312" t="s">
        <v>2234</v>
      </c>
      <c r="F424" s="311"/>
      <c r="G424" s="313"/>
      <c r="H424" s="312" t="s">
        <v>73</v>
      </c>
      <c r="I424" s="311">
        <f>SUBTOTAL(9,I425:I436)</f>
        <v>104571.39</v>
      </c>
      <c r="J424" s="310"/>
      <c r="K424" s="309"/>
      <c r="L424" s="308">
        <f>SUBTOTAL(9,L425:L436)</f>
        <v>136136.73000000001</v>
      </c>
    </row>
    <row r="425" spans="2:12" x14ac:dyDescent="0.25">
      <c r="B425" s="307" t="s">
        <v>2235</v>
      </c>
      <c r="C425" s="305" t="s">
        <v>2236</v>
      </c>
      <c r="D425" s="305" t="s">
        <v>130</v>
      </c>
      <c r="E425" s="306" t="s">
        <v>2237</v>
      </c>
      <c r="F425" s="305" t="s">
        <v>159</v>
      </c>
      <c r="G425" s="304">
        <v>6</v>
      </c>
      <c r="H425" s="303">
        <v>153.59</v>
      </c>
      <c r="I425" s="280">
        <f t="shared" ref="I425:I436" si="116">TRUNC(G425 * H425, 2)</f>
        <v>921.54</v>
      </c>
      <c r="J425" s="409">
        <f t="shared" ref="J425:J442" si="117">+$L$3</f>
        <v>0.30199999999999999</v>
      </c>
      <c r="K425" s="302">
        <f t="shared" ref="K425:K436" si="118">TRUNC(H425 * (1 + J425), 2)</f>
        <v>199.97</v>
      </c>
      <c r="L425" s="301">
        <f t="shared" ref="L425:L436" si="119">TRUNC(G425 * K425, 2)</f>
        <v>1199.82</v>
      </c>
    </row>
    <row r="426" spans="2:12" x14ac:dyDescent="0.25">
      <c r="B426" s="307" t="s">
        <v>2238</v>
      </c>
      <c r="C426" s="305" t="s">
        <v>2239</v>
      </c>
      <c r="D426" s="305" t="s">
        <v>160</v>
      </c>
      <c r="E426" s="306" t="s">
        <v>2240</v>
      </c>
      <c r="F426" s="305" t="s">
        <v>131</v>
      </c>
      <c r="G426" s="304">
        <v>139.29</v>
      </c>
      <c r="H426" s="303">
        <v>68.25</v>
      </c>
      <c r="I426" s="280">
        <f t="shared" si="116"/>
        <v>9506.5400000000009</v>
      </c>
      <c r="J426" s="409">
        <f t="shared" si="117"/>
        <v>0.30199999999999999</v>
      </c>
      <c r="K426" s="302">
        <f t="shared" si="118"/>
        <v>88.86</v>
      </c>
      <c r="L426" s="301">
        <f t="shared" si="119"/>
        <v>12377.3</v>
      </c>
    </row>
    <row r="427" spans="2:12" x14ac:dyDescent="0.25">
      <c r="B427" s="307" t="s">
        <v>2241</v>
      </c>
      <c r="C427" s="305" t="s">
        <v>2242</v>
      </c>
      <c r="D427" s="305" t="s">
        <v>164</v>
      </c>
      <c r="E427" s="306" t="s">
        <v>2243</v>
      </c>
      <c r="F427" s="305" t="s">
        <v>136</v>
      </c>
      <c r="G427" s="304">
        <v>24</v>
      </c>
      <c r="H427" s="303">
        <v>165.74</v>
      </c>
      <c r="I427" s="280">
        <f t="shared" si="116"/>
        <v>3977.76</v>
      </c>
      <c r="J427" s="409">
        <f t="shared" si="117"/>
        <v>0.30199999999999999</v>
      </c>
      <c r="K427" s="302">
        <f t="shared" si="118"/>
        <v>215.79</v>
      </c>
      <c r="L427" s="301">
        <f t="shared" si="119"/>
        <v>5178.96</v>
      </c>
    </row>
    <row r="428" spans="2:12" x14ac:dyDescent="0.25">
      <c r="B428" s="307" t="s">
        <v>2244</v>
      </c>
      <c r="C428" s="305" t="s">
        <v>2245</v>
      </c>
      <c r="D428" s="305" t="s">
        <v>1336</v>
      </c>
      <c r="E428" s="306" t="s">
        <v>2246</v>
      </c>
      <c r="F428" s="305" t="s">
        <v>131</v>
      </c>
      <c r="G428" s="304">
        <v>1111.52</v>
      </c>
      <c r="H428" s="303">
        <v>2.81</v>
      </c>
      <c r="I428" s="280">
        <f t="shared" si="116"/>
        <v>3123.37</v>
      </c>
      <c r="J428" s="409">
        <f t="shared" si="117"/>
        <v>0.30199999999999999</v>
      </c>
      <c r="K428" s="302">
        <f t="shared" si="118"/>
        <v>3.65</v>
      </c>
      <c r="L428" s="301">
        <f t="shared" si="119"/>
        <v>4057.04</v>
      </c>
    </row>
    <row r="429" spans="2:12" x14ac:dyDescent="0.25">
      <c r="B429" s="307" t="s">
        <v>2247</v>
      </c>
      <c r="C429" s="305" t="s">
        <v>2248</v>
      </c>
      <c r="D429" s="305" t="s">
        <v>164</v>
      </c>
      <c r="E429" s="306" t="s">
        <v>2249</v>
      </c>
      <c r="F429" s="305" t="s">
        <v>136</v>
      </c>
      <c r="G429" s="304">
        <v>1048</v>
      </c>
      <c r="H429" s="303">
        <v>20.2</v>
      </c>
      <c r="I429" s="280">
        <f t="shared" si="116"/>
        <v>21169.599999999999</v>
      </c>
      <c r="J429" s="409">
        <f t="shared" si="117"/>
        <v>0.30199999999999999</v>
      </c>
      <c r="K429" s="302">
        <f t="shared" si="118"/>
        <v>26.3</v>
      </c>
      <c r="L429" s="301">
        <f t="shared" si="119"/>
        <v>27562.400000000001</v>
      </c>
    </row>
    <row r="430" spans="2:12" x14ac:dyDescent="0.25">
      <c r="B430" s="307" t="s">
        <v>2250</v>
      </c>
      <c r="C430" s="305" t="s">
        <v>2251</v>
      </c>
      <c r="D430" s="305" t="s">
        <v>969</v>
      </c>
      <c r="E430" s="306" t="s">
        <v>2252</v>
      </c>
      <c r="F430" s="305" t="s">
        <v>131</v>
      </c>
      <c r="G430" s="304">
        <v>29.1</v>
      </c>
      <c r="H430" s="303">
        <v>27.8</v>
      </c>
      <c r="I430" s="280">
        <f t="shared" si="116"/>
        <v>808.98</v>
      </c>
      <c r="J430" s="409">
        <f t="shared" si="117"/>
        <v>0.30199999999999999</v>
      </c>
      <c r="K430" s="302">
        <f t="shared" si="118"/>
        <v>36.19</v>
      </c>
      <c r="L430" s="301">
        <f t="shared" si="119"/>
        <v>1053.1199999999999</v>
      </c>
    </row>
    <row r="431" spans="2:12" ht="25.5" x14ac:dyDescent="0.25">
      <c r="B431" s="307" t="s">
        <v>2253</v>
      </c>
      <c r="C431" s="305" t="s">
        <v>2254</v>
      </c>
      <c r="D431" s="305" t="s">
        <v>164</v>
      </c>
      <c r="E431" s="306" t="s">
        <v>2255</v>
      </c>
      <c r="F431" s="305" t="s">
        <v>136</v>
      </c>
      <c r="G431" s="304">
        <v>12</v>
      </c>
      <c r="H431" s="303">
        <v>107.91</v>
      </c>
      <c r="I431" s="280">
        <f t="shared" si="116"/>
        <v>1294.92</v>
      </c>
      <c r="J431" s="409">
        <f t="shared" si="117"/>
        <v>0.30199999999999999</v>
      </c>
      <c r="K431" s="302">
        <f t="shared" si="118"/>
        <v>140.49</v>
      </c>
      <c r="L431" s="301">
        <f t="shared" si="119"/>
        <v>1685.88</v>
      </c>
    </row>
    <row r="432" spans="2:12" x14ac:dyDescent="0.25">
      <c r="B432" s="307" t="s">
        <v>2256</v>
      </c>
      <c r="C432" s="305" t="s">
        <v>2257</v>
      </c>
      <c r="D432" s="305" t="s">
        <v>969</v>
      </c>
      <c r="E432" s="306" t="s">
        <v>2258</v>
      </c>
      <c r="F432" s="305" t="s">
        <v>131</v>
      </c>
      <c r="G432" s="304">
        <v>23.71</v>
      </c>
      <c r="H432" s="303">
        <v>194.57</v>
      </c>
      <c r="I432" s="280">
        <f t="shared" si="116"/>
        <v>4613.25</v>
      </c>
      <c r="J432" s="409">
        <f t="shared" si="117"/>
        <v>0.30199999999999999</v>
      </c>
      <c r="K432" s="302">
        <f t="shared" si="118"/>
        <v>253.33</v>
      </c>
      <c r="L432" s="301">
        <f t="shared" si="119"/>
        <v>6006.45</v>
      </c>
    </row>
    <row r="433" spans="2:12" x14ac:dyDescent="0.25">
      <c r="B433" s="307" t="s">
        <v>2259</v>
      </c>
      <c r="C433" s="305" t="s">
        <v>2260</v>
      </c>
      <c r="D433" s="305" t="s">
        <v>969</v>
      </c>
      <c r="E433" s="306" t="s">
        <v>2261</v>
      </c>
      <c r="F433" s="305" t="s">
        <v>131</v>
      </c>
      <c r="G433" s="304">
        <v>272.52999999999997</v>
      </c>
      <c r="H433" s="303">
        <v>124.08</v>
      </c>
      <c r="I433" s="280">
        <f t="shared" si="116"/>
        <v>33815.519999999997</v>
      </c>
      <c r="J433" s="409">
        <f t="shared" si="117"/>
        <v>0.30199999999999999</v>
      </c>
      <c r="K433" s="302">
        <f t="shared" si="118"/>
        <v>161.55000000000001</v>
      </c>
      <c r="L433" s="301">
        <f t="shared" si="119"/>
        <v>44027.22</v>
      </c>
    </row>
    <row r="434" spans="2:12" x14ac:dyDescent="0.25">
      <c r="B434" s="307" t="s">
        <v>2262</v>
      </c>
      <c r="C434" s="305" t="s">
        <v>2263</v>
      </c>
      <c r="D434" s="305" t="s">
        <v>969</v>
      </c>
      <c r="E434" s="306" t="s">
        <v>2264</v>
      </c>
      <c r="F434" s="305" t="s">
        <v>131</v>
      </c>
      <c r="G434" s="304">
        <v>65.5</v>
      </c>
      <c r="H434" s="303">
        <v>55.63</v>
      </c>
      <c r="I434" s="280">
        <f t="shared" si="116"/>
        <v>3643.76</v>
      </c>
      <c r="J434" s="409">
        <f t="shared" si="117"/>
        <v>0.30199999999999999</v>
      </c>
      <c r="K434" s="302">
        <f t="shared" si="118"/>
        <v>72.430000000000007</v>
      </c>
      <c r="L434" s="301">
        <f t="shared" si="119"/>
        <v>4744.16</v>
      </c>
    </row>
    <row r="435" spans="2:12" x14ac:dyDescent="0.25">
      <c r="B435" s="307" t="s">
        <v>2265</v>
      </c>
      <c r="C435" s="305" t="s">
        <v>2266</v>
      </c>
      <c r="D435" s="305" t="s">
        <v>969</v>
      </c>
      <c r="E435" s="306" t="s">
        <v>2267</v>
      </c>
      <c r="F435" s="305" t="s">
        <v>131</v>
      </c>
      <c r="G435" s="304">
        <v>466</v>
      </c>
      <c r="H435" s="303">
        <v>21.22</v>
      </c>
      <c r="I435" s="280">
        <f t="shared" si="116"/>
        <v>9888.52</v>
      </c>
      <c r="J435" s="409">
        <f t="shared" si="117"/>
        <v>0.30199999999999999</v>
      </c>
      <c r="K435" s="302">
        <f t="shared" si="118"/>
        <v>27.62</v>
      </c>
      <c r="L435" s="301">
        <f t="shared" si="119"/>
        <v>12870.92</v>
      </c>
    </row>
    <row r="436" spans="2:12" x14ac:dyDescent="0.25">
      <c r="B436" s="307" t="s">
        <v>2268</v>
      </c>
      <c r="C436" s="305" t="s">
        <v>2269</v>
      </c>
      <c r="D436" s="305" t="s">
        <v>969</v>
      </c>
      <c r="E436" s="306" t="s">
        <v>2270</v>
      </c>
      <c r="F436" s="305" t="s">
        <v>131</v>
      </c>
      <c r="G436" s="304">
        <v>67.650000000000006</v>
      </c>
      <c r="H436" s="303">
        <v>174.54</v>
      </c>
      <c r="I436" s="280">
        <f t="shared" si="116"/>
        <v>11807.63</v>
      </c>
      <c r="J436" s="409">
        <f t="shared" si="117"/>
        <v>0.30199999999999999</v>
      </c>
      <c r="K436" s="302">
        <f t="shared" si="118"/>
        <v>227.25</v>
      </c>
      <c r="L436" s="301">
        <f t="shared" si="119"/>
        <v>15373.46</v>
      </c>
    </row>
    <row r="437" spans="2:12" x14ac:dyDescent="0.25">
      <c r="B437" s="314" t="s">
        <v>2271</v>
      </c>
      <c r="C437" s="311" t="s">
        <v>379</v>
      </c>
      <c r="D437" s="311"/>
      <c r="E437" s="312" t="s">
        <v>32</v>
      </c>
      <c r="F437" s="311"/>
      <c r="G437" s="313"/>
      <c r="H437" s="312" t="s">
        <v>73</v>
      </c>
      <c r="I437" s="311">
        <f>SUBTOTAL(9,I438:I443)</f>
        <v>115050.48</v>
      </c>
      <c r="J437" s="310"/>
      <c r="K437" s="309"/>
      <c r="L437" s="308">
        <f>SUBTOTAL(9,L438:L443)</f>
        <v>148297.53999999998</v>
      </c>
    </row>
    <row r="438" spans="2:12" x14ac:dyDescent="0.25">
      <c r="B438" s="307" t="s">
        <v>2272</v>
      </c>
      <c r="C438" s="305" t="s">
        <v>885</v>
      </c>
      <c r="D438" s="305" t="s">
        <v>1336</v>
      </c>
      <c r="E438" s="306" t="s">
        <v>198</v>
      </c>
      <c r="F438" s="305" t="s">
        <v>131</v>
      </c>
      <c r="G438" s="304">
        <v>13202.93</v>
      </c>
      <c r="H438" s="303">
        <v>4.6100000000000003</v>
      </c>
      <c r="I438" s="280">
        <f t="shared" ref="I438:I443" si="120">TRUNC(G438 * H438, 2)</f>
        <v>60865.5</v>
      </c>
      <c r="J438" s="409">
        <f t="shared" si="117"/>
        <v>0.30199999999999999</v>
      </c>
      <c r="K438" s="302">
        <f t="shared" ref="K438:K443" si="121">TRUNC(H438 * (1 + J438), 2)</f>
        <v>6</v>
      </c>
      <c r="L438" s="301">
        <f t="shared" ref="L438:L443" si="122">TRUNC(G438 * K438, 2)</f>
        <v>79217.58</v>
      </c>
    </row>
    <row r="439" spans="2:12" x14ac:dyDescent="0.25">
      <c r="B439" s="307" t="s">
        <v>2273</v>
      </c>
      <c r="C439" s="305" t="s">
        <v>2274</v>
      </c>
      <c r="D439" s="305" t="s">
        <v>1097</v>
      </c>
      <c r="E439" s="306" t="s">
        <v>2275</v>
      </c>
      <c r="F439" s="305" t="s">
        <v>131</v>
      </c>
      <c r="G439" s="304">
        <v>13202.93</v>
      </c>
      <c r="H439" s="303">
        <v>0.17</v>
      </c>
      <c r="I439" s="280">
        <f t="shared" si="120"/>
        <v>2244.4899999999998</v>
      </c>
      <c r="J439" s="409">
        <f t="shared" si="117"/>
        <v>0.30199999999999999</v>
      </c>
      <c r="K439" s="302">
        <f t="shared" si="121"/>
        <v>0.22</v>
      </c>
      <c r="L439" s="301">
        <f t="shared" si="122"/>
        <v>2904.64</v>
      </c>
    </row>
    <row r="440" spans="2:12" x14ac:dyDescent="0.25">
      <c r="B440" s="307" t="s">
        <v>2276</v>
      </c>
      <c r="C440" s="305" t="s">
        <v>2277</v>
      </c>
      <c r="D440" s="305" t="s">
        <v>1336</v>
      </c>
      <c r="E440" s="306" t="s">
        <v>2278</v>
      </c>
      <c r="F440" s="305" t="s">
        <v>188</v>
      </c>
      <c r="G440" s="304">
        <v>9</v>
      </c>
      <c r="H440" s="303">
        <v>502.86</v>
      </c>
      <c r="I440" s="280">
        <f t="shared" si="120"/>
        <v>4525.74</v>
      </c>
      <c r="J440" s="409">
        <f t="shared" si="117"/>
        <v>0.30199999999999999</v>
      </c>
      <c r="K440" s="302">
        <f t="shared" si="121"/>
        <v>654.72</v>
      </c>
      <c r="L440" s="301">
        <f t="shared" si="122"/>
        <v>5892.48</v>
      </c>
    </row>
    <row r="441" spans="2:12" x14ac:dyDescent="0.25">
      <c r="B441" s="307" t="s">
        <v>2279</v>
      </c>
      <c r="C441" s="305" t="s">
        <v>2280</v>
      </c>
      <c r="D441" s="305" t="s">
        <v>164</v>
      </c>
      <c r="E441" s="306" t="s">
        <v>2281</v>
      </c>
      <c r="F441" s="305" t="s">
        <v>136</v>
      </c>
      <c r="G441" s="304">
        <v>1</v>
      </c>
      <c r="H441" s="303">
        <v>6190.36</v>
      </c>
      <c r="I441" s="280">
        <f t="shared" si="120"/>
        <v>6190.36</v>
      </c>
      <c r="J441" s="409">
        <f t="shared" si="117"/>
        <v>0.30199999999999999</v>
      </c>
      <c r="K441" s="302">
        <f t="shared" si="121"/>
        <v>8059.84</v>
      </c>
      <c r="L441" s="301">
        <f t="shared" si="122"/>
        <v>8059.84</v>
      </c>
    </row>
    <row r="442" spans="2:12" x14ac:dyDescent="0.25">
      <c r="B442" s="307" t="s">
        <v>2282</v>
      </c>
      <c r="C442" s="305" t="s">
        <v>2283</v>
      </c>
      <c r="D442" s="305" t="s">
        <v>142</v>
      </c>
      <c r="E442" s="306" t="s">
        <v>2284</v>
      </c>
      <c r="F442" s="305" t="s">
        <v>131</v>
      </c>
      <c r="G442" s="304">
        <v>28.38</v>
      </c>
      <c r="H442" s="303">
        <v>288.20999999999998</v>
      </c>
      <c r="I442" s="280">
        <f t="shared" si="120"/>
        <v>8179.39</v>
      </c>
      <c r="J442" s="409">
        <f t="shared" si="117"/>
        <v>0.30199999999999999</v>
      </c>
      <c r="K442" s="302">
        <f t="shared" si="121"/>
        <v>375.24</v>
      </c>
      <c r="L442" s="301">
        <f t="shared" si="122"/>
        <v>10649.31</v>
      </c>
    </row>
    <row r="443" spans="2:12" x14ac:dyDescent="0.25">
      <c r="B443" s="307" t="s">
        <v>2285</v>
      </c>
      <c r="C443" s="305" t="s">
        <v>2286</v>
      </c>
      <c r="D443" s="305" t="s">
        <v>1635</v>
      </c>
      <c r="E443" s="306" t="s">
        <v>2287</v>
      </c>
      <c r="F443" s="305" t="s">
        <v>131</v>
      </c>
      <c r="G443" s="304">
        <v>44.06</v>
      </c>
      <c r="H443" s="303">
        <v>750</v>
      </c>
      <c r="I443" s="280">
        <f t="shared" si="120"/>
        <v>33045</v>
      </c>
      <c r="J443" s="442">
        <f>+$L$4</f>
        <v>0.2581</v>
      </c>
      <c r="K443" s="302">
        <f t="shared" si="121"/>
        <v>943.57</v>
      </c>
      <c r="L443" s="301">
        <f t="shared" si="122"/>
        <v>41573.69</v>
      </c>
    </row>
    <row r="444" spans="2:12" x14ac:dyDescent="0.25">
      <c r="B444" s="314" t="s">
        <v>721</v>
      </c>
      <c r="C444" s="311" t="s">
        <v>379</v>
      </c>
      <c r="D444" s="311"/>
      <c r="E444" s="312" t="s">
        <v>2288</v>
      </c>
      <c r="F444" s="311"/>
      <c r="G444" s="313"/>
      <c r="H444" s="312" t="s">
        <v>73</v>
      </c>
      <c r="I444" s="311">
        <f>SUBTOTAL(9,I445:I796)</f>
        <v>4066080.3999999985</v>
      </c>
      <c r="J444" s="310"/>
      <c r="K444" s="309"/>
      <c r="L444" s="308">
        <f>SUBTOTAL(9,L445:L796)</f>
        <v>5222435.0200000005</v>
      </c>
    </row>
    <row r="445" spans="2:12" x14ac:dyDescent="0.25">
      <c r="B445" s="314" t="s">
        <v>147</v>
      </c>
      <c r="C445" s="311" t="s">
        <v>379</v>
      </c>
      <c r="D445" s="311"/>
      <c r="E445" s="312" t="s">
        <v>1370</v>
      </c>
      <c r="F445" s="311"/>
      <c r="G445" s="313"/>
      <c r="H445" s="312" t="s">
        <v>73</v>
      </c>
      <c r="I445" s="311">
        <f>SUBTOTAL(9,I446:I448)</f>
        <v>31297.200000000001</v>
      </c>
      <c r="J445" s="310"/>
      <c r="K445" s="309"/>
      <c r="L445" s="308">
        <f>SUBTOTAL(9,L446:L448)</f>
        <v>40746.839999999997</v>
      </c>
    </row>
    <row r="446" spans="2:12" x14ac:dyDescent="0.25">
      <c r="B446" s="307" t="s">
        <v>148</v>
      </c>
      <c r="C446" s="305" t="s">
        <v>718</v>
      </c>
      <c r="D446" s="305" t="s">
        <v>1336</v>
      </c>
      <c r="E446" s="306" t="s">
        <v>140</v>
      </c>
      <c r="F446" s="305" t="s">
        <v>339</v>
      </c>
      <c r="G446" s="304">
        <v>300</v>
      </c>
      <c r="H446" s="303">
        <v>35.020000000000003</v>
      </c>
      <c r="I446" s="280">
        <f t="shared" ref="I446:I448" si="123">TRUNC(G446 * H446, 2)</f>
        <v>10506</v>
      </c>
      <c r="J446" s="409">
        <f t="shared" ref="J446:J448" si="124">+$L$3</f>
        <v>0.30199999999999999</v>
      </c>
      <c r="K446" s="302">
        <f t="shared" ref="K446:K448" si="125">TRUNC(H446 * (1 + J446), 2)</f>
        <v>45.59</v>
      </c>
      <c r="L446" s="301">
        <f t="shared" ref="L446:L448" si="126">TRUNC(G446 * K446, 2)</f>
        <v>13677</v>
      </c>
    </row>
    <row r="447" spans="2:12" ht="25.5" x14ac:dyDescent="0.25">
      <c r="B447" s="307" t="s">
        <v>652</v>
      </c>
      <c r="C447" s="305" t="s">
        <v>2289</v>
      </c>
      <c r="D447" s="305" t="s">
        <v>130</v>
      </c>
      <c r="E447" s="306" t="s">
        <v>2290</v>
      </c>
      <c r="F447" s="305" t="s">
        <v>136</v>
      </c>
      <c r="G447" s="304">
        <v>36</v>
      </c>
      <c r="H447" s="303">
        <v>309.2</v>
      </c>
      <c r="I447" s="280">
        <f t="shared" si="123"/>
        <v>11131.2</v>
      </c>
      <c r="J447" s="409">
        <f t="shared" si="124"/>
        <v>0.30199999999999999</v>
      </c>
      <c r="K447" s="302">
        <f t="shared" si="125"/>
        <v>402.57</v>
      </c>
      <c r="L447" s="301">
        <f t="shared" si="126"/>
        <v>14492.52</v>
      </c>
    </row>
    <row r="448" spans="2:12" ht="25.5" x14ac:dyDescent="0.25">
      <c r="B448" s="307" t="s">
        <v>907</v>
      </c>
      <c r="C448" s="305" t="s">
        <v>2291</v>
      </c>
      <c r="D448" s="305" t="s">
        <v>130</v>
      </c>
      <c r="E448" s="306" t="s">
        <v>2292</v>
      </c>
      <c r="F448" s="305" t="s">
        <v>2293</v>
      </c>
      <c r="G448" s="304">
        <v>12</v>
      </c>
      <c r="H448" s="303">
        <v>805</v>
      </c>
      <c r="I448" s="280">
        <f t="shared" si="123"/>
        <v>9660</v>
      </c>
      <c r="J448" s="409">
        <f t="shared" si="124"/>
        <v>0.30199999999999999</v>
      </c>
      <c r="K448" s="302">
        <f t="shared" si="125"/>
        <v>1048.1099999999999</v>
      </c>
      <c r="L448" s="301">
        <f t="shared" si="126"/>
        <v>12577.32</v>
      </c>
    </row>
    <row r="449" spans="2:12" x14ac:dyDescent="0.25">
      <c r="B449" s="314" t="s">
        <v>2294</v>
      </c>
      <c r="C449" s="311" t="s">
        <v>379</v>
      </c>
      <c r="D449" s="311"/>
      <c r="E449" s="312" t="s">
        <v>1375</v>
      </c>
      <c r="F449" s="311"/>
      <c r="G449" s="313"/>
      <c r="H449" s="312" t="s">
        <v>73</v>
      </c>
      <c r="I449" s="311">
        <f>SUBTOTAL(9,I450:I451)</f>
        <v>13174.920000000002</v>
      </c>
      <c r="J449" s="310"/>
      <c r="K449" s="309"/>
      <c r="L449" s="308">
        <f>SUBTOTAL(9,L450:L451)</f>
        <v>17146.77</v>
      </c>
    </row>
    <row r="450" spans="2:12" x14ac:dyDescent="0.25">
      <c r="B450" s="307" t="s">
        <v>2295</v>
      </c>
      <c r="C450" s="305" t="s">
        <v>906</v>
      </c>
      <c r="D450" s="305" t="s">
        <v>1336</v>
      </c>
      <c r="E450" s="306" t="s">
        <v>2296</v>
      </c>
      <c r="F450" s="305" t="s">
        <v>138</v>
      </c>
      <c r="G450" s="304">
        <v>569.85</v>
      </c>
      <c r="H450" s="303">
        <v>15.43</v>
      </c>
      <c r="I450" s="280">
        <f t="shared" ref="I450:I451" si="127">TRUNC(G450 * H450, 2)</f>
        <v>8792.7800000000007</v>
      </c>
      <c r="J450" s="409">
        <f t="shared" ref="J450:J454" si="128">+$L$3</f>
        <v>0.30199999999999999</v>
      </c>
      <c r="K450" s="302">
        <f t="shared" ref="K450:K451" si="129">TRUNC(H450 * (1 + J450), 2)</f>
        <v>20.079999999999998</v>
      </c>
      <c r="L450" s="301">
        <f t="shared" ref="L450:L451" si="130">TRUNC(G450 * K450, 2)</f>
        <v>11442.58</v>
      </c>
    </row>
    <row r="451" spans="2:12" x14ac:dyDescent="0.25">
      <c r="B451" s="307" t="s">
        <v>2297</v>
      </c>
      <c r="C451" s="305" t="s">
        <v>2298</v>
      </c>
      <c r="D451" s="305" t="s">
        <v>1336</v>
      </c>
      <c r="E451" s="306" t="s">
        <v>2299</v>
      </c>
      <c r="F451" s="305" t="s">
        <v>138</v>
      </c>
      <c r="G451" s="304">
        <v>569.85</v>
      </c>
      <c r="H451" s="303">
        <v>7.69</v>
      </c>
      <c r="I451" s="280">
        <f t="shared" si="127"/>
        <v>4382.1400000000003</v>
      </c>
      <c r="J451" s="409">
        <f t="shared" si="128"/>
        <v>0.30199999999999999</v>
      </c>
      <c r="K451" s="302">
        <f t="shared" si="129"/>
        <v>10.01</v>
      </c>
      <c r="L451" s="301">
        <f t="shared" si="130"/>
        <v>5704.19</v>
      </c>
    </row>
    <row r="452" spans="2:12" x14ac:dyDescent="0.25">
      <c r="B452" s="314" t="s">
        <v>2300</v>
      </c>
      <c r="C452" s="311" t="s">
        <v>379</v>
      </c>
      <c r="D452" s="311"/>
      <c r="E452" s="312" t="s">
        <v>1379</v>
      </c>
      <c r="F452" s="311"/>
      <c r="G452" s="313"/>
      <c r="H452" s="312" t="s">
        <v>73</v>
      </c>
      <c r="I452" s="311">
        <f>SUBTOTAL(9,I453:I454)</f>
        <v>37440.369999999995</v>
      </c>
      <c r="J452" s="310"/>
      <c r="K452" s="309"/>
      <c r="L452" s="308">
        <f>SUBTOTAL(9,L453:L454)</f>
        <v>48711.94</v>
      </c>
    </row>
    <row r="453" spans="2:12" x14ac:dyDescent="0.25">
      <c r="B453" s="307" t="s">
        <v>2301</v>
      </c>
      <c r="C453" s="305" t="s">
        <v>1381</v>
      </c>
      <c r="D453" s="305" t="s">
        <v>1336</v>
      </c>
      <c r="E453" s="306" t="s">
        <v>1382</v>
      </c>
      <c r="F453" s="305" t="s">
        <v>138</v>
      </c>
      <c r="G453" s="304">
        <v>187.01</v>
      </c>
      <c r="H453" s="303">
        <v>110.23</v>
      </c>
      <c r="I453" s="280">
        <f t="shared" ref="I453:I454" si="131">TRUNC(G453 * H453, 2)</f>
        <v>20614.11</v>
      </c>
      <c r="J453" s="409">
        <f t="shared" si="128"/>
        <v>0.30199999999999999</v>
      </c>
      <c r="K453" s="302">
        <f t="shared" ref="K453:K454" si="132">TRUNC(H453 * (1 + J453), 2)</f>
        <v>143.51</v>
      </c>
      <c r="L453" s="301">
        <f t="shared" ref="L453:L454" si="133">TRUNC(G453 * K453, 2)</f>
        <v>26837.8</v>
      </c>
    </row>
    <row r="454" spans="2:12" x14ac:dyDescent="0.25">
      <c r="B454" s="307" t="s">
        <v>2302</v>
      </c>
      <c r="C454" s="305" t="s">
        <v>908</v>
      </c>
      <c r="D454" s="305" t="s">
        <v>1336</v>
      </c>
      <c r="E454" s="306" t="s">
        <v>909</v>
      </c>
      <c r="F454" s="305" t="s">
        <v>910</v>
      </c>
      <c r="G454" s="304">
        <v>6471.64</v>
      </c>
      <c r="H454" s="303">
        <v>2.6</v>
      </c>
      <c r="I454" s="280">
        <f t="shared" si="131"/>
        <v>16826.259999999998</v>
      </c>
      <c r="J454" s="409">
        <f t="shared" si="128"/>
        <v>0.30199999999999999</v>
      </c>
      <c r="K454" s="302">
        <f t="shared" si="132"/>
        <v>3.38</v>
      </c>
      <c r="L454" s="301">
        <f t="shared" si="133"/>
        <v>21874.14</v>
      </c>
    </row>
    <row r="455" spans="2:12" x14ac:dyDescent="0.25">
      <c r="B455" s="314" t="s">
        <v>2303</v>
      </c>
      <c r="C455" s="311" t="s">
        <v>379</v>
      </c>
      <c r="D455" s="311"/>
      <c r="E455" s="312" t="s">
        <v>1504</v>
      </c>
      <c r="F455" s="311"/>
      <c r="G455" s="313"/>
      <c r="H455" s="312" t="s">
        <v>73</v>
      </c>
      <c r="I455" s="311">
        <f>SUBTOTAL(9,I456:I552)</f>
        <v>383802.73999999982</v>
      </c>
      <c r="J455" s="310"/>
      <c r="K455" s="309"/>
      <c r="L455" s="308">
        <f>SUBTOTAL(9,L456:L552)</f>
        <v>499506.80999999994</v>
      </c>
    </row>
    <row r="456" spans="2:12" x14ac:dyDescent="0.25">
      <c r="B456" s="314" t="s">
        <v>2304</v>
      </c>
      <c r="C456" s="311" t="s">
        <v>379</v>
      </c>
      <c r="D456" s="311"/>
      <c r="E456" s="312" t="s">
        <v>1506</v>
      </c>
      <c r="F456" s="311"/>
      <c r="G456" s="313"/>
      <c r="H456" s="312" t="s">
        <v>73</v>
      </c>
      <c r="I456" s="311">
        <f>SUBTOTAL(9,I457:I509)</f>
        <v>255215.9899999999</v>
      </c>
      <c r="J456" s="310"/>
      <c r="K456" s="309"/>
      <c r="L456" s="308">
        <f>SUBTOTAL(9,L457:L509)</f>
        <v>332111.03000000014</v>
      </c>
    </row>
    <row r="457" spans="2:12" x14ac:dyDescent="0.25">
      <c r="B457" s="307" t="s">
        <v>2305</v>
      </c>
      <c r="C457" s="305" t="s">
        <v>1540</v>
      </c>
      <c r="D457" s="305" t="s">
        <v>1336</v>
      </c>
      <c r="E457" s="306" t="s">
        <v>1541</v>
      </c>
      <c r="F457" s="305" t="s">
        <v>137</v>
      </c>
      <c r="G457" s="304">
        <v>204</v>
      </c>
      <c r="H457" s="303">
        <v>24.08</v>
      </c>
      <c r="I457" s="280">
        <f t="shared" ref="I457:I509" si="134">TRUNC(G457 * H457, 2)</f>
        <v>4912.32</v>
      </c>
      <c r="J457" s="409">
        <f t="shared" ref="J457:J552" si="135">+$L$3</f>
        <v>0.30199999999999999</v>
      </c>
      <c r="K457" s="302">
        <f t="shared" ref="K457:K509" si="136">TRUNC(H457 * (1 + J457), 2)</f>
        <v>31.35</v>
      </c>
      <c r="L457" s="301">
        <f t="shared" ref="L457:L509" si="137">TRUNC(G457 * K457, 2)</f>
        <v>6395.4</v>
      </c>
    </row>
    <row r="458" spans="2:12" ht="12.75" customHeight="1" x14ac:dyDescent="0.25">
      <c r="B458" s="307" t="s">
        <v>2306</v>
      </c>
      <c r="C458" s="305" t="s">
        <v>875</v>
      </c>
      <c r="D458" s="305" t="s">
        <v>1336</v>
      </c>
      <c r="E458" s="306" t="s">
        <v>266</v>
      </c>
      <c r="F458" s="305" t="s">
        <v>141</v>
      </c>
      <c r="G458" s="304">
        <v>13953.27</v>
      </c>
      <c r="H458" s="303">
        <v>4.96</v>
      </c>
      <c r="I458" s="280">
        <f t="shared" si="134"/>
        <v>69208.210000000006</v>
      </c>
      <c r="J458" s="409">
        <f t="shared" si="135"/>
        <v>0.30199999999999999</v>
      </c>
      <c r="K458" s="302">
        <f t="shared" si="136"/>
        <v>6.45</v>
      </c>
      <c r="L458" s="301">
        <f t="shared" si="137"/>
        <v>89998.59</v>
      </c>
    </row>
    <row r="459" spans="2:12" ht="12.75" customHeight="1" x14ac:dyDescent="0.25">
      <c r="B459" s="307" t="s">
        <v>2307</v>
      </c>
      <c r="C459" s="305" t="s">
        <v>765</v>
      </c>
      <c r="D459" s="305" t="s">
        <v>1336</v>
      </c>
      <c r="E459" s="306" t="s">
        <v>603</v>
      </c>
      <c r="F459" s="305" t="s">
        <v>188</v>
      </c>
      <c r="G459" s="304">
        <v>2368.14</v>
      </c>
      <c r="H459" s="303">
        <v>16.27</v>
      </c>
      <c r="I459" s="280">
        <f t="shared" si="134"/>
        <v>38529.629999999997</v>
      </c>
      <c r="J459" s="409">
        <f t="shared" si="135"/>
        <v>0.30199999999999999</v>
      </c>
      <c r="K459" s="302">
        <f t="shared" si="136"/>
        <v>21.18</v>
      </c>
      <c r="L459" s="301">
        <f t="shared" si="137"/>
        <v>50157.2</v>
      </c>
    </row>
    <row r="460" spans="2:12" ht="12.75" customHeight="1" x14ac:dyDescent="0.25">
      <c r="B460" s="307" t="s">
        <v>2308</v>
      </c>
      <c r="C460" s="305" t="s">
        <v>1525</v>
      </c>
      <c r="D460" s="305" t="s">
        <v>1336</v>
      </c>
      <c r="E460" s="306" t="s">
        <v>1526</v>
      </c>
      <c r="F460" s="305" t="s">
        <v>137</v>
      </c>
      <c r="G460" s="304">
        <v>2369</v>
      </c>
      <c r="H460" s="303">
        <v>1.55</v>
      </c>
      <c r="I460" s="280">
        <f t="shared" si="134"/>
        <v>3671.95</v>
      </c>
      <c r="J460" s="409">
        <f t="shared" si="135"/>
        <v>0.30199999999999999</v>
      </c>
      <c r="K460" s="302">
        <f t="shared" si="136"/>
        <v>2.0099999999999998</v>
      </c>
      <c r="L460" s="301">
        <f t="shared" si="137"/>
        <v>4761.6899999999996</v>
      </c>
    </row>
    <row r="461" spans="2:12" ht="12.75" customHeight="1" x14ac:dyDescent="0.25">
      <c r="B461" s="307" t="s">
        <v>2309</v>
      </c>
      <c r="C461" s="305" t="s">
        <v>1103</v>
      </c>
      <c r="D461" s="305" t="s">
        <v>1336</v>
      </c>
      <c r="E461" s="306" t="s">
        <v>1104</v>
      </c>
      <c r="F461" s="305" t="s">
        <v>137</v>
      </c>
      <c r="G461" s="304">
        <v>675</v>
      </c>
      <c r="H461" s="303">
        <v>1.53</v>
      </c>
      <c r="I461" s="280">
        <f t="shared" si="134"/>
        <v>1032.75</v>
      </c>
      <c r="J461" s="409">
        <f t="shared" si="135"/>
        <v>0.30199999999999999</v>
      </c>
      <c r="K461" s="302">
        <f t="shared" si="136"/>
        <v>1.99</v>
      </c>
      <c r="L461" s="301">
        <f t="shared" si="137"/>
        <v>1343.25</v>
      </c>
    </row>
    <row r="462" spans="2:12" ht="12.75" customHeight="1" x14ac:dyDescent="0.25">
      <c r="B462" s="307" t="s">
        <v>2310</v>
      </c>
      <c r="C462" s="305" t="s">
        <v>2311</v>
      </c>
      <c r="D462" s="305" t="s">
        <v>1336</v>
      </c>
      <c r="E462" s="306" t="s">
        <v>2312</v>
      </c>
      <c r="F462" s="305" t="s">
        <v>137</v>
      </c>
      <c r="G462" s="304">
        <v>478</v>
      </c>
      <c r="H462" s="303">
        <v>4.46</v>
      </c>
      <c r="I462" s="280">
        <f t="shared" si="134"/>
        <v>2131.88</v>
      </c>
      <c r="J462" s="409">
        <f t="shared" si="135"/>
        <v>0.30199999999999999</v>
      </c>
      <c r="K462" s="302">
        <f t="shared" si="136"/>
        <v>5.8</v>
      </c>
      <c r="L462" s="301">
        <f t="shared" si="137"/>
        <v>2772.4</v>
      </c>
    </row>
    <row r="463" spans="2:12" ht="12.75" customHeight="1" x14ac:dyDescent="0.25">
      <c r="B463" s="307" t="s">
        <v>2313</v>
      </c>
      <c r="C463" s="305" t="s">
        <v>1547</v>
      </c>
      <c r="D463" s="305" t="s">
        <v>1336</v>
      </c>
      <c r="E463" s="306" t="s">
        <v>1548</v>
      </c>
      <c r="F463" s="305" t="s">
        <v>136</v>
      </c>
      <c r="G463" s="304">
        <v>746</v>
      </c>
      <c r="H463" s="303">
        <v>24.35</v>
      </c>
      <c r="I463" s="280">
        <f t="shared" si="134"/>
        <v>18165.099999999999</v>
      </c>
      <c r="J463" s="409">
        <f t="shared" si="135"/>
        <v>0.30199999999999999</v>
      </c>
      <c r="K463" s="302">
        <f t="shared" si="136"/>
        <v>31.7</v>
      </c>
      <c r="L463" s="301">
        <f t="shared" si="137"/>
        <v>23648.2</v>
      </c>
    </row>
    <row r="464" spans="2:12" ht="12.75" customHeight="1" x14ac:dyDescent="0.25">
      <c r="B464" s="307" t="s">
        <v>2314</v>
      </c>
      <c r="C464" s="305" t="s">
        <v>1098</v>
      </c>
      <c r="D464" s="305" t="s">
        <v>1336</v>
      </c>
      <c r="E464" s="306" t="s">
        <v>1099</v>
      </c>
      <c r="F464" s="305" t="s">
        <v>137</v>
      </c>
      <c r="G464" s="304">
        <v>746</v>
      </c>
      <c r="H464" s="303">
        <v>7.19</v>
      </c>
      <c r="I464" s="280">
        <f t="shared" si="134"/>
        <v>5363.74</v>
      </c>
      <c r="J464" s="409">
        <f t="shared" si="135"/>
        <v>0.30199999999999999</v>
      </c>
      <c r="K464" s="302">
        <f t="shared" si="136"/>
        <v>9.36</v>
      </c>
      <c r="L464" s="301">
        <f t="shared" si="137"/>
        <v>6982.56</v>
      </c>
    </row>
    <row r="465" spans="2:12" ht="12.75" customHeight="1" x14ac:dyDescent="0.25">
      <c r="B465" s="307" t="s">
        <v>2315</v>
      </c>
      <c r="C465" s="305" t="s">
        <v>2316</v>
      </c>
      <c r="D465" s="305" t="s">
        <v>160</v>
      </c>
      <c r="E465" s="306" t="s">
        <v>2317</v>
      </c>
      <c r="F465" s="305" t="s">
        <v>159</v>
      </c>
      <c r="G465" s="304">
        <v>305</v>
      </c>
      <c r="H465" s="303">
        <v>9.5299999999999994</v>
      </c>
      <c r="I465" s="280">
        <f t="shared" si="134"/>
        <v>2906.65</v>
      </c>
      <c r="J465" s="409">
        <f t="shared" si="135"/>
        <v>0.30199999999999999</v>
      </c>
      <c r="K465" s="302">
        <f t="shared" si="136"/>
        <v>12.4</v>
      </c>
      <c r="L465" s="301">
        <f t="shared" si="137"/>
        <v>3782</v>
      </c>
    </row>
    <row r="466" spans="2:12" ht="12.75" customHeight="1" x14ac:dyDescent="0.25">
      <c r="B466" s="307" t="s">
        <v>2318</v>
      </c>
      <c r="C466" s="305" t="s">
        <v>877</v>
      </c>
      <c r="D466" s="305" t="s">
        <v>1336</v>
      </c>
      <c r="E466" s="306" t="s">
        <v>195</v>
      </c>
      <c r="F466" s="305" t="s">
        <v>137</v>
      </c>
      <c r="G466" s="304">
        <v>16</v>
      </c>
      <c r="H466" s="303">
        <v>25.56</v>
      </c>
      <c r="I466" s="280">
        <f t="shared" si="134"/>
        <v>408.96</v>
      </c>
      <c r="J466" s="409">
        <f t="shared" si="135"/>
        <v>0.30199999999999999</v>
      </c>
      <c r="K466" s="302">
        <f t="shared" si="136"/>
        <v>33.270000000000003</v>
      </c>
      <c r="L466" s="301">
        <f t="shared" si="137"/>
        <v>532.32000000000005</v>
      </c>
    </row>
    <row r="467" spans="2:12" ht="12.75" customHeight="1" x14ac:dyDescent="0.25">
      <c r="B467" s="307" t="s">
        <v>2319</v>
      </c>
      <c r="C467" s="305" t="s">
        <v>1534</v>
      </c>
      <c r="D467" s="305" t="s">
        <v>1336</v>
      </c>
      <c r="E467" s="306" t="s">
        <v>1535</v>
      </c>
      <c r="F467" s="305" t="s">
        <v>137</v>
      </c>
      <c r="G467" s="304">
        <v>48</v>
      </c>
      <c r="H467" s="303">
        <v>106.78</v>
      </c>
      <c r="I467" s="280">
        <f t="shared" si="134"/>
        <v>5125.4399999999996</v>
      </c>
      <c r="J467" s="409">
        <f t="shared" si="135"/>
        <v>0.30199999999999999</v>
      </c>
      <c r="K467" s="302">
        <f t="shared" si="136"/>
        <v>139.02000000000001</v>
      </c>
      <c r="L467" s="301">
        <f t="shared" si="137"/>
        <v>6672.96</v>
      </c>
    </row>
    <row r="468" spans="2:12" ht="12.75" customHeight="1" x14ac:dyDescent="0.25">
      <c r="B468" s="307" t="s">
        <v>2320</v>
      </c>
      <c r="C468" s="305" t="s">
        <v>757</v>
      </c>
      <c r="D468" s="305" t="s">
        <v>1336</v>
      </c>
      <c r="E468" s="306" t="s">
        <v>617</v>
      </c>
      <c r="F468" s="305" t="s">
        <v>591</v>
      </c>
      <c r="G468" s="304">
        <v>1980</v>
      </c>
      <c r="H468" s="303">
        <v>3.52</v>
      </c>
      <c r="I468" s="280">
        <f t="shared" si="134"/>
        <v>6969.6</v>
      </c>
      <c r="J468" s="409">
        <f t="shared" si="135"/>
        <v>0.30199999999999999</v>
      </c>
      <c r="K468" s="302">
        <f t="shared" si="136"/>
        <v>4.58</v>
      </c>
      <c r="L468" s="301">
        <f t="shared" si="137"/>
        <v>9068.4</v>
      </c>
    </row>
    <row r="469" spans="2:12" ht="12.75" customHeight="1" x14ac:dyDescent="0.25">
      <c r="B469" s="307" t="s">
        <v>2321</v>
      </c>
      <c r="C469" s="305" t="s">
        <v>2322</v>
      </c>
      <c r="D469" s="305" t="s">
        <v>1336</v>
      </c>
      <c r="E469" s="306" t="s">
        <v>2323</v>
      </c>
      <c r="F469" s="305" t="s">
        <v>137</v>
      </c>
      <c r="G469" s="304">
        <v>5</v>
      </c>
      <c r="H469" s="303">
        <v>141.38</v>
      </c>
      <c r="I469" s="280">
        <f t="shared" si="134"/>
        <v>706.9</v>
      </c>
      <c r="J469" s="409">
        <f t="shared" si="135"/>
        <v>0.30199999999999999</v>
      </c>
      <c r="K469" s="302">
        <f t="shared" si="136"/>
        <v>184.07</v>
      </c>
      <c r="L469" s="301">
        <f t="shared" si="137"/>
        <v>920.35</v>
      </c>
    </row>
    <row r="470" spans="2:12" ht="12.75" customHeight="1" x14ac:dyDescent="0.25">
      <c r="B470" s="307" t="s">
        <v>2324</v>
      </c>
      <c r="C470" s="305" t="s">
        <v>1102</v>
      </c>
      <c r="D470" s="305" t="s">
        <v>1336</v>
      </c>
      <c r="E470" s="306" t="s">
        <v>253</v>
      </c>
      <c r="F470" s="305" t="s">
        <v>137</v>
      </c>
      <c r="G470" s="304">
        <v>3</v>
      </c>
      <c r="H470" s="303">
        <v>93.66</v>
      </c>
      <c r="I470" s="280">
        <f t="shared" si="134"/>
        <v>280.98</v>
      </c>
      <c r="J470" s="409">
        <f t="shared" si="135"/>
        <v>0.30199999999999999</v>
      </c>
      <c r="K470" s="302">
        <f t="shared" si="136"/>
        <v>121.94</v>
      </c>
      <c r="L470" s="301">
        <f t="shared" si="137"/>
        <v>365.82</v>
      </c>
    </row>
    <row r="471" spans="2:12" ht="12.75" customHeight="1" x14ac:dyDescent="0.25">
      <c r="B471" s="307" t="s">
        <v>2325</v>
      </c>
      <c r="C471" s="305" t="s">
        <v>878</v>
      </c>
      <c r="D471" s="305" t="s">
        <v>1336</v>
      </c>
      <c r="E471" s="306" t="s">
        <v>463</v>
      </c>
      <c r="F471" s="305" t="s">
        <v>137</v>
      </c>
      <c r="G471" s="304">
        <v>2</v>
      </c>
      <c r="H471" s="303">
        <v>102.04</v>
      </c>
      <c r="I471" s="280">
        <f t="shared" si="134"/>
        <v>204.08</v>
      </c>
      <c r="J471" s="409">
        <f t="shared" si="135"/>
        <v>0.30199999999999999</v>
      </c>
      <c r="K471" s="302">
        <f t="shared" si="136"/>
        <v>132.85</v>
      </c>
      <c r="L471" s="301">
        <f t="shared" si="137"/>
        <v>265.7</v>
      </c>
    </row>
    <row r="472" spans="2:12" ht="12.75" customHeight="1" x14ac:dyDescent="0.25">
      <c r="B472" s="307" t="s">
        <v>2326</v>
      </c>
      <c r="C472" s="305" t="s">
        <v>2327</v>
      </c>
      <c r="D472" s="305" t="s">
        <v>1336</v>
      </c>
      <c r="E472" s="306" t="s">
        <v>2328</v>
      </c>
      <c r="F472" s="305" t="s">
        <v>141</v>
      </c>
      <c r="G472" s="304">
        <v>1119.54</v>
      </c>
      <c r="H472" s="303">
        <v>9.25</v>
      </c>
      <c r="I472" s="280">
        <f t="shared" si="134"/>
        <v>10355.74</v>
      </c>
      <c r="J472" s="409">
        <f t="shared" si="135"/>
        <v>0.30199999999999999</v>
      </c>
      <c r="K472" s="302">
        <f t="shared" si="136"/>
        <v>12.04</v>
      </c>
      <c r="L472" s="301">
        <f t="shared" si="137"/>
        <v>13479.26</v>
      </c>
    </row>
    <row r="473" spans="2:12" ht="12.75" customHeight="1" x14ac:dyDescent="0.25">
      <c r="B473" s="307" t="s">
        <v>2329</v>
      </c>
      <c r="C473" s="305" t="s">
        <v>1550</v>
      </c>
      <c r="D473" s="305" t="s">
        <v>130</v>
      </c>
      <c r="E473" s="306" t="s">
        <v>1551</v>
      </c>
      <c r="F473" s="305" t="s">
        <v>159</v>
      </c>
      <c r="G473" s="304">
        <v>4</v>
      </c>
      <c r="H473" s="303">
        <v>440.6</v>
      </c>
      <c r="I473" s="280">
        <f t="shared" si="134"/>
        <v>1762.4</v>
      </c>
      <c r="J473" s="409">
        <f t="shared" si="135"/>
        <v>0.30199999999999999</v>
      </c>
      <c r="K473" s="302">
        <f t="shared" si="136"/>
        <v>573.66</v>
      </c>
      <c r="L473" s="301">
        <f t="shared" si="137"/>
        <v>2294.64</v>
      </c>
    </row>
    <row r="474" spans="2:12" ht="12.75" customHeight="1" x14ac:dyDescent="0.25">
      <c r="B474" s="307" t="s">
        <v>2330</v>
      </c>
      <c r="C474" s="305" t="s">
        <v>1553</v>
      </c>
      <c r="D474" s="305" t="s">
        <v>130</v>
      </c>
      <c r="E474" s="306" t="s">
        <v>1554</v>
      </c>
      <c r="F474" s="305" t="s">
        <v>159</v>
      </c>
      <c r="G474" s="304">
        <v>1</v>
      </c>
      <c r="H474" s="303">
        <v>724.69</v>
      </c>
      <c r="I474" s="280">
        <f t="shared" si="134"/>
        <v>724.69</v>
      </c>
      <c r="J474" s="409">
        <f t="shared" si="135"/>
        <v>0.30199999999999999</v>
      </c>
      <c r="K474" s="302">
        <f t="shared" si="136"/>
        <v>943.54</v>
      </c>
      <c r="L474" s="301">
        <f t="shared" si="137"/>
        <v>943.54</v>
      </c>
    </row>
    <row r="475" spans="2:12" ht="12.75" customHeight="1" x14ac:dyDescent="0.25">
      <c r="B475" s="307" t="s">
        <v>2331</v>
      </c>
      <c r="C475" s="305" t="s">
        <v>1089</v>
      </c>
      <c r="D475" s="305" t="s">
        <v>1336</v>
      </c>
      <c r="E475" s="306" t="s">
        <v>1090</v>
      </c>
      <c r="F475" s="305" t="s">
        <v>141</v>
      </c>
      <c r="G475" s="304">
        <v>1455.58</v>
      </c>
      <c r="H475" s="303">
        <v>6.9</v>
      </c>
      <c r="I475" s="280">
        <f t="shared" si="134"/>
        <v>10043.5</v>
      </c>
      <c r="J475" s="409">
        <f t="shared" si="135"/>
        <v>0.30199999999999999</v>
      </c>
      <c r="K475" s="302">
        <f t="shared" si="136"/>
        <v>8.98</v>
      </c>
      <c r="L475" s="301">
        <f t="shared" si="137"/>
        <v>13071.1</v>
      </c>
    </row>
    <row r="476" spans="2:12" ht="12.75" customHeight="1" x14ac:dyDescent="0.25">
      <c r="B476" s="307" t="s">
        <v>2332</v>
      </c>
      <c r="C476" s="305" t="s">
        <v>2333</v>
      </c>
      <c r="D476" s="305" t="s">
        <v>1336</v>
      </c>
      <c r="E476" s="306" t="s">
        <v>2334</v>
      </c>
      <c r="F476" s="305" t="s">
        <v>188</v>
      </c>
      <c r="G476" s="304">
        <v>96.42</v>
      </c>
      <c r="H476" s="303">
        <v>12.8</v>
      </c>
      <c r="I476" s="280">
        <f t="shared" si="134"/>
        <v>1234.17</v>
      </c>
      <c r="J476" s="409">
        <f t="shared" si="135"/>
        <v>0.30199999999999999</v>
      </c>
      <c r="K476" s="302">
        <f t="shared" si="136"/>
        <v>16.66</v>
      </c>
      <c r="L476" s="301">
        <f t="shared" si="137"/>
        <v>1606.35</v>
      </c>
    </row>
    <row r="477" spans="2:12" ht="12.75" customHeight="1" x14ac:dyDescent="0.25">
      <c r="B477" s="307" t="s">
        <v>2335</v>
      </c>
      <c r="C477" s="305" t="s">
        <v>2336</v>
      </c>
      <c r="D477" s="305" t="s">
        <v>1336</v>
      </c>
      <c r="E477" s="306" t="s">
        <v>2337</v>
      </c>
      <c r="F477" s="305" t="s">
        <v>188</v>
      </c>
      <c r="G477" s="304">
        <v>667</v>
      </c>
      <c r="H477" s="303">
        <v>15.41</v>
      </c>
      <c r="I477" s="280">
        <f t="shared" si="134"/>
        <v>10278.469999999999</v>
      </c>
      <c r="J477" s="409">
        <f t="shared" si="135"/>
        <v>0.30199999999999999</v>
      </c>
      <c r="K477" s="302">
        <f t="shared" si="136"/>
        <v>20.059999999999999</v>
      </c>
      <c r="L477" s="301">
        <f t="shared" si="137"/>
        <v>13380.02</v>
      </c>
    </row>
    <row r="478" spans="2:12" ht="12.75" customHeight="1" x14ac:dyDescent="0.25">
      <c r="B478" s="307" t="s">
        <v>2338</v>
      </c>
      <c r="C478" s="305" t="s">
        <v>2339</v>
      </c>
      <c r="D478" s="305" t="s">
        <v>1336</v>
      </c>
      <c r="E478" s="306" t="s">
        <v>2340</v>
      </c>
      <c r="F478" s="305" t="s">
        <v>137</v>
      </c>
      <c r="G478" s="304">
        <v>7</v>
      </c>
      <c r="H478" s="303">
        <v>126.46</v>
      </c>
      <c r="I478" s="280">
        <f t="shared" si="134"/>
        <v>885.22</v>
      </c>
      <c r="J478" s="409">
        <f t="shared" si="135"/>
        <v>0.30199999999999999</v>
      </c>
      <c r="K478" s="302">
        <f t="shared" si="136"/>
        <v>164.65</v>
      </c>
      <c r="L478" s="301">
        <f t="shared" si="137"/>
        <v>1152.55</v>
      </c>
    </row>
    <row r="479" spans="2:12" ht="12.75" customHeight="1" x14ac:dyDescent="0.25">
      <c r="B479" s="307" t="s">
        <v>2341</v>
      </c>
      <c r="C479" s="305" t="s">
        <v>877</v>
      </c>
      <c r="D479" s="305" t="s">
        <v>1336</v>
      </c>
      <c r="E479" s="306" t="s">
        <v>195</v>
      </c>
      <c r="F479" s="305" t="s">
        <v>137</v>
      </c>
      <c r="G479" s="304">
        <v>64</v>
      </c>
      <c r="H479" s="303">
        <v>25.56</v>
      </c>
      <c r="I479" s="280">
        <f t="shared" si="134"/>
        <v>1635.84</v>
      </c>
      <c r="J479" s="409">
        <f t="shared" si="135"/>
        <v>0.30199999999999999</v>
      </c>
      <c r="K479" s="302">
        <f t="shared" si="136"/>
        <v>33.270000000000003</v>
      </c>
      <c r="L479" s="301">
        <f t="shared" si="137"/>
        <v>2129.2800000000002</v>
      </c>
    </row>
    <row r="480" spans="2:12" ht="12.75" customHeight="1" x14ac:dyDescent="0.25">
      <c r="B480" s="307" t="s">
        <v>2342</v>
      </c>
      <c r="C480" s="305" t="s">
        <v>2343</v>
      </c>
      <c r="D480" s="305" t="s">
        <v>1336</v>
      </c>
      <c r="E480" s="306" t="s">
        <v>2344</v>
      </c>
      <c r="F480" s="305" t="s">
        <v>137</v>
      </c>
      <c r="G480" s="304">
        <v>1</v>
      </c>
      <c r="H480" s="303">
        <v>28.02</v>
      </c>
      <c r="I480" s="280">
        <f t="shared" si="134"/>
        <v>28.02</v>
      </c>
      <c r="J480" s="409">
        <f t="shared" si="135"/>
        <v>0.30199999999999999</v>
      </c>
      <c r="K480" s="302">
        <f t="shared" si="136"/>
        <v>36.479999999999997</v>
      </c>
      <c r="L480" s="301">
        <f t="shared" si="137"/>
        <v>36.479999999999997</v>
      </c>
    </row>
    <row r="481" spans="2:12" ht="12.75" customHeight="1" x14ac:dyDescent="0.25">
      <c r="B481" s="307" t="s">
        <v>2345</v>
      </c>
      <c r="C481" s="305" t="s">
        <v>2346</v>
      </c>
      <c r="D481" s="305" t="s">
        <v>931</v>
      </c>
      <c r="E481" s="306" t="s">
        <v>2347</v>
      </c>
      <c r="F481" s="305" t="s">
        <v>159</v>
      </c>
      <c r="G481" s="304">
        <v>6</v>
      </c>
      <c r="H481" s="303">
        <v>47.96</v>
      </c>
      <c r="I481" s="280">
        <f t="shared" si="134"/>
        <v>287.76</v>
      </c>
      <c r="J481" s="409">
        <f t="shared" si="135"/>
        <v>0.30199999999999999</v>
      </c>
      <c r="K481" s="302">
        <f t="shared" si="136"/>
        <v>62.44</v>
      </c>
      <c r="L481" s="301">
        <f t="shared" si="137"/>
        <v>374.64</v>
      </c>
    </row>
    <row r="482" spans="2:12" ht="12.75" customHeight="1" x14ac:dyDescent="0.25">
      <c r="B482" s="307" t="s">
        <v>2348</v>
      </c>
      <c r="C482" s="305" t="s">
        <v>2349</v>
      </c>
      <c r="D482" s="305" t="s">
        <v>164</v>
      </c>
      <c r="E482" s="306" t="s">
        <v>2350</v>
      </c>
      <c r="F482" s="305" t="s">
        <v>136</v>
      </c>
      <c r="G482" s="304">
        <v>19</v>
      </c>
      <c r="H482" s="303">
        <v>29.11</v>
      </c>
      <c r="I482" s="280">
        <f t="shared" si="134"/>
        <v>553.09</v>
      </c>
      <c r="J482" s="409">
        <f t="shared" si="135"/>
        <v>0.30199999999999999</v>
      </c>
      <c r="K482" s="302">
        <f t="shared" si="136"/>
        <v>37.9</v>
      </c>
      <c r="L482" s="301">
        <f t="shared" si="137"/>
        <v>720.1</v>
      </c>
    </row>
    <row r="483" spans="2:12" ht="12.75" customHeight="1" x14ac:dyDescent="0.25">
      <c r="B483" s="307" t="s">
        <v>2351</v>
      </c>
      <c r="C483" s="305" t="s">
        <v>2352</v>
      </c>
      <c r="D483" s="305" t="s">
        <v>164</v>
      </c>
      <c r="E483" s="306" t="s">
        <v>2353</v>
      </c>
      <c r="F483" s="305" t="s">
        <v>136</v>
      </c>
      <c r="G483" s="304">
        <v>222</v>
      </c>
      <c r="H483" s="303">
        <v>18.68</v>
      </c>
      <c r="I483" s="280">
        <f t="shared" si="134"/>
        <v>4146.96</v>
      </c>
      <c r="J483" s="409">
        <f t="shared" si="135"/>
        <v>0.30199999999999999</v>
      </c>
      <c r="K483" s="302">
        <f t="shared" si="136"/>
        <v>24.32</v>
      </c>
      <c r="L483" s="301">
        <f t="shared" si="137"/>
        <v>5399.04</v>
      </c>
    </row>
    <row r="484" spans="2:12" ht="12.75" customHeight="1" x14ac:dyDescent="0.25">
      <c r="B484" s="307" t="s">
        <v>2354</v>
      </c>
      <c r="C484" s="305" t="s">
        <v>1102</v>
      </c>
      <c r="D484" s="305" t="s">
        <v>1336</v>
      </c>
      <c r="E484" s="306" t="s">
        <v>253</v>
      </c>
      <c r="F484" s="305" t="s">
        <v>137</v>
      </c>
      <c r="G484" s="304">
        <v>21</v>
      </c>
      <c r="H484" s="303">
        <v>93.66</v>
      </c>
      <c r="I484" s="280">
        <f t="shared" si="134"/>
        <v>1966.86</v>
      </c>
      <c r="J484" s="409">
        <f t="shared" si="135"/>
        <v>0.30199999999999999</v>
      </c>
      <c r="K484" s="302">
        <f t="shared" si="136"/>
        <v>121.94</v>
      </c>
      <c r="L484" s="301">
        <f t="shared" si="137"/>
        <v>2560.7399999999998</v>
      </c>
    </row>
    <row r="485" spans="2:12" ht="12.75" customHeight="1" x14ac:dyDescent="0.25">
      <c r="B485" s="307" t="s">
        <v>2355</v>
      </c>
      <c r="C485" s="305" t="s">
        <v>1556</v>
      </c>
      <c r="D485" s="305" t="s">
        <v>1336</v>
      </c>
      <c r="E485" s="306" t="s">
        <v>462</v>
      </c>
      <c r="F485" s="305" t="s">
        <v>137</v>
      </c>
      <c r="G485" s="304">
        <v>2</v>
      </c>
      <c r="H485" s="303">
        <v>282.47000000000003</v>
      </c>
      <c r="I485" s="280">
        <f t="shared" si="134"/>
        <v>564.94000000000005</v>
      </c>
      <c r="J485" s="409">
        <f t="shared" si="135"/>
        <v>0.30199999999999999</v>
      </c>
      <c r="K485" s="302">
        <f t="shared" si="136"/>
        <v>367.77</v>
      </c>
      <c r="L485" s="301">
        <f t="shared" si="137"/>
        <v>735.54</v>
      </c>
    </row>
    <row r="486" spans="2:12" ht="12.75" customHeight="1" x14ac:dyDescent="0.25">
      <c r="B486" s="307" t="s">
        <v>2356</v>
      </c>
      <c r="C486" s="305" t="s">
        <v>2357</v>
      </c>
      <c r="D486" s="305" t="s">
        <v>164</v>
      </c>
      <c r="E486" s="306" t="s">
        <v>2358</v>
      </c>
      <c r="F486" s="305" t="s">
        <v>136</v>
      </c>
      <c r="G486" s="304">
        <v>102</v>
      </c>
      <c r="H486" s="303">
        <v>109.14</v>
      </c>
      <c r="I486" s="280">
        <f t="shared" si="134"/>
        <v>11132.28</v>
      </c>
      <c r="J486" s="409">
        <f t="shared" si="135"/>
        <v>0.30199999999999999</v>
      </c>
      <c r="K486" s="302">
        <f t="shared" si="136"/>
        <v>142.1</v>
      </c>
      <c r="L486" s="301">
        <f t="shared" si="137"/>
        <v>14494.2</v>
      </c>
    </row>
    <row r="487" spans="2:12" ht="12.75" customHeight="1" x14ac:dyDescent="0.25">
      <c r="B487" s="307" t="s">
        <v>2359</v>
      </c>
      <c r="C487" s="305" t="s">
        <v>776</v>
      </c>
      <c r="D487" s="305" t="s">
        <v>1336</v>
      </c>
      <c r="E487" s="306" t="s">
        <v>225</v>
      </c>
      <c r="F487" s="305" t="s">
        <v>188</v>
      </c>
      <c r="G487" s="304">
        <v>84.99</v>
      </c>
      <c r="H487" s="303">
        <v>12.22</v>
      </c>
      <c r="I487" s="280">
        <f t="shared" si="134"/>
        <v>1038.57</v>
      </c>
      <c r="J487" s="409">
        <f t="shared" si="135"/>
        <v>0.30199999999999999</v>
      </c>
      <c r="K487" s="302">
        <f t="shared" si="136"/>
        <v>15.91</v>
      </c>
      <c r="L487" s="301">
        <f t="shared" si="137"/>
        <v>1352.19</v>
      </c>
    </row>
    <row r="488" spans="2:12" ht="12.75" customHeight="1" x14ac:dyDescent="0.25">
      <c r="B488" s="307" t="s">
        <v>2360</v>
      </c>
      <c r="C488" s="305" t="s">
        <v>2361</v>
      </c>
      <c r="D488" s="305" t="s">
        <v>1336</v>
      </c>
      <c r="E488" s="306" t="s">
        <v>2362</v>
      </c>
      <c r="F488" s="305" t="s">
        <v>188</v>
      </c>
      <c r="G488" s="304">
        <v>45</v>
      </c>
      <c r="H488" s="303">
        <v>30.37</v>
      </c>
      <c r="I488" s="280">
        <f t="shared" si="134"/>
        <v>1366.65</v>
      </c>
      <c r="J488" s="409">
        <f t="shared" si="135"/>
        <v>0.30199999999999999</v>
      </c>
      <c r="K488" s="302">
        <f t="shared" si="136"/>
        <v>39.54</v>
      </c>
      <c r="L488" s="301">
        <f t="shared" si="137"/>
        <v>1779.3</v>
      </c>
    </row>
    <row r="489" spans="2:12" ht="12.75" customHeight="1" x14ac:dyDescent="0.25">
      <c r="B489" s="307" t="s">
        <v>2363</v>
      </c>
      <c r="C489" s="305" t="s">
        <v>2364</v>
      </c>
      <c r="D489" s="305" t="s">
        <v>164</v>
      </c>
      <c r="E489" s="306" t="s">
        <v>2365</v>
      </c>
      <c r="F489" s="305" t="s">
        <v>136</v>
      </c>
      <c r="G489" s="304">
        <v>18</v>
      </c>
      <c r="H489" s="303">
        <v>24.55</v>
      </c>
      <c r="I489" s="280">
        <f t="shared" si="134"/>
        <v>441.9</v>
      </c>
      <c r="J489" s="409">
        <f t="shared" si="135"/>
        <v>0.30199999999999999</v>
      </c>
      <c r="K489" s="302">
        <f t="shared" si="136"/>
        <v>31.96</v>
      </c>
      <c r="L489" s="301">
        <f t="shared" si="137"/>
        <v>575.28</v>
      </c>
    </row>
    <row r="490" spans="2:12" ht="12.75" customHeight="1" x14ac:dyDescent="0.25">
      <c r="B490" s="307" t="s">
        <v>2366</v>
      </c>
      <c r="C490" s="305" t="s">
        <v>2367</v>
      </c>
      <c r="D490" s="305" t="s">
        <v>1336</v>
      </c>
      <c r="E490" s="306" t="s">
        <v>2368</v>
      </c>
      <c r="F490" s="305" t="s">
        <v>137</v>
      </c>
      <c r="G490" s="304">
        <v>96</v>
      </c>
      <c r="H490" s="303">
        <v>9.48</v>
      </c>
      <c r="I490" s="280">
        <f t="shared" si="134"/>
        <v>910.08</v>
      </c>
      <c r="J490" s="409">
        <f t="shared" si="135"/>
        <v>0.30199999999999999</v>
      </c>
      <c r="K490" s="302">
        <f t="shared" si="136"/>
        <v>12.34</v>
      </c>
      <c r="L490" s="301">
        <f t="shared" si="137"/>
        <v>1184.6400000000001</v>
      </c>
    </row>
    <row r="491" spans="2:12" ht="12.75" customHeight="1" x14ac:dyDescent="0.25">
      <c r="B491" s="307" t="s">
        <v>2369</v>
      </c>
      <c r="C491" s="305" t="s">
        <v>2370</v>
      </c>
      <c r="D491" s="305" t="s">
        <v>164</v>
      </c>
      <c r="E491" s="306" t="s">
        <v>2371</v>
      </c>
      <c r="F491" s="305" t="s">
        <v>136</v>
      </c>
      <c r="G491" s="304">
        <v>12</v>
      </c>
      <c r="H491" s="303">
        <v>46.96</v>
      </c>
      <c r="I491" s="280">
        <f t="shared" si="134"/>
        <v>563.52</v>
      </c>
      <c r="J491" s="409">
        <f t="shared" si="135"/>
        <v>0.30199999999999999</v>
      </c>
      <c r="K491" s="302">
        <f t="shared" si="136"/>
        <v>61.14</v>
      </c>
      <c r="L491" s="301">
        <f t="shared" si="137"/>
        <v>733.68</v>
      </c>
    </row>
    <row r="492" spans="2:12" ht="12.75" customHeight="1" x14ac:dyDescent="0.25">
      <c r="B492" s="307" t="s">
        <v>2372</v>
      </c>
      <c r="C492" s="305" t="s">
        <v>2373</v>
      </c>
      <c r="D492" s="305" t="s">
        <v>164</v>
      </c>
      <c r="E492" s="306" t="s">
        <v>2374</v>
      </c>
      <c r="F492" s="305" t="s">
        <v>136</v>
      </c>
      <c r="G492" s="304">
        <v>7</v>
      </c>
      <c r="H492" s="303">
        <v>110.64</v>
      </c>
      <c r="I492" s="280">
        <f t="shared" si="134"/>
        <v>774.48</v>
      </c>
      <c r="J492" s="409">
        <f t="shared" si="135"/>
        <v>0.30199999999999999</v>
      </c>
      <c r="K492" s="302">
        <f t="shared" si="136"/>
        <v>144.05000000000001</v>
      </c>
      <c r="L492" s="301">
        <f t="shared" si="137"/>
        <v>1008.35</v>
      </c>
    </row>
    <row r="493" spans="2:12" ht="12.75" customHeight="1" x14ac:dyDescent="0.25">
      <c r="B493" s="307" t="s">
        <v>2375</v>
      </c>
      <c r="C493" s="305" t="s">
        <v>2376</v>
      </c>
      <c r="D493" s="305" t="s">
        <v>164</v>
      </c>
      <c r="E493" s="306" t="s">
        <v>2377</v>
      </c>
      <c r="F493" s="305" t="s">
        <v>136</v>
      </c>
      <c r="G493" s="304">
        <v>306</v>
      </c>
      <c r="H493" s="303">
        <v>21.71</v>
      </c>
      <c r="I493" s="280">
        <f t="shared" si="134"/>
        <v>6643.26</v>
      </c>
      <c r="J493" s="409">
        <f t="shared" si="135"/>
        <v>0.30199999999999999</v>
      </c>
      <c r="K493" s="302">
        <f t="shared" si="136"/>
        <v>28.26</v>
      </c>
      <c r="L493" s="301">
        <f t="shared" si="137"/>
        <v>8647.56</v>
      </c>
    </row>
    <row r="494" spans="2:12" ht="12.75" customHeight="1" x14ac:dyDescent="0.25">
      <c r="B494" s="307" t="s">
        <v>2378</v>
      </c>
      <c r="C494" s="305" t="s">
        <v>2379</v>
      </c>
      <c r="D494" s="305" t="s">
        <v>1336</v>
      </c>
      <c r="E494" s="306" t="s">
        <v>2380</v>
      </c>
      <c r="F494" s="305" t="s">
        <v>137</v>
      </c>
      <c r="G494" s="304">
        <v>306</v>
      </c>
      <c r="H494" s="303">
        <v>6.66</v>
      </c>
      <c r="I494" s="280">
        <f t="shared" si="134"/>
        <v>2037.96</v>
      </c>
      <c r="J494" s="409">
        <f t="shared" si="135"/>
        <v>0.30199999999999999</v>
      </c>
      <c r="K494" s="302">
        <f t="shared" si="136"/>
        <v>8.67</v>
      </c>
      <c r="L494" s="301">
        <f t="shared" si="137"/>
        <v>2653.02</v>
      </c>
    </row>
    <row r="495" spans="2:12" ht="12.75" customHeight="1" x14ac:dyDescent="0.25">
      <c r="B495" s="307" t="s">
        <v>2381</v>
      </c>
      <c r="C495" s="305" t="s">
        <v>2382</v>
      </c>
      <c r="D495" s="305" t="s">
        <v>164</v>
      </c>
      <c r="E495" s="306" t="s">
        <v>2383</v>
      </c>
      <c r="F495" s="305" t="s">
        <v>136</v>
      </c>
      <c r="G495" s="304">
        <v>102</v>
      </c>
      <c r="H495" s="303">
        <v>90.21</v>
      </c>
      <c r="I495" s="280">
        <f t="shared" si="134"/>
        <v>9201.42</v>
      </c>
      <c r="J495" s="409">
        <f t="shared" si="135"/>
        <v>0.30199999999999999</v>
      </c>
      <c r="K495" s="302">
        <f t="shared" si="136"/>
        <v>117.45</v>
      </c>
      <c r="L495" s="301">
        <f t="shared" si="137"/>
        <v>11979.9</v>
      </c>
    </row>
    <row r="496" spans="2:12" ht="12.75" customHeight="1" x14ac:dyDescent="0.25">
      <c r="B496" s="307" t="s">
        <v>2384</v>
      </c>
      <c r="C496" s="305" t="s">
        <v>2385</v>
      </c>
      <c r="D496" s="305" t="s">
        <v>1336</v>
      </c>
      <c r="E496" s="306" t="s">
        <v>2386</v>
      </c>
      <c r="F496" s="305" t="s">
        <v>137</v>
      </c>
      <c r="G496" s="304">
        <v>81</v>
      </c>
      <c r="H496" s="303">
        <v>9.2899999999999991</v>
      </c>
      <c r="I496" s="280">
        <f t="shared" si="134"/>
        <v>752.49</v>
      </c>
      <c r="J496" s="409">
        <f t="shared" si="135"/>
        <v>0.30199999999999999</v>
      </c>
      <c r="K496" s="302">
        <f t="shared" si="136"/>
        <v>12.09</v>
      </c>
      <c r="L496" s="301">
        <f t="shared" si="137"/>
        <v>979.29</v>
      </c>
    </row>
    <row r="497" spans="2:12" ht="12.75" customHeight="1" x14ac:dyDescent="0.25">
      <c r="B497" s="307" t="s">
        <v>2387</v>
      </c>
      <c r="C497" s="305" t="s">
        <v>2388</v>
      </c>
      <c r="D497" s="305" t="s">
        <v>1336</v>
      </c>
      <c r="E497" s="306" t="s">
        <v>2389</v>
      </c>
      <c r="F497" s="305" t="s">
        <v>137</v>
      </c>
      <c r="G497" s="304">
        <v>84</v>
      </c>
      <c r="H497" s="303">
        <v>18.79</v>
      </c>
      <c r="I497" s="280">
        <f t="shared" si="134"/>
        <v>1578.36</v>
      </c>
      <c r="J497" s="409">
        <f t="shared" si="135"/>
        <v>0.30199999999999999</v>
      </c>
      <c r="K497" s="302">
        <f t="shared" si="136"/>
        <v>24.46</v>
      </c>
      <c r="L497" s="301">
        <f t="shared" si="137"/>
        <v>2054.64</v>
      </c>
    </row>
    <row r="498" spans="2:12" ht="12.75" customHeight="1" x14ac:dyDescent="0.25">
      <c r="B498" s="307" t="s">
        <v>2390</v>
      </c>
      <c r="C498" s="305" t="s">
        <v>2391</v>
      </c>
      <c r="D498" s="305" t="s">
        <v>1336</v>
      </c>
      <c r="E498" s="306" t="s">
        <v>2392</v>
      </c>
      <c r="F498" s="305" t="s">
        <v>137</v>
      </c>
      <c r="G498" s="304">
        <v>1</v>
      </c>
      <c r="H498" s="303">
        <v>46.13</v>
      </c>
      <c r="I498" s="280">
        <f t="shared" si="134"/>
        <v>46.13</v>
      </c>
      <c r="J498" s="409">
        <f t="shared" si="135"/>
        <v>0.30199999999999999</v>
      </c>
      <c r="K498" s="302">
        <f t="shared" si="136"/>
        <v>60.06</v>
      </c>
      <c r="L498" s="301">
        <f t="shared" si="137"/>
        <v>60.06</v>
      </c>
    </row>
    <row r="499" spans="2:12" ht="12.75" customHeight="1" x14ac:dyDescent="0.25">
      <c r="B499" s="307" t="s">
        <v>2393</v>
      </c>
      <c r="C499" s="305" t="s">
        <v>2394</v>
      </c>
      <c r="D499" s="305" t="s">
        <v>1336</v>
      </c>
      <c r="E499" s="306" t="s">
        <v>2395</v>
      </c>
      <c r="F499" s="305" t="s">
        <v>137</v>
      </c>
      <c r="G499" s="304">
        <v>1</v>
      </c>
      <c r="H499" s="303">
        <v>48.36</v>
      </c>
      <c r="I499" s="280">
        <f t="shared" si="134"/>
        <v>48.36</v>
      </c>
      <c r="J499" s="409">
        <f t="shared" si="135"/>
        <v>0.30199999999999999</v>
      </c>
      <c r="K499" s="302">
        <f t="shared" si="136"/>
        <v>62.96</v>
      </c>
      <c r="L499" s="301">
        <f t="shared" si="137"/>
        <v>62.96</v>
      </c>
    </row>
    <row r="500" spans="2:12" ht="12.75" customHeight="1" x14ac:dyDescent="0.25">
      <c r="B500" s="307" t="s">
        <v>2396</v>
      </c>
      <c r="C500" s="305" t="s">
        <v>2397</v>
      </c>
      <c r="D500" s="305" t="s">
        <v>1336</v>
      </c>
      <c r="E500" s="306" t="s">
        <v>2398</v>
      </c>
      <c r="F500" s="305" t="s">
        <v>137</v>
      </c>
      <c r="G500" s="304">
        <v>24</v>
      </c>
      <c r="H500" s="303">
        <v>25.14</v>
      </c>
      <c r="I500" s="280">
        <f t="shared" si="134"/>
        <v>603.36</v>
      </c>
      <c r="J500" s="409">
        <f t="shared" si="135"/>
        <v>0.30199999999999999</v>
      </c>
      <c r="K500" s="302">
        <f t="shared" si="136"/>
        <v>32.729999999999997</v>
      </c>
      <c r="L500" s="301">
        <f t="shared" si="137"/>
        <v>785.52</v>
      </c>
    </row>
    <row r="501" spans="2:12" ht="12.75" customHeight="1" x14ac:dyDescent="0.25">
      <c r="B501" s="307" t="s">
        <v>2399</v>
      </c>
      <c r="C501" s="305" t="s">
        <v>2400</v>
      </c>
      <c r="D501" s="305" t="s">
        <v>1336</v>
      </c>
      <c r="E501" s="306" t="s">
        <v>2401</v>
      </c>
      <c r="F501" s="305" t="s">
        <v>136</v>
      </c>
      <c r="G501" s="304">
        <v>64</v>
      </c>
      <c r="H501" s="303">
        <v>27.92</v>
      </c>
      <c r="I501" s="280">
        <f t="shared" si="134"/>
        <v>1786.88</v>
      </c>
      <c r="J501" s="409">
        <f t="shared" si="135"/>
        <v>0.30199999999999999</v>
      </c>
      <c r="K501" s="302">
        <f t="shared" si="136"/>
        <v>36.35</v>
      </c>
      <c r="L501" s="301">
        <f t="shared" si="137"/>
        <v>2326.4</v>
      </c>
    </row>
    <row r="502" spans="2:12" ht="12.75" customHeight="1" x14ac:dyDescent="0.25">
      <c r="B502" s="307" t="s">
        <v>2402</v>
      </c>
      <c r="C502" s="305" t="s">
        <v>1105</v>
      </c>
      <c r="D502" s="305" t="s">
        <v>1336</v>
      </c>
      <c r="E502" s="306" t="s">
        <v>1106</v>
      </c>
      <c r="F502" s="305" t="s">
        <v>137</v>
      </c>
      <c r="G502" s="304">
        <v>29</v>
      </c>
      <c r="H502" s="303">
        <v>7.34</v>
      </c>
      <c r="I502" s="280">
        <f t="shared" si="134"/>
        <v>212.86</v>
      </c>
      <c r="J502" s="409">
        <f t="shared" si="135"/>
        <v>0.30199999999999999</v>
      </c>
      <c r="K502" s="302">
        <f t="shared" si="136"/>
        <v>9.5500000000000007</v>
      </c>
      <c r="L502" s="301">
        <f t="shared" si="137"/>
        <v>276.95</v>
      </c>
    </row>
    <row r="503" spans="2:12" ht="12.75" customHeight="1" x14ac:dyDescent="0.25">
      <c r="B503" s="307" t="s">
        <v>2403</v>
      </c>
      <c r="C503" s="305" t="s">
        <v>2404</v>
      </c>
      <c r="D503" s="305" t="s">
        <v>1336</v>
      </c>
      <c r="E503" s="306" t="s">
        <v>2405</v>
      </c>
      <c r="F503" s="305" t="s">
        <v>591</v>
      </c>
      <c r="G503" s="304">
        <v>675</v>
      </c>
      <c r="H503" s="303">
        <v>2.33</v>
      </c>
      <c r="I503" s="280">
        <f t="shared" si="134"/>
        <v>1572.75</v>
      </c>
      <c r="J503" s="409">
        <f t="shared" si="135"/>
        <v>0.30199999999999999</v>
      </c>
      <c r="K503" s="302">
        <f t="shared" si="136"/>
        <v>3.03</v>
      </c>
      <c r="L503" s="301">
        <f t="shared" si="137"/>
        <v>2045.25</v>
      </c>
    </row>
    <row r="504" spans="2:12" ht="12.75" customHeight="1" x14ac:dyDescent="0.25">
      <c r="B504" s="307" t="s">
        <v>2406</v>
      </c>
      <c r="C504" s="305" t="s">
        <v>2407</v>
      </c>
      <c r="D504" s="305" t="s">
        <v>1336</v>
      </c>
      <c r="E504" s="306" t="s">
        <v>465</v>
      </c>
      <c r="F504" s="305" t="s">
        <v>188</v>
      </c>
      <c r="G504" s="304">
        <v>346.5</v>
      </c>
      <c r="H504" s="303">
        <v>17.350000000000001</v>
      </c>
      <c r="I504" s="280">
        <f t="shared" si="134"/>
        <v>6011.77</v>
      </c>
      <c r="J504" s="409">
        <f t="shared" si="135"/>
        <v>0.30199999999999999</v>
      </c>
      <c r="K504" s="302">
        <f t="shared" si="136"/>
        <v>22.58</v>
      </c>
      <c r="L504" s="301">
        <f t="shared" si="137"/>
        <v>7823.97</v>
      </c>
    </row>
    <row r="505" spans="2:12" ht="12.75" customHeight="1" x14ac:dyDescent="0.25">
      <c r="B505" s="307" t="s">
        <v>2408</v>
      </c>
      <c r="C505" s="305" t="s">
        <v>2409</v>
      </c>
      <c r="D505" s="305" t="s">
        <v>1336</v>
      </c>
      <c r="E505" s="306" t="s">
        <v>2410</v>
      </c>
      <c r="F505" s="305" t="s">
        <v>188</v>
      </c>
      <c r="G505" s="304">
        <v>27.07</v>
      </c>
      <c r="H505" s="303">
        <v>10.210000000000001</v>
      </c>
      <c r="I505" s="280">
        <f t="shared" si="134"/>
        <v>276.38</v>
      </c>
      <c r="J505" s="409">
        <f t="shared" si="135"/>
        <v>0.30199999999999999</v>
      </c>
      <c r="K505" s="302">
        <f t="shared" si="136"/>
        <v>13.29</v>
      </c>
      <c r="L505" s="301">
        <f t="shared" si="137"/>
        <v>359.76</v>
      </c>
    </row>
    <row r="506" spans="2:12" ht="12.75" customHeight="1" x14ac:dyDescent="0.25">
      <c r="B506" s="307" t="s">
        <v>2411</v>
      </c>
      <c r="C506" s="305" t="s">
        <v>2412</v>
      </c>
      <c r="D506" s="305" t="s">
        <v>164</v>
      </c>
      <c r="E506" s="306" t="s">
        <v>2413</v>
      </c>
      <c r="F506" s="305" t="s">
        <v>136</v>
      </c>
      <c r="G506" s="304">
        <v>13</v>
      </c>
      <c r="H506" s="303">
        <v>92.96</v>
      </c>
      <c r="I506" s="280">
        <f t="shared" si="134"/>
        <v>1208.48</v>
      </c>
      <c r="J506" s="409">
        <f t="shared" si="135"/>
        <v>0.30199999999999999</v>
      </c>
      <c r="K506" s="302">
        <f t="shared" si="136"/>
        <v>121.03</v>
      </c>
      <c r="L506" s="301">
        <f t="shared" si="137"/>
        <v>1573.39</v>
      </c>
    </row>
    <row r="507" spans="2:12" ht="12.75" customHeight="1" x14ac:dyDescent="0.25">
      <c r="B507" s="307" t="s">
        <v>2414</v>
      </c>
      <c r="C507" s="305" t="s">
        <v>2415</v>
      </c>
      <c r="D507" s="305" t="s">
        <v>1336</v>
      </c>
      <c r="E507" s="306" t="s">
        <v>2416</v>
      </c>
      <c r="F507" s="305" t="s">
        <v>188</v>
      </c>
      <c r="G507" s="304">
        <v>8</v>
      </c>
      <c r="H507" s="303">
        <v>38.369999999999997</v>
      </c>
      <c r="I507" s="280">
        <f t="shared" si="134"/>
        <v>306.95999999999998</v>
      </c>
      <c r="J507" s="409">
        <f t="shared" si="135"/>
        <v>0.30199999999999999</v>
      </c>
      <c r="K507" s="302">
        <f t="shared" si="136"/>
        <v>49.95</v>
      </c>
      <c r="L507" s="301">
        <f t="shared" si="137"/>
        <v>399.6</v>
      </c>
    </row>
    <row r="508" spans="2:12" ht="12.75" customHeight="1" x14ac:dyDescent="0.25">
      <c r="B508" s="307" t="s">
        <v>2417</v>
      </c>
      <c r="C508" s="305" t="s">
        <v>2418</v>
      </c>
      <c r="D508" s="305" t="s">
        <v>1336</v>
      </c>
      <c r="E508" s="306" t="s">
        <v>2419</v>
      </c>
      <c r="F508" s="305" t="s">
        <v>137</v>
      </c>
      <c r="G508" s="304">
        <v>8</v>
      </c>
      <c r="H508" s="303">
        <v>5.38</v>
      </c>
      <c r="I508" s="280">
        <f t="shared" si="134"/>
        <v>43.04</v>
      </c>
      <c r="J508" s="409">
        <f t="shared" si="135"/>
        <v>0.30199999999999999</v>
      </c>
      <c r="K508" s="302">
        <f t="shared" si="136"/>
        <v>7</v>
      </c>
      <c r="L508" s="301">
        <f t="shared" si="137"/>
        <v>56</v>
      </c>
    </row>
    <row r="509" spans="2:12" ht="12.75" customHeight="1" x14ac:dyDescent="0.25">
      <c r="B509" s="307" t="s">
        <v>2420</v>
      </c>
      <c r="C509" s="305" t="s">
        <v>2421</v>
      </c>
      <c r="D509" s="305" t="s">
        <v>130</v>
      </c>
      <c r="E509" s="306" t="s">
        <v>2422</v>
      </c>
      <c r="F509" s="305" t="s">
        <v>159</v>
      </c>
      <c r="G509" s="304">
        <v>2</v>
      </c>
      <c r="H509" s="303">
        <v>1286.0999999999999</v>
      </c>
      <c r="I509" s="280">
        <f t="shared" si="134"/>
        <v>2572.1999999999998</v>
      </c>
      <c r="J509" s="409">
        <f t="shared" si="135"/>
        <v>0.30199999999999999</v>
      </c>
      <c r="K509" s="302">
        <f t="shared" si="136"/>
        <v>1674.5</v>
      </c>
      <c r="L509" s="301">
        <f t="shared" si="137"/>
        <v>3349</v>
      </c>
    </row>
    <row r="510" spans="2:12" x14ac:dyDescent="0.25">
      <c r="B510" s="314" t="s">
        <v>2423</v>
      </c>
      <c r="C510" s="311" t="s">
        <v>379</v>
      </c>
      <c r="D510" s="311"/>
      <c r="E510" s="312" t="s">
        <v>1762</v>
      </c>
      <c r="F510" s="311"/>
      <c r="G510" s="313"/>
      <c r="H510" s="312" t="s">
        <v>73</v>
      </c>
      <c r="I510" s="311">
        <f>SUBTOTAL(9,I511:I514)</f>
        <v>69352.460000000006</v>
      </c>
      <c r="J510" s="310"/>
      <c r="K510" s="309"/>
      <c r="L510" s="308">
        <f>SUBTOTAL(9,L511:L514)</f>
        <v>90292.08</v>
      </c>
    </row>
    <row r="511" spans="2:12" x14ac:dyDescent="0.25">
      <c r="B511" s="307" t="s">
        <v>2424</v>
      </c>
      <c r="C511" s="305" t="s">
        <v>883</v>
      </c>
      <c r="D511" s="305" t="s">
        <v>1336</v>
      </c>
      <c r="E511" s="306" t="s">
        <v>229</v>
      </c>
      <c r="F511" s="305" t="s">
        <v>136</v>
      </c>
      <c r="G511" s="304">
        <v>64</v>
      </c>
      <c r="H511" s="303">
        <v>27</v>
      </c>
      <c r="I511" s="280">
        <f t="shared" ref="I511:I514" si="138">TRUNC(G511 * H511, 2)</f>
        <v>1728</v>
      </c>
      <c r="J511" s="409">
        <f t="shared" si="135"/>
        <v>0.30199999999999999</v>
      </c>
      <c r="K511" s="302">
        <f t="shared" ref="K511:K514" si="139">TRUNC(H511 * (1 + J511), 2)</f>
        <v>35.15</v>
      </c>
      <c r="L511" s="301">
        <f t="shared" ref="L511:L514" si="140">TRUNC(G511 * K511, 2)</f>
        <v>2249.6</v>
      </c>
    </row>
    <row r="512" spans="2:12" ht="12.75" customHeight="1" x14ac:dyDescent="0.25">
      <c r="B512" s="307" t="s">
        <v>2425</v>
      </c>
      <c r="C512" s="305" t="s">
        <v>2426</v>
      </c>
      <c r="D512" s="305" t="s">
        <v>130</v>
      </c>
      <c r="E512" s="306" t="s">
        <v>2427</v>
      </c>
      <c r="F512" s="305" t="s">
        <v>136</v>
      </c>
      <c r="G512" s="304">
        <v>458</v>
      </c>
      <c r="H512" s="303">
        <v>131.41999999999999</v>
      </c>
      <c r="I512" s="280">
        <f t="shared" si="138"/>
        <v>60190.36</v>
      </c>
      <c r="J512" s="409">
        <f t="shared" si="135"/>
        <v>0.30199999999999999</v>
      </c>
      <c r="K512" s="302">
        <f t="shared" si="139"/>
        <v>171.1</v>
      </c>
      <c r="L512" s="301">
        <f t="shared" si="140"/>
        <v>78363.8</v>
      </c>
    </row>
    <row r="513" spans="2:12" ht="25.5" x14ac:dyDescent="0.25">
      <c r="B513" s="307" t="s">
        <v>2428</v>
      </c>
      <c r="C513" s="305" t="s">
        <v>2429</v>
      </c>
      <c r="D513" s="305" t="s">
        <v>130</v>
      </c>
      <c r="E513" s="306" t="s">
        <v>2430</v>
      </c>
      <c r="F513" s="305" t="s">
        <v>136</v>
      </c>
      <c r="G513" s="304">
        <v>16</v>
      </c>
      <c r="H513" s="303">
        <v>196.75</v>
      </c>
      <c r="I513" s="280">
        <f t="shared" si="138"/>
        <v>3148</v>
      </c>
      <c r="J513" s="409">
        <f t="shared" si="135"/>
        <v>0.30199999999999999</v>
      </c>
      <c r="K513" s="302">
        <f t="shared" si="139"/>
        <v>256.16000000000003</v>
      </c>
      <c r="L513" s="301">
        <f t="shared" si="140"/>
        <v>4098.5600000000004</v>
      </c>
    </row>
    <row r="514" spans="2:12" ht="25.5" x14ac:dyDescent="0.25">
      <c r="B514" s="307" t="s">
        <v>2431</v>
      </c>
      <c r="C514" s="305" t="s">
        <v>1777</v>
      </c>
      <c r="D514" s="305" t="s">
        <v>1667</v>
      </c>
      <c r="E514" s="306" t="s">
        <v>1778</v>
      </c>
      <c r="F514" s="305" t="s">
        <v>159</v>
      </c>
      <c r="G514" s="304">
        <v>91</v>
      </c>
      <c r="H514" s="303">
        <v>47.1</v>
      </c>
      <c r="I514" s="280">
        <f t="shared" si="138"/>
        <v>4286.1000000000004</v>
      </c>
      <c r="J514" s="409">
        <f t="shared" si="135"/>
        <v>0.30199999999999999</v>
      </c>
      <c r="K514" s="302">
        <f t="shared" si="139"/>
        <v>61.32</v>
      </c>
      <c r="L514" s="301">
        <f t="shared" si="140"/>
        <v>5580.12</v>
      </c>
    </row>
    <row r="515" spans="2:12" x14ac:dyDescent="0.25">
      <c r="B515" s="314" t="s">
        <v>2432</v>
      </c>
      <c r="C515" s="311" t="s">
        <v>379</v>
      </c>
      <c r="D515" s="311"/>
      <c r="E515" s="312" t="s">
        <v>1780</v>
      </c>
      <c r="F515" s="311"/>
      <c r="G515" s="313"/>
      <c r="H515" s="312" t="s">
        <v>73</v>
      </c>
      <c r="I515" s="311">
        <f>SUBTOTAL(9,I516:I526)</f>
        <v>25022.609999999997</v>
      </c>
      <c r="J515" s="310"/>
      <c r="K515" s="309"/>
      <c r="L515" s="308">
        <f>SUBTOTAL(9,L516:L526)</f>
        <v>32568.929999999997</v>
      </c>
    </row>
    <row r="516" spans="2:12" x14ac:dyDescent="0.25">
      <c r="B516" s="307" t="s">
        <v>2433</v>
      </c>
      <c r="C516" s="305" t="s">
        <v>2434</v>
      </c>
      <c r="D516" s="305" t="s">
        <v>164</v>
      </c>
      <c r="E516" s="306" t="s">
        <v>2435</v>
      </c>
      <c r="F516" s="305" t="s">
        <v>136</v>
      </c>
      <c r="G516" s="304">
        <v>17</v>
      </c>
      <c r="H516" s="303">
        <v>277.01</v>
      </c>
      <c r="I516" s="280">
        <f t="shared" ref="I516:I526" si="141">TRUNC(G516 * H516, 2)</f>
        <v>4709.17</v>
      </c>
      <c r="J516" s="409">
        <f t="shared" si="135"/>
        <v>0.30199999999999999</v>
      </c>
      <c r="K516" s="302">
        <f t="shared" ref="K516:K526" si="142">TRUNC(H516 * (1 + J516), 2)</f>
        <v>360.66</v>
      </c>
      <c r="L516" s="301">
        <f t="shared" ref="L516:L526" si="143">TRUNC(G516 * K516, 2)</f>
        <v>6131.22</v>
      </c>
    </row>
    <row r="517" spans="2:12" ht="12.75" customHeight="1" x14ac:dyDescent="0.25">
      <c r="B517" s="307" t="s">
        <v>2436</v>
      </c>
      <c r="C517" s="305" t="s">
        <v>2437</v>
      </c>
      <c r="D517" s="305" t="s">
        <v>164</v>
      </c>
      <c r="E517" s="306" t="s">
        <v>2438</v>
      </c>
      <c r="F517" s="305" t="s">
        <v>136</v>
      </c>
      <c r="G517" s="304">
        <v>1</v>
      </c>
      <c r="H517" s="303">
        <v>3664.45</v>
      </c>
      <c r="I517" s="280">
        <f t="shared" si="141"/>
        <v>3664.45</v>
      </c>
      <c r="J517" s="409">
        <f t="shared" si="135"/>
        <v>0.30199999999999999</v>
      </c>
      <c r="K517" s="302">
        <f t="shared" si="142"/>
        <v>4771.1099999999997</v>
      </c>
      <c r="L517" s="301">
        <f t="shared" si="143"/>
        <v>4771.1099999999997</v>
      </c>
    </row>
    <row r="518" spans="2:12" x14ac:dyDescent="0.25">
      <c r="B518" s="307" t="s">
        <v>2439</v>
      </c>
      <c r="C518" s="305" t="s">
        <v>2440</v>
      </c>
      <c r="D518" s="305" t="s">
        <v>164</v>
      </c>
      <c r="E518" s="306" t="s">
        <v>2441</v>
      </c>
      <c r="F518" s="305" t="s">
        <v>136</v>
      </c>
      <c r="G518" s="304">
        <v>1</v>
      </c>
      <c r="H518" s="303">
        <v>1049.19</v>
      </c>
      <c r="I518" s="280">
        <f t="shared" si="141"/>
        <v>1049.19</v>
      </c>
      <c r="J518" s="409">
        <f t="shared" si="135"/>
        <v>0.30199999999999999</v>
      </c>
      <c r="K518" s="302">
        <f t="shared" si="142"/>
        <v>1366.04</v>
      </c>
      <c r="L518" s="301">
        <f t="shared" si="143"/>
        <v>1366.04</v>
      </c>
    </row>
    <row r="519" spans="2:12" x14ac:dyDescent="0.25">
      <c r="B519" s="307" t="s">
        <v>2442</v>
      </c>
      <c r="C519" s="305" t="s">
        <v>2443</v>
      </c>
      <c r="D519" s="305" t="s">
        <v>1336</v>
      </c>
      <c r="E519" s="306" t="s">
        <v>2444</v>
      </c>
      <c r="F519" s="305" t="s">
        <v>136</v>
      </c>
      <c r="G519" s="304">
        <v>1</v>
      </c>
      <c r="H519" s="303">
        <v>774.41</v>
      </c>
      <c r="I519" s="280">
        <f t="shared" si="141"/>
        <v>774.41</v>
      </c>
      <c r="J519" s="409">
        <f t="shared" si="135"/>
        <v>0.30199999999999999</v>
      </c>
      <c r="K519" s="302">
        <f t="shared" si="142"/>
        <v>1008.28</v>
      </c>
      <c r="L519" s="301">
        <f t="shared" si="143"/>
        <v>1008.28</v>
      </c>
    </row>
    <row r="520" spans="2:12" x14ac:dyDescent="0.25">
      <c r="B520" s="307" t="s">
        <v>2445</v>
      </c>
      <c r="C520" s="305" t="s">
        <v>1786</v>
      </c>
      <c r="D520" s="305" t="s">
        <v>164</v>
      </c>
      <c r="E520" s="306" t="s">
        <v>1787</v>
      </c>
      <c r="F520" s="305" t="s">
        <v>141</v>
      </c>
      <c r="G520" s="304">
        <v>14.56</v>
      </c>
      <c r="H520" s="303">
        <v>20.85</v>
      </c>
      <c r="I520" s="280">
        <f t="shared" si="141"/>
        <v>303.57</v>
      </c>
      <c r="J520" s="409">
        <f t="shared" si="135"/>
        <v>0.30199999999999999</v>
      </c>
      <c r="K520" s="302">
        <f t="shared" si="142"/>
        <v>27.14</v>
      </c>
      <c r="L520" s="301">
        <f t="shared" si="143"/>
        <v>395.15</v>
      </c>
    </row>
    <row r="521" spans="2:12" ht="12.75" customHeight="1" x14ac:dyDescent="0.25">
      <c r="B521" s="307" t="s">
        <v>2446</v>
      </c>
      <c r="C521" s="305" t="s">
        <v>2447</v>
      </c>
      <c r="D521" s="305" t="s">
        <v>1336</v>
      </c>
      <c r="E521" s="306" t="s">
        <v>2448</v>
      </c>
      <c r="F521" s="305" t="s">
        <v>188</v>
      </c>
      <c r="G521" s="304">
        <v>1589.04</v>
      </c>
      <c r="H521" s="303">
        <v>6.71</v>
      </c>
      <c r="I521" s="280">
        <f t="shared" si="141"/>
        <v>10662.45</v>
      </c>
      <c r="J521" s="409">
        <f t="shared" si="135"/>
        <v>0.30199999999999999</v>
      </c>
      <c r="K521" s="302">
        <f t="shared" si="142"/>
        <v>8.73</v>
      </c>
      <c r="L521" s="301">
        <f t="shared" si="143"/>
        <v>13872.31</v>
      </c>
    </row>
    <row r="522" spans="2:12" x14ac:dyDescent="0.25">
      <c r="B522" s="307" t="s">
        <v>2449</v>
      </c>
      <c r="C522" s="305" t="s">
        <v>2450</v>
      </c>
      <c r="D522" s="305" t="s">
        <v>1336</v>
      </c>
      <c r="E522" s="306" t="s">
        <v>2451</v>
      </c>
      <c r="F522" s="305" t="s">
        <v>137</v>
      </c>
      <c r="G522" s="304">
        <v>1</v>
      </c>
      <c r="H522" s="303">
        <v>838.72</v>
      </c>
      <c r="I522" s="280">
        <f t="shared" si="141"/>
        <v>838.72</v>
      </c>
      <c r="J522" s="409">
        <f t="shared" si="135"/>
        <v>0.30199999999999999</v>
      </c>
      <c r="K522" s="302">
        <f t="shared" si="142"/>
        <v>1092.01</v>
      </c>
      <c r="L522" s="301">
        <f t="shared" si="143"/>
        <v>1092.01</v>
      </c>
    </row>
    <row r="523" spans="2:12" x14ac:dyDescent="0.25">
      <c r="B523" s="307" t="s">
        <v>2452</v>
      </c>
      <c r="C523" s="305" t="s">
        <v>2453</v>
      </c>
      <c r="D523" s="305" t="s">
        <v>1336</v>
      </c>
      <c r="E523" s="306" t="s">
        <v>2454</v>
      </c>
      <c r="F523" s="305" t="s">
        <v>137</v>
      </c>
      <c r="G523" s="304">
        <v>1</v>
      </c>
      <c r="H523" s="303">
        <v>37.04</v>
      </c>
      <c r="I523" s="280">
        <f t="shared" si="141"/>
        <v>37.04</v>
      </c>
      <c r="J523" s="409">
        <f t="shared" si="135"/>
        <v>0.30199999999999999</v>
      </c>
      <c r="K523" s="302">
        <f t="shared" si="142"/>
        <v>48.22</v>
      </c>
      <c r="L523" s="301">
        <f t="shared" si="143"/>
        <v>48.22</v>
      </c>
    </row>
    <row r="524" spans="2:12" x14ac:dyDescent="0.25">
      <c r="B524" s="307" t="s">
        <v>2455</v>
      </c>
      <c r="C524" s="305" t="s">
        <v>2456</v>
      </c>
      <c r="D524" s="305" t="s">
        <v>1336</v>
      </c>
      <c r="E524" s="306" t="s">
        <v>2457</v>
      </c>
      <c r="F524" s="305" t="s">
        <v>137</v>
      </c>
      <c r="G524" s="304">
        <v>1</v>
      </c>
      <c r="H524" s="303">
        <v>71.73</v>
      </c>
      <c r="I524" s="280">
        <f t="shared" si="141"/>
        <v>71.73</v>
      </c>
      <c r="J524" s="409">
        <f t="shared" si="135"/>
        <v>0.30199999999999999</v>
      </c>
      <c r="K524" s="302">
        <f t="shared" si="142"/>
        <v>93.39</v>
      </c>
      <c r="L524" s="301">
        <f t="shared" si="143"/>
        <v>93.39</v>
      </c>
    </row>
    <row r="525" spans="2:12" ht="12.75" customHeight="1" x14ac:dyDescent="0.25">
      <c r="B525" s="307" t="s">
        <v>2458</v>
      </c>
      <c r="C525" s="305" t="s">
        <v>2459</v>
      </c>
      <c r="D525" s="305" t="s">
        <v>1336</v>
      </c>
      <c r="E525" s="306" t="s">
        <v>2460</v>
      </c>
      <c r="F525" s="305" t="s">
        <v>137</v>
      </c>
      <c r="G525" s="304">
        <v>60</v>
      </c>
      <c r="H525" s="303">
        <v>38.909999999999997</v>
      </c>
      <c r="I525" s="280">
        <f t="shared" si="141"/>
        <v>2334.6</v>
      </c>
      <c r="J525" s="409">
        <f t="shared" si="135"/>
        <v>0.30199999999999999</v>
      </c>
      <c r="K525" s="302">
        <f t="shared" si="142"/>
        <v>50.66</v>
      </c>
      <c r="L525" s="301">
        <f t="shared" si="143"/>
        <v>3039.6</v>
      </c>
    </row>
    <row r="526" spans="2:12" ht="25.5" x14ac:dyDescent="0.25">
      <c r="B526" s="307" t="s">
        <v>2461</v>
      </c>
      <c r="C526" s="305" t="s">
        <v>2462</v>
      </c>
      <c r="D526" s="305" t="s">
        <v>130</v>
      </c>
      <c r="E526" s="306" t="s">
        <v>2463</v>
      </c>
      <c r="F526" s="305" t="s">
        <v>159</v>
      </c>
      <c r="G526" s="304">
        <v>8</v>
      </c>
      <c r="H526" s="303">
        <v>72.16</v>
      </c>
      <c r="I526" s="280">
        <f t="shared" si="141"/>
        <v>577.28</v>
      </c>
      <c r="J526" s="409">
        <f t="shared" si="135"/>
        <v>0.30199999999999999</v>
      </c>
      <c r="K526" s="302">
        <f t="shared" si="142"/>
        <v>93.95</v>
      </c>
      <c r="L526" s="301">
        <f t="shared" si="143"/>
        <v>751.6</v>
      </c>
    </row>
    <row r="527" spans="2:12" x14ac:dyDescent="0.25">
      <c r="B527" s="314" t="s">
        <v>2464</v>
      </c>
      <c r="C527" s="311" t="s">
        <v>379</v>
      </c>
      <c r="D527" s="311"/>
      <c r="E527" s="312" t="s">
        <v>1795</v>
      </c>
      <c r="F527" s="311"/>
      <c r="G527" s="313"/>
      <c r="H527" s="312" t="s">
        <v>73</v>
      </c>
      <c r="I527" s="311">
        <f>SUBTOTAL(9,I528:I546)</f>
        <v>23106.560000000001</v>
      </c>
      <c r="J527" s="310"/>
      <c r="K527" s="309"/>
      <c r="L527" s="308">
        <f>SUBTOTAL(9,L528:L546)</f>
        <v>30077.910000000007</v>
      </c>
    </row>
    <row r="528" spans="2:12" ht="25.5" x14ac:dyDescent="0.25">
      <c r="B528" s="307" t="s">
        <v>2465</v>
      </c>
      <c r="C528" s="305" t="s">
        <v>2466</v>
      </c>
      <c r="D528" s="305" t="s">
        <v>164</v>
      </c>
      <c r="E528" s="306" t="s">
        <v>2467</v>
      </c>
      <c r="F528" s="305" t="s">
        <v>136</v>
      </c>
      <c r="G528" s="304">
        <v>72</v>
      </c>
      <c r="H528" s="303">
        <v>78.66</v>
      </c>
      <c r="I528" s="280">
        <f t="shared" ref="I528:I546" si="144">TRUNC(G528 * H528, 2)</f>
        <v>5663.52</v>
      </c>
      <c r="J528" s="409">
        <f t="shared" si="135"/>
        <v>0.30199999999999999</v>
      </c>
      <c r="K528" s="302">
        <f t="shared" ref="K528:K546" si="145">TRUNC(H528 * (1 + J528), 2)</f>
        <v>102.41</v>
      </c>
      <c r="L528" s="301">
        <f t="shared" ref="L528:L546" si="146">TRUNC(G528 * K528, 2)</f>
        <v>7373.52</v>
      </c>
    </row>
    <row r="529" spans="2:12" ht="12.75" customHeight="1" x14ac:dyDescent="0.25">
      <c r="B529" s="307" t="s">
        <v>2468</v>
      </c>
      <c r="C529" s="305" t="s">
        <v>2469</v>
      </c>
      <c r="D529" s="305" t="s">
        <v>130</v>
      </c>
      <c r="E529" s="306" t="s">
        <v>2470</v>
      </c>
      <c r="F529" s="305" t="s">
        <v>136</v>
      </c>
      <c r="G529" s="304">
        <v>38</v>
      </c>
      <c r="H529" s="303">
        <v>36.57</v>
      </c>
      <c r="I529" s="280">
        <f t="shared" si="144"/>
        <v>1389.66</v>
      </c>
      <c r="J529" s="409">
        <f t="shared" si="135"/>
        <v>0.30199999999999999</v>
      </c>
      <c r="K529" s="302">
        <f t="shared" si="145"/>
        <v>47.61</v>
      </c>
      <c r="L529" s="301">
        <f t="shared" si="146"/>
        <v>1809.18</v>
      </c>
    </row>
    <row r="530" spans="2:12" x14ac:dyDescent="0.25">
      <c r="B530" s="307" t="s">
        <v>2471</v>
      </c>
      <c r="C530" s="305" t="s">
        <v>1531</v>
      </c>
      <c r="D530" s="305" t="s">
        <v>1336</v>
      </c>
      <c r="E530" s="306" t="s">
        <v>1532</v>
      </c>
      <c r="F530" s="305" t="s">
        <v>188</v>
      </c>
      <c r="G530" s="304">
        <v>75</v>
      </c>
      <c r="H530" s="303">
        <v>38.520000000000003</v>
      </c>
      <c r="I530" s="280">
        <f t="shared" si="144"/>
        <v>2889</v>
      </c>
      <c r="J530" s="409">
        <f t="shared" si="135"/>
        <v>0.30199999999999999</v>
      </c>
      <c r="K530" s="302">
        <f t="shared" si="145"/>
        <v>50.15</v>
      </c>
      <c r="L530" s="301">
        <f t="shared" si="146"/>
        <v>3761.25</v>
      </c>
    </row>
    <row r="531" spans="2:12" x14ac:dyDescent="0.25">
      <c r="B531" s="307" t="s">
        <v>2472</v>
      </c>
      <c r="C531" s="305" t="s">
        <v>1567</v>
      </c>
      <c r="D531" s="305" t="s">
        <v>1336</v>
      </c>
      <c r="E531" s="306" t="s">
        <v>1568</v>
      </c>
      <c r="F531" s="305" t="s">
        <v>188</v>
      </c>
      <c r="G531" s="304">
        <v>148.57</v>
      </c>
      <c r="H531" s="303">
        <v>49.94</v>
      </c>
      <c r="I531" s="280">
        <f t="shared" si="144"/>
        <v>7419.58</v>
      </c>
      <c r="J531" s="409">
        <f t="shared" si="135"/>
        <v>0.30199999999999999</v>
      </c>
      <c r="K531" s="302">
        <f t="shared" si="145"/>
        <v>65.02</v>
      </c>
      <c r="L531" s="301">
        <f t="shared" si="146"/>
        <v>9660.02</v>
      </c>
    </row>
    <row r="532" spans="2:12" x14ac:dyDescent="0.25">
      <c r="B532" s="307" t="s">
        <v>2473</v>
      </c>
      <c r="C532" s="305" t="s">
        <v>2474</v>
      </c>
      <c r="D532" s="305" t="s">
        <v>1336</v>
      </c>
      <c r="E532" s="306" t="s">
        <v>2475</v>
      </c>
      <c r="F532" s="305" t="s">
        <v>137</v>
      </c>
      <c r="G532" s="304">
        <v>15</v>
      </c>
      <c r="H532" s="303">
        <v>25.73</v>
      </c>
      <c r="I532" s="280">
        <f t="shared" si="144"/>
        <v>385.95</v>
      </c>
      <c r="J532" s="409">
        <f t="shared" si="135"/>
        <v>0.30199999999999999</v>
      </c>
      <c r="K532" s="302">
        <f t="shared" si="145"/>
        <v>33.5</v>
      </c>
      <c r="L532" s="301">
        <f t="shared" si="146"/>
        <v>502.5</v>
      </c>
    </row>
    <row r="533" spans="2:12" ht="12.75" customHeight="1" x14ac:dyDescent="0.25">
      <c r="B533" s="307" t="s">
        <v>2476</v>
      </c>
      <c r="C533" s="305" t="s">
        <v>765</v>
      </c>
      <c r="D533" s="305" t="s">
        <v>1336</v>
      </c>
      <c r="E533" s="306" t="s">
        <v>603</v>
      </c>
      <c r="F533" s="305" t="s">
        <v>188</v>
      </c>
      <c r="G533" s="304">
        <v>52.5</v>
      </c>
      <c r="H533" s="303">
        <v>16.27</v>
      </c>
      <c r="I533" s="280">
        <f t="shared" si="144"/>
        <v>854.17</v>
      </c>
      <c r="J533" s="409">
        <f t="shared" si="135"/>
        <v>0.30199999999999999</v>
      </c>
      <c r="K533" s="302">
        <f t="shared" si="145"/>
        <v>21.18</v>
      </c>
      <c r="L533" s="301">
        <f t="shared" si="146"/>
        <v>1111.95</v>
      </c>
    </row>
    <row r="534" spans="2:12" x14ac:dyDescent="0.25">
      <c r="B534" s="307" t="s">
        <v>2477</v>
      </c>
      <c r="C534" s="305" t="s">
        <v>1525</v>
      </c>
      <c r="D534" s="305" t="s">
        <v>1336</v>
      </c>
      <c r="E534" s="306" t="s">
        <v>1526</v>
      </c>
      <c r="F534" s="305" t="s">
        <v>137</v>
      </c>
      <c r="G534" s="304">
        <v>53</v>
      </c>
      <c r="H534" s="303">
        <v>1.55</v>
      </c>
      <c r="I534" s="280">
        <f t="shared" si="144"/>
        <v>82.15</v>
      </c>
      <c r="J534" s="409">
        <f t="shared" si="135"/>
        <v>0.30199999999999999</v>
      </c>
      <c r="K534" s="302">
        <f t="shared" si="145"/>
        <v>2.0099999999999998</v>
      </c>
      <c r="L534" s="301">
        <f t="shared" si="146"/>
        <v>106.53</v>
      </c>
    </row>
    <row r="535" spans="2:12" x14ac:dyDescent="0.25">
      <c r="B535" s="307" t="s">
        <v>2478</v>
      </c>
      <c r="C535" s="305" t="s">
        <v>2479</v>
      </c>
      <c r="D535" s="305" t="s">
        <v>1336</v>
      </c>
      <c r="E535" s="306" t="s">
        <v>2480</v>
      </c>
      <c r="F535" s="305" t="s">
        <v>136</v>
      </c>
      <c r="G535" s="304">
        <v>8</v>
      </c>
      <c r="H535" s="303">
        <v>33.22</v>
      </c>
      <c r="I535" s="280">
        <f t="shared" si="144"/>
        <v>265.76</v>
      </c>
      <c r="J535" s="409">
        <f t="shared" si="135"/>
        <v>0.30199999999999999</v>
      </c>
      <c r="K535" s="302">
        <f t="shared" si="145"/>
        <v>43.25</v>
      </c>
      <c r="L535" s="301">
        <f t="shared" si="146"/>
        <v>346</v>
      </c>
    </row>
    <row r="536" spans="2:12" x14ac:dyDescent="0.25">
      <c r="B536" s="307" t="s">
        <v>2481</v>
      </c>
      <c r="C536" s="305" t="s">
        <v>771</v>
      </c>
      <c r="D536" s="305" t="s">
        <v>1336</v>
      </c>
      <c r="E536" s="306" t="s">
        <v>368</v>
      </c>
      <c r="F536" s="305" t="s">
        <v>137</v>
      </c>
      <c r="G536" s="304">
        <v>7</v>
      </c>
      <c r="H536" s="303">
        <v>170.68</v>
      </c>
      <c r="I536" s="280">
        <f t="shared" si="144"/>
        <v>1194.76</v>
      </c>
      <c r="J536" s="409">
        <f t="shared" si="135"/>
        <v>0.30199999999999999</v>
      </c>
      <c r="K536" s="302">
        <f t="shared" si="145"/>
        <v>222.22</v>
      </c>
      <c r="L536" s="301">
        <f t="shared" si="146"/>
        <v>1555.54</v>
      </c>
    </row>
    <row r="537" spans="2:12" ht="12.75" customHeight="1" x14ac:dyDescent="0.25">
      <c r="B537" s="307" t="s">
        <v>2482</v>
      </c>
      <c r="C537" s="305" t="s">
        <v>2483</v>
      </c>
      <c r="D537" s="305" t="s">
        <v>1097</v>
      </c>
      <c r="E537" s="306" t="s">
        <v>2484</v>
      </c>
      <c r="F537" s="305" t="s">
        <v>136</v>
      </c>
      <c r="G537" s="304">
        <v>43</v>
      </c>
      <c r="H537" s="303">
        <v>8.2799999999999994</v>
      </c>
      <c r="I537" s="280">
        <f t="shared" si="144"/>
        <v>356.04</v>
      </c>
      <c r="J537" s="409">
        <f t="shared" si="135"/>
        <v>0.30199999999999999</v>
      </c>
      <c r="K537" s="302">
        <f t="shared" si="145"/>
        <v>10.78</v>
      </c>
      <c r="L537" s="301">
        <f t="shared" si="146"/>
        <v>463.54</v>
      </c>
    </row>
    <row r="538" spans="2:12" ht="12.75" customHeight="1" x14ac:dyDescent="0.25">
      <c r="B538" s="307" t="s">
        <v>2485</v>
      </c>
      <c r="C538" s="305" t="s">
        <v>2486</v>
      </c>
      <c r="D538" s="305" t="s">
        <v>164</v>
      </c>
      <c r="E538" s="306" t="s">
        <v>2487</v>
      </c>
      <c r="F538" s="305" t="s">
        <v>136</v>
      </c>
      <c r="G538" s="304">
        <v>154</v>
      </c>
      <c r="H538" s="303">
        <v>0.66</v>
      </c>
      <c r="I538" s="280">
        <f t="shared" si="144"/>
        <v>101.64</v>
      </c>
      <c r="J538" s="409">
        <f t="shared" si="135"/>
        <v>0.30199999999999999</v>
      </c>
      <c r="K538" s="302">
        <f t="shared" si="145"/>
        <v>0.85</v>
      </c>
      <c r="L538" s="301">
        <f t="shared" si="146"/>
        <v>130.9</v>
      </c>
    </row>
    <row r="539" spans="2:12" ht="12.75" customHeight="1" x14ac:dyDescent="0.25">
      <c r="B539" s="307" t="s">
        <v>2488</v>
      </c>
      <c r="C539" s="305" t="s">
        <v>2489</v>
      </c>
      <c r="D539" s="305" t="s">
        <v>1336</v>
      </c>
      <c r="E539" s="306" t="s">
        <v>2490</v>
      </c>
      <c r="F539" s="305" t="s">
        <v>137</v>
      </c>
      <c r="G539" s="304">
        <v>154</v>
      </c>
      <c r="H539" s="303">
        <v>0.46</v>
      </c>
      <c r="I539" s="280">
        <f t="shared" si="144"/>
        <v>70.84</v>
      </c>
      <c r="J539" s="409">
        <f t="shared" si="135"/>
        <v>0.30199999999999999</v>
      </c>
      <c r="K539" s="302">
        <f t="shared" si="145"/>
        <v>0.59</v>
      </c>
      <c r="L539" s="301">
        <f t="shared" si="146"/>
        <v>90.86</v>
      </c>
    </row>
    <row r="540" spans="2:12" ht="25.5" x14ac:dyDescent="0.25">
      <c r="B540" s="307" t="s">
        <v>2491</v>
      </c>
      <c r="C540" s="305" t="s">
        <v>2492</v>
      </c>
      <c r="D540" s="305" t="s">
        <v>164</v>
      </c>
      <c r="E540" s="306" t="s">
        <v>2493</v>
      </c>
      <c r="F540" s="305" t="s">
        <v>136</v>
      </c>
      <c r="G540" s="304">
        <v>198</v>
      </c>
      <c r="H540" s="303">
        <v>0.88</v>
      </c>
      <c r="I540" s="280">
        <f t="shared" si="144"/>
        <v>174.24</v>
      </c>
      <c r="J540" s="409">
        <f t="shared" si="135"/>
        <v>0.30199999999999999</v>
      </c>
      <c r="K540" s="302">
        <f t="shared" si="145"/>
        <v>1.1399999999999999</v>
      </c>
      <c r="L540" s="301">
        <f t="shared" si="146"/>
        <v>225.72</v>
      </c>
    </row>
    <row r="541" spans="2:12" ht="25.5" x14ac:dyDescent="0.25">
      <c r="B541" s="307" t="s">
        <v>2494</v>
      </c>
      <c r="C541" s="305" t="s">
        <v>2495</v>
      </c>
      <c r="D541" s="305" t="s">
        <v>1648</v>
      </c>
      <c r="E541" s="306" t="s">
        <v>2496</v>
      </c>
      <c r="F541" s="305" t="s">
        <v>159</v>
      </c>
      <c r="G541" s="304">
        <v>93</v>
      </c>
      <c r="H541" s="303">
        <v>3.36</v>
      </c>
      <c r="I541" s="280">
        <f t="shared" si="144"/>
        <v>312.48</v>
      </c>
      <c r="J541" s="409">
        <f t="shared" si="135"/>
        <v>0.30199999999999999</v>
      </c>
      <c r="K541" s="302">
        <f t="shared" si="145"/>
        <v>4.37</v>
      </c>
      <c r="L541" s="301">
        <f t="shared" si="146"/>
        <v>406.41</v>
      </c>
    </row>
    <row r="542" spans="2:12" x14ac:dyDescent="0.25">
      <c r="B542" s="307" t="s">
        <v>2497</v>
      </c>
      <c r="C542" s="305" t="s">
        <v>1564</v>
      </c>
      <c r="D542" s="305" t="s">
        <v>1336</v>
      </c>
      <c r="E542" s="306" t="s">
        <v>1565</v>
      </c>
      <c r="F542" s="305" t="s">
        <v>137</v>
      </c>
      <c r="G542" s="304">
        <v>291</v>
      </c>
      <c r="H542" s="303">
        <v>1</v>
      </c>
      <c r="I542" s="280">
        <f t="shared" si="144"/>
        <v>291</v>
      </c>
      <c r="J542" s="409">
        <f t="shared" si="135"/>
        <v>0.30199999999999999</v>
      </c>
      <c r="K542" s="302">
        <f t="shared" si="145"/>
        <v>1.3</v>
      </c>
      <c r="L542" s="301">
        <f t="shared" si="146"/>
        <v>378.3</v>
      </c>
    </row>
    <row r="543" spans="2:12" ht="12.75" customHeight="1" x14ac:dyDescent="0.25">
      <c r="B543" s="307" t="s">
        <v>2498</v>
      </c>
      <c r="C543" s="305" t="s">
        <v>1631</v>
      </c>
      <c r="D543" s="305" t="s">
        <v>142</v>
      </c>
      <c r="E543" s="306" t="s">
        <v>1632</v>
      </c>
      <c r="F543" s="305" t="s">
        <v>136</v>
      </c>
      <c r="G543" s="304">
        <v>1</v>
      </c>
      <c r="H543" s="303">
        <v>339.28</v>
      </c>
      <c r="I543" s="280">
        <f t="shared" si="144"/>
        <v>339.28</v>
      </c>
      <c r="J543" s="409">
        <f t="shared" si="135"/>
        <v>0.30199999999999999</v>
      </c>
      <c r="K543" s="302">
        <f t="shared" si="145"/>
        <v>441.74</v>
      </c>
      <c r="L543" s="301">
        <f t="shared" si="146"/>
        <v>441.74</v>
      </c>
    </row>
    <row r="544" spans="2:12" ht="12.75" customHeight="1" x14ac:dyDescent="0.25">
      <c r="B544" s="307" t="s">
        <v>2499</v>
      </c>
      <c r="C544" s="305" t="s">
        <v>1798</v>
      </c>
      <c r="D544" s="305" t="s">
        <v>1667</v>
      </c>
      <c r="E544" s="306" t="s">
        <v>1799</v>
      </c>
      <c r="F544" s="305" t="s">
        <v>159</v>
      </c>
      <c r="G544" s="304">
        <v>7</v>
      </c>
      <c r="H544" s="303">
        <v>102.47</v>
      </c>
      <c r="I544" s="280">
        <f t="shared" si="144"/>
        <v>717.29</v>
      </c>
      <c r="J544" s="409">
        <f t="shared" si="135"/>
        <v>0.30199999999999999</v>
      </c>
      <c r="K544" s="302">
        <f t="shared" si="145"/>
        <v>133.41</v>
      </c>
      <c r="L544" s="301">
        <f t="shared" si="146"/>
        <v>933.87</v>
      </c>
    </row>
    <row r="545" spans="2:12" ht="12.75" customHeight="1" x14ac:dyDescent="0.25">
      <c r="B545" s="307" t="s">
        <v>2500</v>
      </c>
      <c r="C545" s="305" t="s">
        <v>1801</v>
      </c>
      <c r="D545" s="305" t="s">
        <v>1336</v>
      </c>
      <c r="E545" s="306" t="s">
        <v>1802</v>
      </c>
      <c r="F545" s="305" t="s">
        <v>136</v>
      </c>
      <c r="G545" s="304">
        <v>7</v>
      </c>
      <c r="H545" s="303">
        <v>37.64</v>
      </c>
      <c r="I545" s="280">
        <f t="shared" si="144"/>
        <v>263.48</v>
      </c>
      <c r="J545" s="409">
        <f t="shared" si="135"/>
        <v>0.30199999999999999</v>
      </c>
      <c r="K545" s="302">
        <f t="shared" si="145"/>
        <v>49</v>
      </c>
      <c r="L545" s="301">
        <f t="shared" si="146"/>
        <v>343</v>
      </c>
    </row>
    <row r="546" spans="2:12" ht="25.5" x14ac:dyDescent="0.25">
      <c r="B546" s="307" t="s">
        <v>2501</v>
      </c>
      <c r="C546" s="305" t="s">
        <v>1634</v>
      </c>
      <c r="D546" s="305" t="s">
        <v>1635</v>
      </c>
      <c r="E546" s="306" t="s">
        <v>1636</v>
      </c>
      <c r="F546" s="305" t="s">
        <v>159</v>
      </c>
      <c r="G546" s="304">
        <v>7</v>
      </c>
      <c r="H546" s="303">
        <v>47.96</v>
      </c>
      <c r="I546" s="280">
        <f t="shared" si="144"/>
        <v>335.72</v>
      </c>
      <c r="J546" s="409">
        <f t="shared" si="135"/>
        <v>0.30199999999999999</v>
      </c>
      <c r="K546" s="302">
        <f t="shared" si="145"/>
        <v>62.44</v>
      </c>
      <c r="L546" s="301">
        <f t="shared" si="146"/>
        <v>437.08</v>
      </c>
    </row>
    <row r="547" spans="2:12" x14ac:dyDescent="0.25">
      <c r="B547" s="314" t="s">
        <v>2502</v>
      </c>
      <c r="C547" s="311" t="s">
        <v>379</v>
      </c>
      <c r="D547" s="311"/>
      <c r="E547" s="312" t="s">
        <v>1804</v>
      </c>
      <c r="F547" s="311"/>
      <c r="G547" s="313"/>
      <c r="H547" s="312" t="s">
        <v>73</v>
      </c>
      <c r="I547" s="311">
        <f>SUBTOTAL(9,I548:I552)</f>
        <v>11105.12</v>
      </c>
      <c r="J547" s="310"/>
      <c r="K547" s="309"/>
      <c r="L547" s="308">
        <f>SUBTOTAL(9,L548:L552)</f>
        <v>14456.86</v>
      </c>
    </row>
    <row r="548" spans="2:12" x14ac:dyDescent="0.25">
      <c r="B548" s="307" t="s">
        <v>2503</v>
      </c>
      <c r="C548" s="305" t="s">
        <v>2504</v>
      </c>
      <c r="D548" s="305" t="s">
        <v>130</v>
      </c>
      <c r="E548" s="306" t="s">
        <v>2505</v>
      </c>
      <c r="F548" s="305" t="s">
        <v>188</v>
      </c>
      <c r="G548" s="304">
        <v>364.23</v>
      </c>
      <c r="H548" s="303">
        <v>10.71</v>
      </c>
      <c r="I548" s="280">
        <f t="shared" ref="I548:I552" si="147">TRUNC(G548 * H548, 2)</f>
        <v>3900.9</v>
      </c>
      <c r="J548" s="409">
        <f t="shared" si="135"/>
        <v>0.30199999999999999</v>
      </c>
      <c r="K548" s="302">
        <f t="shared" ref="K548:K552" si="148">TRUNC(H548 * (1 + J548), 2)</f>
        <v>13.94</v>
      </c>
      <c r="L548" s="301">
        <f t="shared" ref="L548:L552" si="149">TRUNC(G548 * K548, 2)</f>
        <v>5077.3599999999997</v>
      </c>
    </row>
    <row r="549" spans="2:12" ht="12.75" customHeight="1" x14ac:dyDescent="0.25">
      <c r="B549" s="307" t="s">
        <v>2506</v>
      </c>
      <c r="C549" s="305" t="s">
        <v>2507</v>
      </c>
      <c r="D549" s="305" t="s">
        <v>969</v>
      </c>
      <c r="E549" s="306" t="s">
        <v>2508</v>
      </c>
      <c r="F549" s="305" t="s">
        <v>188</v>
      </c>
      <c r="G549" s="304">
        <v>28.11</v>
      </c>
      <c r="H549" s="303">
        <v>20.56</v>
      </c>
      <c r="I549" s="280">
        <f t="shared" si="147"/>
        <v>577.94000000000005</v>
      </c>
      <c r="J549" s="409">
        <f t="shared" si="135"/>
        <v>0.30199999999999999</v>
      </c>
      <c r="K549" s="302">
        <f t="shared" si="148"/>
        <v>26.76</v>
      </c>
      <c r="L549" s="301">
        <f t="shared" si="149"/>
        <v>752.22</v>
      </c>
    </row>
    <row r="550" spans="2:12" ht="25.5" x14ac:dyDescent="0.25">
      <c r="B550" s="307" t="s">
        <v>2509</v>
      </c>
      <c r="C550" s="305" t="s">
        <v>2510</v>
      </c>
      <c r="D550" s="305" t="s">
        <v>164</v>
      </c>
      <c r="E550" s="306" t="s">
        <v>2511</v>
      </c>
      <c r="F550" s="305" t="s">
        <v>136</v>
      </c>
      <c r="G550" s="304">
        <v>12</v>
      </c>
      <c r="H550" s="303">
        <v>183.87</v>
      </c>
      <c r="I550" s="280">
        <f t="shared" si="147"/>
        <v>2206.44</v>
      </c>
      <c r="J550" s="409">
        <f t="shared" si="135"/>
        <v>0.30199999999999999</v>
      </c>
      <c r="K550" s="302">
        <f t="shared" si="148"/>
        <v>239.39</v>
      </c>
      <c r="L550" s="301">
        <f t="shared" si="149"/>
        <v>2872.68</v>
      </c>
    </row>
    <row r="551" spans="2:12" ht="12.75" customHeight="1" x14ac:dyDescent="0.25">
      <c r="B551" s="307" t="s">
        <v>2512</v>
      </c>
      <c r="C551" s="305" t="s">
        <v>2513</v>
      </c>
      <c r="D551" s="305" t="s">
        <v>142</v>
      </c>
      <c r="E551" s="306" t="s">
        <v>2514</v>
      </c>
      <c r="F551" s="305" t="s">
        <v>136</v>
      </c>
      <c r="G551" s="304">
        <v>6</v>
      </c>
      <c r="H551" s="303">
        <v>167.12</v>
      </c>
      <c r="I551" s="280">
        <f t="shared" si="147"/>
        <v>1002.72</v>
      </c>
      <c r="J551" s="409">
        <f t="shared" si="135"/>
        <v>0.30199999999999999</v>
      </c>
      <c r="K551" s="302">
        <f t="shared" si="148"/>
        <v>217.59</v>
      </c>
      <c r="L551" s="301">
        <f t="shared" si="149"/>
        <v>1305.54</v>
      </c>
    </row>
    <row r="552" spans="2:12" ht="25.5" x14ac:dyDescent="0.25">
      <c r="B552" s="307" t="s">
        <v>2515</v>
      </c>
      <c r="C552" s="305" t="s">
        <v>2516</v>
      </c>
      <c r="D552" s="305" t="s">
        <v>142</v>
      </c>
      <c r="E552" s="306" t="s">
        <v>2517</v>
      </c>
      <c r="F552" s="305" t="s">
        <v>136</v>
      </c>
      <c r="G552" s="304">
        <v>14</v>
      </c>
      <c r="H552" s="303">
        <v>244.08</v>
      </c>
      <c r="I552" s="280">
        <f t="shared" si="147"/>
        <v>3417.12</v>
      </c>
      <c r="J552" s="409">
        <f t="shared" si="135"/>
        <v>0.30199999999999999</v>
      </c>
      <c r="K552" s="302">
        <f t="shared" si="148"/>
        <v>317.79000000000002</v>
      </c>
      <c r="L552" s="301">
        <f t="shared" si="149"/>
        <v>4449.0600000000004</v>
      </c>
    </row>
    <row r="553" spans="2:12" x14ac:dyDescent="0.25">
      <c r="B553" s="314" t="s">
        <v>2518</v>
      </c>
      <c r="C553" s="311" t="s">
        <v>379</v>
      </c>
      <c r="D553" s="311"/>
      <c r="E553" s="312" t="s">
        <v>1809</v>
      </c>
      <c r="F553" s="311"/>
      <c r="G553" s="313"/>
      <c r="H553" s="312" t="s">
        <v>73</v>
      </c>
      <c r="I553" s="311">
        <f>SUBTOTAL(9,I555:I687)</f>
        <v>245205.00000000015</v>
      </c>
      <c r="J553" s="310"/>
      <c r="K553" s="309"/>
      <c r="L553" s="308">
        <f>SUBTOTAL(9,L555:L687)</f>
        <v>319236.93999999994</v>
      </c>
    </row>
    <row r="554" spans="2:12" x14ac:dyDescent="0.25">
      <c r="B554" s="314" t="s">
        <v>2519</v>
      </c>
      <c r="C554" s="311" t="s">
        <v>379</v>
      </c>
      <c r="D554" s="311"/>
      <c r="E554" s="312" t="s">
        <v>2520</v>
      </c>
      <c r="F554" s="311"/>
      <c r="G554" s="313"/>
      <c r="H554" s="312" t="s">
        <v>73</v>
      </c>
      <c r="I554" s="311">
        <f>SUBTOTAL(9,I555:I559)</f>
        <v>53017.59</v>
      </c>
      <c r="J554" s="310"/>
      <c r="K554" s="309"/>
      <c r="L554" s="308">
        <f>SUBTOTAL(9,L555:L559)</f>
        <v>69028.17</v>
      </c>
    </row>
    <row r="555" spans="2:12" x14ac:dyDescent="0.25">
      <c r="B555" s="307" t="s">
        <v>2521</v>
      </c>
      <c r="C555" s="305" t="s">
        <v>2522</v>
      </c>
      <c r="D555" s="305" t="s">
        <v>1336</v>
      </c>
      <c r="E555" s="306" t="s">
        <v>2523</v>
      </c>
      <c r="F555" s="305" t="s">
        <v>137</v>
      </c>
      <c r="G555" s="304">
        <v>54</v>
      </c>
      <c r="H555" s="303">
        <v>627.71</v>
      </c>
      <c r="I555" s="280">
        <f t="shared" ref="I555:I559" si="150">TRUNC(G555 * H555, 2)</f>
        <v>33896.339999999997</v>
      </c>
      <c r="J555" s="409">
        <f t="shared" ref="J555:J584" si="151">+$L$3</f>
        <v>0.30199999999999999</v>
      </c>
      <c r="K555" s="302">
        <f t="shared" ref="K555:K559" si="152">TRUNC(H555 * (1 + J555), 2)</f>
        <v>817.27</v>
      </c>
      <c r="L555" s="301">
        <f t="shared" ref="L555:L559" si="153">TRUNC(G555 * K555, 2)</f>
        <v>44132.58</v>
      </c>
    </row>
    <row r="556" spans="2:12" ht="12.75" customHeight="1" x14ac:dyDescent="0.25">
      <c r="B556" s="307" t="s">
        <v>2524</v>
      </c>
      <c r="C556" s="305" t="s">
        <v>827</v>
      </c>
      <c r="D556" s="305" t="s">
        <v>1336</v>
      </c>
      <c r="E556" s="306" t="s">
        <v>517</v>
      </c>
      <c r="F556" s="305" t="s">
        <v>137</v>
      </c>
      <c r="G556" s="304">
        <v>46</v>
      </c>
      <c r="H556" s="303">
        <v>130.31</v>
      </c>
      <c r="I556" s="280">
        <f t="shared" si="150"/>
        <v>5994.26</v>
      </c>
      <c r="J556" s="409">
        <f t="shared" si="151"/>
        <v>0.30199999999999999</v>
      </c>
      <c r="K556" s="302">
        <f t="shared" si="152"/>
        <v>169.66</v>
      </c>
      <c r="L556" s="301">
        <f t="shared" si="153"/>
        <v>7804.36</v>
      </c>
    </row>
    <row r="557" spans="2:12" ht="12.75" customHeight="1" x14ac:dyDescent="0.25">
      <c r="B557" s="307" t="s">
        <v>2525</v>
      </c>
      <c r="C557" s="305" t="s">
        <v>2526</v>
      </c>
      <c r="D557" s="305" t="s">
        <v>1336</v>
      </c>
      <c r="E557" s="306" t="s">
        <v>2527</v>
      </c>
      <c r="F557" s="305" t="s">
        <v>137</v>
      </c>
      <c r="G557" s="304">
        <v>14</v>
      </c>
      <c r="H557" s="303">
        <v>313.19</v>
      </c>
      <c r="I557" s="280">
        <f t="shared" si="150"/>
        <v>4384.66</v>
      </c>
      <c r="J557" s="409">
        <f t="shared" si="151"/>
        <v>0.30199999999999999</v>
      </c>
      <c r="K557" s="302">
        <f t="shared" si="152"/>
        <v>407.77</v>
      </c>
      <c r="L557" s="301">
        <f t="shared" si="153"/>
        <v>5708.78</v>
      </c>
    </row>
    <row r="558" spans="2:12" ht="12.75" customHeight="1" x14ac:dyDescent="0.25">
      <c r="B558" s="307" t="s">
        <v>2528</v>
      </c>
      <c r="C558" s="305" t="s">
        <v>1030</v>
      </c>
      <c r="D558" s="305" t="s">
        <v>1336</v>
      </c>
      <c r="E558" s="306" t="s">
        <v>1031</v>
      </c>
      <c r="F558" s="305" t="s">
        <v>137</v>
      </c>
      <c r="G558" s="304">
        <v>6</v>
      </c>
      <c r="H558" s="303">
        <v>474.01</v>
      </c>
      <c r="I558" s="280">
        <f t="shared" si="150"/>
        <v>2844.06</v>
      </c>
      <c r="J558" s="409">
        <f t="shared" si="151"/>
        <v>0.30199999999999999</v>
      </c>
      <c r="K558" s="302">
        <f t="shared" si="152"/>
        <v>617.16</v>
      </c>
      <c r="L558" s="301">
        <f t="shared" si="153"/>
        <v>3702.96</v>
      </c>
    </row>
    <row r="559" spans="2:12" ht="12.75" customHeight="1" x14ac:dyDescent="0.25">
      <c r="B559" s="307" t="s">
        <v>2529</v>
      </c>
      <c r="C559" s="305" t="s">
        <v>2530</v>
      </c>
      <c r="D559" s="305" t="s">
        <v>1336</v>
      </c>
      <c r="E559" s="306" t="s">
        <v>2531</v>
      </c>
      <c r="F559" s="305" t="s">
        <v>137</v>
      </c>
      <c r="G559" s="304">
        <v>7</v>
      </c>
      <c r="H559" s="303">
        <v>842.61</v>
      </c>
      <c r="I559" s="280">
        <f t="shared" si="150"/>
        <v>5898.27</v>
      </c>
      <c r="J559" s="409">
        <f t="shared" si="151"/>
        <v>0.30199999999999999</v>
      </c>
      <c r="K559" s="302">
        <f t="shared" si="152"/>
        <v>1097.07</v>
      </c>
      <c r="L559" s="301">
        <f t="shared" si="153"/>
        <v>7679.49</v>
      </c>
    </row>
    <row r="560" spans="2:12" x14ac:dyDescent="0.25">
      <c r="B560" s="314" t="s">
        <v>2532</v>
      </c>
      <c r="C560" s="311" t="s">
        <v>379</v>
      </c>
      <c r="D560" s="311"/>
      <c r="E560" s="312" t="s">
        <v>351</v>
      </c>
      <c r="F560" s="311"/>
      <c r="G560" s="313"/>
      <c r="H560" s="312" t="s">
        <v>73</v>
      </c>
      <c r="I560" s="311">
        <f>SUBTOTAL(9,I561:I574)</f>
        <v>56771.59</v>
      </c>
      <c r="J560" s="310"/>
      <c r="K560" s="309"/>
      <c r="L560" s="308">
        <f>SUBTOTAL(9,L561:L574)</f>
        <v>73915.210000000021</v>
      </c>
    </row>
    <row r="561" spans="2:12" x14ac:dyDescent="0.25">
      <c r="B561" s="307" t="s">
        <v>2533</v>
      </c>
      <c r="C561" s="305" t="s">
        <v>2534</v>
      </c>
      <c r="D561" s="305" t="s">
        <v>1336</v>
      </c>
      <c r="E561" s="306" t="s">
        <v>2535</v>
      </c>
      <c r="F561" s="305" t="s">
        <v>137</v>
      </c>
      <c r="G561" s="304">
        <v>10</v>
      </c>
      <c r="H561" s="303">
        <v>187.41</v>
      </c>
      <c r="I561" s="280">
        <f t="shared" ref="I561:I574" si="154">TRUNC(G561 * H561, 2)</f>
        <v>1874.1</v>
      </c>
      <c r="J561" s="409">
        <f t="shared" si="151"/>
        <v>0.30199999999999999</v>
      </c>
      <c r="K561" s="302">
        <f t="shared" ref="K561:K574" si="155">TRUNC(H561 * (1 + J561), 2)</f>
        <v>244</v>
      </c>
      <c r="L561" s="301">
        <f t="shared" ref="L561:L574" si="156">TRUNC(G561 * K561, 2)</f>
        <v>2440</v>
      </c>
    </row>
    <row r="562" spans="2:12" ht="12.75" customHeight="1" x14ac:dyDescent="0.25">
      <c r="B562" s="307" t="s">
        <v>2536</v>
      </c>
      <c r="C562" s="305" t="s">
        <v>832</v>
      </c>
      <c r="D562" s="305" t="s">
        <v>1336</v>
      </c>
      <c r="E562" s="306" t="s">
        <v>524</v>
      </c>
      <c r="F562" s="305" t="s">
        <v>136</v>
      </c>
      <c r="G562" s="304">
        <v>46</v>
      </c>
      <c r="H562" s="303">
        <v>191.71</v>
      </c>
      <c r="I562" s="280">
        <f t="shared" si="154"/>
        <v>8818.66</v>
      </c>
      <c r="J562" s="409">
        <f t="shared" si="151"/>
        <v>0.30199999999999999</v>
      </c>
      <c r="K562" s="302">
        <f t="shared" si="155"/>
        <v>249.6</v>
      </c>
      <c r="L562" s="301">
        <f t="shared" si="156"/>
        <v>11481.6</v>
      </c>
    </row>
    <row r="563" spans="2:12" ht="12.75" customHeight="1" x14ac:dyDescent="0.25">
      <c r="B563" s="307" t="s">
        <v>2537</v>
      </c>
      <c r="C563" s="305" t="s">
        <v>2538</v>
      </c>
      <c r="D563" s="305" t="s">
        <v>1336</v>
      </c>
      <c r="E563" s="306" t="s">
        <v>2539</v>
      </c>
      <c r="F563" s="305" t="s">
        <v>137</v>
      </c>
      <c r="G563" s="304">
        <v>2</v>
      </c>
      <c r="H563" s="303">
        <v>83</v>
      </c>
      <c r="I563" s="280">
        <f t="shared" si="154"/>
        <v>166</v>
      </c>
      <c r="J563" s="409">
        <f t="shared" si="151"/>
        <v>0.30199999999999999</v>
      </c>
      <c r="K563" s="302">
        <f t="shared" si="155"/>
        <v>108.06</v>
      </c>
      <c r="L563" s="301">
        <f t="shared" si="156"/>
        <v>216.12</v>
      </c>
    </row>
    <row r="564" spans="2:12" ht="12.75" customHeight="1" x14ac:dyDescent="0.25">
      <c r="B564" s="307" t="s">
        <v>2540</v>
      </c>
      <c r="C564" s="305" t="s">
        <v>2541</v>
      </c>
      <c r="D564" s="305" t="s">
        <v>1336</v>
      </c>
      <c r="E564" s="306" t="s">
        <v>2542</v>
      </c>
      <c r="F564" s="305" t="s">
        <v>136</v>
      </c>
      <c r="G564" s="304">
        <v>10</v>
      </c>
      <c r="H564" s="303">
        <v>138.13</v>
      </c>
      <c r="I564" s="280">
        <f t="shared" si="154"/>
        <v>1381.3</v>
      </c>
      <c r="J564" s="409">
        <f t="shared" si="151"/>
        <v>0.30199999999999999</v>
      </c>
      <c r="K564" s="302">
        <f t="shared" si="155"/>
        <v>179.84</v>
      </c>
      <c r="L564" s="301">
        <f t="shared" si="156"/>
        <v>1798.4</v>
      </c>
    </row>
    <row r="565" spans="2:12" ht="12.75" customHeight="1" x14ac:dyDescent="0.25">
      <c r="B565" s="307" t="s">
        <v>2543</v>
      </c>
      <c r="C565" s="305" t="s">
        <v>2544</v>
      </c>
      <c r="D565" s="305" t="s">
        <v>1336</v>
      </c>
      <c r="E565" s="306" t="s">
        <v>2545</v>
      </c>
      <c r="F565" s="305" t="s">
        <v>137</v>
      </c>
      <c r="G565" s="304">
        <v>7</v>
      </c>
      <c r="H565" s="303">
        <v>91.16</v>
      </c>
      <c r="I565" s="280">
        <f t="shared" si="154"/>
        <v>638.12</v>
      </c>
      <c r="J565" s="409">
        <f t="shared" si="151"/>
        <v>0.30199999999999999</v>
      </c>
      <c r="K565" s="302">
        <f t="shared" si="155"/>
        <v>118.69</v>
      </c>
      <c r="L565" s="301">
        <f t="shared" si="156"/>
        <v>830.83</v>
      </c>
    </row>
    <row r="566" spans="2:12" ht="12.75" customHeight="1" x14ac:dyDescent="0.25">
      <c r="B566" s="307" t="s">
        <v>2546</v>
      </c>
      <c r="C566" s="305" t="s">
        <v>2547</v>
      </c>
      <c r="D566" s="305" t="s">
        <v>1336</v>
      </c>
      <c r="E566" s="306" t="s">
        <v>2548</v>
      </c>
      <c r="F566" s="305" t="s">
        <v>136</v>
      </c>
      <c r="G566" s="304">
        <v>12</v>
      </c>
      <c r="H566" s="303">
        <v>628.08000000000004</v>
      </c>
      <c r="I566" s="280">
        <f t="shared" si="154"/>
        <v>7536.96</v>
      </c>
      <c r="J566" s="409">
        <f t="shared" si="151"/>
        <v>0.30199999999999999</v>
      </c>
      <c r="K566" s="302">
        <f t="shared" si="155"/>
        <v>817.76</v>
      </c>
      <c r="L566" s="301">
        <f t="shared" si="156"/>
        <v>9813.1200000000008</v>
      </c>
    </row>
    <row r="567" spans="2:12" ht="12.75" customHeight="1" x14ac:dyDescent="0.25">
      <c r="B567" s="307" t="s">
        <v>2549</v>
      </c>
      <c r="C567" s="305" t="s">
        <v>2550</v>
      </c>
      <c r="D567" s="305" t="s">
        <v>142</v>
      </c>
      <c r="E567" s="306" t="s">
        <v>2551</v>
      </c>
      <c r="F567" s="305" t="s">
        <v>136</v>
      </c>
      <c r="G567" s="304">
        <v>54</v>
      </c>
      <c r="H567" s="303">
        <v>254.84</v>
      </c>
      <c r="I567" s="280">
        <f t="shared" si="154"/>
        <v>13761.36</v>
      </c>
      <c r="J567" s="409">
        <f t="shared" si="151"/>
        <v>0.30199999999999999</v>
      </c>
      <c r="K567" s="302">
        <f t="shared" si="155"/>
        <v>331.8</v>
      </c>
      <c r="L567" s="301">
        <f t="shared" si="156"/>
        <v>17917.2</v>
      </c>
    </row>
    <row r="568" spans="2:12" ht="12.75" customHeight="1" x14ac:dyDescent="0.25">
      <c r="B568" s="307" t="s">
        <v>2552</v>
      </c>
      <c r="C568" s="305" t="s">
        <v>2553</v>
      </c>
      <c r="D568" s="305" t="s">
        <v>1336</v>
      </c>
      <c r="E568" s="306" t="s">
        <v>2554</v>
      </c>
      <c r="F568" s="305" t="s">
        <v>137</v>
      </c>
      <c r="G568" s="304">
        <v>10</v>
      </c>
      <c r="H568" s="303">
        <v>223.37</v>
      </c>
      <c r="I568" s="280">
        <f t="shared" si="154"/>
        <v>2233.6999999999998</v>
      </c>
      <c r="J568" s="409">
        <f t="shared" si="151"/>
        <v>0.30199999999999999</v>
      </c>
      <c r="K568" s="302">
        <f t="shared" si="155"/>
        <v>290.82</v>
      </c>
      <c r="L568" s="301">
        <f t="shared" si="156"/>
        <v>2908.2</v>
      </c>
    </row>
    <row r="569" spans="2:12" ht="12.75" customHeight="1" x14ac:dyDescent="0.25">
      <c r="B569" s="307" t="s">
        <v>2555</v>
      </c>
      <c r="C569" s="305" t="s">
        <v>2556</v>
      </c>
      <c r="D569" s="305" t="s">
        <v>1336</v>
      </c>
      <c r="E569" s="306" t="s">
        <v>2557</v>
      </c>
      <c r="F569" s="305" t="s">
        <v>137</v>
      </c>
      <c r="G569" s="304">
        <v>60</v>
      </c>
      <c r="H569" s="303">
        <v>203.22</v>
      </c>
      <c r="I569" s="280">
        <f t="shared" si="154"/>
        <v>12193.2</v>
      </c>
      <c r="J569" s="409">
        <f t="shared" si="151"/>
        <v>0.30199999999999999</v>
      </c>
      <c r="K569" s="302">
        <f t="shared" si="155"/>
        <v>264.58999999999997</v>
      </c>
      <c r="L569" s="301">
        <f t="shared" si="156"/>
        <v>15875.4</v>
      </c>
    </row>
    <row r="570" spans="2:12" ht="12.75" customHeight="1" x14ac:dyDescent="0.25">
      <c r="B570" s="307" t="s">
        <v>2558</v>
      </c>
      <c r="C570" s="305" t="s">
        <v>2559</v>
      </c>
      <c r="D570" s="305" t="s">
        <v>1336</v>
      </c>
      <c r="E570" s="306" t="s">
        <v>2560</v>
      </c>
      <c r="F570" s="305" t="s">
        <v>136</v>
      </c>
      <c r="G570" s="304">
        <v>7</v>
      </c>
      <c r="H570" s="303">
        <v>204.88</v>
      </c>
      <c r="I570" s="280">
        <f t="shared" si="154"/>
        <v>1434.16</v>
      </c>
      <c r="J570" s="409">
        <f t="shared" si="151"/>
        <v>0.30199999999999999</v>
      </c>
      <c r="K570" s="302">
        <f t="shared" si="155"/>
        <v>266.75</v>
      </c>
      <c r="L570" s="301">
        <f t="shared" si="156"/>
        <v>1867.25</v>
      </c>
    </row>
    <row r="571" spans="2:12" ht="12.75" customHeight="1" x14ac:dyDescent="0.25">
      <c r="B571" s="307" t="s">
        <v>2561</v>
      </c>
      <c r="C571" s="305" t="s">
        <v>1032</v>
      </c>
      <c r="D571" s="305" t="s">
        <v>1336</v>
      </c>
      <c r="E571" s="306" t="s">
        <v>1033</v>
      </c>
      <c r="F571" s="305" t="s">
        <v>137</v>
      </c>
      <c r="G571" s="304">
        <v>6</v>
      </c>
      <c r="H571" s="303">
        <v>266.52999999999997</v>
      </c>
      <c r="I571" s="280">
        <f t="shared" si="154"/>
        <v>1599.18</v>
      </c>
      <c r="J571" s="409">
        <f t="shared" si="151"/>
        <v>0.30199999999999999</v>
      </c>
      <c r="K571" s="302">
        <f t="shared" si="155"/>
        <v>347.02</v>
      </c>
      <c r="L571" s="301">
        <f t="shared" si="156"/>
        <v>2082.12</v>
      </c>
    </row>
    <row r="572" spans="2:12" ht="12.75" customHeight="1" x14ac:dyDescent="0.25">
      <c r="B572" s="307" t="s">
        <v>2562</v>
      </c>
      <c r="C572" s="305" t="s">
        <v>2563</v>
      </c>
      <c r="D572" s="305" t="s">
        <v>1336</v>
      </c>
      <c r="E572" s="306" t="s">
        <v>2564</v>
      </c>
      <c r="F572" s="305" t="s">
        <v>137</v>
      </c>
      <c r="G572" s="304">
        <v>10</v>
      </c>
      <c r="H572" s="303">
        <v>54.37</v>
      </c>
      <c r="I572" s="280">
        <f t="shared" si="154"/>
        <v>543.70000000000005</v>
      </c>
      <c r="J572" s="409">
        <f t="shared" si="151"/>
        <v>0.30199999999999999</v>
      </c>
      <c r="K572" s="302">
        <f t="shared" si="155"/>
        <v>70.78</v>
      </c>
      <c r="L572" s="301">
        <f t="shared" si="156"/>
        <v>707.8</v>
      </c>
    </row>
    <row r="573" spans="2:12" ht="12.75" customHeight="1" x14ac:dyDescent="0.25">
      <c r="B573" s="307" t="s">
        <v>2565</v>
      </c>
      <c r="C573" s="305" t="s">
        <v>838</v>
      </c>
      <c r="D573" s="305" t="s">
        <v>1336</v>
      </c>
      <c r="E573" s="306" t="s">
        <v>166</v>
      </c>
      <c r="F573" s="305" t="s">
        <v>137</v>
      </c>
      <c r="G573" s="304">
        <v>60</v>
      </c>
      <c r="H573" s="303">
        <v>72.709999999999994</v>
      </c>
      <c r="I573" s="280">
        <f t="shared" si="154"/>
        <v>4362.6000000000004</v>
      </c>
      <c r="J573" s="409">
        <f t="shared" si="151"/>
        <v>0.30199999999999999</v>
      </c>
      <c r="K573" s="302">
        <f t="shared" si="155"/>
        <v>94.66</v>
      </c>
      <c r="L573" s="301">
        <f t="shared" si="156"/>
        <v>5679.6</v>
      </c>
    </row>
    <row r="574" spans="2:12" ht="12.75" customHeight="1" x14ac:dyDescent="0.25">
      <c r="B574" s="307" t="s">
        <v>2566</v>
      </c>
      <c r="C574" s="305" t="s">
        <v>839</v>
      </c>
      <c r="D574" s="305" t="s">
        <v>1336</v>
      </c>
      <c r="E574" s="306" t="s">
        <v>596</v>
      </c>
      <c r="F574" s="305" t="s">
        <v>137</v>
      </c>
      <c r="G574" s="304">
        <v>7</v>
      </c>
      <c r="H574" s="303">
        <v>32.65</v>
      </c>
      <c r="I574" s="280">
        <f t="shared" si="154"/>
        <v>228.55</v>
      </c>
      <c r="J574" s="409">
        <f t="shared" si="151"/>
        <v>0.30199999999999999</v>
      </c>
      <c r="K574" s="302">
        <f t="shared" si="155"/>
        <v>42.51</v>
      </c>
      <c r="L574" s="301">
        <f t="shared" si="156"/>
        <v>297.57</v>
      </c>
    </row>
    <row r="575" spans="2:12" x14ac:dyDescent="0.25">
      <c r="B575" s="314" t="s">
        <v>2567</v>
      </c>
      <c r="C575" s="311" t="s">
        <v>379</v>
      </c>
      <c r="D575" s="311"/>
      <c r="E575" s="312" t="s">
        <v>972</v>
      </c>
      <c r="F575" s="311"/>
      <c r="G575" s="313"/>
      <c r="H575" s="312" t="s">
        <v>73</v>
      </c>
      <c r="I575" s="311">
        <f>SUBTOTAL(9,I576:I582)</f>
        <v>16981.71</v>
      </c>
      <c r="J575" s="310"/>
      <c r="K575" s="309"/>
      <c r="L575" s="308">
        <f>SUBTOTAL(9,L576:L582)</f>
        <v>22109.58</v>
      </c>
    </row>
    <row r="576" spans="2:12" x14ac:dyDescent="0.25">
      <c r="B576" s="307" t="s">
        <v>2568</v>
      </c>
      <c r="C576" s="305" t="s">
        <v>2569</v>
      </c>
      <c r="D576" s="305" t="s">
        <v>164</v>
      </c>
      <c r="E576" s="306" t="s">
        <v>2570</v>
      </c>
      <c r="F576" s="305" t="s">
        <v>136</v>
      </c>
      <c r="G576" s="304">
        <v>36</v>
      </c>
      <c r="H576" s="303">
        <v>55.47</v>
      </c>
      <c r="I576" s="280">
        <f t="shared" ref="I576:I582" si="157">TRUNC(G576 * H576, 2)</f>
        <v>1996.92</v>
      </c>
      <c r="J576" s="409">
        <f t="shared" si="151"/>
        <v>0.30199999999999999</v>
      </c>
      <c r="K576" s="302">
        <f t="shared" ref="K576:K582" si="158">TRUNC(H576 * (1 + J576), 2)</f>
        <v>72.22</v>
      </c>
      <c r="L576" s="301">
        <f t="shared" ref="L576:L582" si="159">TRUNC(G576 * K576, 2)</f>
        <v>2599.92</v>
      </c>
    </row>
    <row r="577" spans="2:12" ht="12.75" customHeight="1" x14ac:dyDescent="0.25">
      <c r="B577" s="307" t="s">
        <v>2571</v>
      </c>
      <c r="C577" s="305" t="s">
        <v>2572</v>
      </c>
      <c r="D577" s="305" t="s">
        <v>1336</v>
      </c>
      <c r="E577" s="306" t="s">
        <v>2573</v>
      </c>
      <c r="F577" s="305" t="s">
        <v>137</v>
      </c>
      <c r="G577" s="304">
        <v>54</v>
      </c>
      <c r="H577" s="303">
        <v>57.04</v>
      </c>
      <c r="I577" s="280">
        <f t="shared" si="157"/>
        <v>3080.16</v>
      </c>
      <c r="J577" s="409">
        <f t="shared" si="151"/>
        <v>0.30199999999999999</v>
      </c>
      <c r="K577" s="302">
        <f t="shared" si="158"/>
        <v>74.260000000000005</v>
      </c>
      <c r="L577" s="301">
        <f t="shared" si="159"/>
        <v>4010.04</v>
      </c>
    </row>
    <row r="578" spans="2:12" ht="12.75" customHeight="1" x14ac:dyDescent="0.25">
      <c r="B578" s="307" t="s">
        <v>2574</v>
      </c>
      <c r="C578" s="305" t="s">
        <v>2575</v>
      </c>
      <c r="D578" s="305" t="s">
        <v>1336</v>
      </c>
      <c r="E578" s="306" t="s">
        <v>2576</v>
      </c>
      <c r="F578" s="305" t="s">
        <v>136</v>
      </c>
      <c r="G578" s="304">
        <v>31</v>
      </c>
      <c r="H578" s="303">
        <v>50.83</v>
      </c>
      <c r="I578" s="280">
        <f t="shared" si="157"/>
        <v>1575.73</v>
      </c>
      <c r="J578" s="409">
        <f t="shared" si="151"/>
        <v>0.30199999999999999</v>
      </c>
      <c r="K578" s="302">
        <f t="shared" si="158"/>
        <v>66.180000000000007</v>
      </c>
      <c r="L578" s="301">
        <f t="shared" si="159"/>
        <v>2051.58</v>
      </c>
    </row>
    <row r="579" spans="2:12" ht="12.75" customHeight="1" x14ac:dyDescent="0.25">
      <c r="B579" s="307" t="s">
        <v>2577</v>
      </c>
      <c r="C579" s="305" t="s">
        <v>834</v>
      </c>
      <c r="D579" s="305" t="s">
        <v>1336</v>
      </c>
      <c r="E579" s="306" t="s">
        <v>158</v>
      </c>
      <c r="F579" s="305" t="s">
        <v>137</v>
      </c>
      <c r="G579" s="304">
        <v>54</v>
      </c>
      <c r="H579" s="303">
        <v>174.81</v>
      </c>
      <c r="I579" s="280">
        <f t="shared" si="157"/>
        <v>9439.74</v>
      </c>
      <c r="J579" s="409">
        <f t="shared" si="151"/>
        <v>0.30199999999999999</v>
      </c>
      <c r="K579" s="302">
        <f t="shared" si="158"/>
        <v>227.6</v>
      </c>
      <c r="L579" s="301">
        <f t="shared" si="159"/>
        <v>12290.4</v>
      </c>
    </row>
    <row r="580" spans="2:12" ht="12.75" customHeight="1" x14ac:dyDescent="0.25">
      <c r="B580" s="307" t="s">
        <v>2578</v>
      </c>
      <c r="C580" s="305" t="s">
        <v>2579</v>
      </c>
      <c r="D580" s="305" t="s">
        <v>1336</v>
      </c>
      <c r="E580" s="306" t="s">
        <v>2580</v>
      </c>
      <c r="F580" s="305" t="s">
        <v>137</v>
      </c>
      <c r="G580" s="304">
        <v>4</v>
      </c>
      <c r="H580" s="303">
        <v>44.81</v>
      </c>
      <c r="I580" s="280">
        <f t="shared" si="157"/>
        <v>179.24</v>
      </c>
      <c r="J580" s="409">
        <f t="shared" si="151"/>
        <v>0.30199999999999999</v>
      </c>
      <c r="K580" s="302">
        <f t="shared" si="158"/>
        <v>58.34</v>
      </c>
      <c r="L580" s="301">
        <f t="shared" si="159"/>
        <v>233.36</v>
      </c>
    </row>
    <row r="581" spans="2:12" ht="12.75" customHeight="1" x14ac:dyDescent="0.25">
      <c r="B581" s="307" t="s">
        <v>2581</v>
      </c>
      <c r="C581" s="305" t="s">
        <v>2582</v>
      </c>
      <c r="D581" s="305" t="s">
        <v>1336</v>
      </c>
      <c r="E581" s="306" t="s">
        <v>2583</v>
      </c>
      <c r="F581" s="305" t="s">
        <v>137</v>
      </c>
      <c r="G581" s="304">
        <v>4</v>
      </c>
      <c r="H581" s="303">
        <v>143.49</v>
      </c>
      <c r="I581" s="280">
        <f t="shared" si="157"/>
        <v>573.96</v>
      </c>
      <c r="J581" s="409">
        <f t="shared" si="151"/>
        <v>0.30199999999999999</v>
      </c>
      <c r="K581" s="302">
        <f t="shared" si="158"/>
        <v>186.82</v>
      </c>
      <c r="L581" s="301">
        <f t="shared" si="159"/>
        <v>747.28</v>
      </c>
    </row>
    <row r="582" spans="2:12" ht="12.75" customHeight="1" x14ac:dyDescent="0.25">
      <c r="B582" s="307" t="s">
        <v>2584</v>
      </c>
      <c r="C582" s="305" t="s">
        <v>2585</v>
      </c>
      <c r="D582" s="305" t="s">
        <v>1097</v>
      </c>
      <c r="E582" s="306" t="s">
        <v>2586</v>
      </c>
      <c r="F582" s="305" t="s">
        <v>2587</v>
      </c>
      <c r="G582" s="304">
        <v>4</v>
      </c>
      <c r="H582" s="303">
        <v>33.99</v>
      </c>
      <c r="I582" s="280">
        <f t="shared" si="157"/>
        <v>135.96</v>
      </c>
      <c r="J582" s="409">
        <f t="shared" si="151"/>
        <v>0.30199999999999999</v>
      </c>
      <c r="K582" s="302">
        <f t="shared" si="158"/>
        <v>44.25</v>
      </c>
      <c r="L582" s="301">
        <f t="shared" si="159"/>
        <v>177</v>
      </c>
    </row>
    <row r="583" spans="2:12" x14ac:dyDescent="0.25">
      <c r="B583" s="314" t="s">
        <v>2588</v>
      </c>
      <c r="C583" s="311" t="s">
        <v>379</v>
      </c>
      <c r="D583" s="311"/>
      <c r="E583" s="312" t="s">
        <v>354</v>
      </c>
      <c r="F583" s="311"/>
      <c r="G583" s="313"/>
      <c r="H583" s="312" t="s">
        <v>73</v>
      </c>
      <c r="I583" s="311">
        <f>SUBTOTAL(9,I584)</f>
        <v>14074.59</v>
      </c>
      <c r="J583" s="310"/>
      <c r="K583" s="309"/>
      <c r="L583" s="308">
        <f>SUBTOTAL(9,L584)</f>
        <v>18325.07</v>
      </c>
    </row>
    <row r="584" spans="2:12" x14ac:dyDescent="0.25">
      <c r="B584" s="307" t="s">
        <v>2589</v>
      </c>
      <c r="C584" s="305" t="s">
        <v>2590</v>
      </c>
      <c r="D584" s="305" t="s">
        <v>1336</v>
      </c>
      <c r="E584" s="306" t="s">
        <v>2591</v>
      </c>
      <c r="F584" s="305" t="s">
        <v>131</v>
      </c>
      <c r="G584" s="304">
        <v>25.05</v>
      </c>
      <c r="H584" s="303">
        <v>561.86</v>
      </c>
      <c r="I584" s="280">
        <f t="shared" ref="I584" si="160">TRUNC(G584 * H584, 2)</f>
        <v>14074.59</v>
      </c>
      <c r="J584" s="409">
        <f t="shared" si="151"/>
        <v>0.30199999999999999</v>
      </c>
      <c r="K584" s="302">
        <f t="shared" ref="K584" si="161">TRUNC(H584 * (1 + J584), 2)</f>
        <v>731.54</v>
      </c>
      <c r="L584" s="301">
        <f t="shared" ref="L584" si="162">TRUNC(G584 * K584, 2)</f>
        <v>18325.07</v>
      </c>
    </row>
    <row r="585" spans="2:12" x14ac:dyDescent="0.25">
      <c r="B585" s="314" t="s">
        <v>2592</v>
      </c>
      <c r="C585" s="311" t="s">
        <v>379</v>
      </c>
      <c r="D585" s="311"/>
      <c r="E585" s="312" t="s">
        <v>1811</v>
      </c>
      <c r="F585" s="311"/>
      <c r="G585" s="313"/>
      <c r="H585" s="312" t="s">
        <v>73</v>
      </c>
      <c r="I585" s="311">
        <f>SUBTOTAL(9,I586:I595)</f>
        <v>4539.9399999999996</v>
      </c>
      <c r="J585" s="310"/>
      <c r="K585" s="309"/>
      <c r="L585" s="308">
        <f>SUBTOTAL(9,L586:L595)</f>
        <v>5910.75</v>
      </c>
    </row>
    <row r="586" spans="2:12" x14ac:dyDescent="0.25">
      <c r="B586" s="307" t="s">
        <v>2593</v>
      </c>
      <c r="C586" s="305" t="s">
        <v>740</v>
      </c>
      <c r="D586" s="305" t="s">
        <v>1336</v>
      </c>
      <c r="E586" s="306" t="s">
        <v>270</v>
      </c>
      <c r="F586" s="305" t="s">
        <v>137</v>
      </c>
      <c r="G586" s="304">
        <v>16</v>
      </c>
      <c r="H586" s="303">
        <v>68.849999999999994</v>
      </c>
      <c r="I586" s="280">
        <f t="shared" ref="I586:I595" si="163">TRUNC(G586 * H586, 2)</f>
        <v>1101.5999999999999</v>
      </c>
      <c r="J586" s="409">
        <f t="shared" ref="J586:J687" si="164">+$L$3</f>
        <v>0.30199999999999999</v>
      </c>
      <c r="K586" s="302">
        <f t="shared" ref="K586:K595" si="165">TRUNC(H586 * (1 + J586), 2)</f>
        <v>89.64</v>
      </c>
      <c r="L586" s="301">
        <f t="shared" ref="L586:L595" si="166">TRUNC(G586 * K586, 2)</f>
        <v>1434.24</v>
      </c>
    </row>
    <row r="587" spans="2:12" ht="12.75" customHeight="1" x14ac:dyDescent="0.25">
      <c r="B587" s="307" t="s">
        <v>2594</v>
      </c>
      <c r="C587" s="305" t="s">
        <v>2595</v>
      </c>
      <c r="D587" s="305" t="s">
        <v>1336</v>
      </c>
      <c r="E587" s="306" t="s">
        <v>2596</v>
      </c>
      <c r="F587" s="305" t="s">
        <v>137</v>
      </c>
      <c r="G587" s="304">
        <v>2</v>
      </c>
      <c r="H587" s="303">
        <v>134.56</v>
      </c>
      <c r="I587" s="280">
        <f t="shared" si="163"/>
        <v>269.12</v>
      </c>
      <c r="J587" s="409">
        <f t="shared" si="164"/>
        <v>0.30199999999999999</v>
      </c>
      <c r="K587" s="302">
        <f t="shared" si="165"/>
        <v>175.19</v>
      </c>
      <c r="L587" s="301">
        <f t="shared" si="166"/>
        <v>350.38</v>
      </c>
    </row>
    <row r="588" spans="2:12" ht="12.75" customHeight="1" x14ac:dyDescent="0.25">
      <c r="B588" s="307" t="s">
        <v>2597</v>
      </c>
      <c r="C588" s="305" t="s">
        <v>2598</v>
      </c>
      <c r="D588" s="305" t="s">
        <v>1336</v>
      </c>
      <c r="E588" s="306" t="s">
        <v>2599</v>
      </c>
      <c r="F588" s="305" t="s">
        <v>137</v>
      </c>
      <c r="G588" s="304">
        <v>2</v>
      </c>
      <c r="H588" s="303">
        <v>99.81</v>
      </c>
      <c r="I588" s="280">
        <f t="shared" si="163"/>
        <v>199.62</v>
      </c>
      <c r="J588" s="409">
        <f t="shared" si="164"/>
        <v>0.30199999999999999</v>
      </c>
      <c r="K588" s="302">
        <f t="shared" si="165"/>
        <v>129.94999999999999</v>
      </c>
      <c r="L588" s="301">
        <f t="shared" si="166"/>
        <v>259.89999999999998</v>
      </c>
    </row>
    <row r="589" spans="2:12" ht="12.75" customHeight="1" x14ac:dyDescent="0.25">
      <c r="B589" s="307" t="s">
        <v>2600</v>
      </c>
      <c r="C589" s="305" t="s">
        <v>2601</v>
      </c>
      <c r="D589" s="305" t="s">
        <v>1336</v>
      </c>
      <c r="E589" s="306" t="s">
        <v>2602</v>
      </c>
      <c r="F589" s="305" t="s">
        <v>137</v>
      </c>
      <c r="G589" s="304">
        <v>7</v>
      </c>
      <c r="H589" s="303">
        <v>183.84</v>
      </c>
      <c r="I589" s="280">
        <f t="shared" si="163"/>
        <v>1286.8800000000001</v>
      </c>
      <c r="J589" s="409">
        <f t="shared" si="164"/>
        <v>0.30199999999999999</v>
      </c>
      <c r="K589" s="302">
        <f t="shared" si="165"/>
        <v>239.35</v>
      </c>
      <c r="L589" s="301">
        <f t="shared" si="166"/>
        <v>1675.45</v>
      </c>
    </row>
    <row r="590" spans="2:12" ht="12.75" customHeight="1" x14ac:dyDescent="0.25">
      <c r="B590" s="307" t="s">
        <v>2603</v>
      </c>
      <c r="C590" s="305" t="s">
        <v>2604</v>
      </c>
      <c r="D590" s="305" t="s">
        <v>1336</v>
      </c>
      <c r="E590" s="306" t="s">
        <v>2605</v>
      </c>
      <c r="F590" s="305" t="s">
        <v>137</v>
      </c>
      <c r="G590" s="304">
        <v>2</v>
      </c>
      <c r="H590" s="303">
        <v>291.45999999999998</v>
      </c>
      <c r="I590" s="280">
        <f t="shared" si="163"/>
        <v>582.91999999999996</v>
      </c>
      <c r="J590" s="409">
        <f t="shared" si="164"/>
        <v>0.30199999999999999</v>
      </c>
      <c r="K590" s="302">
        <f t="shared" si="165"/>
        <v>379.48</v>
      </c>
      <c r="L590" s="301">
        <f t="shared" si="166"/>
        <v>758.96</v>
      </c>
    </row>
    <row r="591" spans="2:12" ht="12.75" customHeight="1" x14ac:dyDescent="0.25">
      <c r="B591" s="307" t="s">
        <v>2606</v>
      </c>
      <c r="C591" s="305" t="s">
        <v>870</v>
      </c>
      <c r="D591" s="305" t="s">
        <v>1336</v>
      </c>
      <c r="E591" s="306" t="s">
        <v>599</v>
      </c>
      <c r="F591" s="305" t="s">
        <v>137</v>
      </c>
      <c r="G591" s="304">
        <v>2</v>
      </c>
      <c r="H591" s="303">
        <v>20.96</v>
      </c>
      <c r="I591" s="280">
        <f t="shared" si="163"/>
        <v>41.92</v>
      </c>
      <c r="J591" s="409">
        <f t="shared" si="164"/>
        <v>0.30199999999999999</v>
      </c>
      <c r="K591" s="302">
        <f t="shared" si="165"/>
        <v>27.28</v>
      </c>
      <c r="L591" s="301">
        <f t="shared" si="166"/>
        <v>54.56</v>
      </c>
    </row>
    <row r="592" spans="2:12" ht="12.75" customHeight="1" x14ac:dyDescent="0.25">
      <c r="B592" s="307" t="s">
        <v>2607</v>
      </c>
      <c r="C592" s="305" t="s">
        <v>2608</v>
      </c>
      <c r="D592" s="305" t="s">
        <v>1336</v>
      </c>
      <c r="E592" s="306" t="s">
        <v>2609</v>
      </c>
      <c r="F592" s="305" t="s">
        <v>137</v>
      </c>
      <c r="G592" s="304">
        <v>4</v>
      </c>
      <c r="H592" s="303">
        <v>37.71</v>
      </c>
      <c r="I592" s="280">
        <f t="shared" si="163"/>
        <v>150.84</v>
      </c>
      <c r="J592" s="409">
        <f t="shared" si="164"/>
        <v>0.30199999999999999</v>
      </c>
      <c r="K592" s="302">
        <f t="shared" si="165"/>
        <v>49.09</v>
      </c>
      <c r="L592" s="301">
        <f t="shared" si="166"/>
        <v>196.36</v>
      </c>
    </row>
    <row r="593" spans="2:12" ht="12.75" customHeight="1" x14ac:dyDescent="0.25">
      <c r="B593" s="307" t="s">
        <v>2610</v>
      </c>
      <c r="C593" s="305" t="s">
        <v>2611</v>
      </c>
      <c r="D593" s="305" t="s">
        <v>1336</v>
      </c>
      <c r="E593" s="306" t="s">
        <v>2612</v>
      </c>
      <c r="F593" s="305" t="s">
        <v>137</v>
      </c>
      <c r="G593" s="304">
        <v>4</v>
      </c>
      <c r="H593" s="303">
        <v>49.63</v>
      </c>
      <c r="I593" s="280">
        <f t="shared" si="163"/>
        <v>198.52</v>
      </c>
      <c r="J593" s="409">
        <f t="shared" si="164"/>
        <v>0.30199999999999999</v>
      </c>
      <c r="K593" s="302">
        <f t="shared" si="165"/>
        <v>64.61</v>
      </c>
      <c r="L593" s="301">
        <f t="shared" si="166"/>
        <v>258.44</v>
      </c>
    </row>
    <row r="594" spans="2:12" ht="12.75" customHeight="1" x14ac:dyDescent="0.25">
      <c r="B594" s="307" t="s">
        <v>2613</v>
      </c>
      <c r="C594" s="305" t="s">
        <v>2614</v>
      </c>
      <c r="D594" s="305" t="s">
        <v>1336</v>
      </c>
      <c r="E594" s="306" t="s">
        <v>2615</v>
      </c>
      <c r="F594" s="305" t="s">
        <v>137</v>
      </c>
      <c r="G594" s="304">
        <v>2</v>
      </c>
      <c r="H594" s="303">
        <v>273.83</v>
      </c>
      <c r="I594" s="280">
        <f t="shared" si="163"/>
        <v>547.66</v>
      </c>
      <c r="J594" s="409">
        <f t="shared" si="164"/>
        <v>0.30199999999999999</v>
      </c>
      <c r="K594" s="302">
        <f t="shared" si="165"/>
        <v>356.52</v>
      </c>
      <c r="L594" s="301">
        <f t="shared" si="166"/>
        <v>713.04</v>
      </c>
    </row>
    <row r="595" spans="2:12" ht="12.75" customHeight="1" x14ac:dyDescent="0.25">
      <c r="B595" s="307" t="s">
        <v>2616</v>
      </c>
      <c r="C595" s="305" t="s">
        <v>1100</v>
      </c>
      <c r="D595" s="305" t="s">
        <v>1336</v>
      </c>
      <c r="E595" s="306" t="s">
        <v>1101</v>
      </c>
      <c r="F595" s="305" t="s">
        <v>136</v>
      </c>
      <c r="G595" s="304">
        <v>2</v>
      </c>
      <c r="H595" s="303">
        <v>80.430000000000007</v>
      </c>
      <c r="I595" s="280">
        <f t="shared" si="163"/>
        <v>160.86000000000001</v>
      </c>
      <c r="J595" s="409">
        <f t="shared" si="164"/>
        <v>0.30199999999999999</v>
      </c>
      <c r="K595" s="302">
        <f t="shared" si="165"/>
        <v>104.71</v>
      </c>
      <c r="L595" s="301">
        <f t="shared" si="166"/>
        <v>209.42</v>
      </c>
    </row>
    <row r="596" spans="2:12" x14ac:dyDescent="0.25">
      <c r="B596" s="314" t="s">
        <v>2617</v>
      </c>
      <c r="C596" s="311" t="s">
        <v>379</v>
      </c>
      <c r="D596" s="311"/>
      <c r="E596" s="312" t="s">
        <v>1925</v>
      </c>
      <c r="F596" s="311"/>
      <c r="G596" s="313"/>
      <c r="H596" s="312" t="s">
        <v>73</v>
      </c>
      <c r="I596" s="311">
        <f>SUBTOTAL(9,I597:I653)</f>
        <v>47810.849999999991</v>
      </c>
      <c r="J596" s="310"/>
      <c r="K596" s="309"/>
      <c r="L596" s="308">
        <f>SUBTOTAL(9,L597:L653)</f>
        <v>62238.299999999988</v>
      </c>
    </row>
    <row r="597" spans="2:12" x14ac:dyDescent="0.25">
      <c r="B597" s="307" t="s">
        <v>2618</v>
      </c>
      <c r="C597" s="305" t="s">
        <v>845</v>
      </c>
      <c r="D597" s="305" t="s">
        <v>1336</v>
      </c>
      <c r="E597" s="306" t="s">
        <v>169</v>
      </c>
      <c r="F597" s="305" t="s">
        <v>137</v>
      </c>
      <c r="G597" s="304">
        <v>9</v>
      </c>
      <c r="H597" s="303">
        <v>15.65</v>
      </c>
      <c r="I597" s="280">
        <f t="shared" ref="I597:I653" si="167">TRUNC(G597 * H597, 2)</f>
        <v>140.85</v>
      </c>
      <c r="J597" s="409">
        <f t="shared" si="164"/>
        <v>0.30199999999999999</v>
      </c>
      <c r="K597" s="302">
        <f t="shared" ref="K597:K653" si="168">TRUNC(H597 * (1 + J597), 2)</f>
        <v>20.37</v>
      </c>
      <c r="L597" s="301">
        <f t="shared" ref="L597:L653" si="169">TRUNC(G597 * K597, 2)</f>
        <v>183.33</v>
      </c>
    </row>
    <row r="598" spans="2:12" ht="12.75" customHeight="1" x14ac:dyDescent="0.25">
      <c r="B598" s="307" t="s">
        <v>2619</v>
      </c>
      <c r="C598" s="305" t="s">
        <v>865</v>
      </c>
      <c r="D598" s="305" t="s">
        <v>1336</v>
      </c>
      <c r="E598" s="306" t="s">
        <v>171</v>
      </c>
      <c r="F598" s="305" t="s">
        <v>137</v>
      </c>
      <c r="G598" s="304">
        <v>8</v>
      </c>
      <c r="H598" s="303">
        <v>23.94</v>
      </c>
      <c r="I598" s="280">
        <f t="shared" si="167"/>
        <v>191.52</v>
      </c>
      <c r="J598" s="409">
        <f t="shared" si="164"/>
        <v>0.30199999999999999</v>
      </c>
      <c r="K598" s="302">
        <f t="shared" si="168"/>
        <v>31.16</v>
      </c>
      <c r="L598" s="301">
        <f t="shared" si="169"/>
        <v>249.28</v>
      </c>
    </row>
    <row r="599" spans="2:12" x14ac:dyDescent="0.25">
      <c r="B599" s="307" t="s">
        <v>2620</v>
      </c>
      <c r="C599" s="305" t="s">
        <v>844</v>
      </c>
      <c r="D599" s="305" t="s">
        <v>1336</v>
      </c>
      <c r="E599" s="306" t="s">
        <v>168</v>
      </c>
      <c r="F599" s="305" t="s">
        <v>137</v>
      </c>
      <c r="G599" s="304">
        <v>8</v>
      </c>
      <c r="H599" s="303">
        <v>29.54</v>
      </c>
      <c r="I599" s="280">
        <f t="shared" si="167"/>
        <v>236.32</v>
      </c>
      <c r="J599" s="409">
        <f t="shared" si="164"/>
        <v>0.30199999999999999</v>
      </c>
      <c r="K599" s="302">
        <f t="shared" si="168"/>
        <v>38.46</v>
      </c>
      <c r="L599" s="301">
        <f t="shared" si="169"/>
        <v>307.68</v>
      </c>
    </row>
    <row r="600" spans="2:12" x14ac:dyDescent="0.25">
      <c r="B600" s="307" t="s">
        <v>2621</v>
      </c>
      <c r="C600" s="305" t="s">
        <v>848</v>
      </c>
      <c r="D600" s="305" t="s">
        <v>1336</v>
      </c>
      <c r="E600" s="306" t="s">
        <v>173</v>
      </c>
      <c r="F600" s="305" t="s">
        <v>137</v>
      </c>
      <c r="G600" s="304">
        <v>10</v>
      </c>
      <c r="H600" s="303">
        <v>15.53</v>
      </c>
      <c r="I600" s="280">
        <f t="shared" si="167"/>
        <v>155.30000000000001</v>
      </c>
      <c r="J600" s="409">
        <f t="shared" si="164"/>
        <v>0.30199999999999999</v>
      </c>
      <c r="K600" s="302">
        <f t="shared" si="168"/>
        <v>20.22</v>
      </c>
      <c r="L600" s="301">
        <f t="shared" si="169"/>
        <v>202.2</v>
      </c>
    </row>
    <row r="601" spans="2:12" x14ac:dyDescent="0.25">
      <c r="B601" s="307" t="s">
        <v>2622</v>
      </c>
      <c r="C601" s="305" t="s">
        <v>2623</v>
      </c>
      <c r="D601" s="305" t="s">
        <v>1336</v>
      </c>
      <c r="E601" s="306" t="s">
        <v>2624</v>
      </c>
      <c r="F601" s="305" t="s">
        <v>137</v>
      </c>
      <c r="G601" s="304">
        <v>8</v>
      </c>
      <c r="H601" s="303">
        <v>24.33</v>
      </c>
      <c r="I601" s="280">
        <f t="shared" si="167"/>
        <v>194.64</v>
      </c>
      <c r="J601" s="409">
        <f t="shared" si="164"/>
        <v>0.30199999999999999</v>
      </c>
      <c r="K601" s="302">
        <f t="shared" si="168"/>
        <v>31.67</v>
      </c>
      <c r="L601" s="301">
        <f t="shared" si="169"/>
        <v>253.36</v>
      </c>
    </row>
    <row r="602" spans="2:12" x14ac:dyDescent="0.25">
      <c r="B602" s="307" t="s">
        <v>2625</v>
      </c>
      <c r="C602" s="305" t="s">
        <v>847</v>
      </c>
      <c r="D602" s="305" t="s">
        <v>1336</v>
      </c>
      <c r="E602" s="306" t="s">
        <v>172</v>
      </c>
      <c r="F602" s="305" t="s">
        <v>137</v>
      </c>
      <c r="G602" s="304">
        <v>13</v>
      </c>
      <c r="H602" s="303">
        <v>29.16</v>
      </c>
      <c r="I602" s="280">
        <f t="shared" si="167"/>
        <v>379.08</v>
      </c>
      <c r="J602" s="409">
        <f t="shared" si="164"/>
        <v>0.30199999999999999</v>
      </c>
      <c r="K602" s="302">
        <f t="shared" si="168"/>
        <v>37.96</v>
      </c>
      <c r="L602" s="301">
        <f t="shared" si="169"/>
        <v>493.48</v>
      </c>
    </row>
    <row r="603" spans="2:12" ht="12.75" customHeight="1" x14ac:dyDescent="0.25">
      <c r="B603" s="307" t="s">
        <v>2626</v>
      </c>
      <c r="C603" s="305" t="s">
        <v>852</v>
      </c>
      <c r="D603" s="305" t="s">
        <v>1336</v>
      </c>
      <c r="E603" s="306" t="s">
        <v>177</v>
      </c>
      <c r="F603" s="305" t="s">
        <v>137</v>
      </c>
      <c r="G603" s="304">
        <v>36</v>
      </c>
      <c r="H603" s="303">
        <v>46.12</v>
      </c>
      <c r="I603" s="280">
        <f t="shared" si="167"/>
        <v>1660.32</v>
      </c>
      <c r="J603" s="409">
        <f t="shared" si="164"/>
        <v>0.30199999999999999</v>
      </c>
      <c r="K603" s="302">
        <f t="shared" si="168"/>
        <v>60.04</v>
      </c>
      <c r="L603" s="301">
        <f t="shared" si="169"/>
        <v>2161.44</v>
      </c>
    </row>
    <row r="604" spans="2:12" x14ac:dyDescent="0.25">
      <c r="B604" s="307" t="s">
        <v>2627</v>
      </c>
      <c r="C604" s="305" t="s">
        <v>2628</v>
      </c>
      <c r="D604" s="305" t="s">
        <v>1336</v>
      </c>
      <c r="E604" s="306" t="s">
        <v>2629</v>
      </c>
      <c r="F604" s="305" t="s">
        <v>137</v>
      </c>
      <c r="G604" s="304">
        <v>7</v>
      </c>
      <c r="H604" s="303">
        <v>17.37</v>
      </c>
      <c r="I604" s="280">
        <f t="shared" si="167"/>
        <v>121.59</v>
      </c>
      <c r="J604" s="409">
        <f t="shared" si="164"/>
        <v>0.30199999999999999</v>
      </c>
      <c r="K604" s="302">
        <f t="shared" si="168"/>
        <v>22.61</v>
      </c>
      <c r="L604" s="301">
        <f t="shared" si="169"/>
        <v>158.27000000000001</v>
      </c>
    </row>
    <row r="605" spans="2:12" x14ac:dyDescent="0.25">
      <c r="B605" s="307" t="s">
        <v>2630</v>
      </c>
      <c r="C605" s="305" t="s">
        <v>862</v>
      </c>
      <c r="D605" s="305" t="s">
        <v>1336</v>
      </c>
      <c r="E605" s="306" t="s">
        <v>361</v>
      </c>
      <c r="F605" s="305" t="s">
        <v>137</v>
      </c>
      <c r="G605" s="304">
        <v>26</v>
      </c>
      <c r="H605" s="303">
        <v>13.15</v>
      </c>
      <c r="I605" s="280">
        <f t="shared" si="167"/>
        <v>341.9</v>
      </c>
      <c r="J605" s="409">
        <f t="shared" si="164"/>
        <v>0.30199999999999999</v>
      </c>
      <c r="K605" s="302">
        <f t="shared" si="168"/>
        <v>17.12</v>
      </c>
      <c r="L605" s="301">
        <f t="shared" si="169"/>
        <v>445.12</v>
      </c>
    </row>
    <row r="606" spans="2:12" x14ac:dyDescent="0.25">
      <c r="B606" s="307" t="s">
        <v>2631</v>
      </c>
      <c r="C606" s="305" t="s">
        <v>855</v>
      </c>
      <c r="D606" s="305" t="s">
        <v>1336</v>
      </c>
      <c r="E606" s="306" t="s">
        <v>228</v>
      </c>
      <c r="F606" s="305" t="s">
        <v>137</v>
      </c>
      <c r="G606" s="304">
        <v>131</v>
      </c>
      <c r="H606" s="303">
        <v>15.91</v>
      </c>
      <c r="I606" s="280">
        <f t="shared" si="167"/>
        <v>2084.21</v>
      </c>
      <c r="J606" s="409">
        <f t="shared" si="164"/>
        <v>0.30199999999999999</v>
      </c>
      <c r="K606" s="302">
        <f t="shared" si="168"/>
        <v>20.71</v>
      </c>
      <c r="L606" s="301">
        <f t="shared" si="169"/>
        <v>2713.01</v>
      </c>
    </row>
    <row r="607" spans="2:12" x14ac:dyDescent="0.25">
      <c r="B607" s="307" t="s">
        <v>2632</v>
      </c>
      <c r="C607" s="305" t="s">
        <v>858</v>
      </c>
      <c r="D607" s="305" t="s">
        <v>1336</v>
      </c>
      <c r="E607" s="306" t="s">
        <v>181</v>
      </c>
      <c r="F607" s="305" t="s">
        <v>141</v>
      </c>
      <c r="G607" s="304">
        <v>39.479999999999997</v>
      </c>
      <c r="H607" s="303">
        <v>18.23</v>
      </c>
      <c r="I607" s="280">
        <f t="shared" si="167"/>
        <v>719.72</v>
      </c>
      <c r="J607" s="409">
        <f t="shared" si="164"/>
        <v>0.30199999999999999</v>
      </c>
      <c r="K607" s="302">
        <f t="shared" si="168"/>
        <v>23.73</v>
      </c>
      <c r="L607" s="301">
        <f t="shared" si="169"/>
        <v>936.86</v>
      </c>
    </row>
    <row r="608" spans="2:12" ht="12.75" customHeight="1" x14ac:dyDescent="0.25">
      <c r="B608" s="307" t="s">
        <v>2633</v>
      </c>
      <c r="C608" s="305" t="s">
        <v>864</v>
      </c>
      <c r="D608" s="305" t="s">
        <v>1336</v>
      </c>
      <c r="E608" s="306" t="s">
        <v>180</v>
      </c>
      <c r="F608" s="305" t="s">
        <v>141</v>
      </c>
      <c r="G608" s="304">
        <v>80.11</v>
      </c>
      <c r="H608" s="303">
        <v>38.049999999999997</v>
      </c>
      <c r="I608" s="280">
        <f t="shared" si="167"/>
        <v>3048.18</v>
      </c>
      <c r="J608" s="409">
        <f t="shared" si="164"/>
        <v>0.30199999999999999</v>
      </c>
      <c r="K608" s="302">
        <f t="shared" si="168"/>
        <v>49.54</v>
      </c>
      <c r="L608" s="301">
        <f t="shared" si="169"/>
        <v>3968.64</v>
      </c>
    </row>
    <row r="609" spans="2:12" x14ac:dyDescent="0.25">
      <c r="B609" s="307" t="s">
        <v>2634</v>
      </c>
      <c r="C609" s="305" t="s">
        <v>857</v>
      </c>
      <c r="D609" s="305" t="s">
        <v>1336</v>
      </c>
      <c r="E609" s="306" t="s">
        <v>182</v>
      </c>
      <c r="F609" s="305" t="s">
        <v>141</v>
      </c>
      <c r="G609" s="304">
        <v>71.239999999999995</v>
      </c>
      <c r="H609" s="303">
        <v>40.58</v>
      </c>
      <c r="I609" s="280">
        <f t="shared" si="167"/>
        <v>2890.91</v>
      </c>
      <c r="J609" s="409">
        <f t="shared" si="164"/>
        <v>0.30199999999999999</v>
      </c>
      <c r="K609" s="302">
        <f t="shared" si="168"/>
        <v>52.83</v>
      </c>
      <c r="L609" s="301">
        <f t="shared" si="169"/>
        <v>3763.6</v>
      </c>
    </row>
    <row r="610" spans="2:12" x14ac:dyDescent="0.25">
      <c r="B610" s="307" t="s">
        <v>2635</v>
      </c>
      <c r="C610" s="305" t="s">
        <v>837</v>
      </c>
      <c r="D610" s="305" t="s">
        <v>1336</v>
      </c>
      <c r="E610" s="306" t="s">
        <v>165</v>
      </c>
      <c r="F610" s="305" t="s">
        <v>137</v>
      </c>
      <c r="G610" s="304">
        <v>3</v>
      </c>
      <c r="H610" s="303">
        <v>29.96</v>
      </c>
      <c r="I610" s="280">
        <f t="shared" si="167"/>
        <v>89.88</v>
      </c>
      <c r="J610" s="409">
        <f t="shared" si="164"/>
        <v>0.30199999999999999</v>
      </c>
      <c r="K610" s="302">
        <f t="shared" si="168"/>
        <v>39</v>
      </c>
      <c r="L610" s="301">
        <f t="shared" si="169"/>
        <v>117</v>
      </c>
    </row>
    <row r="611" spans="2:12" x14ac:dyDescent="0.25">
      <c r="B611" s="307" t="s">
        <v>2636</v>
      </c>
      <c r="C611" s="305" t="s">
        <v>976</v>
      </c>
      <c r="D611" s="305" t="s">
        <v>1336</v>
      </c>
      <c r="E611" s="306" t="s">
        <v>977</v>
      </c>
      <c r="F611" s="305" t="s">
        <v>137</v>
      </c>
      <c r="G611" s="304">
        <v>42</v>
      </c>
      <c r="H611" s="303">
        <v>45.36</v>
      </c>
      <c r="I611" s="280">
        <f t="shared" si="167"/>
        <v>1905.12</v>
      </c>
      <c r="J611" s="409">
        <f t="shared" si="164"/>
        <v>0.30199999999999999</v>
      </c>
      <c r="K611" s="302">
        <f t="shared" si="168"/>
        <v>59.05</v>
      </c>
      <c r="L611" s="301">
        <f t="shared" si="169"/>
        <v>2480.1</v>
      </c>
    </row>
    <row r="612" spans="2:12" x14ac:dyDescent="0.25">
      <c r="B612" s="307" t="s">
        <v>2637</v>
      </c>
      <c r="C612" s="305" t="s">
        <v>2638</v>
      </c>
      <c r="D612" s="305" t="s">
        <v>1336</v>
      </c>
      <c r="E612" s="306" t="s">
        <v>2639</v>
      </c>
      <c r="F612" s="305" t="s">
        <v>137</v>
      </c>
      <c r="G612" s="304">
        <v>4</v>
      </c>
      <c r="H612" s="303">
        <v>18.829999999999998</v>
      </c>
      <c r="I612" s="280">
        <f t="shared" si="167"/>
        <v>75.319999999999993</v>
      </c>
      <c r="J612" s="409">
        <f t="shared" si="164"/>
        <v>0.30199999999999999</v>
      </c>
      <c r="K612" s="302">
        <f t="shared" si="168"/>
        <v>24.51</v>
      </c>
      <c r="L612" s="301">
        <f t="shared" si="169"/>
        <v>98.04</v>
      </c>
    </row>
    <row r="613" spans="2:12" x14ac:dyDescent="0.25">
      <c r="B613" s="307" t="s">
        <v>2640</v>
      </c>
      <c r="C613" s="305" t="s">
        <v>2641</v>
      </c>
      <c r="D613" s="305" t="s">
        <v>1336</v>
      </c>
      <c r="E613" s="306" t="s">
        <v>2642</v>
      </c>
      <c r="F613" s="305" t="s">
        <v>137</v>
      </c>
      <c r="G613" s="304">
        <v>42</v>
      </c>
      <c r="H613" s="303">
        <v>23.22</v>
      </c>
      <c r="I613" s="280">
        <f t="shared" si="167"/>
        <v>975.24</v>
      </c>
      <c r="J613" s="409">
        <f t="shared" si="164"/>
        <v>0.30199999999999999</v>
      </c>
      <c r="K613" s="302">
        <f t="shared" si="168"/>
        <v>30.23</v>
      </c>
      <c r="L613" s="301">
        <f t="shared" si="169"/>
        <v>1269.6600000000001</v>
      </c>
    </row>
    <row r="614" spans="2:12" x14ac:dyDescent="0.25">
      <c r="B614" s="307" t="s">
        <v>2643</v>
      </c>
      <c r="C614" s="305" t="s">
        <v>982</v>
      </c>
      <c r="D614" s="305" t="s">
        <v>1336</v>
      </c>
      <c r="E614" s="306" t="s">
        <v>983</v>
      </c>
      <c r="F614" s="305" t="s">
        <v>137</v>
      </c>
      <c r="G614" s="304">
        <v>4</v>
      </c>
      <c r="H614" s="303">
        <v>25.8</v>
      </c>
      <c r="I614" s="280">
        <f t="shared" si="167"/>
        <v>103.2</v>
      </c>
      <c r="J614" s="409">
        <f t="shared" si="164"/>
        <v>0.30199999999999999</v>
      </c>
      <c r="K614" s="302">
        <f t="shared" si="168"/>
        <v>33.590000000000003</v>
      </c>
      <c r="L614" s="301">
        <f t="shared" si="169"/>
        <v>134.36000000000001</v>
      </c>
    </row>
    <row r="615" spans="2:12" x14ac:dyDescent="0.25">
      <c r="B615" s="307" t="s">
        <v>2644</v>
      </c>
      <c r="C615" s="305" t="s">
        <v>984</v>
      </c>
      <c r="D615" s="305" t="s">
        <v>1336</v>
      </c>
      <c r="E615" s="306" t="s">
        <v>985</v>
      </c>
      <c r="F615" s="305" t="s">
        <v>137</v>
      </c>
      <c r="G615" s="304">
        <v>42</v>
      </c>
      <c r="H615" s="303">
        <v>44.39</v>
      </c>
      <c r="I615" s="280">
        <f t="shared" si="167"/>
        <v>1864.38</v>
      </c>
      <c r="J615" s="409">
        <f t="shared" si="164"/>
        <v>0.30199999999999999</v>
      </c>
      <c r="K615" s="302">
        <f t="shared" si="168"/>
        <v>57.79</v>
      </c>
      <c r="L615" s="301">
        <f t="shared" si="169"/>
        <v>2427.1799999999998</v>
      </c>
    </row>
    <row r="616" spans="2:12" ht="12.75" customHeight="1" x14ac:dyDescent="0.25">
      <c r="B616" s="307" t="s">
        <v>2645</v>
      </c>
      <c r="C616" s="305" t="s">
        <v>1938</v>
      </c>
      <c r="D616" s="305" t="s">
        <v>1336</v>
      </c>
      <c r="E616" s="306" t="s">
        <v>1939</v>
      </c>
      <c r="F616" s="305" t="s">
        <v>137</v>
      </c>
      <c r="G616" s="304">
        <v>15</v>
      </c>
      <c r="H616" s="303">
        <v>50.79</v>
      </c>
      <c r="I616" s="280">
        <f t="shared" si="167"/>
        <v>761.85</v>
      </c>
      <c r="J616" s="409">
        <f t="shared" si="164"/>
        <v>0.30199999999999999</v>
      </c>
      <c r="K616" s="302">
        <f t="shared" si="168"/>
        <v>66.12</v>
      </c>
      <c r="L616" s="301">
        <f t="shared" si="169"/>
        <v>991.8</v>
      </c>
    </row>
    <row r="617" spans="2:12" ht="25.5" x14ac:dyDescent="0.25">
      <c r="B617" s="307" t="s">
        <v>2646</v>
      </c>
      <c r="C617" s="305" t="s">
        <v>2647</v>
      </c>
      <c r="D617" s="305" t="s">
        <v>160</v>
      </c>
      <c r="E617" s="306" t="s">
        <v>2648</v>
      </c>
      <c r="F617" s="305" t="s">
        <v>159</v>
      </c>
      <c r="G617" s="304">
        <v>2</v>
      </c>
      <c r="H617" s="303">
        <v>191.57</v>
      </c>
      <c r="I617" s="280">
        <f t="shared" si="167"/>
        <v>383.14</v>
      </c>
      <c r="J617" s="409">
        <f t="shared" si="164"/>
        <v>0.30199999999999999</v>
      </c>
      <c r="K617" s="302">
        <f t="shared" si="168"/>
        <v>249.42</v>
      </c>
      <c r="L617" s="301">
        <f t="shared" si="169"/>
        <v>498.84</v>
      </c>
    </row>
    <row r="618" spans="2:12" ht="25.5" x14ac:dyDescent="0.25">
      <c r="B618" s="307" t="s">
        <v>2649</v>
      </c>
      <c r="C618" s="305" t="s">
        <v>2650</v>
      </c>
      <c r="D618" s="305" t="s">
        <v>164</v>
      </c>
      <c r="E618" s="306" t="s">
        <v>2651</v>
      </c>
      <c r="F618" s="305" t="s">
        <v>136</v>
      </c>
      <c r="G618" s="304">
        <v>19</v>
      </c>
      <c r="H618" s="303">
        <v>21.14</v>
      </c>
      <c r="I618" s="280">
        <f t="shared" si="167"/>
        <v>401.66</v>
      </c>
      <c r="J618" s="409">
        <f t="shared" si="164"/>
        <v>0.30199999999999999</v>
      </c>
      <c r="K618" s="302">
        <f t="shared" si="168"/>
        <v>27.52</v>
      </c>
      <c r="L618" s="301">
        <f t="shared" si="169"/>
        <v>522.88</v>
      </c>
    </row>
    <row r="619" spans="2:12" x14ac:dyDescent="0.25">
      <c r="B619" s="307" t="s">
        <v>2652</v>
      </c>
      <c r="C619" s="305" t="s">
        <v>2653</v>
      </c>
      <c r="D619" s="305" t="s">
        <v>1336</v>
      </c>
      <c r="E619" s="306" t="s">
        <v>2654</v>
      </c>
      <c r="F619" s="305" t="s">
        <v>137</v>
      </c>
      <c r="G619" s="304">
        <v>20</v>
      </c>
      <c r="H619" s="303">
        <v>17.78</v>
      </c>
      <c r="I619" s="280">
        <f t="shared" si="167"/>
        <v>355.6</v>
      </c>
      <c r="J619" s="409">
        <f t="shared" si="164"/>
        <v>0.30199999999999999</v>
      </c>
      <c r="K619" s="302">
        <f t="shared" si="168"/>
        <v>23.14</v>
      </c>
      <c r="L619" s="301">
        <f t="shared" si="169"/>
        <v>462.8</v>
      </c>
    </row>
    <row r="620" spans="2:12" x14ac:dyDescent="0.25">
      <c r="B620" s="307" t="s">
        <v>2655</v>
      </c>
      <c r="C620" s="305" t="s">
        <v>843</v>
      </c>
      <c r="D620" s="305" t="s">
        <v>1336</v>
      </c>
      <c r="E620" s="306" t="s">
        <v>167</v>
      </c>
      <c r="F620" s="305" t="s">
        <v>137</v>
      </c>
      <c r="G620" s="304">
        <v>69</v>
      </c>
      <c r="H620" s="303">
        <v>18.920000000000002</v>
      </c>
      <c r="I620" s="280">
        <f t="shared" si="167"/>
        <v>1305.48</v>
      </c>
      <c r="J620" s="409">
        <f t="shared" si="164"/>
        <v>0.30199999999999999</v>
      </c>
      <c r="K620" s="302">
        <f t="shared" si="168"/>
        <v>24.63</v>
      </c>
      <c r="L620" s="301">
        <f t="shared" si="169"/>
        <v>1699.47</v>
      </c>
    </row>
    <row r="621" spans="2:12" ht="12.75" customHeight="1" x14ac:dyDescent="0.25">
      <c r="B621" s="307" t="s">
        <v>2656</v>
      </c>
      <c r="C621" s="305" t="s">
        <v>2657</v>
      </c>
      <c r="D621" s="305" t="s">
        <v>1336</v>
      </c>
      <c r="E621" s="306" t="s">
        <v>2658</v>
      </c>
      <c r="F621" s="305" t="s">
        <v>137</v>
      </c>
      <c r="G621" s="304">
        <v>35</v>
      </c>
      <c r="H621" s="303">
        <v>25.85</v>
      </c>
      <c r="I621" s="280">
        <f t="shared" si="167"/>
        <v>904.75</v>
      </c>
      <c r="J621" s="409">
        <f t="shared" si="164"/>
        <v>0.30199999999999999</v>
      </c>
      <c r="K621" s="302">
        <f t="shared" si="168"/>
        <v>33.65</v>
      </c>
      <c r="L621" s="301">
        <f t="shared" si="169"/>
        <v>1177.75</v>
      </c>
    </row>
    <row r="622" spans="2:12" x14ac:dyDescent="0.25">
      <c r="B622" s="307" t="s">
        <v>2659</v>
      </c>
      <c r="C622" s="305" t="s">
        <v>1079</v>
      </c>
      <c r="D622" s="305" t="s">
        <v>1336</v>
      </c>
      <c r="E622" s="306" t="s">
        <v>1080</v>
      </c>
      <c r="F622" s="305" t="s">
        <v>137</v>
      </c>
      <c r="G622" s="304">
        <v>12</v>
      </c>
      <c r="H622" s="303">
        <v>43.96</v>
      </c>
      <c r="I622" s="280">
        <f t="shared" si="167"/>
        <v>527.52</v>
      </c>
      <c r="J622" s="409">
        <f t="shared" si="164"/>
        <v>0.30199999999999999</v>
      </c>
      <c r="K622" s="302">
        <f t="shared" si="168"/>
        <v>57.23</v>
      </c>
      <c r="L622" s="301">
        <f t="shared" si="169"/>
        <v>686.76</v>
      </c>
    </row>
    <row r="623" spans="2:12" x14ac:dyDescent="0.25">
      <c r="B623" s="307" t="s">
        <v>2660</v>
      </c>
      <c r="C623" s="305" t="s">
        <v>2661</v>
      </c>
      <c r="D623" s="305" t="s">
        <v>1336</v>
      </c>
      <c r="E623" s="306" t="s">
        <v>2662</v>
      </c>
      <c r="F623" s="305" t="s">
        <v>137</v>
      </c>
      <c r="G623" s="304">
        <v>37</v>
      </c>
      <c r="H623" s="303">
        <v>51.98</v>
      </c>
      <c r="I623" s="280">
        <f t="shared" si="167"/>
        <v>1923.26</v>
      </c>
      <c r="J623" s="409">
        <f t="shared" si="164"/>
        <v>0.30199999999999999</v>
      </c>
      <c r="K623" s="302">
        <f t="shared" si="168"/>
        <v>67.67</v>
      </c>
      <c r="L623" s="301">
        <f t="shared" si="169"/>
        <v>2503.79</v>
      </c>
    </row>
    <row r="624" spans="2:12" ht="25.5" x14ac:dyDescent="0.25">
      <c r="B624" s="307" t="s">
        <v>2663</v>
      </c>
      <c r="C624" s="305" t="s">
        <v>1980</v>
      </c>
      <c r="D624" s="305" t="s">
        <v>160</v>
      </c>
      <c r="E624" s="306" t="s">
        <v>1981</v>
      </c>
      <c r="F624" s="305" t="s">
        <v>159</v>
      </c>
      <c r="G624" s="304">
        <v>1</v>
      </c>
      <c r="H624" s="303">
        <v>265.45</v>
      </c>
      <c r="I624" s="280">
        <f t="shared" si="167"/>
        <v>265.45</v>
      </c>
      <c r="J624" s="409">
        <f t="shared" si="164"/>
        <v>0.30199999999999999</v>
      </c>
      <c r="K624" s="302">
        <f t="shared" si="168"/>
        <v>345.61</v>
      </c>
      <c r="L624" s="301">
        <f t="shared" si="169"/>
        <v>345.61</v>
      </c>
    </row>
    <row r="625" spans="2:12" x14ac:dyDescent="0.25">
      <c r="B625" s="307" t="s">
        <v>2664</v>
      </c>
      <c r="C625" s="305" t="s">
        <v>851</v>
      </c>
      <c r="D625" s="305" t="s">
        <v>1336</v>
      </c>
      <c r="E625" s="306" t="s">
        <v>176</v>
      </c>
      <c r="F625" s="305" t="s">
        <v>137</v>
      </c>
      <c r="G625" s="304">
        <v>3</v>
      </c>
      <c r="H625" s="303">
        <v>36.08</v>
      </c>
      <c r="I625" s="280">
        <f t="shared" si="167"/>
        <v>108.24</v>
      </c>
      <c r="J625" s="409">
        <f t="shared" si="164"/>
        <v>0.30199999999999999</v>
      </c>
      <c r="K625" s="302">
        <f t="shared" si="168"/>
        <v>46.97</v>
      </c>
      <c r="L625" s="301">
        <f t="shared" si="169"/>
        <v>140.91</v>
      </c>
    </row>
    <row r="626" spans="2:12" ht="25.5" x14ac:dyDescent="0.25">
      <c r="B626" s="307" t="s">
        <v>2665</v>
      </c>
      <c r="C626" s="305" t="s">
        <v>2666</v>
      </c>
      <c r="D626" s="305" t="s">
        <v>130</v>
      </c>
      <c r="E626" s="306" t="s">
        <v>2667</v>
      </c>
      <c r="F626" s="305" t="s">
        <v>159</v>
      </c>
      <c r="G626" s="304">
        <v>9</v>
      </c>
      <c r="H626" s="303">
        <v>219.55</v>
      </c>
      <c r="I626" s="280">
        <f t="shared" si="167"/>
        <v>1975.95</v>
      </c>
      <c r="J626" s="409">
        <f t="shared" si="164"/>
        <v>0.30199999999999999</v>
      </c>
      <c r="K626" s="302">
        <f t="shared" si="168"/>
        <v>285.85000000000002</v>
      </c>
      <c r="L626" s="301">
        <f t="shared" si="169"/>
        <v>2572.65</v>
      </c>
    </row>
    <row r="627" spans="2:12" x14ac:dyDescent="0.25">
      <c r="B627" s="307" t="s">
        <v>2668</v>
      </c>
      <c r="C627" s="305" t="s">
        <v>853</v>
      </c>
      <c r="D627" s="305" t="s">
        <v>1336</v>
      </c>
      <c r="E627" s="306" t="s">
        <v>178</v>
      </c>
      <c r="F627" s="305" t="s">
        <v>137</v>
      </c>
      <c r="G627" s="304">
        <v>7</v>
      </c>
      <c r="H627" s="303">
        <v>21.78</v>
      </c>
      <c r="I627" s="280">
        <f t="shared" si="167"/>
        <v>152.46</v>
      </c>
      <c r="J627" s="409">
        <f t="shared" si="164"/>
        <v>0.30199999999999999</v>
      </c>
      <c r="K627" s="302">
        <f t="shared" si="168"/>
        <v>28.35</v>
      </c>
      <c r="L627" s="301">
        <f t="shared" si="169"/>
        <v>198.45</v>
      </c>
    </row>
    <row r="628" spans="2:12" x14ac:dyDescent="0.25">
      <c r="B628" s="307" t="s">
        <v>2669</v>
      </c>
      <c r="C628" s="305" t="s">
        <v>2670</v>
      </c>
      <c r="D628" s="305" t="s">
        <v>1336</v>
      </c>
      <c r="E628" s="306" t="s">
        <v>2671</v>
      </c>
      <c r="F628" s="305" t="s">
        <v>137</v>
      </c>
      <c r="G628" s="304">
        <v>17</v>
      </c>
      <c r="H628" s="303">
        <v>29.22</v>
      </c>
      <c r="I628" s="280">
        <f t="shared" si="167"/>
        <v>496.74</v>
      </c>
      <c r="J628" s="409">
        <f t="shared" si="164"/>
        <v>0.30199999999999999</v>
      </c>
      <c r="K628" s="302">
        <f t="shared" si="168"/>
        <v>38.04</v>
      </c>
      <c r="L628" s="301">
        <f t="shared" si="169"/>
        <v>646.67999999999995</v>
      </c>
    </row>
    <row r="629" spans="2:12" ht="12.75" customHeight="1" x14ac:dyDescent="0.25">
      <c r="B629" s="307" t="s">
        <v>2672</v>
      </c>
      <c r="C629" s="305" t="s">
        <v>851</v>
      </c>
      <c r="D629" s="305" t="s">
        <v>1336</v>
      </c>
      <c r="E629" s="306" t="s">
        <v>176</v>
      </c>
      <c r="F629" s="305" t="s">
        <v>137</v>
      </c>
      <c r="G629" s="304">
        <v>22</v>
      </c>
      <c r="H629" s="303">
        <v>36.08</v>
      </c>
      <c r="I629" s="280">
        <f t="shared" si="167"/>
        <v>793.76</v>
      </c>
      <c r="J629" s="409">
        <f t="shared" si="164"/>
        <v>0.30199999999999999</v>
      </c>
      <c r="K629" s="302">
        <f t="shared" si="168"/>
        <v>46.97</v>
      </c>
      <c r="L629" s="301">
        <f t="shared" si="169"/>
        <v>1033.3399999999999</v>
      </c>
    </row>
    <row r="630" spans="2:12" x14ac:dyDescent="0.25">
      <c r="B630" s="307" t="s">
        <v>2673</v>
      </c>
      <c r="C630" s="305" t="s">
        <v>2674</v>
      </c>
      <c r="D630" s="305" t="s">
        <v>1336</v>
      </c>
      <c r="E630" s="306" t="s">
        <v>2675</v>
      </c>
      <c r="F630" s="305" t="s">
        <v>137</v>
      </c>
      <c r="G630" s="304">
        <v>14</v>
      </c>
      <c r="H630" s="303">
        <v>19.46</v>
      </c>
      <c r="I630" s="280">
        <f t="shared" si="167"/>
        <v>272.44</v>
      </c>
      <c r="J630" s="409">
        <f t="shared" si="164"/>
        <v>0.30199999999999999</v>
      </c>
      <c r="K630" s="302">
        <f t="shared" si="168"/>
        <v>25.33</v>
      </c>
      <c r="L630" s="301">
        <f t="shared" si="169"/>
        <v>354.62</v>
      </c>
    </row>
    <row r="631" spans="2:12" ht="25.5" x14ac:dyDescent="0.25">
      <c r="B631" s="307" t="s">
        <v>2676</v>
      </c>
      <c r="C631" s="305" t="s">
        <v>2677</v>
      </c>
      <c r="D631" s="305" t="s">
        <v>164</v>
      </c>
      <c r="E631" s="306" t="s">
        <v>2678</v>
      </c>
      <c r="F631" s="305" t="s">
        <v>136</v>
      </c>
      <c r="G631" s="304">
        <v>9</v>
      </c>
      <c r="H631" s="303">
        <v>48.83</v>
      </c>
      <c r="I631" s="280">
        <f t="shared" si="167"/>
        <v>439.47</v>
      </c>
      <c r="J631" s="409">
        <f t="shared" si="164"/>
        <v>0.30199999999999999</v>
      </c>
      <c r="K631" s="302">
        <f t="shared" si="168"/>
        <v>63.57</v>
      </c>
      <c r="L631" s="301">
        <f t="shared" si="169"/>
        <v>572.13</v>
      </c>
    </row>
    <row r="632" spans="2:12" x14ac:dyDescent="0.25">
      <c r="B632" s="307" t="s">
        <v>2679</v>
      </c>
      <c r="C632" s="305" t="s">
        <v>854</v>
      </c>
      <c r="D632" s="305" t="s">
        <v>1336</v>
      </c>
      <c r="E632" s="306" t="s">
        <v>597</v>
      </c>
      <c r="F632" s="305" t="s">
        <v>137</v>
      </c>
      <c r="G632" s="304">
        <v>137</v>
      </c>
      <c r="H632" s="303">
        <v>8.1999999999999993</v>
      </c>
      <c r="I632" s="280">
        <f t="shared" si="167"/>
        <v>1123.4000000000001</v>
      </c>
      <c r="J632" s="409">
        <f t="shared" si="164"/>
        <v>0.30199999999999999</v>
      </c>
      <c r="K632" s="302">
        <f t="shared" si="168"/>
        <v>10.67</v>
      </c>
      <c r="L632" s="301">
        <f t="shared" si="169"/>
        <v>1461.79</v>
      </c>
    </row>
    <row r="633" spans="2:12" x14ac:dyDescent="0.25">
      <c r="B633" s="307" t="s">
        <v>2680</v>
      </c>
      <c r="C633" s="305" t="s">
        <v>856</v>
      </c>
      <c r="D633" s="305" t="s">
        <v>1336</v>
      </c>
      <c r="E633" s="306" t="s">
        <v>186</v>
      </c>
      <c r="F633" s="305" t="s">
        <v>137</v>
      </c>
      <c r="G633" s="304">
        <v>229</v>
      </c>
      <c r="H633" s="303">
        <v>8.94</v>
      </c>
      <c r="I633" s="280">
        <f t="shared" si="167"/>
        <v>2047.26</v>
      </c>
      <c r="J633" s="409">
        <f t="shared" si="164"/>
        <v>0.30199999999999999</v>
      </c>
      <c r="K633" s="302">
        <f t="shared" si="168"/>
        <v>11.63</v>
      </c>
      <c r="L633" s="301">
        <f t="shared" si="169"/>
        <v>2663.27</v>
      </c>
    </row>
    <row r="634" spans="2:12" ht="12.75" customHeight="1" x14ac:dyDescent="0.25">
      <c r="B634" s="307" t="s">
        <v>2681</v>
      </c>
      <c r="C634" s="305" t="s">
        <v>1929</v>
      </c>
      <c r="D634" s="305" t="s">
        <v>160</v>
      </c>
      <c r="E634" s="306" t="s">
        <v>1930</v>
      </c>
      <c r="F634" s="305" t="s">
        <v>159</v>
      </c>
      <c r="G634" s="304">
        <v>12</v>
      </c>
      <c r="H634" s="303">
        <v>48.82</v>
      </c>
      <c r="I634" s="280">
        <f t="shared" si="167"/>
        <v>585.84</v>
      </c>
      <c r="J634" s="409">
        <f t="shared" si="164"/>
        <v>0.30199999999999999</v>
      </c>
      <c r="K634" s="302">
        <f t="shared" si="168"/>
        <v>63.56</v>
      </c>
      <c r="L634" s="301">
        <f t="shared" si="169"/>
        <v>762.72</v>
      </c>
    </row>
    <row r="635" spans="2:12" ht="38.25" x14ac:dyDescent="0.25">
      <c r="B635" s="307" t="s">
        <v>2682</v>
      </c>
      <c r="C635" s="305" t="s">
        <v>2683</v>
      </c>
      <c r="D635" s="305" t="s">
        <v>130</v>
      </c>
      <c r="E635" s="306" t="s">
        <v>2684</v>
      </c>
      <c r="F635" s="305" t="s">
        <v>159</v>
      </c>
      <c r="G635" s="304">
        <v>3</v>
      </c>
      <c r="H635" s="303">
        <v>42.09</v>
      </c>
      <c r="I635" s="280">
        <f t="shared" si="167"/>
        <v>126.27</v>
      </c>
      <c r="J635" s="409">
        <f t="shared" si="164"/>
        <v>0.30199999999999999</v>
      </c>
      <c r="K635" s="302">
        <f t="shared" si="168"/>
        <v>54.8</v>
      </c>
      <c r="L635" s="301">
        <f t="shared" si="169"/>
        <v>164.4</v>
      </c>
    </row>
    <row r="636" spans="2:12" ht="38.25" x14ac:dyDescent="0.25">
      <c r="B636" s="307" t="s">
        <v>2685</v>
      </c>
      <c r="C636" s="305" t="s">
        <v>2001</v>
      </c>
      <c r="D636" s="305" t="s">
        <v>130</v>
      </c>
      <c r="E636" s="306" t="s">
        <v>2002</v>
      </c>
      <c r="F636" s="305" t="s">
        <v>159</v>
      </c>
      <c r="G636" s="304">
        <v>1</v>
      </c>
      <c r="H636" s="303">
        <v>74.89</v>
      </c>
      <c r="I636" s="280">
        <f t="shared" si="167"/>
        <v>74.89</v>
      </c>
      <c r="J636" s="409">
        <f t="shared" si="164"/>
        <v>0.30199999999999999</v>
      </c>
      <c r="K636" s="302">
        <f t="shared" si="168"/>
        <v>97.5</v>
      </c>
      <c r="L636" s="301">
        <f t="shared" si="169"/>
        <v>97.5</v>
      </c>
    </row>
    <row r="637" spans="2:12" x14ac:dyDescent="0.25">
      <c r="B637" s="307" t="s">
        <v>2686</v>
      </c>
      <c r="C637" s="305" t="s">
        <v>2687</v>
      </c>
      <c r="D637" s="305" t="s">
        <v>1336</v>
      </c>
      <c r="E637" s="306" t="s">
        <v>2688</v>
      </c>
      <c r="F637" s="305" t="s">
        <v>137</v>
      </c>
      <c r="G637" s="304">
        <v>13</v>
      </c>
      <c r="H637" s="303">
        <v>26.34</v>
      </c>
      <c r="I637" s="280">
        <f t="shared" si="167"/>
        <v>342.42</v>
      </c>
      <c r="J637" s="409">
        <f t="shared" si="164"/>
        <v>0.30199999999999999</v>
      </c>
      <c r="K637" s="302">
        <f t="shared" si="168"/>
        <v>34.29</v>
      </c>
      <c r="L637" s="301">
        <f t="shared" si="169"/>
        <v>445.77</v>
      </c>
    </row>
    <row r="638" spans="2:12" x14ac:dyDescent="0.25">
      <c r="B638" s="307" t="s">
        <v>2689</v>
      </c>
      <c r="C638" s="305" t="s">
        <v>863</v>
      </c>
      <c r="D638" s="305" t="s">
        <v>1336</v>
      </c>
      <c r="E638" s="306" t="s">
        <v>187</v>
      </c>
      <c r="F638" s="305" t="s">
        <v>137</v>
      </c>
      <c r="G638" s="304">
        <v>14</v>
      </c>
      <c r="H638" s="303">
        <v>22.44</v>
      </c>
      <c r="I638" s="280">
        <f t="shared" si="167"/>
        <v>314.16000000000003</v>
      </c>
      <c r="J638" s="409">
        <f t="shared" si="164"/>
        <v>0.30199999999999999</v>
      </c>
      <c r="K638" s="302">
        <f t="shared" si="168"/>
        <v>29.21</v>
      </c>
      <c r="L638" s="301">
        <f t="shared" si="169"/>
        <v>408.94</v>
      </c>
    </row>
    <row r="639" spans="2:12" ht="38.25" x14ac:dyDescent="0.25">
      <c r="B639" s="307" t="s">
        <v>2690</v>
      </c>
      <c r="C639" s="305" t="s">
        <v>2010</v>
      </c>
      <c r="D639" s="305" t="s">
        <v>130</v>
      </c>
      <c r="E639" s="306" t="s">
        <v>2011</v>
      </c>
      <c r="F639" s="305" t="s">
        <v>159</v>
      </c>
      <c r="G639" s="304">
        <v>1</v>
      </c>
      <c r="H639" s="303">
        <v>82.22</v>
      </c>
      <c r="I639" s="280">
        <f t="shared" si="167"/>
        <v>82.22</v>
      </c>
      <c r="J639" s="409">
        <f t="shared" si="164"/>
        <v>0.30199999999999999</v>
      </c>
      <c r="K639" s="302">
        <f t="shared" si="168"/>
        <v>107.05</v>
      </c>
      <c r="L639" s="301">
        <f t="shared" si="169"/>
        <v>107.05</v>
      </c>
    </row>
    <row r="640" spans="2:12" x14ac:dyDescent="0.25">
      <c r="B640" s="307" t="s">
        <v>2691</v>
      </c>
      <c r="C640" s="305" t="s">
        <v>2692</v>
      </c>
      <c r="D640" s="305" t="s">
        <v>1336</v>
      </c>
      <c r="E640" s="306" t="s">
        <v>2693</v>
      </c>
      <c r="F640" s="305" t="s">
        <v>188</v>
      </c>
      <c r="G640" s="304">
        <v>20.399999999999999</v>
      </c>
      <c r="H640" s="303">
        <v>68.239999999999995</v>
      </c>
      <c r="I640" s="280">
        <f t="shared" si="167"/>
        <v>1392.09</v>
      </c>
      <c r="J640" s="409">
        <f t="shared" si="164"/>
        <v>0.30199999999999999</v>
      </c>
      <c r="K640" s="302">
        <f t="shared" si="168"/>
        <v>88.84</v>
      </c>
      <c r="L640" s="301">
        <f t="shared" si="169"/>
        <v>1812.33</v>
      </c>
    </row>
    <row r="641" spans="2:12" x14ac:dyDescent="0.25">
      <c r="B641" s="307" t="s">
        <v>2694</v>
      </c>
      <c r="C641" s="305" t="s">
        <v>859</v>
      </c>
      <c r="D641" s="305" t="s">
        <v>1336</v>
      </c>
      <c r="E641" s="306" t="s">
        <v>179</v>
      </c>
      <c r="F641" s="305" t="s">
        <v>141</v>
      </c>
      <c r="G641" s="304">
        <v>251.68</v>
      </c>
      <c r="H641" s="303">
        <v>23.66</v>
      </c>
      <c r="I641" s="280">
        <f t="shared" si="167"/>
        <v>5954.74</v>
      </c>
      <c r="J641" s="409">
        <f t="shared" si="164"/>
        <v>0.30199999999999999</v>
      </c>
      <c r="K641" s="302">
        <f t="shared" si="168"/>
        <v>30.8</v>
      </c>
      <c r="L641" s="301">
        <f t="shared" si="169"/>
        <v>7751.74</v>
      </c>
    </row>
    <row r="642" spans="2:12" ht="25.5" x14ac:dyDescent="0.25">
      <c r="B642" s="307" t="s">
        <v>2695</v>
      </c>
      <c r="C642" s="305" t="s">
        <v>1952</v>
      </c>
      <c r="D642" s="305" t="s">
        <v>130</v>
      </c>
      <c r="E642" s="306" t="s">
        <v>1953</v>
      </c>
      <c r="F642" s="305" t="s">
        <v>188</v>
      </c>
      <c r="G642" s="304">
        <v>4.2300000000000004</v>
      </c>
      <c r="H642" s="303">
        <v>65.349999999999994</v>
      </c>
      <c r="I642" s="280">
        <f t="shared" si="167"/>
        <v>276.43</v>
      </c>
      <c r="J642" s="409">
        <f t="shared" si="164"/>
        <v>0.30199999999999999</v>
      </c>
      <c r="K642" s="302">
        <f t="shared" si="168"/>
        <v>85.08</v>
      </c>
      <c r="L642" s="301">
        <f t="shared" si="169"/>
        <v>359.88</v>
      </c>
    </row>
    <row r="643" spans="2:12" ht="25.5" x14ac:dyDescent="0.25">
      <c r="B643" s="307" t="s">
        <v>2696</v>
      </c>
      <c r="C643" s="305" t="s">
        <v>1955</v>
      </c>
      <c r="D643" s="305" t="s">
        <v>130</v>
      </c>
      <c r="E643" s="306" t="s">
        <v>1956</v>
      </c>
      <c r="F643" s="305" t="s">
        <v>188</v>
      </c>
      <c r="G643" s="304">
        <v>2</v>
      </c>
      <c r="H643" s="303">
        <v>93.95</v>
      </c>
      <c r="I643" s="280">
        <f t="shared" si="167"/>
        <v>187.9</v>
      </c>
      <c r="J643" s="409">
        <f t="shared" si="164"/>
        <v>0.30199999999999999</v>
      </c>
      <c r="K643" s="302">
        <f t="shared" si="168"/>
        <v>122.32</v>
      </c>
      <c r="L643" s="301">
        <f t="shared" si="169"/>
        <v>244.64</v>
      </c>
    </row>
    <row r="644" spans="2:12" ht="12.75" customHeight="1" x14ac:dyDescent="0.25">
      <c r="B644" s="307" t="s">
        <v>2697</v>
      </c>
      <c r="C644" s="305" t="s">
        <v>846</v>
      </c>
      <c r="D644" s="305" t="s">
        <v>1336</v>
      </c>
      <c r="E644" s="306" t="s">
        <v>170</v>
      </c>
      <c r="F644" s="305" t="s">
        <v>137</v>
      </c>
      <c r="G644" s="304">
        <v>57</v>
      </c>
      <c r="H644" s="303">
        <v>16.48</v>
      </c>
      <c r="I644" s="280">
        <f t="shared" si="167"/>
        <v>939.36</v>
      </c>
      <c r="J644" s="409">
        <f t="shared" si="164"/>
        <v>0.30199999999999999</v>
      </c>
      <c r="K644" s="302">
        <f t="shared" si="168"/>
        <v>21.45</v>
      </c>
      <c r="L644" s="301">
        <f t="shared" si="169"/>
        <v>1222.6500000000001</v>
      </c>
    </row>
    <row r="645" spans="2:12" x14ac:dyDescent="0.25">
      <c r="B645" s="307" t="s">
        <v>2698</v>
      </c>
      <c r="C645" s="305" t="s">
        <v>850</v>
      </c>
      <c r="D645" s="305" t="s">
        <v>1336</v>
      </c>
      <c r="E645" s="306" t="s">
        <v>175</v>
      </c>
      <c r="F645" s="305" t="s">
        <v>137</v>
      </c>
      <c r="G645" s="304">
        <v>63</v>
      </c>
      <c r="H645" s="303">
        <v>18.309999999999999</v>
      </c>
      <c r="I645" s="280">
        <f t="shared" si="167"/>
        <v>1153.53</v>
      </c>
      <c r="J645" s="409">
        <f t="shared" si="164"/>
        <v>0.30199999999999999</v>
      </c>
      <c r="K645" s="302">
        <f t="shared" si="168"/>
        <v>23.83</v>
      </c>
      <c r="L645" s="301">
        <f t="shared" si="169"/>
        <v>1501.29</v>
      </c>
    </row>
    <row r="646" spans="2:12" x14ac:dyDescent="0.25">
      <c r="B646" s="307" t="s">
        <v>2699</v>
      </c>
      <c r="C646" s="305" t="s">
        <v>849</v>
      </c>
      <c r="D646" s="305" t="s">
        <v>1336</v>
      </c>
      <c r="E646" s="306" t="s">
        <v>174</v>
      </c>
      <c r="F646" s="305" t="s">
        <v>137</v>
      </c>
      <c r="G646" s="304">
        <v>112</v>
      </c>
      <c r="H646" s="303">
        <v>16.5</v>
      </c>
      <c r="I646" s="280">
        <f t="shared" si="167"/>
        <v>1848</v>
      </c>
      <c r="J646" s="409">
        <f t="shared" si="164"/>
        <v>0.30199999999999999</v>
      </c>
      <c r="K646" s="302">
        <f t="shared" si="168"/>
        <v>21.48</v>
      </c>
      <c r="L646" s="301">
        <f t="shared" si="169"/>
        <v>2405.7600000000002</v>
      </c>
    </row>
    <row r="647" spans="2:12" x14ac:dyDescent="0.25">
      <c r="B647" s="307" t="s">
        <v>2700</v>
      </c>
      <c r="C647" s="305" t="s">
        <v>867</v>
      </c>
      <c r="D647" s="305" t="s">
        <v>1336</v>
      </c>
      <c r="E647" s="306" t="s">
        <v>184</v>
      </c>
      <c r="F647" s="305" t="s">
        <v>137</v>
      </c>
      <c r="G647" s="304">
        <v>64</v>
      </c>
      <c r="H647" s="303">
        <v>18.850000000000001</v>
      </c>
      <c r="I647" s="280">
        <f t="shared" si="167"/>
        <v>1206.4000000000001</v>
      </c>
      <c r="J647" s="409">
        <f t="shared" si="164"/>
        <v>0.30199999999999999</v>
      </c>
      <c r="K647" s="302">
        <f t="shared" si="168"/>
        <v>24.54</v>
      </c>
      <c r="L647" s="301">
        <f t="shared" si="169"/>
        <v>1570.56</v>
      </c>
    </row>
    <row r="648" spans="2:12" x14ac:dyDescent="0.25">
      <c r="B648" s="307" t="s">
        <v>2701</v>
      </c>
      <c r="C648" s="305" t="s">
        <v>860</v>
      </c>
      <c r="D648" s="305" t="s">
        <v>1336</v>
      </c>
      <c r="E648" s="306" t="s">
        <v>183</v>
      </c>
      <c r="F648" s="305" t="s">
        <v>137</v>
      </c>
      <c r="G648" s="304">
        <v>35</v>
      </c>
      <c r="H648" s="303">
        <v>33.770000000000003</v>
      </c>
      <c r="I648" s="280">
        <f t="shared" si="167"/>
        <v>1181.95</v>
      </c>
      <c r="J648" s="409">
        <f t="shared" si="164"/>
        <v>0.30199999999999999</v>
      </c>
      <c r="K648" s="302">
        <f t="shared" si="168"/>
        <v>43.96</v>
      </c>
      <c r="L648" s="301">
        <f t="shared" si="169"/>
        <v>1538.6</v>
      </c>
    </row>
    <row r="649" spans="2:12" ht="12.75" customHeight="1" x14ac:dyDescent="0.25">
      <c r="B649" s="307" t="s">
        <v>2702</v>
      </c>
      <c r="C649" s="305" t="s">
        <v>868</v>
      </c>
      <c r="D649" s="305" t="s">
        <v>1336</v>
      </c>
      <c r="E649" s="306" t="s">
        <v>271</v>
      </c>
      <c r="F649" s="305" t="s">
        <v>137</v>
      </c>
      <c r="G649" s="304">
        <v>20</v>
      </c>
      <c r="H649" s="303">
        <v>28.24</v>
      </c>
      <c r="I649" s="280">
        <f t="shared" si="167"/>
        <v>564.79999999999995</v>
      </c>
      <c r="J649" s="409">
        <f t="shared" si="164"/>
        <v>0.30199999999999999</v>
      </c>
      <c r="K649" s="302">
        <f t="shared" si="168"/>
        <v>36.76</v>
      </c>
      <c r="L649" s="301">
        <f t="shared" si="169"/>
        <v>735.2</v>
      </c>
    </row>
    <row r="650" spans="2:12" x14ac:dyDescent="0.25">
      <c r="B650" s="307" t="s">
        <v>2703</v>
      </c>
      <c r="C650" s="305" t="s">
        <v>2704</v>
      </c>
      <c r="D650" s="305" t="s">
        <v>1336</v>
      </c>
      <c r="E650" s="306" t="s">
        <v>2705</v>
      </c>
      <c r="F650" s="305" t="s">
        <v>137</v>
      </c>
      <c r="G650" s="304">
        <v>5</v>
      </c>
      <c r="H650" s="303">
        <v>8.7899999999999991</v>
      </c>
      <c r="I650" s="280">
        <f t="shared" si="167"/>
        <v>43.95</v>
      </c>
      <c r="J650" s="409">
        <f t="shared" si="164"/>
        <v>0.30199999999999999</v>
      </c>
      <c r="K650" s="302">
        <f t="shared" si="168"/>
        <v>11.44</v>
      </c>
      <c r="L650" s="301">
        <f t="shared" si="169"/>
        <v>57.2</v>
      </c>
    </row>
    <row r="651" spans="2:12" ht="38.25" x14ac:dyDescent="0.25">
      <c r="B651" s="307" t="s">
        <v>2706</v>
      </c>
      <c r="C651" s="305" t="s">
        <v>2707</v>
      </c>
      <c r="D651" s="305" t="s">
        <v>160</v>
      </c>
      <c r="E651" s="306" t="s">
        <v>2708</v>
      </c>
      <c r="F651" s="305" t="s">
        <v>159</v>
      </c>
      <c r="G651" s="304">
        <v>1</v>
      </c>
      <c r="H651" s="303">
        <v>25.97</v>
      </c>
      <c r="I651" s="280">
        <f t="shared" si="167"/>
        <v>25.97</v>
      </c>
      <c r="J651" s="409">
        <f t="shared" si="164"/>
        <v>0.30199999999999999</v>
      </c>
      <c r="K651" s="302">
        <f t="shared" si="168"/>
        <v>33.81</v>
      </c>
      <c r="L651" s="301">
        <f t="shared" si="169"/>
        <v>33.81</v>
      </c>
    </row>
    <row r="652" spans="2:12" ht="38.25" x14ac:dyDescent="0.25">
      <c r="B652" s="307" t="s">
        <v>2709</v>
      </c>
      <c r="C652" s="305" t="s">
        <v>2710</v>
      </c>
      <c r="D652" s="305" t="s">
        <v>160</v>
      </c>
      <c r="E652" s="306" t="s">
        <v>2711</v>
      </c>
      <c r="F652" s="305" t="s">
        <v>159</v>
      </c>
      <c r="G652" s="304">
        <v>4</v>
      </c>
      <c r="H652" s="303">
        <v>16.72</v>
      </c>
      <c r="I652" s="280">
        <f t="shared" si="167"/>
        <v>66.88</v>
      </c>
      <c r="J652" s="409">
        <f t="shared" si="164"/>
        <v>0.30199999999999999</v>
      </c>
      <c r="K652" s="302">
        <f t="shared" si="168"/>
        <v>21.76</v>
      </c>
      <c r="L652" s="301">
        <f t="shared" si="169"/>
        <v>87.04</v>
      </c>
    </row>
    <row r="653" spans="2:12" ht="38.25" x14ac:dyDescent="0.25">
      <c r="B653" s="307" t="s">
        <v>2712</v>
      </c>
      <c r="C653" s="305" t="s">
        <v>2713</v>
      </c>
      <c r="D653" s="305" t="s">
        <v>160</v>
      </c>
      <c r="E653" s="306" t="s">
        <v>2714</v>
      </c>
      <c r="F653" s="305" t="s">
        <v>159</v>
      </c>
      <c r="G653" s="304">
        <v>3</v>
      </c>
      <c r="H653" s="303">
        <v>8.98</v>
      </c>
      <c r="I653" s="280">
        <f t="shared" si="167"/>
        <v>26.94</v>
      </c>
      <c r="J653" s="409">
        <f t="shared" si="164"/>
        <v>0.30199999999999999</v>
      </c>
      <c r="K653" s="302">
        <f t="shared" si="168"/>
        <v>11.69</v>
      </c>
      <c r="L653" s="301">
        <f t="shared" si="169"/>
        <v>35.07</v>
      </c>
    </row>
    <row r="654" spans="2:12" x14ac:dyDescent="0.25">
      <c r="B654" s="314" t="s">
        <v>2715</v>
      </c>
      <c r="C654" s="311" t="s">
        <v>379</v>
      </c>
      <c r="D654" s="311"/>
      <c r="E654" s="312" t="s">
        <v>1960</v>
      </c>
      <c r="F654" s="311"/>
      <c r="G654" s="313"/>
      <c r="H654" s="312" t="s">
        <v>73</v>
      </c>
      <c r="I654" s="311">
        <f>SUBTOTAL(9,I655:I669)</f>
        <v>7018.7899999999991</v>
      </c>
      <c r="J654" s="310"/>
      <c r="K654" s="309"/>
      <c r="L654" s="308">
        <f>SUBTOTAL(9,L655:L669)</f>
        <v>9135.35</v>
      </c>
    </row>
    <row r="655" spans="2:12" x14ac:dyDescent="0.25">
      <c r="B655" s="307" t="s">
        <v>2716</v>
      </c>
      <c r="C655" s="305" t="s">
        <v>742</v>
      </c>
      <c r="D655" s="305" t="s">
        <v>1336</v>
      </c>
      <c r="E655" s="306" t="s">
        <v>194</v>
      </c>
      <c r="F655" s="305" t="s">
        <v>137</v>
      </c>
      <c r="G655" s="304">
        <v>7</v>
      </c>
      <c r="H655" s="303">
        <v>10.25</v>
      </c>
      <c r="I655" s="280">
        <f t="shared" ref="I655:I669" si="170">TRUNC(G655 * H655, 2)</f>
        <v>71.75</v>
      </c>
      <c r="J655" s="409">
        <f t="shared" si="164"/>
        <v>0.30199999999999999</v>
      </c>
      <c r="K655" s="302">
        <f t="shared" ref="K655:K669" si="171">TRUNC(H655 * (1 + J655), 2)</f>
        <v>13.34</v>
      </c>
      <c r="L655" s="301">
        <f t="shared" ref="L655:L669" si="172">TRUNC(G655 * K655, 2)</f>
        <v>93.38</v>
      </c>
    </row>
    <row r="656" spans="2:12" ht="12.75" customHeight="1" x14ac:dyDescent="0.25">
      <c r="B656" s="307" t="s">
        <v>2717</v>
      </c>
      <c r="C656" s="305" t="s">
        <v>743</v>
      </c>
      <c r="D656" s="305" t="s">
        <v>1336</v>
      </c>
      <c r="E656" s="306" t="s">
        <v>191</v>
      </c>
      <c r="F656" s="305" t="s">
        <v>137</v>
      </c>
      <c r="G656" s="304">
        <v>116</v>
      </c>
      <c r="H656" s="303">
        <v>9.4499999999999993</v>
      </c>
      <c r="I656" s="280">
        <f t="shared" si="170"/>
        <v>1096.2</v>
      </c>
      <c r="J656" s="409">
        <f t="shared" si="164"/>
        <v>0.30199999999999999</v>
      </c>
      <c r="K656" s="302">
        <f t="shared" si="171"/>
        <v>12.3</v>
      </c>
      <c r="L656" s="301">
        <f t="shared" si="172"/>
        <v>1426.8</v>
      </c>
    </row>
    <row r="657" spans="2:12" ht="12.75" customHeight="1" x14ac:dyDescent="0.25">
      <c r="B657" s="307" t="s">
        <v>2718</v>
      </c>
      <c r="C657" s="305" t="s">
        <v>2719</v>
      </c>
      <c r="D657" s="305" t="s">
        <v>1336</v>
      </c>
      <c r="E657" s="306" t="s">
        <v>2720</v>
      </c>
      <c r="F657" s="305" t="s">
        <v>137</v>
      </c>
      <c r="G657" s="304">
        <v>2</v>
      </c>
      <c r="H657" s="303">
        <v>19.21</v>
      </c>
      <c r="I657" s="280">
        <f t="shared" si="170"/>
        <v>38.42</v>
      </c>
      <c r="J657" s="409">
        <f t="shared" si="164"/>
        <v>0.30199999999999999</v>
      </c>
      <c r="K657" s="302">
        <f t="shared" si="171"/>
        <v>25.01</v>
      </c>
      <c r="L657" s="301">
        <f t="shared" si="172"/>
        <v>50.02</v>
      </c>
    </row>
    <row r="658" spans="2:12" ht="12.75" customHeight="1" x14ac:dyDescent="0.25">
      <c r="B658" s="307" t="s">
        <v>2721</v>
      </c>
      <c r="C658" s="305" t="s">
        <v>975</v>
      </c>
      <c r="D658" s="305" t="s">
        <v>1336</v>
      </c>
      <c r="E658" s="306" t="s">
        <v>363</v>
      </c>
      <c r="F658" s="305" t="s">
        <v>137</v>
      </c>
      <c r="G658" s="304">
        <v>1</v>
      </c>
      <c r="H658" s="303">
        <v>12.97</v>
      </c>
      <c r="I658" s="280">
        <f t="shared" si="170"/>
        <v>12.97</v>
      </c>
      <c r="J658" s="409">
        <f t="shared" si="164"/>
        <v>0.30199999999999999</v>
      </c>
      <c r="K658" s="302">
        <f t="shared" si="171"/>
        <v>16.88</v>
      </c>
      <c r="L658" s="301">
        <f t="shared" si="172"/>
        <v>16.88</v>
      </c>
    </row>
    <row r="659" spans="2:12" ht="12.75" customHeight="1" x14ac:dyDescent="0.25">
      <c r="B659" s="307" t="s">
        <v>2722</v>
      </c>
      <c r="C659" s="305" t="s">
        <v>744</v>
      </c>
      <c r="D659" s="305" t="s">
        <v>1336</v>
      </c>
      <c r="E659" s="306" t="s">
        <v>192</v>
      </c>
      <c r="F659" s="305" t="s">
        <v>188</v>
      </c>
      <c r="G659" s="304">
        <v>233.78</v>
      </c>
      <c r="H659" s="303">
        <v>9.73</v>
      </c>
      <c r="I659" s="280">
        <f t="shared" si="170"/>
        <v>2274.67</v>
      </c>
      <c r="J659" s="409">
        <f t="shared" si="164"/>
        <v>0.30199999999999999</v>
      </c>
      <c r="K659" s="302">
        <f t="shared" si="171"/>
        <v>12.66</v>
      </c>
      <c r="L659" s="301">
        <f t="shared" si="172"/>
        <v>2959.65</v>
      </c>
    </row>
    <row r="660" spans="2:12" ht="12.75" customHeight="1" x14ac:dyDescent="0.25">
      <c r="B660" s="307" t="s">
        <v>2723</v>
      </c>
      <c r="C660" s="305" t="s">
        <v>873</v>
      </c>
      <c r="D660" s="305" t="s">
        <v>1336</v>
      </c>
      <c r="E660" s="306" t="s">
        <v>189</v>
      </c>
      <c r="F660" s="305" t="s">
        <v>141</v>
      </c>
      <c r="G660" s="304">
        <v>9.0399999999999991</v>
      </c>
      <c r="H660" s="303">
        <v>14.72</v>
      </c>
      <c r="I660" s="280">
        <f t="shared" si="170"/>
        <v>133.06</v>
      </c>
      <c r="J660" s="409">
        <f t="shared" si="164"/>
        <v>0.30199999999999999</v>
      </c>
      <c r="K660" s="302">
        <f t="shared" si="171"/>
        <v>19.16</v>
      </c>
      <c r="L660" s="301">
        <f t="shared" si="172"/>
        <v>173.2</v>
      </c>
    </row>
    <row r="661" spans="2:12" ht="12.75" customHeight="1" x14ac:dyDescent="0.25">
      <c r="B661" s="307" t="s">
        <v>2724</v>
      </c>
      <c r="C661" s="305" t="s">
        <v>1833</v>
      </c>
      <c r="D661" s="305" t="s">
        <v>1336</v>
      </c>
      <c r="E661" s="306" t="s">
        <v>1834</v>
      </c>
      <c r="F661" s="305" t="s">
        <v>141</v>
      </c>
      <c r="G661" s="304">
        <v>90.45</v>
      </c>
      <c r="H661" s="303">
        <v>22.69</v>
      </c>
      <c r="I661" s="280">
        <f t="shared" si="170"/>
        <v>2052.31</v>
      </c>
      <c r="J661" s="409">
        <f t="shared" si="164"/>
        <v>0.30199999999999999</v>
      </c>
      <c r="K661" s="302">
        <f t="shared" si="171"/>
        <v>29.54</v>
      </c>
      <c r="L661" s="301">
        <f t="shared" si="172"/>
        <v>2671.89</v>
      </c>
    </row>
    <row r="662" spans="2:12" ht="12.75" customHeight="1" x14ac:dyDescent="0.25">
      <c r="B662" s="307" t="s">
        <v>2725</v>
      </c>
      <c r="C662" s="305" t="s">
        <v>745</v>
      </c>
      <c r="D662" s="305" t="s">
        <v>1336</v>
      </c>
      <c r="E662" s="306" t="s">
        <v>193</v>
      </c>
      <c r="F662" s="305" t="s">
        <v>137</v>
      </c>
      <c r="G662" s="304">
        <v>19</v>
      </c>
      <c r="H662" s="303">
        <v>10.55</v>
      </c>
      <c r="I662" s="280">
        <f t="shared" si="170"/>
        <v>200.45</v>
      </c>
      <c r="J662" s="409">
        <f t="shared" si="164"/>
        <v>0.30199999999999999</v>
      </c>
      <c r="K662" s="302">
        <f t="shared" si="171"/>
        <v>13.73</v>
      </c>
      <c r="L662" s="301">
        <f t="shared" si="172"/>
        <v>260.87</v>
      </c>
    </row>
    <row r="663" spans="2:12" ht="12.75" customHeight="1" x14ac:dyDescent="0.25">
      <c r="B663" s="307" t="s">
        <v>2726</v>
      </c>
      <c r="C663" s="305" t="s">
        <v>2727</v>
      </c>
      <c r="D663" s="305" t="s">
        <v>1336</v>
      </c>
      <c r="E663" s="306" t="s">
        <v>2728</v>
      </c>
      <c r="F663" s="305" t="s">
        <v>137</v>
      </c>
      <c r="G663" s="304">
        <v>15</v>
      </c>
      <c r="H663" s="303">
        <v>25.75</v>
      </c>
      <c r="I663" s="280">
        <f t="shared" si="170"/>
        <v>386.25</v>
      </c>
      <c r="J663" s="409">
        <f t="shared" si="164"/>
        <v>0.30199999999999999</v>
      </c>
      <c r="K663" s="302">
        <f t="shared" si="171"/>
        <v>33.520000000000003</v>
      </c>
      <c r="L663" s="301">
        <f t="shared" si="172"/>
        <v>502.8</v>
      </c>
    </row>
    <row r="664" spans="2:12" ht="12.75" customHeight="1" x14ac:dyDescent="0.25">
      <c r="B664" s="307" t="s">
        <v>2729</v>
      </c>
      <c r="C664" s="305" t="s">
        <v>874</v>
      </c>
      <c r="D664" s="305" t="s">
        <v>1336</v>
      </c>
      <c r="E664" s="306" t="s">
        <v>602</v>
      </c>
      <c r="F664" s="305" t="s">
        <v>137</v>
      </c>
      <c r="G664" s="304">
        <v>9</v>
      </c>
      <c r="H664" s="303">
        <v>16.73</v>
      </c>
      <c r="I664" s="280">
        <f t="shared" si="170"/>
        <v>150.57</v>
      </c>
      <c r="J664" s="409">
        <f t="shared" si="164"/>
        <v>0.30199999999999999</v>
      </c>
      <c r="K664" s="302">
        <f t="shared" si="171"/>
        <v>21.78</v>
      </c>
      <c r="L664" s="301">
        <f t="shared" si="172"/>
        <v>196.02</v>
      </c>
    </row>
    <row r="665" spans="2:12" ht="12.75" customHeight="1" x14ac:dyDescent="0.25">
      <c r="B665" s="307" t="s">
        <v>2730</v>
      </c>
      <c r="C665" s="305" t="s">
        <v>2731</v>
      </c>
      <c r="D665" s="305" t="s">
        <v>1336</v>
      </c>
      <c r="E665" s="306" t="s">
        <v>2732</v>
      </c>
      <c r="F665" s="305" t="s">
        <v>137</v>
      </c>
      <c r="G665" s="304">
        <v>1</v>
      </c>
      <c r="H665" s="303">
        <v>23.62</v>
      </c>
      <c r="I665" s="280">
        <f t="shared" si="170"/>
        <v>23.62</v>
      </c>
      <c r="J665" s="409">
        <f t="shared" si="164"/>
        <v>0.30199999999999999</v>
      </c>
      <c r="K665" s="302">
        <f t="shared" si="171"/>
        <v>30.75</v>
      </c>
      <c r="L665" s="301">
        <f t="shared" si="172"/>
        <v>30.75</v>
      </c>
    </row>
    <row r="666" spans="2:12" ht="12.75" customHeight="1" x14ac:dyDescent="0.25">
      <c r="B666" s="307" t="s">
        <v>2733</v>
      </c>
      <c r="C666" s="305" t="s">
        <v>2734</v>
      </c>
      <c r="D666" s="305" t="s">
        <v>160</v>
      </c>
      <c r="E666" s="306" t="s">
        <v>2735</v>
      </c>
      <c r="F666" s="305" t="s">
        <v>159</v>
      </c>
      <c r="G666" s="304">
        <v>2</v>
      </c>
      <c r="H666" s="303">
        <v>15</v>
      </c>
      <c r="I666" s="280">
        <f t="shared" si="170"/>
        <v>30</v>
      </c>
      <c r="J666" s="409">
        <f t="shared" si="164"/>
        <v>0.30199999999999999</v>
      </c>
      <c r="K666" s="302">
        <f t="shared" si="171"/>
        <v>19.53</v>
      </c>
      <c r="L666" s="301">
        <f t="shared" si="172"/>
        <v>39.06</v>
      </c>
    </row>
    <row r="667" spans="2:12" ht="12.75" customHeight="1" x14ac:dyDescent="0.25">
      <c r="B667" s="307" t="s">
        <v>2736</v>
      </c>
      <c r="C667" s="305" t="s">
        <v>2737</v>
      </c>
      <c r="D667" s="305" t="s">
        <v>1336</v>
      </c>
      <c r="E667" s="306" t="s">
        <v>2738</v>
      </c>
      <c r="F667" s="305" t="s">
        <v>137</v>
      </c>
      <c r="G667" s="304">
        <v>13</v>
      </c>
      <c r="H667" s="303">
        <v>11.9</v>
      </c>
      <c r="I667" s="280">
        <f t="shared" si="170"/>
        <v>154.69999999999999</v>
      </c>
      <c r="J667" s="409">
        <f t="shared" si="164"/>
        <v>0.30199999999999999</v>
      </c>
      <c r="K667" s="302">
        <f t="shared" si="171"/>
        <v>15.49</v>
      </c>
      <c r="L667" s="301">
        <f t="shared" si="172"/>
        <v>201.37</v>
      </c>
    </row>
    <row r="668" spans="2:12" ht="12.75" customHeight="1" x14ac:dyDescent="0.25">
      <c r="B668" s="307" t="s">
        <v>2739</v>
      </c>
      <c r="C668" s="305" t="s">
        <v>2740</v>
      </c>
      <c r="D668" s="305" t="s">
        <v>1336</v>
      </c>
      <c r="E668" s="306" t="s">
        <v>2741</v>
      </c>
      <c r="F668" s="305" t="s">
        <v>137</v>
      </c>
      <c r="G668" s="304">
        <v>21</v>
      </c>
      <c r="H668" s="303">
        <v>10.74</v>
      </c>
      <c r="I668" s="280">
        <f t="shared" si="170"/>
        <v>225.54</v>
      </c>
      <c r="J668" s="409">
        <f t="shared" si="164"/>
        <v>0.30199999999999999</v>
      </c>
      <c r="K668" s="302">
        <f t="shared" si="171"/>
        <v>13.98</v>
      </c>
      <c r="L668" s="301">
        <f t="shared" si="172"/>
        <v>293.58</v>
      </c>
    </row>
    <row r="669" spans="2:12" ht="12.75" customHeight="1" x14ac:dyDescent="0.25">
      <c r="B669" s="307" t="s">
        <v>2742</v>
      </c>
      <c r="C669" s="305" t="s">
        <v>2743</v>
      </c>
      <c r="D669" s="305" t="s">
        <v>164</v>
      </c>
      <c r="E669" s="306" t="s">
        <v>2744</v>
      </c>
      <c r="F669" s="305" t="s">
        <v>136</v>
      </c>
      <c r="G669" s="304">
        <v>4</v>
      </c>
      <c r="H669" s="303">
        <v>42.07</v>
      </c>
      <c r="I669" s="280">
        <f t="shared" si="170"/>
        <v>168.28</v>
      </c>
      <c r="J669" s="409">
        <f t="shared" si="164"/>
        <v>0.30199999999999999</v>
      </c>
      <c r="K669" s="302">
        <f t="shared" si="171"/>
        <v>54.77</v>
      </c>
      <c r="L669" s="301">
        <f t="shared" si="172"/>
        <v>219.08</v>
      </c>
    </row>
    <row r="670" spans="2:12" x14ac:dyDescent="0.25">
      <c r="B670" s="314" t="s">
        <v>2745</v>
      </c>
      <c r="C670" s="311" t="s">
        <v>379</v>
      </c>
      <c r="D670" s="311"/>
      <c r="E670" s="312" t="s">
        <v>2013</v>
      </c>
      <c r="F670" s="311"/>
      <c r="G670" s="313"/>
      <c r="H670" s="312" t="s">
        <v>73</v>
      </c>
      <c r="I670" s="311">
        <f>SUBTOTAL(9,I671:I687)</f>
        <v>44989.94</v>
      </c>
      <c r="J670" s="310"/>
      <c r="K670" s="309"/>
      <c r="L670" s="308">
        <f>SUBTOTAL(9,L671:L687)</f>
        <v>58574.51</v>
      </c>
    </row>
    <row r="671" spans="2:12" x14ac:dyDescent="0.25">
      <c r="B671" s="307" t="s">
        <v>2746</v>
      </c>
      <c r="C671" s="305" t="s">
        <v>882</v>
      </c>
      <c r="D671" s="305" t="s">
        <v>1336</v>
      </c>
      <c r="E671" s="306" t="s">
        <v>374</v>
      </c>
      <c r="F671" s="305" t="s">
        <v>136</v>
      </c>
      <c r="G671" s="304">
        <v>16</v>
      </c>
      <c r="H671" s="303">
        <v>213.74</v>
      </c>
      <c r="I671" s="280">
        <f t="shared" ref="I671:I687" si="173">TRUNC(G671 * H671, 2)</f>
        <v>3419.84</v>
      </c>
      <c r="J671" s="409">
        <f t="shared" si="164"/>
        <v>0.30199999999999999</v>
      </c>
      <c r="K671" s="302">
        <f t="shared" ref="K671:K687" si="174">TRUNC(H671 * (1 + J671), 2)</f>
        <v>278.27999999999997</v>
      </c>
      <c r="L671" s="301">
        <f t="shared" ref="L671:L687" si="175">TRUNC(G671 * K671, 2)</f>
        <v>4452.4799999999996</v>
      </c>
    </row>
    <row r="672" spans="2:12" ht="12.75" customHeight="1" x14ac:dyDescent="0.25">
      <c r="B672" s="307" t="s">
        <v>2747</v>
      </c>
      <c r="C672" s="305" t="s">
        <v>1898</v>
      </c>
      <c r="D672" s="305" t="s">
        <v>1336</v>
      </c>
      <c r="E672" s="306" t="s">
        <v>1899</v>
      </c>
      <c r="F672" s="305" t="s">
        <v>141</v>
      </c>
      <c r="G672" s="304">
        <v>137.9</v>
      </c>
      <c r="H672" s="303">
        <v>132.37</v>
      </c>
      <c r="I672" s="280">
        <f t="shared" si="173"/>
        <v>18253.82</v>
      </c>
      <c r="J672" s="409">
        <f t="shared" si="164"/>
        <v>0.30199999999999999</v>
      </c>
      <c r="K672" s="302">
        <f t="shared" si="174"/>
        <v>172.34</v>
      </c>
      <c r="L672" s="301">
        <f t="shared" si="175"/>
        <v>23765.68</v>
      </c>
    </row>
    <row r="673" spans="2:12" ht="12.75" customHeight="1" x14ac:dyDescent="0.25">
      <c r="B673" s="307" t="s">
        <v>2748</v>
      </c>
      <c r="C673" s="305" t="s">
        <v>2749</v>
      </c>
      <c r="D673" s="305" t="s">
        <v>1336</v>
      </c>
      <c r="E673" s="306" t="s">
        <v>2750</v>
      </c>
      <c r="F673" s="305" t="s">
        <v>973</v>
      </c>
      <c r="G673" s="304">
        <v>16</v>
      </c>
      <c r="H673" s="303">
        <v>389.57</v>
      </c>
      <c r="I673" s="280">
        <f t="shared" si="173"/>
        <v>6233.12</v>
      </c>
      <c r="J673" s="409">
        <f t="shared" si="164"/>
        <v>0.30199999999999999</v>
      </c>
      <c r="K673" s="302">
        <f t="shared" si="174"/>
        <v>507.22</v>
      </c>
      <c r="L673" s="301">
        <f t="shared" si="175"/>
        <v>8115.52</v>
      </c>
    </row>
    <row r="674" spans="2:12" ht="12.75" customHeight="1" x14ac:dyDescent="0.25">
      <c r="B674" s="307" t="s">
        <v>2751</v>
      </c>
      <c r="C674" s="305" t="s">
        <v>2752</v>
      </c>
      <c r="D674" s="305" t="s">
        <v>130</v>
      </c>
      <c r="E674" s="306" t="s">
        <v>2753</v>
      </c>
      <c r="F674" s="305" t="s">
        <v>2754</v>
      </c>
      <c r="G674" s="304">
        <v>114</v>
      </c>
      <c r="H674" s="303">
        <v>27.1</v>
      </c>
      <c r="I674" s="280">
        <f t="shared" si="173"/>
        <v>3089.4</v>
      </c>
      <c r="J674" s="409">
        <f t="shared" si="164"/>
        <v>0.30199999999999999</v>
      </c>
      <c r="K674" s="302">
        <f t="shared" si="174"/>
        <v>35.28</v>
      </c>
      <c r="L674" s="301">
        <f t="shared" si="175"/>
        <v>4021.92</v>
      </c>
    </row>
    <row r="675" spans="2:12" ht="12.75" customHeight="1" x14ac:dyDescent="0.25">
      <c r="B675" s="307" t="s">
        <v>2755</v>
      </c>
      <c r="C675" s="305" t="s">
        <v>1866</v>
      </c>
      <c r="D675" s="305" t="s">
        <v>1336</v>
      </c>
      <c r="E675" s="306" t="s">
        <v>1867</v>
      </c>
      <c r="F675" s="305" t="s">
        <v>136</v>
      </c>
      <c r="G675" s="304">
        <v>37</v>
      </c>
      <c r="H675" s="303">
        <v>100.57</v>
      </c>
      <c r="I675" s="280">
        <f t="shared" si="173"/>
        <v>3721.09</v>
      </c>
      <c r="J675" s="409">
        <f t="shared" si="164"/>
        <v>0.30199999999999999</v>
      </c>
      <c r="K675" s="302">
        <f t="shared" si="174"/>
        <v>130.94</v>
      </c>
      <c r="L675" s="301">
        <f t="shared" si="175"/>
        <v>4844.78</v>
      </c>
    </row>
    <row r="676" spans="2:12" ht="12.75" customHeight="1" x14ac:dyDescent="0.25">
      <c r="B676" s="307" t="s">
        <v>2756</v>
      </c>
      <c r="C676" s="305" t="s">
        <v>1869</v>
      </c>
      <c r="D676" s="305" t="s">
        <v>1336</v>
      </c>
      <c r="E676" s="306" t="s">
        <v>1870</v>
      </c>
      <c r="F676" s="305" t="s">
        <v>137</v>
      </c>
      <c r="G676" s="304">
        <v>8</v>
      </c>
      <c r="H676" s="303">
        <v>63.33</v>
      </c>
      <c r="I676" s="280">
        <f t="shared" si="173"/>
        <v>506.64</v>
      </c>
      <c r="J676" s="409">
        <f t="shared" si="164"/>
        <v>0.30199999999999999</v>
      </c>
      <c r="K676" s="302">
        <f t="shared" si="174"/>
        <v>82.45</v>
      </c>
      <c r="L676" s="301">
        <f t="shared" si="175"/>
        <v>659.6</v>
      </c>
    </row>
    <row r="677" spans="2:12" ht="12.75" customHeight="1" x14ac:dyDescent="0.25">
      <c r="B677" s="307" t="s">
        <v>2757</v>
      </c>
      <c r="C677" s="305" t="s">
        <v>2071</v>
      </c>
      <c r="D677" s="305" t="s">
        <v>1336</v>
      </c>
      <c r="E677" s="306" t="s">
        <v>2072</v>
      </c>
      <c r="F677" s="305" t="s">
        <v>137</v>
      </c>
      <c r="G677" s="304">
        <v>8</v>
      </c>
      <c r="H677" s="303">
        <v>60.5</v>
      </c>
      <c r="I677" s="280">
        <f t="shared" si="173"/>
        <v>484</v>
      </c>
      <c r="J677" s="409">
        <f t="shared" si="164"/>
        <v>0.30199999999999999</v>
      </c>
      <c r="K677" s="302">
        <f t="shared" si="174"/>
        <v>78.77</v>
      </c>
      <c r="L677" s="301">
        <f t="shared" si="175"/>
        <v>630.16</v>
      </c>
    </row>
    <row r="678" spans="2:12" ht="12.75" customHeight="1" x14ac:dyDescent="0.25">
      <c r="B678" s="307" t="s">
        <v>2758</v>
      </c>
      <c r="C678" s="305" t="s">
        <v>2759</v>
      </c>
      <c r="D678" s="305" t="s">
        <v>1336</v>
      </c>
      <c r="E678" s="306" t="s">
        <v>2760</v>
      </c>
      <c r="F678" s="305" t="s">
        <v>137</v>
      </c>
      <c r="G678" s="304">
        <v>8</v>
      </c>
      <c r="H678" s="303">
        <v>142.08000000000001</v>
      </c>
      <c r="I678" s="280">
        <f t="shared" si="173"/>
        <v>1136.6400000000001</v>
      </c>
      <c r="J678" s="409">
        <f t="shared" si="164"/>
        <v>0.30199999999999999</v>
      </c>
      <c r="K678" s="302">
        <f t="shared" si="174"/>
        <v>184.98</v>
      </c>
      <c r="L678" s="301">
        <f t="shared" si="175"/>
        <v>1479.84</v>
      </c>
    </row>
    <row r="679" spans="2:12" ht="12.75" customHeight="1" x14ac:dyDescent="0.25">
      <c r="B679" s="307" t="s">
        <v>2761</v>
      </c>
      <c r="C679" s="305" t="s">
        <v>2762</v>
      </c>
      <c r="D679" s="305" t="s">
        <v>1336</v>
      </c>
      <c r="E679" s="306" t="s">
        <v>2763</v>
      </c>
      <c r="F679" s="305" t="s">
        <v>137</v>
      </c>
      <c r="G679" s="304">
        <v>8</v>
      </c>
      <c r="H679" s="303">
        <v>227.06</v>
      </c>
      <c r="I679" s="280">
        <f t="shared" si="173"/>
        <v>1816.48</v>
      </c>
      <c r="J679" s="409">
        <f t="shared" si="164"/>
        <v>0.30199999999999999</v>
      </c>
      <c r="K679" s="302">
        <f t="shared" si="174"/>
        <v>295.63</v>
      </c>
      <c r="L679" s="301">
        <f t="shared" si="175"/>
        <v>2365.04</v>
      </c>
    </row>
    <row r="680" spans="2:12" ht="12.75" customHeight="1" x14ac:dyDescent="0.25">
      <c r="B680" s="307" t="s">
        <v>2764</v>
      </c>
      <c r="C680" s="305" t="s">
        <v>1872</v>
      </c>
      <c r="D680" s="305" t="s">
        <v>1336</v>
      </c>
      <c r="E680" s="306" t="s">
        <v>1873</v>
      </c>
      <c r="F680" s="305" t="s">
        <v>136</v>
      </c>
      <c r="G680" s="304">
        <v>7</v>
      </c>
      <c r="H680" s="303">
        <v>141.62</v>
      </c>
      <c r="I680" s="280">
        <f t="shared" si="173"/>
        <v>991.34</v>
      </c>
      <c r="J680" s="409">
        <f t="shared" si="164"/>
        <v>0.30199999999999999</v>
      </c>
      <c r="K680" s="302">
        <f t="shared" si="174"/>
        <v>184.38</v>
      </c>
      <c r="L680" s="301">
        <f t="shared" si="175"/>
        <v>1290.6600000000001</v>
      </c>
    </row>
    <row r="681" spans="2:12" ht="12.75" customHeight="1" x14ac:dyDescent="0.25">
      <c r="B681" s="307" t="s">
        <v>2765</v>
      </c>
      <c r="C681" s="305" t="s">
        <v>2059</v>
      </c>
      <c r="D681" s="305" t="s">
        <v>1336</v>
      </c>
      <c r="E681" s="306" t="s">
        <v>2060</v>
      </c>
      <c r="F681" s="305" t="s">
        <v>137</v>
      </c>
      <c r="G681" s="304">
        <v>6</v>
      </c>
      <c r="H681" s="303">
        <v>35.25</v>
      </c>
      <c r="I681" s="280">
        <f t="shared" si="173"/>
        <v>211.5</v>
      </c>
      <c r="J681" s="409">
        <f t="shared" si="164"/>
        <v>0.30199999999999999</v>
      </c>
      <c r="K681" s="302">
        <f t="shared" si="174"/>
        <v>45.89</v>
      </c>
      <c r="L681" s="301">
        <f t="shared" si="175"/>
        <v>275.33999999999997</v>
      </c>
    </row>
    <row r="682" spans="2:12" ht="12.75" customHeight="1" x14ac:dyDescent="0.25">
      <c r="B682" s="307" t="s">
        <v>2766</v>
      </c>
      <c r="C682" s="305" t="s">
        <v>2767</v>
      </c>
      <c r="D682" s="305" t="s">
        <v>160</v>
      </c>
      <c r="E682" s="306" t="s">
        <v>2768</v>
      </c>
      <c r="F682" s="305" t="s">
        <v>159</v>
      </c>
      <c r="G682" s="304">
        <v>8</v>
      </c>
      <c r="H682" s="303">
        <v>404.74</v>
      </c>
      <c r="I682" s="280">
        <f t="shared" si="173"/>
        <v>3237.92</v>
      </c>
      <c r="J682" s="409">
        <f t="shared" si="164"/>
        <v>0.30199999999999999</v>
      </c>
      <c r="K682" s="302">
        <f t="shared" si="174"/>
        <v>526.97</v>
      </c>
      <c r="L682" s="301">
        <f t="shared" si="175"/>
        <v>4215.76</v>
      </c>
    </row>
    <row r="683" spans="2:12" ht="12.75" customHeight="1" x14ac:dyDescent="0.25">
      <c r="B683" s="307" t="s">
        <v>2769</v>
      </c>
      <c r="C683" s="305" t="s">
        <v>2770</v>
      </c>
      <c r="D683" s="305" t="s">
        <v>1097</v>
      </c>
      <c r="E683" s="306" t="s">
        <v>2771</v>
      </c>
      <c r="F683" s="305" t="s">
        <v>136</v>
      </c>
      <c r="G683" s="304">
        <v>8</v>
      </c>
      <c r="H683" s="303">
        <v>15.68</v>
      </c>
      <c r="I683" s="280">
        <f t="shared" si="173"/>
        <v>125.44</v>
      </c>
      <c r="J683" s="409">
        <f t="shared" si="164"/>
        <v>0.30199999999999999</v>
      </c>
      <c r="K683" s="302">
        <f t="shared" si="174"/>
        <v>20.41</v>
      </c>
      <c r="L683" s="301">
        <f t="shared" si="175"/>
        <v>163.28</v>
      </c>
    </row>
    <row r="684" spans="2:12" ht="12.75" customHeight="1" x14ac:dyDescent="0.25">
      <c r="B684" s="307" t="s">
        <v>2772</v>
      </c>
      <c r="C684" s="305" t="s">
        <v>2065</v>
      </c>
      <c r="D684" s="305" t="s">
        <v>1336</v>
      </c>
      <c r="E684" s="306" t="s">
        <v>2066</v>
      </c>
      <c r="F684" s="305" t="s">
        <v>137</v>
      </c>
      <c r="G684" s="304">
        <v>8</v>
      </c>
      <c r="H684" s="303">
        <v>110.14</v>
      </c>
      <c r="I684" s="280">
        <f t="shared" si="173"/>
        <v>881.12</v>
      </c>
      <c r="J684" s="409">
        <f t="shared" si="164"/>
        <v>0.30199999999999999</v>
      </c>
      <c r="K684" s="302">
        <f t="shared" si="174"/>
        <v>143.4</v>
      </c>
      <c r="L684" s="301">
        <f t="shared" si="175"/>
        <v>1147.2</v>
      </c>
    </row>
    <row r="685" spans="2:12" ht="12.75" customHeight="1" x14ac:dyDescent="0.25">
      <c r="B685" s="307" t="s">
        <v>2773</v>
      </c>
      <c r="C685" s="305" t="s">
        <v>2774</v>
      </c>
      <c r="D685" s="305" t="s">
        <v>1336</v>
      </c>
      <c r="E685" s="306" t="s">
        <v>2775</v>
      </c>
      <c r="F685" s="305" t="s">
        <v>137</v>
      </c>
      <c r="G685" s="304">
        <v>18</v>
      </c>
      <c r="H685" s="303">
        <v>7.38</v>
      </c>
      <c r="I685" s="280">
        <f t="shared" si="173"/>
        <v>132.84</v>
      </c>
      <c r="J685" s="409">
        <f t="shared" si="164"/>
        <v>0.30199999999999999</v>
      </c>
      <c r="K685" s="302">
        <f t="shared" si="174"/>
        <v>9.6</v>
      </c>
      <c r="L685" s="301">
        <f t="shared" si="175"/>
        <v>172.8</v>
      </c>
    </row>
    <row r="686" spans="2:12" ht="12.75" customHeight="1" x14ac:dyDescent="0.25">
      <c r="B686" s="307" t="s">
        <v>2776</v>
      </c>
      <c r="C686" s="305" t="s">
        <v>2777</v>
      </c>
      <c r="D686" s="305" t="s">
        <v>1336</v>
      </c>
      <c r="E686" s="306" t="s">
        <v>2778</v>
      </c>
      <c r="F686" s="305" t="s">
        <v>137</v>
      </c>
      <c r="G686" s="304">
        <v>37</v>
      </c>
      <c r="H686" s="303">
        <v>9.2899999999999991</v>
      </c>
      <c r="I686" s="280">
        <f t="shared" si="173"/>
        <v>343.73</v>
      </c>
      <c r="J686" s="409">
        <f t="shared" si="164"/>
        <v>0.30199999999999999</v>
      </c>
      <c r="K686" s="302">
        <f t="shared" si="174"/>
        <v>12.09</v>
      </c>
      <c r="L686" s="301">
        <f t="shared" si="175"/>
        <v>447.33</v>
      </c>
    </row>
    <row r="687" spans="2:12" ht="12.75" customHeight="1" x14ac:dyDescent="0.25">
      <c r="B687" s="307" t="s">
        <v>2779</v>
      </c>
      <c r="C687" s="305" t="s">
        <v>2780</v>
      </c>
      <c r="D687" s="305" t="s">
        <v>1336</v>
      </c>
      <c r="E687" s="306" t="s">
        <v>2781</v>
      </c>
      <c r="F687" s="305" t="s">
        <v>188</v>
      </c>
      <c r="G687" s="304">
        <v>22</v>
      </c>
      <c r="H687" s="303">
        <v>18.41</v>
      </c>
      <c r="I687" s="280">
        <f t="shared" si="173"/>
        <v>405.02</v>
      </c>
      <c r="J687" s="409">
        <f t="shared" si="164"/>
        <v>0.30199999999999999</v>
      </c>
      <c r="K687" s="302">
        <f t="shared" si="174"/>
        <v>23.96</v>
      </c>
      <c r="L687" s="301">
        <f t="shared" si="175"/>
        <v>527.12</v>
      </c>
    </row>
    <row r="688" spans="2:12" x14ac:dyDescent="0.25">
      <c r="B688" s="314" t="s">
        <v>2782</v>
      </c>
      <c r="C688" s="311" t="s">
        <v>379</v>
      </c>
      <c r="D688" s="311"/>
      <c r="E688" s="312" t="s">
        <v>2783</v>
      </c>
      <c r="F688" s="311"/>
      <c r="G688" s="313"/>
      <c r="H688" s="312" t="s">
        <v>73</v>
      </c>
      <c r="I688" s="311">
        <f>SUBTOTAL(9,I689:I709)</f>
        <v>821078.8</v>
      </c>
      <c r="J688" s="310"/>
      <c r="K688" s="309"/>
      <c r="L688" s="308">
        <f>SUBTOTAL(9,L689:L709)</f>
        <v>1032989.3499999999</v>
      </c>
    </row>
    <row r="689" spans="2:12" ht="25.5" x14ac:dyDescent="0.25">
      <c r="B689" s="307" t="s">
        <v>2784</v>
      </c>
      <c r="C689" s="305" t="s">
        <v>2785</v>
      </c>
      <c r="D689" s="305" t="s">
        <v>160</v>
      </c>
      <c r="E689" s="306" t="s">
        <v>2786</v>
      </c>
      <c r="F689" s="305" t="s">
        <v>159</v>
      </c>
      <c r="G689" s="304">
        <v>8</v>
      </c>
      <c r="H689" s="303">
        <v>2455.9899999999998</v>
      </c>
      <c r="I689" s="280">
        <f t="shared" ref="I689:I709" si="176">TRUNC(G689 * H689, 2)</f>
        <v>19647.919999999998</v>
      </c>
      <c r="J689" s="442">
        <f t="shared" ref="J689:J709" si="177">+$L$4</f>
        <v>0.2581</v>
      </c>
      <c r="K689" s="302">
        <f t="shared" ref="K689:K709" si="178">TRUNC(H689 * (1 + J689), 2)</f>
        <v>3089.88</v>
      </c>
      <c r="L689" s="301">
        <f t="shared" ref="L689:L709" si="179">TRUNC(G689 * K689, 2)</f>
        <v>24719.040000000001</v>
      </c>
    </row>
    <row r="690" spans="2:12" ht="25.5" x14ac:dyDescent="0.25">
      <c r="B690" s="307" t="s">
        <v>2787</v>
      </c>
      <c r="C690" s="305" t="s">
        <v>2788</v>
      </c>
      <c r="D690" s="305" t="s">
        <v>160</v>
      </c>
      <c r="E690" s="306" t="s">
        <v>2789</v>
      </c>
      <c r="F690" s="305" t="s">
        <v>159</v>
      </c>
      <c r="G690" s="304">
        <v>2</v>
      </c>
      <c r="H690" s="303">
        <v>2728.74</v>
      </c>
      <c r="I690" s="280">
        <f t="shared" si="176"/>
        <v>5457.48</v>
      </c>
      <c r="J690" s="442">
        <f t="shared" si="177"/>
        <v>0.2581</v>
      </c>
      <c r="K690" s="302">
        <f t="shared" si="178"/>
        <v>3433.02</v>
      </c>
      <c r="L690" s="301">
        <f t="shared" si="179"/>
        <v>6866.04</v>
      </c>
    </row>
    <row r="691" spans="2:12" ht="38.25" x14ac:dyDescent="0.25">
      <c r="B691" s="307" t="s">
        <v>2790</v>
      </c>
      <c r="C691" s="305" t="s">
        <v>2791</v>
      </c>
      <c r="D691" s="305" t="s">
        <v>160</v>
      </c>
      <c r="E691" s="306" t="s">
        <v>2792</v>
      </c>
      <c r="F691" s="305" t="s">
        <v>188</v>
      </c>
      <c r="G691" s="304">
        <v>148.04</v>
      </c>
      <c r="H691" s="303">
        <v>27.47</v>
      </c>
      <c r="I691" s="280">
        <f t="shared" si="176"/>
        <v>4066.65</v>
      </c>
      <c r="J691" s="442">
        <f t="shared" si="177"/>
        <v>0.2581</v>
      </c>
      <c r="K691" s="302">
        <f t="shared" si="178"/>
        <v>34.56</v>
      </c>
      <c r="L691" s="301">
        <f t="shared" si="179"/>
        <v>5116.26</v>
      </c>
    </row>
    <row r="692" spans="2:12" ht="38.25" x14ac:dyDescent="0.25">
      <c r="B692" s="307" t="s">
        <v>2793</v>
      </c>
      <c r="C692" s="305" t="s">
        <v>2794</v>
      </c>
      <c r="D692" s="305" t="s">
        <v>160</v>
      </c>
      <c r="E692" s="306" t="s">
        <v>2795</v>
      </c>
      <c r="F692" s="305" t="s">
        <v>188</v>
      </c>
      <c r="G692" s="304">
        <v>595.02</v>
      </c>
      <c r="H692" s="303">
        <v>45.21</v>
      </c>
      <c r="I692" s="280">
        <f t="shared" si="176"/>
        <v>26900.85</v>
      </c>
      <c r="J692" s="442">
        <f t="shared" si="177"/>
        <v>0.2581</v>
      </c>
      <c r="K692" s="302">
        <f t="shared" si="178"/>
        <v>56.87</v>
      </c>
      <c r="L692" s="301">
        <f t="shared" si="179"/>
        <v>33838.78</v>
      </c>
    </row>
    <row r="693" spans="2:12" ht="38.25" x14ac:dyDescent="0.25">
      <c r="B693" s="307" t="s">
        <v>2796</v>
      </c>
      <c r="C693" s="305" t="s">
        <v>2797</v>
      </c>
      <c r="D693" s="305" t="s">
        <v>160</v>
      </c>
      <c r="E693" s="306" t="s">
        <v>2798</v>
      </c>
      <c r="F693" s="305" t="s">
        <v>188</v>
      </c>
      <c r="G693" s="304">
        <v>89.88</v>
      </c>
      <c r="H693" s="303">
        <v>71.900000000000006</v>
      </c>
      <c r="I693" s="280">
        <f t="shared" si="176"/>
        <v>6462.37</v>
      </c>
      <c r="J693" s="442">
        <f t="shared" si="177"/>
        <v>0.2581</v>
      </c>
      <c r="K693" s="302">
        <f t="shared" si="178"/>
        <v>90.45</v>
      </c>
      <c r="L693" s="301">
        <f t="shared" si="179"/>
        <v>8129.64</v>
      </c>
    </row>
    <row r="694" spans="2:12" ht="25.5" x14ac:dyDescent="0.25">
      <c r="B694" s="307" t="s">
        <v>2799</v>
      </c>
      <c r="C694" s="305" t="s">
        <v>2800</v>
      </c>
      <c r="D694" s="305" t="s">
        <v>974</v>
      </c>
      <c r="E694" s="306" t="s">
        <v>2801</v>
      </c>
      <c r="F694" s="305" t="s">
        <v>188</v>
      </c>
      <c r="G694" s="304">
        <v>94.96</v>
      </c>
      <c r="H694" s="303">
        <v>109.5</v>
      </c>
      <c r="I694" s="280">
        <f t="shared" si="176"/>
        <v>10398.120000000001</v>
      </c>
      <c r="J694" s="442">
        <f t="shared" si="177"/>
        <v>0.2581</v>
      </c>
      <c r="K694" s="302">
        <f t="shared" si="178"/>
        <v>137.76</v>
      </c>
      <c r="L694" s="301">
        <f t="shared" si="179"/>
        <v>13081.68</v>
      </c>
    </row>
    <row r="695" spans="2:12" x14ac:dyDescent="0.25">
      <c r="B695" s="307" t="s">
        <v>2802</v>
      </c>
      <c r="C695" s="305" t="s">
        <v>2803</v>
      </c>
      <c r="D695" s="305" t="s">
        <v>130</v>
      </c>
      <c r="E695" s="306" t="s">
        <v>2804</v>
      </c>
      <c r="F695" s="305" t="s">
        <v>136</v>
      </c>
      <c r="G695" s="304">
        <v>5</v>
      </c>
      <c r="H695" s="303">
        <v>1550.2</v>
      </c>
      <c r="I695" s="280">
        <f t="shared" si="176"/>
        <v>7751</v>
      </c>
      <c r="J695" s="442">
        <f t="shared" si="177"/>
        <v>0.2581</v>
      </c>
      <c r="K695" s="302">
        <f t="shared" si="178"/>
        <v>1950.3</v>
      </c>
      <c r="L695" s="301">
        <f t="shared" si="179"/>
        <v>9751.5</v>
      </c>
    </row>
    <row r="696" spans="2:12" x14ac:dyDescent="0.25">
      <c r="B696" s="307" t="s">
        <v>2805</v>
      </c>
      <c r="C696" s="305" t="s">
        <v>2806</v>
      </c>
      <c r="D696" s="305" t="s">
        <v>974</v>
      </c>
      <c r="E696" s="306" t="s">
        <v>2807</v>
      </c>
      <c r="F696" s="305" t="s">
        <v>159</v>
      </c>
      <c r="G696" s="304">
        <v>76</v>
      </c>
      <c r="H696" s="303">
        <v>175.36</v>
      </c>
      <c r="I696" s="280">
        <f t="shared" si="176"/>
        <v>13327.36</v>
      </c>
      <c r="J696" s="442">
        <f t="shared" si="177"/>
        <v>0.2581</v>
      </c>
      <c r="K696" s="302">
        <f t="shared" si="178"/>
        <v>220.62</v>
      </c>
      <c r="L696" s="301">
        <f t="shared" si="179"/>
        <v>16767.12</v>
      </c>
    </row>
    <row r="697" spans="2:12" ht="25.5" x14ac:dyDescent="0.25">
      <c r="B697" s="307" t="s">
        <v>2808</v>
      </c>
      <c r="C697" s="305" t="s">
        <v>2809</v>
      </c>
      <c r="D697" s="305" t="s">
        <v>974</v>
      </c>
      <c r="E697" s="306" t="s">
        <v>2810</v>
      </c>
      <c r="F697" s="305" t="s">
        <v>188</v>
      </c>
      <c r="G697" s="304">
        <v>262.14</v>
      </c>
      <c r="H697" s="303">
        <v>135.63</v>
      </c>
      <c r="I697" s="280">
        <f t="shared" si="176"/>
        <v>35554.04</v>
      </c>
      <c r="J697" s="442">
        <f t="shared" si="177"/>
        <v>0.2581</v>
      </c>
      <c r="K697" s="302">
        <f t="shared" si="178"/>
        <v>170.63</v>
      </c>
      <c r="L697" s="301">
        <f t="shared" si="179"/>
        <v>44728.94</v>
      </c>
    </row>
    <row r="698" spans="2:12" ht="25.5" x14ac:dyDescent="0.25">
      <c r="B698" s="307" t="s">
        <v>2811</v>
      </c>
      <c r="C698" s="305" t="s">
        <v>2812</v>
      </c>
      <c r="D698" s="305" t="s">
        <v>160</v>
      </c>
      <c r="E698" s="306" t="s">
        <v>2813</v>
      </c>
      <c r="F698" s="305" t="s">
        <v>159</v>
      </c>
      <c r="G698" s="304">
        <v>7</v>
      </c>
      <c r="H698" s="303">
        <v>11090.98</v>
      </c>
      <c r="I698" s="280">
        <f t="shared" si="176"/>
        <v>77636.86</v>
      </c>
      <c r="J698" s="442">
        <f t="shared" si="177"/>
        <v>0.2581</v>
      </c>
      <c r="K698" s="302">
        <f t="shared" si="178"/>
        <v>13953.56</v>
      </c>
      <c r="L698" s="301">
        <f t="shared" si="179"/>
        <v>97674.92</v>
      </c>
    </row>
    <row r="699" spans="2:12" ht="25.5" x14ac:dyDescent="0.25">
      <c r="B699" s="307" t="s">
        <v>2814</v>
      </c>
      <c r="C699" s="305" t="s">
        <v>2815</v>
      </c>
      <c r="D699" s="305" t="s">
        <v>160</v>
      </c>
      <c r="E699" s="306" t="s">
        <v>2816</v>
      </c>
      <c r="F699" s="305" t="s">
        <v>159</v>
      </c>
      <c r="G699" s="304">
        <v>11</v>
      </c>
      <c r="H699" s="303">
        <v>15432.92</v>
      </c>
      <c r="I699" s="280">
        <f t="shared" si="176"/>
        <v>169762.12</v>
      </c>
      <c r="J699" s="442">
        <f t="shared" si="177"/>
        <v>0.2581</v>
      </c>
      <c r="K699" s="302">
        <f t="shared" si="178"/>
        <v>19416.150000000001</v>
      </c>
      <c r="L699" s="301">
        <f t="shared" si="179"/>
        <v>213577.65</v>
      </c>
    </row>
    <row r="700" spans="2:12" ht="38.25" x14ac:dyDescent="0.25">
      <c r="B700" s="307" t="s">
        <v>2817</v>
      </c>
      <c r="C700" s="305" t="s">
        <v>2818</v>
      </c>
      <c r="D700" s="305" t="s">
        <v>130</v>
      </c>
      <c r="E700" s="306" t="s">
        <v>2819</v>
      </c>
      <c r="F700" s="305" t="s">
        <v>159</v>
      </c>
      <c r="G700" s="304">
        <v>13</v>
      </c>
      <c r="H700" s="303">
        <v>16670.29</v>
      </c>
      <c r="I700" s="280">
        <f t="shared" si="176"/>
        <v>216713.77</v>
      </c>
      <c r="J700" s="442">
        <f t="shared" si="177"/>
        <v>0.2581</v>
      </c>
      <c r="K700" s="302">
        <f t="shared" si="178"/>
        <v>20972.89</v>
      </c>
      <c r="L700" s="301">
        <f t="shared" si="179"/>
        <v>272647.57</v>
      </c>
    </row>
    <row r="701" spans="2:12" ht="25.5" x14ac:dyDescent="0.25">
      <c r="B701" s="307" t="s">
        <v>2820</v>
      </c>
      <c r="C701" s="305" t="s">
        <v>2821</v>
      </c>
      <c r="D701" s="305" t="s">
        <v>160</v>
      </c>
      <c r="E701" s="306" t="s">
        <v>2822</v>
      </c>
      <c r="F701" s="305" t="s">
        <v>159</v>
      </c>
      <c r="G701" s="304">
        <v>8</v>
      </c>
      <c r="H701" s="303">
        <v>6747.78</v>
      </c>
      <c r="I701" s="280">
        <f t="shared" si="176"/>
        <v>53982.239999999998</v>
      </c>
      <c r="J701" s="442">
        <f t="shared" si="177"/>
        <v>0.2581</v>
      </c>
      <c r="K701" s="302">
        <f t="shared" si="178"/>
        <v>8489.3799999999992</v>
      </c>
      <c r="L701" s="301">
        <f t="shared" si="179"/>
        <v>67915.039999999994</v>
      </c>
    </row>
    <row r="702" spans="2:12" ht="25.5" x14ac:dyDescent="0.25">
      <c r="B702" s="307" t="s">
        <v>2823</v>
      </c>
      <c r="C702" s="305" t="s">
        <v>2824</v>
      </c>
      <c r="D702" s="305" t="s">
        <v>160</v>
      </c>
      <c r="E702" s="306" t="s">
        <v>2825</v>
      </c>
      <c r="F702" s="305" t="s">
        <v>159</v>
      </c>
      <c r="G702" s="304">
        <v>2</v>
      </c>
      <c r="H702" s="303">
        <v>9926.81</v>
      </c>
      <c r="I702" s="280">
        <f t="shared" si="176"/>
        <v>19853.62</v>
      </c>
      <c r="J702" s="442">
        <f t="shared" si="177"/>
        <v>0.2581</v>
      </c>
      <c r="K702" s="302">
        <f t="shared" si="178"/>
        <v>12488.91</v>
      </c>
      <c r="L702" s="301">
        <f t="shared" si="179"/>
        <v>24977.82</v>
      </c>
    </row>
    <row r="703" spans="2:12" ht="25.5" x14ac:dyDescent="0.25">
      <c r="B703" s="307" t="s">
        <v>2826</v>
      </c>
      <c r="C703" s="305" t="s">
        <v>2827</v>
      </c>
      <c r="D703" s="305" t="s">
        <v>164</v>
      </c>
      <c r="E703" s="306" t="s">
        <v>2828</v>
      </c>
      <c r="F703" s="305" t="s">
        <v>2829</v>
      </c>
      <c r="G703" s="304">
        <v>238.91</v>
      </c>
      <c r="H703" s="303">
        <v>200.24</v>
      </c>
      <c r="I703" s="280">
        <f t="shared" si="176"/>
        <v>47839.33</v>
      </c>
      <c r="J703" s="442">
        <f t="shared" si="177"/>
        <v>0.2581</v>
      </c>
      <c r="K703" s="302">
        <f t="shared" si="178"/>
        <v>251.92</v>
      </c>
      <c r="L703" s="301">
        <f t="shared" si="179"/>
        <v>60186.2</v>
      </c>
    </row>
    <row r="704" spans="2:12" ht="25.5" x14ac:dyDescent="0.25">
      <c r="B704" s="307" t="s">
        <v>2830</v>
      </c>
      <c r="C704" s="305" t="s">
        <v>2831</v>
      </c>
      <c r="D704" s="305" t="s">
        <v>164</v>
      </c>
      <c r="E704" s="306" t="s">
        <v>2832</v>
      </c>
      <c r="F704" s="305" t="s">
        <v>2829</v>
      </c>
      <c r="G704" s="304">
        <v>213.39</v>
      </c>
      <c r="H704" s="303">
        <v>126.83</v>
      </c>
      <c r="I704" s="280">
        <f t="shared" si="176"/>
        <v>27064.25</v>
      </c>
      <c r="J704" s="442">
        <f t="shared" si="177"/>
        <v>0.2581</v>
      </c>
      <c r="K704" s="302">
        <f t="shared" si="178"/>
        <v>159.56</v>
      </c>
      <c r="L704" s="301">
        <f t="shared" si="179"/>
        <v>34048.5</v>
      </c>
    </row>
    <row r="705" spans="2:12" ht="25.5" x14ac:dyDescent="0.25">
      <c r="B705" s="307" t="s">
        <v>2833</v>
      </c>
      <c r="C705" s="305" t="s">
        <v>2834</v>
      </c>
      <c r="D705" s="305" t="s">
        <v>130</v>
      </c>
      <c r="E705" s="306" t="s">
        <v>2835</v>
      </c>
      <c r="F705" s="305" t="s">
        <v>136</v>
      </c>
      <c r="G705" s="304">
        <v>30</v>
      </c>
      <c r="H705" s="303">
        <v>2052.0100000000002</v>
      </c>
      <c r="I705" s="280">
        <f t="shared" si="176"/>
        <v>61560.3</v>
      </c>
      <c r="J705" s="442">
        <f t="shared" si="177"/>
        <v>0.2581</v>
      </c>
      <c r="K705" s="302">
        <f t="shared" si="178"/>
        <v>2581.63</v>
      </c>
      <c r="L705" s="301">
        <f t="shared" si="179"/>
        <v>77448.899999999994</v>
      </c>
    </row>
    <row r="706" spans="2:12" ht="25.5" x14ac:dyDescent="0.25">
      <c r="B706" s="307" t="s">
        <v>2836</v>
      </c>
      <c r="C706" s="305" t="s">
        <v>2837</v>
      </c>
      <c r="D706" s="305" t="s">
        <v>142</v>
      </c>
      <c r="E706" s="306" t="s">
        <v>2838</v>
      </c>
      <c r="F706" s="305" t="s">
        <v>136</v>
      </c>
      <c r="G706" s="304">
        <v>45</v>
      </c>
      <c r="H706" s="303">
        <v>43.35</v>
      </c>
      <c r="I706" s="280">
        <f t="shared" si="176"/>
        <v>1950.75</v>
      </c>
      <c r="J706" s="442">
        <f t="shared" si="177"/>
        <v>0.2581</v>
      </c>
      <c r="K706" s="302">
        <f t="shared" si="178"/>
        <v>54.53</v>
      </c>
      <c r="L706" s="301">
        <f t="shared" si="179"/>
        <v>2453.85</v>
      </c>
    </row>
    <row r="707" spans="2:12" ht="25.5" x14ac:dyDescent="0.25">
      <c r="B707" s="307" t="s">
        <v>2839</v>
      </c>
      <c r="C707" s="305" t="s">
        <v>2840</v>
      </c>
      <c r="D707" s="305" t="s">
        <v>130</v>
      </c>
      <c r="E707" s="306" t="s">
        <v>2841</v>
      </c>
      <c r="F707" s="305" t="s">
        <v>159</v>
      </c>
      <c r="G707" s="304">
        <v>1</v>
      </c>
      <c r="H707" s="303">
        <v>8014.87</v>
      </c>
      <c r="I707" s="280">
        <f t="shared" si="176"/>
        <v>8014.87</v>
      </c>
      <c r="J707" s="442">
        <f t="shared" si="177"/>
        <v>0.2581</v>
      </c>
      <c r="K707" s="302">
        <f t="shared" si="178"/>
        <v>10083.5</v>
      </c>
      <c r="L707" s="301">
        <f t="shared" si="179"/>
        <v>10083.5</v>
      </c>
    </row>
    <row r="708" spans="2:12" ht="25.5" x14ac:dyDescent="0.25">
      <c r="B708" s="307" t="s">
        <v>2842</v>
      </c>
      <c r="C708" s="305" t="s">
        <v>2843</v>
      </c>
      <c r="D708" s="305" t="s">
        <v>130</v>
      </c>
      <c r="E708" s="306" t="s">
        <v>2844</v>
      </c>
      <c r="F708" s="305" t="s">
        <v>136</v>
      </c>
      <c r="G708" s="304">
        <v>1</v>
      </c>
      <c r="H708" s="303">
        <v>3217.35</v>
      </c>
      <c r="I708" s="280">
        <f t="shared" si="176"/>
        <v>3217.35</v>
      </c>
      <c r="J708" s="442">
        <f t="shared" si="177"/>
        <v>0.2581</v>
      </c>
      <c r="K708" s="302">
        <f t="shared" si="178"/>
        <v>4047.74</v>
      </c>
      <c r="L708" s="301">
        <f t="shared" si="179"/>
        <v>4047.74</v>
      </c>
    </row>
    <row r="709" spans="2:12" x14ac:dyDescent="0.25">
      <c r="B709" s="307" t="s">
        <v>2845</v>
      </c>
      <c r="C709" s="305" t="s">
        <v>2846</v>
      </c>
      <c r="D709" s="305" t="s">
        <v>130</v>
      </c>
      <c r="E709" s="306" t="s">
        <v>2847</v>
      </c>
      <c r="F709" s="305" t="s">
        <v>136</v>
      </c>
      <c r="G709" s="304">
        <v>1</v>
      </c>
      <c r="H709" s="303">
        <v>3917.55</v>
      </c>
      <c r="I709" s="280">
        <f t="shared" si="176"/>
        <v>3917.55</v>
      </c>
      <c r="J709" s="442">
        <f t="shared" si="177"/>
        <v>0.2581</v>
      </c>
      <c r="K709" s="302">
        <f t="shared" si="178"/>
        <v>4928.66</v>
      </c>
      <c r="L709" s="301">
        <f t="shared" si="179"/>
        <v>4928.66</v>
      </c>
    </row>
    <row r="710" spans="2:12" x14ac:dyDescent="0.25">
      <c r="B710" s="314" t="s">
        <v>2848</v>
      </c>
      <c r="C710" s="311" t="s">
        <v>379</v>
      </c>
      <c r="D710" s="311"/>
      <c r="E710" s="312" t="s">
        <v>2849</v>
      </c>
      <c r="F710" s="311"/>
      <c r="G710" s="313"/>
      <c r="H710" s="312" t="s">
        <v>73</v>
      </c>
      <c r="I710" s="311">
        <f>SUBTOTAL(9,I711:I711)</f>
        <v>224200</v>
      </c>
      <c r="J710" s="310"/>
      <c r="K710" s="309"/>
      <c r="L710" s="308">
        <f>SUBTOTAL(9,L711:L711)</f>
        <v>282066.02</v>
      </c>
    </row>
    <row r="711" spans="2:12" x14ac:dyDescent="0.25">
      <c r="B711" s="307" t="s">
        <v>2850</v>
      </c>
      <c r="C711" s="305" t="s">
        <v>2851</v>
      </c>
      <c r="D711" s="305" t="s">
        <v>969</v>
      </c>
      <c r="E711" s="306" t="s">
        <v>2852</v>
      </c>
      <c r="F711" s="305" t="s">
        <v>159</v>
      </c>
      <c r="G711" s="304">
        <v>1</v>
      </c>
      <c r="H711" s="303">
        <v>224200</v>
      </c>
      <c r="I711" s="280">
        <f t="shared" ref="I711" si="180">TRUNC(G711 * H711, 2)</f>
        <v>224200</v>
      </c>
      <c r="J711" s="442">
        <f>+$L$4</f>
        <v>0.2581</v>
      </c>
      <c r="K711" s="302">
        <f t="shared" ref="K711" si="181">TRUNC(H711 * (1 + J711), 2)</f>
        <v>282066.02</v>
      </c>
      <c r="L711" s="301">
        <f t="shared" ref="L711" si="182">TRUNC(G711 * K711, 2)</f>
        <v>282066.02</v>
      </c>
    </row>
    <row r="712" spans="2:12" x14ac:dyDescent="0.25">
      <c r="B712" s="314" t="s">
        <v>2853</v>
      </c>
      <c r="C712" s="311" t="s">
        <v>379</v>
      </c>
      <c r="D712" s="311"/>
      <c r="E712" s="312" t="s">
        <v>2086</v>
      </c>
      <c r="F712" s="311"/>
      <c r="G712" s="313"/>
      <c r="H712" s="312" t="s">
        <v>73</v>
      </c>
      <c r="I712" s="311">
        <f>SUBTOTAL(9,I713:I717)</f>
        <v>442272.13</v>
      </c>
      <c r="J712" s="310"/>
      <c r="K712" s="309"/>
      <c r="L712" s="308">
        <f>SUBTOTAL(9,L713:L717)</f>
        <v>575836.62</v>
      </c>
    </row>
    <row r="713" spans="2:12" x14ac:dyDescent="0.25">
      <c r="B713" s="307" t="s">
        <v>2854</v>
      </c>
      <c r="C713" s="305" t="s">
        <v>2855</v>
      </c>
      <c r="D713" s="305" t="s">
        <v>1336</v>
      </c>
      <c r="E713" s="306" t="s">
        <v>2856</v>
      </c>
      <c r="F713" s="305" t="s">
        <v>131</v>
      </c>
      <c r="G713" s="304">
        <v>108.99</v>
      </c>
      <c r="H713" s="303">
        <v>506.98</v>
      </c>
      <c r="I713" s="280">
        <f t="shared" ref="I713:I717" si="183">TRUNC(G713 * H713, 2)</f>
        <v>55255.75</v>
      </c>
      <c r="J713" s="409">
        <f t="shared" ref="J713:J754" si="184">+$L$3</f>
        <v>0.30199999999999999</v>
      </c>
      <c r="K713" s="302">
        <f t="shared" ref="K713:K717" si="185">TRUNC(H713 * (1 + J713), 2)</f>
        <v>660.08</v>
      </c>
      <c r="L713" s="301">
        <f t="shared" ref="L713:L717" si="186">TRUNC(G713 * K713, 2)</f>
        <v>71942.11</v>
      </c>
    </row>
    <row r="714" spans="2:12" ht="38.25" x14ac:dyDescent="0.25">
      <c r="B714" s="307" t="s">
        <v>2857</v>
      </c>
      <c r="C714" s="305" t="s">
        <v>2858</v>
      </c>
      <c r="D714" s="305" t="s">
        <v>160</v>
      </c>
      <c r="E714" s="306" t="s">
        <v>2859</v>
      </c>
      <c r="F714" s="305" t="s">
        <v>131</v>
      </c>
      <c r="G714" s="304">
        <v>31.27</v>
      </c>
      <c r="H714" s="303">
        <v>98.92</v>
      </c>
      <c r="I714" s="280">
        <f t="shared" si="183"/>
        <v>3093.22</v>
      </c>
      <c r="J714" s="409">
        <f t="shared" si="184"/>
        <v>0.30199999999999999</v>
      </c>
      <c r="K714" s="302">
        <f t="shared" si="185"/>
        <v>128.79</v>
      </c>
      <c r="L714" s="301">
        <f t="shared" si="186"/>
        <v>4027.26</v>
      </c>
    </row>
    <row r="715" spans="2:12" ht="25.5" x14ac:dyDescent="0.25">
      <c r="B715" s="307" t="s">
        <v>2860</v>
      </c>
      <c r="C715" s="305" t="s">
        <v>2861</v>
      </c>
      <c r="D715" s="305" t="s">
        <v>160</v>
      </c>
      <c r="E715" s="306" t="s">
        <v>2862</v>
      </c>
      <c r="F715" s="305" t="s">
        <v>131</v>
      </c>
      <c r="G715" s="304">
        <v>42.17</v>
      </c>
      <c r="H715" s="303">
        <v>67.64</v>
      </c>
      <c r="I715" s="280">
        <f t="shared" si="183"/>
        <v>2852.37</v>
      </c>
      <c r="J715" s="409">
        <f t="shared" si="184"/>
        <v>0.30199999999999999</v>
      </c>
      <c r="K715" s="302">
        <f t="shared" si="185"/>
        <v>88.06</v>
      </c>
      <c r="L715" s="301">
        <f t="shared" si="186"/>
        <v>3713.49</v>
      </c>
    </row>
    <row r="716" spans="2:12" ht="25.5" x14ac:dyDescent="0.25">
      <c r="B716" s="307" t="s">
        <v>2863</v>
      </c>
      <c r="C716" s="305" t="s">
        <v>2864</v>
      </c>
      <c r="D716" s="305" t="s">
        <v>160</v>
      </c>
      <c r="E716" s="306" t="s">
        <v>2865</v>
      </c>
      <c r="F716" s="305" t="s">
        <v>131</v>
      </c>
      <c r="G716" s="304">
        <v>46.16</v>
      </c>
      <c r="H716" s="303">
        <v>134.09</v>
      </c>
      <c r="I716" s="280">
        <f t="shared" si="183"/>
        <v>6189.59</v>
      </c>
      <c r="J716" s="409">
        <f t="shared" si="184"/>
        <v>0.30199999999999999</v>
      </c>
      <c r="K716" s="302">
        <f t="shared" si="185"/>
        <v>174.58</v>
      </c>
      <c r="L716" s="301">
        <f t="shared" si="186"/>
        <v>8058.61</v>
      </c>
    </row>
    <row r="717" spans="2:12" ht="38.25" x14ac:dyDescent="0.25">
      <c r="B717" s="307" t="s">
        <v>2866</v>
      </c>
      <c r="C717" s="305" t="s">
        <v>2867</v>
      </c>
      <c r="D717" s="305" t="s">
        <v>130</v>
      </c>
      <c r="E717" s="306" t="s">
        <v>2868</v>
      </c>
      <c r="F717" s="305" t="s">
        <v>131</v>
      </c>
      <c r="G717" s="304">
        <v>1409.01</v>
      </c>
      <c r="H717" s="303">
        <v>266.06</v>
      </c>
      <c r="I717" s="280">
        <f t="shared" si="183"/>
        <v>374881.2</v>
      </c>
      <c r="J717" s="409">
        <f t="shared" si="184"/>
        <v>0.30199999999999999</v>
      </c>
      <c r="K717" s="302">
        <f t="shared" si="185"/>
        <v>346.41</v>
      </c>
      <c r="L717" s="301">
        <f t="shared" si="186"/>
        <v>488095.15</v>
      </c>
    </row>
    <row r="718" spans="2:12" x14ac:dyDescent="0.25">
      <c r="B718" s="314" t="s">
        <v>2869</v>
      </c>
      <c r="C718" s="311" t="s">
        <v>379</v>
      </c>
      <c r="D718" s="311"/>
      <c r="E718" s="312" t="s">
        <v>2870</v>
      </c>
      <c r="F718" s="311"/>
      <c r="G718" s="313"/>
      <c r="H718" s="312" t="s">
        <v>73</v>
      </c>
      <c r="I718" s="311">
        <f>SUBTOTAL(9,I719:I721)</f>
        <v>295956.28000000003</v>
      </c>
      <c r="J718" s="310"/>
      <c r="K718" s="309"/>
      <c r="L718" s="308">
        <f>SUBTOTAL(9,L719:L721)</f>
        <v>372339.13</v>
      </c>
    </row>
    <row r="719" spans="2:12" ht="25.5" x14ac:dyDescent="0.25">
      <c r="B719" s="307" t="s">
        <v>2871</v>
      </c>
      <c r="C719" s="305" t="s">
        <v>2872</v>
      </c>
      <c r="D719" s="305" t="s">
        <v>164</v>
      </c>
      <c r="E719" s="306" t="s">
        <v>2873</v>
      </c>
      <c r="F719" s="305" t="s">
        <v>131</v>
      </c>
      <c r="G719" s="304">
        <v>231.53</v>
      </c>
      <c r="H719" s="303">
        <v>532</v>
      </c>
      <c r="I719" s="280">
        <f t="shared" ref="I719:I721" si="187">TRUNC(G719 * H719, 2)</f>
        <v>123173.96</v>
      </c>
      <c r="J719" s="442">
        <f>+$L$4</f>
        <v>0.2581</v>
      </c>
      <c r="K719" s="302">
        <f t="shared" ref="K719:K721" si="188">TRUNC(H719 * (1 + J719), 2)</f>
        <v>669.3</v>
      </c>
      <c r="L719" s="301">
        <f t="shared" ref="L719:L721" si="189">TRUNC(G719 * K719, 2)</f>
        <v>154963.01999999999</v>
      </c>
    </row>
    <row r="720" spans="2:12" ht="25.5" x14ac:dyDescent="0.25">
      <c r="B720" s="307" t="s">
        <v>2874</v>
      </c>
      <c r="C720" s="305" t="s">
        <v>2875</v>
      </c>
      <c r="D720" s="305" t="s">
        <v>164</v>
      </c>
      <c r="E720" s="306" t="s">
        <v>2876</v>
      </c>
      <c r="F720" s="305" t="s">
        <v>131</v>
      </c>
      <c r="G720" s="304">
        <v>9.7200000000000006</v>
      </c>
      <c r="H720" s="303">
        <v>285</v>
      </c>
      <c r="I720" s="280">
        <f t="shared" si="187"/>
        <v>2770.2</v>
      </c>
      <c r="J720" s="442">
        <f>+$L$4</f>
        <v>0.2581</v>
      </c>
      <c r="K720" s="302">
        <f t="shared" si="188"/>
        <v>358.55</v>
      </c>
      <c r="L720" s="301">
        <f t="shared" si="189"/>
        <v>3485.1</v>
      </c>
    </row>
    <row r="721" spans="2:12" x14ac:dyDescent="0.25">
      <c r="B721" s="307" t="s">
        <v>3942</v>
      </c>
      <c r="C721" s="441" t="s">
        <v>3943</v>
      </c>
      <c r="D721" s="305" t="s">
        <v>130</v>
      </c>
      <c r="E721" s="306" t="s">
        <v>3944</v>
      </c>
      <c r="F721" s="305" t="s">
        <v>131</v>
      </c>
      <c r="G721" s="304">
        <v>150.08000000000001</v>
      </c>
      <c r="H721" s="303">
        <v>1132.81</v>
      </c>
      <c r="I721" s="280">
        <f t="shared" si="187"/>
        <v>170012.12</v>
      </c>
      <c r="J721" s="442">
        <f>+$L$4</f>
        <v>0.2581</v>
      </c>
      <c r="K721" s="302">
        <f t="shared" si="188"/>
        <v>1425.18</v>
      </c>
      <c r="L721" s="301">
        <f t="shared" si="189"/>
        <v>213891.01</v>
      </c>
    </row>
    <row r="722" spans="2:12" x14ac:dyDescent="0.25">
      <c r="B722" s="314" t="s">
        <v>2877</v>
      </c>
      <c r="C722" s="311" t="s">
        <v>379</v>
      </c>
      <c r="D722" s="311"/>
      <c r="E722" s="312" t="s">
        <v>920</v>
      </c>
      <c r="F722" s="311"/>
      <c r="G722" s="313"/>
      <c r="H722" s="312" t="s">
        <v>73</v>
      </c>
      <c r="I722" s="311">
        <f>SUBTOTAL(9,I723:I729)</f>
        <v>209187.89999999997</v>
      </c>
      <c r="J722" s="310"/>
      <c r="K722" s="309"/>
      <c r="L722" s="308">
        <f>SUBTOTAL(9,L723:L729)</f>
        <v>272362.01999999996</v>
      </c>
    </row>
    <row r="723" spans="2:12" x14ac:dyDescent="0.25">
      <c r="B723" s="307" t="s">
        <v>2878</v>
      </c>
      <c r="C723" s="305" t="s">
        <v>2879</v>
      </c>
      <c r="D723" s="305" t="s">
        <v>1336</v>
      </c>
      <c r="E723" s="306" t="s">
        <v>2880</v>
      </c>
      <c r="F723" s="305" t="s">
        <v>137</v>
      </c>
      <c r="G723" s="304">
        <v>2</v>
      </c>
      <c r="H723" s="303">
        <v>773.74</v>
      </c>
      <c r="I723" s="280">
        <f t="shared" ref="I723:I729" si="190">TRUNC(G723 * H723, 2)</f>
        <v>1547.48</v>
      </c>
      <c r="J723" s="409">
        <f t="shared" si="184"/>
        <v>0.30199999999999999</v>
      </c>
      <c r="K723" s="302">
        <f t="shared" ref="K723:K729" si="191">TRUNC(H723 * (1 + J723), 2)</f>
        <v>1007.4</v>
      </c>
      <c r="L723" s="301">
        <f t="shared" ref="L723:L729" si="192">TRUNC(G723 * K723, 2)</f>
        <v>2014.8</v>
      </c>
    </row>
    <row r="724" spans="2:12" x14ac:dyDescent="0.25">
      <c r="B724" s="307" t="s">
        <v>2881</v>
      </c>
      <c r="C724" s="305" t="s">
        <v>2882</v>
      </c>
      <c r="D724" s="305" t="s">
        <v>1336</v>
      </c>
      <c r="E724" s="306" t="s">
        <v>2883</v>
      </c>
      <c r="F724" s="305" t="s">
        <v>137</v>
      </c>
      <c r="G724" s="304">
        <v>25</v>
      </c>
      <c r="H724" s="303">
        <v>772.64</v>
      </c>
      <c r="I724" s="280">
        <f t="shared" si="190"/>
        <v>19316</v>
      </c>
      <c r="J724" s="409">
        <f t="shared" si="184"/>
        <v>0.30199999999999999</v>
      </c>
      <c r="K724" s="302">
        <f t="shared" si="191"/>
        <v>1005.97</v>
      </c>
      <c r="L724" s="301">
        <f t="shared" si="192"/>
        <v>25149.25</v>
      </c>
    </row>
    <row r="725" spans="2:12" ht="25.5" x14ac:dyDescent="0.25">
      <c r="B725" s="307" t="s">
        <v>2884</v>
      </c>
      <c r="C725" s="305" t="s">
        <v>2885</v>
      </c>
      <c r="D725" s="305" t="s">
        <v>130</v>
      </c>
      <c r="E725" s="306" t="s">
        <v>2886</v>
      </c>
      <c r="F725" s="305" t="s">
        <v>159</v>
      </c>
      <c r="G725" s="304">
        <v>22</v>
      </c>
      <c r="H725" s="303">
        <v>3521.71</v>
      </c>
      <c r="I725" s="280">
        <f t="shared" si="190"/>
        <v>77477.62</v>
      </c>
      <c r="J725" s="409">
        <f t="shared" si="184"/>
        <v>0.30199999999999999</v>
      </c>
      <c r="K725" s="302">
        <f t="shared" si="191"/>
        <v>4585.26</v>
      </c>
      <c r="L725" s="301">
        <f t="shared" si="192"/>
        <v>100875.72</v>
      </c>
    </row>
    <row r="726" spans="2:12" ht="25.5" x14ac:dyDescent="0.25">
      <c r="B726" s="307" t="s">
        <v>2887</v>
      </c>
      <c r="C726" s="305" t="s">
        <v>2888</v>
      </c>
      <c r="D726" s="305" t="s">
        <v>130</v>
      </c>
      <c r="E726" s="306" t="s">
        <v>2889</v>
      </c>
      <c r="F726" s="305" t="s">
        <v>159</v>
      </c>
      <c r="G726" s="304">
        <v>16</v>
      </c>
      <c r="H726" s="303">
        <v>5478.21</v>
      </c>
      <c r="I726" s="280">
        <f t="shared" si="190"/>
        <v>87651.36</v>
      </c>
      <c r="J726" s="409">
        <f t="shared" si="184"/>
        <v>0.30199999999999999</v>
      </c>
      <c r="K726" s="302">
        <f t="shared" si="191"/>
        <v>7132.62</v>
      </c>
      <c r="L726" s="301">
        <f t="shared" si="192"/>
        <v>114121.92</v>
      </c>
    </row>
    <row r="727" spans="2:12" x14ac:dyDescent="0.25">
      <c r="B727" s="307" t="s">
        <v>2890</v>
      </c>
      <c r="C727" s="305" t="s">
        <v>2891</v>
      </c>
      <c r="D727" s="305" t="s">
        <v>130</v>
      </c>
      <c r="E727" s="306" t="s">
        <v>2892</v>
      </c>
      <c r="F727" s="305" t="s">
        <v>159</v>
      </c>
      <c r="G727" s="304">
        <v>12</v>
      </c>
      <c r="H727" s="303">
        <v>1226.19</v>
      </c>
      <c r="I727" s="280">
        <f t="shared" si="190"/>
        <v>14714.28</v>
      </c>
      <c r="J727" s="409">
        <f t="shared" si="184"/>
        <v>0.30199999999999999</v>
      </c>
      <c r="K727" s="302">
        <f t="shared" si="191"/>
        <v>1596.49</v>
      </c>
      <c r="L727" s="301">
        <f t="shared" si="192"/>
        <v>19157.88</v>
      </c>
    </row>
    <row r="728" spans="2:12" x14ac:dyDescent="0.25">
      <c r="B728" s="307" t="s">
        <v>2893</v>
      </c>
      <c r="C728" s="305" t="s">
        <v>2894</v>
      </c>
      <c r="D728" s="305" t="s">
        <v>142</v>
      </c>
      <c r="E728" s="306" t="s">
        <v>2895</v>
      </c>
      <c r="F728" s="305" t="s">
        <v>136</v>
      </c>
      <c r="G728" s="304">
        <v>4</v>
      </c>
      <c r="H728" s="303">
        <v>1129.3399999999999</v>
      </c>
      <c r="I728" s="280">
        <f t="shared" si="190"/>
        <v>4517.3599999999997</v>
      </c>
      <c r="J728" s="409">
        <f t="shared" si="184"/>
        <v>0.30199999999999999</v>
      </c>
      <c r="K728" s="302">
        <f t="shared" si="191"/>
        <v>1470.4</v>
      </c>
      <c r="L728" s="301">
        <f t="shared" si="192"/>
        <v>5881.6</v>
      </c>
    </row>
    <row r="729" spans="2:12" x14ac:dyDescent="0.25">
      <c r="B729" s="307" t="s">
        <v>2896</v>
      </c>
      <c r="C729" s="305" t="s">
        <v>2897</v>
      </c>
      <c r="D729" s="305" t="s">
        <v>1336</v>
      </c>
      <c r="E729" s="306" t="s">
        <v>2898</v>
      </c>
      <c r="F729" s="305" t="s">
        <v>136</v>
      </c>
      <c r="G729" s="304">
        <v>5</v>
      </c>
      <c r="H729" s="303">
        <v>792.76</v>
      </c>
      <c r="I729" s="280">
        <f t="shared" si="190"/>
        <v>3963.8</v>
      </c>
      <c r="J729" s="409">
        <f t="shared" si="184"/>
        <v>0.30199999999999999</v>
      </c>
      <c r="K729" s="302">
        <f t="shared" si="191"/>
        <v>1032.17</v>
      </c>
      <c r="L729" s="301">
        <f t="shared" si="192"/>
        <v>5160.8500000000004</v>
      </c>
    </row>
    <row r="730" spans="2:12" x14ac:dyDescent="0.25">
      <c r="B730" s="314" t="s">
        <v>2899</v>
      </c>
      <c r="C730" s="311" t="s">
        <v>379</v>
      </c>
      <c r="D730" s="311"/>
      <c r="E730" s="312" t="s">
        <v>2123</v>
      </c>
      <c r="F730" s="311"/>
      <c r="G730" s="313"/>
      <c r="H730" s="312" t="s">
        <v>73</v>
      </c>
      <c r="I730" s="311">
        <f>SUBTOTAL(9,I731:I740)</f>
        <v>299930.38999999996</v>
      </c>
      <c r="J730" s="310"/>
      <c r="K730" s="309"/>
      <c r="L730" s="308">
        <f>SUBTOTAL(9,L731:L740)</f>
        <v>390507.22</v>
      </c>
    </row>
    <row r="731" spans="2:12" x14ac:dyDescent="0.25">
      <c r="B731" s="307" t="s">
        <v>2900</v>
      </c>
      <c r="C731" s="305" t="s">
        <v>2125</v>
      </c>
      <c r="D731" s="305" t="s">
        <v>1336</v>
      </c>
      <c r="E731" s="306" t="s">
        <v>2126</v>
      </c>
      <c r="F731" s="305" t="s">
        <v>131</v>
      </c>
      <c r="G731" s="304">
        <v>42.28</v>
      </c>
      <c r="H731" s="303">
        <v>343.59</v>
      </c>
      <c r="I731" s="280">
        <f t="shared" ref="I731:I740" si="193">TRUNC(G731 * H731, 2)</f>
        <v>14526.98</v>
      </c>
      <c r="J731" s="409">
        <f t="shared" si="184"/>
        <v>0.30199999999999999</v>
      </c>
      <c r="K731" s="302">
        <f t="shared" ref="K731:K740" si="194">TRUNC(H731 * (1 + J731), 2)</f>
        <v>447.35</v>
      </c>
      <c r="L731" s="301">
        <f t="shared" ref="L731:L740" si="195">TRUNC(G731 * K731, 2)</f>
        <v>18913.95</v>
      </c>
    </row>
    <row r="732" spans="2:12" x14ac:dyDescent="0.25">
      <c r="B732" s="307" t="s">
        <v>2901</v>
      </c>
      <c r="C732" s="305" t="s">
        <v>2128</v>
      </c>
      <c r="D732" s="305" t="s">
        <v>1336</v>
      </c>
      <c r="E732" s="306" t="s">
        <v>2129</v>
      </c>
      <c r="F732" s="305" t="s">
        <v>141</v>
      </c>
      <c r="G732" s="304">
        <v>194.98</v>
      </c>
      <c r="H732" s="303">
        <v>69.819999999999993</v>
      </c>
      <c r="I732" s="280">
        <f t="shared" si="193"/>
        <v>13613.5</v>
      </c>
      <c r="J732" s="409">
        <f t="shared" si="184"/>
        <v>0.30199999999999999</v>
      </c>
      <c r="K732" s="302">
        <f t="shared" si="194"/>
        <v>90.9</v>
      </c>
      <c r="L732" s="301">
        <f t="shared" si="195"/>
        <v>17723.68</v>
      </c>
    </row>
    <row r="733" spans="2:12" x14ac:dyDescent="0.25">
      <c r="B733" s="307" t="s">
        <v>2902</v>
      </c>
      <c r="C733" s="305" t="s">
        <v>2903</v>
      </c>
      <c r="D733" s="305" t="s">
        <v>1336</v>
      </c>
      <c r="E733" s="306" t="s">
        <v>2904</v>
      </c>
      <c r="F733" s="305" t="s">
        <v>131</v>
      </c>
      <c r="G733" s="304">
        <v>2.52</v>
      </c>
      <c r="H733" s="303">
        <v>944.35</v>
      </c>
      <c r="I733" s="280">
        <f t="shared" si="193"/>
        <v>2379.7600000000002</v>
      </c>
      <c r="J733" s="409">
        <f t="shared" si="184"/>
        <v>0.30199999999999999</v>
      </c>
      <c r="K733" s="302">
        <f t="shared" si="194"/>
        <v>1229.54</v>
      </c>
      <c r="L733" s="301">
        <f t="shared" si="195"/>
        <v>3098.44</v>
      </c>
    </row>
    <row r="734" spans="2:12" x14ac:dyDescent="0.25">
      <c r="B734" s="307" t="s">
        <v>2905</v>
      </c>
      <c r="C734" s="305" t="s">
        <v>2906</v>
      </c>
      <c r="D734" s="305" t="s">
        <v>1336</v>
      </c>
      <c r="E734" s="306" t="s">
        <v>2907</v>
      </c>
      <c r="F734" s="305" t="s">
        <v>131</v>
      </c>
      <c r="G734" s="304">
        <v>73.44</v>
      </c>
      <c r="H734" s="303">
        <v>928.88</v>
      </c>
      <c r="I734" s="280">
        <f t="shared" si="193"/>
        <v>68216.94</v>
      </c>
      <c r="J734" s="409">
        <f t="shared" si="184"/>
        <v>0.30199999999999999</v>
      </c>
      <c r="K734" s="302">
        <f t="shared" si="194"/>
        <v>1209.4000000000001</v>
      </c>
      <c r="L734" s="301">
        <f t="shared" si="195"/>
        <v>88818.33</v>
      </c>
    </row>
    <row r="735" spans="2:12" ht="25.5" x14ac:dyDescent="0.25">
      <c r="B735" s="307" t="s">
        <v>2908</v>
      </c>
      <c r="C735" s="305" t="s">
        <v>2909</v>
      </c>
      <c r="D735" s="305" t="s">
        <v>1336</v>
      </c>
      <c r="E735" s="306" t="s">
        <v>2910</v>
      </c>
      <c r="F735" s="305" t="s">
        <v>131</v>
      </c>
      <c r="G735" s="304">
        <v>0.83</v>
      </c>
      <c r="H735" s="303">
        <v>366.88</v>
      </c>
      <c r="I735" s="280">
        <f t="shared" si="193"/>
        <v>304.51</v>
      </c>
      <c r="J735" s="409">
        <f t="shared" si="184"/>
        <v>0.30199999999999999</v>
      </c>
      <c r="K735" s="302">
        <f t="shared" si="194"/>
        <v>477.67</v>
      </c>
      <c r="L735" s="301">
        <f t="shared" si="195"/>
        <v>396.46</v>
      </c>
    </row>
    <row r="736" spans="2:12" x14ac:dyDescent="0.25">
      <c r="B736" s="307" t="s">
        <v>2911</v>
      </c>
      <c r="C736" s="305" t="s">
        <v>1044</v>
      </c>
      <c r="D736" s="305" t="s">
        <v>1336</v>
      </c>
      <c r="E736" s="306" t="s">
        <v>1045</v>
      </c>
      <c r="F736" s="305" t="s">
        <v>131</v>
      </c>
      <c r="G736" s="304">
        <v>58.32</v>
      </c>
      <c r="H736" s="303">
        <v>929.61</v>
      </c>
      <c r="I736" s="280">
        <f t="shared" si="193"/>
        <v>54214.85</v>
      </c>
      <c r="J736" s="409">
        <f t="shared" si="184"/>
        <v>0.30199999999999999</v>
      </c>
      <c r="K736" s="302">
        <f t="shared" si="194"/>
        <v>1210.3499999999999</v>
      </c>
      <c r="L736" s="301">
        <f t="shared" si="195"/>
        <v>70587.61</v>
      </c>
    </row>
    <row r="737" spans="2:12" ht="38.25" x14ac:dyDescent="0.25">
      <c r="B737" s="307" t="s">
        <v>2912</v>
      </c>
      <c r="C737" s="305" t="s">
        <v>2913</v>
      </c>
      <c r="D737" s="305" t="s">
        <v>2914</v>
      </c>
      <c r="E737" s="306" t="s">
        <v>2915</v>
      </c>
      <c r="F737" s="305" t="s">
        <v>2754</v>
      </c>
      <c r="G737" s="304">
        <v>7</v>
      </c>
      <c r="H737" s="303">
        <v>2553.44</v>
      </c>
      <c r="I737" s="280">
        <f t="shared" si="193"/>
        <v>17874.080000000002</v>
      </c>
      <c r="J737" s="409">
        <f t="shared" si="184"/>
        <v>0.30199999999999999</v>
      </c>
      <c r="K737" s="302">
        <f t="shared" si="194"/>
        <v>3324.57</v>
      </c>
      <c r="L737" s="301">
        <f t="shared" si="195"/>
        <v>23271.99</v>
      </c>
    </row>
    <row r="738" spans="2:12" x14ac:dyDescent="0.25">
      <c r="B738" s="307" t="s">
        <v>2916</v>
      </c>
      <c r="C738" s="305" t="s">
        <v>2917</v>
      </c>
      <c r="D738" s="305" t="s">
        <v>1336</v>
      </c>
      <c r="E738" s="306" t="s">
        <v>2918</v>
      </c>
      <c r="F738" s="305" t="s">
        <v>141</v>
      </c>
      <c r="G738" s="304">
        <v>3.56</v>
      </c>
      <c r="H738" s="303">
        <v>509.05</v>
      </c>
      <c r="I738" s="280">
        <f t="shared" si="193"/>
        <v>1812.21</v>
      </c>
      <c r="J738" s="409">
        <f t="shared" si="184"/>
        <v>0.30199999999999999</v>
      </c>
      <c r="K738" s="302">
        <f t="shared" si="194"/>
        <v>662.78</v>
      </c>
      <c r="L738" s="301">
        <f t="shared" si="195"/>
        <v>2359.4899999999998</v>
      </c>
    </row>
    <row r="739" spans="2:12" x14ac:dyDescent="0.25">
      <c r="B739" s="307" t="s">
        <v>2919</v>
      </c>
      <c r="C739" s="305" t="s">
        <v>2920</v>
      </c>
      <c r="D739" s="305" t="s">
        <v>130</v>
      </c>
      <c r="E739" s="306" t="s">
        <v>2921</v>
      </c>
      <c r="F739" s="305" t="s">
        <v>131</v>
      </c>
      <c r="G739" s="304">
        <v>51.84</v>
      </c>
      <c r="H739" s="303">
        <v>2017.71</v>
      </c>
      <c r="I739" s="280">
        <f t="shared" si="193"/>
        <v>104598.08</v>
      </c>
      <c r="J739" s="409">
        <f t="shared" si="184"/>
        <v>0.30199999999999999</v>
      </c>
      <c r="K739" s="302">
        <f t="shared" si="194"/>
        <v>2627.05</v>
      </c>
      <c r="L739" s="301">
        <f t="shared" si="195"/>
        <v>136186.26999999999</v>
      </c>
    </row>
    <row r="740" spans="2:12" x14ac:dyDescent="0.25">
      <c r="B740" s="307" t="s">
        <v>2922</v>
      </c>
      <c r="C740" s="305" t="s">
        <v>2923</v>
      </c>
      <c r="D740" s="305" t="s">
        <v>1336</v>
      </c>
      <c r="E740" s="306" t="s">
        <v>2924</v>
      </c>
      <c r="F740" s="305" t="s">
        <v>131</v>
      </c>
      <c r="G740" s="304">
        <v>36</v>
      </c>
      <c r="H740" s="303">
        <v>621.92999999999995</v>
      </c>
      <c r="I740" s="280">
        <f t="shared" si="193"/>
        <v>22389.48</v>
      </c>
      <c r="J740" s="409">
        <f t="shared" si="184"/>
        <v>0.30199999999999999</v>
      </c>
      <c r="K740" s="302">
        <f t="shared" si="194"/>
        <v>809.75</v>
      </c>
      <c r="L740" s="301">
        <f t="shared" si="195"/>
        <v>29151</v>
      </c>
    </row>
    <row r="741" spans="2:12" x14ac:dyDescent="0.25">
      <c r="B741" s="314" t="s">
        <v>2925</v>
      </c>
      <c r="C741" s="311" t="s">
        <v>379</v>
      </c>
      <c r="D741" s="311"/>
      <c r="E741" s="312" t="s">
        <v>2926</v>
      </c>
      <c r="F741" s="311"/>
      <c r="G741" s="313"/>
      <c r="H741" s="312" t="s">
        <v>73</v>
      </c>
      <c r="I741" s="311">
        <f>SUBTOTAL(9,I742:I743)</f>
        <v>368402.4</v>
      </c>
      <c r="J741" s="310"/>
      <c r="K741" s="309"/>
      <c r="L741" s="308">
        <f>SUBTOTAL(9,L742:L743)</f>
        <v>467374.36</v>
      </c>
    </row>
    <row r="742" spans="2:12" x14ac:dyDescent="0.25">
      <c r="B742" s="307" t="s">
        <v>2927</v>
      </c>
      <c r="C742" s="305" t="s">
        <v>793</v>
      </c>
      <c r="D742" s="305" t="s">
        <v>1336</v>
      </c>
      <c r="E742" s="306" t="s">
        <v>157</v>
      </c>
      <c r="F742" s="305" t="s">
        <v>156</v>
      </c>
      <c r="G742" s="304">
        <v>4727.99</v>
      </c>
      <c r="H742" s="303">
        <v>18.82</v>
      </c>
      <c r="I742" s="280">
        <f t="shared" ref="I742:I743" si="196">TRUNC(G742 * H742, 2)</f>
        <v>88980.77</v>
      </c>
      <c r="J742" s="409">
        <f t="shared" si="184"/>
        <v>0.30199999999999999</v>
      </c>
      <c r="K742" s="302">
        <f t="shared" ref="K742:K743" si="197">TRUNC(H742 * (1 + J742), 2)</f>
        <v>24.5</v>
      </c>
      <c r="L742" s="301">
        <f t="shared" ref="L742:L743" si="198">TRUNC(G742 * K742, 2)</f>
        <v>115835.75</v>
      </c>
    </row>
    <row r="743" spans="2:12" x14ac:dyDescent="0.25">
      <c r="B743" s="307" t="s">
        <v>2928</v>
      </c>
      <c r="C743" s="305" t="s">
        <v>2929</v>
      </c>
      <c r="D743" s="305" t="s">
        <v>142</v>
      </c>
      <c r="E743" s="306" t="s">
        <v>2930</v>
      </c>
      <c r="F743" s="305" t="s">
        <v>131</v>
      </c>
      <c r="G743" s="304">
        <v>429.14</v>
      </c>
      <c r="H743" s="303">
        <v>651.12</v>
      </c>
      <c r="I743" s="280">
        <f t="shared" si="196"/>
        <v>279421.63</v>
      </c>
      <c r="J743" s="442">
        <f>+$L$4</f>
        <v>0.2581</v>
      </c>
      <c r="K743" s="302">
        <f t="shared" si="197"/>
        <v>819.17</v>
      </c>
      <c r="L743" s="301">
        <f t="shared" si="198"/>
        <v>351538.61</v>
      </c>
    </row>
    <row r="744" spans="2:12" x14ac:dyDescent="0.25">
      <c r="B744" s="314" t="s">
        <v>2931</v>
      </c>
      <c r="C744" s="311" t="s">
        <v>379</v>
      </c>
      <c r="D744" s="311"/>
      <c r="E744" s="312" t="s">
        <v>2932</v>
      </c>
      <c r="F744" s="311"/>
      <c r="G744" s="313"/>
      <c r="H744" s="312" t="s">
        <v>73</v>
      </c>
      <c r="I744" s="311">
        <f>SUBTOTAL(9,I745:I745)</f>
        <v>23296.63</v>
      </c>
      <c r="J744" s="310"/>
      <c r="K744" s="309"/>
      <c r="L744" s="308">
        <f>SUBTOTAL(9,L745:L745)</f>
        <v>30332.2</v>
      </c>
    </row>
    <row r="745" spans="2:12" x14ac:dyDescent="0.25">
      <c r="B745" s="307" t="s">
        <v>2933</v>
      </c>
      <c r="C745" s="305" t="s">
        <v>2934</v>
      </c>
      <c r="D745" s="305" t="s">
        <v>1336</v>
      </c>
      <c r="E745" s="306" t="s">
        <v>2935</v>
      </c>
      <c r="F745" s="305" t="s">
        <v>131</v>
      </c>
      <c r="G745" s="304">
        <v>111.96</v>
      </c>
      <c r="H745" s="303">
        <v>208.08</v>
      </c>
      <c r="I745" s="280">
        <f t="shared" ref="I745" si="199">TRUNC(G745 * H745, 2)</f>
        <v>23296.63</v>
      </c>
      <c r="J745" s="409">
        <f t="shared" si="184"/>
        <v>0.30199999999999999</v>
      </c>
      <c r="K745" s="302">
        <f t="shared" ref="K745" si="200">TRUNC(H745 * (1 + J745), 2)</f>
        <v>270.92</v>
      </c>
      <c r="L745" s="301">
        <f t="shared" ref="L745" si="201">TRUNC(G745 * K745, 2)</f>
        <v>30332.2</v>
      </c>
    </row>
    <row r="746" spans="2:12" x14ac:dyDescent="0.25">
      <c r="B746" s="314" t="s">
        <v>2936</v>
      </c>
      <c r="C746" s="311" t="s">
        <v>379</v>
      </c>
      <c r="D746" s="311"/>
      <c r="E746" s="312" t="s">
        <v>959</v>
      </c>
      <c r="F746" s="311"/>
      <c r="G746" s="313"/>
      <c r="H746" s="312" t="s">
        <v>73</v>
      </c>
      <c r="I746" s="311">
        <f>SUBTOTAL(9,I747:I748)</f>
        <v>16717.52</v>
      </c>
      <c r="J746" s="310"/>
      <c r="K746" s="309"/>
      <c r="L746" s="308">
        <f>SUBTOTAL(9,L747:L748)</f>
        <v>21761.03</v>
      </c>
    </row>
    <row r="747" spans="2:12" ht="25.5" x14ac:dyDescent="0.25">
      <c r="B747" s="307" t="s">
        <v>2937</v>
      </c>
      <c r="C747" s="305" t="s">
        <v>2938</v>
      </c>
      <c r="D747" s="305" t="s">
        <v>974</v>
      </c>
      <c r="E747" s="306" t="s">
        <v>2939</v>
      </c>
      <c r="F747" s="305" t="s">
        <v>131</v>
      </c>
      <c r="G747" s="304">
        <v>97.34</v>
      </c>
      <c r="H747" s="303">
        <v>161.21</v>
      </c>
      <c r="I747" s="280">
        <f t="shared" ref="I747:I748" si="202">TRUNC(G747 * H747, 2)</f>
        <v>15692.18</v>
      </c>
      <c r="J747" s="409">
        <f t="shared" si="184"/>
        <v>0.30199999999999999</v>
      </c>
      <c r="K747" s="302">
        <f t="shared" ref="K747:K748" si="203">TRUNC(H747 * (1 + J747), 2)</f>
        <v>209.89</v>
      </c>
      <c r="L747" s="301">
        <f t="shared" ref="L747:L748" si="204">TRUNC(G747 * K747, 2)</f>
        <v>20430.689999999999</v>
      </c>
    </row>
    <row r="748" spans="2:12" x14ac:dyDescent="0.25">
      <c r="B748" s="307" t="s">
        <v>2940</v>
      </c>
      <c r="C748" s="305" t="s">
        <v>2941</v>
      </c>
      <c r="D748" s="305" t="s">
        <v>1336</v>
      </c>
      <c r="E748" s="306" t="s">
        <v>2942</v>
      </c>
      <c r="F748" s="305" t="s">
        <v>141</v>
      </c>
      <c r="G748" s="304">
        <v>648.95000000000005</v>
      </c>
      <c r="H748" s="303">
        <v>1.58</v>
      </c>
      <c r="I748" s="280">
        <f t="shared" si="202"/>
        <v>1025.3399999999999</v>
      </c>
      <c r="J748" s="409">
        <f t="shared" si="184"/>
        <v>0.30199999999999999</v>
      </c>
      <c r="K748" s="302">
        <f t="shared" si="203"/>
        <v>2.0499999999999998</v>
      </c>
      <c r="L748" s="301">
        <f t="shared" si="204"/>
        <v>1330.34</v>
      </c>
    </row>
    <row r="749" spans="2:12" x14ac:dyDescent="0.25">
      <c r="B749" s="314" t="s">
        <v>2943</v>
      </c>
      <c r="C749" s="311" t="s">
        <v>379</v>
      </c>
      <c r="D749" s="311"/>
      <c r="E749" s="312" t="s">
        <v>120</v>
      </c>
      <c r="F749" s="311"/>
      <c r="G749" s="313"/>
      <c r="H749" s="312" t="s">
        <v>73</v>
      </c>
      <c r="I749" s="311">
        <f>SUBTOTAL(9,I750:I754)</f>
        <v>165295.68999999997</v>
      </c>
      <c r="J749" s="310"/>
      <c r="K749" s="309"/>
      <c r="L749" s="308">
        <f>SUBTOTAL(9,L750:L754)</f>
        <v>215194.93</v>
      </c>
    </row>
    <row r="750" spans="2:12" x14ac:dyDescent="0.25">
      <c r="B750" s="307" t="s">
        <v>2944</v>
      </c>
      <c r="C750" s="305" t="s">
        <v>2945</v>
      </c>
      <c r="D750" s="305" t="s">
        <v>1336</v>
      </c>
      <c r="E750" s="306" t="s">
        <v>2946</v>
      </c>
      <c r="F750" s="305" t="s">
        <v>131</v>
      </c>
      <c r="G750" s="304">
        <v>1503.68</v>
      </c>
      <c r="H750" s="303">
        <v>66.61</v>
      </c>
      <c r="I750" s="280">
        <f t="shared" ref="I750:I754" si="205">TRUNC(G750 * H750, 2)</f>
        <v>100160.12</v>
      </c>
      <c r="J750" s="409">
        <f t="shared" si="184"/>
        <v>0.30199999999999999</v>
      </c>
      <c r="K750" s="302">
        <f t="shared" ref="K750:K754" si="206">TRUNC(H750 * (1 + J750), 2)</f>
        <v>86.72</v>
      </c>
      <c r="L750" s="301">
        <f t="shared" ref="L750:L754" si="207">TRUNC(G750 * K750, 2)</f>
        <v>130399.12</v>
      </c>
    </row>
    <row r="751" spans="2:12" x14ac:dyDescent="0.25">
      <c r="B751" s="307" t="s">
        <v>2947</v>
      </c>
      <c r="C751" s="305" t="s">
        <v>814</v>
      </c>
      <c r="D751" s="305" t="s">
        <v>1336</v>
      </c>
      <c r="E751" s="306" t="s">
        <v>595</v>
      </c>
      <c r="F751" s="305" t="s">
        <v>131</v>
      </c>
      <c r="G751" s="304">
        <v>266.02</v>
      </c>
      <c r="H751" s="303">
        <v>76.489999999999995</v>
      </c>
      <c r="I751" s="280">
        <f t="shared" si="205"/>
        <v>20347.86</v>
      </c>
      <c r="J751" s="409">
        <f t="shared" si="184"/>
        <v>0.30199999999999999</v>
      </c>
      <c r="K751" s="302">
        <f t="shared" si="206"/>
        <v>99.58</v>
      </c>
      <c r="L751" s="301">
        <f t="shared" si="207"/>
        <v>26490.27</v>
      </c>
    </row>
    <row r="752" spans="2:12" x14ac:dyDescent="0.25">
      <c r="B752" s="307" t="s">
        <v>2948</v>
      </c>
      <c r="C752" s="305" t="s">
        <v>824</v>
      </c>
      <c r="D752" s="305" t="s">
        <v>1336</v>
      </c>
      <c r="E752" s="306" t="s">
        <v>2949</v>
      </c>
      <c r="F752" s="305" t="s">
        <v>141</v>
      </c>
      <c r="G752" s="304">
        <v>1863.04</v>
      </c>
      <c r="H752" s="303">
        <v>22</v>
      </c>
      <c r="I752" s="280">
        <f t="shared" si="205"/>
        <v>40986.879999999997</v>
      </c>
      <c r="J752" s="409">
        <f t="shared" si="184"/>
        <v>0.30199999999999999</v>
      </c>
      <c r="K752" s="302">
        <f t="shared" si="206"/>
        <v>28.64</v>
      </c>
      <c r="L752" s="301">
        <f t="shared" si="207"/>
        <v>53357.46</v>
      </c>
    </row>
    <row r="753" spans="2:12" x14ac:dyDescent="0.25">
      <c r="B753" s="307" t="s">
        <v>2950</v>
      </c>
      <c r="C753" s="305" t="s">
        <v>2162</v>
      </c>
      <c r="D753" s="305" t="s">
        <v>1336</v>
      </c>
      <c r="E753" s="306" t="s">
        <v>2163</v>
      </c>
      <c r="F753" s="305" t="s">
        <v>131</v>
      </c>
      <c r="G753" s="304">
        <v>162.11000000000001</v>
      </c>
      <c r="H753" s="303">
        <v>22.86</v>
      </c>
      <c r="I753" s="280">
        <f t="shared" si="205"/>
        <v>3705.83</v>
      </c>
      <c r="J753" s="409">
        <f t="shared" si="184"/>
        <v>0.30199999999999999</v>
      </c>
      <c r="K753" s="302">
        <f t="shared" si="206"/>
        <v>29.76</v>
      </c>
      <c r="L753" s="301">
        <f t="shared" si="207"/>
        <v>4824.3900000000003</v>
      </c>
    </row>
    <row r="754" spans="2:12" x14ac:dyDescent="0.25">
      <c r="B754" s="307" t="s">
        <v>2951</v>
      </c>
      <c r="C754" s="305" t="s">
        <v>2952</v>
      </c>
      <c r="D754" s="305" t="s">
        <v>164</v>
      </c>
      <c r="E754" s="306" t="s">
        <v>2953</v>
      </c>
      <c r="F754" s="305" t="s">
        <v>131</v>
      </c>
      <c r="G754" s="304">
        <v>1</v>
      </c>
      <c r="H754" s="303">
        <v>95</v>
      </c>
      <c r="I754" s="280">
        <f t="shared" si="205"/>
        <v>95</v>
      </c>
      <c r="J754" s="409">
        <f t="shared" si="184"/>
        <v>0.30199999999999999</v>
      </c>
      <c r="K754" s="302">
        <f t="shared" si="206"/>
        <v>123.69</v>
      </c>
      <c r="L754" s="301">
        <f t="shared" si="207"/>
        <v>123.69</v>
      </c>
    </row>
    <row r="755" spans="2:12" x14ac:dyDescent="0.25">
      <c r="B755" s="314" t="s">
        <v>2954</v>
      </c>
      <c r="C755" s="311" t="s">
        <v>379</v>
      </c>
      <c r="D755" s="311"/>
      <c r="E755" s="312" t="s">
        <v>2165</v>
      </c>
      <c r="F755" s="311"/>
      <c r="G755" s="313"/>
      <c r="H755" s="312" t="s">
        <v>73</v>
      </c>
      <c r="I755" s="311">
        <f>SUBTOTAL(9,I756:I762)</f>
        <v>74849.400000000009</v>
      </c>
      <c r="J755" s="310"/>
      <c r="K755" s="309"/>
      <c r="L755" s="308">
        <f>SUBTOTAL(9,L756:L762)</f>
        <v>97439.139999999985</v>
      </c>
    </row>
    <row r="756" spans="2:12" x14ac:dyDescent="0.25">
      <c r="B756" s="314" t="s">
        <v>2955</v>
      </c>
      <c r="C756" s="311" t="s">
        <v>379</v>
      </c>
      <c r="D756" s="311"/>
      <c r="E756" s="312" t="s">
        <v>960</v>
      </c>
      <c r="F756" s="311"/>
      <c r="G756" s="313"/>
      <c r="H756" s="312" t="s">
        <v>73</v>
      </c>
      <c r="I756" s="311">
        <f>SUBTOTAL(9,I757:I758)</f>
        <v>3629.73</v>
      </c>
      <c r="J756" s="310"/>
      <c r="K756" s="309"/>
      <c r="L756" s="308">
        <f>SUBTOTAL(9,L757:L758)</f>
        <v>4723.67</v>
      </c>
    </row>
    <row r="757" spans="2:12" x14ac:dyDescent="0.25">
      <c r="B757" s="307" t="s">
        <v>2956</v>
      </c>
      <c r="C757" s="305" t="s">
        <v>2957</v>
      </c>
      <c r="D757" s="305" t="s">
        <v>1336</v>
      </c>
      <c r="E757" s="306" t="s">
        <v>2958</v>
      </c>
      <c r="F757" s="305" t="s">
        <v>131</v>
      </c>
      <c r="G757" s="304">
        <v>7.29</v>
      </c>
      <c r="H757" s="303">
        <v>224.46</v>
      </c>
      <c r="I757" s="280">
        <f t="shared" ref="I757:I758" si="208">TRUNC(G757 * H757, 2)</f>
        <v>1636.31</v>
      </c>
      <c r="J757" s="409">
        <f t="shared" ref="J757:J762" si="209">+$L$3</f>
        <v>0.30199999999999999</v>
      </c>
      <c r="K757" s="302">
        <f t="shared" ref="K757:K758" si="210">TRUNC(H757 * (1 + J757), 2)</f>
        <v>292.24</v>
      </c>
      <c r="L757" s="301">
        <f t="shared" ref="L757:L758" si="211">TRUNC(G757 * K757, 2)</f>
        <v>2130.42</v>
      </c>
    </row>
    <row r="758" spans="2:12" ht="12.75" customHeight="1" x14ac:dyDescent="0.25">
      <c r="B758" s="307" t="s">
        <v>2959</v>
      </c>
      <c r="C758" s="305" t="s">
        <v>2960</v>
      </c>
      <c r="D758" s="305" t="s">
        <v>1336</v>
      </c>
      <c r="E758" s="306" t="s">
        <v>2961</v>
      </c>
      <c r="F758" s="305" t="s">
        <v>141</v>
      </c>
      <c r="G758" s="304">
        <v>225.5</v>
      </c>
      <c r="H758" s="303">
        <v>8.84</v>
      </c>
      <c r="I758" s="280">
        <f t="shared" si="208"/>
        <v>1993.42</v>
      </c>
      <c r="J758" s="409">
        <f t="shared" si="209"/>
        <v>0.30199999999999999</v>
      </c>
      <c r="K758" s="302">
        <f t="shared" si="210"/>
        <v>11.5</v>
      </c>
      <c r="L758" s="301">
        <f t="shared" si="211"/>
        <v>2593.25</v>
      </c>
    </row>
    <row r="759" spans="2:12" x14ac:dyDescent="0.25">
      <c r="B759" s="314" t="s">
        <v>2962</v>
      </c>
      <c r="C759" s="311" t="s">
        <v>379</v>
      </c>
      <c r="D759" s="311"/>
      <c r="E759" s="312" t="s">
        <v>962</v>
      </c>
      <c r="F759" s="311"/>
      <c r="G759" s="313"/>
      <c r="H759" s="312" t="s">
        <v>73</v>
      </c>
      <c r="I759" s="311">
        <f>SUBTOTAL(9,I760:I762)</f>
        <v>71219.670000000013</v>
      </c>
      <c r="J759" s="310"/>
      <c r="K759" s="309"/>
      <c r="L759" s="308">
        <f>SUBTOTAL(9,L760:L762)</f>
        <v>92715.469999999987</v>
      </c>
    </row>
    <row r="760" spans="2:12" x14ac:dyDescent="0.25">
      <c r="B760" s="307" t="s">
        <v>2963</v>
      </c>
      <c r="C760" s="305" t="s">
        <v>2964</v>
      </c>
      <c r="D760" s="305" t="s">
        <v>130</v>
      </c>
      <c r="E760" s="306" t="s">
        <v>2965</v>
      </c>
      <c r="F760" s="305" t="s">
        <v>141</v>
      </c>
      <c r="G760" s="304">
        <v>1262.73</v>
      </c>
      <c r="H760" s="303">
        <v>50.66</v>
      </c>
      <c r="I760" s="280">
        <f t="shared" ref="I760:I762" si="212">TRUNC(G760 * H760, 2)</f>
        <v>63969.9</v>
      </c>
      <c r="J760" s="409">
        <f t="shared" si="209"/>
        <v>0.30199999999999999</v>
      </c>
      <c r="K760" s="302">
        <f t="shared" ref="K760:K762" si="213">TRUNC(H760 * (1 + J760), 2)</f>
        <v>65.95</v>
      </c>
      <c r="L760" s="301">
        <f t="shared" ref="L760:L762" si="214">TRUNC(G760 * K760, 2)</f>
        <v>83277.039999999994</v>
      </c>
    </row>
    <row r="761" spans="2:12" ht="12.75" customHeight="1" x14ac:dyDescent="0.25">
      <c r="B761" s="307" t="s">
        <v>2966</v>
      </c>
      <c r="C761" s="305" t="s">
        <v>963</v>
      </c>
      <c r="D761" s="305" t="s">
        <v>1336</v>
      </c>
      <c r="E761" s="306" t="s">
        <v>964</v>
      </c>
      <c r="F761" s="305" t="s">
        <v>141</v>
      </c>
      <c r="G761" s="304">
        <v>140.16999999999999</v>
      </c>
      <c r="H761" s="303">
        <v>30.25</v>
      </c>
      <c r="I761" s="280">
        <f t="shared" si="212"/>
        <v>4240.1400000000003</v>
      </c>
      <c r="J761" s="409">
        <f t="shared" si="209"/>
        <v>0.30199999999999999</v>
      </c>
      <c r="K761" s="302">
        <f t="shared" si="213"/>
        <v>39.380000000000003</v>
      </c>
      <c r="L761" s="301">
        <f t="shared" si="214"/>
        <v>5519.89</v>
      </c>
    </row>
    <row r="762" spans="2:12" ht="12.75" customHeight="1" x14ac:dyDescent="0.25">
      <c r="B762" s="307" t="s">
        <v>2967</v>
      </c>
      <c r="C762" s="305" t="s">
        <v>2968</v>
      </c>
      <c r="D762" s="305" t="s">
        <v>1336</v>
      </c>
      <c r="E762" s="306" t="s">
        <v>2969</v>
      </c>
      <c r="F762" s="305" t="s">
        <v>131</v>
      </c>
      <c r="G762" s="304">
        <v>6.29</v>
      </c>
      <c r="H762" s="303">
        <v>478.48</v>
      </c>
      <c r="I762" s="280">
        <f t="shared" si="212"/>
        <v>3009.63</v>
      </c>
      <c r="J762" s="409">
        <f t="shared" si="209"/>
        <v>0.30199999999999999</v>
      </c>
      <c r="K762" s="302">
        <f t="shared" si="213"/>
        <v>622.98</v>
      </c>
      <c r="L762" s="301">
        <f t="shared" si="214"/>
        <v>3918.54</v>
      </c>
    </row>
    <row r="763" spans="2:12" x14ac:dyDescent="0.25">
      <c r="B763" s="314" t="s">
        <v>2970</v>
      </c>
      <c r="C763" s="311" t="s">
        <v>379</v>
      </c>
      <c r="D763" s="311"/>
      <c r="E763" s="312" t="s">
        <v>928</v>
      </c>
      <c r="F763" s="311"/>
      <c r="G763" s="313"/>
      <c r="H763" s="312" t="s">
        <v>73</v>
      </c>
      <c r="I763" s="311">
        <f>SUBTOTAL(9,I764:I774)</f>
        <v>54577.939999999995</v>
      </c>
      <c r="J763" s="310"/>
      <c r="K763" s="309"/>
      <c r="L763" s="308">
        <f>SUBTOTAL(9,L764:L774)</f>
        <v>71057.48</v>
      </c>
    </row>
    <row r="764" spans="2:12" x14ac:dyDescent="0.25">
      <c r="B764" s="307" t="s">
        <v>2971</v>
      </c>
      <c r="C764" s="305" t="s">
        <v>828</v>
      </c>
      <c r="D764" s="305" t="s">
        <v>1336</v>
      </c>
      <c r="E764" s="306" t="s">
        <v>161</v>
      </c>
      <c r="F764" s="305" t="s">
        <v>136</v>
      </c>
      <c r="G764" s="304">
        <v>24</v>
      </c>
      <c r="H764" s="303">
        <v>89.05</v>
      </c>
      <c r="I764" s="280">
        <f t="shared" ref="I764:I774" si="215">TRUNC(G764 * H764, 2)</f>
        <v>2137.1999999999998</v>
      </c>
      <c r="J764" s="409">
        <f t="shared" ref="J764:J774" si="216">+$L$3</f>
        <v>0.30199999999999999</v>
      </c>
      <c r="K764" s="302">
        <f t="shared" ref="K764:K774" si="217">TRUNC(H764 * (1 + J764), 2)</f>
        <v>115.94</v>
      </c>
      <c r="L764" s="301">
        <f t="shared" ref="L764:L774" si="218">TRUNC(G764 * K764, 2)</f>
        <v>2782.56</v>
      </c>
    </row>
    <row r="765" spans="2:12" x14ac:dyDescent="0.25">
      <c r="B765" s="307" t="s">
        <v>2972</v>
      </c>
      <c r="C765" s="305" t="s">
        <v>831</v>
      </c>
      <c r="D765" s="305" t="s">
        <v>1336</v>
      </c>
      <c r="E765" s="306" t="s">
        <v>162</v>
      </c>
      <c r="F765" s="305" t="s">
        <v>136</v>
      </c>
      <c r="G765" s="304">
        <v>24</v>
      </c>
      <c r="H765" s="303">
        <v>152.38999999999999</v>
      </c>
      <c r="I765" s="280">
        <f t="shared" si="215"/>
        <v>3657.36</v>
      </c>
      <c r="J765" s="409">
        <f t="shared" si="216"/>
        <v>0.30199999999999999</v>
      </c>
      <c r="K765" s="302">
        <f t="shared" si="217"/>
        <v>198.41</v>
      </c>
      <c r="L765" s="301">
        <f t="shared" si="218"/>
        <v>4761.84</v>
      </c>
    </row>
    <row r="766" spans="2:12" ht="25.5" x14ac:dyDescent="0.25">
      <c r="B766" s="307" t="s">
        <v>2973</v>
      </c>
      <c r="C766" s="305" t="s">
        <v>829</v>
      </c>
      <c r="D766" s="305" t="s">
        <v>160</v>
      </c>
      <c r="E766" s="306" t="s">
        <v>2974</v>
      </c>
      <c r="F766" s="305" t="s">
        <v>159</v>
      </c>
      <c r="G766" s="304">
        <v>12</v>
      </c>
      <c r="H766" s="303">
        <v>322.95</v>
      </c>
      <c r="I766" s="280">
        <f t="shared" si="215"/>
        <v>3875.4</v>
      </c>
      <c r="J766" s="409">
        <f t="shared" si="216"/>
        <v>0.30199999999999999</v>
      </c>
      <c r="K766" s="302">
        <f t="shared" si="217"/>
        <v>420.48</v>
      </c>
      <c r="L766" s="301">
        <f t="shared" si="218"/>
        <v>5045.76</v>
      </c>
    </row>
    <row r="767" spans="2:12" x14ac:dyDescent="0.25">
      <c r="B767" s="307" t="s">
        <v>2975</v>
      </c>
      <c r="C767" s="305" t="s">
        <v>2976</v>
      </c>
      <c r="D767" s="305" t="s">
        <v>1336</v>
      </c>
      <c r="E767" s="306" t="s">
        <v>2977</v>
      </c>
      <c r="F767" s="305" t="s">
        <v>137</v>
      </c>
      <c r="G767" s="304">
        <v>318</v>
      </c>
      <c r="H767" s="303">
        <v>15.74</v>
      </c>
      <c r="I767" s="280">
        <f t="shared" si="215"/>
        <v>5005.32</v>
      </c>
      <c r="J767" s="409">
        <f t="shared" si="216"/>
        <v>0.30199999999999999</v>
      </c>
      <c r="K767" s="302">
        <f t="shared" si="217"/>
        <v>20.49</v>
      </c>
      <c r="L767" s="301">
        <f t="shared" si="218"/>
        <v>6515.82</v>
      </c>
    </row>
    <row r="768" spans="2:12" x14ac:dyDescent="0.25">
      <c r="B768" s="307" t="s">
        <v>2978</v>
      </c>
      <c r="C768" s="305" t="s">
        <v>2979</v>
      </c>
      <c r="D768" s="305" t="s">
        <v>1336</v>
      </c>
      <c r="E768" s="306" t="s">
        <v>2980</v>
      </c>
      <c r="F768" s="305" t="s">
        <v>137</v>
      </c>
      <c r="G768" s="304">
        <v>20</v>
      </c>
      <c r="H768" s="303">
        <v>165.72</v>
      </c>
      <c r="I768" s="280">
        <f t="shared" si="215"/>
        <v>3314.4</v>
      </c>
      <c r="J768" s="409">
        <f t="shared" si="216"/>
        <v>0.30199999999999999</v>
      </c>
      <c r="K768" s="302">
        <f t="shared" si="217"/>
        <v>215.76</v>
      </c>
      <c r="L768" s="301">
        <f t="shared" si="218"/>
        <v>4315.2</v>
      </c>
    </row>
    <row r="769" spans="2:12" x14ac:dyDescent="0.25">
      <c r="B769" s="307" t="s">
        <v>2981</v>
      </c>
      <c r="C769" s="305" t="s">
        <v>935</v>
      </c>
      <c r="D769" s="305" t="s">
        <v>1336</v>
      </c>
      <c r="E769" s="306" t="s">
        <v>2982</v>
      </c>
      <c r="F769" s="305" t="s">
        <v>137</v>
      </c>
      <c r="G769" s="304">
        <v>44</v>
      </c>
      <c r="H769" s="303">
        <v>60.09</v>
      </c>
      <c r="I769" s="280">
        <f t="shared" si="215"/>
        <v>2643.96</v>
      </c>
      <c r="J769" s="409">
        <f t="shared" si="216"/>
        <v>0.30199999999999999</v>
      </c>
      <c r="K769" s="302">
        <f t="shared" si="217"/>
        <v>78.23</v>
      </c>
      <c r="L769" s="301">
        <f t="shared" si="218"/>
        <v>3442.12</v>
      </c>
    </row>
    <row r="770" spans="2:12" x14ac:dyDescent="0.25">
      <c r="B770" s="307" t="s">
        <v>2983</v>
      </c>
      <c r="C770" s="305" t="s">
        <v>2984</v>
      </c>
      <c r="D770" s="305" t="s">
        <v>1336</v>
      </c>
      <c r="E770" s="306" t="s">
        <v>2985</v>
      </c>
      <c r="F770" s="305" t="s">
        <v>137</v>
      </c>
      <c r="G770" s="304">
        <v>106</v>
      </c>
      <c r="H770" s="303">
        <v>156.57</v>
      </c>
      <c r="I770" s="280">
        <f t="shared" si="215"/>
        <v>16596.419999999998</v>
      </c>
      <c r="J770" s="409">
        <f t="shared" si="216"/>
        <v>0.30199999999999999</v>
      </c>
      <c r="K770" s="302">
        <f t="shared" si="217"/>
        <v>203.85</v>
      </c>
      <c r="L770" s="301">
        <f t="shared" si="218"/>
        <v>21608.1</v>
      </c>
    </row>
    <row r="771" spans="2:12" x14ac:dyDescent="0.25">
      <c r="B771" s="307" t="s">
        <v>2986</v>
      </c>
      <c r="C771" s="305" t="s">
        <v>937</v>
      </c>
      <c r="D771" s="305" t="s">
        <v>1336</v>
      </c>
      <c r="E771" s="306" t="s">
        <v>938</v>
      </c>
      <c r="F771" s="305" t="s">
        <v>137</v>
      </c>
      <c r="G771" s="304">
        <v>88</v>
      </c>
      <c r="H771" s="303">
        <v>108.51</v>
      </c>
      <c r="I771" s="280">
        <f t="shared" si="215"/>
        <v>9548.8799999999992</v>
      </c>
      <c r="J771" s="409">
        <f t="shared" si="216"/>
        <v>0.30199999999999999</v>
      </c>
      <c r="K771" s="302">
        <f t="shared" si="217"/>
        <v>141.28</v>
      </c>
      <c r="L771" s="301">
        <f t="shared" si="218"/>
        <v>12432.64</v>
      </c>
    </row>
    <row r="772" spans="2:12" x14ac:dyDescent="0.25">
      <c r="B772" s="307" t="s">
        <v>2987</v>
      </c>
      <c r="C772" s="305" t="s">
        <v>940</v>
      </c>
      <c r="D772" s="305" t="s">
        <v>1336</v>
      </c>
      <c r="E772" s="306" t="s">
        <v>941</v>
      </c>
      <c r="F772" s="305" t="s">
        <v>137</v>
      </c>
      <c r="G772" s="304">
        <v>44</v>
      </c>
      <c r="H772" s="303">
        <v>60.3</v>
      </c>
      <c r="I772" s="280">
        <f t="shared" si="215"/>
        <v>2653.2</v>
      </c>
      <c r="J772" s="409">
        <f t="shared" si="216"/>
        <v>0.30199999999999999</v>
      </c>
      <c r="K772" s="302">
        <f t="shared" si="217"/>
        <v>78.510000000000005</v>
      </c>
      <c r="L772" s="301">
        <f t="shared" si="218"/>
        <v>3454.44</v>
      </c>
    </row>
    <row r="773" spans="2:12" x14ac:dyDescent="0.25">
      <c r="B773" s="307" t="s">
        <v>2988</v>
      </c>
      <c r="C773" s="305" t="s">
        <v>2989</v>
      </c>
      <c r="D773" s="305" t="s">
        <v>1336</v>
      </c>
      <c r="E773" s="306" t="s">
        <v>2990</v>
      </c>
      <c r="F773" s="305" t="s">
        <v>137</v>
      </c>
      <c r="G773" s="304">
        <v>132</v>
      </c>
      <c r="H773" s="303">
        <v>14.91</v>
      </c>
      <c r="I773" s="280">
        <f t="shared" si="215"/>
        <v>1968.12</v>
      </c>
      <c r="J773" s="409">
        <f t="shared" si="216"/>
        <v>0.30199999999999999</v>
      </c>
      <c r="K773" s="302">
        <f t="shared" si="217"/>
        <v>19.41</v>
      </c>
      <c r="L773" s="301">
        <f t="shared" si="218"/>
        <v>2562.12</v>
      </c>
    </row>
    <row r="774" spans="2:12" x14ac:dyDescent="0.25">
      <c r="B774" s="307" t="s">
        <v>2991</v>
      </c>
      <c r="C774" s="305" t="s">
        <v>2992</v>
      </c>
      <c r="D774" s="305" t="s">
        <v>1336</v>
      </c>
      <c r="E774" s="306" t="s">
        <v>2993</v>
      </c>
      <c r="F774" s="305" t="s">
        <v>137</v>
      </c>
      <c r="G774" s="304">
        <v>88</v>
      </c>
      <c r="H774" s="303">
        <v>36.11</v>
      </c>
      <c r="I774" s="280">
        <f t="shared" si="215"/>
        <v>3177.68</v>
      </c>
      <c r="J774" s="409">
        <f t="shared" si="216"/>
        <v>0.30199999999999999</v>
      </c>
      <c r="K774" s="302">
        <f t="shared" si="217"/>
        <v>47.01</v>
      </c>
      <c r="L774" s="301">
        <f t="shared" si="218"/>
        <v>4136.88</v>
      </c>
    </row>
    <row r="775" spans="2:12" x14ac:dyDescent="0.25">
      <c r="B775" s="314" t="s">
        <v>2994</v>
      </c>
      <c r="C775" s="311" t="s">
        <v>379</v>
      </c>
      <c r="D775" s="311"/>
      <c r="E775" s="312" t="s">
        <v>1339</v>
      </c>
      <c r="F775" s="311"/>
      <c r="G775" s="313"/>
      <c r="H775" s="312" t="s">
        <v>73</v>
      </c>
      <c r="I775" s="311">
        <f>SUBTOTAL(9,I776:I792)</f>
        <v>323635.05000000005</v>
      </c>
      <c r="J775" s="310"/>
      <c r="K775" s="309"/>
      <c r="L775" s="311">
        <f>SUBTOTAL(9,L776:L792)</f>
        <v>421270.51999999996</v>
      </c>
    </row>
    <row r="776" spans="2:12" x14ac:dyDescent="0.25">
      <c r="B776" s="314" t="s">
        <v>2995</v>
      </c>
      <c r="C776" s="311" t="s">
        <v>379</v>
      </c>
      <c r="D776" s="311"/>
      <c r="E776" s="312" t="s">
        <v>2996</v>
      </c>
      <c r="F776" s="311"/>
      <c r="G776" s="313"/>
      <c r="H776" s="312" t="s">
        <v>73</v>
      </c>
      <c r="I776" s="311">
        <f>SUBTOTAL(9,I777:I780)</f>
        <v>117370.4</v>
      </c>
      <c r="J776" s="310"/>
      <c r="K776" s="309"/>
      <c r="L776" s="308">
        <f>SUBTOTAL(9,L777:L780)</f>
        <v>152771.39000000001</v>
      </c>
    </row>
    <row r="777" spans="2:12" x14ac:dyDescent="0.25">
      <c r="B777" s="307" t="s">
        <v>2997</v>
      </c>
      <c r="C777" s="305" t="s">
        <v>891</v>
      </c>
      <c r="D777" s="305" t="s">
        <v>1336</v>
      </c>
      <c r="E777" s="306" t="s">
        <v>892</v>
      </c>
      <c r="F777" s="305" t="s">
        <v>131</v>
      </c>
      <c r="G777" s="304">
        <v>1898.25</v>
      </c>
      <c r="H777" s="303">
        <v>21.53</v>
      </c>
      <c r="I777" s="280">
        <f t="shared" ref="I777:I780" si="219">TRUNC(G777 * H777, 2)</f>
        <v>40869.32</v>
      </c>
      <c r="J777" s="409">
        <f t="shared" ref="J777:J792" si="220">+$L$3</f>
        <v>0.30199999999999999</v>
      </c>
      <c r="K777" s="302">
        <f t="shared" ref="K777:K780" si="221">TRUNC(H777 * (1 + J777), 2)</f>
        <v>28.03</v>
      </c>
      <c r="L777" s="301">
        <f t="shared" ref="L777:L780" si="222">TRUNC(G777 * K777, 2)</f>
        <v>53207.94</v>
      </c>
    </row>
    <row r="778" spans="2:12" ht="12.75" customHeight="1" x14ac:dyDescent="0.25">
      <c r="B778" s="307" t="s">
        <v>2998</v>
      </c>
      <c r="C778" s="305" t="s">
        <v>2209</v>
      </c>
      <c r="D778" s="305" t="s">
        <v>1336</v>
      </c>
      <c r="E778" s="306" t="s">
        <v>2210</v>
      </c>
      <c r="F778" s="305" t="s">
        <v>131</v>
      </c>
      <c r="G778" s="304">
        <v>4617.95</v>
      </c>
      <c r="H778" s="303">
        <v>2.31</v>
      </c>
      <c r="I778" s="280">
        <f t="shared" si="219"/>
        <v>10667.46</v>
      </c>
      <c r="J778" s="409">
        <f t="shared" si="220"/>
        <v>0.30199999999999999</v>
      </c>
      <c r="K778" s="302">
        <f t="shared" si="221"/>
        <v>3</v>
      </c>
      <c r="L778" s="301">
        <f t="shared" si="222"/>
        <v>13853.85</v>
      </c>
    </row>
    <row r="779" spans="2:12" x14ac:dyDescent="0.25">
      <c r="B779" s="307" t="s">
        <v>2999</v>
      </c>
      <c r="C779" s="305" t="s">
        <v>1351</v>
      </c>
      <c r="D779" s="305" t="s">
        <v>1336</v>
      </c>
      <c r="E779" s="306" t="s">
        <v>1350</v>
      </c>
      <c r="F779" s="305" t="s">
        <v>131</v>
      </c>
      <c r="G779" s="304">
        <v>4314.1899999999996</v>
      </c>
      <c r="H779" s="303">
        <v>14.11</v>
      </c>
      <c r="I779" s="280">
        <f t="shared" si="219"/>
        <v>60873.22</v>
      </c>
      <c r="J779" s="409">
        <f t="shared" si="220"/>
        <v>0.30199999999999999</v>
      </c>
      <c r="K779" s="302">
        <f t="shared" si="221"/>
        <v>18.37</v>
      </c>
      <c r="L779" s="301">
        <f t="shared" si="222"/>
        <v>79251.67</v>
      </c>
    </row>
    <row r="780" spans="2:12" x14ac:dyDescent="0.25">
      <c r="B780" s="307" t="s">
        <v>3000</v>
      </c>
      <c r="C780" s="305" t="s">
        <v>736</v>
      </c>
      <c r="D780" s="305" t="s">
        <v>1336</v>
      </c>
      <c r="E780" s="306" t="s">
        <v>2203</v>
      </c>
      <c r="F780" s="305" t="s">
        <v>131</v>
      </c>
      <c r="G780" s="304">
        <v>303.76</v>
      </c>
      <c r="H780" s="303">
        <v>16.329999999999998</v>
      </c>
      <c r="I780" s="280">
        <f t="shared" si="219"/>
        <v>4960.3999999999996</v>
      </c>
      <c r="J780" s="409">
        <f t="shared" si="220"/>
        <v>0.30199999999999999</v>
      </c>
      <c r="K780" s="302">
        <f t="shared" si="221"/>
        <v>21.26</v>
      </c>
      <c r="L780" s="301">
        <f t="shared" si="222"/>
        <v>6457.93</v>
      </c>
    </row>
    <row r="781" spans="2:12" x14ac:dyDescent="0.25">
      <c r="B781" s="314" t="s">
        <v>3001</v>
      </c>
      <c r="C781" s="311" t="s">
        <v>379</v>
      </c>
      <c r="D781" s="311"/>
      <c r="E781" s="312" t="s">
        <v>967</v>
      </c>
      <c r="F781" s="311"/>
      <c r="G781" s="313"/>
      <c r="H781" s="312" t="s">
        <v>73</v>
      </c>
      <c r="I781" s="311">
        <f>SUBTOTAL(9,I782:I782)</f>
        <v>18422.57</v>
      </c>
      <c r="J781" s="310"/>
      <c r="K781" s="309"/>
      <c r="L781" s="308">
        <f>SUBTOTAL(9,L782:L782)</f>
        <v>23979.43</v>
      </c>
    </row>
    <row r="782" spans="2:12" x14ac:dyDescent="0.25">
      <c r="B782" s="307" t="s">
        <v>3002</v>
      </c>
      <c r="C782" s="305" t="s">
        <v>2206</v>
      </c>
      <c r="D782" s="305" t="s">
        <v>1336</v>
      </c>
      <c r="E782" s="306" t="s">
        <v>2207</v>
      </c>
      <c r="F782" s="305" t="s">
        <v>131</v>
      </c>
      <c r="G782" s="304">
        <v>1769.7</v>
      </c>
      <c r="H782" s="303">
        <v>10.41</v>
      </c>
      <c r="I782" s="280">
        <f t="shared" ref="I782:I784" si="223">TRUNC(G782 * H782, 2)</f>
        <v>18422.57</v>
      </c>
      <c r="J782" s="409">
        <f t="shared" si="220"/>
        <v>0.30199999999999999</v>
      </c>
      <c r="K782" s="302">
        <f t="shared" ref="K782:K784" si="224">TRUNC(H782 * (1 + J782), 2)</f>
        <v>13.55</v>
      </c>
      <c r="L782" s="301">
        <f t="shared" ref="L782:L784" si="225">TRUNC(G782 * K782, 2)</f>
        <v>23979.43</v>
      </c>
    </row>
    <row r="783" spans="2:12" ht="12.75" customHeight="1" x14ac:dyDescent="0.25">
      <c r="B783" s="307" t="s">
        <v>3003</v>
      </c>
      <c r="C783" s="305" t="s">
        <v>2209</v>
      </c>
      <c r="D783" s="305" t="s">
        <v>1336</v>
      </c>
      <c r="E783" s="306" t="s">
        <v>2210</v>
      </c>
      <c r="F783" s="305" t="s">
        <v>131</v>
      </c>
      <c r="G783" s="304">
        <v>1931.81</v>
      </c>
      <c r="H783" s="303">
        <v>2.31</v>
      </c>
      <c r="I783" s="280">
        <f t="shared" si="223"/>
        <v>4462.4799999999996</v>
      </c>
      <c r="J783" s="409">
        <f t="shared" si="220"/>
        <v>0.30199999999999999</v>
      </c>
      <c r="K783" s="302">
        <f t="shared" si="224"/>
        <v>3</v>
      </c>
      <c r="L783" s="301">
        <f t="shared" si="225"/>
        <v>5795.43</v>
      </c>
    </row>
    <row r="784" spans="2:12" x14ac:dyDescent="0.25">
      <c r="B784" s="307" t="s">
        <v>3004</v>
      </c>
      <c r="C784" s="305" t="s">
        <v>2212</v>
      </c>
      <c r="D784" s="305" t="s">
        <v>1336</v>
      </c>
      <c r="E784" s="306" t="s">
        <v>2213</v>
      </c>
      <c r="F784" s="305" t="s">
        <v>131</v>
      </c>
      <c r="G784" s="304">
        <v>1931.81</v>
      </c>
      <c r="H784" s="303">
        <v>6.82</v>
      </c>
      <c r="I784" s="280">
        <f t="shared" si="223"/>
        <v>13174.94</v>
      </c>
      <c r="J784" s="409">
        <f t="shared" si="220"/>
        <v>0.30199999999999999</v>
      </c>
      <c r="K784" s="302">
        <f t="shared" si="224"/>
        <v>8.8699999999999992</v>
      </c>
      <c r="L784" s="301">
        <f t="shared" si="225"/>
        <v>17135.150000000001</v>
      </c>
    </row>
    <row r="785" spans="2:12" x14ac:dyDescent="0.25">
      <c r="B785" s="314" t="s">
        <v>3005</v>
      </c>
      <c r="C785" s="311" t="s">
        <v>379</v>
      </c>
      <c r="D785" s="311"/>
      <c r="E785" s="312" t="s">
        <v>2215</v>
      </c>
      <c r="F785" s="311"/>
      <c r="G785" s="313"/>
      <c r="H785" s="312" t="s">
        <v>73</v>
      </c>
      <c r="I785" s="311">
        <f>SUBTOTAL(9,I786:I789)</f>
        <v>30021.7</v>
      </c>
      <c r="J785" s="310"/>
      <c r="K785" s="309"/>
      <c r="L785" s="308">
        <f>SUBTOTAL(9,L786:L789)</f>
        <v>39077.11</v>
      </c>
    </row>
    <row r="786" spans="2:12" x14ac:dyDescent="0.25">
      <c r="B786" s="307" t="s">
        <v>3006</v>
      </c>
      <c r="C786" s="305" t="s">
        <v>3007</v>
      </c>
      <c r="D786" s="305" t="s">
        <v>1336</v>
      </c>
      <c r="E786" s="306" t="s">
        <v>3008</v>
      </c>
      <c r="F786" s="305" t="s">
        <v>131</v>
      </c>
      <c r="G786" s="304">
        <v>468.72</v>
      </c>
      <c r="H786" s="303">
        <v>24.07</v>
      </c>
      <c r="I786" s="280">
        <f t="shared" ref="I786:I789" si="226">TRUNC(G786 * H786, 2)</f>
        <v>11282.09</v>
      </c>
      <c r="J786" s="409">
        <f t="shared" si="220"/>
        <v>0.30199999999999999</v>
      </c>
      <c r="K786" s="302">
        <f t="shared" ref="K786:K789" si="227">TRUNC(H786 * (1 + J786), 2)</f>
        <v>31.33</v>
      </c>
      <c r="L786" s="301">
        <f t="shared" ref="L786:L789" si="228">TRUNC(G786 * K786, 2)</f>
        <v>14684.99</v>
      </c>
    </row>
    <row r="787" spans="2:12" ht="12.75" customHeight="1" x14ac:dyDescent="0.25">
      <c r="B787" s="307" t="s">
        <v>3009</v>
      </c>
      <c r="C787" s="305" t="s">
        <v>2217</v>
      </c>
      <c r="D787" s="305" t="s">
        <v>1336</v>
      </c>
      <c r="E787" s="306" t="s">
        <v>2218</v>
      </c>
      <c r="F787" s="305" t="s">
        <v>131</v>
      </c>
      <c r="G787" s="304">
        <v>170.81</v>
      </c>
      <c r="H787" s="303">
        <v>20.059999999999999</v>
      </c>
      <c r="I787" s="280">
        <f t="shared" si="226"/>
        <v>3426.44</v>
      </c>
      <c r="J787" s="409">
        <f t="shared" si="220"/>
        <v>0.30199999999999999</v>
      </c>
      <c r="K787" s="302">
        <f t="shared" si="227"/>
        <v>26.11</v>
      </c>
      <c r="L787" s="301">
        <f t="shared" si="228"/>
        <v>4459.84</v>
      </c>
    </row>
    <row r="788" spans="2:12" ht="12.75" customHeight="1" x14ac:dyDescent="0.25">
      <c r="B788" s="307" t="s">
        <v>3010</v>
      </c>
      <c r="C788" s="305" t="s">
        <v>2220</v>
      </c>
      <c r="D788" s="305" t="s">
        <v>1336</v>
      </c>
      <c r="E788" s="306" t="s">
        <v>2221</v>
      </c>
      <c r="F788" s="305" t="s">
        <v>131</v>
      </c>
      <c r="G788" s="304">
        <v>170.81</v>
      </c>
      <c r="H788" s="303">
        <v>20.059999999999999</v>
      </c>
      <c r="I788" s="280">
        <f t="shared" si="226"/>
        <v>3426.44</v>
      </c>
      <c r="J788" s="409">
        <f t="shared" si="220"/>
        <v>0.30199999999999999</v>
      </c>
      <c r="K788" s="302">
        <f t="shared" si="227"/>
        <v>26.11</v>
      </c>
      <c r="L788" s="301">
        <f t="shared" si="228"/>
        <v>4459.84</v>
      </c>
    </row>
    <row r="789" spans="2:12" ht="12.75" customHeight="1" x14ac:dyDescent="0.25">
      <c r="B789" s="307" t="s">
        <v>3011</v>
      </c>
      <c r="C789" s="305" t="s">
        <v>3012</v>
      </c>
      <c r="D789" s="305" t="s">
        <v>1336</v>
      </c>
      <c r="E789" s="306" t="s">
        <v>3013</v>
      </c>
      <c r="F789" s="305" t="s">
        <v>131</v>
      </c>
      <c r="G789" s="304">
        <v>468.72</v>
      </c>
      <c r="H789" s="303">
        <v>25.36</v>
      </c>
      <c r="I789" s="280">
        <f t="shared" si="226"/>
        <v>11886.73</v>
      </c>
      <c r="J789" s="409">
        <f t="shared" si="220"/>
        <v>0.30199999999999999</v>
      </c>
      <c r="K789" s="302">
        <f t="shared" si="227"/>
        <v>33.01</v>
      </c>
      <c r="L789" s="301">
        <f t="shared" si="228"/>
        <v>15472.44</v>
      </c>
    </row>
    <row r="790" spans="2:12" x14ac:dyDescent="0.25">
      <c r="B790" s="314" t="s">
        <v>3014</v>
      </c>
      <c r="C790" s="311" t="s">
        <v>379</v>
      </c>
      <c r="D790" s="311"/>
      <c r="E790" s="312" t="s">
        <v>3015</v>
      </c>
      <c r="F790" s="311"/>
      <c r="G790" s="313"/>
      <c r="H790" s="312" t="s">
        <v>73</v>
      </c>
      <c r="I790" s="311">
        <f>SUBTOTAL(9,I791:I792)</f>
        <v>140182.96</v>
      </c>
      <c r="J790" s="310"/>
      <c r="K790" s="309"/>
      <c r="L790" s="308">
        <f>SUBTOTAL(9,L791:L792)</f>
        <v>182512.01</v>
      </c>
    </row>
    <row r="791" spans="2:12" x14ac:dyDescent="0.25">
      <c r="B791" s="307" t="s">
        <v>3016</v>
      </c>
      <c r="C791" s="305" t="s">
        <v>3017</v>
      </c>
      <c r="D791" s="305" t="s">
        <v>1336</v>
      </c>
      <c r="E791" s="306" t="s">
        <v>3018</v>
      </c>
      <c r="F791" s="305" t="s">
        <v>131</v>
      </c>
      <c r="G791" s="304">
        <v>697.52</v>
      </c>
      <c r="H791" s="303">
        <v>14.05</v>
      </c>
      <c r="I791" s="280">
        <f t="shared" ref="I791:I792" si="229">TRUNC(G791 * H791, 2)</f>
        <v>9800.15</v>
      </c>
      <c r="J791" s="409">
        <f t="shared" si="220"/>
        <v>0.30199999999999999</v>
      </c>
      <c r="K791" s="302">
        <f t="shared" ref="K791:K792" si="230">TRUNC(H791 * (1 + J791), 2)</f>
        <v>18.29</v>
      </c>
      <c r="L791" s="301">
        <f t="shared" ref="L791:L792" si="231">TRUNC(G791 * K791, 2)</f>
        <v>12757.64</v>
      </c>
    </row>
    <row r="792" spans="2:12" ht="12.75" customHeight="1" x14ac:dyDescent="0.25">
      <c r="B792" s="307" t="s">
        <v>3019</v>
      </c>
      <c r="C792" s="305" t="s">
        <v>3020</v>
      </c>
      <c r="D792" s="305" t="s">
        <v>969</v>
      </c>
      <c r="E792" s="306" t="s">
        <v>3021</v>
      </c>
      <c r="F792" s="305" t="s">
        <v>131</v>
      </c>
      <c r="G792" s="304">
        <v>930.11</v>
      </c>
      <c r="H792" s="303">
        <v>140.18</v>
      </c>
      <c r="I792" s="280">
        <f t="shared" si="229"/>
        <v>130382.81</v>
      </c>
      <c r="J792" s="409">
        <f t="shared" si="220"/>
        <v>0.30199999999999999</v>
      </c>
      <c r="K792" s="302">
        <f t="shared" si="230"/>
        <v>182.51</v>
      </c>
      <c r="L792" s="301">
        <f t="shared" si="231"/>
        <v>169754.37</v>
      </c>
    </row>
    <row r="793" spans="2:12" x14ac:dyDescent="0.25">
      <c r="B793" s="314" t="s">
        <v>3022</v>
      </c>
      <c r="C793" s="311" t="s">
        <v>379</v>
      </c>
      <c r="D793" s="311"/>
      <c r="E793" s="312" t="s">
        <v>32</v>
      </c>
      <c r="F793" s="311"/>
      <c r="G793" s="313"/>
      <c r="H793" s="312" t="s">
        <v>73</v>
      </c>
      <c r="I793" s="311">
        <f>SUBTOTAL(9,I794:I796)</f>
        <v>35760.04</v>
      </c>
      <c r="J793" s="310"/>
      <c r="K793" s="309"/>
      <c r="L793" s="308">
        <f>SUBTOTAL(9,L794:L796)</f>
        <v>46555.7</v>
      </c>
    </row>
    <row r="794" spans="2:12" x14ac:dyDescent="0.25">
      <c r="B794" s="307" t="s">
        <v>3023</v>
      </c>
      <c r="C794" s="305" t="s">
        <v>3024</v>
      </c>
      <c r="D794" s="305" t="s">
        <v>1336</v>
      </c>
      <c r="E794" s="306" t="s">
        <v>3025</v>
      </c>
      <c r="F794" s="305" t="s">
        <v>131</v>
      </c>
      <c r="G794" s="304">
        <v>2671.54</v>
      </c>
      <c r="H794" s="303">
        <v>4.21</v>
      </c>
      <c r="I794" s="280">
        <f t="shared" ref="I794:I796" si="232">TRUNC(G794 * H794, 2)</f>
        <v>11247.18</v>
      </c>
      <c r="J794" s="409">
        <f t="shared" ref="J794:J796" si="233">+$L$3</f>
        <v>0.30199999999999999</v>
      </c>
      <c r="K794" s="302">
        <f t="shared" ref="K794:K796" si="234">TRUNC(H794 * (1 + J794), 2)</f>
        <v>5.48</v>
      </c>
      <c r="L794" s="301">
        <f t="shared" ref="L794:L796" si="235">TRUNC(G794 * K794, 2)</f>
        <v>14640.03</v>
      </c>
    </row>
    <row r="795" spans="2:12" x14ac:dyDescent="0.25">
      <c r="B795" s="307" t="s">
        <v>3026</v>
      </c>
      <c r="C795" s="305" t="s">
        <v>2283</v>
      </c>
      <c r="D795" s="305" t="s">
        <v>142</v>
      </c>
      <c r="E795" s="306" t="s">
        <v>2284</v>
      </c>
      <c r="F795" s="305" t="s">
        <v>131</v>
      </c>
      <c r="G795" s="304">
        <v>7.56</v>
      </c>
      <c r="H795" s="303">
        <v>288.20999999999998</v>
      </c>
      <c r="I795" s="280">
        <f t="shared" si="232"/>
        <v>2178.86</v>
      </c>
      <c r="J795" s="409">
        <f t="shared" si="233"/>
        <v>0.30199999999999999</v>
      </c>
      <c r="K795" s="302">
        <f t="shared" si="234"/>
        <v>375.24</v>
      </c>
      <c r="L795" s="301">
        <f t="shared" si="235"/>
        <v>2836.81</v>
      </c>
    </row>
    <row r="796" spans="2:12" ht="25.5" x14ac:dyDescent="0.25">
      <c r="B796" s="307" t="s">
        <v>3027</v>
      </c>
      <c r="C796" s="305" t="s">
        <v>3028</v>
      </c>
      <c r="D796" s="305" t="s">
        <v>164</v>
      </c>
      <c r="E796" s="306" t="s">
        <v>3029</v>
      </c>
      <c r="F796" s="305" t="s">
        <v>131</v>
      </c>
      <c r="G796" s="304">
        <v>34.36</v>
      </c>
      <c r="H796" s="303">
        <v>650</v>
      </c>
      <c r="I796" s="280">
        <f t="shared" si="232"/>
        <v>22334</v>
      </c>
      <c r="J796" s="409">
        <f t="shared" si="233"/>
        <v>0.30199999999999999</v>
      </c>
      <c r="K796" s="302">
        <f t="shared" si="234"/>
        <v>846.3</v>
      </c>
      <c r="L796" s="301">
        <f t="shared" si="235"/>
        <v>29078.86</v>
      </c>
    </row>
    <row r="797" spans="2:12" x14ac:dyDescent="0.25">
      <c r="B797" s="314" t="s">
        <v>71</v>
      </c>
      <c r="C797" s="311" t="s">
        <v>379</v>
      </c>
      <c r="D797" s="311"/>
      <c r="E797" s="312" t="s">
        <v>3052</v>
      </c>
      <c r="F797" s="311"/>
      <c r="G797" s="313"/>
      <c r="H797" s="312" t="s">
        <v>73</v>
      </c>
      <c r="I797" s="311">
        <f>SUBTOTAL(9,I798:I1483)</f>
        <v>17700240.320000019</v>
      </c>
      <c r="J797" s="310"/>
      <c r="K797" s="309"/>
      <c r="L797" s="308">
        <f>SUBTOTAL(9,L798:L1483)</f>
        <v>22876737.900000025</v>
      </c>
    </row>
    <row r="798" spans="2:12" x14ac:dyDescent="0.25">
      <c r="B798" s="314" t="s">
        <v>150</v>
      </c>
      <c r="C798" s="311" t="s">
        <v>379</v>
      </c>
      <c r="D798" s="311"/>
      <c r="E798" s="312" t="s">
        <v>1370</v>
      </c>
      <c r="F798" s="311"/>
      <c r="G798" s="313">
        <v>1</v>
      </c>
      <c r="H798" s="312" t="s">
        <v>73</v>
      </c>
      <c r="I798" s="311">
        <f>SUBTOTAL(9,I799:I808)</f>
        <v>599576.74000000011</v>
      </c>
      <c r="J798" s="310"/>
      <c r="K798" s="309"/>
      <c r="L798" s="308">
        <f>SUBTOTAL(9,L799:L808)</f>
        <v>780597.36</v>
      </c>
    </row>
    <row r="799" spans="2:12" x14ac:dyDescent="0.25">
      <c r="B799" s="307" t="s">
        <v>151</v>
      </c>
      <c r="C799" s="305" t="s">
        <v>3030</v>
      </c>
      <c r="D799" s="305" t="s">
        <v>130</v>
      </c>
      <c r="E799" s="306" t="s">
        <v>3031</v>
      </c>
      <c r="F799" s="305" t="s">
        <v>3032</v>
      </c>
      <c r="G799" s="304">
        <v>6</v>
      </c>
      <c r="H799" s="303">
        <v>24073.040000000001</v>
      </c>
      <c r="I799" s="280">
        <f t="shared" ref="I799:I808" si="236">TRUNC(G799 * H799, 2)</f>
        <v>144438.24</v>
      </c>
      <c r="J799" s="409">
        <f t="shared" ref="J799:J808" si="237">+$L$3</f>
        <v>0.30199999999999999</v>
      </c>
      <c r="K799" s="302">
        <f t="shared" ref="K799:K808" si="238">TRUNC(H799 * (1 + J799), 2)</f>
        <v>31343.09</v>
      </c>
      <c r="L799" s="301">
        <f t="shared" ref="L799:L808" si="239">TRUNC(G799 * K799, 2)</f>
        <v>188058.54</v>
      </c>
    </row>
    <row r="800" spans="2:12" x14ac:dyDescent="0.25">
      <c r="B800" s="307" t="s">
        <v>152</v>
      </c>
      <c r="C800" s="305" t="s">
        <v>3033</v>
      </c>
      <c r="D800" s="305" t="s">
        <v>130</v>
      </c>
      <c r="E800" s="306" t="s">
        <v>3034</v>
      </c>
      <c r="F800" s="305" t="s">
        <v>3032</v>
      </c>
      <c r="G800" s="304">
        <v>5</v>
      </c>
      <c r="H800" s="303">
        <v>1067.5</v>
      </c>
      <c r="I800" s="280">
        <f t="shared" si="236"/>
        <v>5337.5</v>
      </c>
      <c r="J800" s="409">
        <f t="shared" si="237"/>
        <v>0.30199999999999999</v>
      </c>
      <c r="K800" s="302">
        <f t="shared" si="238"/>
        <v>1389.88</v>
      </c>
      <c r="L800" s="301">
        <f t="shared" si="239"/>
        <v>6949.4</v>
      </c>
    </row>
    <row r="801" spans="2:12" ht="25.5" x14ac:dyDescent="0.25">
      <c r="B801" s="307" t="s">
        <v>153</v>
      </c>
      <c r="C801" s="305" t="s">
        <v>3035</v>
      </c>
      <c r="D801" s="305" t="s">
        <v>164</v>
      </c>
      <c r="E801" s="306" t="s">
        <v>3036</v>
      </c>
      <c r="F801" s="305" t="s">
        <v>131</v>
      </c>
      <c r="G801" s="304">
        <v>580.11</v>
      </c>
      <c r="H801" s="303">
        <v>231.49</v>
      </c>
      <c r="I801" s="280">
        <f t="shared" si="236"/>
        <v>134289.66</v>
      </c>
      <c r="J801" s="409">
        <f t="shared" si="237"/>
        <v>0.30199999999999999</v>
      </c>
      <c r="K801" s="302">
        <f t="shared" si="238"/>
        <v>301.39</v>
      </c>
      <c r="L801" s="301">
        <f t="shared" si="239"/>
        <v>174839.35</v>
      </c>
    </row>
    <row r="802" spans="2:12" ht="38.25" x14ac:dyDescent="0.25">
      <c r="B802" s="307" t="s">
        <v>3037</v>
      </c>
      <c r="C802" s="305" t="s">
        <v>3038</v>
      </c>
      <c r="D802" s="305" t="s">
        <v>130</v>
      </c>
      <c r="E802" s="306" t="s">
        <v>3039</v>
      </c>
      <c r="F802" s="305" t="s">
        <v>188</v>
      </c>
      <c r="G802" s="304">
        <v>847.66</v>
      </c>
      <c r="H802" s="303">
        <v>47.32</v>
      </c>
      <c r="I802" s="280">
        <f t="shared" si="236"/>
        <v>40111.269999999997</v>
      </c>
      <c r="J802" s="409">
        <f t="shared" si="237"/>
        <v>0.30199999999999999</v>
      </c>
      <c r="K802" s="302">
        <f t="shared" si="238"/>
        <v>61.61</v>
      </c>
      <c r="L802" s="301">
        <f t="shared" si="239"/>
        <v>52224.33</v>
      </c>
    </row>
    <row r="803" spans="2:12" ht="38.25" x14ac:dyDescent="0.25">
      <c r="B803" s="307" t="s">
        <v>3040</v>
      </c>
      <c r="C803" s="305" t="s">
        <v>3041</v>
      </c>
      <c r="D803" s="305" t="s">
        <v>130</v>
      </c>
      <c r="E803" s="306" t="s">
        <v>3042</v>
      </c>
      <c r="F803" s="305" t="s">
        <v>188</v>
      </c>
      <c r="G803" s="304">
        <v>175.79</v>
      </c>
      <c r="H803" s="303">
        <v>280.64</v>
      </c>
      <c r="I803" s="280">
        <f t="shared" si="236"/>
        <v>49333.7</v>
      </c>
      <c r="J803" s="409">
        <f t="shared" si="237"/>
        <v>0.30199999999999999</v>
      </c>
      <c r="K803" s="302">
        <f t="shared" si="238"/>
        <v>365.39</v>
      </c>
      <c r="L803" s="301">
        <f t="shared" si="239"/>
        <v>64231.9</v>
      </c>
    </row>
    <row r="804" spans="2:12" ht="25.5" x14ac:dyDescent="0.25">
      <c r="B804" s="307" t="s">
        <v>3043</v>
      </c>
      <c r="C804" s="305" t="s">
        <v>2289</v>
      </c>
      <c r="D804" s="305" t="s">
        <v>130</v>
      </c>
      <c r="E804" s="306" t="s">
        <v>2290</v>
      </c>
      <c r="F804" s="305" t="s">
        <v>136</v>
      </c>
      <c r="G804" s="304">
        <v>64</v>
      </c>
      <c r="H804" s="303">
        <v>309.2</v>
      </c>
      <c r="I804" s="280">
        <f t="shared" si="236"/>
        <v>19788.8</v>
      </c>
      <c r="J804" s="409">
        <f t="shared" si="237"/>
        <v>0.30199999999999999</v>
      </c>
      <c r="K804" s="302">
        <f t="shared" si="238"/>
        <v>402.57</v>
      </c>
      <c r="L804" s="301">
        <f t="shared" si="239"/>
        <v>25764.48</v>
      </c>
    </row>
    <row r="805" spans="2:12" ht="25.5" x14ac:dyDescent="0.25">
      <c r="B805" s="307" t="s">
        <v>3044</v>
      </c>
      <c r="C805" s="305" t="s">
        <v>2291</v>
      </c>
      <c r="D805" s="305" t="s">
        <v>130</v>
      </c>
      <c r="E805" s="306" t="s">
        <v>2292</v>
      </c>
      <c r="F805" s="305" t="s">
        <v>2293</v>
      </c>
      <c r="G805" s="304">
        <v>16</v>
      </c>
      <c r="H805" s="303">
        <v>805</v>
      </c>
      <c r="I805" s="280">
        <f t="shared" si="236"/>
        <v>12880</v>
      </c>
      <c r="J805" s="409">
        <f t="shared" si="237"/>
        <v>0.30199999999999999</v>
      </c>
      <c r="K805" s="302">
        <f t="shared" si="238"/>
        <v>1048.1099999999999</v>
      </c>
      <c r="L805" s="301">
        <f t="shared" si="239"/>
        <v>16769.759999999998</v>
      </c>
    </row>
    <row r="806" spans="2:12" x14ac:dyDescent="0.25">
      <c r="B806" s="307" t="s">
        <v>3045</v>
      </c>
      <c r="C806" s="305" t="s">
        <v>3046</v>
      </c>
      <c r="D806" s="305" t="s">
        <v>142</v>
      </c>
      <c r="E806" s="306" t="s">
        <v>3047</v>
      </c>
      <c r="F806" s="305" t="s">
        <v>131</v>
      </c>
      <c r="G806" s="304">
        <v>2684.47</v>
      </c>
      <c r="H806" s="303">
        <v>26.39</v>
      </c>
      <c r="I806" s="280">
        <f t="shared" si="236"/>
        <v>70843.16</v>
      </c>
      <c r="J806" s="409">
        <f t="shared" si="237"/>
        <v>0.30199999999999999</v>
      </c>
      <c r="K806" s="302">
        <f t="shared" si="238"/>
        <v>34.35</v>
      </c>
      <c r="L806" s="301">
        <f t="shared" si="239"/>
        <v>92211.54</v>
      </c>
    </row>
    <row r="807" spans="2:12" ht="38.25" x14ac:dyDescent="0.25">
      <c r="B807" s="307" t="s">
        <v>3048</v>
      </c>
      <c r="C807" s="305" t="s">
        <v>3049</v>
      </c>
      <c r="D807" s="305" t="s">
        <v>130</v>
      </c>
      <c r="E807" s="306" t="s">
        <v>3050</v>
      </c>
      <c r="F807" s="305" t="s">
        <v>188</v>
      </c>
      <c r="G807" s="304">
        <v>485.92</v>
      </c>
      <c r="H807" s="303">
        <v>49.84</v>
      </c>
      <c r="I807" s="280">
        <f t="shared" si="236"/>
        <v>24218.25</v>
      </c>
      <c r="J807" s="409">
        <f t="shared" si="237"/>
        <v>0.30199999999999999</v>
      </c>
      <c r="K807" s="302">
        <f t="shared" si="238"/>
        <v>64.89</v>
      </c>
      <c r="L807" s="301">
        <f t="shared" si="239"/>
        <v>31531.34</v>
      </c>
    </row>
    <row r="808" spans="2:12" x14ac:dyDescent="0.25">
      <c r="B808" s="307" t="s">
        <v>3051</v>
      </c>
      <c r="C808" s="305" t="s">
        <v>718</v>
      </c>
      <c r="D808" s="305" t="s">
        <v>1336</v>
      </c>
      <c r="E808" s="306" t="s">
        <v>140</v>
      </c>
      <c r="F808" s="305" t="s">
        <v>339</v>
      </c>
      <c r="G808" s="304">
        <v>2808</v>
      </c>
      <c r="H808" s="303">
        <v>35.020000000000003</v>
      </c>
      <c r="I808" s="280">
        <f t="shared" si="236"/>
        <v>98336.16</v>
      </c>
      <c r="J808" s="409">
        <f t="shared" si="237"/>
        <v>0.30199999999999999</v>
      </c>
      <c r="K808" s="302">
        <f t="shared" si="238"/>
        <v>45.59</v>
      </c>
      <c r="L808" s="301">
        <f t="shared" si="239"/>
        <v>128016.72</v>
      </c>
    </row>
    <row r="809" spans="2:12" x14ac:dyDescent="0.25">
      <c r="B809" s="314" t="s">
        <v>204</v>
      </c>
      <c r="C809" s="311" t="s">
        <v>379</v>
      </c>
      <c r="D809" s="311"/>
      <c r="E809" s="312" t="s">
        <v>1375</v>
      </c>
      <c r="F809" s="311"/>
      <c r="G809" s="313"/>
      <c r="H809" s="312" t="s">
        <v>73</v>
      </c>
      <c r="I809" s="311">
        <f>SUBTOTAL(9,I810:I814)</f>
        <v>17722.64</v>
      </c>
      <c r="J809" s="310"/>
      <c r="K809" s="309"/>
      <c r="L809" s="308">
        <f>SUBTOTAL(9,L810:L814)</f>
        <v>23066.5</v>
      </c>
    </row>
    <row r="810" spans="2:12" x14ac:dyDescent="0.25">
      <c r="B810" s="307" t="s">
        <v>205</v>
      </c>
      <c r="C810" s="305" t="s">
        <v>722</v>
      </c>
      <c r="D810" s="305" t="s">
        <v>1336</v>
      </c>
      <c r="E810" s="306" t="s">
        <v>149</v>
      </c>
      <c r="F810" s="305" t="s">
        <v>138</v>
      </c>
      <c r="G810" s="304">
        <v>323.45999999999998</v>
      </c>
      <c r="H810" s="303">
        <v>48.31</v>
      </c>
      <c r="I810" s="280">
        <f t="shared" ref="I810:I814" si="240">TRUNC(G810 * H810, 2)</f>
        <v>15626.35</v>
      </c>
      <c r="J810" s="409">
        <f t="shared" ref="J810:J818" si="241">+$L$3</f>
        <v>0.30199999999999999</v>
      </c>
      <c r="K810" s="302">
        <f t="shared" ref="K810:K814" si="242">TRUNC(H810 * (1 + J810), 2)</f>
        <v>62.89</v>
      </c>
      <c r="L810" s="301">
        <f t="shared" ref="L810:L814" si="243">TRUNC(G810 * K810, 2)</f>
        <v>20342.39</v>
      </c>
    </row>
    <row r="811" spans="2:12" x14ac:dyDescent="0.25">
      <c r="B811" s="307" t="s">
        <v>206</v>
      </c>
      <c r="C811" s="305" t="s">
        <v>791</v>
      </c>
      <c r="D811" s="305" t="s">
        <v>1336</v>
      </c>
      <c r="E811" s="306" t="s">
        <v>226</v>
      </c>
      <c r="F811" s="305" t="s">
        <v>138</v>
      </c>
      <c r="G811" s="304">
        <v>143.44</v>
      </c>
      <c r="H811" s="303">
        <v>5.12</v>
      </c>
      <c r="I811" s="280">
        <f t="shared" si="240"/>
        <v>734.41</v>
      </c>
      <c r="J811" s="409">
        <f t="shared" si="241"/>
        <v>0.30199999999999999</v>
      </c>
      <c r="K811" s="302">
        <f t="shared" si="242"/>
        <v>6.66</v>
      </c>
      <c r="L811" s="301">
        <f t="shared" si="243"/>
        <v>955.31</v>
      </c>
    </row>
    <row r="812" spans="2:12" x14ac:dyDescent="0.25">
      <c r="B812" s="307" t="s">
        <v>919</v>
      </c>
      <c r="C812" s="305" t="s">
        <v>904</v>
      </c>
      <c r="D812" s="305" t="s">
        <v>1336</v>
      </c>
      <c r="E812" s="306" t="s">
        <v>905</v>
      </c>
      <c r="F812" s="305" t="s">
        <v>138</v>
      </c>
      <c r="G812" s="304">
        <v>136.11000000000001</v>
      </c>
      <c r="H812" s="303">
        <v>2.33</v>
      </c>
      <c r="I812" s="280">
        <f t="shared" si="240"/>
        <v>317.13</v>
      </c>
      <c r="J812" s="409">
        <f t="shared" si="241"/>
        <v>0.30199999999999999</v>
      </c>
      <c r="K812" s="302">
        <f t="shared" si="242"/>
        <v>3.03</v>
      </c>
      <c r="L812" s="301">
        <f t="shared" si="243"/>
        <v>412.41</v>
      </c>
    </row>
    <row r="813" spans="2:12" x14ac:dyDescent="0.25">
      <c r="B813" s="307" t="s">
        <v>3053</v>
      </c>
      <c r="C813" s="305" t="s">
        <v>739</v>
      </c>
      <c r="D813" s="305" t="s">
        <v>1336</v>
      </c>
      <c r="E813" s="306" t="s">
        <v>224</v>
      </c>
      <c r="F813" s="305" t="s">
        <v>131</v>
      </c>
      <c r="G813" s="304">
        <v>365.95</v>
      </c>
      <c r="H813" s="303">
        <v>0.56000000000000005</v>
      </c>
      <c r="I813" s="280">
        <f t="shared" si="240"/>
        <v>204.93</v>
      </c>
      <c r="J813" s="409">
        <f t="shared" si="241"/>
        <v>0.30199999999999999</v>
      </c>
      <c r="K813" s="302">
        <f t="shared" si="242"/>
        <v>0.72</v>
      </c>
      <c r="L813" s="301">
        <f t="shared" si="243"/>
        <v>263.48</v>
      </c>
    </row>
    <row r="814" spans="2:12" x14ac:dyDescent="0.25">
      <c r="B814" s="307" t="s">
        <v>3054</v>
      </c>
      <c r="C814" s="305" t="s">
        <v>1376</v>
      </c>
      <c r="D814" s="305" t="s">
        <v>1336</v>
      </c>
      <c r="E814" s="306" t="s">
        <v>1377</v>
      </c>
      <c r="F814" s="305" t="s">
        <v>138</v>
      </c>
      <c r="G814" s="304">
        <v>575.22</v>
      </c>
      <c r="H814" s="303">
        <v>1.46</v>
      </c>
      <c r="I814" s="280">
        <f t="shared" si="240"/>
        <v>839.82</v>
      </c>
      <c r="J814" s="409">
        <f t="shared" si="241"/>
        <v>0.30199999999999999</v>
      </c>
      <c r="K814" s="302">
        <f t="shared" si="242"/>
        <v>1.9</v>
      </c>
      <c r="L814" s="301">
        <f t="shared" si="243"/>
        <v>1092.9100000000001</v>
      </c>
    </row>
    <row r="815" spans="2:12" x14ac:dyDescent="0.25">
      <c r="B815" s="314" t="s">
        <v>207</v>
      </c>
      <c r="C815" s="311" t="s">
        <v>379</v>
      </c>
      <c r="D815" s="311"/>
      <c r="E815" s="312" t="s">
        <v>1379</v>
      </c>
      <c r="F815" s="311"/>
      <c r="G815" s="313"/>
      <c r="H815" s="312" t="s">
        <v>73</v>
      </c>
      <c r="I815" s="311">
        <f>SUBTOTAL(9,I816:I818)</f>
        <v>80158.350000000006</v>
      </c>
      <c r="J815" s="310"/>
      <c r="K815" s="309"/>
      <c r="L815" s="308">
        <f>SUBTOTAL(9,L816:L818)</f>
        <v>104304.98000000001</v>
      </c>
    </row>
    <row r="816" spans="2:12" x14ac:dyDescent="0.25">
      <c r="B816" s="307" t="s">
        <v>208</v>
      </c>
      <c r="C816" s="305" t="s">
        <v>1381</v>
      </c>
      <c r="D816" s="305" t="s">
        <v>1336</v>
      </c>
      <c r="E816" s="306" t="s">
        <v>1382</v>
      </c>
      <c r="F816" s="305" t="s">
        <v>138</v>
      </c>
      <c r="G816" s="304">
        <v>142.69</v>
      </c>
      <c r="H816" s="303">
        <v>110.23</v>
      </c>
      <c r="I816" s="280">
        <f t="shared" ref="I816:I818" si="244">TRUNC(G816 * H816, 2)</f>
        <v>15728.71</v>
      </c>
      <c r="J816" s="409">
        <f t="shared" si="241"/>
        <v>0.30199999999999999</v>
      </c>
      <c r="K816" s="302">
        <f t="shared" ref="K816:K818" si="245">TRUNC(H816 * (1 + J816), 2)</f>
        <v>143.51</v>
      </c>
      <c r="L816" s="301">
        <f t="shared" ref="L816:L818" si="246">TRUNC(G816 * K816, 2)</f>
        <v>20477.439999999999</v>
      </c>
    </row>
    <row r="817" spans="2:12" x14ac:dyDescent="0.25">
      <c r="B817" s="307" t="s">
        <v>209</v>
      </c>
      <c r="C817" s="305" t="s">
        <v>908</v>
      </c>
      <c r="D817" s="305" t="s">
        <v>1336</v>
      </c>
      <c r="E817" s="306" t="s">
        <v>909</v>
      </c>
      <c r="F817" s="305" t="s">
        <v>910</v>
      </c>
      <c r="G817" s="304">
        <v>11504.48</v>
      </c>
      <c r="H817" s="303">
        <v>2.6</v>
      </c>
      <c r="I817" s="280">
        <f t="shared" si="244"/>
        <v>29911.64</v>
      </c>
      <c r="J817" s="409">
        <f t="shared" si="241"/>
        <v>0.30199999999999999</v>
      </c>
      <c r="K817" s="302">
        <f t="shared" si="245"/>
        <v>3.38</v>
      </c>
      <c r="L817" s="301">
        <f t="shared" si="246"/>
        <v>38885.14</v>
      </c>
    </row>
    <row r="818" spans="2:12" ht="25.5" x14ac:dyDescent="0.25">
      <c r="B818" s="307" t="s">
        <v>1029</v>
      </c>
      <c r="C818" s="305" t="s">
        <v>3055</v>
      </c>
      <c r="D818" s="305" t="s">
        <v>1337</v>
      </c>
      <c r="E818" s="306" t="s">
        <v>3056</v>
      </c>
      <c r="F818" s="305" t="s">
        <v>239</v>
      </c>
      <c r="G818" s="304">
        <v>60</v>
      </c>
      <c r="H818" s="303">
        <v>575.29999999999995</v>
      </c>
      <c r="I818" s="280">
        <f t="shared" si="244"/>
        <v>34518</v>
      </c>
      <c r="J818" s="409">
        <f t="shared" si="241"/>
        <v>0.30199999999999999</v>
      </c>
      <c r="K818" s="302">
        <f t="shared" si="245"/>
        <v>749.04</v>
      </c>
      <c r="L818" s="301">
        <f t="shared" si="246"/>
        <v>44942.400000000001</v>
      </c>
    </row>
    <row r="819" spans="2:12" x14ac:dyDescent="0.25">
      <c r="B819" s="314" t="s">
        <v>210</v>
      </c>
      <c r="C819" s="311" t="s">
        <v>379</v>
      </c>
      <c r="D819" s="311"/>
      <c r="E819" s="312" t="s">
        <v>1385</v>
      </c>
      <c r="F819" s="311"/>
      <c r="G819" s="313"/>
      <c r="H819" s="312" t="s">
        <v>73</v>
      </c>
      <c r="I819" s="311">
        <f>SUBTOTAL(9,I820:I859)</f>
        <v>202547.49999999994</v>
      </c>
      <c r="J819" s="310"/>
      <c r="K819" s="309"/>
      <c r="L819" s="308">
        <f>SUBTOTAL(9,L820:L859)</f>
        <v>263684.36</v>
      </c>
    </row>
    <row r="820" spans="2:12" x14ac:dyDescent="0.25">
      <c r="B820" s="314" t="s">
        <v>211</v>
      </c>
      <c r="C820" s="311" t="s">
        <v>379</v>
      </c>
      <c r="D820" s="311"/>
      <c r="E820" s="312" t="s">
        <v>341</v>
      </c>
      <c r="F820" s="311"/>
      <c r="G820" s="313"/>
      <c r="H820" s="312" t="s">
        <v>73</v>
      </c>
      <c r="I820" s="311">
        <f>SUBTOTAL(9,I821:I821)</f>
        <v>7532.54</v>
      </c>
      <c r="J820" s="310"/>
      <c r="K820" s="309"/>
      <c r="L820" s="308">
        <f>SUBTOTAL(9,L821:L821)</f>
        <v>9807.32</v>
      </c>
    </row>
    <row r="821" spans="2:12" ht="25.5" x14ac:dyDescent="0.25">
      <c r="B821" s="307" t="s">
        <v>921</v>
      </c>
      <c r="C821" s="305" t="s">
        <v>782</v>
      </c>
      <c r="D821" s="305" t="s">
        <v>1337</v>
      </c>
      <c r="E821" s="306" t="s">
        <v>592</v>
      </c>
      <c r="F821" s="305" t="s">
        <v>138</v>
      </c>
      <c r="G821" s="304">
        <v>13.4</v>
      </c>
      <c r="H821" s="303">
        <v>562.13</v>
      </c>
      <c r="I821" s="280">
        <f t="shared" ref="I821" si="247">TRUNC(G821 * H821, 2)</f>
        <v>7532.54</v>
      </c>
      <c r="J821" s="409">
        <f t="shared" ref="J821:J859" si="248">+$L$3</f>
        <v>0.30199999999999999</v>
      </c>
      <c r="K821" s="302">
        <f t="shared" ref="K821" si="249">TRUNC(H821 * (1 + J821), 2)</f>
        <v>731.89</v>
      </c>
      <c r="L821" s="301">
        <f t="shared" ref="L821" si="250">TRUNC(G821 * K821, 2)</f>
        <v>9807.32</v>
      </c>
    </row>
    <row r="822" spans="2:12" x14ac:dyDescent="0.25">
      <c r="B822" s="314" t="s">
        <v>593</v>
      </c>
      <c r="C822" s="311" t="s">
        <v>379</v>
      </c>
      <c r="D822" s="311"/>
      <c r="E822" s="312" t="s">
        <v>342</v>
      </c>
      <c r="F822" s="311"/>
      <c r="G822" s="313"/>
      <c r="H822" s="312" t="s">
        <v>73</v>
      </c>
      <c r="I822" s="311">
        <f>SUBTOTAL(9,I823:I835)</f>
        <v>70404.73000000001</v>
      </c>
      <c r="J822" s="310"/>
      <c r="K822" s="309"/>
      <c r="L822" s="308">
        <f>SUBTOTAL(9,L823:L835)</f>
        <v>91658.49</v>
      </c>
    </row>
    <row r="823" spans="2:12" x14ac:dyDescent="0.25">
      <c r="B823" s="307" t="s">
        <v>946</v>
      </c>
      <c r="C823" s="305" t="s">
        <v>1406</v>
      </c>
      <c r="D823" s="305" t="s">
        <v>1336</v>
      </c>
      <c r="E823" s="306" t="s">
        <v>1407</v>
      </c>
      <c r="F823" s="305" t="s">
        <v>138</v>
      </c>
      <c r="G823" s="304">
        <v>4.3</v>
      </c>
      <c r="H823" s="303">
        <v>513.11</v>
      </c>
      <c r="I823" s="280">
        <f t="shared" ref="I823:I835" si="251">TRUNC(G823 * H823, 2)</f>
        <v>2206.37</v>
      </c>
      <c r="J823" s="409">
        <f t="shared" si="248"/>
        <v>0.30199999999999999</v>
      </c>
      <c r="K823" s="302">
        <f t="shared" ref="K823:K835" si="252">TRUNC(H823 * (1 + J823), 2)</f>
        <v>668.06</v>
      </c>
      <c r="L823" s="301">
        <f t="shared" ref="L823:L835" si="253">TRUNC(G823 * K823, 2)</f>
        <v>2872.65</v>
      </c>
    </row>
    <row r="824" spans="2:12" ht="12.75" customHeight="1" x14ac:dyDescent="0.25">
      <c r="B824" s="307" t="s">
        <v>947</v>
      </c>
      <c r="C824" s="305" t="s">
        <v>1248</v>
      </c>
      <c r="D824" s="305" t="s">
        <v>1336</v>
      </c>
      <c r="E824" s="306" t="s">
        <v>1249</v>
      </c>
      <c r="F824" s="305" t="s">
        <v>138</v>
      </c>
      <c r="G824" s="304">
        <v>4.3</v>
      </c>
      <c r="H824" s="303">
        <v>64.319999999999993</v>
      </c>
      <c r="I824" s="280">
        <f t="shared" si="251"/>
        <v>276.57</v>
      </c>
      <c r="J824" s="409">
        <f t="shared" si="248"/>
        <v>0.30199999999999999</v>
      </c>
      <c r="K824" s="302">
        <f t="shared" si="252"/>
        <v>83.74</v>
      </c>
      <c r="L824" s="301">
        <f t="shared" si="253"/>
        <v>360.08</v>
      </c>
    </row>
    <row r="825" spans="2:12" x14ac:dyDescent="0.25">
      <c r="B825" s="307" t="s">
        <v>3057</v>
      </c>
      <c r="C825" s="305" t="s">
        <v>1410</v>
      </c>
      <c r="D825" s="305" t="s">
        <v>1336</v>
      </c>
      <c r="E825" s="306" t="s">
        <v>1411</v>
      </c>
      <c r="F825" s="305" t="s">
        <v>131</v>
      </c>
      <c r="G825" s="304">
        <v>142.63999999999999</v>
      </c>
      <c r="H825" s="303">
        <v>142.93</v>
      </c>
      <c r="I825" s="280">
        <f t="shared" si="251"/>
        <v>20387.53</v>
      </c>
      <c r="J825" s="409">
        <f t="shared" si="248"/>
        <v>0.30199999999999999</v>
      </c>
      <c r="K825" s="302">
        <f t="shared" si="252"/>
        <v>186.09</v>
      </c>
      <c r="L825" s="301">
        <f t="shared" si="253"/>
        <v>26543.87</v>
      </c>
    </row>
    <row r="826" spans="2:12" x14ac:dyDescent="0.25">
      <c r="B826" s="307" t="s">
        <v>3058</v>
      </c>
      <c r="C826" s="305" t="s">
        <v>731</v>
      </c>
      <c r="D826" s="305" t="s">
        <v>1336</v>
      </c>
      <c r="E826" s="306" t="s">
        <v>913</v>
      </c>
      <c r="F826" s="305" t="s">
        <v>156</v>
      </c>
      <c r="G826" s="304">
        <v>104.72</v>
      </c>
      <c r="H826" s="303">
        <v>11.96</v>
      </c>
      <c r="I826" s="280">
        <f t="shared" si="251"/>
        <v>1252.45</v>
      </c>
      <c r="J826" s="409">
        <f t="shared" si="248"/>
        <v>0.30199999999999999</v>
      </c>
      <c r="K826" s="302">
        <f t="shared" si="252"/>
        <v>15.57</v>
      </c>
      <c r="L826" s="301">
        <f t="shared" si="253"/>
        <v>1630.49</v>
      </c>
    </row>
    <row r="827" spans="2:12" x14ac:dyDescent="0.25">
      <c r="B827" s="307" t="s">
        <v>3059</v>
      </c>
      <c r="C827" s="305" t="s">
        <v>732</v>
      </c>
      <c r="D827" s="305" t="s">
        <v>1336</v>
      </c>
      <c r="E827" s="306" t="s">
        <v>1391</v>
      </c>
      <c r="F827" s="305" t="s">
        <v>156</v>
      </c>
      <c r="G827" s="304">
        <v>244.2</v>
      </c>
      <c r="H827" s="303">
        <v>11.8</v>
      </c>
      <c r="I827" s="280">
        <f t="shared" si="251"/>
        <v>2881.56</v>
      </c>
      <c r="J827" s="409">
        <f t="shared" si="248"/>
        <v>0.30199999999999999</v>
      </c>
      <c r="K827" s="302">
        <f t="shared" si="252"/>
        <v>15.36</v>
      </c>
      <c r="L827" s="301">
        <f t="shared" si="253"/>
        <v>3750.91</v>
      </c>
    </row>
    <row r="828" spans="2:12" x14ac:dyDescent="0.25">
      <c r="B828" s="307" t="s">
        <v>3060</v>
      </c>
      <c r="C828" s="305" t="s">
        <v>734</v>
      </c>
      <c r="D828" s="305" t="s">
        <v>1336</v>
      </c>
      <c r="E828" s="306" t="s">
        <v>1393</v>
      </c>
      <c r="F828" s="305" t="s">
        <v>156</v>
      </c>
      <c r="G828" s="304">
        <v>219.99</v>
      </c>
      <c r="H828" s="303">
        <v>11.53</v>
      </c>
      <c r="I828" s="280">
        <f t="shared" si="251"/>
        <v>2536.48</v>
      </c>
      <c r="J828" s="409">
        <f t="shared" si="248"/>
        <v>0.30199999999999999</v>
      </c>
      <c r="K828" s="302">
        <f t="shared" si="252"/>
        <v>15.01</v>
      </c>
      <c r="L828" s="301">
        <f t="shared" si="253"/>
        <v>3302.04</v>
      </c>
    </row>
    <row r="829" spans="2:12" x14ac:dyDescent="0.25">
      <c r="B829" s="307" t="s">
        <v>3061</v>
      </c>
      <c r="C829" s="305" t="s">
        <v>779</v>
      </c>
      <c r="D829" s="305" t="s">
        <v>1336</v>
      </c>
      <c r="E829" s="306" t="s">
        <v>1415</v>
      </c>
      <c r="F829" s="305" t="s">
        <v>156</v>
      </c>
      <c r="G829" s="304">
        <v>259.38</v>
      </c>
      <c r="H829" s="303">
        <v>12.27</v>
      </c>
      <c r="I829" s="280">
        <f t="shared" si="251"/>
        <v>3182.59</v>
      </c>
      <c r="J829" s="409">
        <f t="shared" si="248"/>
        <v>0.30199999999999999</v>
      </c>
      <c r="K829" s="302">
        <f t="shared" si="252"/>
        <v>15.97</v>
      </c>
      <c r="L829" s="301">
        <f t="shared" si="253"/>
        <v>4142.29</v>
      </c>
    </row>
    <row r="830" spans="2:12" x14ac:dyDescent="0.25">
      <c r="B830" s="307" t="s">
        <v>3062</v>
      </c>
      <c r="C830" s="305" t="s">
        <v>1457</v>
      </c>
      <c r="D830" s="305" t="s">
        <v>1336</v>
      </c>
      <c r="E830" s="306" t="s">
        <v>1458</v>
      </c>
      <c r="F830" s="305" t="s">
        <v>156</v>
      </c>
      <c r="G830" s="304">
        <v>381.47</v>
      </c>
      <c r="H830" s="303">
        <v>12.14</v>
      </c>
      <c r="I830" s="280">
        <f t="shared" si="251"/>
        <v>4631.04</v>
      </c>
      <c r="J830" s="409">
        <f t="shared" si="248"/>
        <v>0.30199999999999999</v>
      </c>
      <c r="K830" s="302">
        <f t="shared" si="252"/>
        <v>15.8</v>
      </c>
      <c r="L830" s="301">
        <f t="shared" si="253"/>
        <v>6027.22</v>
      </c>
    </row>
    <row r="831" spans="2:12" x14ac:dyDescent="0.25">
      <c r="B831" s="307" t="s">
        <v>3063</v>
      </c>
      <c r="C831" s="305" t="s">
        <v>729</v>
      </c>
      <c r="D831" s="305" t="s">
        <v>1336</v>
      </c>
      <c r="E831" s="306" t="s">
        <v>155</v>
      </c>
      <c r="F831" s="305" t="s">
        <v>156</v>
      </c>
      <c r="G831" s="304">
        <v>204.93</v>
      </c>
      <c r="H831" s="303">
        <v>11.81</v>
      </c>
      <c r="I831" s="280">
        <f t="shared" si="251"/>
        <v>2420.2199999999998</v>
      </c>
      <c r="J831" s="409">
        <f t="shared" si="248"/>
        <v>0.30199999999999999</v>
      </c>
      <c r="K831" s="302">
        <f t="shared" si="252"/>
        <v>15.37</v>
      </c>
      <c r="L831" s="301">
        <f t="shared" si="253"/>
        <v>3149.77</v>
      </c>
    </row>
    <row r="832" spans="2:12" x14ac:dyDescent="0.25">
      <c r="B832" s="307" t="s">
        <v>3064</v>
      </c>
      <c r="C832" s="305" t="s">
        <v>1396</v>
      </c>
      <c r="D832" s="305" t="s">
        <v>1336</v>
      </c>
      <c r="E832" s="306" t="s">
        <v>1397</v>
      </c>
      <c r="F832" s="305" t="s">
        <v>138</v>
      </c>
      <c r="G832" s="304">
        <v>42.09</v>
      </c>
      <c r="H832" s="303">
        <v>604.6</v>
      </c>
      <c r="I832" s="280">
        <f t="shared" si="251"/>
        <v>25447.61</v>
      </c>
      <c r="J832" s="409">
        <f t="shared" si="248"/>
        <v>0.30199999999999999</v>
      </c>
      <c r="K832" s="302">
        <f t="shared" si="252"/>
        <v>787.18</v>
      </c>
      <c r="L832" s="301">
        <f t="shared" si="253"/>
        <v>33132.400000000001</v>
      </c>
    </row>
    <row r="833" spans="2:12" x14ac:dyDescent="0.25">
      <c r="B833" s="307" t="s">
        <v>3065</v>
      </c>
      <c r="C833" s="305" t="s">
        <v>1399</v>
      </c>
      <c r="D833" s="305" t="s">
        <v>1336</v>
      </c>
      <c r="E833" s="306" t="s">
        <v>1400</v>
      </c>
      <c r="F833" s="305" t="s">
        <v>138</v>
      </c>
      <c r="G833" s="304">
        <v>42.09</v>
      </c>
      <c r="H833" s="303">
        <v>56.67</v>
      </c>
      <c r="I833" s="280">
        <f t="shared" si="251"/>
        <v>2385.2399999999998</v>
      </c>
      <c r="J833" s="409">
        <f t="shared" si="248"/>
        <v>0.30199999999999999</v>
      </c>
      <c r="K833" s="302">
        <f t="shared" si="252"/>
        <v>73.78</v>
      </c>
      <c r="L833" s="301">
        <f t="shared" si="253"/>
        <v>3105.4</v>
      </c>
    </row>
    <row r="834" spans="2:12" x14ac:dyDescent="0.25">
      <c r="B834" s="307" t="s">
        <v>3066</v>
      </c>
      <c r="C834" s="305" t="s">
        <v>1042</v>
      </c>
      <c r="D834" s="305" t="s">
        <v>1336</v>
      </c>
      <c r="E834" s="306" t="s">
        <v>1043</v>
      </c>
      <c r="F834" s="305" t="s">
        <v>138</v>
      </c>
      <c r="G834" s="304">
        <v>42.09</v>
      </c>
      <c r="H834" s="303">
        <v>53.72</v>
      </c>
      <c r="I834" s="280">
        <f t="shared" si="251"/>
        <v>2261.0700000000002</v>
      </c>
      <c r="J834" s="409">
        <f t="shared" si="248"/>
        <v>0.30199999999999999</v>
      </c>
      <c r="K834" s="302">
        <f t="shared" si="252"/>
        <v>69.94</v>
      </c>
      <c r="L834" s="301">
        <f t="shared" si="253"/>
        <v>2943.77</v>
      </c>
    </row>
    <row r="835" spans="2:12" x14ac:dyDescent="0.25">
      <c r="B835" s="307" t="s">
        <v>3067</v>
      </c>
      <c r="C835" s="305" t="s">
        <v>789</v>
      </c>
      <c r="D835" s="305" t="s">
        <v>1336</v>
      </c>
      <c r="E835" s="306" t="s">
        <v>154</v>
      </c>
      <c r="F835" s="305" t="s">
        <v>137</v>
      </c>
      <c r="G835" s="304">
        <v>32</v>
      </c>
      <c r="H835" s="303">
        <v>16.75</v>
      </c>
      <c r="I835" s="280">
        <f t="shared" si="251"/>
        <v>536</v>
      </c>
      <c r="J835" s="409">
        <f t="shared" si="248"/>
        <v>0.30199999999999999</v>
      </c>
      <c r="K835" s="302">
        <f t="shared" si="252"/>
        <v>21.8</v>
      </c>
      <c r="L835" s="301">
        <f t="shared" si="253"/>
        <v>697.6</v>
      </c>
    </row>
    <row r="836" spans="2:12" x14ac:dyDescent="0.25">
      <c r="B836" s="314" t="s">
        <v>927</v>
      </c>
      <c r="C836" s="311" t="s">
        <v>379</v>
      </c>
      <c r="D836" s="311"/>
      <c r="E836" s="312" t="s">
        <v>343</v>
      </c>
      <c r="F836" s="311"/>
      <c r="G836" s="313"/>
      <c r="H836" s="312" t="s">
        <v>73</v>
      </c>
      <c r="I836" s="311">
        <f>SUBTOTAL(9,I837:I850)</f>
        <v>100861.95999999999</v>
      </c>
      <c r="J836" s="310"/>
      <c r="K836" s="309"/>
      <c r="L836" s="308">
        <f>SUBTOTAL(9,L837:L850)</f>
        <v>131300.11000000002</v>
      </c>
    </row>
    <row r="837" spans="2:12" x14ac:dyDescent="0.25">
      <c r="B837" s="307" t="s">
        <v>929</v>
      </c>
      <c r="C837" s="305" t="s">
        <v>1406</v>
      </c>
      <c r="D837" s="305" t="s">
        <v>1336</v>
      </c>
      <c r="E837" s="306" t="s">
        <v>1407</v>
      </c>
      <c r="F837" s="305" t="s">
        <v>138</v>
      </c>
      <c r="G837" s="304">
        <v>7.12</v>
      </c>
      <c r="H837" s="303">
        <v>513.11</v>
      </c>
      <c r="I837" s="280">
        <f t="shared" ref="I837:I850" si="254">TRUNC(G837 * H837, 2)</f>
        <v>3653.34</v>
      </c>
      <c r="J837" s="409">
        <f t="shared" si="248"/>
        <v>0.30199999999999999</v>
      </c>
      <c r="K837" s="302">
        <f t="shared" ref="K837:K850" si="255">TRUNC(H837 * (1 + J837), 2)</f>
        <v>668.06</v>
      </c>
      <c r="L837" s="301">
        <f t="shared" ref="L837:L850" si="256">TRUNC(G837 * K837, 2)</f>
        <v>4756.58</v>
      </c>
    </row>
    <row r="838" spans="2:12" ht="12.75" customHeight="1" x14ac:dyDescent="0.25">
      <c r="B838" s="307" t="s">
        <v>930</v>
      </c>
      <c r="C838" s="305" t="s">
        <v>1248</v>
      </c>
      <c r="D838" s="305" t="s">
        <v>1336</v>
      </c>
      <c r="E838" s="306" t="s">
        <v>1249</v>
      </c>
      <c r="F838" s="305" t="s">
        <v>138</v>
      </c>
      <c r="G838" s="304">
        <v>7.12</v>
      </c>
      <c r="H838" s="303">
        <v>64.319999999999993</v>
      </c>
      <c r="I838" s="280">
        <f t="shared" si="254"/>
        <v>457.95</v>
      </c>
      <c r="J838" s="409">
        <f t="shared" si="248"/>
        <v>0.30199999999999999</v>
      </c>
      <c r="K838" s="302">
        <f t="shared" si="255"/>
        <v>83.74</v>
      </c>
      <c r="L838" s="301">
        <f t="shared" si="256"/>
        <v>596.22</v>
      </c>
    </row>
    <row r="839" spans="2:12" x14ac:dyDescent="0.25">
      <c r="B839" s="307" t="s">
        <v>932</v>
      </c>
      <c r="C839" s="305" t="s">
        <v>1410</v>
      </c>
      <c r="D839" s="305" t="s">
        <v>1336</v>
      </c>
      <c r="E839" s="306" t="s">
        <v>1411</v>
      </c>
      <c r="F839" s="305" t="s">
        <v>131</v>
      </c>
      <c r="G839" s="304">
        <v>242.52</v>
      </c>
      <c r="H839" s="303">
        <v>142.93</v>
      </c>
      <c r="I839" s="280">
        <f t="shared" si="254"/>
        <v>34663.379999999997</v>
      </c>
      <c r="J839" s="409">
        <f t="shared" si="248"/>
        <v>0.30199999999999999</v>
      </c>
      <c r="K839" s="302">
        <f t="shared" si="255"/>
        <v>186.09</v>
      </c>
      <c r="L839" s="301">
        <f t="shared" si="256"/>
        <v>45130.54</v>
      </c>
    </row>
    <row r="840" spans="2:12" x14ac:dyDescent="0.25">
      <c r="B840" s="307" t="s">
        <v>933</v>
      </c>
      <c r="C840" s="305" t="s">
        <v>731</v>
      </c>
      <c r="D840" s="305" t="s">
        <v>1336</v>
      </c>
      <c r="E840" s="306" t="s">
        <v>913</v>
      </c>
      <c r="F840" s="305" t="s">
        <v>156</v>
      </c>
      <c r="G840" s="304">
        <v>82.71</v>
      </c>
      <c r="H840" s="303">
        <v>11.96</v>
      </c>
      <c r="I840" s="280">
        <f t="shared" si="254"/>
        <v>989.21</v>
      </c>
      <c r="J840" s="409">
        <f t="shared" si="248"/>
        <v>0.30199999999999999</v>
      </c>
      <c r="K840" s="302">
        <f t="shared" si="255"/>
        <v>15.57</v>
      </c>
      <c r="L840" s="301">
        <f t="shared" si="256"/>
        <v>1287.79</v>
      </c>
    </row>
    <row r="841" spans="2:12" x14ac:dyDescent="0.25">
      <c r="B841" s="307" t="s">
        <v>934</v>
      </c>
      <c r="C841" s="305" t="s">
        <v>732</v>
      </c>
      <c r="D841" s="305" t="s">
        <v>1336</v>
      </c>
      <c r="E841" s="306" t="s">
        <v>1391</v>
      </c>
      <c r="F841" s="305" t="s">
        <v>156</v>
      </c>
      <c r="G841" s="304">
        <v>146.28</v>
      </c>
      <c r="H841" s="303">
        <v>11.8</v>
      </c>
      <c r="I841" s="280">
        <f t="shared" si="254"/>
        <v>1726.1</v>
      </c>
      <c r="J841" s="409">
        <f t="shared" si="248"/>
        <v>0.30199999999999999</v>
      </c>
      <c r="K841" s="302">
        <f t="shared" si="255"/>
        <v>15.36</v>
      </c>
      <c r="L841" s="301">
        <f t="shared" si="256"/>
        <v>2246.86</v>
      </c>
    </row>
    <row r="842" spans="2:12" x14ac:dyDescent="0.25">
      <c r="B842" s="307" t="s">
        <v>936</v>
      </c>
      <c r="C842" s="305" t="s">
        <v>734</v>
      </c>
      <c r="D842" s="305" t="s">
        <v>1336</v>
      </c>
      <c r="E842" s="306" t="s">
        <v>1393</v>
      </c>
      <c r="F842" s="305" t="s">
        <v>156</v>
      </c>
      <c r="G842" s="304">
        <v>599.64</v>
      </c>
      <c r="H842" s="303">
        <v>11.53</v>
      </c>
      <c r="I842" s="280">
        <f t="shared" si="254"/>
        <v>6913.84</v>
      </c>
      <c r="J842" s="409">
        <f t="shared" si="248"/>
        <v>0.30199999999999999</v>
      </c>
      <c r="K842" s="302">
        <f t="shared" si="255"/>
        <v>15.01</v>
      </c>
      <c r="L842" s="301">
        <f t="shared" si="256"/>
        <v>9000.59</v>
      </c>
    </row>
    <row r="843" spans="2:12" x14ac:dyDescent="0.25">
      <c r="B843" s="307" t="s">
        <v>939</v>
      </c>
      <c r="C843" s="305" t="s">
        <v>779</v>
      </c>
      <c r="D843" s="305" t="s">
        <v>1336</v>
      </c>
      <c r="E843" s="306" t="s">
        <v>1415</v>
      </c>
      <c r="F843" s="305" t="s">
        <v>156</v>
      </c>
      <c r="G843" s="304">
        <v>484.05</v>
      </c>
      <c r="H843" s="303">
        <v>12.27</v>
      </c>
      <c r="I843" s="280">
        <f t="shared" si="254"/>
        <v>5939.29</v>
      </c>
      <c r="J843" s="409">
        <f t="shared" si="248"/>
        <v>0.30199999999999999</v>
      </c>
      <c r="K843" s="302">
        <f t="shared" si="255"/>
        <v>15.97</v>
      </c>
      <c r="L843" s="301">
        <f t="shared" si="256"/>
        <v>7730.27</v>
      </c>
    </row>
    <row r="844" spans="2:12" x14ac:dyDescent="0.25">
      <c r="B844" s="307" t="s">
        <v>942</v>
      </c>
      <c r="C844" s="305" t="s">
        <v>1457</v>
      </c>
      <c r="D844" s="305" t="s">
        <v>1336</v>
      </c>
      <c r="E844" s="306" t="s">
        <v>1458</v>
      </c>
      <c r="F844" s="305" t="s">
        <v>156</v>
      </c>
      <c r="G844" s="304">
        <v>1385.78</v>
      </c>
      <c r="H844" s="303">
        <v>12.14</v>
      </c>
      <c r="I844" s="280">
        <f t="shared" si="254"/>
        <v>16823.36</v>
      </c>
      <c r="J844" s="409">
        <f t="shared" si="248"/>
        <v>0.30199999999999999</v>
      </c>
      <c r="K844" s="302">
        <f t="shared" si="255"/>
        <v>15.8</v>
      </c>
      <c r="L844" s="301">
        <f t="shared" si="256"/>
        <v>21895.32</v>
      </c>
    </row>
    <row r="845" spans="2:12" x14ac:dyDescent="0.25">
      <c r="B845" s="307" t="s">
        <v>943</v>
      </c>
      <c r="C845" s="305" t="s">
        <v>3068</v>
      </c>
      <c r="D845" s="305" t="s">
        <v>1336</v>
      </c>
      <c r="E845" s="306" t="s">
        <v>3069</v>
      </c>
      <c r="F845" s="305" t="s">
        <v>156</v>
      </c>
      <c r="G845" s="304">
        <v>600.77</v>
      </c>
      <c r="H845" s="303">
        <v>12.08</v>
      </c>
      <c r="I845" s="280">
        <f t="shared" si="254"/>
        <v>7257.3</v>
      </c>
      <c r="J845" s="409">
        <f t="shared" si="248"/>
        <v>0.30199999999999999</v>
      </c>
      <c r="K845" s="302">
        <f t="shared" si="255"/>
        <v>15.72</v>
      </c>
      <c r="L845" s="301">
        <f t="shared" si="256"/>
        <v>9444.1</v>
      </c>
    </row>
    <row r="846" spans="2:12" x14ac:dyDescent="0.25">
      <c r="B846" s="307" t="s">
        <v>944</v>
      </c>
      <c r="C846" s="305" t="s">
        <v>729</v>
      </c>
      <c r="D846" s="305" t="s">
        <v>1336</v>
      </c>
      <c r="E846" s="306" t="s">
        <v>155</v>
      </c>
      <c r="F846" s="305" t="s">
        <v>156</v>
      </c>
      <c r="G846" s="304">
        <v>313.24</v>
      </c>
      <c r="H846" s="303">
        <v>11.81</v>
      </c>
      <c r="I846" s="280">
        <f t="shared" si="254"/>
        <v>3699.36</v>
      </c>
      <c r="J846" s="409">
        <f t="shared" si="248"/>
        <v>0.30199999999999999</v>
      </c>
      <c r="K846" s="302">
        <f t="shared" si="255"/>
        <v>15.37</v>
      </c>
      <c r="L846" s="301">
        <f t="shared" si="256"/>
        <v>4814.49</v>
      </c>
    </row>
    <row r="847" spans="2:12" x14ac:dyDescent="0.25">
      <c r="B847" s="307" t="s">
        <v>945</v>
      </c>
      <c r="C847" s="305" t="s">
        <v>1396</v>
      </c>
      <c r="D847" s="305" t="s">
        <v>1336</v>
      </c>
      <c r="E847" s="306" t="s">
        <v>1397</v>
      </c>
      <c r="F847" s="305" t="s">
        <v>138</v>
      </c>
      <c r="G847" s="304">
        <v>25.74</v>
      </c>
      <c r="H847" s="303">
        <v>604.6</v>
      </c>
      <c r="I847" s="280">
        <f t="shared" si="254"/>
        <v>15562.4</v>
      </c>
      <c r="J847" s="409">
        <f t="shared" si="248"/>
        <v>0.30199999999999999</v>
      </c>
      <c r="K847" s="302">
        <f t="shared" si="255"/>
        <v>787.18</v>
      </c>
      <c r="L847" s="301">
        <f t="shared" si="256"/>
        <v>20262.009999999998</v>
      </c>
    </row>
    <row r="848" spans="2:12" x14ac:dyDescent="0.25">
      <c r="B848" s="307" t="s">
        <v>3070</v>
      </c>
      <c r="C848" s="305" t="s">
        <v>1399</v>
      </c>
      <c r="D848" s="305" t="s">
        <v>1336</v>
      </c>
      <c r="E848" s="306" t="s">
        <v>1400</v>
      </c>
      <c r="F848" s="305" t="s">
        <v>138</v>
      </c>
      <c r="G848" s="304">
        <v>25.74</v>
      </c>
      <c r="H848" s="303">
        <v>56.67</v>
      </c>
      <c r="I848" s="280">
        <f t="shared" si="254"/>
        <v>1458.68</v>
      </c>
      <c r="J848" s="409">
        <f t="shared" si="248"/>
        <v>0.30199999999999999</v>
      </c>
      <c r="K848" s="302">
        <f t="shared" si="255"/>
        <v>73.78</v>
      </c>
      <c r="L848" s="301">
        <f t="shared" si="256"/>
        <v>1899.09</v>
      </c>
    </row>
    <row r="849" spans="2:12" x14ac:dyDescent="0.25">
      <c r="B849" s="307" t="s">
        <v>3071</v>
      </c>
      <c r="C849" s="305" t="s">
        <v>1042</v>
      </c>
      <c r="D849" s="305" t="s">
        <v>1336</v>
      </c>
      <c r="E849" s="306" t="s">
        <v>1043</v>
      </c>
      <c r="F849" s="305" t="s">
        <v>138</v>
      </c>
      <c r="G849" s="304">
        <v>25.74</v>
      </c>
      <c r="H849" s="303">
        <v>53.72</v>
      </c>
      <c r="I849" s="280">
        <f t="shared" si="254"/>
        <v>1382.75</v>
      </c>
      <c r="J849" s="409">
        <f t="shared" si="248"/>
        <v>0.30199999999999999</v>
      </c>
      <c r="K849" s="302">
        <f t="shared" si="255"/>
        <v>69.94</v>
      </c>
      <c r="L849" s="301">
        <f t="shared" si="256"/>
        <v>1800.25</v>
      </c>
    </row>
    <row r="850" spans="2:12" x14ac:dyDescent="0.25">
      <c r="B850" s="307" t="s">
        <v>3072</v>
      </c>
      <c r="C850" s="305" t="s">
        <v>789</v>
      </c>
      <c r="D850" s="305" t="s">
        <v>1336</v>
      </c>
      <c r="E850" s="306" t="s">
        <v>154</v>
      </c>
      <c r="F850" s="305" t="s">
        <v>137</v>
      </c>
      <c r="G850" s="304">
        <v>20</v>
      </c>
      <c r="H850" s="303">
        <v>16.75</v>
      </c>
      <c r="I850" s="280">
        <f t="shared" si="254"/>
        <v>335</v>
      </c>
      <c r="J850" s="409">
        <f t="shared" si="248"/>
        <v>0.30199999999999999</v>
      </c>
      <c r="K850" s="302">
        <f t="shared" si="255"/>
        <v>21.8</v>
      </c>
      <c r="L850" s="301">
        <f t="shared" si="256"/>
        <v>436</v>
      </c>
    </row>
    <row r="851" spans="2:12" x14ac:dyDescent="0.25">
      <c r="B851" s="314" t="s">
        <v>3073</v>
      </c>
      <c r="C851" s="311" t="s">
        <v>379</v>
      </c>
      <c r="D851" s="311"/>
      <c r="E851" s="312" t="s">
        <v>1449</v>
      </c>
      <c r="F851" s="311"/>
      <c r="G851" s="313"/>
      <c r="H851" s="312" t="s">
        <v>73</v>
      </c>
      <c r="I851" s="311">
        <f>SUBTOTAL(9,I852:I859)</f>
        <v>23748.27</v>
      </c>
      <c r="J851" s="310"/>
      <c r="K851" s="309"/>
      <c r="L851" s="308">
        <f>SUBTOTAL(9,L852:L859)</f>
        <v>30918.44</v>
      </c>
    </row>
    <row r="852" spans="2:12" x14ac:dyDescent="0.25">
      <c r="B852" s="314" t="s">
        <v>3074</v>
      </c>
      <c r="C852" s="311" t="s">
        <v>379</v>
      </c>
      <c r="D852" s="311"/>
      <c r="E852" s="312" t="s">
        <v>3075</v>
      </c>
      <c r="F852" s="311"/>
      <c r="G852" s="313"/>
      <c r="H852" s="312" t="s">
        <v>73</v>
      </c>
      <c r="I852" s="311">
        <f>SUBTOTAL(9,I853:I859)</f>
        <v>23748.27</v>
      </c>
      <c r="J852" s="310"/>
      <c r="K852" s="309"/>
      <c r="L852" s="308">
        <f>SUBTOTAL(9,L853:L859)</f>
        <v>30918.44</v>
      </c>
    </row>
    <row r="853" spans="2:12" x14ac:dyDescent="0.25">
      <c r="B853" s="307" t="s">
        <v>3076</v>
      </c>
      <c r="C853" s="305" t="s">
        <v>1410</v>
      </c>
      <c r="D853" s="305" t="s">
        <v>1336</v>
      </c>
      <c r="E853" s="306" t="s">
        <v>1411</v>
      </c>
      <c r="F853" s="305" t="s">
        <v>131</v>
      </c>
      <c r="G853" s="304">
        <v>79.709999999999994</v>
      </c>
      <c r="H853" s="303">
        <v>142.93</v>
      </c>
      <c r="I853" s="280">
        <f t="shared" ref="I853:I859" si="257">TRUNC(G853 * H853, 2)</f>
        <v>11392.95</v>
      </c>
      <c r="J853" s="409">
        <f t="shared" si="248"/>
        <v>0.30199999999999999</v>
      </c>
      <c r="K853" s="302">
        <f t="shared" ref="K853:K859" si="258">TRUNC(H853 * (1 + J853), 2)</f>
        <v>186.09</v>
      </c>
      <c r="L853" s="301">
        <f t="shared" ref="L853:L859" si="259">TRUNC(G853 * K853, 2)</f>
        <v>14833.23</v>
      </c>
    </row>
    <row r="854" spans="2:12" ht="12.75" customHeight="1" x14ac:dyDescent="0.25">
      <c r="B854" s="307" t="s">
        <v>3077</v>
      </c>
      <c r="C854" s="305" t="s">
        <v>732</v>
      </c>
      <c r="D854" s="305" t="s">
        <v>1336</v>
      </c>
      <c r="E854" s="306" t="s">
        <v>1391</v>
      </c>
      <c r="F854" s="305" t="s">
        <v>156</v>
      </c>
      <c r="G854" s="304">
        <v>187.07</v>
      </c>
      <c r="H854" s="303">
        <v>11.8</v>
      </c>
      <c r="I854" s="280">
        <f t="shared" si="257"/>
        <v>2207.42</v>
      </c>
      <c r="J854" s="409">
        <f t="shared" si="248"/>
        <v>0.30199999999999999</v>
      </c>
      <c r="K854" s="302">
        <f t="shared" si="258"/>
        <v>15.36</v>
      </c>
      <c r="L854" s="301">
        <f t="shared" si="259"/>
        <v>2873.39</v>
      </c>
    </row>
    <row r="855" spans="2:12" x14ac:dyDescent="0.25">
      <c r="B855" s="307" t="s">
        <v>3078</v>
      </c>
      <c r="C855" s="305" t="s">
        <v>734</v>
      </c>
      <c r="D855" s="305" t="s">
        <v>1336</v>
      </c>
      <c r="E855" s="306" t="s">
        <v>1393</v>
      </c>
      <c r="F855" s="305" t="s">
        <v>156</v>
      </c>
      <c r="G855" s="304">
        <v>252.33</v>
      </c>
      <c r="H855" s="303">
        <v>11.53</v>
      </c>
      <c r="I855" s="280">
        <f t="shared" si="257"/>
        <v>2909.36</v>
      </c>
      <c r="J855" s="409">
        <f t="shared" si="248"/>
        <v>0.30199999999999999</v>
      </c>
      <c r="K855" s="302">
        <f t="shared" si="258"/>
        <v>15.01</v>
      </c>
      <c r="L855" s="301">
        <f t="shared" si="259"/>
        <v>3787.47</v>
      </c>
    </row>
    <row r="856" spans="2:12" x14ac:dyDescent="0.25">
      <c r="B856" s="307" t="s">
        <v>3079</v>
      </c>
      <c r="C856" s="305" t="s">
        <v>1396</v>
      </c>
      <c r="D856" s="305" t="s">
        <v>1336</v>
      </c>
      <c r="E856" s="306" t="s">
        <v>1397</v>
      </c>
      <c r="F856" s="305" t="s">
        <v>138</v>
      </c>
      <c r="G856" s="304">
        <v>9.9600000000000009</v>
      </c>
      <c r="H856" s="303">
        <v>604.6</v>
      </c>
      <c r="I856" s="280">
        <f t="shared" si="257"/>
        <v>6021.81</v>
      </c>
      <c r="J856" s="409">
        <f t="shared" si="248"/>
        <v>0.30199999999999999</v>
      </c>
      <c r="K856" s="302">
        <f t="shared" si="258"/>
        <v>787.18</v>
      </c>
      <c r="L856" s="301">
        <f t="shared" si="259"/>
        <v>7840.31</v>
      </c>
    </row>
    <row r="857" spans="2:12" x14ac:dyDescent="0.25">
      <c r="B857" s="307" t="s">
        <v>3080</v>
      </c>
      <c r="C857" s="305" t="s">
        <v>1399</v>
      </c>
      <c r="D857" s="305" t="s">
        <v>1336</v>
      </c>
      <c r="E857" s="306" t="s">
        <v>1400</v>
      </c>
      <c r="F857" s="305" t="s">
        <v>138</v>
      </c>
      <c r="G857" s="304">
        <v>9.9600000000000009</v>
      </c>
      <c r="H857" s="303">
        <v>56.67</v>
      </c>
      <c r="I857" s="280">
        <f t="shared" si="257"/>
        <v>564.42999999999995</v>
      </c>
      <c r="J857" s="409">
        <f t="shared" si="248"/>
        <v>0.30199999999999999</v>
      </c>
      <c r="K857" s="302">
        <f t="shared" si="258"/>
        <v>73.78</v>
      </c>
      <c r="L857" s="301">
        <f t="shared" si="259"/>
        <v>734.84</v>
      </c>
    </row>
    <row r="858" spans="2:12" x14ac:dyDescent="0.25">
      <c r="B858" s="307" t="s">
        <v>3081</v>
      </c>
      <c r="C858" s="305" t="s">
        <v>1042</v>
      </c>
      <c r="D858" s="305" t="s">
        <v>1336</v>
      </c>
      <c r="E858" s="306" t="s">
        <v>1043</v>
      </c>
      <c r="F858" s="305" t="s">
        <v>138</v>
      </c>
      <c r="G858" s="304">
        <v>9.9600000000000009</v>
      </c>
      <c r="H858" s="303">
        <v>53.72</v>
      </c>
      <c r="I858" s="280">
        <f t="shared" si="257"/>
        <v>535.04999999999995</v>
      </c>
      <c r="J858" s="409">
        <f t="shared" si="248"/>
        <v>0.30199999999999999</v>
      </c>
      <c r="K858" s="302">
        <f t="shared" si="258"/>
        <v>69.94</v>
      </c>
      <c r="L858" s="301">
        <f t="shared" si="259"/>
        <v>696.6</v>
      </c>
    </row>
    <row r="859" spans="2:12" x14ac:dyDescent="0.25">
      <c r="B859" s="307" t="s">
        <v>3082</v>
      </c>
      <c r="C859" s="305" t="s">
        <v>789</v>
      </c>
      <c r="D859" s="305" t="s">
        <v>1336</v>
      </c>
      <c r="E859" s="306" t="s">
        <v>154</v>
      </c>
      <c r="F859" s="305" t="s">
        <v>137</v>
      </c>
      <c r="G859" s="304">
        <v>7</v>
      </c>
      <c r="H859" s="303">
        <v>16.75</v>
      </c>
      <c r="I859" s="280">
        <f t="shared" si="257"/>
        <v>117.25</v>
      </c>
      <c r="J859" s="409">
        <f t="shared" si="248"/>
        <v>0.30199999999999999</v>
      </c>
      <c r="K859" s="302">
        <f t="shared" si="258"/>
        <v>21.8</v>
      </c>
      <c r="L859" s="301">
        <f t="shared" si="259"/>
        <v>152.6</v>
      </c>
    </row>
    <row r="860" spans="2:12" x14ac:dyDescent="0.25">
      <c r="B860" s="314" t="s">
        <v>212</v>
      </c>
      <c r="C860" s="311" t="s">
        <v>379</v>
      </c>
      <c r="D860" s="311"/>
      <c r="E860" s="312" t="s">
        <v>1468</v>
      </c>
      <c r="F860" s="311"/>
      <c r="G860" s="313"/>
      <c r="H860" s="312" t="s">
        <v>73</v>
      </c>
      <c r="I860" s="311">
        <f>SUBTOTAL(9,I861:I887)</f>
        <v>5040124.919999999</v>
      </c>
      <c r="J860" s="310"/>
      <c r="K860" s="309"/>
      <c r="L860" s="308">
        <f>SUBTOTAL(9,L861:L887)</f>
        <v>6560853.5800000019</v>
      </c>
    </row>
    <row r="861" spans="2:12" x14ac:dyDescent="0.25">
      <c r="B861" s="314" t="s">
        <v>213</v>
      </c>
      <c r="C861" s="311" t="s">
        <v>379</v>
      </c>
      <c r="D861" s="311"/>
      <c r="E861" s="312" t="s">
        <v>1470</v>
      </c>
      <c r="F861" s="311"/>
      <c r="G861" s="313"/>
      <c r="H861" s="312" t="s">
        <v>73</v>
      </c>
      <c r="I861" s="311">
        <f>SUBTOTAL(9,I862:I864)</f>
        <v>1530006.13</v>
      </c>
      <c r="J861" s="310"/>
      <c r="K861" s="309"/>
      <c r="L861" s="308">
        <f>SUBTOTAL(9,L862:L864)</f>
        <v>1991823.2000000002</v>
      </c>
    </row>
    <row r="862" spans="2:12" x14ac:dyDescent="0.25">
      <c r="B862" s="307" t="s">
        <v>948</v>
      </c>
      <c r="C862" s="305" t="s">
        <v>3083</v>
      </c>
      <c r="D862" s="305" t="s">
        <v>1336</v>
      </c>
      <c r="E862" s="306" t="s">
        <v>3084</v>
      </c>
      <c r="F862" s="305" t="s">
        <v>131</v>
      </c>
      <c r="G862" s="304">
        <v>4652.93</v>
      </c>
      <c r="H862" s="303">
        <v>99</v>
      </c>
      <c r="I862" s="280">
        <f t="shared" ref="I862:I864" si="260">TRUNC(G862 * H862, 2)</f>
        <v>460640.07</v>
      </c>
      <c r="J862" s="409">
        <f t="shared" ref="J862:J887" si="261">+$L$3</f>
        <v>0.30199999999999999</v>
      </c>
      <c r="K862" s="302">
        <f t="shared" ref="K862:K864" si="262">TRUNC(H862 * (1 + J862), 2)</f>
        <v>128.88999999999999</v>
      </c>
      <c r="L862" s="301">
        <f t="shared" ref="L862:L864" si="263">TRUNC(G862 * K862, 2)</f>
        <v>599716.14</v>
      </c>
    </row>
    <row r="863" spans="2:12" ht="12.75" customHeight="1" x14ac:dyDescent="0.25">
      <c r="B863" s="307" t="s">
        <v>951</v>
      </c>
      <c r="C863" s="305" t="s">
        <v>1475</v>
      </c>
      <c r="D863" s="305" t="s">
        <v>931</v>
      </c>
      <c r="E863" s="306" t="s">
        <v>3085</v>
      </c>
      <c r="F863" s="305" t="s">
        <v>1477</v>
      </c>
      <c r="G863" s="304">
        <v>29260.29</v>
      </c>
      <c r="H863" s="303">
        <v>27</v>
      </c>
      <c r="I863" s="280">
        <f t="shared" si="260"/>
        <v>790027.83</v>
      </c>
      <c r="J863" s="409">
        <f t="shared" si="261"/>
        <v>0.30199999999999999</v>
      </c>
      <c r="K863" s="302">
        <f t="shared" si="262"/>
        <v>35.15</v>
      </c>
      <c r="L863" s="301">
        <f t="shared" si="263"/>
        <v>1028499.19</v>
      </c>
    </row>
    <row r="864" spans="2:12" ht="51" x14ac:dyDescent="0.25">
      <c r="B864" s="307" t="s">
        <v>3086</v>
      </c>
      <c r="C864" s="305" t="s">
        <v>1479</v>
      </c>
      <c r="D864" s="305" t="s">
        <v>931</v>
      </c>
      <c r="E864" s="306" t="s">
        <v>1480</v>
      </c>
      <c r="F864" s="305" t="s">
        <v>138</v>
      </c>
      <c r="G864" s="304">
        <v>19506.86</v>
      </c>
      <c r="H864" s="303">
        <v>14.32</v>
      </c>
      <c r="I864" s="280">
        <f t="shared" si="260"/>
        <v>279338.23</v>
      </c>
      <c r="J864" s="409">
        <f t="shared" si="261"/>
        <v>0.30199999999999999</v>
      </c>
      <c r="K864" s="302">
        <f t="shared" si="262"/>
        <v>18.64</v>
      </c>
      <c r="L864" s="301">
        <f t="shared" si="263"/>
        <v>363607.87</v>
      </c>
    </row>
    <row r="865" spans="2:12" x14ac:dyDescent="0.25">
      <c r="B865" s="314" t="s">
        <v>214</v>
      </c>
      <c r="C865" s="311" t="s">
        <v>379</v>
      </c>
      <c r="D865" s="311"/>
      <c r="E865" s="312" t="s">
        <v>1482</v>
      </c>
      <c r="F865" s="311"/>
      <c r="G865" s="313"/>
      <c r="H865" s="312" t="s">
        <v>73</v>
      </c>
      <c r="I865" s="311">
        <f>SUBTOTAL(9,I866:I872)</f>
        <v>589464.94999999995</v>
      </c>
      <c r="J865" s="310"/>
      <c r="K865" s="309"/>
      <c r="L865" s="308">
        <f>SUBTOTAL(9,L866:L872)</f>
        <v>767221.48</v>
      </c>
    </row>
    <row r="866" spans="2:12" x14ac:dyDescent="0.25">
      <c r="B866" s="307" t="s">
        <v>954</v>
      </c>
      <c r="C866" s="305" t="s">
        <v>915</v>
      </c>
      <c r="D866" s="305" t="s">
        <v>1336</v>
      </c>
      <c r="E866" s="306" t="s">
        <v>913</v>
      </c>
      <c r="F866" s="305" t="s">
        <v>156</v>
      </c>
      <c r="G866" s="304">
        <v>4024.25</v>
      </c>
      <c r="H866" s="303">
        <v>11.96</v>
      </c>
      <c r="I866" s="280">
        <f t="shared" ref="I866:I872" si="264">TRUNC(G866 * H866, 2)</f>
        <v>48130.03</v>
      </c>
      <c r="J866" s="409">
        <f t="shared" si="261"/>
        <v>0.30199999999999999</v>
      </c>
      <c r="K866" s="302">
        <f t="shared" ref="K866:K872" si="265">TRUNC(H866 * (1 + J866), 2)</f>
        <v>15.57</v>
      </c>
      <c r="L866" s="301">
        <f t="shared" ref="L866:L872" si="266">TRUNC(G866 * K866, 2)</f>
        <v>62657.57</v>
      </c>
    </row>
    <row r="867" spans="2:12" ht="12.75" customHeight="1" x14ac:dyDescent="0.25">
      <c r="B867" s="307" t="s">
        <v>955</v>
      </c>
      <c r="C867" s="305" t="s">
        <v>916</v>
      </c>
      <c r="D867" s="305" t="s">
        <v>1336</v>
      </c>
      <c r="E867" s="306" t="s">
        <v>1391</v>
      </c>
      <c r="F867" s="305" t="s">
        <v>156</v>
      </c>
      <c r="G867" s="304">
        <v>4295.0200000000004</v>
      </c>
      <c r="H867" s="303">
        <v>11.8</v>
      </c>
      <c r="I867" s="280">
        <f t="shared" si="264"/>
        <v>50681.23</v>
      </c>
      <c r="J867" s="409">
        <f t="shared" si="261"/>
        <v>0.30199999999999999</v>
      </c>
      <c r="K867" s="302">
        <f t="shared" si="265"/>
        <v>15.36</v>
      </c>
      <c r="L867" s="301">
        <f t="shared" si="266"/>
        <v>65971.5</v>
      </c>
    </row>
    <row r="868" spans="2:12" x14ac:dyDescent="0.25">
      <c r="B868" s="307" t="s">
        <v>956</v>
      </c>
      <c r="C868" s="305" t="s">
        <v>917</v>
      </c>
      <c r="D868" s="305" t="s">
        <v>1336</v>
      </c>
      <c r="E868" s="306" t="s">
        <v>1393</v>
      </c>
      <c r="F868" s="305" t="s">
        <v>156</v>
      </c>
      <c r="G868" s="304">
        <v>8248.3700000000008</v>
      </c>
      <c r="H868" s="303">
        <v>11.53</v>
      </c>
      <c r="I868" s="280">
        <f t="shared" si="264"/>
        <v>95103.7</v>
      </c>
      <c r="J868" s="409">
        <f t="shared" si="261"/>
        <v>0.30199999999999999</v>
      </c>
      <c r="K868" s="302">
        <f t="shared" si="265"/>
        <v>15.01</v>
      </c>
      <c r="L868" s="301">
        <f t="shared" si="266"/>
        <v>123808.03</v>
      </c>
    </row>
    <row r="869" spans="2:12" x14ac:dyDescent="0.25">
      <c r="B869" s="307" t="s">
        <v>3087</v>
      </c>
      <c r="C869" s="305" t="s">
        <v>918</v>
      </c>
      <c r="D869" s="305" t="s">
        <v>1336</v>
      </c>
      <c r="E869" s="306" t="s">
        <v>1415</v>
      </c>
      <c r="F869" s="305" t="s">
        <v>156</v>
      </c>
      <c r="G869" s="304">
        <v>6776.07</v>
      </c>
      <c r="H869" s="303">
        <v>12.27</v>
      </c>
      <c r="I869" s="280">
        <f t="shared" si="264"/>
        <v>83142.37</v>
      </c>
      <c r="J869" s="409">
        <f t="shared" si="261"/>
        <v>0.30199999999999999</v>
      </c>
      <c r="K869" s="302">
        <f t="shared" si="265"/>
        <v>15.97</v>
      </c>
      <c r="L869" s="301">
        <f t="shared" si="266"/>
        <v>108213.83</v>
      </c>
    </row>
    <row r="870" spans="2:12" x14ac:dyDescent="0.25">
      <c r="B870" s="307" t="s">
        <v>3088</v>
      </c>
      <c r="C870" s="305" t="s">
        <v>1488</v>
      </c>
      <c r="D870" s="305" t="s">
        <v>1336</v>
      </c>
      <c r="E870" s="306" t="s">
        <v>1458</v>
      </c>
      <c r="F870" s="305" t="s">
        <v>156</v>
      </c>
      <c r="G870" s="304">
        <v>9559.18</v>
      </c>
      <c r="H870" s="303">
        <v>12.14</v>
      </c>
      <c r="I870" s="280">
        <f t="shared" si="264"/>
        <v>116048.44</v>
      </c>
      <c r="J870" s="409">
        <f t="shared" si="261"/>
        <v>0.30199999999999999</v>
      </c>
      <c r="K870" s="302">
        <f t="shared" si="265"/>
        <v>15.8</v>
      </c>
      <c r="L870" s="301">
        <f t="shared" si="266"/>
        <v>151035.04</v>
      </c>
    </row>
    <row r="871" spans="2:12" x14ac:dyDescent="0.25">
      <c r="B871" s="307" t="s">
        <v>3089</v>
      </c>
      <c r="C871" s="305" t="s">
        <v>3090</v>
      </c>
      <c r="D871" s="305" t="s">
        <v>1336</v>
      </c>
      <c r="E871" s="306" t="s">
        <v>3069</v>
      </c>
      <c r="F871" s="305" t="s">
        <v>156</v>
      </c>
      <c r="G871" s="304">
        <v>10134.67</v>
      </c>
      <c r="H871" s="303">
        <v>12.08</v>
      </c>
      <c r="I871" s="280">
        <f t="shared" si="264"/>
        <v>122426.81</v>
      </c>
      <c r="J871" s="409">
        <f t="shared" si="261"/>
        <v>0.30199999999999999</v>
      </c>
      <c r="K871" s="302">
        <f t="shared" si="265"/>
        <v>15.72</v>
      </c>
      <c r="L871" s="301">
        <f t="shared" si="266"/>
        <v>159317.01</v>
      </c>
    </row>
    <row r="872" spans="2:12" x14ac:dyDescent="0.25">
      <c r="B872" s="307" t="s">
        <v>3091</v>
      </c>
      <c r="C872" s="305" t="s">
        <v>914</v>
      </c>
      <c r="D872" s="305" t="s">
        <v>1336</v>
      </c>
      <c r="E872" s="306" t="s">
        <v>155</v>
      </c>
      <c r="F872" s="305" t="s">
        <v>156</v>
      </c>
      <c r="G872" s="304">
        <v>6260.15</v>
      </c>
      <c r="H872" s="303">
        <v>11.81</v>
      </c>
      <c r="I872" s="280">
        <f t="shared" si="264"/>
        <v>73932.37</v>
      </c>
      <c r="J872" s="409">
        <f t="shared" si="261"/>
        <v>0.30199999999999999</v>
      </c>
      <c r="K872" s="302">
        <f t="shared" si="265"/>
        <v>15.37</v>
      </c>
      <c r="L872" s="301">
        <f t="shared" si="266"/>
        <v>96218.5</v>
      </c>
    </row>
    <row r="873" spans="2:12" x14ac:dyDescent="0.25">
      <c r="B873" s="314" t="s">
        <v>3092</v>
      </c>
      <c r="C873" s="311" t="s">
        <v>379</v>
      </c>
      <c r="D873" s="311"/>
      <c r="E873" s="312" t="s">
        <v>1491</v>
      </c>
      <c r="F873" s="311"/>
      <c r="G873" s="313"/>
      <c r="H873" s="312" t="s">
        <v>73</v>
      </c>
      <c r="I873" s="311">
        <f>SUBTOTAL(9,I874:I877)</f>
        <v>633806.97</v>
      </c>
      <c r="J873" s="310"/>
      <c r="K873" s="309"/>
      <c r="L873" s="308">
        <f>SUBTOTAL(9,L874:L877)</f>
        <v>825199.03</v>
      </c>
    </row>
    <row r="874" spans="2:12" x14ac:dyDescent="0.25">
      <c r="B874" s="307" t="s">
        <v>3093</v>
      </c>
      <c r="C874" s="305" t="s">
        <v>1396</v>
      </c>
      <c r="D874" s="305" t="s">
        <v>1336</v>
      </c>
      <c r="E874" s="306" t="s">
        <v>1397</v>
      </c>
      <c r="F874" s="305" t="s">
        <v>138</v>
      </c>
      <c r="G874" s="304">
        <v>859.22</v>
      </c>
      <c r="H874" s="303">
        <v>604.6</v>
      </c>
      <c r="I874" s="280">
        <f t="shared" ref="I874:I877" si="267">TRUNC(G874 * H874, 2)</f>
        <v>519484.41</v>
      </c>
      <c r="J874" s="409">
        <f t="shared" si="261"/>
        <v>0.30199999999999999</v>
      </c>
      <c r="K874" s="302">
        <f t="shared" ref="K874:K877" si="268">TRUNC(H874 * (1 + J874), 2)</f>
        <v>787.18</v>
      </c>
      <c r="L874" s="301">
        <f t="shared" ref="L874:L877" si="269">TRUNC(G874 * K874, 2)</f>
        <v>676360.79</v>
      </c>
    </row>
    <row r="875" spans="2:12" ht="12.75" customHeight="1" x14ac:dyDescent="0.25">
      <c r="B875" s="307" t="s">
        <v>3094</v>
      </c>
      <c r="C875" s="305" t="s">
        <v>1494</v>
      </c>
      <c r="D875" s="305" t="s">
        <v>1336</v>
      </c>
      <c r="E875" s="306" t="s">
        <v>1495</v>
      </c>
      <c r="F875" s="305" t="s">
        <v>138</v>
      </c>
      <c r="G875" s="304">
        <v>859.22</v>
      </c>
      <c r="H875" s="303">
        <v>56.67</v>
      </c>
      <c r="I875" s="280">
        <f t="shared" si="267"/>
        <v>48691.99</v>
      </c>
      <c r="J875" s="409">
        <f t="shared" si="261"/>
        <v>0.30199999999999999</v>
      </c>
      <c r="K875" s="302">
        <f t="shared" si="268"/>
        <v>73.78</v>
      </c>
      <c r="L875" s="301">
        <f t="shared" si="269"/>
        <v>63393.25</v>
      </c>
    </row>
    <row r="876" spans="2:12" x14ac:dyDescent="0.25">
      <c r="B876" s="307" t="s">
        <v>3095</v>
      </c>
      <c r="C876" s="305" t="s">
        <v>778</v>
      </c>
      <c r="D876" s="305" t="s">
        <v>1336</v>
      </c>
      <c r="E876" s="306" t="s">
        <v>227</v>
      </c>
      <c r="F876" s="305" t="s">
        <v>138</v>
      </c>
      <c r="G876" s="304">
        <v>859.22</v>
      </c>
      <c r="H876" s="303">
        <v>63.81</v>
      </c>
      <c r="I876" s="280">
        <f t="shared" si="267"/>
        <v>54826.82</v>
      </c>
      <c r="J876" s="409">
        <f t="shared" si="261"/>
        <v>0.30199999999999999</v>
      </c>
      <c r="K876" s="302">
        <f t="shared" si="268"/>
        <v>83.08</v>
      </c>
      <c r="L876" s="301">
        <f t="shared" si="269"/>
        <v>71383.990000000005</v>
      </c>
    </row>
    <row r="877" spans="2:12" x14ac:dyDescent="0.25">
      <c r="B877" s="307" t="s">
        <v>3096</v>
      </c>
      <c r="C877" s="305" t="s">
        <v>789</v>
      </c>
      <c r="D877" s="305" t="s">
        <v>1336</v>
      </c>
      <c r="E877" s="306" t="s">
        <v>154</v>
      </c>
      <c r="F877" s="305" t="s">
        <v>137</v>
      </c>
      <c r="G877" s="304">
        <v>645</v>
      </c>
      <c r="H877" s="303">
        <v>16.75</v>
      </c>
      <c r="I877" s="280">
        <f t="shared" si="267"/>
        <v>10803.75</v>
      </c>
      <c r="J877" s="409">
        <f t="shared" si="261"/>
        <v>0.30199999999999999</v>
      </c>
      <c r="K877" s="302">
        <f t="shared" si="268"/>
        <v>21.8</v>
      </c>
      <c r="L877" s="301">
        <f t="shared" si="269"/>
        <v>14061</v>
      </c>
    </row>
    <row r="878" spans="2:12" x14ac:dyDescent="0.25">
      <c r="B878" s="314" t="s">
        <v>3097</v>
      </c>
      <c r="C878" s="311" t="s">
        <v>379</v>
      </c>
      <c r="D878" s="311"/>
      <c r="E878" s="312" t="s">
        <v>1499</v>
      </c>
      <c r="F878" s="311"/>
      <c r="G878" s="313"/>
      <c r="H878" s="312" t="s">
        <v>73</v>
      </c>
      <c r="I878" s="311">
        <f>SUBTOTAL(9,I879:I881)</f>
        <v>750268.67</v>
      </c>
      <c r="J878" s="310"/>
      <c r="K878" s="309"/>
      <c r="L878" s="308">
        <f>SUBTOTAL(9,L879:L881)</f>
        <v>976831.19000000006</v>
      </c>
    </row>
    <row r="879" spans="2:12" ht="25.5" x14ac:dyDescent="0.25">
      <c r="B879" s="307" t="s">
        <v>3098</v>
      </c>
      <c r="C879" s="305" t="s">
        <v>3099</v>
      </c>
      <c r="D879" s="305" t="s">
        <v>142</v>
      </c>
      <c r="E879" s="306" t="s">
        <v>3100</v>
      </c>
      <c r="F879" s="305" t="s">
        <v>131</v>
      </c>
      <c r="G879" s="304">
        <v>684.26</v>
      </c>
      <c r="H879" s="303">
        <v>139.57</v>
      </c>
      <c r="I879" s="280">
        <f t="shared" ref="I879:I881" si="270">TRUNC(G879 * H879, 2)</f>
        <v>95502.16</v>
      </c>
      <c r="J879" s="409">
        <f t="shared" si="261"/>
        <v>0.30199999999999999</v>
      </c>
      <c r="K879" s="302">
        <f t="shared" ref="K879:K881" si="271">TRUNC(H879 * (1 + J879), 2)</f>
        <v>181.72</v>
      </c>
      <c r="L879" s="301">
        <f t="shared" ref="L879:L881" si="272">TRUNC(G879 * K879, 2)</f>
        <v>124343.72</v>
      </c>
    </row>
    <row r="880" spans="2:12" ht="25.5" x14ac:dyDescent="0.25">
      <c r="B880" s="307" t="s">
        <v>3101</v>
      </c>
      <c r="C880" s="305" t="s">
        <v>3102</v>
      </c>
      <c r="D880" s="305" t="s">
        <v>142</v>
      </c>
      <c r="E880" s="306" t="s">
        <v>3103</v>
      </c>
      <c r="F880" s="305" t="s">
        <v>131</v>
      </c>
      <c r="G880" s="304">
        <v>264.62</v>
      </c>
      <c r="H880" s="303">
        <v>196.21</v>
      </c>
      <c r="I880" s="280">
        <f t="shared" si="270"/>
        <v>51921.09</v>
      </c>
      <c r="J880" s="409">
        <f t="shared" si="261"/>
        <v>0.30199999999999999</v>
      </c>
      <c r="K880" s="302">
        <f t="shared" si="271"/>
        <v>255.46</v>
      </c>
      <c r="L880" s="301">
        <f t="shared" si="272"/>
        <v>67599.820000000007</v>
      </c>
    </row>
    <row r="881" spans="2:12" ht="25.5" x14ac:dyDescent="0.25">
      <c r="B881" s="307" t="s">
        <v>3104</v>
      </c>
      <c r="C881" s="305" t="s">
        <v>3105</v>
      </c>
      <c r="D881" s="305" t="s">
        <v>142</v>
      </c>
      <c r="E881" s="306" t="s">
        <v>3106</v>
      </c>
      <c r="F881" s="305" t="s">
        <v>131</v>
      </c>
      <c r="G881" s="304">
        <v>2884.98</v>
      </c>
      <c r="H881" s="303">
        <v>208.96</v>
      </c>
      <c r="I881" s="280">
        <f t="shared" si="270"/>
        <v>602845.42000000004</v>
      </c>
      <c r="J881" s="409">
        <f t="shared" si="261"/>
        <v>0.30199999999999999</v>
      </c>
      <c r="K881" s="302">
        <f t="shared" si="271"/>
        <v>272.06</v>
      </c>
      <c r="L881" s="301">
        <f t="shared" si="272"/>
        <v>784887.65</v>
      </c>
    </row>
    <row r="882" spans="2:12" x14ac:dyDescent="0.25">
      <c r="B882" s="314" t="s">
        <v>3107</v>
      </c>
      <c r="C882" s="311" t="s">
        <v>379</v>
      </c>
      <c r="D882" s="311"/>
      <c r="E882" s="312" t="s">
        <v>3108</v>
      </c>
      <c r="F882" s="311"/>
      <c r="G882" s="313"/>
      <c r="H882" s="312" t="s">
        <v>73</v>
      </c>
      <c r="I882" s="311">
        <f>SUBTOTAL(9,I883:I885)</f>
        <v>1532608.93</v>
      </c>
      <c r="J882" s="310"/>
      <c r="K882" s="309"/>
      <c r="L882" s="308">
        <f>SUBTOTAL(9,L883:L885)</f>
        <v>1994611.64</v>
      </c>
    </row>
    <row r="883" spans="2:12" ht="38.25" x14ac:dyDescent="0.25">
      <c r="B883" s="307" t="s">
        <v>3109</v>
      </c>
      <c r="C883" s="305" t="s">
        <v>3110</v>
      </c>
      <c r="D883" s="305" t="s">
        <v>130</v>
      </c>
      <c r="E883" s="306" t="s">
        <v>3111</v>
      </c>
      <c r="F883" s="305" t="s">
        <v>2175</v>
      </c>
      <c r="G883" s="304">
        <v>90556.34</v>
      </c>
      <c r="H883" s="303">
        <v>15.66</v>
      </c>
      <c r="I883" s="280">
        <f t="shared" ref="I883:I885" si="273">TRUNC(G883 * H883, 2)</f>
        <v>1418112.28</v>
      </c>
      <c r="J883" s="409">
        <f t="shared" si="261"/>
        <v>0.30199999999999999</v>
      </c>
      <c r="K883" s="302">
        <f t="shared" ref="K883:K885" si="274">TRUNC(H883 * (1 + J883), 2)</f>
        <v>20.38</v>
      </c>
      <c r="L883" s="301">
        <f t="shared" ref="L883:L885" si="275">TRUNC(G883 * K883, 2)</f>
        <v>1845538.2</v>
      </c>
    </row>
    <row r="884" spans="2:12" ht="25.5" x14ac:dyDescent="0.25">
      <c r="B884" s="307" t="s">
        <v>3112</v>
      </c>
      <c r="C884" s="305" t="s">
        <v>3113</v>
      </c>
      <c r="D884" s="305" t="s">
        <v>1337</v>
      </c>
      <c r="E884" s="306" t="s">
        <v>3114</v>
      </c>
      <c r="F884" s="305" t="s">
        <v>156</v>
      </c>
      <c r="G884" s="304">
        <v>115.43</v>
      </c>
      <c r="H884" s="303">
        <v>94.39</v>
      </c>
      <c r="I884" s="280">
        <f t="shared" si="273"/>
        <v>10895.43</v>
      </c>
      <c r="J884" s="409">
        <f t="shared" si="261"/>
        <v>0.30199999999999999</v>
      </c>
      <c r="K884" s="302">
        <f t="shared" si="274"/>
        <v>122.89</v>
      </c>
      <c r="L884" s="301">
        <f t="shared" si="275"/>
        <v>14185.19</v>
      </c>
    </row>
    <row r="885" spans="2:12" x14ac:dyDescent="0.25">
      <c r="B885" s="307" t="s">
        <v>3115</v>
      </c>
      <c r="C885" s="305" t="s">
        <v>3116</v>
      </c>
      <c r="D885" s="305" t="s">
        <v>3117</v>
      </c>
      <c r="E885" s="306" t="s">
        <v>3118</v>
      </c>
      <c r="F885" s="305" t="s">
        <v>3119</v>
      </c>
      <c r="G885" s="304">
        <v>956.79</v>
      </c>
      <c r="H885" s="303">
        <v>108.28</v>
      </c>
      <c r="I885" s="280">
        <f t="shared" si="273"/>
        <v>103601.22</v>
      </c>
      <c r="J885" s="409">
        <f t="shared" si="261"/>
        <v>0.30199999999999999</v>
      </c>
      <c r="K885" s="302">
        <f t="shared" si="274"/>
        <v>140.97999999999999</v>
      </c>
      <c r="L885" s="301">
        <f t="shared" si="275"/>
        <v>134888.25</v>
      </c>
    </row>
    <row r="886" spans="2:12" x14ac:dyDescent="0.25">
      <c r="B886" s="314" t="s">
        <v>3120</v>
      </c>
      <c r="C886" s="311" t="s">
        <v>379</v>
      </c>
      <c r="D886" s="311"/>
      <c r="E886" s="312" t="s">
        <v>32</v>
      </c>
      <c r="F886" s="311"/>
      <c r="G886" s="313"/>
      <c r="H886" s="312" t="s">
        <v>73</v>
      </c>
      <c r="I886" s="311">
        <f>SUBTOTAL(9,I887:I887)</f>
        <v>3969.27</v>
      </c>
      <c r="J886" s="310"/>
      <c r="K886" s="309"/>
      <c r="L886" s="308">
        <f>SUBTOTAL(9,L887:L887)</f>
        <v>5167.04</v>
      </c>
    </row>
    <row r="887" spans="2:12" x14ac:dyDescent="0.25">
      <c r="B887" s="307" t="s">
        <v>3121</v>
      </c>
      <c r="C887" s="305" t="s">
        <v>3122</v>
      </c>
      <c r="D887" s="305" t="s">
        <v>1336</v>
      </c>
      <c r="E887" s="306" t="s">
        <v>3123</v>
      </c>
      <c r="F887" s="305" t="s">
        <v>188</v>
      </c>
      <c r="G887" s="304">
        <v>120.5</v>
      </c>
      <c r="H887" s="303">
        <v>32.94</v>
      </c>
      <c r="I887" s="280">
        <f t="shared" ref="I887" si="276">TRUNC(G887 * H887, 2)</f>
        <v>3969.27</v>
      </c>
      <c r="J887" s="409">
        <f t="shared" si="261"/>
        <v>0.30199999999999999</v>
      </c>
      <c r="K887" s="302">
        <f t="shared" ref="K887" si="277">TRUNC(H887 * (1 + J887), 2)</f>
        <v>42.88</v>
      </c>
      <c r="L887" s="301">
        <f t="shared" ref="L887" si="278">TRUNC(G887 * K887, 2)</f>
        <v>5167.04</v>
      </c>
    </row>
    <row r="888" spans="2:12" x14ac:dyDescent="0.25">
      <c r="B888" s="314" t="s">
        <v>215</v>
      </c>
      <c r="C888" s="311" t="s">
        <v>379</v>
      </c>
      <c r="D888" s="311"/>
      <c r="E888" s="312" t="s">
        <v>1504</v>
      </c>
      <c r="F888" s="311"/>
      <c r="G888" s="313"/>
      <c r="H888" s="312" t="s">
        <v>73</v>
      </c>
      <c r="I888" s="311">
        <f>SUBTOTAL(9,I889:I1091)</f>
        <v>2355555.5</v>
      </c>
      <c r="J888" s="310"/>
      <c r="K888" s="309"/>
      <c r="L888" s="308">
        <f>SUBTOTAL(9,L889:L1091)</f>
        <v>3016577.43</v>
      </c>
    </row>
    <row r="889" spans="2:12" x14ac:dyDescent="0.25">
      <c r="B889" s="314" t="s">
        <v>216</v>
      </c>
      <c r="C889" s="311" t="s">
        <v>379</v>
      </c>
      <c r="D889" s="311"/>
      <c r="E889" s="312" t="s">
        <v>1506</v>
      </c>
      <c r="F889" s="311"/>
      <c r="G889" s="313"/>
      <c r="H889" s="312" t="s">
        <v>73</v>
      </c>
      <c r="I889" s="311">
        <f>SUBTOTAL(9,I890:I958)</f>
        <v>576146.77999999991</v>
      </c>
      <c r="J889" s="310"/>
      <c r="K889" s="309"/>
      <c r="L889" s="308">
        <f>SUBTOTAL(9,L890:L958)</f>
        <v>749797.94999999984</v>
      </c>
    </row>
    <row r="890" spans="2:12" x14ac:dyDescent="0.25">
      <c r="B890" s="307" t="s">
        <v>3124</v>
      </c>
      <c r="C890" s="305" t="s">
        <v>1540</v>
      </c>
      <c r="D890" s="305" t="s">
        <v>1336</v>
      </c>
      <c r="E890" s="306" t="s">
        <v>1541</v>
      </c>
      <c r="F890" s="305" t="s">
        <v>137</v>
      </c>
      <c r="G890" s="304">
        <v>269</v>
      </c>
      <c r="H890" s="303">
        <v>24.08</v>
      </c>
      <c r="I890" s="280">
        <f t="shared" ref="I890:I958" si="279">TRUNC(G890 * H890, 2)</f>
        <v>6477.52</v>
      </c>
      <c r="J890" s="409">
        <f t="shared" ref="J890:J1089" si="280">+$L$3</f>
        <v>0.30199999999999999</v>
      </c>
      <c r="K890" s="302">
        <f t="shared" ref="K890:K958" si="281">TRUNC(H890 * (1 + J890), 2)</f>
        <v>31.35</v>
      </c>
      <c r="L890" s="301">
        <f t="shared" ref="L890:L958" si="282">TRUNC(G890 * K890, 2)</f>
        <v>8433.15</v>
      </c>
    </row>
    <row r="891" spans="2:12" ht="12.75" customHeight="1" x14ac:dyDescent="0.25">
      <c r="B891" s="307" t="s">
        <v>3125</v>
      </c>
      <c r="C891" s="305" t="s">
        <v>875</v>
      </c>
      <c r="D891" s="305" t="s">
        <v>1336</v>
      </c>
      <c r="E891" s="306" t="s">
        <v>266</v>
      </c>
      <c r="F891" s="305" t="s">
        <v>141</v>
      </c>
      <c r="G891" s="304">
        <v>26331.5</v>
      </c>
      <c r="H891" s="303">
        <v>4.96</v>
      </c>
      <c r="I891" s="280">
        <f t="shared" si="279"/>
        <v>130604.24</v>
      </c>
      <c r="J891" s="409">
        <f t="shared" si="280"/>
        <v>0.30199999999999999</v>
      </c>
      <c r="K891" s="302">
        <f t="shared" si="281"/>
        <v>6.45</v>
      </c>
      <c r="L891" s="301">
        <f t="shared" si="282"/>
        <v>169838.17</v>
      </c>
    </row>
    <row r="892" spans="2:12" ht="12.75" customHeight="1" x14ac:dyDescent="0.25">
      <c r="B892" s="307" t="s">
        <v>3126</v>
      </c>
      <c r="C892" s="305" t="s">
        <v>1107</v>
      </c>
      <c r="D892" s="305" t="s">
        <v>1336</v>
      </c>
      <c r="E892" s="306" t="s">
        <v>1108</v>
      </c>
      <c r="F892" s="305" t="s">
        <v>188</v>
      </c>
      <c r="G892" s="304">
        <v>4744.8</v>
      </c>
      <c r="H892" s="303">
        <v>13.7</v>
      </c>
      <c r="I892" s="280">
        <f t="shared" si="279"/>
        <v>65003.76</v>
      </c>
      <c r="J892" s="409">
        <f t="shared" si="280"/>
        <v>0.30199999999999999</v>
      </c>
      <c r="K892" s="302">
        <f t="shared" si="281"/>
        <v>17.829999999999998</v>
      </c>
      <c r="L892" s="301">
        <f t="shared" si="282"/>
        <v>84599.78</v>
      </c>
    </row>
    <row r="893" spans="2:12" ht="12.75" customHeight="1" x14ac:dyDescent="0.25">
      <c r="B893" s="307" t="s">
        <v>3127</v>
      </c>
      <c r="C893" s="305" t="s">
        <v>765</v>
      </c>
      <c r="D893" s="305" t="s">
        <v>1336</v>
      </c>
      <c r="E893" s="306" t="s">
        <v>603</v>
      </c>
      <c r="F893" s="305" t="s">
        <v>188</v>
      </c>
      <c r="G893" s="304">
        <v>124.3</v>
      </c>
      <c r="H893" s="303">
        <v>16.27</v>
      </c>
      <c r="I893" s="280">
        <f t="shared" si="279"/>
        <v>2022.36</v>
      </c>
      <c r="J893" s="409">
        <f t="shared" si="280"/>
        <v>0.30199999999999999</v>
      </c>
      <c r="K893" s="302">
        <f t="shared" si="281"/>
        <v>21.18</v>
      </c>
      <c r="L893" s="301">
        <f t="shared" si="282"/>
        <v>2632.67</v>
      </c>
    </row>
    <row r="894" spans="2:12" ht="12.75" customHeight="1" x14ac:dyDescent="0.25">
      <c r="B894" s="307" t="s">
        <v>3128</v>
      </c>
      <c r="C894" s="305" t="s">
        <v>1525</v>
      </c>
      <c r="D894" s="305" t="s">
        <v>1336</v>
      </c>
      <c r="E894" s="306" t="s">
        <v>1526</v>
      </c>
      <c r="F894" s="305" t="s">
        <v>137</v>
      </c>
      <c r="G894" s="304">
        <v>144</v>
      </c>
      <c r="H894" s="303">
        <v>1.55</v>
      </c>
      <c r="I894" s="280">
        <f t="shared" si="279"/>
        <v>223.2</v>
      </c>
      <c r="J894" s="409">
        <f t="shared" si="280"/>
        <v>0.30199999999999999</v>
      </c>
      <c r="K894" s="302">
        <f t="shared" si="281"/>
        <v>2.0099999999999998</v>
      </c>
      <c r="L894" s="301">
        <f t="shared" si="282"/>
        <v>289.44</v>
      </c>
    </row>
    <row r="895" spans="2:12" ht="12.75" customHeight="1" x14ac:dyDescent="0.25">
      <c r="B895" s="307" t="s">
        <v>3129</v>
      </c>
      <c r="C895" s="305" t="s">
        <v>1103</v>
      </c>
      <c r="D895" s="305" t="s">
        <v>1336</v>
      </c>
      <c r="E895" s="306" t="s">
        <v>1104</v>
      </c>
      <c r="F895" s="305" t="s">
        <v>137</v>
      </c>
      <c r="G895" s="304">
        <v>5760</v>
      </c>
      <c r="H895" s="303">
        <v>1.53</v>
      </c>
      <c r="I895" s="280">
        <f t="shared" si="279"/>
        <v>8812.7999999999993</v>
      </c>
      <c r="J895" s="409">
        <f t="shared" si="280"/>
        <v>0.30199999999999999</v>
      </c>
      <c r="K895" s="302">
        <f t="shared" si="281"/>
        <v>1.99</v>
      </c>
      <c r="L895" s="301">
        <f t="shared" si="282"/>
        <v>11462.4</v>
      </c>
    </row>
    <row r="896" spans="2:12" ht="12.75" customHeight="1" x14ac:dyDescent="0.25">
      <c r="B896" s="307" t="s">
        <v>3130</v>
      </c>
      <c r="C896" s="305" t="s">
        <v>2311</v>
      </c>
      <c r="D896" s="305" t="s">
        <v>1336</v>
      </c>
      <c r="E896" s="306" t="s">
        <v>2312</v>
      </c>
      <c r="F896" s="305" t="s">
        <v>137</v>
      </c>
      <c r="G896" s="304">
        <v>26</v>
      </c>
      <c r="H896" s="303">
        <v>4.46</v>
      </c>
      <c r="I896" s="280">
        <f t="shared" si="279"/>
        <v>115.96</v>
      </c>
      <c r="J896" s="409">
        <f t="shared" si="280"/>
        <v>0.30199999999999999</v>
      </c>
      <c r="K896" s="302">
        <f t="shared" si="281"/>
        <v>5.8</v>
      </c>
      <c r="L896" s="301">
        <f t="shared" si="282"/>
        <v>150.80000000000001</v>
      </c>
    </row>
    <row r="897" spans="2:12" ht="12.75" customHeight="1" x14ac:dyDescent="0.25">
      <c r="B897" s="307" t="s">
        <v>3131</v>
      </c>
      <c r="C897" s="305" t="s">
        <v>3132</v>
      </c>
      <c r="D897" s="305" t="s">
        <v>1336</v>
      </c>
      <c r="E897" s="306" t="s">
        <v>3133</v>
      </c>
      <c r="F897" s="305" t="s">
        <v>137</v>
      </c>
      <c r="G897" s="304">
        <v>280</v>
      </c>
      <c r="H897" s="303">
        <v>3.24</v>
      </c>
      <c r="I897" s="280">
        <f t="shared" si="279"/>
        <v>907.2</v>
      </c>
      <c r="J897" s="409">
        <f t="shared" si="280"/>
        <v>0.30199999999999999</v>
      </c>
      <c r="K897" s="302">
        <f t="shared" si="281"/>
        <v>4.21</v>
      </c>
      <c r="L897" s="301">
        <f t="shared" si="282"/>
        <v>1178.8</v>
      </c>
    </row>
    <row r="898" spans="2:12" ht="12.75" customHeight="1" x14ac:dyDescent="0.25">
      <c r="B898" s="307" t="s">
        <v>3134</v>
      </c>
      <c r="C898" s="305" t="s">
        <v>1547</v>
      </c>
      <c r="D898" s="305" t="s">
        <v>1336</v>
      </c>
      <c r="E898" s="306" t="s">
        <v>1548</v>
      </c>
      <c r="F898" s="305" t="s">
        <v>136</v>
      </c>
      <c r="G898" s="304">
        <v>2176</v>
      </c>
      <c r="H898" s="303">
        <v>24.35</v>
      </c>
      <c r="I898" s="280">
        <f t="shared" si="279"/>
        <v>52985.599999999999</v>
      </c>
      <c r="J898" s="409">
        <f t="shared" si="280"/>
        <v>0.30199999999999999</v>
      </c>
      <c r="K898" s="302">
        <f t="shared" si="281"/>
        <v>31.7</v>
      </c>
      <c r="L898" s="301">
        <f t="shared" si="282"/>
        <v>68979.199999999997</v>
      </c>
    </row>
    <row r="899" spans="2:12" ht="12.75" customHeight="1" x14ac:dyDescent="0.25">
      <c r="B899" s="307" t="s">
        <v>3135</v>
      </c>
      <c r="C899" s="305" t="s">
        <v>1098</v>
      </c>
      <c r="D899" s="305" t="s">
        <v>1336</v>
      </c>
      <c r="E899" s="306" t="s">
        <v>1099</v>
      </c>
      <c r="F899" s="305" t="s">
        <v>137</v>
      </c>
      <c r="G899" s="304">
        <v>2365</v>
      </c>
      <c r="H899" s="303">
        <v>7.19</v>
      </c>
      <c r="I899" s="280">
        <f t="shared" si="279"/>
        <v>17004.349999999999</v>
      </c>
      <c r="J899" s="409">
        <f t="shared" si="280"/>
        <v>0.30199999999999999</v>
      </c>
      <c r="K899" s="302">
        <f t="shared" si="281"/>
        <v>9.36</v>
      </c>
      <c r="L899" s="301">
        <f t="shared" si="282"/>
        <v>22136.400000000001</v>
      </c>
    </row>
    <row r="900" spans="2:12" ht="12.75" customHeight="1" x14ac:dyDescent="0.25">
      <c r="B900" s="307" t="s">
        <v>3136</v>
      </c>
      <c r="C900" s="305" t="s">
        <v>3137</v>
      </c>
      <c r="D900" s="305" t="s">
        <v>160</v>
      </c>
      <c r="E900" s="306" t="s">
        <v>3138</v>
      </c>
      <c r="F900" s="305" t="s">
        <v>159</v>
      </c>
      <c r="G900" s="304">
        <v>11</v>
      </c>
      <c r="H900" s="303">
        <v>27.23</v>
      </c>
      <c r="I900" s="280">
        <f t="shared" si="279"/>
        <v>299.52999999999997</v>
      </c>
      <c r="J900" s="409">
        <f t="shared" si="280"/>
        <v>0.30199999999999999</v>
      </c>
      <c r="K900" s="302">
        <f t="shared" si="281"/>
        <v>35.450000000000003</v>
      </c>
      <c r="L900" s="301">
        <f t="shared" si="282"/>
        <v>389.95</v>
      </c>
    </row>
    <row r="901" spans="2:12" ht="12.75" customHeight="1" x14ac:dyDescent="0.25">
      <c r="B901" s="307" t="s">
        <v>3139</v>
      </c>
      <c r="C901" s="305" t="s">
        <v>877</v>
      </c>
      <c r="D901" s="305" t="s">
        <v>1336</v>
      </c>
      <c r="E901" s="306" t="s">
        <v>195</v>
      </c>
      <c r="F901" s="305" t="s">
        <v>137</v>
      </c>
      <c r="G901" s="304">
        <v>48</v>
      </c>
      <c r="H901" s="303">
        <v>25.56</v>
      </c>
      <c r="I901" s="280">
        <f t="shared" si="279"/>
        <v>1226.8800000000001</v>
      </c>
      <c r="J901" s="409">
        <f t="shared" si="280"/>
        <v>0.30199999999999999</v>
      </c>
      <c r="K901" s="302">
        <f t="shared" si="281"/>
        <v>33.270000000000003</v>
      </c>
      <c r="L901" s="301">
        <f t="shared" si="282"/>
        <v>1596.96</v>
      </c>
    </row>
    <row r="902" spans="2:12" ht="12.75" customHeight="1" x14ac:dyDescent="0.25">
      <c r="B902" s="307" t="s">
        <v>3140</v>
      </c>
      <c r="C902" s="305" t="s">
        <v>757</v>
      </c>
      <c r="D902" s="305" t="s">
        <v>1336</v>
      </c>
      <c r="E902" s="306" t="s">
        <v>617</v>
      </c>
      <c r="F902" s="305" t="s">
        <v>591</v>
      </c>
      <c r="G902" s="304">
        <v>3140</v>
      </c>
      <c r="H902" s="303">
        <v>3.52</v>
      </c>
      <c r="I902" s="280">
        <f t="shared" si="279"/>
        <v>11052.8</v>
      </c>
      <c r="J902" s="409">
        <f t="shared" si="280"/>
        <v>0.30199999999999999</v>
      </c>
      <c r="K902" s="302">
        <f t="shared" si="281"/>
        <v>4.58</v>
      </c>
      <c r="L902" s="301">
        <f t="shared" si="282"/>
        <v>14381.2</v>
      </c>
    </row>
    <row r="903" spans="2:12" ht="12.75" customHeight="1" x14ac:dyDescent="0.25">
      <c r="B903" s="307" t="s">
        <v>3141</v>
      </c>
      <c r="C903" s="305" t="s">
        <v>2322</v>
      </c>
      <c r="D903" s="305" t="s">
        <v>1336</v>
      </c>
      <c r="E903" s="306" t="s">
        <v>2323</v>
      </c>
      <c r="F903" s="305" t="s">
        <v>137</v>
      </c>
      <c r="G903" s="304">
        <v>8</v>
      </c>
      <c r="H903" s="303">
        <v>141.38</v>
      </c>
      <c r="I903" s="280">
        <f t="shared" si="279"/>
        <v>1131.04</v>
      </c>
      <c r="J903" s="409">
        <f t="shared" si="280"/>
        <v>0.30199999999999999</v>
      </c>
      <c r="K903" s="302">
        <f t="shared" si="281"/>
        <v>184.07</v>
      </c>
      <c r="L903" s="301">
        <f t="shared" si="282"/>
        <v>1472.56</v>
      </c>
    </row>
    <row r="904" spans="2:12" ht="12.75" customHeight="1" x14ac:dyDescent="0.25">
      <c r="B904" s="307" t="s">
        <v>3142</v>
      </c>
      <c r="C904" s="305" t="s">
        <v>878</v>
      </c>
      <c r="D904" s="305" t="s">
        <v>1336</v>
      </c>
      <c r="E904" s="306" t="s">
        <v>463</v>
      </c>
      <c r="F904" s="305" t="s">
        <v>137</v>
      </c>
      <c r="G904" s="304">
        <v>2</v>
      </c>
      <c r="H904" s="303">
        <v>102.04</v>
      </c>
      <c r="I904" s="280">
        <f t="shared" si="279"/>
        <v>204.08</v>
      </c>
      <c r="J904" s="409">
        <f t="shared" si="280"/>
        <v>0.30199999999999999</v>
      </c>
      <c r="K904" s="302">
        <f t="shared" si="281"/>
        <v>132.85</v>
      </c>
      <c r="L904" s="301">
        <f t="shared" si="282"/>
        <v>265.7</v>
      </c>
    </row>
    <row r="905" spans="2:12" ht="12.75" customHeight="1" x14ac:dyDescent="0.25">
      <c r="B905" s="307" t="s">
        <v>3143</v>
      </c>
      <c r="C905" s="305" t="s">
        <v>2327</v>
      </c>
      <c r="D905" s="305" t="s">
        <v>1336</v>
      </c>
      <c r="E905" s="306" t="s">
        <v>2328</v>
      </c>
      <c r="F905" s="305" t="s">
        <v>141</v>
      </c>
      <c r="G905" s="304">
        <v>2867.6</v>
      </c>
      <c r="H905" s="303">
        <v>9.25</v>
      </c>
      <c r="I905" s="280">
        <f t="shared" si="279"/>
        <v>26525.3</v>
      </c>
      <c r="J905" s="409">
        <f t="shared" si="280"/>
        <v>0.30199999999999999</v>
      </c>
      <c r="K905" s="302">
        <f t="shared" si="281"/>
        <v>12.04</v>
      </c>
      <c r="L905" s="301">
        <f t="shared" si="282"/>
        <v>34525.9</v>
      </c>
    </row>
    <row r="906" spans="2:12" ht="12.75" customHeight="1" x14ac:dyDescent="0.25">
      <c r="B906" s="307" t="s">
        <v>3144</v>
      </c>
      <c r="C906" s="305" t="s">
        <v>1540</v>
      </c>
      <c r="D906" s="305" t="s">
        <v>1336</v>
      </c>
      <c r="E906" s="306" t="s">
        <v>1541</v>
      </c>
      <c r="F906" s="305" t="s">
        <v>137</v>
      </c>
      <c r="G906" s="304">
        <v>8</v>
      </c>
      <c r="H906" s="303">
        <v>24.08</v>
      </c>
      <c r="I906" s="280">
        <f t="shared" si="279"/>
        <v>192.64</v>
      </c>
      <c r="J906" s="409">
        <f t="shared" si="280"/>
        <v>0.30199999999999999</v>
      </c>
      <c r="K906" s="302">
        <f t="shared" si="281"/>
        <v>31.35</v>
      </c>
      <c r="L906" s="301">
        <f t="shared" si="282"/>
        <v>250.8</v>
      </c>
    </row>
    <row r="907" spans="2:12" ht="12.75" customHeight="1" x14ac:dyDescent="0.25">
      <c r="B907" s="307" t="s">
        <v>3145</v>
      </c>
      <c r="C907" s="305" t="s">
        <v>3146</v>
      </c>
      <c r="D907" s="305" t="s">
        <v>160</v>
      </c>
      <c r="E907" s="306" t="s">
        <v>3147</v>
      </c>
      <c r="F907" s="305" t="s">
        <v>159</v>
      </c>
      <c r="G907" s="304">
        <v>1</v>
      </c>
      <c r="H907" s="303">
        <v>406.98</v>
      </c>
      <c r="I907" s="280">
        <f t="shared" si="279"/>
        <v>406.98</v>
      </c>
      <c r="J907" s="409">
        <f t="shared" si="280"/>
        <v>0.30199999999999999</v>
      </c>
      <c r="K907" s="302">
        <f t="shared" si="281"/>
        <v>529.88</v>
      </c>
      <c r="L907" s="301">
        <f t="shared" si="282"/>
        <v>529.88</v>
      </c>
    </row>
    <row r="908" spans="2:12" ht="12.75" customHeight="1" x14ac:dyDescent="0.25">
      <c r="B908" s="307" t="s">
        <v>3148</v>
      </c>
      <c r="C908" s="305" t="s">
        <v>1553</v>
      </c>
      <c r="D908" s="305" t="s">
        <v>130</v>
      </c>
      <c r="E908" s="306" t="s">
        <v>1554</v>
      </c>
      <c r="F908" s="305" t="s">
        <v>159</v>
      </c>
      <c r="G908" s="304">
        <v>15</v>
      </c>
      <c r="H908" s="303">
        <v>724.69</v>
      </c>
      <c r="I908" s="280">
        <f t="shared" si="279"/>
        <v>10870.35</v>
      </c>
      <c r="J908" s="409">
        <f t="shared" si="280"/>
        <v>0.30199999999999999</v>
      </c>
      <c r="K908" s="302">
        <f t="shared" si="281"/>
        <v>943.54</v>
      </c>
      <c r="L908" s="301">
        <f t="shared" si="282"/>
        <v>14153.1</v>
      </c>
    </row>
    <row r="909" spans="2:12" ht="12.75" customHeight="1" x14ac:dyDescent="0.25">
      <c r="B909" s="307" t="s">
        <v>3149</v>
      </c>
      <c r="C909" s="305" t="s">
        <v>3150</v>
      </c>
      <c r="D909" s="305" t="s">
        <v>142</v>
      </c>
      <c r="E909" s="306" t="s">
        <v>3151</v>
      </c>
      <c r="F909" s="305" t="s">
        <v>136</v>
      </c>
      <c r="G909" s="304">
        <v>2</v>
      </c>
      <c r="H909" s="303">
        <v>1285.9000000000001</v>
      </c>
      <c r="I909" s="280">
        <f t="shared" si="279"/>
        <v>2571.8000000000002</v>
      </c>
      <c r="J909" s="409">
        <f t="shared" si="280"/>
        <v>0.30199999999999999</v>
      </c>
      <c r="K909" s="302">
        <f t="shared" si="281"/>
        <v>1674.24</v>
      </c>
      <c r="L909" s="301">
        <f t="shared" si="282"/>
        <v>3348.48</v>
      </c>
    </row>
    <row r="910" spans="2:12" ht="12.75" customHeight="1" x14ac:dyDescent="0.25">
      <c r="B910" s="307" t="s">
        <v>3152</v>
      </c>
      <c r="C910" s="305" t="s">
        <v>1089</v>
      </c>
      <c r="D910" s="305" t="s">
        <v>1336</v>
      </c>
      <c r="E910" s="306" t="s">
        <v>1090</v>
      </c>
      <c r="F910" s="305" t="s">
        <v>141</v>
      </c>
      <c r="G910" s="304">
        <v>1920.3</v>
      </c>
      <c r="H910" s="303">
        <v>6.9</v>
      </c>
      <c r="I910" s="280">
        <f t="shared" si="279"/>
        <v>13250.07</v>
      </c>
      <c r="J910" s="409">
        <f t="shared" si="280"/>
        <v>0.30199999999999999</v>
      </c>
      <c r="K910" s="302">
        <f t="shared" si="281"/>
        <v>8.98</v>
      </c>
      <c r="L910" s="301">
        <f t="shared" si="282"/>
        <v>17244.29</v>
      </c>
    </row>
    <row r="911" spans="2:12" ht="12.75" customHeight="1" x14ac:dyDescent="0.25">
      <c r="B911" s="307" t="s">
        <v>3153</v>
      </c>
      <c r="C911" s="305" t="s">
        <v>2333</v>
      </c>
      <c r="D911" s="305" t="s">
        <v>1336</v>
      </c>
      <c r="E911" s="306" t="s">
        <v>2334</v>
      </c>
      <c r="F911" s="305" t="s">
        <v>188</v>
      </c>
      <c r="G911" s="304">
        <v>4429.8</v>
      </c>
      <c r="H911" s="303">
        <v>12.8</v>
      </c>
      <c r="I911" s="280">
        <f t="shared" si="279"/>
        <v>56701.440000000002</v>
      </c>
      <c r="J911" s="409">
        <f t="shared" si="280"/>
        <v>0.30199999999999999</v>
      </c>
      <c r="K911" s="302">
        <f t="shared" si="281"/>
        <v>16.66</v>
      </c>
      <c r="L911" s="301">
        <f t="shared" si="282"/>
        <v>73800.460000000006</v>
      </c>
    </row>
    <row r="912" spans="2:12" ht="12.75" customHeight="1" x14ac:dyDescent="0.25">
      <c r="B912" s="307" t="s">
        <v>3154</v>
      </c>
      <c r="C912" s="305" t="s">
        <v>2339</v>
      </c>
      <c r="D912" s="305" t="s">
        <v>1336</v>
      </c>
      <c r="E912" s="306" t="s">
        <v>2340</v>
      </c>
      <c r="F912" s="305" t="s">
        <v>137</v>
      </c>
      <c r="G912" s="304">
        <v>16</v>
      </c>
      <c r="H912" s="303">
        <v>126.46</v>
      </c>
      <c r="I912" s="280">
        <f t="shared" si="279"/>
        <v>2023.36</v>
      </c>
      <c r="J912" s="409">
        <f t="shared" si="280"/>
        <v>0.30199999999999999</v>
      </c>
      <c r="K912" s="302">
        <f t="shared" si="281"/>
        <v>164.65</v>
      </c>
      <c r="L912" s="301">
        <f t="shared" si="282"/>
        <v>2634.4</v>
      </c>
    </row>
    <row r="913" spans="2:12" ht="12.75" customHeight="1" x14ac:dyDescent="0.25">
      <c r="B913" s="307" t="s">
        <v>3155</v>
      </c>
      <c r="C913" s="305" t="s">
        <v>877</v>
      </c>
      <c r="D913" s="305" t="s">
        <v>1336</v>
      </c>
      <c r="E913" s="306" t="s">
        <v>195</v>
      </c>
      <c r="F913" s="305" t="s">
        <v>137</v>
      </c>
      <c r="G913" s="304">
        <v>178</v>
      </c>
      <c r="H913" s="303">
        <v>25.56</v>
      </c>
      <c r="I913" s="280">
        <f t="shared" si="279"/>
        <v>4549.68</v>
      </c>
      <c r="J913" s="409">
        <f t="shared" si="280"/>
        <v>0.30199999999999999</v>
      </c>
      <c r="K913" s="302">
        <f t="shared" si="281"/>
        <v>33.270000000000003</v>
      </c>
      <c r="L913" s="301">
        <f t="shared" si="282"/>
        <v>5922.06</v>
      </c>
    </row>
    <row r="914" spans="2:12" ht="12.75" customHeight="1" x14ac:dyDescent="0.25">
      <c r="B914" s="307" t="s">
        <v>3156</v>
      </c>
      <c r="C914" s="305" t="s">
        <v>2343</v>
      </c>
      <c r="D914" s="305" t="s">
        <v>1336</v>
      </c>
      <c r="E914" s="306" t="s">
        <v>2344</v>
      </c>
      <c r="F914" s="305" t="s">
        <v>137</v>
      </c>
      <c r="G914" s="304">
        <v>1</v>
      </c>
      <c r="H914" s="303">
        <v>28.02</v>
      </c>
      <c r="I914" s="280">
        <f t="shared" si="279"/>
        <v>28.02</v>
      </c>
      <c r="J914" s="409">
        <f t="shared" si="280"/>
        <v>0.30199999999999999</v>
      </c>
      <c r="K914" s="302">
        <f t="shared" si="281"/>
        <v>36.479999999999997</v>
      </c>
      <c r="L914" s="301">
        <f t="shared" si="282"/>
        <v>36.479999999999997</v>
      </c>
    </row>
    <row r="915" spans="2:12" ht="12.75" customHeight="1" x14ac:dyDescent="0.25">
      <c r="B915" s="307" t="s">
        <v>3157</v>
      </c>
      <c r="C915" s="305" t="s">
        <v>2349</v>
      </c>
      <c r="D915" s="305" t="s">
        <v>164</v>
      </c>
      <c r="E915" s="306" t="s">
        <v>2350</v>
      </c>
      <c r="F915" s="305" t="s">
        <v>136</v>
      </c>
      <c r="G915" s="304">
        <v>8</v>
      </c>
      <c r="H915" s="303">
        <v>29.11</v>
      </c>
      <c r="I915" s="280">
        <f t="shared" si="279"/>
        <v>232.88</v>
      </c>
      <c r="J915" s="409">
        <f t="shared" si="280"/>
        <v>0.30199999999999999</v>
      </c>
      <c r="K915" s="302">
        <f t="shared" si="281"/>
        <v>37.9</v>
      </c>
      <c r="L915" s="301">
        <f t="shared" si="282"/>
        <v>303.2</v>
      </c>
    </row>
    <row r="916" spans="2:12" ht="12.75" customHeight="1" x14ac:dyDescent="0.25">
      <c r="B916" s="307" t="s">
        <v>3158</v>
      </c>
      <c r="C916" s="305" t="s">
        <v>3159</v>
      </c>
      <c r="D916" s="305" t="s">
        <v>1336</v>
      </c>
      <c r="E916" s="306" t="s">
        <v>3160</v>
      </c>
      <c r="F916" s="305" t="s">
        <v>137</v>
      </c>
      <c r="G916" s="304">
        <v>103</v>
      </c>
      <c r="H916" s="303">
        <v>14.99</v>
      </c>
      <c r="I916" s="280">
        <f t="shared" si="279"/>
        <v>1543.97</v>
      </c>
      <c r="J916" s="409">
        <f t="shared" si="280"/>
        <v>0.30199999999999999</v>
      </c>
      <c r="K916" s="302">
        <f t="shared" si="281"/>
        <v>19.510000000000002</v>
      </c>
      <c r="L916" s="301">
        <f t="shared" si="282"/>
        <v>2009.53</v>
      </c>
    </row>
    <row r="917" spans="2:12" ht="12.75" customHeight="1" x14ac:dyDescent="0.25">
      <c r="B917" s="307" t="s">
        <v>3161</v>
      </c>
      <c r="C917" s="305" t="s">
        <v>1556</v>
      </c>
      <c r="D917" s="305" t="s">
        <v>1336</v>
      </c>
      <c r="E917" s="306" t="s">
        <v>462</v>
      </c>
      <c r="F917" s="305" t="s">
        <v>137</v>
      </c>
      <c r="G917" s="304">
        <v>8</v>
      </c>
      <c r="H917" s="303">
        <v>282.47000000000003</v>
      </c>
      <c r="I917" s="280">
        <f t="shared" si="279"/>
        <v>2259.7600000000002</v>
      </c>
      <c r="J917" s="409">
        <f t="shared" si="280"/>
        <v>0.30199999999999999</v>
      </c>
      <c r="K917" s="302">
        <f t="shared" si="281"/>
        <v>367.77</v>
      </c>
      <c r="L917" s="301">
        <f t="shared" si="282"/>
        <v>2942.16</v>
      </c>
    </row>
    <row r="918" spans="2:12" ht="12.75" customHeight="1" x14ac:dyDescent="0.25">
      <c r="B918" s="307" t="s">
        <v>3162</v>
      </c>
      <c r="C918" s="305" t="s">
        <v>3163</v>
      </c>
      <c r="D918" s="305" t="s">
        <v>1336</v>
      </c>
      <c r="E918" s="306" t="s">
        <v>3164</v>
      </c>
      <c r="F918" s="305" t="s">
        <v>137</v>
      </c>
      <c r="G918" s="304">
        <v>4</v>
      </c>
      <c r="H918" s="303">
        <v>285.81</v>
      </c>
      <c r="I918" s="280">
        <f t="shared" si="279"/>
        <v>1143.24</v>
      </c>
      <c r="J918" s="409">
        <f t="shared" si="280"/>
        <v>0.30199999999999999</v>
      </c>
      <c r="K918" s="302">
        <f t="shared" si="281"/>
        <v>372.12</v>
      </c>
      <c r="L918" s="301">
        <f t="shared" si="282"/>
        <v>1488.48</v>
      </c>
    </row>
    <row r="919" spans="2:12" ht="12.75" customHeight="1" x14ac:dyDescent="0.25">
      <c r="B919" s="307" t="s">
        <v>3165</v>
      </c>
      <c r="C919" s="305" t="s">
        <v>2357</v>
      </c>
      <c r="D919" s="305" t="s">
        <v>164</v>
      </c>
      <c r="E919" s="306" t="s">
        <v>2358</v>
      </c>
      <c r="F919" s="305" t="s">
        <v>136</v>
      </c>
      <c r="G919" s="304">
        <v>228</v>
      </c>
      <c r="H919" s="303">
        <v>109.14</v>
      </c>
      <c r="I919" s="280">
        <f t="shared" si="279"/>
        <v>24883.919999999998</v>
      </c>
      <c r="J919" s="409">
        <f t="shared" si="280"/>
        <v>0.30199999999999999</v>
      </c>
      <c r="K919" s="302">
        <f t="shared" si="281"/>
        <v>142.1</v>
      </c>
      <c r="L919" s="301">
        <f t="shared" si="282"/>
        <v>32398.799999999999</v>
      </c>
    </row>
    <row r="920" spans="2:12" ht="12.75" customHeight="1" x14ac:dyDescent="0.25">
      <c r="B920" s="307" t="s">
        <v>3166</v>
      </c>
      <c r="C920" s="305" t="s">
        <v>2407</v>
      </c>
      <c r="D920" s="305" t="s">
        <v>1336</v>
      </c>
      <c r="E920" s="306" t="s">
        <v>465</v>
      </c>
      <c r="F920" s="305" t="s">
        <v>188</v>
      </c>
      <c r="G920" s="304">
        <v>122</v>
      </c>
      <c r="H920" s="303">
        <v>17.350000000000001</v>
      </c>
      <c r="I920" s="280">
        <f t="shared" si="279"/>
        <v>2116.6999999999998</v>
      </c>
      <c r="J920" s="409">
        <f t="shared" si="280"/>
        <v>0.30199999999999999</v>
      </c>
      <c r="K920" s="302">
        <f t="shared" si="281"/>
        <v>22.58</v>
      </c>
      <c r="L920" s="301">
        <f t="shared" si="282"/>
        <v>2754.76</v>
      </c>
    </row>
    <row r="921" spans="2:12" ht="12.75" customHeight="1" x14ac:dyDescent="0.25">
      <c r="B921" s="307" t="s">
        <v>3167</v>
      </c>
      <c r="C921" s="305" t="s">
        <v>1087</v>
      </c>
      <c r="D921" s="305" t="s">
        <v>1336</v>
      </c>
      <c r="E921" s="306" t="s">
        <v>1088</v>
      </c>
      <c r="F921" s="305" t="s">
        <v>188</v>
      </c>
      <c r="G921" s="304">
        <v>161.1</v>
      </c>
      <c r="H921" s="303">
        <v>8.64</v>
      </c>
      <c r="I921" s="280">
        <f t="shared" si="279"/>
        <v>1391.9</v>
      </c>
      <c r="J921" s="409">
        <f t="shared" si="280"/>
        <v>0.30199999999999999</v>
      </c>
      <c r="K921" s="302">
        <f t="shared" si="281"/>
        <v>11.24</v>
      </c>
      <c r="L921" s="301">
        <f t="shared" si="282"/>
        <v>1810.76</v>
      </c>
    </row>
    <row r="922" spans="2:12" ht="12.75" customHeight="1" x14ac:dyDescent="0.25">
      <c r="B922" s="307" t="s">
        <v>3168</v>
      </c>
      <c r="C922" s="305" t="s">
        <v>3169</v>
      </c>
      <c r="D922" s="305" t="s">
        <v>1336</v>
      </c>
      <c r="E922" s="306" t="s">
        <v>3170</v>
      </c>
      <c r="F922" s="305" t="s">
        <v>188</v>
      </c>
      <c r="G922" s="304">
        <v>54.3</v>
      </c>
      <c r="H922" s="303">
        <v>20.83</v>
      </c>
      <c r="I922" s="280">
        <f t="shared" si="279"/>
        <v>1131.06</v>
      </c>
      <c r="J922" s="409">
        <f t="shared" si="280"/>
        <v>0.30199999999999999</v>
      </c>
      <c r="K922" s="302">
        <f t="shared" si="281"/>
        <v>27.12</v>
      </c>
      <c r="L922" s="301">
        <f t="shared" si="282"/>
        <v>1472.61</v>
      </c>
    </row>
    <row r="923" spans="2:12" ht="12.75" customHeight="1" x14ac:dyDescent="0.25">
      <c r="B923" s="307" t="s">
        <v>3171</v>
      </c>
      <c r="C923" s="305" t="s">
        <v>2361</v>
      </c>
      <c r="D923" s="305" t="s">
        <v>1336</v>
      </c>
      <c r="E923" s="306" t="s">
        <v>2362</v>
      </c>
      <c r="F923" s="305" t="s">
        <v>188</v>
      </c>
      <c r="G923" s="304">
        <v>33.1</v>
      </c>
      <c r="H923" s="303">
        <v>30.37</v>
      </c>
      <c r="I923" s="280">
        <f t="shared" si="279"/>
        <v>1005.24</v>
      </c>
      <c r="J923" s="409">
        <f t="shared" si="280"/>
        <v>0.30199999999999999</v>
      </c>
      <c r="K923" s="302">
        <f t="shared" si="281"/>
        <v>39.54</v>
      </c>
      <c r="L923" s="301">
        <f t="shared" si="282"/>
        <v>1308.77</v>
      </c>
    </row>
    <row r="924" spans="2:12" ht="12.75" customHeight="1" x14ac:dyDescent="0.25">
      <c r="B924" s="307" t="s">
        <v>3172</v>
      </c>
      <c r="C924" s="305" t="s">
        <v>3173</v>
      </c>
      <c r="D924" s="305" t="s">
        <v>1336</v>
      </c>
      <c r="E924" s="306" t="s">
        <v>3174</v>
      </c>
      <c r="F924" s="305" t="s">
        <v>188</v>
      </c>
      <c r="G924" s="304">
        <v>16.8</v>
      </c>
      <c r="H924" s="303">
        <v>38.53</v>
      </c>
      <c r="I924" s="280">
        <f t="shared" si="279"/>
        <v>647.29999999999995</v>
      </c>
      <c r="J924" s="409">
        <f t="shared" si="280"/>
        <v>0.30199999999999999</v>
      </c>
      <c r="K924" s="302">
        <f t="shared" si="281"/>
        <v>50.16</v>
      </c>
      <c r="L924" s="301">
        <f t="shared" si="282"/>
        <v>842.68</v>
      </c>
    </row>
    <row r="925" spans="2:12" ht="12.75" customHeight="1" x14ac:dyDescent="0.25">
      <c r="B925" s="307" t="s">
        <v>3175</v>
      </c>
      <c r="C925" s="305" t="s">
        <v>1514</v>
      </c>
      <c r="D925" s="305" t="s">
        <v>1336</v>
      </c>
      <c r="E925" s="306" t="s">
        <v>1515</v>
      </c>
      <c r="F925" s="305" t="s">
        <v>188</v>
      </c>
      <c r="G925" s="304">
        <v>73.099999999999994</v>
      </c>
      <c r="H925" s="303">
        <v>57.83</v>
      </c>
      <c r="I925" s="280">
        <f t="shared" si="279"/>
        <v>4227.37</v>
      </c>
      <c r="J925" s="409">
        <f t="shared" si="280"/>
        <v>0.30199999999999999</v>
      </c>
      <c r="K925" s="302">
        <f t="shared" si="281"/>
        <v>75.290000000000006</v>
      </c>
      <c r="L925" s="301">
        <f t="shared" si="282"/>
        <v>5503.69</v>
      </c>
    </row>
    <row r="926" spans="2:12" ht="12.75" customHeight="1" x14ac:dyDescent="0.25">
      <c r="B926" s="307" t="s">
        <v>3176</v>
      </c>
      <c r="C926" s="305" t="s">
        <v>1511</v>
      </c>
      <c r="D926" s="305" t="s">
        <v>1336</v>
      </c>
      <c r="E926" s="306" t="s">
        <v>1512</v>
      </c>
      <c r="F926" s="305" t="s">
        <v>188</v>
      </c>
      <c r="G926" s="304">
        <v>67</v>
      </c>
      <c r="H926" s="303">
        <v>86.92</v>
      </c>
      <c r="I926" s="280">
        <f t="shared" si="279"/>
        <v>5823.64</v>
      </c>
      <c r="J926" s="409">
        <f t="shared" si="280"/>
        <v>0.30199999999999999</v>
      </c>
      <c r="K926" s="302">
        <f t="shared" si="281"/>
        <v>113.16</v>
      </c>
      <c r="L926" s="301">
        <f t="shared" si="282"/>
        <v>7581.72</v>
      </c>
    </row>
    <row r="927" spans="2:12" ht="12.75" customHeight="1" x14ac:dyDescent="0.25">
      <c r="B927" s="307" t="s">
        <v>3177</v>
      </c>
      <c r="C927" s="305" t="s">
        <v>1508</v>
      </c>
      <c r="D927" s="305" t="s">
        <v>1336</v>
      </c>
      <c r="E927" s="306" t="s">
        <v>1509</v>
      </c>
      <c r="F927" s="305" t="s">
        <v>188</v>
      </c>
      <c r="G927" s="304">
        <v>112.3</v>
      </c>
      <c r="H927" s="303">
        <v>103.23</v>
      </c>
      <c r="I927" s="280">
        <f t="shared" si="279"/>
        <v>11592.72</v>
      </c>
      <c r="J927" s="409">
        <f t="shared" si="280"/>
        <v>0.30199999999999999</v>
      </c>
      <c r="K927" s="302">
        <f t="shared" si="281"/>
        <v>134.4</v>
      </c>
      <c r="L927" s="301">
        <f t="shared" si="282"/>
        <v>15093.12</v>
      </c>
    </row>
    <row r="928" spans="2:12" ht="12.75" customHeight="1" x14ac:dyDescent="0.25">
      <c r="B928" s="307" t="s">
        <v>3178</v>
      </c>
      <c r="C928" s="305" t="s">
        <v>2367</v>
      </c>
      <c r="D928" s="305" t="s">
        <v>1336</v>
      </c>
      <c r="E928" s="306" t="s">
        <v>2368</v>
      </c>
      <c r="F928" s="305" t="s">
        <v>137</v>
      </c>
      <c r="G928" s="304">
        <v>298</v>
      </c>
      <c r="H928" s="303">
        <v>9.48</v>
      </c>
      <c r="I928" s="280">
        <f t="shared" si="279"/>
        <v>2825.04</v>
      </c>
      <c r="J928" s="409">
        <f t="shared" si="280"/>
        <v>0.30199999999999999</v>
      </c>
      <c r="K928" s="302">
        <f t="shared" si="281"/>
        <v>12.34</v>
      </c>
      <c r="L928" s="301">
        <f t="shared" si="282"/>
        <v>3677.32</v>
      </c>
    </row>
    <row r="929" spans="2:12" ht="12.75" customHeight="1" x14ac:dyDescent="0.25">
      <c r="B929" s="307" t="s">
        <v>3179</v>
      </c>
      <c r="C929" s="305" t="s">
        <v>2370</v>
      </c>
      <c r="D929" s="305" t="s">
        <v>164</v>
      </c>
      <c r="E929" s="306" t="s">
        <v>2371</v>
      </c>
      <c r="F929" s="305" t="s">
        <v>136</v>
      </c>
      <c r="G929" s="304">
        <v>2</v>
      </c>
      <c r="H929" s="303">
        <v>46.96</v>
      </c>
      <c r="I929" s="280">
        <f t="shared" si="279"/>
        <v>93.92</v>
      </c>
      <c r="J929" s="409">
        <f t="shared" si="280"/>
        <v>0.30199999999999999</v>
      </c>
      <c r="K929" s="302">
        <f t="shared" si="281"/>
        <v>61.14</v>
      </c>
      <c r="L929" s="301">
        <f t="shared" si="282"/>
        <v>122.28</v>
      </c>
    </row>
    <row r="930" spans="2:12" ht="12.75" customHeight="1" x14ac:dyDescent="0.25">
      <c r="B930" s="307" t="s">
        <v>3180</v>
      </c>
      <c r="C930" s="305" t="s">
        <v>2376</v>
      </c>
      <c r="D930" s="305" t="s">
        <v>164</v>
      </c>
      <c r="E930" s="306" t="s">
        <v>2377</v>
      </c>
      <c r="F930" s="305" t="s">
        <v>136</v>
      </c>
      <c r="G930" s="304">
        <v>684</v>
      </c>
      <c r="H930" s="303">
        <v>21.71</v>
      </c>
      <c r="I930" s="280">
        <f t="shared" si="279"/>
        <v>14849.64</v>
      </c>
      <c r="J930" s="409">
        <f t="shared" si="280"/>
        <v>0.30199999999999999</v>
      </c>
      <c r="K930" s="302">
        <f t="shared" si="281"/>
        <v>28.26</v>
      </c>
      <c r="L930" s="301">
        <f t="shared" si="282"/>
        <v>19329.84</v>
      </c>
    </row>
    <row r="931" spans="2:12" ht="12.75" customHeight="1" x14ac:dyDescent="0.25">
      <c r="B931" s="307" t="s">
        <v>3181</v>
      </c>
      <c r="C931" s="305" t="s">
        <v>2379</v>
      </c>
      <c r="D931" s="305" t="s">
        <v>1336</v>
      </c>
      <c r="E931" s="306" t="s">
        <v>2380</v>
      </c>
      <c r="F931" s="305" t="s">
        <v>137</v>
      </c>
      <c r="G931" s="304">
        <v>684</v>
      </c>
      <c r="H931" s="303">
        <v>6.66</v>
      </c>
      <c r="I931" s="280">
        <f t="shared" si="279"/>
        <v>4555.4399999999996</v>
      </c>
      <c r="J931" s="409">
        <f t="shared" si="280"/>
        <v>0.30199999999999999</v>
      </c>
      <c r="K931" s="302">
        <f t="shared" si="281"/>
        <v>8.67</v>
      </c>
      <c r="L931" s="301">
        <f t="shared" si="282"/>
        <v>5930.28</v>
      </c>
    </row>
    <row r="932" spans="2:12" ht="12.75" customHeight="1" x14ac:dyDescent="0.25">
      <c r="B932" s="307" t="s">
        <v>3182</v>
      </c>
      <c r="C932" s="305" t="s">
        <v>2382</v>
      </c>
      <c r="D932" s="305" t="s">
        <v>164</v>
      </c>
      <c r="E932" s="306" t="s">
        <v>2383</v>
      </c>
      <c r="F932" s="305" t="s">
        <v>136</v>
      </c>
      <c r="G932" s="304">
        <v>228</v>
      </c>
      <c r="H932" s="303">
        <v>90.21</v>
      </c>
      <c r="I932" s="280">
        <f t="shared" si="279"/>
        <v>20567.88</v>
      </c>
      <c r="J932" s="409">
        <f t="shared" si="280"/>
        <v>0.30199999999999999</v>
      </c>
      <c r="K932" s="302">
        <f t="shared" si="281"/>
        <v>117.45</v>
      </c>
      <c r="L932" s="301">
        <f t="shared" si="282"/>
        <v>26778.6</v>
      </c>
    </row>
    <row r="933" spans="2:12" ht="12.75" customHeight="1" x14ac:dyDescent="0.25">
      <c r="B933" s="307" t="s">
        <v>3183</v>
      </c>
      <c r="C933" s="305" t="s">
        <v>2388</v>
      </c>
      <c r="D933" s="305" t="s">
        <v>1336</v>
      </c>
      <c r="E933" s="306" t="s">
        <v>2389</v>
      </c>
      <c r="F933" s="305" t="s">
        <v>137</v>
      </c>
      <c r="G933" s="304">
        <v>82</v>
      </c>
      <c r="H933" s="303">
        <v>18.79</v>
      </c>
      <c r="I933" s="280">
        <f t="shared" si="279"/>
        <v>1540.78</v>
      </c>
      <c r="J933" s="409">
        <f t="shared" si="280"/>
        <v>0.30199999999999999</v>
      </c>
      <c r="K933" s="302">
        <f t="shared" si="281"/>
        <v>24.46</v>
      </c>
      <c r="L933" s="301">
        <f t="shared" si="282"/>
        <v>2005.72</v>
      </c>
    </row>
    <row r="934" spans="2:12" ht="12.75" customHeight="1" x14ac:dyDescent="0.25">
      <c r="B934" s="307" t="s">
        <v>3184</v>
      </c>
      <c r="C934" s="305" t="s">
        <v>3185</v>
      </c>
      <c r="D934" s="305" t="s">
        <v>1336</v>
      </c>
      <c r="E934" s="306" t="s">
        <v>3186</v>
      </c>
      <c r="F934" s="305" t="s">
        <v>137</v>
      </c>
      <c r="G934" s="304">
        <v>3</v>
      </c>
      <c r="H934" s="303">
        <v>31.5</v>
      </c>
      <c r="I934" s="280">
        <f t="shared" si="279"/>
        <v>94.5</v>
      </c>
      <c r="J934" s="409">
        <f t="shared" si="280"/>
        <v>0.30199999999999999</v>
      </c>
      <c r="K934" s="302">
        <f t="shared" si="281"/>
        <v>41.01</v>
      </c>
      <c r="L934" s="301">
        <f t="shared" si="282"/>
        <v>123.03</v>
      </c>
    </row>
    <row r="935" spans="2:12" ht="12.75" customHeight="1" x14ac:dyDescent="0.25">
      <c r="B935" s="307" t="s">
        <v>3187</v>
      </c>
      <c r="C935" s="305" t="s">
        <v>2394</v>
      </c>
      <c r="D935" s="305" t="s">
        <v>1336</v>
      </c>
      <c r="E935" s="306" t="s">
        <v>2395</v>
      </c>
      <c r="F935" s="305" t="s">
        <v>137</v>
      </c>
      <c r="G935" s="304">
        <v>1</v>
      </c>
      <c r="H935" s="303">
        <v>48.36</v>
      </c>
      <c r="I935" s="280">
        <f t="shared" si="279"/>
        <v>48.36</v>
      </c>
      <c r="J935" s="409">
        <f t="shared" si="280"/>
        <v>0.30199999999999999</v>
      </c>
      <c r="K935" s="302">
        <f t="shared" si="281"/>
        <v>62.96</v>
      </c>
      <c r="L935" s="301">
        <f t="shared" si="282"/>
        <v>62.96</v>
      </c>
    </row>
    <row r="936" spans="2:12" ht="12.75" customHeight="1" x14ac:dyDescent="0.25">
      <c r="B936" s="307" t="s">
        <v>3188</v>
      </c>
      <c r="C936" s="305" t="s">
        <v>2397</v>
      </c>
      <c r="D936" s="305" t="s">
        <v>1336</v>
      </c>
      <c r="E936" s="306" t="s">
        <v>2398</v>
      </c>
      <c r="F936" s="305" t="s">
        <v>137</v>
      </c>
      <c r="G936" s="304">
        <v>15</v>
      </c>
      <c r="H936" s="303">
        <v>25.14</v>
      </c>
      <c r="I936" s="280">
        <f t="shared" si="279"/>
        <v>377.1</v>
      </c>
      <c r="J936" s="409">
        <f t="shared" si="280"/>
        <v>0.30199999999999999</v>
      </c>
      <c r="K936" s="302">
        <f t="shared" si="281"/>
        <v>32.729999999999997</v>
      </c>
      <c r="L936" s="301">
        <f t="shared" si="282"/>
        <v>490.95</v>
      </c>
    </row>
    <row r="937" spans="2:12" ht="12.75" customHeight="1" x14ac:dyDescent="0.25">
      <c r="B937" s="307" t="s">
        <v>3189</v>
      </c>
      <c r="C937" s="305" t="s">
        <v>2400</v>
      </c>
      <c r="D937" s="305" t="s">
        <v>1336</v>
      </c>
      <c r="E937" s="306" t="s">
        <v>2401</v>
      </c>
      <c r="F937" s="305" t="s">
        <v>136</v>
      </c>
      <c r="G937" s="304">
        <v>32</v>
      </c>
      <c r="H937" s="303">
        <v>27.92</v>
      </c>
      <c r="I937" s="280">
        <f t="shared" si="279"/>
        <v>893.44</v>
      </c>
      <c r="J937" s="409">
        <f t="shared" si="280"/>
        <v>0.30199999999999999</v>
      </c>
      <c r="K937" s="302">
        <f t="shared" si="281"/>
        <v>36.35</v>
      </c>
      <c r="L937" s="301">
        <f t="shared" si="282"/>
        <v>1163.2</v>
      </c>
    </row>
    <row r="938" spans="2:12" ht="12.75" customHeight="1" x14ac:dyDescent="0.25">
      <c r="B938" s="307" t="s">
        <v>3190</v>
      </c>
      <c r="C938" s="305" t="s">
        <v>3191</v>
      </c>
      <c r="D938" s="305" t="s">
        <v>1336</v>
      </c>
      <c r="E938" s="306" t="s">
        <v>3192</v>
      </c>
      <c r="F938" s="305" t="s">
        <v>137</v>
      </c>
      <c r="G938" s="304">
        <v>6</v>
      </c>
      <c r="H938" s="303">
        <v>45.14</v>
      </c>
      <c r="I938" s="280">
        <f t="shared" si="279"/>
        <v>270.83999999999997</v>
      </c>
      <c r="J938" s="409">
        <f t="shared" si="280"/>
        <v>0.30199999999999999</v>
      </c>
      <c r="K938" s="302">
        <f t="shared" si="281"/>
        <v>58.77</v>
      </c>
      <c r="L938" s="301">
        <f t="shared" si="282"/>
        <v>352.62</v>
      </c>
    </row>
    <row r="939" spans="2:12" ht="12.75" customHeight="1" x14ac:dyDescent="0.25">
      <c r="B939" s="307" t="s">
        <v>3193</v>
      </c>
      <c r="C939" s="305" t="s">
        <v>1604</v>
      </c>
      <c r="D939" s="305" t="s">
        <v>1336</v>
      </c>
      <c r="E939" s="306" t="s">
        <v>1605</v>
      </c>
      <c r="F939" s="305" t="s">
        <v>137</v>
      </c>
      <c r="G939" s="304">
        <v>6</v>
      </c>
      <c r="H939" s="303">
        <v>458.11</v>
      </c>
      <c r="I939" s="280">
        <f t="shared" si="279"/>
        <v>2748.66</v>
      </c>
      <c r="J939" s="409">
        <f t="shared" si="280"/>
        <v>0.30199999999999999</v>
      </c>
      <c r="K939" s="302">
        <f t="shared" si="281"/>
        <v>596.45000000000005</v>
      </c>
      <c r="L939" s="301">
        <f t="shared" si="282"/>
        <v>3578.7</v>
      </c>
    </row>
    <row r="940" spans="2:12" ht="12.75" customHeight="1" x14ac:dyDescent="0.25">
      <c r="B940" s="307" t="s">
        <v>3194</v>
      </c>
      <c r="C940" s="305" t="s">
        <v>1607</v>
      </c>
      <c r="D940" s="305" t="s">
        <v>1336</v>
      </c>
      <c r="E940" s="306" t="s">
        <v>1608</v>
      </c>
      <c r="F940" s="305" t="s">
        <v>137</v>
      </c>
      <c r="G940" s="304">
        <v>2</v>
      </c>
      <c r="H940" s="303">
        <v>1137.29</v>
      </c>
      <c r="I940" s="280">
        <f t="shared" si="279"/>
        <v>2274.58</v>
      </c>
      <c r="J940" s="409">
        <f t="shared" si="280"/>
        <v>0.30199999999999999</v>
      </c>
      <c r="K940" s="302">
        <f t="shared" si="281"/>
        <v>1480.75</v>
      </c>
      <c r="L940" s="301">
        <f t="shared" si="282"/>
        <v>2961.5</v>
      </c>
    </row>
    <row r="941" spans="2:12" ht="12.75" customHeight="1" x14ac:dyDescent="0.25">
      <c r="B941" s="307" t="s">
        <v>3195</v>
      </c>
      <c r="C941" s="305" t="s">
        <v>3196</v>
      </c>
      <c r="D941" s="305" t="s">
        <v>160</v>
      </c>
      <c r="E941" s="306" t="s">
        <v>3197</v>
      </c>
      <c r="F941" s="305" t="s">
        <v>159</v>
      </c>
      <c r="G941" s="304">
        <v>1</v>
      </c>
      <c r="H941" s="303">
        <v>4108.13</v>
      </c>
      <c r="I941" s="280">
        <f t="shared" si="279"/>
        <v>4108.13</v>
      </c>
      <c r="J941" s="409">
        <f t="shared" si="280"/>
        <v>0.30199999999999999</v>
      </c>
      <c r="K941" s="302">
        <f t="shared" si="281"/>
        <v>5348.78</v>
      </c>
      <c r="L941" s="301">
        <f t="shared" si="282"/>
        <v>5348.78</v>
      </c>
    </row>
    <row r="942" spans="2:12" ht="12.75" customHeight="1" x14ac:dyDescent="0.25">
      <c r="B942" s="307" t="s">
        <v>3198</v>
      </c>
      <c r="C942" s="305" t="s">
        <v>3199</v>
      </c>
      <c r="D942" s="305" t="s">
        <v>1336</v>
      </c>
      <c r="E942" s="306" t="s">
        <v>3200</v>
      </c>
      <c r="F942" s="305" t="s">
        <v>137</v>
      </c>
      <c r="G942" s="304">
        <v>25</v>
      </c>
      <c r="H942" s="303">
        <v>18.03</v>
      </c>
      <c r="I942" s="280">
        <f t="shared" si="279"/>
        <v>450.75</v>
      </c>
      <c r="J942" s="409">
        <f t="shared" si="280"/>
        <v>0.30199999999999999</v>
      </c>
      <c r="K942" s="302">
        <f t="shared" si="281"/>
        <v>23.47</v>
      </c>
      <c r="L942" s="301">
        <f t="shared" si="282"/>
        <v>586.75</v>
      </c>
    </row>
    <row r="943" spans="2:12" ht="12.75" customHeight="1" x14ac:dyDescent="0.25">
      <c r="B943" s="307" t="s">
        <v>3201</v>
      </c>
      <c r="C943" s="305" t="s">
        <v>1583</v>
      </c>
      <c r="D943" s="305" t="s">
        <v>1336</v>
      </c>
      <c r="E943" s="306" t="s">
        <v>1584</v>
      </c>
      <c r="F943" s="305" t="s">
        <v>188</v>
      </c>
      <c r="G943" s="304">
        <v>108.2</v>
      </c>
      <c r="H943" s="303">
        <v>87.79</v>
      </c>
      <c r="I943" s="280">
        <f t="shared" si="279"/>
        <v>9498.8700000000008</v>
      </c>
      <c r="J943" s="409">
        <f t="shared" si="280"/>
        <v>0.30199999999999999</v>
      </c>
      <c r="K943" s="302">
        <f t="shared" si="281"/>
        <v>114.3</v>
      </c>
      <c r="L943" s="301">
        <f t="shared" si="282"/>
        <v>12367.26</v>
      </c>
    </row>
    <row r="944" spans="2:12" ht="12.75" customHeight="1" x14ac:dyDescent="0.25">
      <c r="B944" s="307" t="s">
        <v>3202</v>
      </c>
      <c r="C944" s="305" t="s">
        <v>1105</v>
      </c>
      <c r="D944" s="305" t="s">
        <v>1336</v>
      </c>
      <c r="E944" s="306" t="s">
        <v>1106</v>
      </c>
      <c r="F944" s="305" t="s">
        <v>137</v>
      </c>
      <c r="G944" s="304">
        <v>238</v>
      </c>
      <c r="H944" s="303">
        <v>7.34</v>
      </c>
      <c r="I944" s="280">
        <f t="shared" si="279"/>
        <v>1746.92</v>
      </c>
      <c r="J944" s="409">
        <f t="shared" si="280"/>
        <v>0.30199999999999999</v>
      </c>
      <c r="K944" s="302">
        <f t="shared" si="281"/>
        <v>9.5500000000000007</v>
      </c>
      <c r="L944" s="301">
        <f t="shared" si="282"/>
        <v>2272.9</v>
      </c>
    </row>
    <row r="945" spans="2:12" ht="12.75" customHeight="1" x14ac:dyDescent="0.25">
      <c r="B945" s="307" t="s">
        <v>3203</v>
      </c>
      <c r="C945" s="305" t="s">
        <v>761</v>
      </c>
      <c r="D945" s="305" t="s">
        <v>1336</v>
      </c>
      <c r="E945" s="306" t="s">
        <v>196</v>
      </c>
      <c r="F945" s="305" t="s">
        <v>137</v>
      </c>
      <c r="G945" s="304">
        <v>48</v>
      </c>
      <c r="H945" s="303">
        <v>192.58</v>
      </c>
      <c r="I945" s="280">
        <f t="shared" si="279"/>
        <v>9243.84</v>
      </c>
      <c r="J945" s="409">
        <f t="shared" si="280"/>
        <v>0.30199999999999999</v>
      </c>
      <c r="K945" s="302">
        <f t="shared" si="281"/>
        <v>250.73</v>
      </c>
      <c r="L945" s="301">
        <f t="shared" si="282"/>
        <v>12035.04</v>
      </c>
    </row>
    <row r="946" spans="2:12" ht="12.75" customHeight="1" x14ac:dyDescent="0.25">
      <c r="B946" s="307" t="s">
        <v>3204</v>
      </c>
      <c r="C946" s="305" t="s">
        <v>3205</v>
      </c>
      <c r="D946" s="305" t="s">
        <v>164</v>
      </c>
      <c r="E946" s="306" t="s">
        <v>3206</v>
      </c>
      <c r="F946" s="305" t="s">
        <v>141</v>
      </c>
      <c r="G946" s="304">
        <v>99</v>
      </c>
      <c r="H946" s="303">
        <v>49.74</v>
      </c>
      <c r="I946" s="280">
        <f t="shared" si="279"/>
        <v>4924.26</v>
      </c>
      <c r="J946" s="409">
        <f t="shared" si="280"/>
        <v>0.30199999999999999</v>
      </c>
      <c r="K946" s="302">
        <f t="shared" si="281"/>
        <v>64.760000000000005</v>
      </c>
      <c r="L946" s="301">
        <f t="shared" si="282"/>
        <v>6411.24</v>
      </c>
    </row>
    <row r="947" spans="2:12" ht="12.75" customHeight="1" x14ac:dyDescent="0.25">
      <c r="B947" s="307" t="s">
        <v>3207</v>
      </c>
      <c r="C947" s="305" t="s">
        <v>3208</v>
      </c>
      <c r="D947" s="305" t="s">
        <v>164</v>
      </c>
      <c r="E947" s="306" t="s">
        <v>3209</v>
      </c>
      <c r="F947" s="305" t="s">
        <v>136</v>
      </c>
      <c r="G947" s="304">
        <v>236</v>
      </c>
      <c r="H947" s="303">
        <v>7.1</v>
      </c>
      <c r="I947" s="280">
        <f t="shared" si="279"/>
        <v>1675.6</v>
      </c>
      <c r="J947" s="409">
        <f t="shared" si="280"/>
        <v>0.30199999999999999</v>
      </c>
      <c r="K947" s="302">
        <f t="shared" si="281"/>
        <v>9.24</v>
      </c>
      <c r="L947" s="301">
        <f t="shared" si="282"/>
        <v>2180.64</v>
      </c>
    </row>
    <row r="948" spans="2:12" ht="12.75" customHeight="1" x14ac:dyDescent="0.25">
      <c r="B948" s="307" t="s">
        <v>3210</v>
      </c>
      <c r="C948" s="305" t="s">
        <v>3211</v>
      </c>
      <c r="D948" s="305" t="s">
        <v>160</v>
      </c>
      <c r="E948" s="306" t="s">
        <v>3212</v>
      </c>
      <c r="F948" s="305" t="s">
        <v>159</v>
      </c>
      <c r="G948" s="304">
        <v>70</v>
      </c>
      <c r="H948" s="303">
        <v>90.82</v>
      </c>
      <c r="I948" s="280">
        <f t="shared" si="279"/>
        <v>6357.4</v>
      </c>
      <c r="J948" s="409">
        <f t="shared" si="280"/>
        <v>0.30199999999999999</v>
      </c>
      <c r="K948" s="302">
        <f t="shared" si="281"/>
        <v>118.24</v>
      </c>
      <c r="L948" s="301">
        <f t="shared" si="282"/>
        <v>8276.7999999999993</v>
      </c>
    </row>
    <row r="949" spans="2:12" ht="12.75" customHeight="1" x14ac:dyDescent="0.25">
      <c r="B949" s="307" t="s">
        <v>3213</v>
      </c>
      <c r="C949" s="305" t="s">
        <v>3214</v>
      </c>
      <c r="D949" s="305" t="s">
        <v>130</v>
      </c>
      <c r="E949" s="306" t="s">
        <v>3215</v>
      </c>
      <c r="F949" s="305" t="s">
        <v>136</v>
      </c>
      <c r="G949" s="304">
        <v>96</v>
      </c>
      <c r="H949" s="303">
        <v>38.36</v>
      </c>
      <c r="I949" s="280">
        <f t="shared" si="279"/>
        <v>3682.56</v>
      </c>
      <c r="J949" s="409">
        <f t="shared" si="280"/>
        <v>0.30199999999999999</v>
      </c>
      <c r="K949" s="302">
        <f t="shared" si="281"/>
        <v>49.94</v>
      </c>
      <c r="L949" s="301">
        <f t="shared" si="282"/>
        <v>4794.24</v>
      </c>
    </row>
    <row r="950" spans="2:12" ht="12.75" customHeight="1" x14ac:dyDescent="0.25">
      <c r="B950" s="307" t="s">
        <v>3216</v>
      </c>
      <c r="C950" s="305" t="s">
        <v>3217</v>
      </c>
      <c r="D950" s="305" t="s">
        <v>130</v>
      </c>
      <c r="E950" s="306" t="s">
        <v>3218</v>
      </c>
      <c r="F950" s="305" t="s">
        <v>137</v>
      </c>
      <c r="G950" s="304">
        <v>1</v>
      </c>
      <c r="H950" s="303">
        <v>33.56</v>
      </c>
      <c r="I950" s="280">
        <f t="shared" si="279"/>
        <v>33.56</v>
      </c>
      <c r="J950" s="409">
        <f t="shared" si="280"/>
        <v>0.30199999999999999</v>
      </c>
      <c r="K950" s="302">
        <f t="shared" si="281"/>
        <v>43.69</v>
      </c>
      <c r="L950" s="301">
        <f t="shared" si="282"/>
        <v>43.69</v>
      </c>
    </row>
    <row r="951" spans="2:12" ht="12.75" customHeight="1" x14ac:dyDescent="0.25">
      <c r="B951" s="307" t="s">
        <v>3219</v>
      </c>
      <c r="C951" s="305" t="s">
        <v>3220</v>
      </c>
      <c r="D951" s="305" t="s">
        <v>1336</v>
      </c>
      <c r="E951" s="306" t="s">
        <v>3221</v>
      </c>
      <c r="F951" s="305" t="s">
        <v>137</v>
      </c>
      <c r="G951" s="304">
        <v>38</v>
      </c>
      <c r="H951" s="303">
        <v>31.66</v>
      </c>
      <c r="I951" s="280">
        <f t="shared" si="279"/>
        <v>1203.08</v>
      </c>
      <c r="J951" s="409">
        <f t="shared" si="280"/>
        <v>0.30199999999999999</v>
      </c>
      <c r="K951" s="302">
        <f t="shared" si="281"/>
        <v>41.22</v>
      </c>
      <c r="L951" s="301">
        <f t="shared" si="282"/>
        <v>1566.36</v>
      </c>
    </row>
    <row r="952" spans="2:12" ht="12.75" customHeight="1" x14ac:dyDescent="0.25">
      <c r="B952" s="307" t="s">
        <v>3222</v>
      </c>
      <c r="C952" s="305" t="s">
        <v>3223</v>
      </c>
      <c r="D952" s="305" t="s">
        <v>1336</v>
      </c>
      <c r="E952" s="306" t="s">
        <v>3224</v>
      </c>
      <c r="F952" s="305" t="s">
        <v>137</v>
      </c>
      <c r="G952" s="304">
        <v>1</v>
      </c>
      <c r="H952" s="303">
        <v>53.28</v>
      </c>
      <c r="I952" s="280">
        <f t="shared" si="279"/>
        <v>53.28</v>
      </c>
      <c r="J952" s="409">
        <f t="shared" si="280"/>
        <v>0.30199999999999999</v>
      </c>
      <c r="K952" s="302">
        <f t="shared" si="281"/>
        <v>69.37</v>
      </c>
      <c r="L952" s="301">
        <f t="shared" si="282"/>
        <v>69.37</v>
      </c>
    </row>
    <row r="953" spans="2:12" ht="12.75" customHeight="1" x14ac:dyDescent="0.25">
      <c r="B953" s="307" t="s">
        <v>3225</v>
      </c>
      <c r="C953" s="305" t="s">
        <v>3226</v>
      </c>
      <c r="D953" s="305" t="s">
        <v>1336</v>
      </c>
      <c r="E953" s="306" t="s">
        <v>3227</v>
      </c>
      <c r="F953" s="305" t="s">
        <v>137</v>
      </c>
      <c r="G953" s="304">
        <v>1</v>
      </c>
      <c r="H953" s="303">
        <v>122.18</v>
      </c>
      <c r="I953" s="280">
        <f t="shared" si="279"/>
        <v>122.18</v>
      </c>
      <c r="J953" s="409">
        <f t="shared" si="280"/>
        <v>0.30199999999999999</v>
      </c>
      <c r="K953" s="302">
        <f t="shared" si="281"/>
        <v>159.07</v>
      </c>
      <c r="L953" s="301">
        <f t="shared" si="282"/>
        <v>159.07</v>
      </c>
    </row>
    <row r="954" spans="2:12" ht="12.75" customHeight="1" x14ac:dyDescent="0.25">
      <c r="B954" s="307" t="s">
        <v>3228</v>
      </c>
      <c r="C954" s="305" t="s">
        <v>3229</v>
      </c>
      <c r="D954" s="305" t="s">
        <v>1336</v>
      </c>
      <c r="E954" s="306" t="s">
        <v>3230</v>
      </c>
      <c r="F954" s="305" t="s">
        <v>137</v>
      </c>
      <c r="G954" s="304">
        <v>102</v>
      </c>
      <c r="H954" s="303">
        <v>26.41</v>
      </c>
      <c r="I954" s="280">
        <f t="shared" si="279"/>
        <v>2693.82</v>
      </c>
      <c r="J954" s="409">
        <f t="shared" si="280"/>
        <v>0.30199999999999999</v>
      </c>
      <c r="K954" s="302">
        <f t="shared" si="281"/>
        <v>34.380000000000003</v>
      </c>
      <c r="L954" s="301">
        <f t="shared" si="282"/>
        <v>3506.76</v>
      </c>
    </row>
    <row r="955" spans="2:12" ht="12.75" customHeight="1" x14ac:dyDescent="0.25">
      <c r="B955" s="307" t="s">
        <v>3231</v>
      </c>
      <c r="C955" s="305" t="s">
        <v>2418</v>
      </c>
      <c r="D955" s="305" t="s">
        <v>1336</v>
      </c>
      <c r="E955" s="306" t="s">
        <v>2419</v>
      </c>
      <c r="F955" s="305" t="s">
        <v>137</v>
      </c>
      <c r="G955" s="304">
        <v>18</v>
      </c>
      <c r="H955" s="303">
        <v>5.38</v>
      </c>
      <c r="I955" s="280">
        <f t="shared" si="279"/>
        <v>96.84</v>
      </c>
      <c r="J955" s="409">
        <f t="shared" si="280"/>
        <v>0.30199999999999999</v>
      </c>
      <c r="K955" s="302">
        <f t="shared" si="281"/>
        <v>7</v>
      </c>
      <c r="L955" s="301">
        <f t="shared" si="282"/>
        <v>126</v>
      </c>
    </row>
    <row r="956" spans="2:12" ht="12.75" customHeight="1" x14ac:dyDescent="0.25">
      <c r="B956" s="307" t="s">
        <v>3232</v>
      </c>
      <c r="C956" s="305" t="s">
        <v>2415</v>
      </c>
      <c r="D956" s="305" t="s">
        <v>1336</v>
      </c>
      <c r="E956" s="306" t="s">
        <v>2416</v>
      </c>
      <c r="F956" s="305" t="s">
        <v>188</v>
      </c>
      <c r="G956" s="304">
        <v>10.6</v>
      </c>
      <c r="H956" s="303">
        <v>38.369999999999997</v>
      </c>
      <c r="I956" s="280">
        <f t="shared" si="279"/>
        <v>406.72</v>
      </c>
      <c r="J956" s="409">
        <f t="shared" si="280"/>
        <v>0.30199999999999999</v>
      </c>
      <c r="K956" s="302">
        <f t="shared" si="281"/>
        <v>49.95</v>
      </c>
      <c r="L956" s="301">
        <f t="shared" si="282"/>
        <v>529.47</v>
      </c>
    </row>
    <row r="957" spans="2:12" ht="12.75" customHeight="1" x14ac:dyDescent="0.25">
      <c r="B957" s="307" t="s">
        <v>3233</v>
      </c>
      <c r="C957" s="305" t="s">
        <v>3234</v>
      </c>
      <c r="D957" s="305" t="s">
        <v>164</v>
      </c>
      <c r="E957" s="306" t="s">
        <v>3235</v>
      </c>
      <c r="F957" s="305" t="s">
        <v>136</v>
      </c>
      <c r="G957" s="304">
        <v>33</v>
      </c>
      <c r="H957" s="303">
        <v>39.5</v>
      </c>
      <c r="I957" s="280">
        <f t="shared" si="279"/>
        <v>1303.5</v>
      </c>
      <c r="J957" s="409">
        <f t="shared" si="280"/>
        <v>0.30199999999999999</v>
      </c>
      <c r="K957" s="302">
        <f t="shared" si="281"/>
        <v>51.42</v>
      </c>
      <c r="L957" s="301">
        <f t="shared" si="282"/>
        <v>1696.86</v>
      </c>
    </row>
    <row r="958" spans="2:12" ht="12.75" customHeight="1" x14ac:dyDescent="0.25">
      <c r="B958" s="307" t="s">
        <v>3236</v>
      </c>
      <c r="C958" s="305" t="s">
        <v>2336</v>
      </c>
      <c r="D958" s="305" t="s">
        <v>1336</v>
      </c>
      <c r="E958" s="306" t="s">
        <v>2337</v>
      </c>
      <c r="F958" s="305" t="s">
        <v>188</v>
      </c>
      <c r="G958" s="304">
        <v>273.5</v>
      </c>
      <c r="H958" s="303">
        <v>15.41</v>
      </c>
      <c r="I958" s="280">
        <f t="shared" si="279"/>
        <v>4214.63</v>
      </c>
      <c r="J958" s="409">
        <f t="shared" si="280"/>
        <v>0.30199999999999999</v>
      </c>
      <c r="K958" s="302">
        <f t="shared" si="281"/>
        <v>20.059999999999999</v>
      </c>
      <c r="L958" s="301">
        <f t="shared" si="282"/>
        <v>5486.41</v>
      </c>
    </row>
    <row r="959" spans="2:12" x14ac:dyDescent="0.25">
      <c r="B959" s="314" t="s">
        <v>217</v>
      </c>
      <c r="C959" s="311" t="s">
        <v>379</v>
      </c>
      <c r="D959" s="311"/>
      <c r="E959" s="312" t="s">
        <v>1762</v>
      </c>
      <c r="F959" s="311"/>
      <c r="G959" s="313"/>
      <c r="H959" s="312" t="s">
        <v>73</v>
      </c>
      <c r="I959" s="311">
        <f>SUBTOTAL(9,I960:I962)</f>
        <v>156698.68</v>
      </c>
      <c r="J959" s="310"/>
      <c r="K959" s="309"/>
      <c r="L959" s="308">
        <f>SUBTOTAL(9,L960:L962)</f>
        <v>204010.86</v>
      </c>
    </row>
    <row r="960" spans="2:12" x14ac:dyDescent="0.25">
      <c r="B960" s="307" t="s">
        <v>3237</v>
      </c>
      <c r="C960" s="305" t="s">
        <v>883</v>
      </c>
      <c r="D960" s="305" t="s">
        <v>1336</v>
      </c>
      <c r="E960" s="306" t="s">
        <v>229</v>
      </c>
      <c r="F960" s="305" t="s">
        <v>136</v>
      </c>
      <c r="G960" s="304">
        <v>80</v>
      </c>
      <c r="H960" s="303">
        <v>27</v>
      </c>
      <c r="I960" s="280">
        <f t="shared" ref="I960:I962" si="283">TRUNC(G960 * H960, 2)</f>
        <v>2160</v>
      </c>
      <c r="J960" s="409">
        <f t="shared" si="280"/>
        <v>0.30199999999999999</v>
      </c>
      <c r="K960" s="302">
        <f t="shared" ref="K960:K962" si="284">TRUNC(H960 * (1 + J960), 2)</f>
        <v>35.15</v>
      </c>
      <c r="L960" s="301">
        <f t="shared" ref="L960:L962" si="285">TRUNC(G960 * K960, 2)</f>
        <v>2812</v>
      </c>
    </row>
    <row r="961" spans="2:12" ht="12.75" customHeight="1" x14ac:dyDescent="0.25">
      <c r="B961" s="307" t="s">
        <v>3238</v>
      </c>
      <c r="C961" s="305" t="s">
        <v>2426</v>
      </c>
      <c r="D961" s="305" t="s">
        <v>130</v>
      </c>
      <c r="E961" s="306" t="s">
        <v>2427</v>
      </c>
      <c r="F961" s="305" t="s">
        <v>136</v>
      </c>
      <c r="G961" s="304">
        <v>1139</v>
      </c>
      <c r="H961" s="303">
        <v>131.41999999999999</v>
      </c>
      <c r="I961" s="280">
        <f t="shared" si="283"/>
        <v>149687.38</v>
      </c>
      <c r="J961" s="409">
        <f t="shared" si="280"/>
        <v>0.30199999999999999</v>
      </c>
      <c r="K961" s="302">
        <f t="shared" si="284"/>
        <v>171.1</v>
      </c>
      <c r="L961" s="301">
        <f t="shared" si="285"/>
        <v>194882.9</v>
      </c>
    </row>
    <row r="962" spans="2:12" ht="25.5" x14ac:dyDescent="0.25">
      <c r="B962" s="307" t="s">
        <v>3239</v>
      </c>
      <c r="C962" s="305" t="s">
        <v>1777</v>
      </c>
      <c r="D962" s="305" t="s">
        <v>1667</v>
      </c>
      <c r="E962" s="306" t="s">
        <v>1778</v>
      </c>
      <c r="F962" s="305" t="s">
        <v>159</v>
      </c>
      <c r="G962" s="304">
        <v>103</v>
      </c>
      <c r="H962" s="303">
        <v>47.1</v>
      </c>
      <c r="I962" s="280">
        <f t="shared" si="283"/>
        <v>4851.3</v>
      </c>
      <c r="J962" s="409">
        <f t="shared" si="280"/>
        <v>0.30199999999999999</v>
      </c>
      <c r="K962" s="302">
        <f t="shared" si="284"/>
        <v>61.32</v>
      </c>
      <c r="L962" s="301">
        <f t="shared" si="285"/>
        <v>6315.96</v>
      </c>
    </row>
    <row r="963" spans="2:12" x14ac:dyDescent="0.25">
      <c r="B963" s="314" t="s">
        <v>957</v>
      </c>
      <c r="C963" s="311" t="s">
        <v>379</v>
      </c>
      <c r="D963" s="311"/>
      <c r="E963" s="312" t="s">
        <v>1780</v>
      </c>
      <c r="F963" s="311"/>
      <c r="G963" s="313"/>
      <c r="H963" s="312" t="s">
        <v>73</v>
      </c>
      <c r="I963" s="311">
        <f>SUBTOTAL(9,I964:I996)</f>
        <v>124763.43000000001</v>
      </c>
      <c r="J963" s="310"/>
      <c r="K963" s="309"/>
      <c r="L963" s="308">
        <f>SUBTOTAL(9,L964:L996)</f>
        <v>162388.24999999997</v>
      </c>
    </row>
    <row r="964" spans="2:12" x14ac:dyDescent="0.25">
      <c r="B964" s="307" t="s">
        <v>3240</v>
      </c>
      <c r="C964" s="305" t="s">
        <v>3241</v>
      </c>
      <c r="D964" s="305" t="s">
        <v>1336</v>
      </c>
      <c r="E964" s="306" t="s">
        <v>3242</v>
      </c>
      <c r="F964" s="305" t="s">
        <v>188</v>
      </c>
      <c r="G964" s="304">
        <v>43.33</v>
      </c>
      <c r="H964" s="303">
        <v>40.85</v>
      </c>
      <c r="I964" s="280">
        <f t="shared" ref="I964:I996" si="286">TRUNC(G964 * H964, 2)</f>
        <v>1770.03</v>
      </c>
      <c r="J964" s="409">
        <f t="shared" si="280"/>
        <v>0.30199999999999999</v>
      </c>
      <c r="K964" s="302">
        <f t="shared" ref="K964:K996" si="287">TRUNC(H964 * (1 + J964), 2)</f>
        <v>53.18</v>
      </c>
      <c r="L964" s="301">
        <f t="shared" ref="L964:L996" si="288">TRUNC(G964 * K964, 2)</f>
        <v>2304.2800000000002</v>
      </c>
    </row>
    <row r="965" spans="2:12" ht="12.75" customHeight="1" x14ac:dyDescent="0.25">
      <c r="B965" s="307" t="s">
        <v>3243</v>
      </c>
      <c r="C965" s="305" t="s">
        <v>3244</v>
      </c>
      <c r="D965" s="305" t="s">
        <v>164</v>
      </c>
      <c r="E965" s="306" t="s">
        <v>3245</v>
      </c>
      <c r="F965" s="305" t="s">
        <v>141</v>
      </c>
      <c r="G965" s="304">
        <v>87.64</v>
      </c>
      <c r="H965" s="303">
        <v>32.9</v>
      </c>
      <c r="I965" s="280">
        <f t="shared" si="286"/>
        <v>2883.35</v>
      </c>
      <c r="J965" s="409">
        <f t="shared" si="280"/>
        <v>0.30199999999999999</v>
      </c>
      <c r="K965" s="302">
        <f t="shared" si="287"/>
        <v>42.83</v>
      </c>
      <c r="L965" s="301">
        <f t="shared" si="288"/>
        <v>3753.62</v>
      </c>
    </row>
    <row r="966" spans="2:12" x14ac:dyDescent="0.25">
      <c r="B966" s="307" t="s">
        <v>3246</v>
      </c>
      <c r="C966" s="305" t="s">
        <v>3247</v>
      </c>
      <c r="D966" s="305" t="s">
        <v>130</v>
      </c>
      <c r="E966" s="306" t="s">
        <v>3248</v>
      </c>
      <c r="F966" s="305" t="s">
        <v>141</v>
      </c>
      <c r="G966" s="304">
        <v>8.1999999999999993</v>
      </c>
      <c r="H966" s="303">
        <v>41.97</v>
      </c>
      <c r="I966" s="280">
        <f t="shared" si="286"/>
        <v>344.15</v>
      </c>
      <c r="J966" s="409">
        <f t="shared" si="280"/>
        <v>0.30199999999999999</v>
      </c>
      <c r="K966" s="302">
        <f t="shared" si="287"/>
        <v>54.64</v>
      </c>
      <c r="L966" s="301">
        <f t="shared" si="288"/>
        <v>448.04</v>
      </c>
    </row>
    <row r="967" spans="2:12" ht="25.5" x14ac:dyDescent="0.25">
      <c r="B967" s="307" t="s">
        <v>3249</v>
      </c>
      <c r="C967" s="305" t="s">
        <v>3250</v>
      </c>
      <c r="D967" s="305" t="s">
        <v>164</v>
      </c>
      <c r="E967" s="306" t="s">
        <v>3251</v>
      </c>
      <c r="F967" s="305" t="s">
        <v>136</v>
      </c>
      <c r="G967" s="304">
        <v>9</v>
      </c>
      <c r="H967" s="303">
        <v>13.01</v>
      </c>
      <c r="I967" s="280">
        <f t="shared" si="286"/>
        <v>117.09</v>
      </c>
      <c r="J967" s="409">
        <f t="shared" si="280"/>
        <v>0.30199999999999999</v>
      </c>
      <c r="K967" s="302">
        <f t="shared" si="287"/>
        <v>16.93</v>
      </c>
      <c r="L967" s="301">
        <f t="shared" si="288"/>
        <v>152.37</v>
      </c>
    </row>
    <row r="968" spans="2:12" x14ac:dyDescent="0.25">
      <c r="B968" s="307" t="s">
        <v>3252</v>
      </c>
      <c r="C968" s="305" t="s">
        <v>3253</v>
      </c>
      <c r="D968" s="305" t="s">
        <v>1336</v>
      </c>
      <c r="E968" s="306" t="s">
        <v>3254</v>
      </c>
      <c r="F968" s="305" t="s">
        <v>137</v>
      </c>
      <c r="G968" s="304">
        <v>16</v>
      </c>
      <c r="H968" s="303">
        <v>10.27</v>
      </c>
      <c r="I968" s="280">
        <f t="shared" si="286"/>
        <v>164.32</v>
      </c>
      <c r="J968" s="409">
        <f t="shared" si="280"/>
        <v>0.30199999999999999</v>
      </c>
      <c r="K968" s="302">
        <f t="shared" si="287"/>
        <v>13.37</v>
      </c>
      <c r="L968" s="301">
        <f t="shared" si="288"/>
        <v>213.92</v>
      </c>
    </row>
    <row r="969" spans="2:12" ht="38.25" x14ac:dyDescent="0.25">
      <c r="B969" s="307" t="s">
        <v>3255</v>
      </c>
      <c r="C969" s="305" t="s">
        <v>3256</v>
      </c>
      <c r="D969" s="305" t="s">
        <v>160</v>
      </c>
      <c r="E969" s="306" t="s">
        <v>3257</v>
      </c>
      <c r="F969" s="305" t="s">
        <v>188</v>
      </c>
      <c r="G969" s="304">
        <v>727.74</v>
      </c>
      <c r="H969" s="303">
        <v>9.49</v>
      </c>
      <c r="I969" s="280">
        <f t="shared" si="286"/>
        <v>6906.25</v>
      </c>
      <c r="J969" s="409">
        <f t="shared" si="280"/>
        <v>0.30199999999999999</v>
      </c>
      <c r="K969" s="302">
        <f t="shared" si="287"/>
        <v>12.35</v>
      </c>
      <c r="L969" s="301">
        <f t="shared" si="288"/>
        <v>8987.58</v>
      </c>
    </row>
    <row r="970" spans="2:12" x14ac:dyDescent="0.25">
      <c r="B970" s="307" t="s">
        <v>3258</v>
      </c>
      <c r="C970" s="305" t="s">
        <v>3259</v>
      </c>
      <c r="D970" s="305" t="s">
        <v>1336</v>
      </c>
      <c r="E970" s="306" t="s">
        <v>3260</v>
      </c>
      <c r="F970" s="305" t="s">
        <v>188</v>
      </c>
      <c r="G970" s="304">
        <v>43.33</v>
      </c>
      <c r="H970" s="303">
        <v>16.61</v>
      </c>
      <c r="I970" s="280">
        <f t="shared" si="286"/>
        <v>719.71</v>
      </c>
      <c r="J970" s="409">
        <f t="shared" si="280"/>
        <v>0.30199999999999999</v>
      </c>
      <c r="K970" s="302">
        <f t="shared" si="287"/>
        <v>21.62</v>
      </c>
      <c r="L970" s="301">
        <f t="shared" si="288"/>
        <v>936.79</v>
      </c>
    </row>
    <row r="971" spans="2:12" ht="25.5" x14ac:dyDescent="0.25">
      <c r="B971" s="307" t="s">
        <v>3261</v>
      </c>
      <c r="C971" s="305" t="s">
        <v>3262</v>
      </c>
      <c r="D971" s="305" t="s">
        <v>164</v>
      </c>
      <c r="E971" s="306" t="s">
        <v>3263</v>
      </c>
      <c r="F971" s="305" t="s">
        <v>141</v>
      </c>
      <c r="G971" s="304">
        <v>95.84</v>
      </c>
      <c r="H971" s="303">
        <v>17.68</v>
      </c>
      <c r="I971" s="280">
        <f t="shared" si="286"/>
        <v>1694.45</v>
      </c>
      <c r="J971" s="409">
        <f t="shared" si="280"/>
        <v>0.30199999999999999</v>
      </c>
      <c r="K971" s="302">
        <f t="shared" si="287"/>
        <v>23.01</v>
      </c>
      <c r="L971" s="301">
        <f t="shared" si="288"/>
        <v>2205.27</v>
      </c>
    </row>
    <row r="972" spans="2:12" x14ac:dyDescent="0.25">
      <c r="B972" s="307" t="s">
        <v>3264</v>
      </c>
      <c r="C972" s="305" t="s">
        <v>763</v>
      </c>
      <c r="D972" s="305" t="s">
        <v>1336</v>
      </c>
      <c r="E972" s="306" t="s">
        <v>588</v>
      </c>
      <c r="F972" s="305" t="s">
        <v>188</v>
      </c>
      <c r="G972" s="304">
        <v>25.6</v>
      </c>
      <c r="H972" s="303">
        <v>12.29</v>
      </c>
      <c r="I972" s="280">
        <f t="shared" si="286"/>
        <v>314.62</v>
      </c>
      <c r="J972" s="409">
        <f t="shared" si="280"/>
        <v>0.30199999999999999</v>
      </c>
      <c r="K972" s="302">
        <f t="shared" si="287"/>
        <v>16</v>
      </c>
      <c r="L972" s="301">
        <f t="shared" si="288"/>
        <v>409.6</v>
      </c>
    </row>
    <row r="973" spans="2:12" x14ac:dyDescent="0.25">
      <c r="B973" s="307" t="s">
        <v>3265</v>
      </c>
      <c r="C973" s="305" t="s">
        <v>765</v>
      </c>
      <c r="D973" s="305" t="s">
        <v>1336</v>
      </c>
      <c r="E973" s="306" t="s">
        <v>603</v>
      </c>
      <c r="F973" s="305" t="s">
        <v>188</v>
      </c>
      <c r="G973" s="304">
        <v>727.74</v>
      </c>
      <c r="H973" s="303">
        <v>16.27</v>
      </c>
      <c r="I973" s="280">
        <f t="shared" si="286"/>
        <v>11840.32</v>
      </c>
      <c r="J973" s="409">
        <f t="shared" si="280"/>
        <v>0.30199999999999999</v>
      </c>
      <c r="K973" s="302">
        <f t="shared" si="287"/>
        <v>21.18</v>
      </c>
      <c r="L973" s="301">
        <f t="shared" si="288"/>
        <v>15413.53</v>
      </c>
    </row>
    <row r="974" spans="2:12" x14ac:dyDescent="0.25">
      <c r="B974" s="307" t="s">
        <v>3266</v>
      </c>
      <c r="C974" s="305" t="s">
        <v>3267</v>
      </c>
      <c r="D974" s="305" t="s">
        <v>1336</v>
      </c>
      <c r="E974" s="306" t="s">
        <v>3268</v>
      </c>
      <c r="F974" s="305" t="s">
        <v>137</v>
      </c>
      <c r="G974" s="304">
        <v>36</v>
      </c>
      <c r="H974" s="303">
        <v>7.94</v>
      </c>
      <c r="I974" s="280">
        <f t="shared" si="286"/>
        <v>285.83999999999997</v>
      </c>
      <c r="J974" s="409">
        <f t="shared" si="280"/>
        <v>0.30199999999999999</v>
      </c>
      <c r="K974" s="302">
        <f t="shared" si="287"/>
        <v>10.33</v>
      </c>
      <c r="L974" s="301">
        <f t="shared" si="288"/>
        <v>371.88</v>
      </c>
    </row>
    <row r="975" spans="2:12" x14ac:dyDescent="0.25">
      <c r="B975" s="307" t="s">
        <v>3269</v>
      </c>
      <c r="C975" s="305" t="s">
        <v>1525</v>
      </c>
      <c r="D975" s="305" t="s">
        <v>1336</v>
      </c>
      <c r="E975" s="306" t="s">
        <v>1526</v>
      </c>
      <c r="F975" s="305" t="s">
        <v>137</v>
      </c>
      <c r="G975" s="304">
        <v>913</v>
      </c>
      <c r="H975" s="303">
        <v>1.55</v>
      </c>
      <c r="I975" s="280">
        <f t="shared" si="286"/>
        <v>1415.15</v>
      </c>
      <c r="J975" s="409">
        <f t="shared" si="280"/>
        <v>0.30199999999999999</v>
      </c>
      <c r="K975" s="302">
        <f t="shared" si="287"/>
        <v>2.0099999999999998</v>
      </c>
      <c r="L975" s="301">
        <f t="shared" si="288"/>
        <v>1835.13</v>
      </c>
    </row>
    <row r="976" spans="2:12" x14ac:dyDescent="0.25">
      <c r="B976" s="307" t="s">
        <v>3270</v>
      </c>
      <c r="C976" s="305" t="s">
        <v>2311</v>
      </c>
      <c r="D976" s="305" t="s">
        <v>1336</v>
      </c>
      <c r="E976" s="306" t="s">
        <v>2312</v>
      </c>
      <c r="F976" s="305" t="s">
        <v>137</v>
      </c>
      <c r="G976" s="304">
        <v>132</v>
      </c>
      <c r="H976" s="303">
        <v>4.46</v>
      </c>
      <c r="I976" s="280">
        <f t="shared" si="286"/>
        <v>588.72</v>
      </c>
      <c r="J976" s="409">
        <f t="shared" si="280"/>
        <v>0.30199999999999999</v>
      </c>
      <c r="K976" s="302">
        <f t="shared" si="287"/>
        <v>5.8</v>
      </c>
      <c r="L976" s="301">
        <f t="shared" si="288"/>
        <v>765.6</v>
      </c>
    </row>
    <row r="977" spans="2:12" x14ac:dyDescent="0.25">
      <c r="B977" s="307" t="s">
        <v>3271</v>
      </c>
      <c r="C977" s="305" t="s">
        <v>1547</v>
      </c>
      <c r="D977" s="305" t="s">
        <v>1336</v>
      </c>
      <c r="E977" s="306" t="s">
        <v>1548</v>
      </c>
      <c r="F977" s="305" t="s">
        <v>136</v>
      </c>
      <c r="G977" s="304">
        <v>56</v>
      </c>
      <c r="H977" s="303">
        <v>24.35</v>
      </c>
      <c r="I977" s="280">
        <f t="shared" si="286"/>
        <v>1363.6</v>
      </c>
      <c r="J977" s="409">
        <f t="shared" si="280"/>
        <v>0.30199999999999999</v>
      </c>
      <c r="K977" s="302">
        <f t="shared" si="287"/>
        <v>31.7</v>
      </c>
      <c r="L977" s="301">
        <f t="shared" si="288"/>
        <v>1775.2</v>
      </c>
    </row>
    <row r="978" spans="2:12" x14ac:dyDescent="0.25">
      <c r="B978" s="307" t="s">
        <v>3272</v>
      </c>
      <c r="C978" s="305" t="s">
        <v>3273</v>
      </c>
      <c r="D978" s="305" t="s">
        <v>1336</v>
      </c>
      <c r="E978" s="306" t="s">
        <v>3274</v>
      </c>
      <c r="F978" s="305" t="s">
        <v>136</v>
      </c>
      <c r="G978" s="304">
        <v>141</v>
      </c>
      <c r="H978" s="303">
        <v>5.38</v>
      </c>
      <c r="I978" s="280">
        <f t="shared" si="286"/>
        <v>758.58</v>
      </c>
      <c r="J978" s="409">
        <f t="shared" si="280"/>
        <v>0.30199999999999999</v>
      </c>
      <c r="K978" s="302">
        <f t="shared" si="287"/>
        <v>7</v>
      </c>
      <c r="L978" s="301">
        <f t="shared" si="288"/>
        <v>987</v>
      </c>
    </row>
    <row r="979" spans="2:12" x14ac:dyDescent="0.25">
      <c r="B979" s="307" t="s">
        <v>3275</v>
      </c>
      <c r="C979" s="305" t="s">
        <v>1098</v>
      </c>
      <c r="D979" s="305" t="s">
        <v>1336</v>
      </c>
      <c r="E979" s="306" t="s">
        <v>1099</v>
      </c>
      <c r="F979" s="305" t="s">
        <v>137</v>
      </c>
      <c r="G979" s="304">
        <v>56</v>
      </c>
      <c r="H979" s="303">
        <v>7.19</v>
      </c>
      <c r="I979" s="280">
        <f t="shared" si="286"/>
        <v>402.64</v>
      </c>
      <c r="J979" s="409">
        <f t="shared" si="280"/>
        <v>0.30199999999999999</v>
      </c>
      <c r="K979" s="302">
        <f t="shared" si="287"/>
        <v>9.36</v>
      </c>
      <c r="L979" s="301">
        <f t="shared" si="288"/>
        <v>524.16</v>
      </c>
    </row>
    <row r="980" spans="2:12" ht="25.5" x14ac:dyDescent="0.25">
      <c r="B980" s="307" t="s">
        <v>3276</v>
      </c>
      <c r="C980" s="305" t="s">
        <v>3137</v>
      </c>
      <c r="D980" s="305" t="s">
        <v>160</v>
      </c>
      <c r="E980" s="306" t="s">
        <v>3138</v>
      </c>
      <c r="F980" s="305" t="s">
        <v>159</v>
      </c>
      <c r="G980" s="304">
        <v>32</v>
      </c>
      <c r="H980" s="303">
        <v>27.23</v>
      </c>
      <c r="I980" s="280">
        <f t="shared" si="286"/>
        <v>871.36</v>
      </c>
      <c r="J980" s="409">
        <f t="shared" si="280"/>
        <v>0.30199999999999999</v>
      </c>
      <c r="K980" s="302">
        <f t="shared" si="287"/>
        <v>35.450000000000003</v>
      </c>
      <c r="L980" s="301">
        <f t="shared" si="288"/>
        <v>1134.4000000000001</v>
      </c>
    </row>
    <row r="981" spans="2:12" ht="25.5" x14ac:dyDescent="0.25">
      <c r="B981" s="307" t="s">
        <v>3277</v>
      </c>
      <c r="C981" s="305" t="s">
        <v>2316</v>
      </c>
      <c r="D981" s="305" t="s">
        <v>160</v>
      </c>
      <c r="E981" s="306" t="s">
        <v>2317</v>
      </c>
      <c r="F981" s="305" t="s">
        <v>159</v>
      </c>
      <c r="G981" s="304">
        <v>58</v>
      </c>
      <c r="H981" s="303">
        <v>9.5299999999999994</v>
      </c>
      <c r="I981" s="280">
        <f t="shared" si="286"/>
        <v>552.74</v>
      </c>
      <c r="J981" s="409">
        <f t="shared" si="280"/>
        <v>0.30199999999999999</v>
      </c>
      <c r="K981" s="302">
        <f t="shared" si="287"/>
        <v>12.4</v>
      </c>
      <c r="L981" s="301">
        <f t="shared" si="288"/>
        <v>719.2</v>
      </c>
    </row>
    <row r="982" spans="2:12" ht="25.5" x14ac:dyDescent="0.25">
      <c r="B982" s="307" t="s">
        <v>3278</v>
      </c>
      <c r="C982" s="305" t="s">
        <v>3279</v>
      </c>
      <c r="D982" s="305" t="s">
        <v>160</v>
      </c>
      <c r="E982" s="306" t="s">
        <v>3280</v>
      </c>
      <c r="F982" s="305" t="s">
        <v>159</v>
      </c>
      <c r="G982" s="304">
        <v>7</v>
      </c>
      <c r="H982" s="303">
        <v>28.08</v>
      </c>
      <c r="I982" s="280">
        <f t="shared" si="286"/>
        <v>196.56</v>
      </c>
      <c r="J982" s="409">
        <f t="shared" si="280"/>
        <v>0.30199999999999999</v>
      </c>
      <c r="K982" s="302">
        <f t="shared" si="287"/>
        <v>36.56</v>
      </c>
      <c r="L982" s="301">
        <f t="shared" si="288"/>
        <v>255.92</v>
      </c>
    </row>
    <row r="983" spans="2:12" x14ac:dyDescent="0.25">
      <c r="B983" s="307" t="s">
        <v>3281</v>
      </c>
      <c r="C983" s="305" t="s">
        <v>2434</v>
      </c>
      <c r="D983" s="305" t="s">
        <v>164</v>
      </c>
      <c r="E983" s="306" t="s">
        <v>2435</v>
      </c>
      <c r="F983" s="305" t="s">
        <v>136</v>
      </c>
      <c r="G983" s="304">
        <v>23</v>
      </c>
      <c r="H983" s="303">
        <v>277.01</v>
      </c>
      <c r="I983" s="280">
        <f t="shared" si="286"/>
        <v>6371.23</v>
      </c>
      <c r="J983" s="409">
        <f t="shared" si="280"/>
        <v>0.30199999999999999</v>
      </c>
      <c r="K983" s="302">
        <f t="shared" si="287"/>
        <v>360.66</v>
      </c>
      <c r="L983" s="301">
        <f t="shared" si="288"/>
        <v>8295.18</v>
      </c>
    </row>
    <row r="984" spans="2:12" ht="25.5" x14ac:dyDescent="0.25">
      <c r="B984" s="307" t="s">
        <v>3282</v>
      </c>
      <c r="C984" s="305" t="s">
        <v>2437</v>
      </c>
      <c r="D984" s="305" t="s">
        <v>164</v>
      </c>
      <c r="E984" s="306" t="s">
        <v>2438</v>
      </c>
      <c r="F984" s="305" t="s">
        <v>136</v>
      </c>
      <c r="G984" s="304">
        <v>7</v>
      </c>
      <c r="H984" s="303">
        <v>3664.45</v>
      </c>
      <c r="I984" s="280">
        <f t="shared" si="286"/>
        <v>25651.15</v>
      </c>
      <c r="J984" s="409">
        <f t="shared" si="280"/>
        <v>0.30199999999999999</v>
      </c>
      <c r="K984" s="302">
        <f t="shared" si="287"/>
        <v>4771.1099999999997</v>
      </c>
      <c r="L984" s="301">
        <f t="shared" si="288"/>
        <v>33397.769999999997</v>
      </c>
    </row>
    <row r="985" spans="2:12" x14ac:dyDescent="0.25">
      <c r="B985" s="307" t="s">
        <v>3283</v>
      </c>
      <c r="C985" s="305" t="s">
        <v>2440</v>
      </c>
      <c r="D985" s="305" t="s">
        <v>164</v>
      </c>
      <c r="E985" s="306" t="s">
        <v>2441</v>
      </c>
      <c r="F985" s="305" t="s">
        <v>136</v>
      </c>
      <c r="G985" s="304">
        <v>4</v>
      </c>
      <c r="H985" s="303">
        <v>1049.19</v>
      </c>
      <c r="I985" s="280">
        <f t="shared" si="286"/>
        <v>4196.76</v>
      </c>
      <c r="J985" s="409">
        <f t="shared" si="280"/>
        <v>0.30199999999999999</v>
      </c>
      <c r="K985" s="302">
        <f t="shared" si="287"/>
        <v>1366.04</v>
      </c>
      <c r="L985" s="301">
        <f t="shared" si="288"/>
        <v>5464.16</v>
      </c>
    </row>
    <row r="986" spans="2:12" x14ac:dyDescent="0.25">
      <c r="B986" s="307" t="s">
        <v>3284</v>
      </c>
      <c r="C986" s="305" t="s">
        <v>2443</v>
      </c>
      <c r="D986" s="305" t="s">
        <v>1336</v>
      </c>
      <c r="E986" s="306" t="s">
        <v>2444</v>
      </c>
      <c r="F986" s="305" t="s">
        <v>136</v>
      </c>
      <c r="G986" s="304">
        <v>1</v>
      </c>
      <c r="H986" s="303">
        <v>774.41</v>
      </c>
      <c r="I986" s="280">
        <f t="shared" si="286"/>
        <v>774.41</v>
      </c>
      <c r="J986" s="409">
        <f t="shared" si="280"/>
        <v>0.30199999999999999</v>
      </c>
      <c r="K986" s="302">
        <f t="shared" si="287"/>
        <v>1008.28</v>
      </c>
      <c r="L986" s="301">
        <f t="shared" si="288"/>
        <v>1008.28</v>
      </c>
    </row>
    <row r="987" spans="2:12" x14ac:dyDescent="0.25">
      <c r="B987" s="307" t="s">
        <v>3285</v>
      </c>
      <c r="C987" s="305" t="s">
        <v>3286</v>
      </c>
      <c r="D987" s="305" t="s">
        <v>1336</v>
      </c>
      <c r="E987" s="306" t="s">
        <v>3287</v>
      </c>
      <c r="F987" s="305" t="s">
        <v>136</v>
      </c>
      <c r="G987" s="304">
        <v>1</v>
      </c>
      <c r="H987" s="303">
        <v>2126.7399999999998</v>
      </c>
      <c r="I987" s="280">
        <f t="shared" si="286"/>
        <v>2126.7399999999998</v>
      </c>
      <c r="J987" s="409">
        <f t="shared" si="280"/>
        <v>0.30199999999999999</v>
      </c>
      <c r="K987" s="302">
        <f t="shared" si="287"/>
        <v>2769.01</v>
      </c>
      <c r="L987" s="301">
        <f t="shared" si="288"/>
        <v>2769.01</v>
      </c>
    </row>
    <row r="988" spans="2:12" x14ac:dyDescent="0.25">
      <c r="B988" s="307" t="s">
        <v>3288</v>
      </c>
      <c r="C988" s="305" t="s">
        <v>1786</v>
      </c>
      <c r="D988" s="305" t="s">
        <v>164</v>
      </c>
      <c r="E988" s="306" t="s">
        <v>1787</v>
      </c>
      <c r="F988" s="305" t="s">
        <v>141</v>
      </c>
      <c r="G988" s="304">
        <v>45.09</v>
      </c>
      <c r="H988" s="303">
        <v>20.85</v>
      </c>
      <c r="I988" s="280">
        <f t="shared" si="286"/>
        <v>940.12</v>
      </c>
      <c r="J988" s="409">
        <f t="shared" si="280"/>
        <v>0.30199999999999999</v>
      </c>
      <c r="K988" s="302">
        <f t="shared" si="287"/>
        <v>27.14</v>
      </c>
      <c r="L988" s="301">
        <f t="shared" si="288"/>
        <v>1223.74</v>
      </c>
    </row>
    <row r="989" spans="2:12" x14ac:dyDescent="0.25">
      <c r="B989" s="307" t="s">
        <v>3289</v>
      </c>
      <c r="C989" s="305" t="s">
        <v>2447</v>
      </c>
      <c r="D989" s="305" t="s">
        <v>1336</v>
      </c>
      <c r="E989" s="306" t="s">
        <v>2448</v>
      </c>
      <c r="F989" s="305" t="s">
        <v>188</v>
      </c>
      <c r="G989" s="304">
        <v>5168.88</v>
      </c>
      <c r="H989" s="303">
        <v>6.71</v>
      </c>
      <c r="I989" s="280">
        <f t="shared" si="286"/>
        <v>34683.18</v>
      </c>
      <c r="J989" s="409">
        <f t="shared" si="280"/>
        <v>0.30199999999999999</v>
      </c>
      <c r="K989" s="302">
        <f t="shared" si="287"/>
        <v>8.73</v>
      </c>
      <c r="L989" s="301">
        <f t="shared" si="288"/>
        <v>45124.32</v>
      </c>
    </row>
    <row r="990" spans="2:12" x14ac:dyDescent="0.25">
      <c r="B990" s="307" t="s">
        <v>3290</v>
      </c>
      <c r="C990" s="305" t="s">
        <v>2450</v>
      </c>
      <c r="D990" s="305" t="s">
        <v>1336</v>
      </c>
      <c r="E990" s="306" t="s">
        <v>2451</v>
      </c>
      <c r="F990" s="305" t="s">
        <v>137</v>
      </c>
      <c r="G990" s="304">
        <v>12</v>
      </c>
      <c r="H990" s="303">
        <v>838.72</v>
      </c>
      <c r="I990" s="280">
        <f t="shared" si="286"/>
        <v>10064.64</v>
      </c>
      <c r="J990" s="409">
        <f t="shared" si="280"/>
        <v>0.30199999999999999</v>
      </c>
      <c r="K990" s="302">
        <f t="shared" si="287"/>
        <v>1092.01</v>
      </c>
      <c r="L990" s="301">
        <f t="shared" si="288"/>
        <v>13104.12</v>
      </c>
    </row>
    <row r="991" spans="2:12" x14ac:dyDescent="0.25">
      <c r="B991" s="307" t="s">
        <v>3291</v>
      </c>
      <c r="C991" s="305" t="s">
        <v>2453</v>
      </c>
      <c r="D991" s="305" t="s">
        <v>1336</v>
      </c>
      <c r="E991" s="306" t="s">
        <v>2454</v>
      </c>
      <c r="F991" s="305" t="s">
        <v>137</v>
      </c>
      <c r="G991" s="304">
        <v>14</v>
      </c>
      <c r="H991" s="303">
        <v>37.04</v>
      </c>
      <c r="I991" s="280">
        <f t="shared" si="286"/>
        <v>518.55999999999995</v>
      </c>
      <c r="J991" s="409">
        <f t="shared" si="280"/>
        <v>0.30199999999999999</v>
      </c>
      <c r="K991" s="302">
        <f t="shared" si="287"/>
        <v>48.22</v>
      </c>
      <c r="L991" s="301">
        <f t="shared" si="288"/>
        <v>675.08</v>
      </c>
    </row>
    <row r="992" spans="2:12" x14ac:dyDescent="0.25">
      <c r="B992" s="307" t="s">
        <v>3292</v>
      </c>
      <c r="C992" s="305" t="s">
        <v>2456</v>
      </c>
      <c r="D992" s="305" t="s">
        <v>1336</v>
      </c>
      <c r="E992" s="306" t="s">
        <v>2457</v>
      </c>
      <c r="F992" s="305" t="s">
        <v>137</v>
      </c>
      <c r="G992" s="304">
        <v>2</v>
      </c>
      <c r="H992" s="303">
        <v>71.73</v>
      </c>
      <c r="I992" s="280">
        <f t="shared" si="286"/>
        <v>143.46</v>
      </c>
      <c r="J992" s="409">
        <f t="shared" si="280"/>
        <v>0.30199999999999999</v>
      </c>
      <c r="K992" s="302">
        <f t="shared" si="287"/>
        <v>93.39</v>
      </c>
      <c r="L992" s="301">
        <f t="shared" si="288"/>
        <v>186.78</v>
      </c>
    </row>
    <row r="993" spans="2:12" x14ac:dyDescent="0.25">
      <c r="B993" s="307" t="s">
        <v>3293</v>
      </c>
      <c r="C993" s="305" t="s">
        <v>2459</v>
      </c>
      <c r="D993" s="305" t="s">
        <v>1336</v>
      </c>
      <c r="E993" s="306" t="s">
        <v>2460</v>
      </c>
      <c r="F993" s="305" t="s">
        <v>137</v>
      </c>
      <c r="G993" s="304">
        <v>62</v>
      </c>
      <c r="H993" s="303">
        <v>38.909999999999997</v>
      </c>
      <c r="I993" s="280">
        <f t="shared" si="286"/>
        <v>2412.42</v>
      </c>
      <c r="J993" s="409">
        <f t="shared" si="280"/>
        <v>0.30199999999999999</v>
      </c>
      <c r="K993" s="302">
        <f t="shared" si="287"/>
        <v>50.66</v>
      </c>
      <c r="L993" s="301">
        <f t="shared" si="288"/>
        <v>3140.92</v>
      </c>
    </row>
    <row r="994" spans="2:12" ht="25.5" x14ac:dyDescent="0.25">
      <c r="B994" s="307" t="s">
        <v>3294</v>
      </c>
      <c r="C994" s="305" t="s">
        <v>2462</v>
      </c>
      <c r="D994" s="305" t="s">
        <v>130</v>
      </c>
      <c r="E994" s="306" t="s">
        <v>2463</v>
      </c>
      <c r="F994" s="305" t="s">
        <v>159</v>
      </c>
      <c r="G994" s="304">
        <v>30</v>
      </c>
      <c r="H994" s="303">
        <v>72.16</v>
      </c>
      <c r="I994" s="280">
        <f t="shared" si="286"/>
        <v>2164.8000000000002</v>
      </c>
      <c r="J994" s="409">
        <f t="shared" si="280"/>
        <v>0.30199999999999999</v>
      </c>
      <c r="K994" s="302">
        <f t="shared" si="287"/>
        <v>93.95</v>
      </c>
      <c r="L994" s="301">
        <f t="shared" si="288"/>
        <v>2818.5</v>
      </c>
    </row>
    <row r="995" spans="2:12" x14ac:dyDescent="0.25">
      <c r="B995" s="307" t="s">
        <v>3295</v>
      </c>
      <c r="C995" s="305" t="s">
        <v>2385</v>
      </c>
      <c r="D995" s="305" t="s">
        <v>1336</v>
      </c>
      <c r="E995" s="306" t="s">
        <v>2386</v>
      </c>
      <c r="F995" s="305" t="s">
        <v>137</v>
      </c>
      <c r="G995" s="304">
        <v>78</v>
      </c>
      <c r="H995" s="303">
        <v>9.2899999999999991</v>
      </c>
      <c r="I995" s="280">
        <f t="shared" si="286"/>
        <v>724.62</v>
      </c>
      <c r="J995" s="409">
        <f t="shared" si="280"/>
        <v>0.30199999999999999</v>
      </c>
      <c r="K995" s="302">
        <f t="shared" si="287"/>
        <v>12.09</v>
      </c>
      <c r="L995" s="301">
        <f t="shared" si="288"/>
        <v>943.02</v>
      </c>
    </row>
    <row r="996" spans="2:12" x14ac:dyDescent="0.25">
      <c r="B996" s="307" t="s">
        <v>3296</v>
      </c>
      <c r="C996" s="305" t="s">
        <v>3297</v>
      </c>
      <c r="D996" s="305" t="s">
        <v>1336</v>
      </c>
      <c r="E996" s="306" t="s">
        <v>3298</v>
      </c>
      <c r="F996" s="305" t="s">
        <v>188</v>
      </c>
      <c r="G996" s="304">
        <v>27.66</v>
      </c>
      <c r="H996" s="303">
        <v>28.99</v>
      </c>
      <c r="I996" s="280">
        <f t="shared" si="286"/>
        <v>801.86</v>
      </c>
      <c r="J996" s="409">
        <f t="shared" si="280"/>
        <v>0.30199999999999999</v>
      </c>
      <c r="K996" s="302">
        <f t="shared" si="287"/>
        <v>37.74</v>
      </c>
      <c r="L996" s="301">
        <f t="shared" si="288"/>
        <v>1043.8800000000001</v>
      </c>
    </row>
    <row r="997" spans="2:12" x14ac:dyDescent="0.25">
      <c r="B997" s="314" t="s">
        <v>958</v>
      </c>
      <c r="C997" s="311" t="s">
        <v>379</v>
      </c>
      <c r="D997" s="311"/>
      <c r="E997" s="312" t="s">
        <v>1795</v>
      </c>
      <c r="F997" s="311"/>
      <c r="G997" s="313"/>
      <c r="H997" s="312" t="s">
        <v>73</v>
      </c>
      <c r="I997" s="311">
        <f>SUBTOTAL(9,I998:I1016)</f>
        <v>60454.159999999996</v>
      </c>
      <c r="J997" s="310"/>
      <c r="K997" s="309"/>
      <c r="L997" s="308">
        <f>SUBTOTAL(9,L998:L1016)</f>
        <v>78695.459999999992</v>
      </c>
    </row>
    <row r="998" spans="2:12" ht="25.5" x14ac:dyDescent="0.25">
      <c r="B998" s="307" t="s">
        <v>3299</v>
      </c>
      <c r="C998" s="305" t="s">
        <v>2466</v>
      </c>
      <c r="D998" s="305" t="s">
        <v>164</v>
      </c>
      <c r="E998" s="306" t="s">
        <v>3300</v>
      </c>
      <c r="F998" s="305" t="s">
        <v>136</v>
      </c>
      <c r="G998" s="304">
        <v>136</v>
      </c>
      <c r="H998" s="303">
        <v>78.66</v>
      </c>
      <c r="I998" s="280">
        <f t="shared" ref="I998:I1016" si="289">TRUNC(G998 * H998, 2)</f>
        <v>10697.76</v>
      </c>
      <c r="J998" s="409">
        <f t="shared" si="280"/>
        <v>0.30199999999999999</v>
      </c>
      <c r="K998" s="302">
        <f t="shared" ref="K998:K1016" si="290">TRUNC(H998 * (1 + J998), 2)</f>
        <v>102.41</v>
      </c>
      <c r="L998" s="301">
        <f t="shared" ref="L998:L1016" si="291">TRUNC(G998 * K998, 2)</f>
        <v>13927.76</v>
      </c>
    </row>
    <row r="999" spans="2:12" ht="12.75" customHeight="1" x14ac:dyDescent="0.25">
      <c r="B999" s="307" t="s">
        <v>3301</v>
      </c>
      <c r="C999" s="305" t="s">
        <v>2469</v>
      </c>
      <c r="D999" s="305" t="s">
        <v>130</v>
      </c>
      <c r="E999" s="306" t="s">
        <v>2470</v>
      </c>
      <c r="F999" s="305" t="s">
        <v>136</v>
      </c>
      <c r="G999" s="304">
        <v>116</v>
      </c>
      <c r="H999" s="303">
        <v>36.57</v>
      </c>
      <c r="I999" s="280">
        <f t="shared" si="289"/>
        <v>4242.12</v>
      </c>
      <c r="J999" s="409">
        <f t="shared" si="280"/>
        <v>0.30199999999999999</v>
      </c>
      <c r="K999" s="302">
        <f t="shared" si="290"/>
        <v>47.61</v>
      </c>
      <c r="L999" s="301">
        <f t="shared" si="291"/>
        <v>5522.76</v>
      </c>
    </row>
    <row r="1000" spans="2:12" ht="12.75" customHeight="1" x14ac:dyDescent="0.25">
      <c r="B1000" s="307" t="s">
        <v>3302</v>
      </c>
      <c r="C1000" s="305" t="s">
        <v>1531</v>
      </c>
      <c r="D1000" s="305" t="s">
        <v>1336</v>
      </c>
      <c r="E1000" s="306" t="s">
        <v>1532</v>
      </c>
      <c r="F1000" s="305" t="s">
        <v>188</v>
      </c>
      <c r="G1000" s="304">
        <v>120</v>
      </c>
      <c r="H1000" s="303">
        <v>38.520000000000003</v>
      </c>
      <c r="I1000" s="280">
        <f t="shared" si="289"/>
        <v>4622.3999999999996</v>
      </c>
      <c r="J1000" s="409">
        <f t="shared" si="280"/>
        <v>0.30199999999999999</v>
      </c>
      <c r="K1000" s="302">
        <f t="shared" si="290"/>
        <v>50.15</v>
      </c>
      <c r="L1000" s="301">
        <f t="shared" si="291"/>
        <v>6018</v>
      </c>
    </row>
    <row r="1001" spans="2:12" ht="12.75" customHeight="1" x14ac:dyDescent="0.25">
      <c r="B1001" s="307" t="s">
        <v>3303</v>
      </c>
      <c r="C1001" s="305" t="s">
        <v>1567</v>
      </c>
      <c r="D1001" s="305" t="s">
        <v>1336</v>
      </c>
      <c r="E1001" s="306" t="s">
        <v>1568</v>
      </c>
      <c r="F1001" s="305" t="s">
        <v>188</v>
      </c>
      <c r="G1001" s="304">
        <v>438.69</v>
      </c>
      <c r="H1001" s="303">
        <v>49.94</v>
      </c>
      <c r="I1001" s="280">
        <f t="shared" si="289"/>
        <v>21908.17</v>
      </c>
      <c r="J1001" s="409">
        <f t="shared" si="280"/>
        <v>0.30199999999999999</v>
      </c>
      <c r="K1001" s="302">
        <f t="shared" si="290"/>
        <v>65.02</v>
      </c>
      <c r="L1001" s="301">
        <f t="shared" si="291"/>
        <v>28523.62</v>
      </c>
    </row>
    <row r="1002" spans="2:12" ht="12.75" customHeight="1" x14ac:dyDescent="0.25">
      <c r="B1002" s="307" t="s">
        <v>3304</v>
      </c>
      <c r="C1002" s="305" t="s">
        <v>2474</v>
      </c>
      <c r="D1002" s="305" t="s">
        <v>1336</v>
      </c>
      <c r="E1002" s="306" t="s">
        <v>2475</v>
      </c>
      <c r="F1002" s="305" t="s">
        <v>137</v>
      </c>
      <c r="G1002" s="304">
        <v>24</v>
      </c>
      <c r="H1002" s="303">
        <v>25.73</v>
      </c>
      <c r="I1002" s="280">
        <f t="shared" si="289"/>
        <v>617.52</v>
      </c>
      <c r="J1002" s="409">
        <f t="shared" si="280"/>
        <v>0.30199999999999999</v>
      </c>
      <c r="K1002" s="302">
        <f t="shared" si="290"/>
        <v>33.5</v>
      </c>
      <c r="L1002" s="301">
        <f t="shared" si="291"/>
        <v>804</v>
      </c>
    </row>
    <row r="1003" spans="2:12" ht="12.75" customHeight="1" x14ac:dyDescent="0.25">
      <c r="B1003" s="307" t="s">
        <v>3305</v>
      </c>
      <c r="C1003" s="305" t="s">
        <v>765</v>
      </c>
      <c r="D1003" s="305" t="s">
        <v>1336</v>
      </c>
      <c r="E1003" s="306" t="s">
        <v>603</v>
      </c>
      <c r="F1003" s="305" t="s">
        <v>188</v>
      </c>
      <c r="G1003" s="304">
        <v>84</v>
      </c>
      <c r="H1003" s="303">
        <v>16.27</v>
      </c>
      <c r="I1003" s="280">
        <f t="shared" si="289"/>
        <v>1366.68</v>
      </c>
      <c r="J1003" s="409">
        <f t="shared" si="280"/>
        <v>0.30199999999999999</v>
      </c>
      <c r="K1003" s="302">
        <f t="shared" si="290"/>
        <v>21.18</v>
      </c>
      <c r="L1003" s="301">
        <f t="shared" si="291"/>
        <v>1779.12</v>
      </c>
    </row>
    <row r="1004" spans="2:12" ht="12.75" customHeight="1" x14ac:dyDescent="0.25">
      <c r="B1004" s="307" t="s">
        <v>3306</v>
      </c>
      <c r="C1004" s="305" t="s">
        <v>1525</v>
      </c>
      <c r="D1004" s="305" t="s">
        <v>1336</v>
      </c>
      <c r="E1004" s="306" t="s">
        <v>1526</v>
      </c>
      <c r="F1004" s="305" t="s">
        <v>137</v>
      </c>
      <c r="G1004" s="304">
        <v>84</v>
      </c>
      <c r="H1004" s="303">
        <v>1.55</v>
      </c>
      <c r="I1004" s="280">
        <f t="shared" si="289"/>
        <v>130.19999999999999</v>
      </c>
      <c r="J1004" s="409">
        <f t="shared" si="280"/>
        <v>0.30199999999999999</v>
      </c>
      <c r="K1004" s="302">
        <f t="shared" si="290"/>
        <v>2.0099999999999998</v>
      </c>
      <c r="L1004" s="301">
        <f t="shared" si="291"/>
        <v>168.84</v>
      </c>
    </row>
    <row r="1005" spans="2:12" ht="12.75" customHeight="1" x14ac:dyDescent="0.25">
      <c r="B1005" s="307" t="s">
        <v>3307</v>
      </c>
      <c r="C1005" s="305" t="s">
        <v>2479</v>
      </c>
      <c r="D1005" s="305" t="s">
        <v>1336</v>
      </c>
      <c r="E1005" s="306" t="s">
        <v>2480</v>
      </c>
      <c r="F1005" s="305" t="s">
        <v>136</v>
      </c>
      <c r="G1005" s="304">
        <v>9</v>
      </c>
      <c r="H1005" s="303">
        <v>33.22</v>
      </c>
      <c r="I1005" s="280">
        <f t="shared" si="289"/>
        <v>298.98</v>
      </c>
      <c r="J1005" s="409">
        <f t="shared" si="280"/>
        <v>0.30199999999999999</v>
      </c>
      <c r="K1005" s="302">
        <f t="shared" si="290"/>
        <v>43.25</v>
      </c>
      <c r="L1005" s="301">
        <f t="shared" si="291"/>
        <v>389.25</v>
      </c>
    </row>
    <row r="1006" spans="2:12" ht="12.75" customHeight="1" x14ac:dyDescent="0.25">
      <c r="B1006" s="307" t="s">
        <v>3308</v>
      </c>
      <c r="C1006" s="305" t="s">
        <v>771</v>
      </c>
      <c r="D1006" s="305" t="s">
        <v>1336</v>
      </c>
      <c r="E1006" s="306" t="s">
        <v>368</v>
      </c>
      <c r="F1006" s="305" t="s">
        <v>137</v>
      </c>
      <c r="G1006" s="304">
        <v>55</v>
      </c>
      <c r="H1006" s="303">
        <v>170.68</v>
      </c>
      <c r="I1006" s="280">
        <f t="shared" si="289"/>
        <v>9387.4</v>
      </c>
      <c r="J1006" s="409">
        <f t="shared" si="280"/>
        <v>0.30199999999999999</v>
      </c>
      <c r="K1006" s="302">
        <f t="shared" si="290"/>
        <v>222.22</v>
      </c>
      <c r="L1006" s="301">
        <f t="shared" si="291"/>
        <v>12222.1</v>
      </c>
    </row>
    <row r="1007" spans="2:12" ht="12.75" customHeight="1" x14ac:dyDescent="0.25">
      <c r="B1007" s="307" t="s">
        <v>3309</v>
      </c>
      <c r="C1007" s="305" t="s">
        <v>2483</v>
      </c>
      <c r="D1007" s="305" t="s">
        <v>1097</v>
      </c>
      <c r="E1007" s="306" t="s">
        <v>2484</v>
      </c>
      <c r="F1007" s="305" t="s">
        <v>136</v>
      </c>
      <c r="G1007" s="304">
        <v>74</v>
      </c>
      <c r="H1007" s="303">
        <v>8.2799999999999994</v>
      </c>
      <c r="I1007" s="280">
        <f t="shared" si="289"/>
        <v>612.72</v>
      </c>
      <c r="J1007" s="409">
        <f t="shared" si="280"/>
        <v>0.30199999999999999</v>
      </c>
      <c r="K1007" s="302">
        <f t="shared" si="290"/>
        <v>10.78</v>
      </c>
      <c r="L1007" s="301">
        <f t="shared" si="291"/>
        <v>797.72</v>
      </c>
    </row>
    <row r="1008" spans="2:12" ht="12.75" customHeight="1" x14ac:dyDescent="0.25">
      <c r="B1008" s="307" t="s">
        <v>3310</v>
      </c>
      <c r="C1008" s="305" t="s">
        <v>2486</v>
      </c>
      <c r="D1008" s="305" t="s">
        <v>164</v>
      </c>
      <c r="E1008" s="306" t="s">
        <v>2487</v>
      </c>
      <c r="F1008" s="305" t="s">
        <v>136</v>
      </c>
      <c r="G1008" s="304">
        <v>372</v>
      </c>
      <c r="H1008" s="303">
        <v>0.66</v>
      </c>
      <c r="I1008" s="280">
        <f t="shared" si="289"/>
        <v>245.52</v>
      </c>
      <c r="J1008" s="409">
        <f t="shared" si="280"/>
        <v>0.30199999999999999</v>
      </c>
      <c r="K1008" s="302">
        <f t="shared" si="290"/>
        <v>0.85</v>
      </c>
      <c r="L1008" s="301">
        <f t="shared" si="291"/>
        <v>316.2</v>
      </c>
    </row>
    <row r="1009" spans="2:12" ht="12.75" customHeight="1" x14ac:dyDescent="0.25">
      <c r="B1009" s="307" t="s">
        <v>3311</v>
      </c>
      <c r="C1009" s="305" t="s">
        <v>2489</v>
      </c>
      <c r="D1009" s="305" t="s">
        <v>1336</v>
      </c>
      <c r="E1009" s="306" t="s">
        <v>2490</v>
      </c>
      <c r="F1009" s="305" t="s">
        <v>137</v>
      </c>
      <c r="G1009" s="304">
        <v>372</v>
      </c>
      <c r="H1009" s="303">
        <v>0.46</v>
      </c>
      <c r="I1009" s="280">
        <f t="shared" si="289"/>
        <v>171.12</v>
      </c>
      <c r="J1009" s="409">
        <f t="shared" si="280"/>
        <v>0.30199999999999999</v>
      </c>
      <c r="K1009" s="302">
        <f t="shared" si="290"/>
        <v>0.59</v>
      </c>
      <c r="L1009" s="301">
        <f t="shared" si="291"/>
        <v>219.48</v>
      </c>
    </row>
    <row r="1010" spans="2:12" ht="12.75" customHeight="1" x14ac:dyDescent="0.25">
      <c r="B1010" s="307" t="s">
        <v>3312</v>
      </c>
      <c r="C1010" s="305" t="s">
        <v>2492</v>
      </c>
      <c r="D1010" s="305" t="s">
        <v>164</v>
      </c>
      <c r="E1010" s="306" t="s">
        <v>2493</v>
      </c>
      <c r="F1010" s="305" t="s">
        <v>136</v>
      </c>
      <c r="G1010" s="304">
        <v>513</v>
      </c>
      <c r="H1010" s="303">
        <v>0.88</v>
      </c>
      <c r="I1010" s="280">
        <f t="shared" si="289"/>
        <v>451.44</v>
      </c>
      <c r="J1010" s="409">
        <f t="shared" si="280"/>
        <v>0.30199999999999999</v>
      </c>
      <c r="K1010" s="302">
        <f t="shared" si="290"/>
        <v>1.1399999999999999</v>
      </c>
      <c r="L1010" s="301">
        <f t="shared" si="291"/>
        <v>584.82000000000005</v>
      </c>
    </row>
    <row r="1011" spans="2:12" ht="12.75" customHeight="1" x14ac:dyDescent="0.25">
      <c r="B1011" s="307" t="s">
        <v>3313</v>
      </c>
      <c r="C1011" s="305" t="s">
        <v>2495</v>
      </c>
      <c r="D1011" s="305" t="s">
        <v>1648</v>
      </c>
      <c r="E1011" s="306" t="s">
        <v>2496</v>
      </c>
      <c r="F1011" s="305" t="s">
        <v>159</v>
      </c>
      <c r="G1011" s="304">
        <v>120</v>
      </c>
      <c r="H1011" s="303">
        <v>3.36</v>
      </c>
      <c r="I1011" s="280">
        <f t="shared" si="289"/>
        <v>403.2</v>
      </c>
      <c r="J1011" s="409">
        <f t="shared" si="280"/>
        <v>0.30199999999999999</v>
      </c>
      <c r="K1011" s="302">
        <f t="shared" si="290"/>
        <v>4.37</v>
      </c>
      <c r="L1011" s="301">
        <f t="shared" si="291"/>
        <v>524.4</v>
      </c>
    </row>
    <row r="1012" spans="2:12" ht="12.75" customHeight="1" x14ac:dyDescent="0.25">
      <c r="B1012" s="307" t="s">
        <v>3314</v>
      </c>
      <c r="C1012" s="305" t="s">
        <v>1564</v>
      </c>
      <c r="D1012" s="305" t="s">
        <v>1336</v>
      </c>
      <c r="E1012" s="306" t="s">
        <v>1565</v>
      </c>
      <c r="F1012" s="305" t="s">
        <v>137</v>
      </c>
      <c r="G1012" s="304">
        <v>633</v>
      </c>
      <c r="H1012" s="303">
        <v>1</v>
      </c>
      <c r="I1012" s="280">
        <f t="shared" si="289"/>
        <v>633</v>
      </c>
      <c r="J1012" s="409">
        <f t="shared" si="280"/>
        <v>0.30199999999999999</v>
      </c>
      <c r="K1012" s="302">
        <f t="shared" si="290"/>
        <v>1.3</v>
      </c>
      <c r="L1012" s="301">
        <f t="shared" si="291"/>
        <v>822.9</v>
      </c>
    </row>
    <row r="1013" spans="2:12" ht="12.75" customHeight="1" x14ac:dyDescent="0.25">
      <c r="B1013" s="307" t="s">
        <v>3315</v>
      </c>
      <c r="C1013" s="305" t="s">
        <v>1631</v>
      </c>
      <c r="D1013" s="305" t="s">
        <v>142</v>
      </c>
      <c r="E1013" s="306" t="s">
        <v>1632</v>
      </c>
      <c r="F1013" s="305" t="s">
        <v>136</v>
      </c>
      <c r="G1013" s="304">
        <v>1</v>
      </c>
      <c r="H1013" s="303">
        <v>339.28</v>
      </c>
      <c r="I1013" s="280">
        <f t="shared" si="289"/>
        <v>339.28</v>
      </c>
      <c r="J1013" s="409">
        <f t="shared" si="280"/>
        <v>0.30199999999999999</v>
      </c>
      <c r="K1013" s="302">
        <f t="shared" si="290"/>
        <v>441.74</v>
      </c>
      <c r="L1013" s="301">
        <f t="shared" si="291"/>
        <v>441.74</v>
      </c>
    </row>
    <row r="1014" spans="2:12" ht="12.75" customHeight="1" x14ac:dyDescent="0.25">
      <c r="B1014" s="307" t="s">
        <v>3316</v>
      </c>
      <c r="C1014" s="305" t="s">
        <v>1798</v>
      </c>
      <c r="D1014" s="305" t="s">
        <v>1667</v>
      </c>
      <c r="E1014" s="306" t="s">
        <v>1799</v>
      </c>
      <c r="F1014" s="305" t="s">
        <v>159</v>
      </c>
      <c r="G1014" s="304">
        <v>15</v>
      </c>
      <c r="H1014" s="303">
        <v>102.47</v>
      </c>
      <c r="I1014" s="280">
        <f t="shared" si="289"/>
        <v>1537.05</v>
      </c>
      <c r="J1014" s="409">
        <f t="shared" si="280"/>
        <v>0.30199999999999999</v>
      </c>
      <c r="K1014" s="302">
        <f t="shared" si="290"/>
        <v>133.41</v>
      </c>
      <c r="L1014" s="301">
        <f t="shared" si="291"/>
        <v>2001.15</v>
      </c>
    </row>
    <row r="1015" spans="2:12" ht="12.75" customHeight="1" x14ac:dyDescent="0.25">
      <c r="B1015" s="307" t="s">
        <v>3317</v>
      </c>
      <c r="C1015" s="305" t="s">
        <v>1801</v>
      </c>
      <c r="D1015" s="305" t="s">
        <v>1336</v>
      </c>
      <c r="E1015" s="306" t="s">
        <v>1802</v>
      </c>
      <c r="F1015" s="305" t="s">
        <v>136</v>
      </c>
      <c r="G1015" s="304">
        <v>55</v>
      </c>
      <c r="H1015" s="303">
        <v>37.64</v>
      </c>
      <c r="I1015" s="280">
        <f t="shared" si="289"/>
        <v>2070.1999999999998</v>
      </c>
      <c r="J1015" s="409">
        <f t="shared" si="280"/>
        <v>0.30199999999999999</v>
      </c>
      <c r="K1015" s="302">
        <f t="shared" si="290"/>
        <v>49</v>
      </c>
      <c r="L1015" s="301">
        <f t="shared" si="291"/>
        <v>2695</v>
      </c>
    </row>
    <row r="1016" spans="2:12" ht="25.5" x14ac:dyDescent="0.25">
      <c r="B1016" s="307" t="s">
        <v>3318</v>
      </c>
      <c r="C1016" s="305" t="s">
        <v>1634</v>
      </c>
      <c r="D1016" s="305" t="s">
        <v>1635</v>
      </c>
      <c r="E1016" s="306" t="s">
        <v>1636</v>
      </c>
      <c r="F1016" s="305" t="s">
        <v>159</v>
      </c>
      <c r="G1016" s="304">
        <v>15</v>
      </c>
      <c r="H1016" s="303">
        <v>47.96</v>
      </c>
      <c r="I1016" s="280">
        <f t="shared" si="289"/>
        <v>719.4</v>
      </c>
      <c r="J1016" s="409">
        <f t="shared" si="280"/>
        <v>0.30199999999999999</v>
      </c>
      <c r="K1016" s="302">
        <f t="shared" si="290"/>
        <v>62.44</v>
      </c>
      <c r="L1016" s="301">
        <f t="shared" si="291"/>
        <v>936.6</v>
      </c>
    </row>
    <row r="1017" spans="2:12" x14ac:dyDescent="0.25">
      <c r="B1017" s="314" t="s">
        <v>3319</v>
      </c>
      <c r="C1017" s="311" t="s">
        <v>379</v>
      </c>
      <c r="D1017" s="311"/>
      <c r="E1017" s="312" t="s">
        <v>1804</v>
      </c>
      <c r="F1017" s="311"/>
      <c r="G1017" s="313"/>
      <c r="H1017" s="312" t="s">
        <v>73</v>
      </c>
      <c r="I1017" s="311">
        <f>SUBTOTAL(9,I1018:I1048)</f>
        <v>60963.390000000007</v>
      </c>
      <c r="J1017" s="310"/>
      <c r="K1017" s="309"/>
      <c r="L1017" s="308">
        <f>SUBTOTAL(9,L1018:L1048)</f>
        <v>79361.549999999988</v>
      </c>
    </row>
    <row r="1018" spans="2:12" x14ac:dyDescent="0.25">
      <c r="B1018" s="307" t="s">
        <v>3320</v>
      </c>
      <c r="C1018" s="305" t="s">
        <v>1525</v>
      </c>
      <c r="D1018" s="305" t="s">
        <v>1336</v>
      </c>
      <c r="E1018" s="306" t="s">
        <v>1526</v>
      </c>
      <c r="F1018" s="305" t="s">
        <v>137</v>
      </c>
      <c r="G1018" s="304">
        <v>326</v>
      </c>
      <c r="H1018" s="303">
        <v>1.55</v>
      </c>
      <c r="I1018" s="280">
        <f t="shared" ref="I1018:I1048" si="292">TRUNC(G1018 * H1018, 2)</f>
        <v>505.3</v>
      </c>
      <c r="J1018" s="409">
        <f t="shared" si="280"/>
        <v>0.30199999999999999</v>
      </c>
      <c r="K1018" s="302">
        <f t="shared" ref="K1018:K1048" si="293">TRUNC(H1018 * (1 + J1018), 2)</f>
        <v>2.0099999999999998</v>
      </c>
      <c r="L1018" s="301">
        <f t="shared" ref="L1018:L1048" si="294">TRUNC(G1018 * K1018, 2)</f>
        <v>655.26</v>
      </c>
    </row>
    <row r="1019" spans="2:12" ht="12.75" customHeight="1" x14ac:dyDescent="0.25">
      <c r="B1019" s="307" t="s">
        <v>3321</v>
      </c>
      <c r="C1019" s="305" t="s">
        <v>769</v>
      </c>
      <c r="D1019" s="305" t="s">
        <v>1336</v>
      </c>
      <c r="E1019" s="306" t="s">
        <v>589</v>
      </c>
      <c r="F1019" s="305" t="s">
        <v>137</v>
      </c>
      <c r="G1019" s="304">
        <v>31</v>
      </c>
      <c r="H1019" s="303">
        <v>3.85</v>
      </c>
      <c r="I1019" s="280">
        <f t="shared" si="292"/>
        <v>119.35</v>
      </c>
      <c r="J1019" s="409">
        <f t="shared" si="280"/>
        <v>0.30199999999999999</v>
      </c>
      <c r="K1019" s="302">
        <f t="shared" si="293"/>
        <v>5.01</v>
      </c>
      <c r="L1019" s="301">
        <f t="shared" si="294"/>
        <v>155.31</v>
      </c>
    </row>
    <row r="1020" spans="2:12" ht="12.75" customHeight="1" x14ac:dyDescent="0.25">
      <c r="B1020" s="307" t="s">
        <v>3322</v>
      </c>
      <c r="C1020" s="305" t="s">
        <v>757</v>
      </c>
      <c r="D1020" s="305" t="s">
        <v>1336</v>
      </c>
      <c r="E1020" s="306" t="s">
        <v>617</v>
      </c>
      <c r="F1020" s="305" t="s">
        <v>591</v>
      </c>
      <c r="G1020" s="304">
        <v>326</v>
      </c>
      <c r="H1020" s="303">
        <v>3.52</v>
      </c>
      <c r="I1020" s="280">
        <f t="shared" si="292"/>
        <v>1147.52</v>
      </c>
      <c r="J1020" s="409">
        <f t="shared" si="280"/>
        <v>0.30199999999999999</v>
      </c>
      <c r="K1020" s="302">
        <f t="shared" si="293"/>
        <v>4.58</v>
      </c>
      <c r="L1020" s="301">
        <f t="shared" si="294"/>
        <v>1493.08</v>
      </c>
    </row>
    <row r="1021" spans="2:12" ht="12.75" customHeight="1" x14ac:dyDescent="0.25">
      <c r="B1021" s="307" t="s">
        <v>3323</v>
      </c>
      <c r="C1021" s="305" t="s">
        <v>759</v>
      </c>
      <c r="D1021" s="305" t="s">
        <v>1336</v>
      </c>
      <c r="E1021" s="306" t="s">
        <v>590</v>
      </c>
      <c r="F1021" s="305" t="s">
        <v>591</v>
      </c>
      <c r="G1021" s="304">
        <v>31</v>
      </c>
      <c r="H1021" s="303">
        <v>6.68</v>
      </c>
      <c r="I1021" s="280">
        <f t="shared" si="292"/>
        <v>207.08</v>
      </c>
      <c r="J1021" s="409">
        <f t="shared" si="280"/>
        <v>0.30199999999999999</v>
      </c>
      <c r="K1021" s="302">
        <f t="shared" si="293"/>
        <v>8.69</v>
      </c>
      <c r="L1021" s="301">
        <f t="shared" si="294"/>
        <v>269.39</v>
      </c>
    </row>
    <row r="1022" spans="2:12" ht="12.75" customHeight="1" x14ac:dyDescent="0.25">
      <c r="B1022" s="307" t="s">
        <v>3324</v>
      </c>
      <c r="C1022" s="305" t="s">
        <v>1081</v>
      </c>
      <c r="D1022" s="305" t="s">
        <v>1336</v>
      </c>
      <c r="E1022" s="306" t="s">
        <v>1082</v>
      </c>
      <c r="F1022" s="305" t="s">
        <v>136</v>
      </c>
      <c r="G1022" s="304">
        <v>9</v>
      </c>
      <c r="H1022" s="303">
        <v>25.53</v>
      </c>
      <c r="I1022" s="280">
        <f t="shared" si="292"/>
        <v>229.77</v>
      </c>
      <c r="J1022" s="409">
        <f t="shared" si="280"/>
        <v>0.30199999999999999</v>
      </c>
      <c r="K1022" s="302">
        <f t="shared" si="293"/>
        <v>33.24</v>
      </c>
      <c r="L1022" s="301">
        <f t="shared" si="294"/>
        <v>299.16000000000003</v>
      </c>
    </row>
    <row r="1023" spans="2:12" ht="12.75" customHeight="1" x14ac:dyDescent="0.25">
      <c r="B1023" s="307" t="s">
        <v>3325</v>
      </c>
      <c r="C1023" s="305" t="s">
        <v>1570</v>
      </c>
      <c r="D1023" s="305" t="s">
        <v>1336</v>
      </c>
      <c r="E1023" s="306" t="s">
        <v>1571</v>
      </c>
      <c r="F1023" s="305" t="s">
        <v>136</v>
      </c>
      <c r="G1023" s="304">
        <v>20</v>
      </c>
      <c r="H1023" s="303">
        <v>7.25</v>
      </c>
      <c r="I1023" s="280">
        <f t="shared" si="292"/>
        <v>145</v>
      </c>
      <c r="J1023" s="409">
        <f t="shared" si="280"/>
        <v>0.30199999999999999</v>
      </c>
      <c r="K1023" s="302">
        <f t="shared" si="293"/>
        <v>9.43</v>
      </c>
      <c r="L1023" s="301">
        <f t="shared" si="294"/>
        <v>188.6</v>
      </c>
    </row>
    <row r="1024" spans="2:12" ht="12.75" customHeight="1" x14ac:dyDescent="0.25">
      <c r="B1024" s="307" t="s">
        <v>3326</v>
      </c>
      <c r="C1024" s="305" t="s">
        <v>1574</v>
      </c>
      <c r="D1024" s="305" t="s">
        <v>1336</v>
      </c>
      <c r="E1024" s="306" t="s">
        <v>1575</v>
      </c>
      <c r="F1024" s="305" t="s">
        <v>137</v>
      </c>
      <c r="G1024" s="304">
        <v>9</v>
      </c>
      <c r="H1024" s="303">
        <v>5.7</v>
      </c>
      <c r="I1024" s="280">
        <f t="shared" si="292"/>
        <v>51.3</v>
      </c>
      <c r="J1024" s="409">
        <f t="shared" si="280"/>
        <v>0.30199999999999999</v>
      </c>
      <c r="K1024" s="302">
        <f t="shared" si="293"/>
        <v>7.42</v>
      </c>
      <c r="L1024" s="301">
        <f t="shared" si="294"/>
        <v>66.78</v>
      </c>
    </row>
    <row r="1025" spans="2:12" ht="12.75" customHeight="1" x14ac:dyDescent="0.25">
      <c r="B1025" s="307" t="s">
        <v>3327</v>
      </c>
      <c r="C1025" s="305" t="s">
        <v>3328</v>
      </c>
      <c r="D1025" s="305" t="s">
        <v>1336</v>
      </c>
      <c r="E1025" s="306" t="s">
        <v>3329</v>
      </c>
      <c r="F1025" s="305" t="s">
        <v>136</v>
      </c>
      <c r="G1025" s="304">
        <v>15</v>
      </c>
      <c r="H1025" s="303">
        <v>157.91999999999999</v>
      </c>
      <c r="I1025" s="280">
        <f t="shared" si="292"/>
        <v>2368.8000000000002</v>
      </c>
      <c r="J1025" s="409">
        <f t="shared" si="280"/>
        <v>0.30199999999999999</v>
      </c>
      <c r="K1025" s="302">
        <f t="shared" si="293"/>
        <v>205.61</v>
      </c>
      <c r="L1025" s="301">
        <f t="shared" si="294"/>
        <v>3084.15</v>
      </c>
    </row>
    <row r="1026" spans="2:12" ht="12.75" customHeight="1" x14ac:dyDescent="0.25">
      <c r="B1026" s="307" t="s">
        <v>3330</v>
      </c>
      <c r="C1026" s="305" t="s">
        <v>3331</v>
      </c>
      <c r="D1026" s="305" t="s">
        <v>164</v>
      </c>
      <c r="E1026" s="306" t="s">
        <v>3332</v>
      </c>
      <c r="F1026" s="305" t="s">
        <v>136</v>
      </c>
      <c r="G1026" s="304">
        <v>1</v>
      </c>
      <c r="H1026" s="303">
        <v>614.75</v>
      </c>
      <c r="I1026" s="280">
        <f t="shared" si="292"/>
        <v>614.75</v>
      </c>
      <c r="J1026" s="409">
        <f t="shared" si="280"/>
        <v>0.30199999999999999</v>
      </c>
      <c r="K1026" s="302">
        <f t="shared" si="293"/>
        <v>800.4</v>
      </c>
      <c r="L1026" s="301">
        <f t="shared" si="294"/>
        <v>800.4</v>
      </c>
    </row>
    <row r="1027" spans="2:12" ht="12.75" customHeight="1" x14ac:dyDescent="0.25">
      <c r="B1027" s="307" t="s">
        <v>3333</v>
      </c>
      <c r="C1027" s="305" t="s">
        <v>3334</v>
      </c>
      <c r="D1027" s="305" t="s">
        <v>164</v>
      </c>
      <c r="E1027" s="306" t="s">
        <v>3335</v>
      </c>
      <c r="F1027" s="305" t="s">
        <v>136</v>
      </c>
      <c r="G1027" s="304">
        <v>1</v>
      </c>
      <c r="H1027" s="303">
        <v>6877.33</v>
      </c>
      <c r="I1027" s="280">
        <f t="shared" si="292"/>
        <v>6877.33</v>
      </c>
      <c r="J1027" s="409">
        <f t="shared" si="280"/>
        <v>0.30199999999999999</v>
      </c>
      <c r="K1027" s="302">
        <f t="shared" si="293"/>
        <v>8954.2800000000007</v>
      </c>
      <c r="L1027" s="301">
        <f t="shared" si="294"/>
        <v>8954.2800000000007</v>
      </c>
    </row>
    <row r="1028" spans="2:12" ht="12.75" customHeight="1" x14ac:dyDescent="0.25">
      <c r="B1028" s="307" t="s">
        <v>3336</v>
      </c>
      <c r="C1028" s="305" t="s">
        <v>3337</v>
      </c>
      <c r="D1028" s="305" t="s">
        <v>1336</v>
      </c>
      <c r="E1028" s="306" t="s">
        <v>3338</v>
      </c>
      <c r="F1028" s="305" t="s">
        <v>137</v>
      </c>
      <c r="G1028" s="304">
        <v>9</v>
      </c>
      <c r="H1028" s="303">
        <v>66.989999999999995</v>
      </c>
      <c r="I1028" s="280">
        <f t="shared" si="292"/>
        <v>602.91</v>
      </c>
      <c r="J1028" s="409">
        <f t="shared" si="280"/>
        <v>0.30199999999999999</v>
      </c>
      <c r="K1028" s="302">
        <f t="shared" si="293"/>
        <v>87.22</v>
      </c>
      <c r="L1028" s="301">
        <f t="shared" si="294"/>
        <v>784.98</v>
      </c>
    </row>
    <row r="1029" spans="2:12" ht="12.75" customHeight="1" x14ac:dyDescent="0.25">
      <c r="B1029" s="307" t="s">
        <v>3339</v>
      </c>
      <c r="C1029" s="305" t="s">
        <v>3340</v>
      </c>
      <c r="D1029" s="305" t="s">
        <v>164</v>
      </c>
      <c r="E1029" s="306" t="s">
        <v>3341</v>
      </c>
      <c r="F1029" s="305" t="s">
        <v>136</v>
      </c>
      <c r="G1029" s="304">
        <v>16</v>
      </c>
      <c r="H1029" s="303">
        <v>92.49</v>
      </c>
      <c r="I1029" s="280">
        <f t="shared" si="292"/>
        <v>1479.84</v>
      </c>
      <c r="J1029" s="409">
        <f t="shared" si="280"/>
        <v>0.30199999999999999</v>
      </c>
      <c r="K1029" s="302">
        <f t="shared" si="293"/>
        <v>120.42</v>
      </c>
      <c r="L1029" s="301">
        <f t="shared" si="294"/>
        <v>1926.72</v>
      </c>
    </row>
    <row r="1030" spans="2:12" ht="12.75" customHeight="1" x14ac:dyDescent="0.25">
      <c r="B1030" s="307" t="s">
        <v>3342</v>
      </c>
      <c r="C1030" s="305" t="s">
        <v>3343</v>
      </c>
      <c r="D1030" s="305" t="s">
        <v>965</v>
      </c>
      <c r="E1030" s="306" t="s">
        <v>3344</v>
      </c>
      <c r="F1030" s="305" t="s">
        <v>136</v>
      </c>
      <c r="G1030" s="304">
        <v>5</v>
      </c>
      <c r="H1030" s="303">
        <v>160.75</v>
      </c>
      <c r="I1030" s="280">
        <f t="shared" si="292"/>
        <v>803.75</v>
      </c>
      <c r="J1030" s="409">
        <f t="shared" si="280"/>
        <v>0.30199999999999999</v>
      </c>
      <c r="K1030" s="302">
        <f t="shared" si="293"/>
        <v>209.29</v>
      </c>
      <c r="L1030" s="301">
        <f t="shared" si="294"/>
        <v>1046.45</v>
      </c>
    </row>
    <row r="1031" spans="2:12" ht="12.75" customHeight="1" x14ac:dyDescent="0.25">
      <c r="B1031" s="307" t="s">
        <v>3345</v>
      </c>
      <c r="C1031" s="305" t="s">
        <v>3346</v>
      </c>
      <c r="D1031" s="305" t="s">
        <v>160</v>
      </c>
      <c r="E1031" s="306" t="s">
        <v>3347</v>
      </c>
      <c r="F1031" s="305" t="s">
        <v>159</v>
      </c>
      <c r="G1031" s="304">
        <v>23</v>
      </c>
      <c r="H1031" s="303">
        <v>34.83</v>
      </c>
      <c r="I1031" s="280">
        <f t="shared" si="292"/>
        <v>801.09</v>
      </c>
      <c r="J1031" s="409">
        <f t="shared" si="280"/>
        <v>0.30199999999999999</v>
      </c>
      <c r="K1031" s="302">
        <f t="shared" si="293"/>
        <v>45.34</v>
      </c>
      <c r="L1031" s="301">
        <f t="shared" si="294"/>
        <v>1042.82</v>
      </c>
    </row>
    <row r="1032" spans="2:12" ht="12.75" customHeight="1" x14ac:dyDescent="0.25">
      <c r="B1032" s="307" t="s">
        <v>3348</v>
      </c>
      <c r="C1032" s="305" t="s">
        <v>3349</v>
      </c>
      <c r="D1032" s="305" t="s">
        <v>160</v>
      </c>
      <c r="E1032" s="306" t="s">
        <v>3350</v>
      </c>
      <c r="F1032" s="305" t="s">
        <v>159</v>
      </c>
      <c r="G1032" s="304">
        <v>29</v>
      </c>
      <c r="H1032" s="303">
        <v>37.619999999999997</v>
      </c>
      <c r="I1032" s="280">
        <f t="shared" si="292"/>
        <v>1090.98</v>
      </c>
      <c r="J1032" s="409">
        <f t="shared" si="280"/>
        <v>0.30199999999999999</v>
      </c>
      <c r="K1032" s="302">
        <f t="shared" si="293"/>
        <v>48.98</v>
      </c>
      <c r="L1032" s="301">
        <f t="shared" si="294"/>
        <v>1420.42</v>
      </c>
    </row>
    <row r="1033" spans="2:12" ht="12.75" customHeight="1" x14ac:dyDescent="0.25">
      <c r="B1033" s="307" t="s">
        <v>3351</v>
      </c>
      <c r="C1033" s="305" t="s">
        <v>3352</v>
      </c>
      <c r="D1033" s="305" t="s">
        <v>160</v>
      </c>
      <c r="E1033" s="306" t="s">
        <v>3353</v>
      </c>
      <c r="F1033" s="305" t="s">
        <v>159</v>
      </c>
      <c r="G1033" s="304">
        <v>1</v>
      </c>
      <c r="H1033" s="303">
        <v>44.21</v>
      </c>
      <c r="I1033" s="280">
        <f t="shared" si="292"/>
        <v>44.21</v>
      </c>
      <c r="J1033" s="409">
        <f t="shared" si="280"/>
        <v>0.30199999999999999</v>
      </c>
      <c r="K1033" s="302">
        <f t="shared" si="293"/>
        <v>57.56</v>
      </c>
      <c r="L1033" s="301">
        <f t="shared" si="294"/>
        <v>57.56</v>
      </c>
    </row>
    <row r="1034" spans="2:12" ht="12.75" customHeight="1" x14ac:dyDescent="0.25">
      <c r="B1034" s="307" t="s">
        <v>3354</v>
      </c>
      <c r="C1034" s="305" t="s">
        <v>3355</v>
      </c>
      <c r="D1034" s="305" t="s">
        <v>160</v>
      </c>
      <c r="E1034" s="306" t="s">
        <v>3356</v>
      </c>
      <c r="F1034" s="305" t="s">
        <v>159</v>
      </c>
      <c r="G1034" s="304">
        <v>23</v>
      </c>
      <c r="H1034" s="303">
        <v>36.39</v>
      </c>
      <c r="I1034" s="280">
        <f t="shared" si="292"/>
        <v>836.97</v>
      </c>
      <c r="J1034" s="409">
        <f t="shared" si="280"/>
        <v>0.30199999999999999</v>
      </c>
      <c r="K1034" s="302">
        <f t="shared" si="293"/>
        <v>47.37</v>
      </c>
      <c r="L1034" s="301">
        <f t="shared" si="294"/>
        <v>1089.51</v>
      </c>
    </row>
    <row r="1035" spans="2:12" ht="12.75" customHeight="1" x14ac:dyDescent="0.25">
      <c r="B1035" s="307" t="s">
        <v>3357</v>
      </c>
      <c r="C1035" s="305" t="s">
        <v>3358</v>
      </c>
      <c r="D1035" s="305" t="s">
        <v>1336</v>
      </c>
      <c r="E1035" s="306" t="s">
        <v>3359</v>
      </c>
      <c r="F1035" s="305" t="s">
        <v>188</v>
      </c>
      <c r="G1035" s="304">
        <v>325.67</v>
      </c>
      <c r="H1035" s="303">
        <v>44.98</v>
      </c>
      <c r="I1035" s="280">
        <f t="shared" si="292"/>
        <v>14648.63</v>
      </c>
      <c r="J1035" s="409">
        <f t="shared" si="280"/>
        <v>0.30199999999999999</v>
      </c>
      <c r="K1035" s="302">
        <f t="shared" si="293"/>
        <v>58.56</v>
      </c>
      <c r="L1035" s="301">
        <f t="shared" si="294"/>
        <v>19071.23</v>
      </c>
    </row>
    <row r="1036" spans="2:12" ht="12.75" customHeight="1" x14ac:dyDescent="0.25">
      <c r="B1036" s="307" t="s">
        <v>3360</v>
      </c>
      <c r="C1036" s="305" t="s">
        <v>767</v>
      </c>
      <c r="D1036" s="305" t="s">
        <v>1336</v>
      </c>
      <c r="E1036" s="306" t="s">
        <v>653</v>
      </c>
      <c r="F1036" s="305" t="s">
        <v>188</v>
      </c>
      <c r="G1036" s="304">
        <v>31.18</v>
      </c>
      <c r="H1036" s="303">
        <v>78.77</v>
      </c>
      <c r="I1036" s="280">
        <f t="shared" si="292"/>
        <v>2456.04</v>
      </c>
      <c r="J1036" s="409">
        <f t="shared" si="280"/>
        <v>0.30199999999999999</v>
      </c>
      <c r="K1036" s="302">
        <f t="shared" si="293"/>
        <v>102.55</v>
      </c>
      <c r="L1036" s="301">
        <f t="shared" si="294"/>
        <v>3197.5</v>
      </c>
    </row>
    <row r="1037" spans="2:12" ht="12.75" customHeight="1" x14ac:dyDescent="0.25">
      <c r="B1037" s="307" t="s">
        <v>3361</v>
      </c>
      <c r="C1037" s="305" t="s">
        <v>3362</v>
      </c>
      <c r="D1037" s="305" t="s">
        <v>1336</v>
      </c>
      <c r="E1037" s="306" t="s">
        <v>3363</v>
      </c>
      <c r="F1037" s="305" t="s">
        <v>188</v>
      </c>
      <c r="G1037" s="304">
        <v>86.3</v>
      </c>
      <c r="H1037" s="303">
        <v>83.7</v>
      </c>
      <c r="I1037" s="280">
        <f t="shared" si="292"/>
        <v>7223.31</v>
      </c>
      <c r="J1037" s="409">
        <f t="shared" si="280"/>
        <v>0.30199999999999999</v>
      </c>
      <c r="K1037" s="302">
        <f t="shared" si="293"/>
        <v>108.97</v>
      </c>
      <c r="L1037" s="301">
        <f t="shared" si="294"/>
        <v>9404.11</v>
      </c>
    </row>
    <row r="1038" spans="2:12" ht="12.75" customHeight="1" x14ac:dyDescent="0.25">
      <c r="B1038" s="307" t="s">
        <v>3364</v>
      </c>
      <c r="C1038" s="305" t="s">
        <v>2504</v>
      </c>
      <c r="D1038" s="305" t="s">
        <v>130</v>
      </c>
      <c r="E1038" s="306" t="s">
        <v>2505</v>
      </c>
      <c r="F1038" s="305" t="s">
        <v>188</v>
      </c>
      <c r="G1038" s="304">
        <v>761.77</v>
      </c>
      <c r="H1038" s="303">
        <v>10.71</v>
      </c>
      <c r="I1038" s="280">
        <f t="shared" si="292"/>
        <v>8158.55</v>
      </c>
      <c r="J1038" s="409">
        <f t="shared" si="280"/>
        <v>0.30199999999999999</v>
      </c>
      <c r="K1038" s="302">
        <f t="shared" si="293"/>
        <v>13.94</v>
      </c>
      <c r="L1038" s="301">
        <f t="shared" si="294"/>
        <v>10619.07</v>
      </c>
    </row>
    <row r="1039" spans="2:12" ht="12.75" customHeight="1" x14ac:dyDescent="0.25">
      <c r="B1039" s="307" t="s">
        <v>3365</v>
      </c>
      <c r="C1039" s="305" t="s">
        <v>2507</v>
      </c>
      <c r="D1039" s="305" t="s">
        <v>969</v>
      </c>
      <c r="E1039" s="306" t="s">
        <v>2508</v>
      </c>
      <c r="F1039" s="305" t="s">
        <v>188</v>
      </c>
      <c r="G1039" s="304">
        <v>16.440000000000001</v>
      </c>
      <c r="H1039" s="303">
        <v>20.56</v>
      </c>
      <c r="I1039" s="280">
        <f t="shared" si="292"/>
        <v>338</v>
      </c>
      <c r="J1039" s="409">
        <f t="shared" si="280"/>
        <v>0.30199999999999999</v>
      </c>
      <c r="K1039" s="302">
        <f t="shared" si="293"/>
        <v>26.76</v>
      </c>
      <c r="L1039" s="301">
        <f t="shared" si="294"/>
        <v>439.93</v>
      </c>
    </row>
    <row r="1040" spans="2:12" ht="12.75" customHeight="1" x14ac:dyDescent="0.25">
      <c r="B1040" s="307" t="s">
        <v>3366</v>
      </c>
      <c r="C1040" s="305" t="s">
        <v>2510</v>
      </c>
      <c r="D1040" s="305" t="s">
        <v>164</v>
      </c>
      <c r="E1040" s="306" t="s">
        <v>2511</v>
      </c>
      <c r="F1040" s="305" t="s">
        <v>136</v>
      </c>
      <c r="G1040" s="304">
        <v>13</v>
      </c>
      <c r="H1040" s="303">
        <v>183.87</v>
      </c>
      <c r="I1040" s="280">
        <f t="shared" si="292"/>
        <v>2390.31</v>
      </c>
      <c r="J1040" s="409">
        <f t="shared" si="280"/>
        <v>0.30199999999999999</v>
      </c>
      <c r="K1040" s="302">
        <f t="shared" si="293"/>
        <v>239.39</v>
      </c>
      <c r="L1040" s="301">
        <f t="shared" si="294"/>
        <v>3112.07</v>
      </c>
    </row>
    <row r="1041" spans="2:12" ht="12.75" customHeight="1" x14ac:dyDescent="0.25">
      <c r="B1041" s="307" t="s">
        <v>3367</v>
      </c>
      <c r="C1041" s="305" t="s">
        <v>1061</v>
      </c>
      <c r="D1041" s="305" t="s">
        <v>1336</v>
      </c>
      <c r="E1041" s="306" t="s">
        <v>1062</v>
      </c>
      <c r="F1041" s="305" t="s">
        <v>137</v>
      </c>
      <c r="G1041" s="304">
        <v>23</v>
      </c>
      <c r="H1041" s="303">
        <v>15.46</v>
      </c>
      <c r="I1041" s="280">
        <f t="shared" si="292"/>
        <v>355.58</v>
      </c>
      <c r="J1041" s="409">
        <f t="shared" si="280"/>
        <v>0.30199999999999999</v>
      </c>
      <c r="K1041" s="302">
        <f t="shared" si="293"/>
        <v>20.12</v>
      </c>
      <c r="L1041" s="301">
        <f t="shared" si="294"/>
        <v>462.76</v>
      </c>
    </row>
    <row r="1042" spans="2:12" ht="12.75" customHeight="1" x14ac:dyDescent="0.25">
      <c r="B1042" s="307" t="s">
        <v>3368</v>
      </c>
      <c r="C1042" s="305" t="s">
        <v>2513</v>
      </c>
      <c r="D1042" s="305" t="s">
        <v>142</v>
      </c>
      <c r="E1042" s="306" t="s">
        <v>2514</v>
      </c>
      <c r="F1042" s="305" t="s">
        <v>136</v>
      </c>
      <c r="G1042" s="304">
        <v>6</v>
      </c>
      <c r="H1042" s="303">
        <v>167.12</v>
      </c>
      <c r="I1042" s="280">
        <f t="shared" si="292"/>
        <v>1002.72</v>
      </c>
      <c r="J1042" s="409">
        <f t="shared" si="280"/>
        <v>0.30199999999999999</v>
      </c>
      <c r="K1042" s="302">
        <f t="shared" si="293"/>
        <v>217.59</v>
      </c>
      <c r="L1042" s="301">
        <f t="shared" si="294"/>
        <v>1305.54</v>
      </c>
    </row>
    <row r="1043" spans="2:12" ht="12.75" customHeight="1" x14ac:dyDescent="0.25">
      <c r="B1043" s="307" t="s">
        <v>3369</v>
      </c>
      <c r="C1043" s="305" t="s">
        <v>1063</v>
      </c>
      <c r="D1043" s="305" t="s">
        <v>1336</v>
      </c>
      <c r="E1043" s="306" t="s">
        <v>1064</v>
      </c>
      <c r="F1043" s="305" t="s">
        <v>137</v>
      </c>
      <c r="G1043" s="304">
        <v>79</v>
      </c>
      <c r="H1043" s="303">
        <v>8.19</v>
      </c>
      <c r="I1043" s="280">
        <f t="shared" si="292"/>
        <v>647.01</v>
      </c>
      <c r="J1043" s="409">
        <f t="shared" si="280"/>
        <v>0.30199999999999999</v>
      </c>
      <c r="K1043" s="302">
        <f t="shared" si="293"/>
        <v>10.66</v>
      </c>
      <c r="L1043" s="301">
        <f t="shared" si="294"/>
        <v>842.14</v>
      </c>
    </row>
    <row r="1044" spans="2:12" ht="12.75" customHeight="1" x14ac:dyDescent="0.25">
      <c r="B1044" s="307" t="s">
        <v>3370</v>
      </c>
      <c r="C1044" s="305" t="s">
        <v>3371</v>
      </c>
      <c r="D1044" s="305" t="s">
        <v>1336</v>
      </c>
      <c r="E1044" s="306" t="s">
        <v>3372</v>
      </c>
      <c r="F1044" s="305" t="s">
        <v>137</v>
      </c>
      <c r="G1044" s="304">
        <v>3</v>
      </c>
      <c r="H1044" s="303">
        <v>12.66</v>
      </c>
      <c r="I1044" s="280">
        <f t="shared" si="292"/>
        <v>37.979999999999997</v>
      </c>
      <c r="J1044" s="409">
        <f t="shared" si="280"/>
        <v>0.30199999999999999</v>
      </c>
      <c r="K1044" s="302">
        <f t="shared" si="293"/>
        <v>16.48</v>
      </c>
      <c r="L1044" s="301">
        <f t="shared" si="294"/>
        <v>49.44</v>
      </c>
    </row>
    <row r="1045" spans="2:12" ht="12.75" customHeight="1" x14ac:dyDescent="0.25">
      <c r="B1045" s="307" t="s">
        <v>3373</v>
      </c>
      <c r="C1045" s="305" t="s">
        <v>3374</v>
      </c>
      <c r="D1045" s="305" t="s">
        <v>1336</v>
      </c>
      <c r="E1045" s="306" t="s">
        <v>3375</v>
      </c>
      <c r="F1045" s="305" t="s">
        <v>137</v>
      </c>
      <c r="G1045" s="304">
        <v>21</v>
      </c>
      <c r="H1045" s="303">
        <v>24.46</v>
      </c>
      <c r="I1045" s="280">
        <f t="shared" si="292"/>
        <v>513.66</v>
      </c>
      <c r="J1045" s="409">
        <f t="shared" si="280"/>
        <v>0.30199999999999999</v>
      </c>
      <c r="K1045" s="302">
        <f t="shared" si="293"/>
        <v>31.84</v>
      </c>
      <c r="L1045" s="301">
        <f t="shared" si="294"/>
        <v>668.64</v>
      </c>
    </row>
    <row r="1046" spans="2:12" x14ac:dyDescent="0.25">
      <c r="B1046" s="307" t="s">
        <v>3376</v>
      </c>
      <c r="C1046" s="305" t="s">
        <v>2418</v>
      </c>
      <c r="D1046" s="305" t="s">
        <v>1336</v>
      </c>
      <c r="E1046" s="306" t="s">
        <v>2419</v>
      </c>
      <c r="F1046" s="305" t="s">
        <v>137</v>
      </c>
      <c r="G1046" s="304">
        <v>86</v>
      </c>
      <c r="H1046" s="303">
        <v>5.38</v>
      </c>
      <c r="I1046" s="280">
        <f t="shared" si="292"/>
        <v>462.68</v>
      </c>
      <c r="J1046" s="409">
        <f t="shared" si="280"/>
        <v>0.30199999999999999</v>
      </c>
      <c r="K1046" s="302">
        <f t="shared" si="293"/>
        <v>7</v>
      </c>
      <c r="L1046" s="301">
        <f t="shared" si="294"/>
        <v>602</v>
      </c>
    </row>
    <row r="1047" spans="2:12" ht="12.75" customHeight="1" x14ac:dyDescent="0.25">
      <c r="B1047" s="307" t="s">
        <v>3377</v>
      </c>
      <c r="C1047" s="305" t="s">
        <v>3378</v>
      </c>
      <c r="D1047" s="305" t="s">
        <v>1336</v>
      </c>
      <c r="E1047" s="306" t="s">
        <v>3379</v>
      </c>
      <c r="F1047" s="305" t="s">
        <v>591</v>
      </c>
      <c r="G1047" s="304">
        <v>86</v>
      </c>
      <c r="H1047" s="303">
        <v>11.07</v>
      </c>
      <c r="I1047" s="280">
        <f t="shared" si="292"/>
        <v>952.02</v>
      </c>
      <c r="J1047" s="409">
        <f t="shared" si="280"/>
        <v>0.30199999999999999</v>
      </c>
      <c r="K1047" s="302">
        <f t="shared" si="293"/>
        <v>14.41</v>
      </c>
      <c r="L1047" s="301">
        <f t="shared" si="294"/>
        <v>1239.26</v>
      </c>
    </row>
    <row r="1048" spans="2:12" x14ac:dyDescent="0.25">
      <c r="B1048" s="307" t="s">
        <v>3380</v>
      </c>
      <c r="C1048" s="305" t="s">
        <v>2336</v>
      </c>
      <c r="D1048" s="305" t="s">
        <v>1336</v>
      </c>
      <c r="E1048" s="306" t="s">
        <v>2337</v>
      </c>
      <c r="F1048" s="305" t="s">
        <v>188</v>
      </c>
      <c r="G1048" s="304">
        <v>249.9</v>
      </c>
      <c r="H1048" s="303">
        <v>15.41</v>
      </c>
      <c r="I1048" s="280">
        <f t="shared" si="292"/>
        <v>3850.95</v>
      </c>
      <c r="J1048" s="409">
        <f t="shared" si="280"/>
        <v>0.30199999999999999</v>
      </c>
      <c r="K1048" s="302">
        <f t="shared" si="293"/>
        <v>20.059999999999999</v>
      </c>
      <c r="L1048" s="301">
        <f t="shared" si="294"/>
        <v>5012.99</v>
      </c>
    </row>
    <row r="1049" spans="2:12" x14ac:dyDescent="0.25">
      <c r="B1049" s="314" t="s">
        <v>3381</v>
      </c>
      <c r="C1049" s="311" t="s">
        <v>379</v>
      </c>
      <c r="D1049" s="311"/>
      <c r="E1049" s="312" t="s">
        <v>3382</v>
      </c>
      <c r="F1049" s="311"/>
      <c r="G1049" s="313"/>
      <c r="H1049" s="312" t="s">
        <v>73</v>
      </c>
      <c r="I1049" s="311">
        <f>SUBTOTAL(9,I1050:I1091)</f>
        <v>1376529.06</v>
      </c>
      <c r="J1049" s="310"/>
      <c r="K1049" s="309"/>
      <c r="L1049" s="308">
        <f>SUBTOTAL(9,L1050:L1091)</f>
        <v>1742323.3599999999</v>
      </c>
    </row>
    <row r="1050" spans="2:12" x14ac:dyDescent="0.25">
      <c r="B1050" s="307" t="s">
        <v>3383</v>
      </c>
      <c r="C1050" s="305" t="s">
        <v>1525</v>
      </c>
      <c r="D1050" s="305" t="s">
        <v>1336</v>
      </c>
      <c r="E1050" s="306" t="s">
        <v>1526</v>
      </c>
      <c r="F1050" s="305" t="s">
        <v>137</v>
      </c>
      <c r="G1050" s="304">
        <v>90</v>
      </c>
      <c r="H1050" s="303">
        <v>1.55</v>
      </c>
      <c r="I1050" s="280">
        <f t="shared" ref="I1050:I1091" si="295">TRUNC(G1050 * H1050, 2)</f>
        <v>139.5</v>
      </c>
      <c r="J1050" s="409">
        <f t="shared" si="280"/>
        <v>0.30199999999999999</v>
      </c>
      <c r="K1050" s="302">
        <f t="shared" ref="K1050:K1091" si="296">TRUNC(H1050 * (1 + J1050), 2)</f>
        <v>2.0099999999999998</v>
      </c>
      <c r="L1050" s="301">
        <f t="shared" ref="L1050:L1091" si="297">TRUNC(G1050 * K1050, 2)</f>
        <v>180.9</v>
      </c>
    </row>
    <row r="1051" spans="2:12" ht="12.75" customHeight="1" x14ac:dyDescent="0.25">
      <c r="B1051" s="307" t="s">
        <v>3384</v>
      </c>
      <c r="C1051" s="305" t="s">
        <v>1561</v>
      </c>
      <c r="D1051" s="305" t="s">
        <v>1336</v>
      </c>
      <c r="E1051" s="306" t="s">
        <v>1562</v>
      </c>
      <c r="F1051" s="305" t="s">
        <v>137</v>
      </c>
      <c r="G1051" s="304">
        <v>100</v>
      </c>
      <c r="H1051" s="303">
        <v>1.23</v>
      </c>
      <c r="I1051" s="280">
        <f t="shared" si="295"/>
        <v>123</v>
      </c>
      <c r="J1051" s="409">
        <f t="shared" si="280"/>
        <v>0.30199999999999999</v>
      </c>
      <c r="K1051" s="302">
        <f t="shared" si="296"/>
        <v>1.6</v>
      </c>
      <c r="L1051" s="301">
        <f t="shared" si="297"/>
        <v>160</v>
      </c>
    </row>
    <row r="1052" spans="2:12" ht="12.75" customHeight="1" x14ac:dyDescent="0.25">
      <c r="B1052" s="307" t="s">
        <v>3385</v>
      </c>
      <c r="C1052" s="305" t="s">
        <v>1564</v>
      </c>
      <c r="D1052" s="305" t="s">
        <v>1336</v>
      </c>
      <c r="E1052" s="306" t="s">
        <v>1565</v>
      </c>
      <c r="F1052" s="305" t="s">
        <v>137</v>
      </c>
      <c r="G1052" s="304">
        <v>100</v>
      </c>
      <c r="H1052" s="303">
        <v>1</v>
      </c>
      <c r="I1052" s="280">
        <f t="shared" si="295"/>
        <v>100</v>
      </c>
      <c r="J1052" s="409">
        <f t="shared" si="280"/>
        <v>0.30199999999999999</v>
      </c>
      <c r="K1052" s="302">
        <f t="shared" si="296"/>
        <v>1.3</v>
      </c>
      <c r="L1052" s="301">
        <f t="shared" si="297"/>
        <v>130</v>
      </c>
    </row>
    <row r="1053" spans="2:12" ht="12.75" customHeight="1" x14ac:dyDescent="0.25">
      <c r="B1053" s="307" t="s">
        <v>3386</v>
      </c>
      <c r="C1053" s="305" t="s">
        <v>1081</v>
      </c>
      <c r="D1053" s="305" t="s">
        <v>1336</v>
      </c>
      <c r="E1053" s="306" t="s">
        <v>1082</v>
      </c>
      <c r="F1053" s="305" t="s">
        <v>136</v>
      </c>
      <c r="G1053" s="304">
        <v>12</v>
      </c>
      <c r="H1053" s="303">
        <v>25.53</v>
      </c>
      <c r="I1053" s="280">
        <f t="shared" si="295"/>
        <v>306.36</v>
      </c>
      <c r="J1053" s="409">
        <f t="shared" si="280"/>
        <v>0.30199999999999999</v>
      </c>
      <c r="K1053" s="302">
        <f t="shared" si="296"/>
        <v>33.24</v>
      </c>
      <c r="L1053" s="301">
        <f t="shared" si="297"/>
        <v>398.88</v>
      </c>
    </row>
    <row r="1054" spans="2:12" ht="12.75" customHeight="1" x14ac:dyDescent="0.25">
      <c r="B1054" s="307" t="s">
        <v>3387</v>
      </c>
      <c r="C1054" s="305" t="s">
        <v>1570</v>
      </c>
      <c r="D1054" s="305" t="s">
        <v>1336</v>
      </c>
      <c r="E1054" s="306" t="s">
        <v>1571</v>
      </c>
      <c r="F1054" s="305" t="s">
        <v>136</v>
      </c>
      <c r="G1054" s="304">
        <v>24</v>
      </c>
      <c r="H1054" s="303">
        <v>7.25</v>
      </c>
      <c r="I1054" s="280">
        <f t="shared" si="295"/>
        <v>174</v>
      </c>
      <c r="J1054" s="409">
        <f t="shared" si="280"/>
        <v>0.30199999999999999</v>
      </c>
      <c r="K1054" s="302">
        <f t="shared" si="296"/>
        <v>9.43</v>
      </c>
      <c r="L1054" s="301">
        <f t="shared" si="297"/>
        <v>226.32</v>
      </c>
    </row>
    <row r="1055" spans="2:12" ht="12.75" customHeight="1" x14ac:dyDescent="0.25">
      <c r="B1055" s="307" t="s">
        <v>3388</v>
      </c>
      <c r="C1055" s="305" t="s">
        <v>1519</v>
      </c>
      <c r="D1055" s="305" t="s">
        <v>1336</v>
      </c>
      <c r="E1055" s="306" t="s">
        <v>1520</v>
      </c>
      <c r="F1055" s="305" t="s">
        <v>188</v>
      </c>
      <c r="G1055" s="304">
        <v>150</v>
      </c>
      <c r="H1055" s="303">
        <v>29.99</v>
      </c>
      <c r="I1055" s="280">
        <f t="shared" si="295"/>
        <v>4498.5</v>
      </c>
      <c r="J1055" s="409">
        <f t="shared" si="280"/>
        <v>0.30199999999999999</v>
      </c>
      <c r="K1055" s="302">
        <f t="shared" si="296"/>
        <v>39.04</v>
      </c>
      <c r="L1055" s="301">
        <f t="shared" si="297"/>
        <v>5856</v>
      </c>
    </row>
    <row r="1056" spans="2:12" ht="12.75" customHeight="1" x14ac:dyDescent="0.25">
      <c r="B1056" s="307" t="s">
        <v>3389</v>
      </c>
      <c r="C1056" s="305" t="s">
        <v>1574</v>
      </c>
      <c r="D1056" s="305" t="s">
        <v>1336</v>
      </c>
      <c r="E1056" s="306" t="s">
        <v>1575</v>
      </c>
      <c r="F1056" s="305" t="s">
        <v>137</v>
      </c>
      <c r="G1056" s="304">
        <v>8</v>
      </c>
      <c r="H1056" s="303">
        <v>5.7</v>
      </c>
      <c r="I1056" s="280">
        <f t="shared" si="295"/>
        <v>45.6</v>
      </c>
      <c r="J1056" s="409">
        <f t="shared" si="280"/>
        <v>0.30199999999999999</v>
      </c>
      <c r="K1056" s="302">
        <f t="shared" si="296"/>
        <v>7.42</v>
      </c>
      <c r="L1056" s="301">
        <f t="shared" si="297"/>
        <v>59.36</v>
      </c>
    </row>
    <row r="1057" spans="2:12" ht="12.75" customHeight="1" x14ac:dyDescent="0.25">
      <c r="B1057" s="307" t="s">
        <v>3390</v>
      </c>
      <c r="C1057" s="305" t="s">
        <v>1616</v>
      </c>
      <c r="D1057" s="305" t="s">
        <v>1336</v>
      </c>
      <c r="E1057" s="306" t="s">
        <v>1617</v>
      </c>
      <c r="F1057" s="305" t="s">
        <v>137</v>
      </c>
      <c r="G1057" s="304">
        <v>2</v>
      </c>
      <c r="H1057" s="303">
        <v>22.14</v>
      </c>
      <c r="I1057" s="280">
        <f t="shared" si="295"/>
        <v>44.28</v>
      </c>
      <c r="J1057" s="409">
        <f t="shared" si="280"/>
        <v>0.30199999999999999</v>
      </c>
      <c r="K1057" s="302">
        <f t="shared" si="296"/>
        <v>28.82</v>
      </c>
      <c r="L1057" s="301">
        <f t="shared" si="297"/>
        <v>57.64</v>
      </c>
    </row>
    <row r="1058" spans="2:12" ht="12.75" customHeight="1" x14ac:dyDescent="0.25">
      <c r="B1058" s="307" t="s">
        <v>3391</v>
      </c>
      <c r="C1058" s="305" t="s">
        <v>1619</v>
      </c>
      <c r="D1058" s="305" t="s">
        <v>1336</v>
      </c>
      <c r="E1058" s="306" t="s">
        <v>1620</v>
      </c>
      <c r="F1058" s="305" t="s">
        <v>137</v>
      </c>
      <c r="G1058" s="304">
        <v>64</v>
      </c>
      <c r="H1058" s="303">
        <v>0.23</v>
      </c>
      <c r="I1058" s="280">
        <f t="shared" si="295"/>
        <v>14.72</v>
      </c>
      <c r="J1058" s="409">
        <f t="shared" si="280"/>
        <v>0.30199999999999999</v>
      </c>
      <c r="K1058" s="302">
        <f t="shared" si="296"/>
        <v>0.28999999999999998</v>
      </c>
      <c r="L1058" s="301">
        <f t="shared" si="297"/>
        <v>18.559999999999999</v>
      </c>
    </row>
    <row r="1059" spans="2:12" ht="12.75" customHeight="1" x14ac:dyDescent="0.25">
      <c r="B1059" s="307" t="s">
        <v>3392</v>
      </c>
      <c r="C1059" s="305" t="s">
        <v>1622</v>
      </c>
      <c r="D1059" s="305" t="s">
        <v>164</v>
      </c>
      <c r="E1059" s="306" t="s">
        <v>1623</v>
      </c>
      <c r="F1059" s="305" t="s">
        <v>141</v>
      </c>
      <c r="G1059" s="304">
        <v>6</v>
      </c>
      <c r="H1059" s="303">
        <v>30.61</v>
      </c>
      <c r="I1059" s="280">
        <f t="shared" si="295"/>
        <v>183.66</v>
      </c>
      <c r="J1059" s="409">
        <f t="shared" si="280"/>
        <v>0.30199999999999999</v>
      </c>
      <c r="K1059" s="302">
        <f t="shared" si="296"/>
        <v>39.85</v>
      </c>
      <c r="L1059" s="301">
        <f t="shared" si="297"/>
        <v>239.1</v>
      </c>
    </row>
    <row r="1060" spans="2:12" ht="12.75" customHeight="1" x14ac:dyDescent="0.25">
      <c r="B1060" s="307" t="s">
        <v>3393</v>
      </c>
      <c r="C1060" s="305" t="s">
        <v>1625</v>
      </c>
      <c r="D1060" s="305" t="s">
        <v>1336</v>
      </c>
      <c r="E1060" s="306" t="s">
        <v>1626</v>
      </c>
      <c r="F1060" s="305" t="s">
        <v>188</v>
      </c>
      <c r="G1060" s="304">
        <v>20</v>
      </c>
      <c r="H1060" s="303">
        <v>25.14</v>
      </c>
      <c r="I1060" s="280">
        <f t="shared" si="295"/>
        <v>502.8</v>
      </c>
      <c r="J1060" s="409">
        <f t="shared" si="280"/>
        <v>0.30199999999999999</v>
      </c>
      <c r="K1060" s="302">
        <f t="shared" si="296"/>
        <v>32.729999999999997</v>
      </c>
      <c r="L1060" s="301">
        <f t="shared" si="297"/>
        <v>654.6</v>
      </c>
    </row>
    <row r="1061" spans="2:12" ht="12.75" customHeight="1" x14ac:dyDescent="0.25">
      <c r="B1061" s="307" t="s">
        <v>3394</v>
      </c>
      <c r="C1061" s="305" t="s">
        <v>1531</v>
      </c>
      <c r="D1061" s="305" t="s">
        <v>1336</v>
      </c>
      <c r="E1061" s="306" t="s">
        <v>1532</v>
      </c>
      <c r="F1061" s="305" t="s">
        <v>188</v>
      </c>
      <c r="G1061" s="304">
        <v>10</v>
      </c>
      <c r="H1061" s="303">
        <v>38.520000000000003</v>
      </c>
      <c r="I1061" s="280">
        <f t="shared" si="295"/>
        <v>385.2</v>
      </c>
      <c r="J1061" s="409">
        <f t="shared" si="280"/>
        <v>0.30199999999999999</v>
      </c>
      <c r="K1061" s="302">
        <f t="shared" si="296"/>
        <v>50.15</v>
      </c>
      <c r="L1061" s="301">
        <f t="shared" si="297"/>
        <v>501.5</v>
      </c>
    </row>
    <row r="1062" spans="2:12" ht="12.75" customHeight="1" x14ac:dyDescent="0.25">
      <c r="B1062" s="307" t="s">
        <v>3395</v>
      </c>
      <c r="C1062" s="305" t="s">
        <v>1592</v>
      </c>
      <c r="D1062" s="305" t="s">
        <v>1336</v>
      </c>
      <c r="E1062" s="306" t="s">
        <v>1593</v>
      </c>
      <c r="F1062" s="305" t="s">
        <v>188</v>
      </c>
      <c r="G1062" s="304">
        <v>1080</v>
      </c>
      <c r="H1062" s="303">
        <v>173.53</v>
      </c>
      <c r="I1062" s="280">
        <f t="shared" si="295"/>
        <v>187412.4</v>
      </c>
      <c r="J1062" s="409">
        <f t="shared" si="280"/>
        <v>0.30199999999999999</v>
      </c>
      <c r="K1062" s="302">
        <f t="shared" si="296"/>
        <v>225.93</v>
      </c>
      <c r="L1062" s="301">
        <f t="shared" si="297"/>
        <v>244004.4</v>
      </c>
    </row>
    <row r="1063" spans="2:12" ht="12.75" customHeight="1" x14ac:dyDescent="0.25">
      <c r="B1063" s="307" t="s">
        <v>3396</v>
      </c>
      <c r="C1063" s="305" t="s">
        <v>1638</v>
      </c>
      <c r="D1063" s="305" t="s">
        <v>164</v>
      </c>
      <c r="E1063" s="306" t="s">
        <v>1639</v>
      </c>
      <c r="F1063" s="305" t="s">
        <v>136</v>
      </c>
      <c r="G1063" s="304">
        <v>1</v>
      </c>
      <c r="H1063" s="303">
        <v>2517.84</v>
      </c>
      <c r="I1063" s="280">
        <f t="shared" si="295"/>
        <v>2517.84</v>
      </c>
      <c r="J1063" s="409">
        <f t="shared" si="280"/>
        <v>0.30199999999999999</v>
      </c>
      <c r="K1063" s="302">
        <f t="shared" si="296"/>
        <v>3278.22</v>
      </c>
      <c r="L1063" s="301">
        <f t="shared" si="297"/>
        <v>3278.22</v>
      </c>
    </row>
    <row r="1064" spans="2:12" ht="12.75" customHeight="1" x14ac:dyDescent="0.25">
      <c r="B1064" s="307" t="s">
        <v>3397</v>
      </c>
      <c r="C1064" s="305" t="s">
        <v>1654</v>
      </c>
      <c r="D1064" s="305" t="s">
        <v>1336</v>
      </c>
      <c r="E1064" s="306" t="s">
        <v>1655</v>
      </c>
      <c r="F1064" s="305" t="s">
        <v>137</v>
      </c>
      <c r="G1064" s="304">
        <v>12</v>
      </c>
      <c r="H1064" s="303">
        <v>35.71</v>
      </c>
      <c r="I1064" s="280">
        <f t="shared" si="295"/>
        <v>428.52</v>
      </c>
      <c r="J1064" s="409">
        <f t="shared" si="280"/>
        <v>0.30199999999999999</v>
      </c>
      <c r="K1064" s="302">
        <f t="shared" si="296"/>
        <v>46.49</v>
      </c>
      <c r="L1064" s="301">
        <f t="shared" si="297"/>
        <v>557.88</v>
      </c>
    </row>
    <row r="1065" spans="2:12" ht="12.75" customHeight="1" x14ac:dyDescent="0.25">
      <c r="B1065" s="307" t="s">
        <v>3398</v>
      </c>
      <c r="C1065" s="305" t="s">
        <v>1660</v>
      </c>
      <c r="D1065" s="305" t="s">
        <v>164</v>
      </c>
      <c r="E1065" s="306" t="s">
        <v>1661</v>
      </c>
      <c r="F1065" s="305" t="s">
        <v>137</v>
      </c>
      <c r="G1065" s="304">
        <v>2</v>
      </c>
      <c r="H1065" s="303">
        <v>882.5</v>
      </c>
      <c r="I1065" s="280">
        <f t="shared" si="295"/>
        <v>1765</v>
      </c>
      <c r="J1065" s="409">
        <f t="shared" si="280"/>
        <v>0.30199999999999999</v>
      </c>
      <c r="K1065" s="302">
        <f t="shared" si="296"/>
        <v>1149.01</v>
      </c>
      <c r="L1065" s="301">
        <f t="shared" si="297"/>
        <v>2298.02</v>
      </c>
    </row>
    <row r="1066" spans="2:12" ht="12.75" customHeight="1" x14ac:dyDescent="0.25">
      <c r="B1066" s="307" t="s">
        <v>3399</v>
      </c>
      <c r="C1066" s="305" t="s">
        <v>1644</v>
      </c>
      <c r="D1066" s="305" t="s">
        <v>1336</v>
      </c>
      <c r="E1066" s="306" t="s">
        <v>1645</v>
      </c>
      <c r="F1066" s="305" t="s">
        <v>188</v>
      </c>
      <c r="G1066" s="304">
        <v>150</v>
      </c>
      <c r="H1066" s="303">
        <v>196.12</v>
      </c>
      <c r="I1066" s="280">
        <f t="shared" si="295"/>
        <v>29418</v>
      </c>
      <c r="J1066" s="409">
        <f t="shared" si="280"/>
        <v>0.30199999999999999</v>
      </c>
      <c r="K1066" s="302">
        <f t="shared" si="296"/>
        <v>255.34</v>
      </c>
      <c r="L1066" s="301">
        <f t="shared" si="297"/>
        <v>38301</v>
      </c>
    </row>
    <row r="1067" spans="2:12" ht="12.75" customHeight="1" x14ac:dyDescent="0.25">
      <c r="B1067" s="307" t="s">
        <v>3400</v>
      </c>
      <c r="C1067" s="305" t="s">
        <v>1647</v>
      </c>
      <c r="D1067" s="305" t="s">
        <v>1648</v>
      </c>
      <c r="E1067" s="306" t="s">
        <v>1649</v>
      </c>
      <c r="F1067" s="305" t="s">
        <v>159</v>
      </c>
      <c r="G1067" s="304">
        <v>10</v>
      </c>
      <c r="H1067" s="303">
        <v>5.46</v>
      </c>
      <c r="I1067" s="280">
        <f t="shared" si="295"/>
        <v>54.6</v>
      </c>
      <c r="J1067" s="409">
        <f t="shared" si="280"/>
        <v>0.30199999999999999</v>
      </c>
      <c r="K1067" s="302">
        <f t="shared" si="296"/>
        <v>7.1</v>
      </c>
      <c r="L1067" s="301">
        <f t="shared" si="297"/>
        <v>71</v>
      </c>
    </row>
    <row r="1068" spans="2:12" ht="12.75" customHeight="1" x14ac:dyDescent="0.25">
      <c r="B1068" s="307" t="s">
        <v>3401</v>
      </c>
      <c r="C1068" s="305" t="s">
        <v>1651</v>
      </c>
      <c r="D1068" s="305" t="s">
        <v>1648</v>
      </c>
      <c r="E1068" s="306" t="s">
        <v>1652</v>
      </c>
      <c r="F1068" s="305" t="s">
        <v>159</v>
      </c>
      <c r="G1068" s="304">
        <v>10</v>
      </c>
      <c r="H1068" s="303">
        <v>6.79</v>
      </c>
      <c r="I1068" s="280">
        <f t="shared" si="295"/>
        <v>67.900000000000006</v>
      </c>
      <c r="J1068" s="409">
        <f t="shared" si="280"/>
        <v>0.30199999999999999</v>
      </c>
      <c r="K1068" s="302">
        <f t="shared" si="296"/>
        <v>8.84</v>
      </c>
      <c r="L1068" s="301">
        <f t="shared" si="297"/>
        <v>88.4</v>
      </c>
    </row>
    <row r="1069" spans="2:12" ht="12.75" customHeight="1" x14ac:dyDescent="0.25">
      <c r="B1069" s="307" t="s">
        <v>3402</v>
      </c>
      <c r="C1069" s="305" t="s">
        <v>1663</v>
      </c>
      <c r="D1069" s="305" t="s">
        <v>1336</v>
      </c>
      <c r="E1069" s="306" t="s">
        <v>1664</v>
      </c>
      <c r="F1069" s="305" t="s">
        <v>137</v>
      </c>
      <c r="G1069" s="304">
        <v>3</v>
      </c>
      <c r="H1069" s="303">
        <v>299.36</v>
      </c>
      <c r="I1069" s="280">
        <f t="shared" si="295"/>
        <v>898.08</v>
      </c>
      <c r="J1069" s="409">
        <f t="shared" si="280"/>
        <v>0.30199999999999999</v>
      </c>
      <c r="K1069" s="302">
        <f t="shared" si="296"/>
        <v>389.76</v>
      </c>
      <c r="L1069" s="301">
        <f t="shared" si="297"/>
        <v>1169.28</v>
      </c>
    </row>
    <row r="1070" spans="2:12" ht="12.75" customHeight="1" x14ac:dyDescent="0.25">
      <c r="B1070" s="307" t="s">
        <v>3403</v>
      </c>
      <c r="C1070" s="305" t="s">
        <v>1666</v>
      </c>
      <c r="D1070" s="305" t="s">
        <v>1667</v>
      </c>
      <c r="E1070" s="306" t="s">
        <v>1668</v>
      </c>
      <c r="F1070" s="305" t="s">
        <v>159</v>
      </c>
      <c r="G1070" s="304">
        <v>2</v>
      </c>
      <c r="H1070" s="303">
        <v>18.329999999999998</v>
      </c>
      <c r="I1070" s="280">
        <f t="shared" si="295"/>
        <v>36.659999999999997</v>
      </c>
      <c r="J1070" s="409">
        <f t="shared" si="280"/>
        <v>0.30199999999999999</v>
      </c>
      <c r="K1070" s="302">
        <f t="shared" si="296"/>
        <v>23.86</v>
      </c>
      <c r="L1070" s="301">
        <f t="shared" si="297"/>
        <v>47.72</v>
      </c>
    </row>
    <row r="1071" spans="2:12" ht="12.75" customHeight="1" x14ac:dyDescent="0.25">
      <c r="B1071" s="307" t="s">
        <v>3404</v>
      </c>
      <c r="C1071" s="305" t="s">
        <v>1670</v>
      </c>
      <c r="D1071" s="305" t="s">
        <v>164</v>
      </c>
      <c r="E1071" s="306" t="s">
        <v>1671</v>
      </c>
      <c r="F1071" s="305" t="s">
        <v>136</v>
      </c>
      <c r="G1071" s="304">
        <v>2</v>
      </c>
      <c r="H1071" s="303">
        <v>43.61</v>
      </c>
      <c r="I1071" s="280">
        <f t="shared" si="295"/>
        <v>87.22</v>
      </c>
      <c r="J1071" s="409">
        <f t="shared" si="280"/>
        <v>0.30199999999999999</v>
      </c>
      <c r="K1071" s="302">
        <f t="shared" si="296"/>
        <v>56.78</v>
      </c>
      <c r="L1071" s="301">
        <f t="shared" si="297"/>
        <v>113.56</v>
      </c>
    </row>
    <row r="1072" spans="2:12" ht="12.75" customHeight="1" x14ac:dyDescent="0.25">
      <c r="B1072" s="307" t="s">
        <v>3405</v>
      </c>
      <c r="C1072" s="305" t="s">
        <v>1673</v>
      </c>
      <c r="D1072" s="305" t="s">
        <v>164</v>
      </c>
      <c r="E1072" s="306" t="s">
        <v>1674</v>
      </c>
      <c r="F1072" s="305" t="s">
        <v>136</v>
      </c>
      <c r="G1072" s="304">
        <v>2</v>
      </c>
      <c r="H1072" s="303">
        <v>29.9</v>
      </c>
      <c r="I1072" s="280">
        <f t="shared" si="295"/>
        <v>59.8</v>
      </c>
      <c r="J1072" s="409">
        <f t="shared" si="280"/>
        <v>0.30199999999999999</v>
      </c>
      <c r="K1072" s="302">
        <f t="shared" si="296"/>
        <v>38.92</v>
      </c>
      <c r="L1072" s="301">
        <f t="shared" si="297"/>
        <v>77.84</v>
      </c>
    </row>
    <row r="1073" spans="2:12" ht="12.75" customHeight="1" x14ac:dyDescent="0.25">
      <c r="B1073" s="307" t="s">
        <v>3406</v>
      </c>
      <c r="C1073" s="305" t="s">
        <v>1679</v>
      </c>
      <c r="D1073" s="305" t="s">
        <v>130</v>
      </c>
      <c r="E1073" s="306" t="s">
        <v>1680</v>
      </c>
      <c r="F1073" s="305" t="s">
        <v>137</v>
      </c>
      <c r="G1073" s="304">
        <v>24</v>
      </c>
      <c r="H1073" s="303">
        <v>0.54</v>
      </c>
      <c r="I1073" s="280">
        <f t="shared" si="295"/>
        <v>12.96</v>
      </c>
      <c r="J1073" s="409">
        <f t="shared" si="280"/>
        <v>0.30199999999999999</v>
      </c>
      <c r="K1073" s="302">
        <f t="shared" si="296"/>
        <v>0.7</v>
      </c>
      <c r="L1073" s="301">
        <f t="shared" si="297"/>
        <v>16.8</v>
      </c>
    </row>
    <row r="1074" spans="2:12" ht="12.75" customHeight="1" x14ac:dyDescent="0.25">
      <c r="B1074" s="307" t="s">
        <v>3407</v>
      </c>
      <c r="C1074" s="305" t="s">
        <v>1676</v>
      </c>
      <c r="D1074" s="305" t="s">
        <v>164</v>
      </c>
      <c r="E1074" s="306" t="s">
        <v>1677</v>
      </c>
      <c r="F1074" s="305" t="s">
        <v>136</v>
      </c>
      <c r="G1074" s="304">
        <v>2</v>
      </c>
      <c r="H1074" s="303">
        <v>1382.58</v>
      </c>
      <c r="I1074" s="280">
        <f t="shared" si="295"/>
        <v>2765.16</v>
      </c>
      <c r="J1074" s="409">
        <f t="shared" si="280"/>
        <v>0.30199999999999999</v>
      </c>
      <c r="K1074" s="302">
        <f t="shared" si="296"/>
        <v>1800.11</v>
      </c>
      <c r="L1074" s="301">
        <f t="shared" si="297"/>
        <v>3600.22</v>
      </c>
    </row>
    <row r="1075" spans="2:12" ht="12.75" customHeight="1" x14ac:dyDescent="0.25">
      <c r="B1075" s="307" t="s">
        <v>3408</v>
      </c>
      <c r="C1075" s="305" t="s">
        <v>1657</v>
      </c>
      <c r="D1075" s="305" t="s">
        <v>164</v>
      </c>
      <c r="E1075" s="306" t="s">
        <v>1658</v>
      </c>
      <c r="F1075" s="305" t="s">
        <v>136</v>
      </c>
      <c r="G1075" s="304">
        <v>3</v>
      </c>
      <c r="H1075" s="303">
        <v>277.64</v>
      </c>
      <c r="I1075" s="280">
        <f t="shared" si="295"/>
        <v>832.92</v>
      </c>
      <c r="J1075" s="409">
        <f t="shared" si="280"/>
        <v>0.30199999999999999</v>
      </c>
      <c r="K1075" s="302">
        <f t="shared" si="296"/>
        <v>361.48</v>
      </c>
      <c r="L1075" s="301">
        <f t="shared" si="297"/>
        <v>1084.44</v>
      </c>
    </row>
    <row r="1076" spans="2:12" ht="12.75" customHeight="1" x14ac:dyDescent="0.25">
      <c r="B1076" s="307" t="s">
        <v>3409</v>
      </c>
      <c r="C1076" s="305" t="s">
        <v>1682</v>
      </c>
      <c r="D1076" s="305" t="s">
        <v>974</v>
      </c>
      <c r="E1076" s="306" t="s">
        <v>1683</v>
      </c>
      <c r="F1076" s="305" t="s">
        <v>188</v>
      </c>
      <c r="G1076" s="304">
        <v>1.2</v>
      </c>
      <c r="H1076" s="303">
        <v>35.49</v>
      </c>
      <c r="I1076" s="280">
        <f t="shared" si="295"/>
        <v>42.58</v>
      </c>
      <c r="J1076" s="409">
        <f t="shared" si="280"/>
        <v>0.30199999999999999</v>
      </c>
      <c r="K1076" s="302">
        <f t="shared" si="296"/>
        <v>46.2</v>
      </c>
      <c r="L1076" s="301">
        <f t="shared" si="297"/>
        <v>55.44</v>
      </c>
    </row>
    <row r="1077" spans="2:12" ht="12.75" customHeight="1" x14ac:dyDescent="0.25">
      <c r="B1077" s="307" t="s">
        <v>3410</v>
      </c>
      <c r="C1077" s="305" t="s">
        <v>1685</v>
      </c>
      <c r="D1077" s="305" t="s">
        <v>164</v>
      </c>
      <c r="E1077" s="306" t="s">
        <v>1686</v>
      </c>
      <c r="F1077" s="305" t="s">
        <v>136</v>
      </c>
      <c r="G1077" s="304">
        <v>2</v>
      </c>
      <c r="H1077" s="303">
        <v>204.64</v>
      </c>
      <c r="I1077" s="280">
        <f t="shared" si="295"/>
        <v>409.28</v>
      </c>
      <c r="J1077" s="409">
        <f t="shared" si="280"/>
        <v>0.30199999999999999</v>
      </c>
      <c r="K1077" s="302">
        <f t="shared" si="296"/>
        <v>266.44</v>
      </c>
      <c r="L1077" s="301">
        <f t="shared" si="297"/>
        <v>532.88</v>
      </c>
    </row>
    <row r="1078" spans="2:12" x14ac:dyDescent="0.25">
      <c r="B1078" s="307" t="s">
        <v>3411</v>
      </c>
      <c r="C1078" s="305" t="s">
        <v>1688</v>
      </c>
      <c r="D1078" s="305" t="s">
        <v>1336</v>
      </c>
      <c r="E1078" s="306" t="s">
        <v>1689</v>
      </c>
      <c r="F1078" s="305" t="s">
        <v>137</v>
      </c>
      <c r="G1078" s="304">
        <v>1</v>
      </c>
      <c r="H1078" s="303">
        <v>6.23</v>
      </c>
      <c r="I1078" s="280">
        <f t="shared" si="295"/>
        <v>6.23</v>
      </c>
      <c r="J1078" s="409">
        <f t="shared" si="280"/>
        <v>0.30199999999999999</v>
      </c>
      <c r="K1078" s="302">
        <f t="shared" si="296"/>
        <v>8.11</v>
      </c>
      <c r="L1078" s="301">
        <f t="shared" si="297"/>
        <v>8.11</v>
      </c>
    </row>
    <row r="1079" spans="2:12" ht="12.75" customHeight="1" x14ac:dyDescent="0.25">
      <c r="B1079" s="307" t="s">
        <v>3412</v>
      </c>
      <c r="C1079" s="305" t="s">
        <v>1691</v>
      </c>
      <c r="D1079" s="305" t="s">
        <v>1336</v>
      </c>
      <c r="E1079" s="306" t="s">
        <v>1692</v>
      </c>
      <c r="F1079" s="305" t="s">
        <v>136</v>
      </c>
      <c r="G1079" s="304">
        <v>1</v>
      </c>
      <c r="H1079" s="303">
        <v>7.19</v>
      </c>
      <c r="I1079" s="280">
        <f t="shared" si="295"/>
        <v>7.19</v>
      </c>
      <c r="J1079" s="409">
        <f t="shared" si="280"/>
        <v>0.30199999999999999</v>
      </c>
      <c r="K1079" s="302">
        <f t="shared" si="296"/>
        <v>9.36</v>
      </c>
      <c r="L1079" s="301">
        <f t="shared" si="297"/>
        <v>9.36</v>
      </c>
    </row>
    <row r="1080" spans="2:12" ht="12.75" customHeight="1" x14ac:dyDescent="0.25">
      <c r="B1080" s="307" t="s">
        <v>3413</v>
      </c>
      <c r="C1080" s="305" t="s">
        <v>1098</v>
      </c>
      <c r="D1080" s="305" t="s">
        <v>1336</v>
      </c>
      <c r="E1080" s="306" t="s">
        <v>1099</v>
      </c>
      <c r="F1080" s="305" t="s">
        <v>137</v>
      </c>
      <c r="G1080" s="304">
        <v>40</v>
      </c>
      <c r="H1080" s="303">
        <v>7.19</v>
      </c>
      <c r="I1080" s="280">
        <f t="shared" si="295"/>
        <v>287.60000000000002</v>
      </c>
      <c r="J1080" s="409">
        <f t="shared" si="280"/>
        <v>0.30199999999999999</v>
      </c>
      <c r="K1080" s="302">
        <f t="shared" si="296"/>
        <v>9.36</v>
      </c>
      <c r="L1080" s="301">
        <f t="shared" si="297"/>
        <v>374.4</v>
      </c>
    </row>
    <row r="1081" spans="2:12" ht="12.75" customHeight="1" x14ac:dyDescent="0.25">
      <c r="B1081" s="307" t="s">
        <v>3414</v>
      </c>
      <c r="C1081" s="305" t="s">
        <v>1695</v>
      </c>
      <c r="D1081" s="305" t="s">
        <v>164</v>
      </c>
      <c r="E1081" s="306" t="s">
        <v>1696</v>
      </c>
      <c r="F1081" s="305" t="s">
        <v>1697</v>
      </c>
      <c r="G1081" s="304">
        <v>2</v>
      </c>
      <c r="H1081" s="303">
        <v>803</v>
      </c>
      <c r="I1081" s="280">
        <f t="shared" si="295"/>
        <v>1606</v>
      </c>
      <c r="J1081" s="409">
        <f t="shared" si="280"/>
        <v>0.30199999999999999</v>
      </c>
      <c r="K1081" s="302">
        <f t="shared" si="296"/>
        <v>1045.5</v>
      </c>
      <c r="L1081" s="301">
        <f t="shared" si="297"/>
        <v>2091</v>
      </c>
    </row>
    <row r="1082" spans="2:12" ht="12.75" customHeight="1" x14ac:dyDescent="0.25">
      <c r="B1082" s="307" t="s">
        <v>3415</v>
      </c>
      <c r="C1082" s="305" t="s">
        <v>1702</v>
      </c>
      <c r="D1082" s="305" t="s">
        <v>142</v>
      </c>
      <c r="E1082" s="306" t="s">
        <v>1703</v>
      </c>
      <c r="F1082" s="305" t="s">
        <v>136</v>
      </c>
      <c r="G1082" s="304">
        <v>3</v>
      </c>
      <c r="H1082" s="303">
        <v>35.97</v>
      </c>
      <c r="I1082" s="280">
        <f t="shared" si="295"/>
        <v>107.91</v>
      </c>
      <c r="J1082" s="409">
        <f t="shared" si="280"/>
        <v>0.30199999999999999</v>
      </c>
      <c r="K1082" s="302">
        <f t="shared" si="296"/>
        <v>46.83</v>
      </c>
      <c r="L1082" s="301">
        <f t="shared" si="297"/>
        <v>140.49</v>
      </c>
    </row>
    <row r="1083" spans="2:12" ht="12.75" customHeight="1" x14ac:dyDescent="0.25">
      <c r="B1083" s="307" t="s">
        <v>3416</v>
      </c>
      <c r="C1083" s="305" t="s">
        <v>1705</v>
      </c>
      <c r="D1083" s="305" t="s">
        <v>142</v>
      </c>
      <c r="E1083" s="306" t="s">
        <v>1706</v>
      </c>
      <c r="F1083" s="305" t="s">
        <v>136</v>
      </c>
      <c r="G1083" s="304">
        <v>21</v>
      </c>
      <c r="H1083" s="303">
        <v>32.47</v>
      </c>
      <c r="I1083" s="280">
        <f t="shared" si="295"/>
        <v>681.87</v>
      </c>
      <c r="J1083" s="409">
        <f t="shared" si="280"/>
        <v>0.30199999999999999</v>
      </c>
      <c r="K1083" s="302">
        <f t="shared" si="296"/>
        <v>42.27</v>
      </c>
      <c r="L1083" s="301">
        <f t="shared" si="297"/>
        <v>887.67</v>
      </c>
    </row>
    <row r="1084" spans="2:12" ht="12.75" customHeight="1" x14ac:dyDescent="0.25">
      <c r="B1084" s="307" t="s">
        <v>3417</v>
      </c>
      <c r="C1084" s="305" t="s">
        <v>1708</v>
      </c>
      <c r="D1084" s="305" t="s">
        <v>142</v>
      </c>
      <c r="E1084" s="306" t="s">
        <v>1709</v>
      </c>
      <c r="F1084" s="305" t="s">
        <v>136</v>
      </c>
      <c r="G1084" s="304">
        <v>6</v>
      </c>
      <c r="H1084" s="303">
        <v>58.17</v>
      </c>
      <c r="I1084" s="280">
        <f t="shared" si="295"/>
        <v>349.02</v>
      </c>
      <c r="J1084" s="409">
        <f t="shared" si="280"/>
        <v>0.30199999999999999</v>
      </c>
      <c r="K1084" s="302">
        <f t="shared" si="296"/>
        <v>75.73</v>
      </c>
      <c r="L1084" s="301">
        <f t="shared" si="297"/>
        <v>454.38</v>
      </c>
    </row>
    <row r="1085" spans="2:12" ht="12.75" customHeight="1" x14ac:dyDescent="0.25">
      <c r="B1085" s="307" t="s">
        <v>3418</v>
      </c>
      <c r="C1085" s="305" t="s">
        <v>1699</v>
      </c>
      <c r="D1085" s="305" t="s">
        <v>142</v>
      </c>
      <c r="E1085" s="306" t="s">
        <v>1700</v>
      </c>
      <c r="F1085" s="305" t="s">
        <v>136</v>
      </c>
      <c r="G1085" s="304">
        <v>6</v>
      </c>
      <c r="H1085" s="303">
        <v>12.29</v>
      </c>
      <c r="I1085" s="280">
        <f t="shared" si="295"/>
        <v>73.739999999999995</v>
      </c>
      <c r="J1085" s="409">
        <f t="shared" si="280"/>
        <v>0.30199999999999999</v>
      </c>
      <c r="K1085" s="302">
        <f t="shared" si="296"/>
        <v>16</v>
      </c>
      <c r="L1085" s="301">
        <f t="shared" si="297"/>
        <v>96</v>
      </c>
    </row>
    <row r="1086" spans="2:12" ht="12.75" customHeight="1" x14ac:dyDescent="0.25">
      <c r="B1086" s="307" t="s">
        <v>3419</v>
      </c>
      <c r="C1086" s="305" t="s">
        <v>3420</v>
      </c>
      <c r="D1086" s="305" t="s">
        <v>1336</v>
      </c>
      <c r="E1086" s="306" t="s">
        <v>3421</v>
      </c>
      <c r="F1086" s="305" t="s">
        <v>137</v>
      </c>
      <c r="G1086" s="304">
        <v>1</v>
      </c>
      <c r="H1086" s="303">
        <v>61252.480000000003</v>
      </c>
      <c r="I1086" s="280">
        <f t="shared" si="295"/>
        <v>61252.480000000003</v>
      </c>
      <c r="J1086" s="442">
        <f t="shared" ref="J1086:J1087" si="298">+$L$4</f>
        <v>0.2581</v>
      </c>
      <c r="K1086" s="302">
        <f t="shared" si="296"/>
        <v>77061.740000000005</v>
      </c>
      <c r="L1086" s="301">
        <f t="shared" si="297"/>
        <v>77061.740000000005</v>
      </c>
    </row>
    <row r="1087" spans="2:12" ht="12.75" customHeight="1" x14ac:dyDescent="0.25">
      <c r="B1087" s="307" t="s">
        <v>3422</v>
      </c>
      <c r="C1087" s="305" t="s">
        <v>3423</v>
      </c>
      <c r="D1087" s="305" t="s">
        <v>164</v>
      </c>
      <c r="E1087" s="306" t="s">
        <v>3424</v>
      </c>
      <c r="F1087" s="305" t="s">
        <v>136</v>
      </c>
      <c r="G1087" s="304">
        <v>1</v>
      </c>
      <c r="H1087" s="303">
        <v>98112.37</v>
      </c>
      <c r="I1087" s="280">
        <f t="shared" si="295"/>
        <v>98112.37</v>
      </c>
      <c r="J1087" s="442">
        <f t="shared" si="298"/>
        <v>0.2581</v>
      </c>
      <c r="K1087" s="302">
        <f t="shared" si="296"/>
        <v>123435.17</v>
      </c>
      <c r="L1087" s="301">
        <f t="shared" si="297"/>
        <v>123435.17</v>
      </c>
    </row>
    <row r="1088" spans="2:12" ht="12.75" customHeight="1" x14ac:dyDescent="0.25">
      <c r="B1088" s="307" t="s">
        <v>3425</v>
      </c>
      <c r="C1088" s="305" t="s">
        <v>1711</v>
      </c>
      <c r="D1088" s="305" t="s">
        <v>164</v>
      </c>
      <c r="E1088" s="306" t="s">
        <v>1712</v>
      </c>
      <c r="F1088" s="305" t="s">
        <v>136</v>
      </c>
      <c r="G1088" s="304">
        <v>6</v>
      </c>
      <c r="H1088" s="303">
        <v>8.49</v>
      </c>
      <c r="I1088" s="280">
        <f t="shared" si="295"/>
        <v>50.94</v>
      </c>
      <c r="J1088" s="409">
        <f t="shared" si="280"/>
        <v>0.30199999999999999</v>
      </c>
      <c r="K1088" s="302">
        <f t="shared" si="296"/>
        <v>11.05</v>
      </c>
      <c r="L1088" s="301">
        <f t="shared" si="297"/>
        <v>66.3</v>
      </c>
    </row>
    <row r="1089" spans="2:12" ht="25.5" x14ac:dyDescent="0.25">
      <c r="B1089" s="307" t="s">
        <v>3426</v>
      </c>
      <c r="C1089" s="305" t="s">
        <v>1714</v>
      </c>
      <c r="D1089" s="305" t="s">
        <v>142</v>
      </c>
      <c r="E1089" s="306" t="s">
        <v>1715</v>
      </c>
      <c r="F1089" s="305" t="s">
        <v>141</v>
      </c>
      <c r="G1089" s="304">
        <v>36</v>
      </c>
      <c r="H1089" s="303">
        <v>89.7</v>
      </c>
      <c r="I1089" s="280">
        <f t="shared" si="295"/>
        <v>3229.2</v>
      </c>
      <c r="J1089" s="409">
        <f t="shared" si="280"/>
        <v>0.30199999999999999</v>
      </c>
      <c r="K1089" s="302">
        <f t="shared" si="296"/>
        <v>116.78</v>
      </c>
      <c r="L1089" s="301">
        <f t="shared" si="297"/>
        <v>4204.08</v>
      </c>
    </row>
    <row r="1090" spans="2:12" ht="12.75" customHeight="1" x14ac:dyDescent="0.25">
      <c r="B1090" s="307" t="s">
        <v>3427</v>
      </c>
      <c r="C1090" s="305" t="s">
        <v>3428</v>
      </c>
      <c r="D1090" s="305" t="s">
        <v>974</v>
      </c>
      <c r="E1090" s="306" t="s">
        <v>3429</v>
      </c>
      <c r="F1090" s="305" t="s">
        <v>159</v>
      </c>
      <c r="G1090" s="304">
        <v>1</v>
      </c>
      <c r="H1090" s="303">
        <v>317041.87</v>
      </c>
      <c r="I1090" s="280">
        <f t="shared" si="295"/>
        <v>317041.87</v>
      </c>
      <c r="J1090" s="442">
        <f>+$L$4</f>
        <v>0.2581</v>
      </c>
      <c r="K1090" s="302">
        <f t="shared" si="296"/>
        <v>398870.37</v>
      </c>
      <c r="L1090" s="301">
        <f t="shared" si="297"/>
        <v>398870.37</v>
      </c>
    </row>
    <row r="1091" spans="2:12" ht="25.5" x14ac:dyDescent="0.25">
      <c r="B1091" s="307" t="s">
        <v>3430</v>
      </c>
      <c r="C1091" s="305" t="s">
        <v>3431</v>
      </c>
      <c r="D1091" s="305" t="s">
        <v>974</v>
      </c>
      <c r="E1091" s="306" t="s">
        <v>3432</v>
      </c>
      <c r="F1091" s="305" t="s">
        <v>159</v>
      </c>
      <c r="G1091" s="304">
        <v>1</v>
      </c>
      <c r="H1091" s="303">
        <v>660396.1</v>
      </c>
      <c r="I1091" s="280">
        <f t="shared" si="295"/>
        <v>660396.1</v>
      </c>
      <c r="J1091" s="442">
        <f>+$L$4</f>
        <v>0.2581</v>
      </c>
      <c r="K1091" s="302">
        <f t="shared" si="296"/>
        <v>830844.33</v>
      </c>
      <c r="L1091" s="301">
        <f t="shared" si="297"/>
        <v>830844.33</v>
      </c>
    </row>
    <row r="1092" spans="2:12" x14ac:dyDescent="0.25">
      <c r="B1092" s="314" t="s">
        <v>218</v>
      </c>
      <c r="C1092" s="311" t="s">
        <v>379</v>
      </c>
      <c r="D1092" s="311"/>
      <c r="E1092" s="312" t="s">
        <v>1809</v>
      </c>
      <c r="F1092" s="311"/>
      <c r="G1092" s="313"/>
      <c r="H1092" s="312" t="s">
        <v>73</v>
      </c>
      <c r="I1092" s="311">
        <f>SUBTOTAL(9,I1094:I1315)</f>
        <v>464027.07999999984</v>
      </c>
      <c r="J1092" s="310"/>
      <c r="K1092" s="309"/>
      <c r="L1092" s="308">
        <f>SUBTOTAL(9,L1094:L1315)</f>
        <v>604114.82999999984</v>
      </c>
    </row>
    <row r="1093" spans="2:12" x14ac:dyDescent="0.25">
      <c r="B1093" s="314" t="s">
        <v>219</v>
      </c>
      <c r="C1093" s="311" t="s">
        <v>379</v>
      </c>
      <c r="D1093" s="311"/>
      <c r="E1093" s="312" t="s">
        <v>2520</v>
      </c>
      <c r="F1093" s="311"/>
      <c r="G1093" s="313"/>
      <c r="H1093" s="312" t="s">
        <v>73</v>
      </c>
      <c r="I1093" s="311">
        <f>SUBTOTAL(9,I1094:I1099)</f>
        <v>66358.8</v>
      </c>
      <c r="J1093" s="310"/>
      <c r="K1093" s="309"/>
      <c r="L1093" s="308">
        <f>SUBTOTAL(9,L1094:L1099)</f>
        <v>86398.28</v>
      </c>
    </row>
    <row r="1094" spans="2:12" x14ac:dyDescent="0.25">
      <c r="B1094" s="307" t="s">
        <v>3433</v>
      </c>
      <c r="C1094" s="305" t="s">
        <v>2522</v>
      </c>
      <c r="D1094" s="305" t="s">
        <v>1336</v>
      </c>
      <c r="E1094" s="306" t="s">
        <v>2523</v>
      </c>
      <c r="F1094" s="305" t="s">
        <v>137</v>
      </c>
      <c r="G1094" s="304">
        <v>57</v>
      </c>
      <c r="H1094" s="303">
        <v>627.71</v>
      </c>
      <c r="I1094" s="280">
        <f t="shared" ref="I1094:I1099" si="299">TRUNC(G1094 * H1094, 2)</f>
        <v>35779.47</v>
      </c>
      <c r="J1094" s="409">
        <f t="shared" ref="J1094:J1125" si="300">+$L$3</f>
        <v>0.30199999999999999</v>
      </c>
      <c r="K1094" s="302">
        <f t="shared" ref="K1094:K1099" si="301">TRUNC(H1094 * (1 + J1094), 2)</f>
        <v>817.27</v>
      </c>
      <c r="L1094" s="301">
        <f t="shared" ref="L1094:L1099" si="302">TRUNC(G1094 * K1094, 2)</f>
        <v>46584.39</v>
      </c>
    </row>
    <row r="1095" spans="2:12" ht="12.75" customHeight="1" x14ac:dyDescent="0.25">
      <c r="B1095" s="307" t="s">
        <v>3434</v>
      </c>
      <c r="C1095" s="305" t="s">
        <v>827</v>
      </c>
      <c r="D1095" s="305" t="s">
        <v>1336</v>
      </c>
      <c r="E1095" s="306" t="s">
        <v>517</v>
      </c>
      <c r="F1095" s="305" t="s">
        <v>137</v>
      </c>
      <c r="G1095" s="304">
        <v>31</v>
      </c>
      <c r="H1095" s="303">
        <v>130.31</v>
      </c>
      <c r="I1095" s="280">
        <f t="shared" si="299"/>
        <v>4039.61</v>
      </c>
      <c r="J1095" s="409">
        <f t="shared" si="300"/>
        <v>0.30199999999999999</v>
      </c>
      <c r="K1095" s="302">
        <f t="shared" si="301"/>
        <v>169.66</v>
      </c>
      <c r="L1095" s="301">
        <f t="shared" si="302"/>
        <v>5259.46</v>
      </c>
    </row>
    <row r="1096" spans="2:12" ht="12.75" customHeight="1" x14ac:dyDescent="0.25">
      <c r="B1096" s="307" t="s">
        <v>3435</v>
      </c>
      <c r="C1096" s="305" t="s">
        <v>2526</v>
      </c>
      <c r="D1096" s="305" t="s">
        <v>1336</v>
      </c>
      <c r="E1096" s="306" t="s">
        <v>2527</v>
      </c>
      <c r="F1096" s="305" t="s">
        <v>137</v>
      </c>
      <c r="G1096" s="304">
        <v>45</v>
      </c>
      <c r="H1096" s="303">
        <v>313.19</v>
      </c>
      <c r="I1096" s="280">
        <f t="shared" si="299"/>
        <v>14093.55</v>
      </c>
      <c r="J1096" s="409">
        <f t="shared" si="300"/>
        <v>0.30199999999999999</v>
      </c>
      <c r="K1096" s="302">
        <f t="shared" si="301"/>
        <v>407.77</v>
      </c>
      <c r="L1096" s="301">
        <f t="shared" si="302"/>
        <v>18349.650000000001</v>
      </c>
    </row>
    <row r="1097" spans="2:12" ht="12.75" customHeight="1" x14ac:dyDescent="0.25">
      <c r="B1097" s="307" t="s">
        <v>3436</v>
      </c>
      <c r="C1097" s="305" t="s">
        <v>1030</v>
      </c>
      <c r="D1097" s="305" t="s">
        <v>1336</v>
      </c>
      <c r="E1097" s="306" t="s">
        <v>1031</v>
      </c>
      <c r="F1097" s="305" t="s">
        <v>137</v>
      </c>
      <c r="G1097" s="304">
        <v>3</v>
      </c>
      <c r="H1097" s="303">
        <v>474.01</v>
      </c>
      <c r="I1097" s="280">
        <f t="shared" si="299"/>
        <v>1422.03</v>
      </c>
      <c r="J1097" s="409">
        <f t="shared" si="300"/>
        <v>0.30199999999999999</v>
      </c>
      <c r="K1097" s="302">
        <f t="shared" si="301"/>
        <v>617.16</v>
      </c>
      <c r="L1097" s="301">
        <f t="shared" si="302"/>
        <v>1851.48</v>
      </c>
    </row>
    <row r="1098" spans="2:12" ht="12.75" customHeight="1" x14ac:dyDescent="0.25">
      <c r="B1098" s="307" t="s">
        <v>3437</v>
      </c>
      <c r="C1098" s="305" t="s">
        <v>2530</v>
      </c>
      <c r="D1098" s="305" t="s">
        <v>1336</v>
      </c>
      <c r="E1098" s="306" t="s">
        <v>2531</v>
      </c>
      <c r="F1098" s="305" t="s">
        <v>137</v>
      </c>
      <c r="G1098" s="304">
        <v>6</v>
      </c>
      <c r="H1098" s="303">
        <v>842.61</v>
      </c>
      <c r="I1098" s="280">
        <f t="shared" si="299"/>
        <v>5055.66</v>
      </c>
      <c r="J1098" s="409">
        <f t="shared" si="300"/>
        <v>0.30199999999999999</v>
      </c>
      <c r="K1098" s="302">
        <f t="shared" si="301"/>
        <v>1097.07</v>
      </c>
      <c r="L1098" s="301">
        <f t="shared" si="302"/>
        <v>6582.42</v>
      </c>
    </row>
    <row r="1099" spans="2:12" ht="12.75" customHeight="1" x14ac:dyDescent="0.25">
      <c r="B1099" s="307" t="s">
        <v>3438</v>
      </c>
      <c r="C1099" s="305" t="s">
        <v>826</v>
      </c>
      <c r="D1099" s="305" t="s">
        <v>1336</v>
      </c>
      <c r="E1099" s="306" t="s">
        <v>968</v>
      </c>
      <c r="F1099" s="305" t="s">
        <v>137</v>
      </c>
      <c r="G1099" s="304">
        <v>16</v>
      </c>
      <c r="H1099" s="303">
        <v>373.03</v>
      </c>
      <c r="I1099" s="280">
        <f t="shared" si="299"/>
        <v>5968.48</v>
      </c>
      <c r="J1099" s="409">
        <f t="shared" si="300"/>
        <v>0.30199999999999999</v>
      </c>
      <c r="K1099" s="302">
        <f t="shared" si="301"/>
        <v>485.68</v>
      </c>
      <c r="L1099" s="301">
        <f t="shared" si="302"/>
        <v>7770.88</v>
      </c>
    </row>
    <row r="1100" spans="2:12" x14ac:dyDescent="0.25">
      <c r="B1100" s="314" t="s">
        <v>220</v>
      </c>
      <c r="C1100" s="311" t="s">
        <v>379</v>
      </c>
      <c r="D1100" s="311"/>
      <c r="E1100" s="312" t="s">
        <v>351</v>
      </c>
      <c r="F1100" s="311"/>
      <c r="G1100" s="313"/>
      <c r="H1100" s="312" t="s">
        <v>73</v>
      </c>
      <c r="I1100" s="311">
        <f>SUBTOTAL(9,I1101:I1114)</f>
        <v>75861.279999999999</v>
      </c>
      <c r="J1100" s="310"/>
      <c r="K1100" s="309"/>
      <c r="L1100" s="308">
        <f>SUBTOTAL(9,L1101:L1114)</f>
        <v>98769.75</v>
      </c>
    </row>
    <row r="1101" spans="2:12" x14ac:dyDescent="0.25">
      <c r="B1101" s="307" t="s">
        <v>3439</v>
      </c>
      <c r="C1101" s="305" t="s">
        <v>3440</v>
      </c>
      <c r="D1101" s="305" t="s">
        <v>1336</v>
      </c>
      <c r="E1101" s="306" t="s">
        <v>3441</v>
      </c>
      <c r="F1101" s="305" t="s">
        <v>137</v>
      </c>
      <c r="G1101" s="304">
        <v>9</v>
      </c>
      <c r="H1101" s="303">
        <v>187.43</v>
      </c>
      <c r="I1101" s="280">
        <f t="shared" ref="I1101:I1114" si="303">TRUNC(G1101 * H1101, 2)</f>
        <v>1686.87</v>
      </c>
      <c r="J1101" s="409">
        <f t="shared" si="300"/>
        <v>0.30199999999999999</v>
      </c>
      <c r="K1101" s="302">
        <f t="shared" ref="K1101:K1114" si="304">TRUNC(H1101 * (1 + J1101), 2)</f>
        <v>244.03</v>
      </c>
      <c r="L1101" s="301">
        <f t="shared" ref="L1101:L1114" si="305">TRUNC(G1101 * K1101, 2)</f>
        <v>2196.27</v>
      </c>
    </row>
    <row r="1102" spans="2:12" ht="12.75" customHeight="1" x14ac:dyDescent="0.25">
      <c r="B1102" s="307" t="s">
        <v>3442</v>
      </c>
      <c r="C1102" s="305" t="s">
        <v>832</v>
      </c>
      <c r="D1102" s="305" t="s">
        <v>1336</v>
      </c>
      <c r="E1102" s="306" t="s">
        <v>524</v>
      </c>
      <c r="F1102" s="305" t="s">
        <v>136</v>
      </c>
      <c r="G1102" s="304">
        <v>59</v>
      </c>
      <c r="H1102" s="303">
        <v>191.71</v>
      </c>
      <c r="I1102" s="280">
        <f t="shared" si="303"/>
        <v>11310.89</v>
      </c>
      <c r="J1102" s="409">
        <f t="shared" si="300"/>
        <v>0.30199999999999999</v>
      </c>
      <c r="K1102" s="302">
        <f t="shared" si="304"/>
        <v>249.6</v>
      </c>
      <c r="L1102" s="301">
        <f t="shared" si="305"/>
        <v>14726.4</v>
      </c>
    </row>
    <row r="1103" spans="2:12" ht="12.75" customHeight="1" x14ac:dyDescent="0.25">
      <c r="B1103" s="307" t="s">
        <v>3443</v>
      </c>
      <c r="C1103" s="305" t="s">
        <v>2541</v>
      </c>
      <c r="D1103" s="305" t="s">
        <v>1336</v>
      </c>
      <c r="E1103" s="306" t="s">
        <v>2542</v>
      </c>
      <c r="F1103" s="305" t="s">
        <v>136</v>
      </c>
      <c r="G1103" s="304">
        <v>9</v>
      </c>
      <c r="H1103" s="303">
        <v>138.13</v>
      </c>
      <c r="I1103" s="280">
        <f t="shared" si="303"/>
        <v>1243.17</v>
      </c>
      <c r="J1103" s="409">
        <f t="shared" si="300"/>
        <v>0.30199999999999999</v>
      </c>
      <c r="K1103" s="302">
        <f t="shared" si="304"/>
        <v>179.84</v>
      </c>
      <c r="L1103" s="301">
        <f t="shared" si="305"/>
        <v>1618.56</v>
      </c>
    </row>
    <row r="1104" spans="2:12" ht="12.75" customHeight="1" x14ac:dyDescent="0.25">
      <c r="B1104" s="307" t="s">
        <v>3444</v>
      </c>
      <c r="C1104" s="305" t="s">
        <v>2544</v>
      </c>
      <c r="D1104" s="305" t="s">
        <v>1336</v>
      </c>
      <c r="E1104" s="306" t="s">
        <v>2545</v>
      </c>
      <c r="F1104" s="305" t="s">
        <v>137</v>
      </c>
      <c r="G1104" s="304">
        <v>6</v>
      </c>
      <c r="H1104" s="303">
        <v>91.16</v>
      </c>
      <c r="I1104" s="280">
        <f t="shared" si="303"/>
        <v>546.96</v>
      </c>
      <c r="J1104" s="409">
        <f t="shared" si="300"/>
        <v>0.30199999999999999</v>
      </c>
      <c r="K1104" s="302">
        <f t="shared" si="304"/>
        <v>118.69</v>
      </c>
      <c r="L1104" s="301">
        <f t="shared" si="305"/>
        <v>712.14</v>
      </c>
    </row>
    <row r="1105" spans="2:12" ht="12.75" customHeight="1" x14ac:dyDescent="0.25">
      <c r="B1105" s="307" t="s">
        <v>3445</v>
      </c>
      <c r="C1105" s="305" t="s">
        <v>2547</v>
      </c>
      <c r="D1105" s="305" t="s">
        <v>1336</v>
      </c>
      <c r="E1105" s="306" t="s">
        <v>2548</v>
      </c>
      <c r="F1105" s="305" t="s">
        <v>136</v>
      </c>
      <c r="G1105" s="304">
        <v>17</v>
      </c>
      <c r="H1105" s="303">
        <v>628.08000000000004</v>
      </c>
      <c r="I1105" s="280">
        <f t="shared" si="303"/>
        <v>10677.36</v>
      </c>
      <c r="J1105" s="409">
        <f t="shared" si="300"/>
        <v>0.30199999999999999</v>
      </c>
      <c r="K1105" s="302">
        <f t="shared" si="304"/>
        <v>817.76</v>
      </c>
      <c r="L1105" s="301">
        <f t="shared" si="305"/>
        <v>13901.92</v>
      </c>
    </row>
    <row r="1106" spans="2:12" ht="12.75" customHeight="1" x14ac:dyDescent="0.25">
      <c r="B1106" s="307" t="s">
        <v>3446</v>
      </c>
      <c r="C1106" s="305" t="s">
        <v>2550</v>
      </c>
      <c r="D1106" s="305" t="s">
        <v>142</v>
      </c>
      <c r="E1106" s="306" t="s">
        <v>2551</v>
      </c>
      <c r="F1106" s="305" t="s">
        <v>136</v>
      </c>
      <c r="G1106" s="304">
        <v>73</v>
      </c>
      <c r="H1106" s="303">
        <v>254.84</v>
      </c>
      <c r="I1106" s="280">
        <f t="shared" si="303"/>
        <v>18603.32</v>
      </c>
      <c r="J1106" s="409">
        <f t="shared" si="300"/>
        <v>0.30199999999999999</v>
      </c>
      <c r="K1106" s="302">
        <f t="shared" si="304"/>
        <v>331.8</v>
      </c>
      <c r="L1106" s="301">
        <f t="shared" si="305"/>
        <v>24221.4</v>
      </c>
    </row>
    <row r="1107" spans="2:12" ht="12.75" customHeight="1" x14ac:dyDescent="0.25">
      <c r="B1107" s="307" t="s">
        <v>3447</v>
      </c>
      <c r="C1107" s="305" t="s">
        <v>2553</v>
      </c>
      <c r="D1107" s="305" t="s">
        <v>1336</v>
      </c>
      <c r="E1107" s="306" t="s">
        <v>2554</v>
      </c>
      <c r="F1107" s="305" t="s">
        <v>137</v>
      </c>
      <c r="G1107" s="304">
        <v>9</v>
      </c>
      <c r="H1107" s="303">
        <v>223.37</v>
      </c>
      <c r="I1107" s="280">
        <f t="shared" si="303"/>
        <v>2010.33</v>
      </c>
      <c r="J1107" s="409">
        <f t="shared" si="300"/>
        <v>0.30199999999999999</v>
      </c>
      <c r="K1107" s="302">
        <f t="shared" si="304"/>
        <v>290.82</v>
      </c>
      <c r="L1107" s="301">
        <f t="shared" si="305"/>
        <v>2617.38</v>
      </c>
    </row>
    <row r="1108" spans="2:12" ht="12.75" customHeight="1" x14ac:dyDescent="0.25">
      <c r="B1108" s="307" t="s">
        <v>3448</v>
      </c>
      <c r="C1108" s="305" t="s">
        <v>2556</v>
      </c>
      <c r="D1108" s="305" t="s">
        <v>1336</v>
      </c>
      <c r="E1108" s="306" t="s">
        <v>2557</v>
      </c>
      <c r="F1108" s="305" t="s">
        <v>137</v>
      </c>
      <c r="G1108" s="304">
        <v>76</v>
      </c>
      <c r="H1108" s="303">
        <v>203.22</v>
      </c>
      <c r="I1108" s="280">
        <f t="shared" si="303"/>
        <v>15444.72</v>
      </c>
      <c r="J1108" s="409">
        <f t="shared" si="300"/>
        <v>0.30199999999999999</v>
      </c>
      <c r="K1108" s="302">
        <f t="shared" si="304"/>
        <v>264.58999999999997</v>
      </c>
      <c r="L1108" s="301">
        <f t="shared" si="305"/>
        <v>20108.84</v>
      </c>
    </row>
    <row r="1109" spans="2:12" ht="12.75" customHeight="1" x14ac:dyDescent="0.25">
      <c r="B1109" s="307" t="s">
        <v>3449</v>
      </c>
      <c r="C1109" s="305" t="s">
        <v>2559</v>
      </c>
      <c r="D1109" s="305" t="s">
        <v>1336</v>
      </c>
      <c r="E1109" s="306" t="s">
        <v>2560</v>
      </c>
      <c r="F1109" s="305" t="s">
        <v>136</v>
      </c>
      <c r="G1109" s="304">
        <v>6</v>
      </c>
      <c r="H1109" s="303">
        <v>204.88</v>
      </c>
      <c r="I1109" s="280">
        <f t="shared" si="303"/>
        <v>1229.28</v>
      </c>
      <c r="J1109" s="409">
        <f t="shared" si="300"/>
        <v>0.30199999999999999</v>
      </c>
      <c r="K1109" s="302">
        <f t="shared" si="304"/>
        <v>266.75</v>
      </c>
      <c r="L1109" s="301">
        <f t="shared" si="305"/>
        <v>1600.5</v>
      </c>
    </row>
    <row r="1110" spans="2:12" ht="12.75" customHeight="1" x14ac:dyDescent="0.25">
      <c r="B1110" s="307" t="s">
        <v>3450</v>
      </c>
      <c r="C1110" s="305" t="s">
        <v>1032</v>
      </c>
      <c r="D1110" s="305" t="s">
        <v>1336</v>
      </c>
      <c r="E1110" s="306" t="s">
        <v>1033</v>
      </c>
      <c r="F1110" s="305" t="s">
        <v>137</v>
      </c>
      <c r="G1110" s="304">
        <v>3</v>
      </c>
      <c r="H1110" s="303">
        <v>266.52999999999997</v>
      </c>
      <c r="I1110" s="280">
        <f t="shared" si="303"/>
        <v>799.59</v>
      </c>
      <c r="J1110" s="409">
        <f t="shared" si="300"/>
        <v>0.30199999999999999</v>
      </c>
      <c r="K1110" s="302">
        <f t="shared" si="304"/>
        <v>347.02</v>
      </c>
      <c r="L1110" s="301">
        <f t="shared" si="305"/>
        <v>1041.06</v>
      </c>
    </row>
    <row r="1111" spans="2:12" ht="12.75" customHeight="1" x14ac:dyDescent="0.25">
      <c r="B1111" s="307" t="s">
        <v>3451</v>
      </c>
      <c r="C1111" s="305" t="s">
        <v>2563</v>
      </c>
      <c r="D1111" s="305" t="s">
        <v>1336</v>
      </c>
      <c r="E1111" s="306" t="s">
        <v>2564</v>
      </c>
      <c r="F1111" s="305" t="s">
        <v>137</v>
      </c>
      <c r="G1111" s="304">
        <v>9</v>
      </c>
      <c r="H1111" s="303">
        <v>54.37</v>
      </c>
      <c r="I1111" s="280">
        <f t="shared" si="303"/>
        <v>489.33</v>
      </c>
      <c r="J1111" s="409">
        <f t="shared" si="300"/>
        <v>0.30199999999999999</v>
      </c>
      <c r="K1111" s="302">
        <f t="shared" si="304"/>
        <v>70.78</v>
      </c>
      <c r="L1111" s="301">
        <f t="shared" si="305"/>
        <v>637.02</v>
      </c>
    </row>
    <row r="1112" spans="2:12" ht="12.75" customHeight="1" x14ac:dyDescent="0.25">
      <c r="B1112" s="307" t="s">
        <v>3452</v>
      </c>
      <c r="C1112" s="305" t="s">
        <v>838</v>
      </c>
      <c r="D1112" s="305" t="s">
        <v>1336</v>
      </c>
      <c r="E1112" s="306" t="s">
        <v>166</v>
      </c>
      <c r="F1112" s="305" t="s">
        <v>137</v>
      </c>
      <c r="G1112" s="304">
        <v>76</v>
      </c>
      <c r="H1112" s="303">
        <v>72.709999999999994</v>
      </c>
      <c r="I1112" s="280">
        <f t="shared" si="303"/>
        <v>5525.96</v>
      </c>
      <c r="J1112" s="409">
        <f t="shared" si="300"/>
        <v>0.30199999999999999</v>
      </c>
      <c r="K1112" s="302">
        <f t="shared" si="304"/>
        <v>94.66</v>
      </c>
      <c r="L1112" s="301">
        <f t="shared" si="305"/>
        <v>7194.16</v>
      </c>
    </row>
    <row r="1113" spans="2:12" ht="12.75" customHeight="1" x14ac:dyDescent="0.25">
      <c r="B1113" s="307" t="s">
        <v>3453</v>
      </c>
      <c r="C1113" s="305" t="s">
        <v>839</v>
      </c>
      <c r="D1113" s="305" t="s">
        <v>1336</v>
      </c>
      <c r="E1113" s="306" t="s">
        <v>596</v>
      </c>
      <c r="F1113" s="305" t="s">
        <v>137</v>
      </c>
      <c r="G1113" s="304">
        <v>6</v>
      </c>
      <c r="H1113" s="303">
        <v>32.65</v>
      </c>
      <c r="I1113" s="280">
        <f t="shared" si="303"/>
        <v>195.9</v>
      </c>
      <c r="J1113" s="409">
        <f t="shared" si="300"/>
        <v>0.30199999999999999</v>
      </c>
      <c r="K1113" s="302">
        <f t="shared" si="304"/>
        <v>42.51</v>
      </c>
      <c r="L1113" s="301">
        <f t="shared" si="305"/>
        <v>255.06</v>
      </c>
    </row>
    <row r="1114" spans="2:12" ht="12.75" customHeight="1" x14ac:dyDescent="0.25">
      <c r="B1114" s="307" t="s">
        <v>3454</v>
      </c>
      <c r="C1114" s="305" t="s">
        <v>970</v>
      </c>
      <c r="D1114" s="305" t="s">
        <v>1336</v>
      </c>
      <c r="E1114" s="306" t="s">
        <v>971</v>
      </c>
      <c r="F1114" s="305" t="s">
        <v>137</v>
      </c>
      <c r="G1114" s="304">
        <v>16</v>
      </c>
      <c r="H1114" s="303">
        <v>381.1</v>
      </c>
      <c r="I1114" s="280">
        <f t="shared" si="303"/>
        <v>6097.6</v>
      </c>
      <c r="J1114" s="409">
        <f t="shared" si="300"/>
        <v>0.30199999999999999</v>
      </c>
      <c r="K1114" s="302">
        <f t="shared" si="304"/>
        <v>496.19</v>
      </c>
      <c r="L1114" s="301">
        <f t="shared" si="305"/>
        <v>7939.04</v>
      </c>
    </row>
    <row r="1115" spans="2:12" x14ac:dyDescent="0.25">
      <c r="B1115" s="314" t="s">
        <v>3455</v>
      </c>
      <c r="C1115" s="311" t="s">
        <v>379</v>
      </c>
      <c r="D1115" s="311"/>
      <c r="E1115" s="312" t="s">
        <v>972</v>
      </c>
      <c r="F1115" s="311"/>
      <c r="G1115" s="313"/>
      <c r="H1115" s="312" t="s">
        <v>73</v>
      </c>
      <c r="I1115" s="311">
        <f>SUBTOTAL(9,I1116:I1123)</f>
        <v>26725.53</v>
      </c>
      <c r="J1115" s="310"/>
      <c r="K1115" s="309"/>
      <c r="L1115" s="308">
        <f>SUBTOTAL(9,L1116:L1123)</f>
        <v>34795.760000000002</v>
      </c>
    </row>
    <row r="1116" spans="2:12" x14ac:dyDescent="0.25">
      <c r="B1116" s="307" t="s">
        <v>3456</v>
      </c>
      <c r="C1116" s="305" t="s">
        <v>2569</v>
      </c>
      <c r="D1116" s="305" t="s">
        <v>164</v>
      </c>
      <c r="E1116" s="306" t="s">
        <v>2570</v>
      </c>
      <c r="F1116" s="305" t="s">
        <v>136</v>
      </c>
      <c r="G1116" s="304">
        <v>56</v>
      </c>
      <c r="H1116" s="303">
        <v>55.47</v>
      </c>
      <c r="I1116" s="280">
        <f t="shared" ref="I1116:I1123" si="306">TRUNC(G1116 * H1116, 2)</f>
        <v>3106.32</v>
      </c>
      <c r="J1116" s="409">
        <f t="shared" si="300"/>
        <v>0.30199999999999999</v>
      </c>
      <c r="K1116" s="302">
        <f t="shared" ref="K1116:K1123" si="307">TRUNC(H1116 * (1 + J1116), 2)</f>
        <v>72.22</v>
      </c>
      <c r="L1116" s="301">
        <f t="shared" ref="L1116:L1123" si="308">TRUNC(G1116 * K1116, 2)</f>
        <v>4044.32</v>
      </c>
    </row>
    <row r="1117" spans="2:12" ht="12.75" customHeight="1" x14ac:dyDescent="0.25">
      <c r="B1117" s="307" t="s">
        <v>3457</v>
      </c>
      <c r="C1117" s="305" t="s">
        <v>2572</v>
      </c>
      <c r="D1117" s="305" t="s">
        <v>1336</v>
      </c>
      <c r="E1117" s="306" t="s">
        <v>2573</v>
      </c>
      <c r="F1117" s="305" t="s">
        <v>137</v>
      </c>
      <c r="G1117" s="304">
        <v>73</v>
      </c>
      <c r="H1117" s="303">
        <v>57.04</v>
      </c>
      <c r="I1117" s="280">
        <f t="shared" si="306"/>
        <v>4163.92</v>
      </c>
      <c r="J1117" s="409">
        <f t="shared" si="300"/>
        <v>0.30199999999999999</v>
      </c>
      <c r="K1117" s="302">
        <f t="shared" si="307"/>
        <v>74.260000000000005</v>
      </c>
      <c r="L1117" s="301">
        <f t="shared" si="308"/>
        <v>5420.98</v>
      </c>
    </row>
    <row r="1118" spans="2:12" ht="12.75" customHeight="1" x14ac:dyDescent="0.25">
      <c r="B1118" s="307" t="s">
        <v>3458</v>
      </c>
      <c r="C1118" s="305" t="s">
        <v>2575</v>
      </c>
      <c r="D1118" s="305" t="s">
        <v>1336</v>
      </c>
      <c r="E1118" s="306" t="s">
        <v>2576</v>
      </c>
      <c r="F1118" s="305" t="s">
        <v>136</v>
      </c>
      <c r="G1118" s="304">
        <v>56</v>
      </c>
      <c r="H1118" s="303">
        <v>50.83</v>
      </c>
      <c r="I1118" s="280">
        <f t="shared" si="306"/>
        <v>2846.48</v>
      </c>
      <c r="J1118" s="409">
        <f t="shared" si="300"/>
        <v>0.30199999999999999</v>
      </c>
      <c r="K1118" s="302">
        <f t="shared" si="307"/>
        <v>66.180000000000007</v>
      </c>
      <c r="L1118" s="301">
        <f t="shared" si="308"/>
        <v>3706.08</v>
      </c>
    </row>
    <row r="1119" spans="2:12" ht="12.75" customHeight="1" x14ac:dyDescent="0.25">
      <c r="B1119" s="307" t="s">
        <v>3459</v>
      </c>
      <c r="C1119" s="305" t="s">
        <v>834</v>
      </c>
      <c r="D1119" s="305" t="s">
        <v>1336</v>
      </c>
      <c r="E1119" s="306" t="s">
        <v>158</v>
      </c>
      <c r="F1119" s="305" t="s">
        <v>137</v>
      </c>
      <c r="G1119" s="304">
        <v>73</v>
      </c>
      <c r="H1119" s="303">
        <v>174.81</v>
      </c>
      <c r="I1119" s="280">
        <f t="shared" si="306"/>
        <v>12761.13</v>
      </c>
      <c r="J1119" s="409">
        <f t="shared" si="300"/>
        <v>0.30199999999999999</v>
      </c>
      <c r="K1119" s="302">
        <f t="shared" si="307"/>
        <v>227.6</v>
      </c>
      <c r="L1119" s="301">
        <f t="shared" si="308"/>
        <v>16614.8</v>
      </c>
    </row>
    <row r="1120" spans="2:12" ht="12.75" customHeight="1" x14ac:dyDescent="0.25">
      <c r="B1120" s="307" t="s">
        <v>3460</v>
      </c>
      <c r="C1120" s="305" t="s">
        <v>2579</v>
      </c>
      <c r="D1120" s="305" t="s">
        <v>1336</v>
      </c>
      <c r="E1120" s="306" t="s">
        <v>2580</v>
      </c>
      <c r="F1120" s="305" t="s">
        <v>137</v>
      </c>
      <c r="G1120" s="304">
        <v>8</v>
      </c>
      <c r="H1120" s="303">
        <v>44.81</v>
      </c>
      <c r="I1120" s="280">
        <f t="shared" si="306"/>
        <v>358.48</v>
      </c>
      <c r="J1120" s="409">
        <f t="shared" si="300"/>
        <v>0.30199999999999999</v>
      </c>
      <c r="K1120" s="302">
        <f t="shared" si="307"/>
        <v>58.34</v>
      </c>
      <c r="L1120" s="301">
        <f t="shared" si="308"/>
        <v>466.72</v>
      </c>
    </row>
    <row r="1121" spans="2:12" ht="12.75" customHeight="1" x14ac:dyDescent="0.25">
      <c r="B1121" s="307" t="s">
        <v>3461</v>
      </c>
      <c r="C1121" s="305" t="s">
        <v>2582</v>
      </c>
      <c r="D1121" s="305" t="s">
        <v>1336</v>
      </c>
      <c r="E1121" s="306" t="s">
        <v>2583</v>
      </c>
      <c r="F1121" s="305" t="s">
        <v>137</v>
      </c>
      <c r="G1121" s="304">
        <v>8</v>
      </c>
      <c r="H1121" s="303">
        <v>143.49</v>
      </c>
      <c r="I1121" s="280">
        <f t="shared" si="306"/>
        <v>1147.92</v>
      </c>
      <c r="J1121" s="409">
        <f t="shared" si="300"/>
        <v>0.30199999999999999</v>
      </c>
      <c r="K1121" s="302">
        <f t="shared" si="307"/>
        <v>186.82</v>
      </c>
      <c r="L1121" s="301">
        <f t="shared" si="308"/>
        <v>1494.56</v>
      </c>
    </row>
    <row r="1122" spans="2:12" ht="12.75" customHeight="1" x14ac:dyDescent="0.25">
      <c r="B1122" s="307" t="s">
        <v>3462</v>
      </c>
      <c r="C1122" s="305" t="s">
        <v>2585</v>
      </c>
      <c r="D1122" s="305" t="s">
        <v>1097</v>
      </c>
      <c r="E1122" s="306" t="s">
        <v>2586</v>
      </c>
      <c r="F1122" s="305" t="s">
        <v>2587</v>
      </c>
      <c r="G1122" s="304">
        <v>8</v>
      </c>
      <c r="H1122" s="303">
        <v>33.99</v>
      </c>
      <c r="I1122" s="280">
        <f t="shared" si="306"/>
        <v>271.92</v>
      </c>
      <c r="J1122" s="409">
        <f t="shared" si="300"/>
        <v>0.30199999999999999</v>
      </c>
      <c r="K1122" s="302">
        <f t="shared" si="307"/>
        <v>44.25</v>
      </c>
      <c r="L1122" s="301">
        <f t="shared" si="308"/>
        <v>354</v>
      </c>
    </row>
    <row r="1123" spans="2:12" ht="12.75" customHeight="1" x14ac:dyDescent="0.25">
      <c r="B1123" s="307" t="s">
        <v>3463</v>
      </c>
      <c r="C1123" s="305" t="s">
        <v>3464</v>
      </c>
      <c r="D1123" s="305" t="s">
        <v>160</v>
      </c>
      <c r="E1123" s="306" t="s">
        <v>3465</v>
      </c>
      <c r="F1123" s="305" t="s">
        <v>159</v>
      </c>
      <c r="G1123" s="304">
        <v>2</v>
      </c>
      <c r="H1123" s="303">
        <v>1034.68</v>
      </c>
      <c r="I1123" s="280">
        <f t="shared" si="306"/>
        <v>2069.36</v>
      </c>
      <c r="J1123" s="409">
        <f t="shared" si="300"/>
        <v>0.30199999999999999</v>
      </c>
      <c r="K1123" s="302">
        <f t="shared" si="307"/>
        <v>1347.15</v>
      </c>
      <c r="L1123" s="301">
        <f t="shared" si="308"/>
        <v>2694.3</v>
      </c>
    </row>
    <row r="1124" spans="2:12" x14ac:dyDescent="0.25">
      <c r="B1124" s="314" t="s">
        <v>3466</v>
      </c>
      <c r="C1124" s="311" t="s">
        <v>379</v>
      </c>
      <c r="D1124" s="311"/>
      <c r="E1124" s="312" t="s">
        <v>354</v>
      </c>
      <c r="F1124" s="311"/>
      <c r="G1124" s="313"/>
      <c r="H1124" s="312" t="s">
        <v>73</v>
      </c>
      <c r="I1124" s="311">
        <f>SUBTOTAL(9,I1125)</f>
        <v>26941.18</v>
      </c>
      <c r="J1124" s="310"/>
      <c r="K1124" s="309"/>
      <c r="L1124" s="308">
        <f>SUBTOTAL(9,L1125)</f>
        <v>35077.339999999997</v>
      </c>
    </row>
    <row r="1125" spans="2:12" x14ac:dyDescent="0.25">
      <c r="B1125" s="307" t="s">
        <v>3467</v>
      </c>
      <c r="C1125" s="305" t="s">
        <v>2590</v>
      </c>
      <c r="D1125" s="305" t="s">
        <v>1336</v>
      </c>
      <c r="E1125" s="306" t="s">
        <v>2591</v>
      </c>
      <c r="F1125" s="305" t="s">
        <v>131</v>
      </c>
      <c r="G1125" s="304">
        <v>47.95</v>
      </c>
      <c r="H1125" s="303">
        <v>561.86</v>
      </c>
      <c r="I1125" s="280">
        <f t="shared" ref="I1125" si="309">TRUNC(G1125 * H1125, 2)</f>
        <v>26941.18</v>
      </c>
      <c r="J1125" s="409">
        <f t="shared" si="300"/>
        <v>0.30199999999999999</v>
      </c>
      <c r="K1125" s="302">
        <f t="shared" ref="K1125" si="310">TRUNC(H1125 * (1 + J1125), 2)</f>
        <v>731.54</v>
      </c>
      <c r="L1125" s="301">
        <f t="shared" ref="L1125" si="311">TRUNC(G1125 * K1125, 2)</f>
        <v>35077.339999999997</v>
      </c>
    </row>
    <row r="1126" spans="2:12" x14ac:dyDescent="0.25">
      <c r="B1126" s="314" t="s">
        <v>3468</v>
      </c>
      <c r="C1126" s="311" t="s">
        <v>379</v>
      </c>
      <c r="D1126" s="311"/>
      <c r="E1126" s="312" t="s">
        <v>1811</v>
      </c>
      <c r="F1126" s="311"/>
      <c r="G1126" s="313"/>
      <c r="H1126" s="312" t="s">
        <v>73</v>
      </c>
      <c r="I1126" s="311">
        <f>SUBTOTAL(9,I1127:I1180)</f>
        <v>67218.189999999988</v>
      </c>
      <c r="J1126" s="310"/>
      <c r="K1126" s="309"/>
      <c r="L1126" s="308">
        <f>SUBTOTAL(9,L1127:L1180)</f>
        <v>87505.700000000012</v>
      </c>
    </row>
    <row r="1127" spans="2:12" ht="25.5" x14ac:dyDescent="0.25">
      <c r="B1127" s="307" t="s">
        <v>3469</v>
      </c>
      <c r="C1127" s="305" t="s">
        <v>3470</v>
      </c>
      <c r="D1127" s="305" t="s">
        <v>164</v>
      </c>
      <c r="E1127" s="306" t="s">
        <v>3471</v>
      </c>
      <c r="F1127" s="305" t="s">
        <v>136</v>
      </c>
      <c r="G1127" s="304">
        <v>2</v>
      </c>
      <c r="H1127" s="303">
        <v>12979.22</v>
      </c>
      <c r="I1127" s="280">
        <f t="shared" ref="I1127:I1180" si="312">TRUNC(G1127 * H1127, 2)</f>
        <v>25958.44</v>
      </c>
      <c r="J1127" s="409">
        <f t="shared" ref="J1127:J1315" si="313">+$L$3</f>
        <v>0.30199999999999999</v>
      </c>
      <c r="K1127" s="302">
        <f t="shared" ref="K1127:K1180" si="314">TRUNC(H1127 * (1 + J1127), 2)</f>
        <v>16898.939999999999</v>
      </c>
      <c r="L1127" s="301">
        <f t="shared" ref="L1127:L1180" si="315">TRUNC(G1127 * K1127, 2)</f>
        <v>33797.879999999997</v>
      </c>
    </row>
    <row r="1128" spans="2:12" x14ac:dyDescent="0.25">
      <c r="B1128" s="307" t="s">
        <v>3472</v>
      </c>
      <c r="C1128" s="305" t="s">
        <v>740</v>
      </c>
      <c r="D1128" s="305" t="s">
        <v>1336</v>
      </c>
      <c r="E1128" s="306" t="s">
        <v>270</v>
      </c>
      <c r="F1128" s="305" t="s">
        <v>137</v>
      </c>
      <c r="G1128" s="304">
        <v>19</v>
      </c>
      <c r="H1128" s="303">
        <v>68.849999999999994</v>
      </c>
      <c r="I1128" s="280">
        <f t="shared" si="312"/>
        <v>1308.1500000000001</v>
      </c>
      <c r="J1128" s="409">
        <f t="shared" si="313"/>
        <v>0.30199999999999999</v>
      </c>
      <c r="K1128" s="302">
        <f t="shared" si="314"/>
        <v>89.64</v>
      </c>
      <c r="L1128" s="301">
        <f t="shared" si="315"/>
        <v>1703.16</v>
      </c>
    </row>
    <row r="1129" spans="2:12" x14ac:dyDescent="0.25">
      <c r="B1129" s="307" t="s">
        <v>3473</v>
      </c>
      <c r="C1129" s="305" t="s">
        <v>869</v>
      </c>
      <c r="D1129" s="305" t="s">
        <v>1336</v>
      </c>
      <c r="E1129" s="306" t="s">
        <v>598</v>
      </c>
      <c r="F1129" s="305" t="s">
        <v>137</v>
      </c>
      <c r="G1129" s="304">
        <v>8</v>
      </c>
      <c r="H1129" s="303">
        <v>114.17</v>
      </c>
      <c r="I1129" s="280">
        <f t="shared" si="312"/>
        <v>913.36</v>
      </c>
      <c r="J1129" s="409">
        <f t="shared" si="313"/>
        <v>0.30199999999999999</v>
      </c>
      <c r="K1129" s="302">
        <f t="shared" si="314"/>
        <v>148.63999999999999</v>
      </c>
      <c r="L1129" s="301">
        <f t="shared" si="315"/>
        <v>1189.1199999999999</v>
      </c>
    </row>
    <row r="1130" spans="2:12" x14ac:dyDescent="0.25">
      <c r="B1130" s="307" t="s">
        <v>3474</v>
      </c>
      <c r="C1130" s="305" t="s">
        <v>744</v>
      </c>
      <c r="D1130" s="305" t="s">
        <v>1336</v>
      </c>
      <c r="E1130" s="306" t="s">
        <v>192</v>
      </c>
      <c r="F1130" s="305" t="s">
        <v>188</v>
      </c>
      <c r="G1130" s="304">
        <v>650.65</v>
      </c>
      <c r="H1130" s="303">
        <v>9.73</v>
      </c>
      <c r="I1130" s="280">
        <f t="shared" si="312"/>
        <v>6330.82</v>
      </c>
      <c r="J1130" s="409">
        <f t="shared" si="313"/>
        <v>0.30199999999999999</v>
      </c>
      <c r="K1130" s="302">
        <f t="shared" si="314"/>
        <v>12.66</v>
      </c>
      <c r="L1130" s="301">
        <f t="shared" si="315"/>
        <v>8237.2199999999993</v>
      </c>
    </row>
    <row r="1131" spans="2:12" x14ac:dyDescent="0.25">
      <c r="B1131" s="307" t="s">
        <v>3475</v>
      </c>
      <c r="C1131" s="305" t="s">
        <v>873</v>
      </c>
      <c r="D1131" s="305" t="s">
        <v>1336</v>
      </c>
      <c r="E1131" s="306" t="s">
        <v>189</v>
      </c>
      <c r="F1131" s="305" t="s">
        <v>141</v>
      </c>
      <c r="G1131" s="304">
        <v>58.26</v>
      </c>
      <c r="H1131" s="303">
        <v>14.72</v>
      </c>
      <c r="I1131" s="280">
        <f t="shared" si="312"/>
        <v>857.58</v>
      </c>
      <c r="J1131" s="409">
        <f t="shared" si="313"/>
        <v>0.30199999999999999</v>
      </c>
      <c r="K1131" s="302">
        <f t="shared" si="314"/>
        <v>19.16</v>
      </c>
      <c r="L1131" s="301">
        <f t="shared" si="315"/>
        <v>1116.26</v>
      </c>
    </row>
    <row r="1132" spans="2:12" x14ac:dyDescent="0.25">
      <c r="B1132" s="307" t="s">
        <v>3476</v>
      </c>
      <c r="C1132" s="305" t="s">
        <v>741</v>
      </c>
      <c r="D1132" s="305" t="s">
        <v>1336</v>
      </c>
      <c r="E1132" s="306" t="s">
        <v>190</v>
      </c>
      <c r="F1132" s="305" t="s">
        <v>137</v>
      </c>
      <c r="G1132" s="304">
        <v>109</v>
      </c>
      <c r="H1132" s="303">
        <v>5.44</v>
      </c>
      <c r="I1132" s="280">
        <f t="shared" si="312"/>
        <v>592.96</v>
      </c>
      <c r="J1132" s="409">
        <f t="shared" si="313"/>
        <v>0.30199999999999999</v>
      </c>
      <c r="K1132" s="302">
        <f t="shared" si="314"/>
        <v>7.08</v>
      </c>
      <c r="L1132" s="301">
        <f t="shared" si="315"/>
        <v>771.72</v>
      </c>
    </row>
    <row r="1133" spans="2:12" x14ac:dyDescent="0.25">
      <c r="B1133" s="307" t="s">
        <v>3477</v>
      </c>
      <c r="C1133" s="305" t="s">
        <v>871</v>
      </c>
      <c r="D1133" s="305" t="s">
        <v>1336</v>
      </c>
      <c r="E1133" s="306" t="s">
        <v>600</v>
      </c>
      <c r="F1133" s="305" t="s">
        <v>137</v>
      </c>
      <c r="G1133" s="304">
        <v>4</v>
      </c>
      <c r="H1133" s="303">
        <v>5.39</v>
      </c>
      <c r="I1133" s="280">
        <f t="shared" si="312"/>
        <v>21.56</v>
      </c>
      <c r="J1133" s="409">
        <f t="shared" si="313"/>
        <v>0.30199999999999999</v>
      </c>
      <c r="K1133" s="302">
        <f t="shared" si="314"/>
        <v>7.01</v>
      </c>
      <c r="L1133" s="301">
        <f t="shared" si="315"/>
        <v>28.04</v>
      </c>
    </row>
    <row r="1134" spans="2:12" x14ac:dyDescent="0.25">
      <c r="B1134" s="307" t="s">
        <v>3478</v>
      </c>
      <c r="C1134" s="305" t="s">
        <v>743</v>
      </c>
      <c r="D1134" s="305" t="s">
        <v>1336</v>
      </c>
      <c r="E1134" s="306" t="s">
        <v>191</v>
      </c>
      <c r="F1134" s="305" t="s">
        <v>137</v>
      </c>
      <c r="G1134" s="304">
        <v>75</v>
      </c>
      <c r="H1134" s="303">
        <v>9.4499999999999993</v>
      </c>
      <c r="I1134" s="280">
        <f t="shared" si="312"/>
        <v>708.75</v>
      </c>
      <c r="J1134" s="409">
        <f t="shared" si="313"/>
        <v>0.30199999999999999</v>
      </c>
      <c r="K1134" s="302">
        <f t="shared" si="314"/>
        <v>12.3</v>
      </c>
      <c r="L1134" s="301">
        <f t="shared" si="315"/>
        <v>922.5</v>
      </c>
    </row>
    <row r="1135" spans="2:12" x14ac:dyDescent="0.25">
      <c r="B1135" s="307" t="s">
        <v>3479</v>
      </c>
      <c r="C1135" s="305" t="s">
        <v>872</v>
      </c>
      <c r="D1135" s="305" t="s">
        <v>1336</v>
      </c>
      <c r="E1135" s="306" t="s">
        <v>601</v>
      </c>
      <c r="F1135" s="305" t="s">
        <v>137</v>
      </c>
      <c r="G1135" s="304">
        <v>2</v>
      </c>
      <c r="H1135" s="303">
        <v>10.68</v>
      </c>
      <c r="I1135" s="280">
        <f t="shared" si="312"/>
        <v>21.36</v>
      </c>
      <c r="J1135" s="409">
        <f t="shared" si="313"/>
        <v>0.30199999999999999</v>
      </c>
      <c r="K1135" s="302">
        <f t="shared" si="314"/>
        <v>13.9</v>
      </c>
      <c r="L1135" s="301">
        <f t="shared" si="315"/>
        <v>27.8</v>
      </c>
    </row>
    <row r="1136" spans="2:12" x14ac:dyDescent="0.25">
      <c r="B1136" s="307" t="s">
        <v>3480</v>
      </c>
      <c r="C1136" s="305" t="s">
        <v>745</v>
      </c>
      <c r="D1136" s="305" t="s">
        <v>1336</v>
      </c>
      <c r="E1136" s="306" t="s">
        <v>193</v>
      </c>
      <c r="F1136" s="305" t="s">
        <v>137</v>
      </c>
      <c r="G1136" s="304">
        <v>116</v>
      </c>
      <c r="H1136" s="303">
        <v>10.55</v>
      </c>
      <c r="I1136" s="280">
        <f t="shared" si="312"/>
        <v>1223.8</v>
      </c>
      <c r="J1136" s="409">
        <f t="shared" si="313"/>
        <v>0.30199999999999999</v>
      </c>
      <c r="K1136" s="302">
        <f t="shared" si="314"/>
        <v>13.73</v>
      </c>
      <c r="L1136" s="301">
        <f t="shared" si="315"/>
        <v>1592.68</v>
      </c>
    </row>
    <row r="1137" spans="2:12" x14ac:dyDescent="0.25">
      <c r="B1137" s="307" t="s">
        <v>3481</v>
      </c>
      <c r="C1137" s="305" t="s">
        <v>874</v>
      </c>
      <c r="D1137" s="305" t="s">
        <v>1336</v>
      </c>
      <c r="E1137" s="306" t="s">
        <v>602</v>
      </c>
      <c r="F1137" s="305" t="s">
        <v>137</v>
      </c>
      <c r="G1137" s="304">
        <v>2</v>
      </c>
      <c r="H1137" s="303">
        <v>16.73</v>
      </c>
      <c r="I1137" s="280">
        <f t="shared" si="312"/>
        <v>33.46</v>
      </c>
      <c r="J1137" s="409">
        <f t="shared" si="313"/>
        <v>0.30199999999999999</v>
      </c>
      <c r="K1137" s="302">
        <f t="shared" si="314"/>
        <v>21.78</v>
      </c>
      <c r="L1137" s="301">
        <f t="shared" si="315"/>
        <v>43.56</v>
      </c>
    </row>
    <row r="1138" spans="2:12" x14ac:dyDescent="0.25">
      <c r="B1138" s="307" t="s">
        <v>3482</v>
      </c>
      <c r="C1138" s="305" t="s">
        <v>833</v>
      </c>
      <c r="D1138" s="305" t="s">
        <v>1336</v>
      </c>
      <c r="E1138" s="306" t="s">
        <v>163</v>
      </c>
      <c r="F1138" s="305" t="s">
        <v>137</v>
      </c>
      <c r="G1138" s="304">
        <v>2</v>
      </c>
      <c r="H1138" s="303">
        <v>80.94</v>
      </c>
      <c r="I1138" s="280">
        <f t="shared" si="312"/>
        <v>161.88</v>
      </c>
      <c r="J1138" s="409">
        <f t="shared" si="313"/>
        <v>0.30199999999999999</v>
      </c>
      <c r="K1138" s="302">
        <f t="shared" si="314"/>
        <v>105.38</v>
      </c>
      <c r="L1138" s="301">
        <f t="shared" si="315"/>
        <v>210.76</v>
      </c>
    </row>
    <row r="1139" spans="2:12" ht="25.5" x14ac:dyDescent="0.25">
      <c r="B1139" s="307" t="s">
        <v>3483</v>
      </c>
      <c r="C1139" s="305" t="s">
        <v>2734</v>
      </c>
      <c r="D1139" s="305" t="s">
        <v>160</v>
      </c>
      <c r="E1139" s="306" t="s">
        <v>3484</v>
      </c>
      <c r="F1139" s="305" t="s">
        <v>159</v>
      </c>
      <c r="G1139" s="304">
        <v>1</v>
      </c>
      <c r="H1139" s="303">
        <v>15</v>
      </c>
      <c r="I1139" s="280">
        <f t="shared" si="312"/>
        <v>15</v>
      </c>
      <c r="J1139" s="409">
        <f t="shared" si="313"/>
        <v>0.30199999999999999</v>
      </c>
      <c r="K1139" s="302">
        <f t="shared" si="314"/>
        <v>19.53</v>
      </c>
      <c r="L1139" s="301">
        <f t="shared" si="315"/>
        <v>19.53</v>
      </c>
    </row>
    <row r="1140" spans="2:12" ht="25.5" x14ac:dyDescent="0.25">
      <c r="B1140" s="307" t="s">
        <v>3485</v>
      </c>
      <c r="C1140" s="305" t="s">
        <v>3486</v>
      </c>
      <c r="D1140" s="305" t="s">
        <v>160</v>
      </c>
      <c r="E1140" s="306" t="s">
        <v>3487</v>
      </c>
      <c r="F1140" s="305" t="s">
        <v>159</v>
      </c>
      <c r="G1140" s="304">
        <v>1</v>
      </c>
      <c r="H1140" s="303">
        <v>25.97</v>
      </c>
      <c r="I1140" s="280">
        <f t="shared" si="312"/>
        <v>25.97</v>
      </c>
      <c r="J1140" s="409">
        <f t="shared" si="313"/>
        <v>0.30199999999999999</v>
      </c>
      <c r="K1140" s="302">
        <f t="shared" si="314"/>
        <v>33.81</v>
      </c>
      <c r="L1140" s="301">
        <f t="shared" si="315"/>
        <v>33.81</v>
      </c>
    </row>
    <row r="1141" spans="2:12" x14ac:dyDescent="0.25">
      <c r="B1141" s="307" t="s">
        <v>3488</v>
      </c>
      <c r="C1141" s="305" t="s">
        <v>1814</v>
      </c>
      <c r="D1141" s="305" t="s">
        <v>1336</v>
      </c>
      <c r="E1141" s="306" t="s">
        <v>1815</v>
      </c>
      <c r="F1141" s="305" t="s">
        <v>137</v>
      </c>
      <c r="G1141" s="304">
        <v>1</v>
      </c>
      <c r="H1141" s="303">
        <v>27.67</v>
      </c>
      <c r="I1141" s="280">
        <f t="shared" si="312"/>
        <v>27.67</v>
      </c>
      <c r="J1141" s="409">
        <f t="shared" si="313"/>
        <v>0.30199999999999999</v>
      </c>
      <c r="K1141" s="302">
        <f t="shared" si="314"/>
        <v>36.020000000000003</v>
      </c>
      <c r="L1141" s="301">
        <f t="shared" si="315"/>
        <v>36.020000000000003</v>
      </c>
    </row>
    <row r="1142" spans="2:12" ht="25.5" x14ac:dyDescent="0.25">
      <c r="B1142" s="307" t="s">
        <v>3489</v>
      </c>
      <c r="C1142" s="305" t="s">
        <v>3490</v>
      </c>
      <c r="D1142" s="305" t="s">
        <v>160</v>
      </c>
      <c r="E1142" s="306" t="s">
        <v>3491</v>
      </c>
      <c r="F1142" s="305" t="s">
        <v>159</v>
      </c>
      <c r="G1142" s="304">
        <v>1</v>
      </c>
      <c r="H1142" s="303">
        <v>41.6</v>
      </c>
      <c r="I1142" s="280">
        <f t="shared" si="312"/>
        <v>41.6</v>
      </c>
      <c r="J1142" s="409">
        <f t="shared" si="313"/>
        <v>0.30199999999999999</v>
      </c>
      <c r="K1142" s="302">
        <f t="shared" si="314"/>
        <v>54.16</v>
      </c>
      <c r="L1142" s="301">
        <f t="shared" si="315"/>
        <v>54.16</v>
      </c>
    </row>
    <row r="1143" spans="2:12" x14ac:dyDescent="0.25">
      <c r="B1143" s="307" t="s">
        <v>3492</v>
      </c>
      <c r="C1143" s="305" t="s">
        <v>3493</v>
      </c>
      <c r="D1143" s="305" t="s">
        <v>1336</v>
      </c>
      <c r="E1143" s="306" t="s">
        <v>3494</v>
      </c>
      <c r="F1143" s="305" t="s">
        <v>137</v>
      </c>
      <c r="G1143" s="304">
        <v>166</v>
      </c>
      <c r="H1143" s="303">
        <v>13.06</v>
      </c>
      <c r="I1143" s="280">
        <f t="shared" si="312"/>
        <v>2167.96</v>
      </c>
      <c r="J1143" s="409">
        <f t="shared" si="313"/>
        <v>0.30199999999999999</v>
      </c>
      <c r="K1143" s="302">
        <f t="shared" si="314"/>
        <v>17</v>
      </c>
      <c r="L1143" s="301">
        <f t="shared" si="315"/>
        <v>2822</v>
      </c>
    </row>
    <row r="1144" spans="2:12" x14ac:dyDescent="0.25">
      <c r="B1144" s="307" t="s">
        <v>3495</v>
      </c>
      <c r="C1144" s="305" t="s">
        <v>1056</v>
      </c>
      <c r="D1144" s="305" t="s">
        <v>1336</v>
      </c>
      <c r="E1144" s="306" t="s">
        <v>1057</v>
      </c>
      <c r="F1144" s="305" t="s">
        <v>137</v>
      </c>
      <c r="G1144" s="304">
        <v>3</v>
      </c>
      <c r="H1144" s="303">
        <v>17.39</v>
      </c>
      <c r="I1144" s="280">
        <f t="shared" si="312"/>
        <v>52.17</v>
      </c>
      <c r="J1144" s="409">
        <f t="shared" si="313"/>
        <v>0.30199999999999999</v>
      </c>
      <c r="K1144" s="302">
        <f t="shared" si="314"/>
        <v>22.64</v>
      </c>
      <c r="L1144" s="301">
        <f t="shared" si="315"/>
        <v>67.92</v>
      </c>
    </row>
    <row r="1145" spans="2:12" x14ac:dyDescent="0.25">
      <c r="B1145" s="307" t="s">
        <v>3496</v>
      </c>
      <c r="C1145" s="305" t="s">
        <v>1818</v>
      </c>
      <c r="D1145" s="305" t="s">
        <v>1336</v>
      </c>
      <c r="E1145" s="306" t="s">
        <v>1819</v>
      </c>
      <c r="F1145" s="305" t="s">
        <v>137</v>
      </c>
      <c r="G1145" s="304">
        <v>7</v>
      </c>
      <c r="H1145" s="303">
        <v>29.53</v>
      </c>
      <c r="I1145" s="280">
        <f t="shared" si="312"/>
        <v>206.71</v>
      </c>
      <c r="J1145" s="409">
        <f t="shared" si="313"/>
        <v>0.30199999999999999</v>
      </c>
      <c r="K1145" s="302">
        <f t="shared" si="314"/>
        <v>38.44</v>
      </c>
      <c r="L1145" s="301">
        <f t="shared" si="315"/>
        <v>269.08</v>
      </c>
    </row>
    <row r="1146" spans="2:12" x14ac:dyDescent="0.25">
      <c r="B1146" s="307" t="s">
        <v>3497</v>
      </c>
      <c r="C1146" s="305" t="s">
        <v>1077</v>
      </c>
      <c r="D1146" s="305" t="s">
        <v>1336</v>
      </c>
      <c r="E1146" s="306" t="s">
        <v>1078</v>
      </c>
      <c r="F1146" s="305" t="s">
        <v>137</v>
      </c>
      <c r="G1146" s="304">
        <v>26</v>
      </c>
      <c r="H1146" s="303">
        <v>30.77</v>
      </c>
      <c r="I1146" s="280">
        <f t="shared" si="312"/>
        <v>800.02</v>
      </c>
      <c r="J1146" s="409">
        <f t="shared" si="313"/>
        <v>0.30199999999999999</v>
      </c>
      <c r="K1146" s="302">
        <f t="shared" si="314"/>
        <v>40.06</v>
      </c>
      <c r="L1146" s="301">
        <f t="shared" si="315"/>
        <v>1041.56</v>
      </c>
    </row>
    <row r="1147" spans="2:12" x14ac:dyDescent="0.25">
      <c r="B1147" s="307" t="s">
        <v>3498</v>
      </c>
      <c r="C1147" s="305" t="s">
        <v>1822</v>
      </c>
      <c r="D1147" s="305" t="s">
        <v>1336</v>
      </c>
      <c r="E1147" s="306" t="s">
        <v>1823</v>
      </c>
      <c r="F1147" s="305" t="s">
        <v>137</v>
      </c>
      <c r="G1147" s="304">
        <v>7</v>
      </c>
      <c r="H1147" s="303">
        <v>60.14</v>
      </c>
      <c r="I1147" s="280">
        <f t="shared" si="312"/>
        <v>420.98</v>
      </c>
      <c r="J1147" s="409">
        <f t="shared" si="313"/>
        <v>0.30199999999999999</v>
      </c>
      <c r="K1147" s="302">
        <f t="shared" si="314"/>
        <v>78.3</v>
      </c>
      <c r="L1147" s="301">
        <f t="shared" si="315"/>
        <v>548.1</v>
      </c>
    </row>
    <row r="1148" spans="2:12" x14ac:dyDescent="0.25">
      <c r="B1148" s="307" t="s">
        <v>3499</v>
      </c>
      <c r="C1148" s="305" t="s">
        <v>3500</v>
      </c>
      <c r="D1148" s="305" t="s">
        <v>1336</v>
      </c>
      <c r="E1148" s="306" t="s">
        <v>3501</v>
      </c>
      <c r="F1148" s="305" t="s">
        <v>137</v>
      </c>
      <c r="G1148" s="304">
        <v>149</v>
      </c>
      <c r="H1148" s="303">
        <v>51.93</v>
      </c>
      <c r="I1148" s="280">
        <f t="shared" si="312"/>
        <v>7737.57</v>
      </c>
      <c r="J1148" s="409">
        <f t="shared" si="313"/>
        <v>0.30199999999999999</v>
      </c>
      <c r="K1148" s="302">
        <f t="shared" si="314"/>
        <v>67.61</v>
      </c>
      <c r="L1148" s="301">
        <f t="shared" si="315"/>
        <v>10073.89</v>
      </c>
    </row>
    <row r="1149" spans="2:12" x14ac:dyDescent="0.25">
      <c r="B1149" s="307" t="s">
        <v>3502</v>
      </c>
      <c r="C1149" s="305" t="s">
        <v>1007</v>
      </c>
      <c r="D1149" s="305" t="s">
        <v>1336</v>
      </c>
      <c r="E1149" s="306" t="s">
        <v>3503</v>
      </c>
      <c r="F1149" s="305" t="s">
        <v>137</v>
      </c>
      <c r="G1149" s="304">
        <v>5</v>
      </c>
      <c r="H1149" s="303">
        <v>11.19</v>
      </c>
      <c r="I1149" s="280">
        <f t="shared" si="312"/>
        <v>55.95</v>
      </c>
      <c r="J1149" s="409">
        <f t="shared" si="313"/>
        <v>0.30199999999999999</v>
      </c>
      <c r="K1149" s="302">
        <f t="shared" si="314"/>
        <v>14.56</v>
      </c>
      <c r="L1149" s="301">
        <f t="shared" si="315"/>
        <v>72.8</v>
      </c>
    </row>
    <row r="1150" spans="2:12" x14ac:dyDescent="0.25">
      <c r="B1150" s="307" t="s">
        <v>3504</v>
      </c>
      <c r="C1150" s="305" t="s">
        <v>1038</v>
      </c>
      <c r="D1150" s="305" t="s">
        <v>1336</v>
      </c>
      <c r="E1150" s="306" t="s">
        <v>1039</v>
      </c>
      <c r="F1150" s="305" t="s">
        <v>137</v>
      </c>
      <c r="G1150" s="304">
        <v>1</v>
      </c>
      <c r="H1150" s="303">
        <v>12.44</v>
      </c>
      <c r="I1150" s="280">
        <f t="shared" si="312"/>
        <v>12.44</v>
      </c>
      <c r="J1150" s="409">
        <f t="shared" si="313"/>
        <v>0.30199999999999999</v>
      </c>
      <c r="K1150" s="302">
        <f t="shared" si="314"/>
        <v>16.190000000000001</v>
      </c>
      <c r="L1150" s="301">
        <f t="shared" si="315"/>
        <v>16.190000000000001</v>
      </c>
    </row>
    <row r="1151" spans="2:12" x14ac:dyDescent="0.25">
      <c r="B1151" s="307" t="s">
        <v>3505</v>
      </c>
      <c r="C1151" s="305" t="s">
        <v>3506</v>
      </c>
      <c r="D1151" s="305" t="s">
        <v>1336</v>
      </c>
      <c r="E1151" s="306" t="s">
        <v>3507</v>
      </c>
      <c r="F1151" s="305" t="s">
        <v>137</v>
      </c>
      <c r="G1151" s="304">
        <v>2</v>
      </c>
      <c r="H1151" s="303">
        <v>8.84</v>
      </c>
      <c r="I1151" s="280">
        <f t="shared" si="312"/>
        <v>17.68</v>
      </c>
      <c r="J1151" s="409">
        <f t="shared" si="313"/>
        <v>0.30199999999999999</v>
      </c>
      <c r="K1151" s="302">
        <f t="shared" si="314"/>
        <v>11.5</v>
      </c>
      <c r="L1151" s="301">
        <f t="shared" si="315"/>
        <v>23</v>
      </c>
    </row>
    <row r="1152" spans="2:12" x14ac:dyDescent="0.25">
      <c r="B1152" s="307" t="s">
        <v>3508</v>
      </c>
      <c r="C1152" s="305" t="s">
        <v>1005</v>
      </c>
      <c r="D1152" s="305" t="s">
        <v>1336</v>
      </c>
      <c r="E1152" s="306" t="s">
        <v>1006</v>
      </c>
      <c r="F1152" s="305" t="s">
        <v>137</v>
      </c>
      <c r="G1152" s="304">
        <v>4</v>
      </c>
      <c r="H1152" s="303">
        <v>14.88</v>
      </c>
      <c r="I1152" s="280">
        <f t="shared" si="312"/>
        <v>59.52</v>
      </c>
      <c r="J1152" s="409">
        <f t="shared" si="313"/>
        <v>0.30199999999999999</v>
      </c>
      <c r="K1152" s="302">
        <f t="shared" si="314"/>
        <v>19.37</v>
      </c>
      <c r="L1152" s="301">
        <f t="shared" si="315"/>
        <v>77.48</v>
      </c>
    </row>
    <row r="1153" spans="2:12" x14ac:dyDescent="0.25">
      <c r="B1153" s="307" t="s">
        <v>3509</v>
      </c>
      <c r="C1153" s="305" t="s">
        <v>993</v>
      </c>
      <c r="D1153" s="305" t="s">
        <v>1336</v>
      </c>
      <c r="E1153" s="306" t="s">
        <v>994</v>
      </c>
      <c r="F1153" s="305" t="s">
        <v>137</v>
      </c>
      <c r="G1153" s="304">
        <v>7</v>
      </c>
      <c r="H1153" s="303">
        <v>18.28</v>
      </c>
      <c r="I1153" s="280">
        <f t="shared" si="312"/>
        <v>127.96</v>
      </c>
      <c r="J1153" s="409">
        <f t="shared" si="313"/>
        <v>0.30199999999999999</v>
      </c>
      <c r="K1153" s="302">
        <f t="shared" si="314"/>
        <v>23.8</v>
      </c>
      <c r="L1153" s="301">
        <f t="shared" si="315"/>
        <v>166.6</v>
      </c>
    </row>
    <row r="1154" spans="2:12" x14ac:dyDescent="0.25">
      <c r="B1154" s="307" t="s">
        <v>3510</v>
      </c>
      <c r="C1154" s="305" t="s">
        <v>975</v>
      </c>
      <c r="D1154" s="305" t="s">
        <v>1336</v>
      </c>
      <c r="E1154" s="306" t="s">
        <v>363</v>
      </c>
      <c r="F1154" s="305" t="s">
        <v>137</v>
      </c>
      <c r="G1154" s="304">
        <v>2</v>
      </c>
      <c r="H1154" s="303">
        <v>12.97</v>
      </c>
      <c r="I1154" s="280">
        <f t="shared" si="312"/>
        <v>25.94</v>
      </c>
      <c r="J1154" s="409">
        <f t="shared" si="313"/>
        <v>0.30199999999999999</v>
      </c>
      <c r="K1154" s="302">
        <f t="shared" si="314"/>
        <v>16.88</v>
      </c>
      <c r="L1154" s="301">
        <f t="shared" si="315"/>
        <v>33.76</v>
      </c>
    </row>
    <row r="1155" spans="2:12" x14ac:dyDescent="0.25">
      <c r="B1155" s="307" t="s">
        <v>3511</v>
      </c>
      <c r="C1155" s="305" t="s">
        <v>3512</v>
      </c>
      <c r="D1155" s="305" t="s">
        <v>1336</v>
      </c>
      <c r="E1155" s="306" t="s">
        <v>3513</v>
      </c>
      <c r="F1155" s="305" t="s">
        <v>137</v>
      </c>
      <c r="G1155" s="304">
        <v>25</v>
      </c>
      <c r="H1155" s="303">
        <v>12.6</v>
      </c>
      <c r="I1155" s="280">
        <f t="shared" si="312"/>
        <v>315</v>
      </c>
      <c r="J1155" s="409">
        <f t="shared" si="313"/>
        <v>0.30199999999999999</v>
      </c>
      <c r="K1155" s="302">
        <f t="shared" si="314"/>
        <v>16.399999999999999</v>
      </c>
      <c r="L1155" s="301">
        <f t="shared" si="315"/>
        <v>410</v>
      </c>
    </row>
    <row r="1156" spans="2:12" x14ac:dyDescent="0.25">
      <c r="B1156" s="307" t="s">
        <v>3514</v>
      </c>
      <c r="C1156" s="305" t="s">
        <v>1025</v>
      </c>
      <c r="D1156" s="305" t="s">
        <v>1336</v>
      </c>
      <c r="E1156" s="306" t="s">
        <v>1026</v>
      </c>
      <c r="F1156" s="305" t="s">
        <v>137</v>
      </c>
      <c r="G1156" s="304">
        <v>119</v>
      </c>
      <c r="H1156" s="303">
        <v>11.62</v>
      </c>
      <c r="I1156" s="280">
        <f t="shared" si="312"/>
        <v>1382.78</v>
      </c>
      <c r="J1156" s="409">
        <f t="shared" si="313"/>
        <v>0.30199999999999999</v>
      </c>
      <c r="K1156" s="302">
        <f t="shared" si="314"/>
        <v>15.12</v>
      </c>
      <c r="L1156" s="301">
        <f t="shared" si="315"/>
        <v>1799.28</v>
      </c>
    </row>
    <row r="1157" spans="2:12" x14ac:dyDescent="0.25">
      <c r="B1157" s="307" t="s">
        <v>3515</v>
      </c>
      <c r="C1157" s="305" t="s">
        <v>2737</v>
      </c>
      <c r="D1157" s="305" t="s">
        <v>1336</v>
      </c>
      <c r="E1157" s="306" t="s">
        <v>2738</v>
      </c>
      <c r="F1157" s="305" t="s">
        <v>137</v>
      </c>
      <c r="G1157" s="304">
        <v>10</v>
      </c>
      <c r="H1157" s="303">
        <v>11.9</v>
      </c>
      <c r="I1157" s="280">
        <f t="shared" si="312"/>
        <v>119</v>
      </c>
      <c r="J1157" s="409">
        <f t="shared" si="313"/>
        <v>0.30199999999999999</v>
      </c>
      <c r="K1157" s="302">
        <f t="shared" si="314"/>
        <v>15.49</v>
      </c>
      <c r="L1157" s="301">
        <f t="shared" si="315"/>
        <v>154.9</v>
      </c>
    </row>
    <row r="1158" spans="2:12" x14ac:dyDescent="0.25">
      <c r="B1158" s="307" t="s">
        <v>3516</v>
      </c>
      <c r="C1158" s="305" t="s">
        <v>1012</v>
      </c>
      <c r="D1158" s="305" t="s">
        <v>1336</v>
      </c>
      <c r="E1158" s="306" t="s">
        <v>3517</v>
      </c>
      <c r="F1158" s="305" t="s">
        <v>137</v>
      </c>
      <c r="G1158" s="304">
        <v>7</v>
      </c>
      <c r="H1158" s="303">
        <v>12.8</v>
      </c>
      <c r="I1158" s="280">
        <f t="shared" si="312"/>
        <v>89.6</v>
      </c>
      <c r="J1158" s="409">
        <f t="shared" si="313"/>
        <v>0.30199999999999999</v>
      </c>
      <c r="K1158" s="302">
        <f t="shared" si="314"/>
        <v>16.66</v>
      </c>
      <c r="L1158" s="301">
        <f t="shared" si="315"/>
        <v>116.62</v>
      </c>
    </row>
    <row r="1159" spans="2:12" x14ac:dyDescent="0.25">
      <c r="B1159" s="307" t="s">
        <v>3518</v>
      </c>
      <c r="C1159" s="305" t="s">
        <v>1833</v>
      </c>
      <c r="D1159" s="305" t="s">
        <v>1336</v>
      </c>
      <c r="E1159" s="306" t="s">
        <v>1834</v>
      </c>
      <c r="F1159" s="305" t="s">
        <v>141</v>
      </c>
      <c r="G1159" s="304">
        <v>45.98</v>
      </c>
      <c r="H1159" s="303">
        <v>22.69</v>
      </c>
      <c r="I1159" s="280">
        <f t="shared" si="312"/>
        <v>1043.28</v>
      </c>
      <c r="J1159" s="409">
        <f t="shared" si="313"/>
        <v>0.30199999999999999</v>
      </c>
      <c r="K1159" s="302">
        <f t="shared" si="314"/>
        <v>29.54</v>
      </c>
      <c r="L1159" s="301">
        <f t="shared" si="315"/>
        <v>1358.24</v>
      </c>
    </row>
    <row r="1160" spans="2:12" x14ac:dyDescent="0.25">
      <c r="B1160" s="307" t="s">
        <v>3519</v>
      </c>
      <c r="C1160" s="305" t="s">
        <v>1015</v>
      </c>
      <c r="D1160" s="305" t="s">
        <v>1336</v>
      </c>
      <c r="E1160" s="306" t="s">
        <v>1016</v>
      </c>
      <c r="F1160" s="305" t="s">
        <v>141</v>
      </c>
      <c r="G1160" s="304">
        <v>165.11</v>
      </c>
      <c r="H1160" s="303">
        <v>26.52</v>
      </c>
      <c r="I1160" s="280">
        <f t="shared" si="312"/>
        <v>4378.71</v>
      </c>
      <c r="J1160" s="409">
        <f t="shared" si="313"/>
        <v>0.30199999999999999</v>
      </c>
      <c r="K1160" s="302">
        <f t="shared" si="314"/>
        <v>34.520000000000003</v>
      </c>
      <c r="L1160" s="301">
        <f t="shared" si="315"/>
        <v>5699.59</v>
      </c>
    </row>
    <row r="1161" spans="2:12" x14ac:dyDescent="0.25">
      <c r="B1161" s="307" t="s">
        <v>3520</v>
      </c>
      <c r="C1161" s="305" t="s">
        <v>1017</v>
      </c>
      <c r="D1161" s="305" t="s">
        <v>1336</v>
      </c>
      <c r="E1161" s="306" t="s">
        <v>1018</v>
      </c>
      <c r="F1161" s="305" t="s">
        <v>141</v>
      </c>
      <c r="G1161" s="304">
        <v>15.24</v>
      </c>
      <c r="H1161" s="303">
        <v>43.95</v>
      </c>
      <c r="I1161" s="280">
        <f t="shared" si="312"/>
        <v>669.79</v>
      </c>
      <c r="J1161" s="409">
        <f t="shared" si="313"/>
        <v>0.30199999999999999</v>
      </c>
      <c r="K1161" s="302">
        <f t="shared" si="314"/>
        <v>57.22</v>
      </c>
      <c r="L1161" s="301">
        <f t="shared" si="315"/>
        <v>872.03</v>
      </c>
    </row>
    <row r="1162" spans="2:12" x14ac:dyDescent="0.25">
      <c r="B1162" s="307" t="s">
        <v>3521</v>
      </c>
      <c r="C1162" s="305" t="s">
        <v>3522</v>
      </c>
      <c r="D1162" s="305" t="s">
        <v>1336</v>
      </c>
      <c r="E1162" s="306" t="s">
        <v>3523</v>
      </c>
      <c r="F1162" s="305" t="s">
        <v>137</v>
      </c>
      <c r="G1162" s="304">
        <v>1</v>
      </c>
      <c r="H1162" s="303">
        <v>9.3000000000000007</v>
      </c>
      <c r="I1162" s="280">
        <f t="shared" si="312"/>
        <v>9.3000000000000007</v>
      </c>
      <c r="J1162" s="409">
        <f t="shared" si="313"/>
        <v>0.30199999999999999</v>
      </c>
      <c r="K1162" s="302">
        <f t="shared" si="314"/>
        <v>12.1</v>
      </c>
      <c r="L1162" s="301">
        <f t="shared" si="315"/>
        <v>12.1</v>
      </c>
    </row>
    <row r="1163" spans="2:12" x14ac:dyDescent="0.25">
      <c r="B1163" s="307" t="s">
        <v>3524</v>
      </c>
      <c r="C1163" s="305" t="s">
        <v>2727</v>
      </c>
      <c r="D1163" s="305" t="s">
        <v>1336</v>
      </c>
      <c r="E1163" s="306" t="s">
        <v>2728</v>
      </c>
      <c r="F1163" s="305" t="s">
        <v>137</v>
      </c>
      <c r="G1163" s="304">
        <v>1</v>
      </c>
      <c r="H1163" s="303">
        <v>25.75</v>
      </c>
      <c r="I1163" s="280">
        <f t="shared" si="312"/>
        <v>25.75</v>
      </c>
      <c r="J1163" s="409">
        <f t="shared" si="313"/>
        <v>0.30199999999999999</v>
      </c>
      <c r="K1163" s="302">
        <f t="shared" si="314"/>
        <v>33.520000000000003</v>
      </c>
      <c r="L1163" s="301">
        <f t="shared" si="315"/>
        <v>33.520000000000003</v>
      </c>
    </row>
    <row r="1164" spans="2:12" x14ac:dyDescent="0.25">
      <c r="B1164" s="307" t="s">
        <v>3525</v>
      </c>
      <c r="C1164" s="305" t="s">
        <v>1019</v>
      </c>
      <c r="D1164" s="305" t="s">
        <v>1336</v>
      </c>
      <c r="E1164" s="306" t="s">
        <v>1020</v>
      </c>
      <c r="F1164" s="305" t="s">
        <v>137</v>
      </c>
      <c r="G1164" s="304">
        <v>11</v>
      </c>
      <c r="H1164" s="303">
        <v>26.18</v>
      </c>
      <c r="I1164" s="280">
        <f t="shared" si="312"/>
        <v>287.98</v>
      </c>
      <c r="J1164" s="409">
        <f t="shared" si="313"/>
        <v>0.30199999999999999</v>
      </c>
      <c r="K1164" s="302">
        <f t="shared" si="314"/>
        <v>34.08</v>
      </c>
      <c r="L1164" s="301">
        <f t="shared" si="315"/>
        <v>374.88</v>
      </c>
    </row>
    <row r="1165" spans="2:12" x14ac:dyDescent="0.25">
      <c r="B1165" s="307" t="s">
        <v>3526</v>
      </c>
      <c r="C1165" s="305" t="s">
        <v>1021</v>
      </c>
      <c r="D1165" s="305" t="s">
        <v>1336</v>
      </c>
      <c r="E1165" s="306" t="s">
        <v>1022</v>
      </c>
      <c r="F1165" s="305" t="s">
        <v>137</v>
      </c>
      <c r="G1165" s="304">
        <v>3</v>
      </c>
      <c r="H1165" s="303">
        <v>46.71</v>
      </c>
      <c r="I1165" s="280">
        <f t="shared" si="312"/>
        <v>140.13</v>
      </c>
      <c r="J1165" s="409">
        <f t="shared" si="313"/>
        <v>0.30199999999999999</v>
      </c>
      <c r="K1165" s="302">
        <f t="shared" si="314"/>
        <v>60.81</v>
      </c>
      <c r="L1165" s="301">
        <f t="shared" si="315"/>
        <v>182.43</v>
      </c>
    </row>
    <row r="1166" spans="2:12" x14ac:dyDescent="0.25">
      <c r="B1166" s="307" t="s">
        <v>3527</v>
      </c>
      <c r="C1166" s="305" t="s">
        <v>3528</v>
      </c>
      <c r="D1166" s="305" t="s">
        <v>1336</v>
      </c>
      <c r="E1166" s="306" t="s">
        <v>3529</v>
      </c>
      <c r="F1166" s="305" t="s">
        <v>137</v>
      </c>
      <c r="G1166" s="304">
        <v>13</v>
      </c>
      <c r="H1166" s="303">
        <v>24.22</v>
      </c>
      <c r="I1166" s="280">
        <f t="shared" si="312"/>
        <v>314.86</v>
      </c>
      <c r="J1166" s="409">
        <f t="shared" si="313"/>
        <v>0.30199999999999999</v>
      </c>
      <c r="K1166" s="302">
        <f t="shared" si="314"/>
        <v>31.53</v>
      </c>
      <c r="L1166" s="301">
        <f t="shared" si="315"/>
        <v>409.89</v>
      </c>
    </row>
    <row r="1167" spans="2:12" x14ac:dyDescent="0.25">
      <c r="B1167" s="307" t="s">
        <v>3530</v>
      </c>
      <c r="C1167" s="305" t="s">
        <v>1023</v>
      </c>
      <c r="D1167" s="305" t="s">
        <v>1336</v>
      </c>
      <c r="E1167" s="306" t="s">
        <v>1024</v>
      </c>
      <c r="F1167" s="305" t="s">
        <v>137</v>
      </c>
      <c r="G1167" s="304">
        <v>2</v>
      </c>
      <c r="H1167" s="303">
        <v>29.81</v>
      </c>
      <c r="I1167" s="280">
        <f t="shared" si="312"/>
        <v>59.62</v>
      </c>
      <c r="J1167" s="409">
        <f t="shared" si="313"/>
        <v>0.30199999999999999</v>
      </c>
      <c r="K1167" s="302">
        <f t="shared" si="314"/>
        <v>38.81</v>
      </c>
      <c r="L1167" s="301">
        <f t="shared" si="315"/>
        <v>77.62</v>
      </c>
    </row>
    <row r="1168" spans="2:12" x14ac:dyDescent="0.25">
      <c r="B1168" s="307" t="s">
        <v>3531</v>
      </c>
      <c r="C1168" s="305" t="s">
        <v>1027</v>
      </c>
      <c r="D1168" s="305" t="s">
        <v>1336</v>
      </c>
      <c r="E1168" s="306" t="s">
        <v>1028</v>
      </c>
      <c r="F1168" s="305" t="s">
        <v>137</v>
      </c>
      <c r="G1168" s="304">
        <v>34</v>
      </c>
      <c r="H1168" s="303">
        <v>17.5</v>
      </c>
      <c r="I1168" s="280">
        <f t="shared" si="312"/>
        <v>595</v>
      </c>
      <c r="J1168" s="409">
        <f t="shared" si="313"/>
        <v>0.30199999999999999</v>
      </c>
      <c r="K1168" s="302">
        <f t="shared" si="314"/>
        <v>22.78</v>
      </c>
      <c r="L1168" s="301">
        <f t="shared" si="315"/>
        <v>774.52</v>
      </c>
    </row>
    <row r="1169" spans="2:12" x14ac:dyDescent="0.25">
      <c r="B1169" s="307" t="s">
        <v>3532</v>
      </c>
      <c r="C1169" s="305" t="s">
        <v>2595</v>
      </c>
      <c r="D1169" s="305" t="s">
        <v>1336</v>
      </c>
      <c r="E1169" s="306" t="s">
        <v>2596</v>
      </c>
      <c r="F1169" s="305" t="s">
        <v>137</v>
      </c>
      <c r="G1169" s="304">
        <v>30</v>
      </c>
      <c r="H1169" s="303">
        <v>134.56</v>
      </c>
      <c r="I1169" s="280">
        <f t="shared" si="312"/>
        <v>4036.8</v>
      </c>
      <c r="J1169" s="409">
        <f t="shared" si="313"/>
        <v>0.30199999999999999</v>
      </c>
      <c r="K1169" s="302">
        <f t="shared" si="314"/>
        <v>175.19</v>
      </c>
      <c r="L1169" s="301">
        <f t="shared" si="315"/>
        <v>5255.7</v>
      </c>
    </row>
    <row r="1170" spans="2:12" x14ac:dyDescent="0.25">
      <c r="B1170" s="307" t="s">
        <v>3533</v>
      </c>
      <c r="C1170" s="305" t="s">
        <v>997</v>
      </c>
      <c r="D1170" s="305" t="s">
        <v>1336</v>
      </c>
      <c r="E1170" s="306" t="s">
        <v>998</v>
      </c>
      <c r="F1170" s="305" t="s">
        <v>137</v>
      </c>
      <c r="G1170" s="304">
        <v>2</v>
      </c>
      <c r="H1170" s="303">
        <v>265.83999999999997</v>
      </c>
      <c r="I1170" s="280">
        <f t="shared" si="312"/>
        <v>531.67999999999995</v>
      </c>
      <c r="J1170" s="409">
        <f t="shared" si="313"/>
        <v>0.30199999999999999</v>
      </c>
      <c r="K1170" s="302">
        <f t="shared" si="314"/>
        <v>346.12</v>
      </c>
      <c r="L1170" s="301">
        <f t="shared" si="315"/>
        <v>692.24</v>
      </c>
    </row>
    <row r="1171" spans="2:12" x14ac:dyDescent="0.25">
      <c r="B1171" s="307" t="s">
        <v>3534</v>
      </c>
      <c r="C1171" s="305" t="s">
        <v>3535</v>
      </c>
      <c r="D1171" s="305" t="s">
        <v>1336</v>
      </c>
      <c r="E1171" s="306" t="s">
        <v>3536</v>
      </c>
      <c r="F1171" s="305" t="s">
        <v>137</v>
      </c>
      <c r="G1171" s="304">
        <v>2</v>
      </c>
      <c r="H1171" s="303">
        <v>158.24</v>
      </c>
      <c r="I1171" s="280">
        <f t="shared" si="312"/>
        <v>316.48</v>
      </c>
      <c r="J1171" s="409">
        <f t="shared" si="313"/>
        <v>0.30199999999999999</v>
      </c>
      <c r="K1171" s="302">
        <f t="shared" si="314"/>
        <v>206.02</v>
      </c>
      <c r="L1171" s="301">
        <f t="shared" si="315"/>
        <v>412.04</v>
      </c>
    </row>
    <row r="1172" spans="2:12" x14ac:dyDescent="0.25">
      <c r="B1172" s="307" t="s">
        <v>3537</v>
      </c>
      <c r="C1172" s="305" t="s">
        <v>2604</v>
      </c>
      <c r="D1172" s="305" t="s">
        <v>1336</v>
      </c>
      <c r="E1172" s="306" t="s">
        <v>2605</v>
      </c>
      <c r="F1172" s="305" t="s">
        <v>137</v>
      </c>
      <c r="G1172" s="304">
        <v>2</v>
      </c>
      <c r="H1172" s="303">
        <v>291.45999999999998</v>
      </c>
      <c r="I1172" s="280">
        <f t="shared" si="312"/>
        <v>582.91999999999996</v>
      </c>
      <c r="J1172" s="409">
        <f t="shared" si="313"/>
        <v>0.30199999999999999</v>
      </c>
      <c r="K1172" s="302">
        <f t="shared" si="314"/>
        <v>379.48</v>
      </c>
      <c r="L1172" s="301">
        <f t="shared" si="315"/>
        <v>758.96</v>
      </c>
    </row>
    <row r="1173" spans="2:12" ht="12.75" customHeight="1" x14ac:dyDescent="0.25">
      <c r="B1173" s="307" t="s">
        <v>3538</v>
      </c>
      <c r="C1173" s="305" t="s">
        <v>3539</v>
      </c>
      <c r="D1173" s="305" t="s">
        <v>1336</v>
      </c>
      <c r="E1173" s="306" t="s">
        <v>3540</v>
      </c>
      <c r="F1173" s="305" t="s">
        <v>137</v>
      </c>
      <c r="G1173" s="304">
        <v>2</v>
      </c>
      <c r="H1173" s="303">
        <v>559.75</v>
      </c>
      <c r="I1173" s="280">
        <f t="shared" si="312"/>
        <v>1119.5</v>
      </c>
      <c r="J1173" s="409">
        <f t="shared" si="313"/>
        <v>0.30199999999999999</v>
      </c>
      <c r="K1173" s="302">
        <f t="shared" si="314"/>
        <v>728.79</v>
      </c>
      <c r="L1173" s="301">
        <f t="shared" si="315"/>
        <v>1457.58</v>
      </c>
    </row>
    <row r="1174" spans="2:12" ht="12.75" customHeight="1" x14ac:dyDescent="0.25">
      <c r="B1174" s="307" t="s">
        <v>3541</v>
      </c>
      <c r="C1174" s="305" t="s">
        <v>1001</v>
      </c>
      <c r="D1174" s="305" t="s">
        <v>1336</v>
      </c>
      <c r="E1174" s="306" t="s">
        <v>1002</v>
      </c>
      <c r="F1174" s="305" t="s">
        <v>137</v>
      </c>
      <c r="G1174" s="304">
        <v>8</v>
      </c>
      <c r="H1174" s="303">
        <v>11.83</v>
      </c>
      <c r="I1174" s="280">
        <f t="shared" si="312"/>
        <v>94.64</v>
      </c>
      <c r="J1174" s="409">
        <f t="shared" si="313"/>
        <v>0.30199999999999999</v>
      </c>
      <c r="K1174" s="302">
        <f t="shared" si="314"/>
        <v>15.4</v>
      </c>
      <c r="L1174" s="301">
        <f t="shared" si="315"/>
        <v>123.2</v>
      </c>
    </row>
    <row r="1175" spans="2:12" ht="12.75" customHeight="1" x14ac:dyDescent="0.25">
      <c r="B1175" s="307" t="s">
        <v>3542</v>
      </c>
      <c r="C1175" s="305" t="s">
        <v>870</v>
      </c>
      <c r="D1175" s="305" t="s">
        <v>1336</v>
      </c>
      <c r="E1175" s="306" t="s">
        <v>599</v>
      </c>
      <c r="F1175" s="305" t="s">
        <v>137</v>
      </c>
      <c r="G1175" s="304">
        <v>2</v>
      </c>
      <c r="H1175" s="303">
        <v>20.96</v>
      </c>
      <c r="I1175" s="280">
        <f t="shared" si="312"/>
        <v>41.92</v>
      </c>
      <c r="J1175" s="409">
        <f t="shared" si="313"/>
        <v>0.30199999999999999</v>
      </c>
      <c r="K1175" s="302">
        <f t="shared" si="314"/>
        <v>27.28</v>
      </c>
      <c r="L1175" s="301">
        <f t="shared" si="315"/>
        <v>54.56</v>
      </c>
    </row>
    <row r="1176" spans="2:12" ht="12.75" customHeight="1" x14ac:dyDescent="0.25">
      <c r="B1176" s="307" t="s">
        <v>3543</v>
      </c>
      <c r="C1176" s="305" t="s">
        <v>2608</v>
      </c>
      <c r="D1176" s="305" t="s">
        <v>1336</v>
      </c>
      <c r="E1176" s="306" t="s">
        <v>2609</v>
      </c>
      <c r="F1176" s="305" t="s">
        <v>137</v>
      </c>
      <c r="G1176" s="304">
        <v>8</v>
      </c>
      <c r="H1176" s="303">
        <v>37.71</v>
      </c>
      <c r="I1176" s="280">
        <f t="shared" si="312"/>
        <v>301.68</v>
      </c>
      <c r="J1176" s="409">
        <f t="shared" si="313"/>
        <v>0.30199999999999999</v>
      </c>
      <c r="K1176" s="302">
        <f t="shared" si="314"/>
        <v>49.09</v>
      </c>
      <c r="L1176" s="301">
        <f t="shared" si="315"/>
        <v>392.72</v>
      </c>
    </row>
    <row r="1177" spans="2:12" ht="12.75" customHeight="1" x14ac:dyDescent="0.25">
      <c r="B1177" s="307" t="s">
        <v>3544</v>
      </c>
      <c r="C1177" s="305" t="s">
        <v>2611</v>
      </c>
      <c r="D1177" s="305" t="s">
        <v>1336</v>
      </c>
      <c r="E1177" s="306" t="s">
        <v>2612</v>
      </c>
      <c r="F1177" s="305" t="s">
        <v>137</v>
      </c>
      <c r="G1177" s="304">
        <v>2</v>
      </c>
      <c r="H1177" s="303">
        <v>49.63</v>
      </c>
      <c r="I1177" s="280">
        <f t="shared" si="312"/>
        <v>99.26</v>
      </c>
      <c r="J1177" s="409">
        <f t="shared" si="313"/>
        <v>0.30199999999999999</v>
      </c>
      <c r="K1177" s="302">
        <f t="shared" si="314"/>
        <v>64.61</v>
      </c>
      <c r="L1177" s="301">
        <f t="shared" si="315"/>
        <v>129.22</v>
      </c>
    </row>
    <row r="1178" spans="2:12" ht="12.75" customHeight="1" x14ac:dyDescent="0.25">
      <c r="B1178" s="307" t="s">
        <v>3545</v>
      </c>
      <c r="C1178" s="305" t="s">
        <v>2614</v>
      </c>
      <c r="D1178" s="305" t="s">
        <v>1336</v>
      </c>
      <c r="E1178" s="306" t="s">
        <v>2615</v>
      </c>
      <c r="F1178" s="305" t="s">
        <v>137</v>
      </c>
      <c r="G1178" s="304">
        <v>2</v>
      </c>
      <c r="H1178" s="303">
        <v>273.83</v>
      </c>
      <c r="I1178" s="280">
        <f t="shared" si="312"/>
        <v>547.66</v>
      </c>
      <c r="J1178" s="409">
        <f t="shared" si="313"/>
        <v>0.30199999999999999</v>
      </c>
      <c r="K1178" s="302">
        <f t="shared" si="314"/>
        <v>356.52</v>
      </c>
      <c r="L1178" s="301">
        <f t="shared" si="315"/>
        <v>713.04</v>
      </c>
    </row>
    <row r="1179" spans="2:12" ht="12.75" customHeight="1" x14ac:dyDescent="0.25">
      <c r="B1179" s="307" t="s">
        <v>3546</v>
      </c>
      <c r="C1179" s="305" t="s">
        <v>1100</v>
      </c>
      <c r="D1179" s="305" t="s">
        <v>1336</v>
      </c>
      <c r="E1179" s="306" t="s">
        <v>1101</v>
      </c>
      <c r="F1179" s="305" t="s">
        <v>136</v>
      </c>
      <c r="G1179" s="304">
        <v>2</v>
      </c>
      <c r="H1179" s="303">
        <v>80.430000000000007</v>
      </c>
      <c r="I1179" s="280">
        <f t="shared" si="312"/>
        <v>160.86000000000001</v>
      </c>
      <c r="J1179" s="409">
        <f t="shared" si="313"/>
        <v>0.30199999999999999</v>
      </c>
      <c r="K1179" s="302">
        <f t="shared" si="314"/>
        <v>104.71</v>
      </c>
      <c r="L1179" s="301">
        <f t="shared" si="315"/>
        <v>209.42</v>
      </c>
    </row>
    <row r="1180" spans="2:12" ht="12.75" customHeight="1" x14ac:dyDescent="0.25">
      <c r="B1180" s="307" t="s">
        <v>3547</v>
      </c>
      <c r="C1180" s="305" t="s">
        <v>3548</v>
      </c>
      <c r="D1180" s="305" t="s">
        <v>1336</v>
      </c>
      <c r="E1180" s="306" t="s">
        <v>3549</v>
      </c>
      <c r="F1180" s="305" t="s">
        <v>137</v>
      </c>
      <c r="G1180" s="304">
        <v>1</v>
      </c>
      <c r="H1180" s="303">
        <v>26.73</v>
      </c>
      <c r="I1180" s="280">
        <f t="shared" si="312"/>
        <v>26.73</v>
      </c>
      <c r="J1180" s="409">
        <f t="shared" si="313"/>
        <v>0.30199999999999999</v>
      </c>
      <c r="K1180" s="302">
        <f t="shared" si="314"/>
        <v>34.799999999999997</v>
      </c>
      <c r="L1180" s="301">
        <f t="shared" si="315"/>
        <v>34.799999999999997</v>
      </c>
    </row>
    <row r="1181" spans="2:12" x14ac:dyDescent="0.25">
      <c r="B1181" s="314" t="s">
        <v>3550</v>
      </c>
      <c r="C1181" s="311" t="s">
        <v>379</v>
      </c>
      <c r="D1181" s="311"/>
      <c r="E1181" s="312" t="s">
        <v>1925</v>
      </c>
      <c r="F1181" s="311"/>
      <c r="G1181" s="313"/>
      <c r="H1181" s="312" t="s">
        <v>73</v>
      </c>
      <c r="I1181" s="311">
        <f>SUBTOTAL(9,I1182:I1243)</f>
        <v>66267.320000000007</v>
      </c>
      <c r="J1181" s="310"/>
      <c r="K1181" s="309"/>
      <c r="L1181" s="308">
        <f>SUBTOTAL(9,L1182:L1243)</f>
        <v>86264.999999999985</v>
      </c>
    </row>
    <row r="1182" spans="2:12" x14ac:dyDescent="0.25">
      <c r="B1182" s="307" t="s">
        <v>3551</v>
      </c>
      <c r="C1182" s="305" t="s">
        <v>845</v>
      </c>
      <c r="D1182" s="305" t="s">
        <v>1336</v>
      </c>
      <c r="E1182" s="306" t="s">
        <v>169</v>
      </c>
      <c r="F1182" s="305" t="s">
        <v>137</v>
      </c>
      <c r="G1182" s="304">
        <v>42</v>
      </c>
      <c r="H1182" s="303">
        <v>15.65</v>
      </c>
      <c r="I1182" s="280">
        <f t="shared" ref="I1182:I1243" si="316">TRUNC(G1182 * H1182, 2)</f>
        <v>657.3</v>
      </c>
      <c r="J1182" s="409">
        <f t="shared" si="313"/>
        <v>0.30199999999999999</v>
      </c>
      <c r="K1182" s="302">
        <f t="shared" ref="K1182:K1243" si="317">TRUNC(H1182 * (1 + J1182), 2)</f>
        <v>20.37</v>
      </c>
      <c r="L1182" s="301">
        <f t="shared" ref="L1182:L1243" si="318">TRUNC(G1182 * K1182, 2)</f>
        <v>855.54</v>
      </c>
    </row>
    <row r="1183" spans="2:12" ht="12.75" customHeight="1" x14ac:dyDescent="0.25">
      <c r="B1183" s="307" t="s">
        <v>3552</v>
      </c>
      <c r="C1183" s="305" t="s">
        <v>865</v>
      </c>
      <c r="D1183" s="305" t="s">
        <v>1336</v>
      </c>
      <c r="E1183" s="306" t="s">
        <v>171</v>
      </c>
      <c r="F1183" s="305" t="s">
        <v>137</v>
      </c>
      <c r="G1183" s="304">
        <v>14</v>
      </c>
      <c r="H1183" s="303">
        <v>23.94</v>
      </c>
      <c r="I1183" s="280">
        <f t="shared" si="316"/>
        <v>335.16</v>
      </c>
      <c r="J1183" s="409">
        <f t="shared" si="313"/>
        <v>0.30199999999999999</v>
      </c>
      <c r="K1183" s="302">
        <f t="shared" si="317"/>
        <v>31.16</v>
      </c>
      <c r="L1183" s="301">
        <f t="shared" si="318"/>
        <v>436.24</v>
      </c>
    </row>
    <row r="1184" spans="2:12" x14ac:dyDescent="0.25">
      <c r="B1184" s="307" t="s">
        <v>3553</v>
      </c>
      <c r="C1184" s="305" t="s">
        <v>844</v>
      </c>
      <c r="D1184" s="305" t="s">
        <v>1336</v>
      </c>
      <c r="E1184" s="306" t="s">
        <v>168</v>
      </c>
      <c r="F1184" s="305" t="s">
        <v>137</v>
      </c>
      <c r="G1184" s="304">
        <v>39</v>
      </c>
      <c r="H1184" s="303">
        <v>29.54</v>
      </c>
      <c r="I1184" s="280">
        <f t="shared" si="316"/>
        <v>1152.06</v>
      </c>
      <c r="J1184" s="409">
        <f t="shared" si="313"/>
        <v>0.30199999999999999</v>
      </c>
      <c r="K1184" s="302">
        <f t="shared" si="317"/>
        <v>38.46</v>
      </c>
      <c r="L1184" s="301">
        <f t="shared" si="318"/>
        <v>1499.94</v>
      </c>
    </row>
    <row r="1185" spans="2:12" x14ac:dyDescent="0.25">
      <c r="B1185" s="307" t="s">
        <v>3554</v>
      </c>
      <c r="C1185" s="305" t="s">
        <v>848</v>
      </c>
      <c r="D1185" s="305" t="s">
        <v>1336</v>
      </c>
      <c r="E1185" s="306" t="s">
        <v>173</v>
      </c>
      <c r="F1185" s="305" t="s">
        <v>137</v>
      </c>
      <c r="G1185" s="304">
        <v>31</v>
      </c>
      <c r="H1185" s="303">
        <v>15.53</v>
      </c>
      <c r="I1185" s="280">
        <f t="shared" si="316"/>
        <v>481.43</v>
      </c>
      <c r="J1185" s="409">
        <f t="shared" si="313"/>
        <v>0.30199999999999999</v>
      </c>
      <c r="K1185" s="302">
        <f t="shared" si="317"/>
        <v>20.22</v>
      </c>
      <c r="L1185" s="301">
        <f t="shared" si="318"/>
        <v>626.82000000000005</v>
      </c>
    </row>
    <row r="1186" spans="2:12" x14ac:dyDescent="0.25">
      <c r="B1186" s="307" t="s">
        <v>3555</v>
      </c>
      <c r="C1186" s="305" t="s">
        <v>2623</v>
      </c>
      <c r="D1186" s="305" t="s">
        <v>1336</v>
      </c>
      <c r="E1186" s="306" t="s">
        <v>2624</v>
      </c>
      <c r="F1186" s="305" t="s">
        <v>137</v>
      </c>
      <c r="G1186" s="304">
        <v>7</v>
      </c>
      <c r="H1186" s="303">
        <v>24.33</v>
      </c>
      <c r="I1186" s="280">
        <f t="shared" si="316"/>
        <v>170.31</v>
      </c>
      <c r="J1186" s="409">
        <f t="shared" si="313"/>
        <v>0.30199999999999999</v>
      </c>
      <c r="K1186" s="302">
        <f t="shared" si="317"/>
        <v>31.67</v>
      </c>
      <c r="L1186" s="301">
        <f t="shared" si="318"/>
        <v>221.69</v>
      </c>
    </row>
    <row r="1187" spans="2:12" x14ac:dyDescent="0.25">
      <c r="B1187" s="307" t="s">
        <v>3556</v>
      </c>
      <c r="C1187" s="305" t="s">
        <v>847</v>
      </c>
      <c r="D1187" s="305" t="s">
        <v>1336</v>
      </c>
      <c r="E1187" s="306" t="s">
        <v>172</v>
      </c>
      <c r="F1187" s="305" t="s">
        <v>137</v>
      </c>
      <c r="G1187" s="304">
        <v>37</v>
      </c>
      <c r="H1187" s="303">
        <v>29.16</v>
      </c>
      <c r="I1187" s="280">
        <f t="shared" si="316"/>
        <v>1078.92</v>
      </c>
      <c r="J1187" s="409">
        <f t="shared" si="313"/>
        <v>0.30199999999999999</v>
      </c>
      <c r="K1187" s="302">
        <f t="shared" si="317"/>
        <v>37.96</v>
      </c>
      <c r="L1187" s="301">
        <f t="shared" si="318"/>
        <v>1404.52</v>
      </c>
    </row>
    <row r="1188" spans="2:12" ht="12.75" customHeight="1" x14ac:dyDescent="0.25">
      <c r="B1188" s="307" t="s">
        <v>3557</v>
      </c>
      <c r="C1188" s="305" t="s">
        <v>2628</v>
      </c>
      <c r="D1188" s="305" t="s">
        <v>1336</v>
      </c>
      <c r="E1188" s="306" t="s">
        <v>2629</v>
      </c>
      <c r="F1188" s="305" t="s">
        <v>137</v>
      </c>
      <c r="G1188" s="304">
        <v>21</v>
      </c>
      <c r="H1188" s="303">
        <v>17.37</v>
      </c>
      <c r="I1188" s="280">
        <f t="shared" si="316"/>
        <v>364.77</v>
      </c>
      <c r="J1188" s="409">
        <f t="shared" si="313"/>
        <v>0.30199999999999999</v>
      </c>
      <c r="K1188" s="302">
        <f t="shared" si="317"/>
        <v>22.61</v>
      </c>
      <c r="L1188" s="301">
        <f t="shared" si="318"/>
        <v>474.81</v>
      </c>
    </row>
    <row r="1189" spans="2:12" x14ac:dyDescent="0.25">
      <c r="B1189" s="307" t="s">
        <v>3558</v>
      </c>
      <c r="C1189" s="305" t="s">
        <v>988</v>
      </c>
      <c r="D1189" s="305" t="s">
        <v>1336</v>
      </c>
      <c r="E1189" s="306" t="s">
        <v>989</v>
      </c>
      <c r="F1189" s="305" t="s">
        <v>137</v>
      </c>
      <c r="G1189" s="304">
        <v>3</v>
      </c>
      <c r="H1189" s="303">
        <v>30.66</v>
      </c>
      <c r="I1189" s="280">
        <f t="shared" si="316"/>
        <v>91.98</v>
      </c>
      <c r="J1189" s="409">
        <f t="shared" si="313"/>
        <v>0.30199999999999999</v>
      </c>
      <c r="K1189" s="302">
        <f t="shared" si="317"/>
        <v>39.909999999999997</v>
      </c>
      <c r="L1189" s="301">
        <f t="shared" si="318"/>
        <v>119.73</v>
      </c>
    </row>
    <row r="1190" spans="2:12" x14ac:dyDescent="0.25">
      <c r="B1190" s="307" t="s">
        <v>3559</v>
      </c>
      <c r="C1190" s="305" t="s">
        <v>986</v>
      </c>
      <c r="D1190" s="305" t="s">
        <v>1336</v>
      </c>
      <c r="E1190" s="306" t="s">
        <v>987</v>
      </c>
      <c r="F1190" s="305" t="s">
        <v>137</v>
      </c>
      <c r="G1190" s="304">
        <v>4</v>
      </c>
      <c r="H1190" s="303">
        <v>43.87</v>
      </c>
      <c r="I1190" s="280">
        <f t="shared" si="316"/>
        <v>175.48</v>
      </c>
      <c r="J1190" s="409">
        <f t="shared" si="313"/>
        <v>0.30199999999999999</v>
      </c>
      <c r="K1190" s="302">
        <f t="shared" si="317"/>
        <v>57.11</v>
      </c>
      <c r="L1190" s="301">
        <f t="shared" si="318"/>
        <v>228.44</v>
      </c>
    </row>
    <row r="1191" spans="2:12" x14ac:dyDescent="0.25">
      <c r="B1191" s="307" t="s">
        <v>3560</v>
      </c>
      <c r="C1191" s="305" t="s">
        <v>852</v>
      </c>
      <c r="D1191" s="305" t="s">
        <v>1336</v>
      </c>
      <c r="E1191" s="306" t="s">
        <v>177</v>
      </c>
      <c r="F1191" s="305" t="s">
        <v>137</v>
      </c>
      <c r="G1191" s="304">
        <v>57</v>
      </c>
      <c r="H1191" s="303">
        <v>46.12</v>
      </c>
      <c r="I1191" s="280">
        <f t="shared" si="316"/>
        <v>2628.84</v>
      </c>
      <c r="J1191" s="409">
        <f t="shared" si="313"/>
        <v>0.30199999999999999</v>
      </c>
      <c r="K1191" s="302">
        <f t="shared" si="317"/>
        <v>60.04</v>
      </c>
      <c r="L1191" s="301">
        <f t="shared" si="318"/>
        <v>3422.28</v>
      </c>
    </row>
    <row r="1192" spans="2:12" x14ac:dyDescent="0.25">
      <c r="B1192" s="307" t="s">
        <v>3561</v>
      </c>
      <c r="C1192" s="305" t="s">
        <v>862</v>
      </c>
      <c r="D1192" s="305" t="s">
        <v>1336</v>
      </c>
      <c r="E1192" s="306" t="s">
        <v>361</v>
      </c>
      <c r="F1192" s="305" t="s">
        <v>137</v>
      </c>
      <c r="G1192" s="304">
        <v>46</v>
      </c>
      <c r="H1192" s="303">
        <v>13.15</v>
      </c>
      <c r="I1192" s="280">
        <f t="shared" si="316"/>
        <v>604.9</v>
      </c>
      <c r="J1192" s="409">
        <f t="shared" si="313"/>
        <v>0.30199999999999999</v>
      </c>
      <c r="K1192" s="302">
        <f t="shared" si="317"/>
        <v>17.12</v>
      </c>
      <c r="L1192" s="301">
        <f t="shared" si="318"/>
        <v>787.52</v>
      </c>
    </row>
    <row r="1193" spans="2:12" ht="12.75" customHeight="1" x14ac:dyDescent="0.25">
      <c r="B1193" s="307" t="s">
        <v>3562</v>
      </c>
      <c r="C1193" s="305" t="s">
        <v>855</v>
      </c>
      <c r="D1193" s="305" t="s">
        <v>1336</v>
      </c>
      <c r="E1193" s="306" t="s">
        <v>228</v>
      </c>
      <c r="F1193" s="305" t="s">
        <v>137</v>
      </c>
      <c r="G1193" s="304">
        <v>219</v>
      </c>
      <c r="H1193" s="303">
        <v>15.91</v>
      </c>
      <c r="I1193" s="280">
        <f t="shared" si="316"/>
        <v>3484.29</v>
      </c>
      <c r="J1193" s="409">
        <f t="shared" si="313"/>
        <v>0.30199999999999999</v>
      </c>
      <c r="K1193" s="302">
        <f t="shared" si="317"/>
        <v>20.71</v>
      </c>
      <c r="L1193" s="301">
        <f t="shared" si="318"/>
        <v>4535.49</v>
      </c>
    </row>
    <row r="1194" spans="2:12" x14ac:dyDescent="0.25">
      <c r="B1194" s="307" t="s">
        <v>3563</v>
      </c>
      <c r="C1194" s="305" t="s">
        <v>3564</v>
      </c>
      <c r="D1194" s="305" t="s">
        <v>1336</v>
      </c>
      <c r="E1194" s="306" t="s">
        <v>3565</v>
      </c>
      <c r="F1194" s="305" t="s">
        <v>137</v>
      </c>
      <c r="G1194" s="304">
        <v>10</v>
      </c>
      <c r="H1194" s="303">
        <v>34.17</v>
      </c>
      <c r="I1194" s="280">
        <f t="shared" si="316"/>
        <v>341.7</v>
      </c>
      <c r="J1194" s="409">
        <f t="shared" si="313"/>
        <v>0.30199999999999999</v>
      </c>
      <c r="K1194" s="302">
        <f t="shared" si="317"/>
        <v>44.48</v>
      </c>
      <c r="L1194" s="301">
        <f t="shared" si="318"/>
        <v>444.8</v>
      </c>
    </row>
    <row r="1195" spans="2:12" x14ac:dyDescent="0.25">
      <c r="B1195" s="307" t="s">
        <v>3566</v>
      </c>
      <c r="C1195" s="305" t="s">
        <v>980</v>
      </c>
      <c r="D1195" s="305" t="s">
        <v>1336</v>
      </c>
      <c r="E1195" s="306" t="s">
        <v>981</v>
      </c>
      <c r="F1195" s="305" t="s">
        <v>137</v>
      </c>
      <c r="G1195" s="304">
        <v>5</v>
      </c>
      <c r="H1195" s="303">
        <v>23.24</v>
      </c>
      <c r="I1195" s="280">
        <f t="shared" si="316"/>
        <v>116.2</v>
      </c>
      <c r="J1195" s="409">
        <f t="shared" si="313"/>
        <v>0.30199999999999999</v>
      </c>
      <c r="K1195" s="302">
        <f t="shared" si="317"/>
        <v>30.25</v>
      </c>
      <c r="L1195" s="301">
        <f t="shared" si="318"/>
        <v>151.25</v>
      </c>
    </row>
    <row r="1196" spans="2:12" x14ac:dyDescent="0.25">
      <c r="B1196" s="307" t="s">
        <v>3567</v>
      </c>
      <c r="C1196" s="305" t="s">
        <v>858</v>
      </c>
      <c r="D1196" s="305" t="s">
        <v>1336</v>
      </c>
      <c r="E1196" s="306" t="s">
        <v>181</v>
      </c>
      <c r="F1196" s="305" t="s">
        <v>141</v>
      </c>
      <c r="G1196" s="304">
        <v>147.47</v>
      </c>
      <c r="H1196" s="303">
        <v>18.23</v>
      </c>
      <c r="I1196" s="280">
        <f t="shared" si="316"/>
        <v>2688.37</v>
      </c>
      <c r="J1196" s="409">
        <f t="shared" si="313"/>
        <v>0.30199999999999999</v>
      </c>
      <c r="K1196" s="302">
        <f t="shared" si="317"/>
        <v>23.73</v>
      </c>
      <c r="L1196" s="301">
        <f t="shared" si="318"/>
        <v>3499.46</v>
      </c>
    </row>
    <row r="1197" spans="2:12" x14ac:dyDescent="0.25">
      <c r="B1197" s="307" t="s">
        <v>3568</v>
      </c>
      <c r="C1197" s="305" t="s">
        <v>864</v>
      </c>
      <c r="D1197" s="305" t="s">
        <v>1336</v>
      </c>
      <c r="E1197" s="306" t="s">
        <v>180</v>
      </c>
      <c r="F1197" s="305" t="s">
        <v>141</v>
      </c>
      <c r="G1197" s="304">
        <v>130.84</v>
      </c>
      <c r="H1197" s="303">
        <v>38.049999999999997</v>
      </c>
      <c r="I1197" s="280">
        <f t="shared" si="316"/>
        <v>4978.46</v>
      </c>
      <c r="J1197" s="409">
        <f t="shared" si="313"/>
        <v>0.30199999999999999</v>
      </c>
      <c r="K1197" s="302">
        <f t="shared" si="317"/>
        <v>49.54</v>
      </c>
      <c r="L1197" s="301">
        <f t="shared" si="318"/>
        <v>6481.81</v>
      </c>
    </row>
    <row r="1198" spans="2:12" x14ac:dyDescent="0.25">
      <c r="B1198" s="307" t="s">
        <v>3569</v>
      </c>
      <c r="C1198" s="305" t="s">
        <v>857</v>
      </c>
      <c r="D1198" s="305" t="s">
        <v>1336</v>
      </c>
      <c r="E1198" s="306" t="s">
        <v>182</v>
      </c>
      <c r="F1198" s="305" t="s">
        <v>141</v>
      </c>
      <c r="G1198" s="304">
        <v>208.16</v>
      </c>
      <c r="H1198" s="303">
        <v>40.58</v>
      </c>
      <c r="I1198" s="280">
        <f t="shared" si="316"/>
        <v>8447.1299999999992</v>
      </c>
      <c r="J1198" s="409">
        <f t="shared" si="313"/>
        <v>0.30199999999999999</v>
      </c>
      <c r="K1198" s="302">
        <f t="shared" si="317"/>
        <v>52.83</v>
      </c>
      <c r="L1198" s="301">
        <f t="shared" si="318"/>
        <v>10997.09</v>
      </c>
    </row>
    <row r="1199" spans="2:12" ht="38.25" x14ac:dyDescent="0.25">
      <c r="B1199" s="307" t="s">
        <v>3570</v>
      </c>
      <c r="C1199" s="305" t="s">
        <v>1929</v>
      </c>
      <c r="D1199" s="305" t="s">
        <v>160</v>
      </c>
      <c r="E1199" s="306" t="s">
        <v>1930</v>
      </c>
      <c r="F1199" s="305" t="s">
        <v>159</v>
      </c>
      <c r="G1199" s="304">
        <v>2</v>
      </c>
      <c r="H1199" s="303">
        <v>48.82</v>
      </c>
      <c r="I1199" s="280">
        <f t="shared" si="316"/>
        <v>97.64</v>
      </c>
      <c r="J1199" s="409">
        <f t="shared" si="313"/>
        <v>0.30199999999999999</v>
      </c>
      <c r="K1199" s="302">
        <f t="shared" si="317"/>
        <v>63.56</v>
      </c>
      <c r="L1199" s="301">
        <f t="shared" si="318"/>
        <v>127.12</v>
      </c>
    </row>
    <row r="1200" spans="2:12" x14ac:dyDescent="0.25">
      <c r="B1200" s="307" t="s">
        <v>3571</v>
      </c>
      <c r="C1200" s="305" t="s">
        <v>837</v>
      </c>
      <c r="D1200" s="305" t="s">
        <v>1336</v>
      </c>
      <c r="E1200" s="306" t="s">
        <v>165</v>
      </c>
      <c r="F1200" s="305" t="s">
        <v>137</v>
      </c>
      <c r="G1200" s="304">
        <v>1</v>
      </c>
      <c r="H1200" s="303">
        <v>29.96</v>
      </c>
      <c r="I1200" s="280">
        <f t="shared" si="316"/>
        <v>29.96</v>
      </c>
      <c r="J1200" s="409">
        <f t="shared" si="313"/>
        <v>0.30199999999999999</v>
      </c>
      <c r="K1200" s="302">
        <f t="shared" si="317"/>
        <v>39</v>
      </c>
      <c r="L1200" s="301">
        <f t="shared" si="318"/>
        <v>39</v>
      </c>
    </row>
    <row r="1201" spans="2:12" ht="12.75" customHeight="1" x14ac:dyDescent="0.25">
      <c r="B1201" s="307" t="s">
        <v>3572</v>
      </c>
      <c r="C1201" s="305" t="s">
        <v>3573</v>
      </c>
      <c r="D1201" s="305" t="s">
        <v>1336</v>
      </c>
      <c r="E1201" s="306" t="s">
        <v>3574</v>
      </c>
      <c r="F1201" s="305" t="s">
        <v>137</v>
      </c>
      <c r="G1201" s="304">
        <v>1</v>
      </c>
      <c r="H1201" s="303">
        <v>33.85</v>
      </c>
      <c r="I1201" s="280">
        <f t="shared" si="316"/>
        <v>33.85</v>
      </c>
      <c r="J1201" s="409">
        <f t="shared" si="313"/>
        <v>0.30199999999999999</v>
      </c>
      <c r="K1201" s="302">
        <f t="shared" si="317"/>
        <v>44.07</v>
      </c>
      <c r="L1201" s="301">
        <f t="shared" si="318"/>
        <v>44.07</v>
      </c>
    </row>
    <row r="1202" spans="2:12" x14ac:dyDescent="0.25">
      <c r="B1202" s="307" t="s">
        <v>3575</v>
      </c>
      <c r="C1202" s="305" t="s">
        <v>976</v>
      </c>
      <c r="D1202" s="305" t="s">
        <v>1336</v>
      </c>
      <c r="E1202" s="306" t="s">
        <v>977</v>
      </c>
      <c r="F1202" s="305" t="s">
        <v>137</v>
      </c>
      <c r="G1202" s="304">
        <v>54</v>
      </c>
      <c r="H1202" s="303">
        <v>45.36</v>
      </c>
      <c r="I1202" s="280">
        <f t="shared" si="316"/>
        <v>2449.44</v>
      </c>
      <c r="J1202" s="409">
        <f t="shared" si="313"/>
        <v>0.30199999999999999</v>
      </c>
      <c r="K1202" s="302">
        <f t="shared" si="317"/>
        <v>59.05</v>
      </c>
      <c r="L1202" s="301">
        <f t="shared" si="318"/>
        <v>3188.7</v>
      </c>
    </row>
    <row r="1203" spans="2:12" x14ac:dyDescent="0.25">
      <c r="B1203" s="307" t="s">
        <v>3576</v>
      </c>
      <c r="C1203" s="305" t="s">
        <v>978</v>
      </c>
      <c r="D1203" s="305" t="s">
        <v>1336</v>
      </c>
      <c r="E1203" s="306" t="s">
        <v>979</v>
      </c>
      <c r="F1203" s="305" t="s">
        <v>137</v>
      </c>
      <c r="G1203" s="304">
        <v>3</v>
      </c>
      <c r="H1203" s="303">
        <v>49.03</v>
      </c>
      <c r="I1203" s="280">
        <f t="shared" si="316"/>
        <v>147.09</v>
      </c>
      <c r="J1203" s="409">
        <f t="shared" si="313"/>
        <v>0.30199999999999999</v>
      </c>
      <c r="K1203" s="302">
        <f t="shared" si="317"/>
        <v>63.83</v>
      </c>
      <c r="L1203" s="301">
        <f t="shared" si="318"/>
        <v>191.49</v>
      </c>
    </row>
    <row r="1204" spans="2:12" x14ac:dyDescent="0.25">
      <c r="B1204" s="307" t="s">
        <v>3577</v>
      </c>
      <c r="C1204" s="305" t="s">
        <v>2638</v>
      </c>
      <c r="D1204" s="305" t="s">
        <v>1336</v>
      </c>
      <c r="E1204" s="306" t="s">
        <v>2639</v>
      </c>
      <c r="F1204" s="305" t="s">
        <v>137</v>
      </c>
      <c r="G1204" s="304">
        <v>7</v>
      </c>
      <c r="H1204" s="303">
        <v>18.829999999999998</v>
      </c>
      <c r="I1204" s="280">
        <f t="shared" si="316"/>
        <v>131.81</v>
      </c>
      <c r="J1204" s="409">
        <f t="shared" si="313"/>
        <v>0.30199999999999999</v>
      </c>
      <c r="K1204" s="302">
        <f t="shared" si="317"/>
        <v>24.51</v>
      </c>
      <c r="L1204" s="301">
        <f t="shared" si="318"/>
        <v>171.57</v>
      </c>
    </row>
    <row r="1205" spans="2:12" x14ac:dyDescent="0.25">
      <c r="B1205" s="307" t="s">
        <v>3578</v>
      </c>
      <c r="C1205" s="305" t="s">
        <v>2641</v>
      </c>
      <c r="D1205" s="305" t="s">
        <v>1336</v>
      </c>
      <c r="E1205" s="306" t="s">
        <v>2642</v>
      </c>
      <c r="F1205" s="305" t="s">
        <v>137</v>
      </c>
      <c r="G1205" s="304">
        <v>57</v>
      </c>
      <c r="H1205" s="303">
        <v>23.22</v>
      </c>
      <c r="I1205" s="280">
        <f t="shared" si="316"/>
        <v>1323.54</v>
      </c>
      <c r="J1205" s="409">
        <f t="shared" si="313"/>
        <v>0.30199999999999999</v>
      </c>
      <c r="K1205" s="302">
        <f t="shared" si="317"/>
        <v>30.23</v>
      </c>
      <c r="L1205" s="301">
        <f t="shared" si="318"/>
        <v>1723.11</v>
      </c>
    </row>
    <row r="1206" spans="2:12" ht="12.75" customHeight="1" x14ac:dyDescent="0.25">
      <c r="B1206" s="307" t="s">
        <v>3579</v>
      </c>
      <c r="C1206" s="305" t="s">
        <v>982</v>
      </c>
      <c r="D1206" s="305" t="s">
        <v>1336</v>
      </c>
      <c r="E1206" s="306" t="s">
        <v>983</v>
      </c>
      <c r="F1206" s="305" t="s">
        <v>137</v>
      </c>
      <c r="G1206" s="304">
        <v>7</v>
      </c>
      <c r="H1206" s="303">
        <v>25.8</v>
      </c>
      <c r="I1206" s="280">
        <f t="shared" si="316"/>
        <v>180.6</v>
      </c>
      <c r="J1206" s="409">
        <f t="shared" si="313"/>
        <v>0.30199999999999999</v>
      </c>
      <c r="K1206" s="302">
        <f t="shared" si="317"/>
        <v>33.590000000000003</v>
      </c>
      <c r="L1206" s="301">
        <f t="shared" si="318"/>
        <v>235.13</v>
      </c>
    </row>
    <row r="1207" spans="2:12" x14ac:dyDescent="0.25">
      <c r="B1207" s="307" t="s">
        <v>3580</v>
      </c>
      <c r="C1207" s="305" t="s">
        <v>984</v>
      </c>
      <c r="D1207" s="305" t="s">
        <v>1336</v>
      </c>
      <c r="E1207" s="306" t="s">
        <v>985</v>
      </c>
      <c r="F1207" s="305" t="s">
        <v>137</v>
      </c>
      <c r="G1207" s="304">
        <v>57</v>
      </c>
      <c r="H1207" s="303">
        <v>44.39</v>
      </c>
      <c r="I1207" s="280">
        <f t="shared" si="316"/>
        <v>2530.23</v>
      </c>
      <c r="J1207" s="409">
        <f t="shared" si="313"/>
        <v>0.30199999999999999</v>
      </c>
      <c r="K1207" s="302">
        <f t="shared" si="317"/>
        <v>57.79</v>
      </c>
      <c r="L1207" s="301">
        <f t="shared" si="318"/>
        <v>3294.03</v>
      </c>
    </row>
    <row r="1208" spans="2:12" x14ac:dyDescent="0.25">
      <c r="B1208" s="307" t="s">
        <v>3581</v>
      </c>
      <c r="C1208" s="305" t="s">
        <v>1075</v>
      </c>
      <c r="D1208" s="305" t="s">
        <v>1336</v>
      </c>
      <c r="E1208" s="306" t="s">
        <v>1076</v>
      </c>
      <c r="F1208" s="305" t="s">
        <v>137</v>
      </c>
      <c r="G1208" s="304">
        <v>3</v>
      </c>
      <c r="H1208" s="303">
        <v>58.62</v>
      </c>
      <c r="I1208" s="280">
        <f t="shared" si="316"/>
        <v>175.86</v>
      </c>
      <c r="J1208" s="409">
        <f t="shared" si="313"/>
        <v>0.30199999999999999</v>
      </c>
      <c r="K1208" s="302">
        <f t="shared" si="317"/>
        <v>76.319999999999993</v>
      </c>
      <c r="L1208" s="301">
        <f t="shared" si="318"/>
        <v>228.96</v>
      </c>
    </row>
    <row r="1209" spans="2:12" x14ac:dyDescent="0.25">
      <c r="B1209" s="307" t="s">
        <v>3582</v>
      </c>
      <c r="C1209" s="305" t="s">
        <v>1938</v>
      </c>
      <c r="D1209" s="305" t="s">
        <v>1336</v>
      </c>
      <c r="E1209" s="306" t="s">
        <v>1939</v>
      </c>
      <c r="F1209" s="305" t="s">
        <v>137</v>
      </c>
      <c r="G1209" s="304">
        <v>42</v>
      </c>
      <c r="H1209" s="303">
        <v>50.79</v>
      </c>
      <c r="I1209" s="280">
        <f t="shared" si="316"/>
        <v>2133.1799999999998</v>
      </c>
      <c r="J1209" s="409">
        <f t="shared" si="313"/>
        <v>0.30199999999999999</v>
      </c>
      <c r="K1209" s="302">
        <f t="shared" si="317"/>
        <v>66.12</v>
      </c>
      <c r="L1209" s="301">
        <f t="shared" si="318"/>
        <v>2777.04</v>
      </c>
    </row>
    <row r="1210" spans="2:12" ht="25.5" x14ac:dyDescent="0.25">
      <c r="B1210" s="307" t="s">
        <v>3583</v>
      </c>
      <c r="C1210" s="305" t="s">
        <v>2650</v>
      </c>
      <c r="D1210" s="305" t="s">
        <v>164</v>
      </c>
      <c r="E1210" s="306" t="s">
        <v>2651</v>
      </c>
      <c r="F1210" s="305" t="s">
        <v>136</v>
      </c>
      <c r="G1210" s="304">
        <v>16</v>
      </c>
      <c r="H1210" s="303">
        <v>21.14</v>
      </c>
      <c r="I1210" s="280">
        <f t="shared" si="316"/>
        <v>338.24</v>
      </c>
      <c r="J1210" s="409">
        <f t="shared" si="313"/>
        <v>0.30199999999999999</v>
      </c>
      <c r="K1210" s="302">
        <f t="shared" si="317"/>
        <v>27.52</v>
      </c>
      <c r="L1210" s="301">
        <f t="shared" si="318"/>
        <v>440.32</v>
      </c>
    </row>
    <row r="1211" spans="2:12" x14ac:dyDescent="0.25">
      <c r="B1211" s="307" t="s">
        <v>3584</v>
      </c>
      <c r="C1211" s="305" t="s">
        <v>2653</v>
      </c>
      <c r="D1211" s="305" t="s">
        <v>1336</v>
      </c>
      <c r="E1211" s="306" t="s">
        <v>2654</v>
      </c>
      <c r="F1211" s="305" t="s">
        <v>137</v>
      </c>
      <c r="G1211" s="304">
        <v>29</v>
      </c>
      <c r="H1211" s="303">
        <v>17.78</v>
      </c>
      <c r="I1211" s="280">
        <f t="shared" si="316"/>
        <v>515.62</v>
      </c>
      <c r="J1211" s="409">
        <f t="shared" si="313"/>
        <v>0.30199999999999999</v>
      </c>
      <c r="K1211" s="302">
        <f t="shared" si="317"/>
        <v>23.14</v>
      </c>
      <c r="L1211" s="301">
        <f t="shared" si="318"/>
        <v>671.06</v>
      </c>
    </row>
    <row r="1212" spans="2:12" x14ac:dyDescent="0.25">
      <c r="B1212" s="307" t="s">
        <v>3585</v>
      </c>
      <c r="C1212" s="305" t="s">
        <v>843</v>
      </c>
      <c r="D1212" s="305" t="s">
        <v>1336</v>
      </c>
      <c r="E1212" s="306" t="s">
        <v>167</v>
      </c>
      <c r="F1212" s="305" t="s">
        <v>137</v>
      </c>
      <c r="G1212" s="304">
        <v>67</v>
      </c>
      <c r="H1212" s="303">
        <v>18.920000000000002</v>
      </c>
      <c r="I1212" s="280">
        <f t="shared" si="316"/>
        <v>1267.6400000000001</v>
      </c>
      <c r="J1212" s="409">
        <f t="shared" si="313"/>
        <v>0.30199999999999999</v>
      </c>
      <c r="K1212" s="302">
        <f t="shared" si="317"/>
        <v>24.63</v>
      </c>
      <c r="L1212" s="301">
        <f t="shared" si="318"/>
        <v>1650.21</v>
      </c>
    </row>
    <row r="1213" spans="2:12" x14ac:dyDescent="0.25">
      <c r="B1213" s="307" t="s">
        <v>3586</v>
      </c>
      <c r="C1213" s="305" t="s">
        <v>2657</v>
      </c>
      <c r="D1213" s="305" t="s">
        <v>1336</v>
      </c>
      <c r="E1213" s="306" t="s">
        <v>2658</v>
      </c>
      <c r="F1213" s="305" t="s">
        <v>137</v>
      </c>
      <c r="G1213" s="304">
        <v>4</v>
      </c>
      <c r="H1213" s="303">
        <v>25.85</v>
      </c>
      <c r="I1213" s="280">
        <f t="shared" si="316"/>
        <v>103.4</v>
      </c>
      <c r="J1213" s="409">
        <f t="shared" si="313"/>
        <v>0.30199999999999999</v>
      </c>
      <c r="K1213" s="302">
        <f t="shared" si="317"/>
        <v>33.65</v>
      </c>
      <c r="L1213" s="301">
        <f t="shared" si="318"/>
        <v>134.6</v>
      </c>
    </row>
    <row r="1214" spans="2:12" ht="12.75" customHeight="1" x14ac:dyDescent="0.25">
      <c r="B1214" s="307" t="s">
        <v>3587</v>
      </c>
      <c r="C1214" s="305" t="s">
        <v>1079</v>
      </c>
      <c r="D1214" s="305" t="s">
        <v>1336</v>
      </c>
      <c r="E1214" s="306" t="s">
        <v>1080</v>
      </c>
      <c r="F1214" s="305" t="s">
        <v>137</v>
      </c>
      <c r="G1214" s="304">
        <v>1</v>
      </c>
      <c r="H1214" s="303">
        <v>43.96</v>
      </c>
      <c r="I1214" s="280">
        <f t="shared" si="316"/>
        <v>43.96</v>
      </c>
      <c r="J1214" s="409">
        <f t="shared" si="313"/>
        <v>0.30199999999999999</v>
      </c>
      <c r="K1214" s="302">
        <f t="shared" si="317"/>
        <v>57.23</v>
      </c>
      <c r="L1214" s="301">
        <f t="shared" si="318"/>
        <v>57.23</v>
      </c>
    </row>
    <row r="1215" spans="2:12" x14ac:dyDescent="0.25">
      <c r="B1215" s="307" t="s">
        <v>3588</v>
      </c>
      <c r="C1215" s="305" t="s">
        <v>2661</v>
      </c>
      <c r="D1215" s="305" t="s">
        <v>1336</v>
      </c>
      <c r="E1215" s="306" t="s">
        <v>2662</v>
      </c>
      <c r="F1215" s="305" t="s">
        <v>137</v>
      </c>
      <c r="G1215" s="304">
        <v>8</v>
      </c>
      <c r="H1215" s="303">
        <v>51.98</v>
      </c>
      <c r="I1215" s="280">
        <f t="shared" si="316"/>
        <v>415.84</v>
      </c>
      <c r="J1215" s="409">
        <f t="shared" si="313"/>
        <v>0.30199999999999999</v>
      </c>
      <c r="K1215" s="302">
        <f t="shared" si="317"/>
        <v>67.67</v>
      </c>
      <c r="L1215" s="301">
        <f t="shared" si="318"/>
        <v>541.36</v>
      </c>
    </row>
    <row r="1216" spans="2:12" x14ac:dyDescent="0.25">
      <c r="B1216" s="307" t="s">
        <v>3589</v>
      </c>
      <c r="C1216" s="305" t="s">
        <v>3590</v>
      </c>
      <c r="D1216" s="305" t="s">
        <v>1336</v>
      </c>
      <c r="E1216" s="306" t="s">
        <v>3591</v>
      </c>
      <c r="F1216" s="305" t="s">
        <v>137</v>
      </c>
      <c r="G1216" s="304">
        <v>1</v>
      </c>
      <c r="H1216" s="303">
        <v>18.690000000000001</v>
      </c>
      <c r="I1216" s="280">
        <f t="shared" si="316"/>
        <v>18.690000000000001</v>
      </c>
      <c r="J1216" s="409">
        <f t="shared" si="313"/>
        <v>0.30199999999999999</v>
      </c>
      <c r="K1216" s="302">
        <f t="shared" si="317"/>
        <v>24.33</v>
      </c>
      <c r="L1216" s="301">
        <f t="shared" si="318"/>
        <v>24.33</v>
      </c>
    </row>
    <row r="1217" spans="2:12" x14ac:dyDescent="0.25">
      <c r="B1217" s="307" t="s">
        <v>3592</v>
      </c>
      <c r="C1217" s="305" t="s">
        <v>3593</v>
      </c>
      <c r="D1217" s="305" t="s">
        <v>1336</v>
      </c>
      <c r="E1217" s="306" t="s">
        <v>3594</v>
      </c>
      <c r="F1217" s="305" t="s">
        <v>137</v>
      </c>
      <c r="G1217" s="304">
        <v>2</v>
      </c>
      <c r="H1217" s="303">
        <v>46.37</v>
      </c>
      <c r="I1217" s="280">
        <f t="shared" si="316"/>
        <v>92.74</v>
      </c>
      <c r="J1217" s="409">
        <f t="shared" si="313"/>
        <v>0.30199999999999999</v>
      </c>
      <c r="K1217" s="302">
        <f t="shared" si="317"/>
        <v>60.37</v>
      </c>
      <c r="L1217" s="301">
        <f t="shared" si="318"/>
        <v>120.74</v>
      </c>
    </row>
    <row r="1218" spans="2:12" x14ac:dyDescent="0.25">
      <c r="B1218" s="307" t="s">
        <v>3595</v>
      </c>
      <c r="C1218" s="305" t="s">
        <v>1941</v>
      </c>
      <c r="D1218" s="305" t="s">
        <v>1336</v>
      </c>
      <c r="E1218" s="306" t="s">
        <v>1942</v>
      </c>
      <c r="F1218" s="305" t="s">
        <v>137</v>
      </c>
      <c r="G1218" s="304">
        <v>3</v>
      </c>
      <c r="H1218" s="303">
        <v>62.96</v>
      </c>
      <c r="I1218" s="280">
        <f t="shared" si="316"/>
        <v>188.88</v>
      </c>
      <c r="J1218" s="409">
        <f t="shared" si="313"/>
        <v>0.30199999999999999</v>
      </c>
      <c r="K1218" s="302">
        <f t="shared" si="317"/>
        <v>81.97</v>
      </c>
      <c r="L1218" s="301">
        <f t="shared" si="318"/>
        <v>245.91</v>
      </c>
    </row>
    <row r="1219" spans="2:12" ht="12.75" customHeight="1" x14ac:dyDescent="0.25">
      <c r="B1219" s="307" t="s">
        <v>3596</v>
      </c>
      <c r="C1219" s="305" t="s">
        <v>851</v>
      </c>
      <c r="D1219" s="305" t="s">
        <v>1336</v>
      </c>
      <c r="E1219" s="306" t="s">
        <v>176</v>
      </c>
      <c r="F1219" s="305" t="s">
        <v>137</v>
      </c>
      <c r="G1219" s="304">
        <v>18</v>
      </c>
      <c r="H1219" s="303">
        <v>36.08</v>
      </c>
      <c r="I1219" s="280">
        <f t="shared" si="316"/>
        <v>649.44000000000005</v>
      </c>
      <c r="J1219" s="409">
        <f t="shared" si="313"/>
        <v>0.30199999999999999</v>
      </c>
      <c r="K1219" s="302">
        <f t="shared" si="317"/>
        <v>46.97</v>
      </c>
      <c r="L1219" s="301">
        <f t="shared" si="318"/>
        <v>845.46</v>
      </c>
    </row>
    <row r="1220" spans="2:12" x14ac:dyDescent="0.25">
      <c r="B1220" s="307" t="s">
        <v>3597</v>
      </c>
      <c r="C1220" s="305" t="s">
        <v>853</v>
      </c>
      <c r="D1220" s="305" t="s">
        <v>1336</v>
      </c>
      <c r="E1220" s="306" t="s">
        <v>178</v>
      </c>
      <c r="F1220" s="305" t="s">
        <v>137</v>
      </c>
      <c r="G1220" s="304">
        <v>6</v>
      </c>
      <c r="H1220" s="303">
        <v>21.78</v>
      </c>
      <c r="I1220" s="280">
        <f t="shared" si="316"/>
        <v>130.68</v>
      </c>
      <c r="J1220" s="409">
        <f t="shared" si="313"/>
        <v>0.30199999999999999</v>
      </c>
      <c r="K1220" s="302">
        <f t="shared" si="317"/>
        <v>28.35</v>
      </c>
      <c r="L1220" s="301">
        <f t="shared" si="318"/>
        <v>170.1</v>
      </c>
    </row>
    <row r="1221" spans="2:12" x14ac:dyDescent="0.25">
      <c r="B1221" s="307" t="s">
        <v>3598</v>
      </c>
      <c r="C1221" s="305" t="s">
        <v>2670</v>
      </c>
      <c r="D1221" s="305" t="s">
        <v>1336</v>
      </c>
      <c r="E1221" s="306" t="s">
        <v>2671</v>
      </c>
      <c r="F1221" s="305" t="s">
        <v>137</v>
      </c>
      <c r="G1221" s="304">
        <v>13</v>
      </c>
      <c r="H1221" s="303">
        <v>29.22</v>
      </c>
      <c r="I1221" s="280">
        <f t="shared" si="316"/>
        <v>379.86</v>
      </c>
      <c r="J1221" s="409">
        <f t="shared" si="313"/>
        <v>0.30199999999999999</v>
      </c>
      <c r="K1221" s="302">
        <f t="shared" si="317"/>
        <v>38.04</v>
      </c>
      <c r="L1221" s="301">
        <f t="shared" si="318"/>
        <v>494.52</v>
      </c>
    </row>
    <row r="1222" spans="2:12" x14ac:dyDescent="0.25">
      <c r="B1222" s="307" t="s">
        <v>3599</v>
      </c>
      <c r="C1222" s="305" t="s">
        <v>851</v>
      </c>
      <c r="D1222" s="305" t="s">
        <v>1336</v>
      </c>
      <c r="E1222" s="306" t="s">
        <v>176</v>
      </c>
      <c r="F1222" s="305" t="s">
        <v>137</v>
      </c>
      <c r="G1222" s="304">
        <v>19</v>
      </c>
      <c r="H1222" s="303">
        <v>36.08</v>
      </c>
      <c r="I1222" s="280">
        <f t="shared" si="316"/>
        <v>685.52</v>
      </c>
      <c r="J1222" s="409">
        <f t="shared" si="313"/>
        <v>0.30199999999999999</v>
      </c>
      <c r="K1222" s="302">
        <f t="shared" si="317"/>
        <v>46.97</v>
      </c>
      <c r="L1222" s="301">
        <f t="shared" si="318"/>
        <v>892.43</v>
      </c>
    </row>
    <row r="1223" spans="2:12" x14ac:dyDescent="0.25">
      <c r="B1223" s="307" t="s">
        <v>3600</v>
      </c>
      <c r="C1223" s="305" t="s">
        <v>2674</v>
      </c>
      <c r="D1223" s="305" t="s">
        <v>1336</v>
      </c>
      <c r="E1223" s="306" t="s">
        <v>2675</v>
      </c>
      <c r="F1223" s="305" t="s">
        <v>137</v>
      </c>
      <c r="G1223" s="304">
        <v>3</v>
      </c>
      <c r="H1223" s="303">
        <v>19.46</v>
      </c>
      <c r="I1223" s="280">
        <f t="shared" si="316"/>
        <v>58.38</v>
      </c>
      <c r="J1223" s="409">
        <f t="shared" si="313"/>
        <v>0.30199999999999999</v>
      </c>
      <c r="K1223" s="302">
        <f t="shared" si="317"/>
        <v>25.33</v>
      </c>
      <c r="L1223" s="301">
        <f t="shared" si="318"/>
        <v>75.989999999999995</v>
      </c>
    </row>
    <row r="1224" spans="2:12" ht="25.5" x14ac:dyDescent="0.25">
      <c r="B1224" s="307" t="s">
        <v>3601</v>
      </c>
      <c r="C1224" s="305" t="s">
        <v>2677</v>
      </c>
      <c r="D1224" s="305" t="s">
        <v>164</v>
      </c>
      <c r="E1224" s="306" t="s">
        <v>2678</v>
      </c>
      <c r="F1224" s="305" t="s">
        <v>136</v>
      </c>
      <c r="G1224" s="304">
        <v>3</v>
      </c>
      <c r="H1224" s="303">
        <v>48.83</v>
      </c>
      <c r="I1224" s="280">
        <f t="shared" si="316"/>
        <v>146.49</v>
      </c>
      <c r="J1224" s="409">
        <f t="shared" si="313"/>
        <v>0.30199999999999999</v>
      </c>
      <c r="K1224" s="302">
        <f t="shared" si="317"/>
        <v>63.57</v>
      </c>
      <c r="L1224" s="301">
        <f t="shared" si="318"/>
        <v>190.71</v>
      </c>
    </row>
    <row r="1225" spans="2:12" ht="25.5" x14ac:dyDescent="0.25">
      <c r="B1225" s="307" t="s">
        <v>3602</v>
      </c>
      <c r="C1225" s="305" t="s">
        <v>3603</v>
      </c>
      <c r="D1225" s="305" t="s">
        <v>160</v>
      </c>
      <c r="E1225" s="306" t="s">
        <v>3604</v>
      </c>
      <c r="F1225" s="305" t="s">
        <v>159</v>
      </c>
      <c r="G1225" s="304">
        <v>2</v>
      </c>
      <c r="H1225" s="303">
        <v>76.709999999999994</v>
      </c>
      <c r="I1225" s="280">
        <f t="shared" si="316"/>
        <v>153.41999999999999</v>
      </c>
      <c r="J1225" s="409">
        <f t="shared" si="313"/>
        <v>0.30199999999999999</v>
      </c>
      <c r="K1225" s="302">
        <f t="shared" si="317"/>
        <v>99.87</v>
      </c>
      <c r="L1225" s="301">
        <f t="shared" si="318"/>
        <v>199.74</v>
      </c>
    </row>
    <row r="1226" spans="2:12" x14ac:dyDescent="0.25">
      <c r="B1226" s="307" t="s">
        <v>3605</v>
      </c>
      <c r="C1226" s="305" t="s">
        <v>854</v>
      </c>
      <c r="D1226" s="305" t="s">
        <v>1336</v>
      </c>
      <c r="E1226" s="306" t="s">
        <v>597</v>
      </c>
      <c r="F1226" s="305" t="s">
        <v>137</v>
      </c>
      <c r="G1226" s="304">
        <v>37</v>
      </c>
      <c r="H1226" s="303">
        <v>8.1999999999999993</v>
      </c>
      <c r="I1226" s="280">
        <f t="shared" si="316"/>
        <v>303.39999999999998</v>
      </c>
      <c r="J1226" s="409">
        <f t="shared" si="313"/>
        <v>0.30199999999999999</v>
      </c>
      <c r="K1226" s="302">
        <f t="shared" si="317"/>
        <v>10.67</v>
      </c>
      <c r="L1226" s="301">
        <f t="shared" si="318"/>
        <v>394.79</v>
      </c>
    </row>
    <row r="1227" spans="2:12" x14ac:dyDescent="0.25">
      <c r="B1227" s="307" t="s">
        <v>3606</v>
      </c>
      <c r="C1227" s="305" t="s">
        <v>856</v>
      </c>
      <c r="D1227" s="305" t="s">
        <v>1336</v>
      </c>
      <c r="E1227" s="306" t="s">
        <v>186</v>
      </c>
      <c r="F1227" s="305" t="s">
        <v>137</v>
      </c>
      <c r="G1227" s="304">
        <v>395</v>
      </c>
      <c r="H1227" s="303">
        <v>8.94</v>
      </c>
      <c r="I1227" s="280">
        <f t="shared" si="316"/>
        <v>3531.3</v>
      </c>
      <c r="J1227" s="409">
        <f t="shared" si="313"/>
        <v>0.30199999999999999</v>
      </c>
      <c r="K1227" s="302">
        <f t="shared" si="317"/>
        <v>11.63</v>
      </c>
      <c r="L1227" s="301">
        <f t="shared" si="318"/>
        <v>4593.8500000000004</v>
      </c>
    </row>
    <row r="1228" spans="2:12" ht="38.25" x14ac:dyDescent="0.25">
      <c r="B1228" s="307" t="s">
        <v>3607</v>
      </c>
      <c r="C1228" s="305" t="s">
        <v>2683</v>
      </c>
      <c r="D1228" s="305" t="s">
        <v>130</v>
      </c>
      <c r="E1228" s="306" t="s">
        <v>2684</v>
      </c>
      <c r="F1228" s="305" t="s">
        <v>159</v>
      </c>
      <c r="G1228" s="304">
        <v>8</v>
      </c>
      <c r="H1228" s="303">
        <v>42.09</v>
      </c>
      <c r="I1228" s="280">
        <f t="shared" si="316"/>
        <v>336.72</v>
      </c>
      <c r="J1228" s="409">
        <f t="shared" si="313"/>
        <v>0.30199999999999999</v>
      </c>
      <c r="K1228" s="302">
        <f t="shared" si="317"/>
        <v>54.8</v>
      </c>
      <c r="L1228" s="301">
        <f t="shared" si="318"/>
        <v>438.4</v>
      </c>
    </row>
    <row r="1229" spans="2:12" ht="12.75" customHeight="1" x14ac:dyDescent="0.25">
      <c r="B1229" s="307" t="s">
        <v>3608</v>
      </c>
      <c r="C1229" s="305" t="s">
        <v>2687</v>
      </c>
      <c r="D1229" s="305" t="s">
        <v>1336</v>
      </c>
      <c r="E1229" s="306" t="s">
        <v>2688</v>
      </c>
      <c r="F1229" s="305" t="s">
        <v>137</v>
      </c>
      <c r="G1229" s="304">
        <v>2</v>
      </c>
      <c r="H1229" s="303">
        <v>26.34</v>
      </c>
      <c r="I1229" s="280">
        <f t="shared" si="316"/>
        <v>52.68</v>
      </c>
      <c r="J1229" s="409">
        <f t="shared" si="313"/>
        <v>0.30199999999999999</v>
      </c>
      <c r="K1229" s="302">
        <f t="shared" si="317"/>
        <v>34.29</v>
      </c>
      <c r="L1229" s="301">
        <f t="shared" si="318"/>
        <v>68.58</v>
      </c>
    </row>
    <row r="1230" spans="2:12" x14ac:dyDescent="0.25">
      <c r="B1230" s="307" t="s">
        <v>3609</v>
      </c>
      <c r="C1230" s="305" t="s">
        <v>863</v>
      </c>
      <c r="D1230" s="305" t="s">
        <v>1336</v>
      </c>
      <c r="E1230" s="306" t="s">
        <v>187</v>
      </c>
      <c r="F1230" s="305" t="s">
        <v>137</v>
      </c>
      <c r="G1230" s="304">
        <v>10</v>
      </c>
      <c r="H1230" s="303">
        <v>22.44</v>
      </c>
      <c r="I1230" s="280">
        <f t="shared" si="316"/>
        <v>224.4</v>
      </c>
      <c r="J1230" s="409">
        <f t="shared" si="313"/>
        <v>0.30199999999999999</v>
      </c>
      <c r="K1230" s="302">
        <f t="shared" si="317"/>
        <v>29.21</v>
      </c>
      <c r="L1230" s="301">
        <f t="shared" si="318"/>
        <v>292.10000000000002</v>
      </c>
    </row>
    <row r="1231" spans="2:12" x14ac:dyDescent="0.25">
      <c r="B1231" s="307" t="s">
        <v>3610</v>
      </c>
      <c r="C1231" s="305" t="s">
        <v>1034</v>
      </c>
      <c r="D1231" s="305" t="s">
        <v>1336</v>
      </c>
      <c r="E1231" s="306" t="s">
        <v>1035</v>
      </c>
      <c r="F1231" s="305" t="s">
        <v>137</v>
      </c>
      <c r="G1231" s="304">
        <v>1</v>
      </c>
      <c r="H1231" s="303">
        <v>30.17</v>
      </c>
      <c r="I1231" s="280">
        <f t="shared" si="316"/>
        <v>30.17</v>
      </c>
      <c r="J1231" s="409">
        <f t="shared" si="313"/>
        <v>0.30199999999999999</v>
      </c>
      <c r="K1231" s="302">
        <f t="shared" si="317"/>
        <v>39.28</v>
      </c>
      <c r="L1231" s="301">
        <f t="shared" si="318"/>
        <v>39.28</v>
      </c>
    </row>
    <row r="1232" spans="2:12" x14ac:dyDescent="0.25">
      <c r="B1232" s="307" t="s">
        <v>3611</v>
      </c>
      <c r="C1232" s="305" t="s">
        <v>859</v>
      </c>
      <c r="D1232" s="305" t="s">
        <v>1336</v>
      </c>
      <c r="E1232" s="306" t="s">
        <v>179</v>
      </c>
      <c r="F1232" s="305" t="s">
        <v>141</v>
      </c>
      <c r="G1232" s="304">
        <v>272.18</v>
      </c>
      <c r="H1232" s="303">
        <v>23.66</v>
      </c>
      <c r="I1232" s="280">
        <f t="shared" si="316"/>
        <v>6439.77</v>
      </c>
      <c r="J1232" s="409">
        <f t="shared" si="313"/>
        <v>0.30199999999999999</v>
      </c>
      <c r="K1232" s="302">
        <f t="shared" si="317"/>
        <v>30.8</v>
      </c>
      <c r="L1232" s="301">
        <f t="shared" si="318"/>
        <v>8383.14</v>
      </c>
    </row>
    <row r="1233" spans="2:12" ht="25.5" x14ac:dyDescent="0.25">
      <c r="B1233" s="307" t="s">
        <v>3612</v>
      </c>
      <c r="C1233" s="305" t="s">
        <v>1952</v>
      </c>
      <c r="D1233" s="305" t="s">
        <v>130</v>
      </c>
      <c r="E1233" s="306" t="s">
        <v>1953</v>
      </c>
      <c r="F1233" s="305" t="s">
        <v>188</v>
      </c>
      <c r="G1233" s="304">
        <v>72.17</v>
      </c>
      <c r="H1233" s="303">
        <v>65.349999999999994</v>
      </c>
      <c r="I1233" s="280">
        <f t="shared" si="316"/>
        <v>4716.3</v>
      </c>
      <c r="J1233" s="409">
        <f t="shared" si="313"/>
        <v>0.30199999999999999</v>
      </c>
      <c r="K1233" s="302">
        <f t="shared" si="317"/>
        <v>85.08</v>
      </c>
      <c r="L1233" s="301">
        <f t="shared" si="318"/>
        <v>6140.22</v>
      </c>
    </row>
    <row r="1234" spans="2:12" ht="12.75" customHeight="1" x14ac:dyDescent="0.25">
      <c r="B1234" s="307" t="s">
        <v>3613</v>
      </c>
      <c r="C1234" s="305" t="s">
        <v>1955</v>
      </c>
      <c r="D1234" s="305" t="s">
        <v>130</v>
      </c>
      <c r="E1234" s="306" t="s">
        <v>1956</v>
      </c>
      <c r="F1234" s="305" t="s">
        <v>188</v>
      </c>
      <c r="G1234" s="304">
        <v>29.68</v>
      </c>
      <c r="H1234" s="303">
        <v>93.95</v>
      </c>
      <c r="I1234" s="280">
        <f t="shared" si="316"/>
        <v>2788.43</v>
      </c>
      <c r="J1234" s="409">
        <f t="shared" si="313"/>
        <v>0.30199999999999999</v>
      </c>
      <c r="K1234" s="302">
        <f t="shared" si="317"/>
        <v>122.32</v>
      </c>
      <c r="L1234" s="301">
        <f t="shared" si="318"/>
        <v>3630.45</v>
      </c>
    </row>
    <row r="1235" spans="2:12" x14ac:dyDescent="0.25">
      <c r="B1235" s="307" t="s">
        <v>3614</v>
      </c>
      <c r="C1235" s="305" t="s">
        <v>846</v>
      </c>
      <c r="D1235" s="305" t="s">
        <v>1336</v>
      </c>
      <c r="E1235" s="306" t="s">
        <v>170</v>
      </c>
      <c r="F1235" s="305" t="s">
        <v>137</v>
      </c>
      <c r="G1235" s="304">
        <v>35</v>
      </c>
      <c r="H1235" s="303">
        <v>16.48</v>
      </c>
      <c r="I1235" s="280">
        <f t="shared" si="316"/>
        <v>576.79999999999995</v>
      </c>
      <c r="J1235" s="409">
        <f t="shared" si="313"/>
        <v>0.30199999999999999</v>
      </c>
      <c r="K1235" s="302">
        <f t="shared" si="317"/>
        <v>21.45</v>
      </c>
      <c r="L1235" s="301">
        <f t="shared" si="318"/>
        <v>750.75</v>
      </c>
    </row>
    <row r="1236" spans="2:12" x14ac:dyDescent="0.25">
      <c r="B1236" s="307" t="s">
        <v>3615</v>
      </c>
      <c r="C1236" s="305" t="s">
        <v>850</v>
      </c>
      <c r="D1236" s="305" t="s">
        <v>1336</v>
      </c>
      <c r="E1236" s="306" t="s">
        <v>175</v>
      </c>
      <c r="F1236" s="305" t="s">
        <v>137</v>
      </c>
      <c r="G1236" s="304">
        <v>79</v>
      </c>
      <c r="H1236" s="303">
        <v>18.309999999999999</v>
      </c>
      <c r="I1236" s="280">
        <f t="shared" si="316"/>
        <v>1446.49</v>
      </c>
      <c r="J1236" s="409">
        <f t="shared" si="313"/>
        <v>0.30199999999999999</v>
      </c>
      <c r="K1236" s="302">
        <f t="shared" si="317"/>
        <v>23.83</v>
      </c>
      <c r="L1236" s="301">
        <f t="shared" si="318"/>
        <v>1882.57</v>
      </c>
    </row>
    <row r="1237" spans="2:12" x14ac:dyDescent="0.25">
      <c r="B1237" s="307" t="s">
        <v>3616</v>
      </c>
      <c r="C1237" s="305" t="s">
        <v>849</v>
      </c>
      <c r="D1237" s="305" t="s">
        <v>1336</v>
      </c>
      <c r="E1237" s="306" t="s">
        <v>174</v>
      </c>
      <c r="F1237" s="305" t="s">
        <v>137</v>
      </c>
      <c r="G1237" s="304">
        <v>113</v>
      </c>
      <c r="H1237" s="303">
        <v>16.5</v>
      </c>
      <c r="I1237" s="280">
        <f t="shared" si="316"/>
        <v>1864.5</v>
      </c>
      <c r="J1237" s="409">
        <f t="shared" si="313"/>
        <v>0.30199999999999999</v>
      </c>
      <c r="K1237" s="302">
        <f t="shared" si="317"/>
        <v>21.48</v>
      </c>
      <c r="L1237" s="301">
        <f t="shared" si="318"/>
        <v>2427.2399999999998</v>
      </c>
    </row>
    <row r="1238" spans="2:12" x14ac:dyDescent="0.25">
      <c r="B1238" s="307" t="s">
        <v>3617</v>
      </c>
      <c r="C1238" s="305" t="s">
        <v>3618</v>
      </c>
      <c r="D1238" s="305" t="s">
        <v>1336</v>
      </c>
      <c r="E1238" s="306" t="s">
        <v>3619</v>
      </c>
      <c r="F1238" s="305" t="s">
        <v>137</v>
      </c>
      <c r="G1238" s="304">
        <v>2</v>
      </c>
      <c r="H1238" s="303">
        <v>17.59</v>
      </c>
      <c r="I1238" s="280">
        <f t="shared" si="316"/>
        <v>35.18</v>
      </c>
      <c r="J1238" s="409">
        <f t="shared" si="313"/>
        <v>0.30199999999999999</v>
      </c>
      <c r="K1238" s="302">
        <f t="shared" si="317"/>
        <v>22.9</v>
      </c>
      <c r="L1238" s="301">
        <f t="shared" si="318"/>
        <v>45.8</v>
      </c>
    </row>
    <row r="1239" spans="2:12" ht="12.75" customHeight="1" x14ac:dyDescent="0.25">
      <c r="B1239" s="307" t="s">
        <v>3620</v>
      </c>
      <c r="C1239" s="305" t="s">
        <v>867</v>
      </c>
      <c r="D1239" s="305" t="s">
        <v>1336</v>
      </c>
      <c r="E1239" s="306" t="s">
        <v>184</v>
      </c>
      <c r="F1239" s="305" t="s">
        <v>137</v>
      </c>
      <c r="G1239" s="304">
        <v>61</v>
      </c>
      <c r="H1239" s="303">
        <v>18.850000000000001</v>
      </c>
      <c r="I1239" s="280">
        <f t="shared" si="316"/>
        <v>1149.8499999999999</v>
      </c>
      <c r="J1239" s="409">
        <f t="shared" si="313"/>
        <v>0.30199999999999999</v>
      </c>
      <c r="K1239" s="302">
        <f t="shared" si="317"/>
        <v>24.54</v>
      </c>
      <c r="L1239" s="301">
        <f t="shared" si="318"/>
        <v>1496.94</v>
      </c>
    </row>
    <row r="1240" spans="2:12" x14ac:dyDescent="0.25">
      <c r="B1240" s="307" t="s">
        <v>3621</v>
      </c>
      <c r="C1240" s="305" t="s">
        <v>868</v>
      </c>
      <c r="D1240" s="305" t="s">
        <v>1336</v>
      </c>
      <c r="E1240" s="306" t="s">
        <v>271</v>
      </c>
      <c r="F1240" s="305" t="s">
        <v>137</v>
      </c>
      <c r="G1240" s="304">
        <v>6</v>
      </c>
      <c r="H1240" s="303">
        <v>28.24</v>
      </c>
      <c r="I1240" s="280">
        <f t="shared" si="316"/>
        <v>169.44</v>
      </c>
      <c r="J1240" s="409">
        <f t="shared" si="313"/>
        <v>0.30199999999999999</v>
      </c>
      <c r="K1240" s="302">
        <f t="shared" si="317"/>
        <v>36.76</v>
      </c>
      <c r="L1240" s="301">
        <f t="shared" si="318"/>
        <v>220.56</v>
      </c>
    </row>
    <row r="1241" spans="2:12" ht="38.25" x14ac:dyDescent="0.25">
      <c r="B1241" s="307" t="s">
        <v>3622</v>
      </c>
      <c r="C1241" s="305" t="s">
        <v>2707</v>
      </c>
      <c r="D1241" s="305" t="s">
        <v>160</v>
      </c>
      <c r="E1241" s="306" t="s">
        <v>2708</v>
      </c>
      <c r="F1241" s="305" t="s">
        <v>159</v>
      </c>
      <c r="G1241" s="304">
        <v>3</v>
      </c>
      <c r="H1241" s="303">
        <v>25.97</v>
      </c>
      <c r="I1241" s="280">
        <f t="shared" si="316"/>
        <v>77.91</v>
      </c>
      <c r="J1241" s="409">
        <f t="shared" si="313"/>
        <v>0.30199999999999999</v>
      </c>
      <c r="K1241" s="302">
        <f t="shared" si="317"/>
        <v>33.81</v>
      </c>
      <c r="L1241" s="301">
        <f t="shared" si="318"/>
        <v>101.43</v>
      </c>
    </row>
    <row r="1242" spans="2:12" ht="38.25" x14ac:dyDescent="0.25">
      <c r="B1242" s="307" t="s">
        <v>3623</v>
      </c>
      <c r="C1242" s="305" t="s">
        <v>2710</v>
      </c>
      <c r="D1242" s="305" t="s">
        <v>160</v>
      </c>
      <c r="E1242" s="306" t="s">
        <v>2711</v>
      </c>
      <c r="F1242" s="305" t="s">
        <v>159</v>
      </c>
      <c r="G1242" s="304">
        <v>15</v>
      </c>
      <c r="H1242" s="303">
        <v>16.72</v>
      </c>
      <c r="I1242" s="280">
        <f t="shared" si="316"/>
        <v>250.8</v>
      </c>
      <c r="J1242" s="409">
        <f t="shared" si="313"/>
        <v>0.30199999999999999</v>
      </c>
      <c r="K1242" s="302">
        <f t="shared" si="317"/>
        <v>21.76</v>
      </c>
      <c r="L1242" s="301">
        <f t="shared" si="318"/>
        <v>326.39999999999998</v>
      </c>
    </row>
    <row r="1243" spans="2:12" ht="38.25" x14ac:dyDescent="0.25">
      <c r="B1243" s="307" t="s">
        <v>3624</v>
      </c>
      <c r="C1243" s="305" t="s">
        <v>2713</v>
      </c>
      <c r="D1243" s="305" t="s">
        <v>160</v>
      </c>
      <c r="E1243" s="306" t="s">
        <v>2714</v>
      </c>
      <c r="F1243" s="305" t="s">
        <v>159</v>
      </c>
      <c r="G1243" s="304">
        <v>6</v>
      </c>
      <c r="H1243" s="303">
        <v>8.98</v>
      </c>
      <c r="I1243" s="280">
        <f t="shared" si="316"/>
        <v>53.88</v>
      </c>
      <c r="J1243" s="409">
        <f t="shared" si="313"/>
        <v>0.30199999999999999</v>
      </c>
      <c r="K1243" s="302">
        <f t="shared" si="317"/>
        <v>11.69</v>
      </c>
      <c r="L1243" s="301">
        <f t="shared" si="318"/>
        <v>70.14</v>
      </c>
    </row>
    <row r="1244" spans="2:12" x14ac:dyDescent="0.25">
      <c r="B1244" s="314" t="s">
        <v>3625</v>
      </c>
      <c r="C1244" s="311" t="s">
        <v>379</v>
      </c>
      <c r="D1244" s="311"/>
      <c r="E1244" s="312" t="s">
        <v>1960</v>
      </c>
      <c r="F1244" s="311"/>
      <c r="G1244" s="313"/>
      <c r="H1244" s="312" t="s">
        <v>73</v>
      </c>
      <c r="I1244" s="311">
        <f>SUBTOTAL(9,I1245:I1292)</f>
        <v>59906.22</v>
      </c>
      <c r="J1244" s="310"/>
      <c r="K1244" s="309"/>
      <c r="L1244" s="308">
        <f>SUBTOTAL(9,L1245:L1292)</f>
        <v>77983.77</v>
      </c>
    </row>
    <row r="1245" spans="2:12" x14ac:dyDescent="0.25">
      <c r="B1245" s="307" t="s">
        <v>3626</v>
      </c>
      <c r="C1245" s="305" t="s">
        <v>865</v>
      </c>
      <c r="D1245" s="305" t="s">
        <v>1336</v>
      </c>
      <c r="E1245" s="306" t="s">
        <v>171</v>
      </c>
      <c r="F1245" s="305" t="s">
        <v>137</v>
      </c>
      <c r="G1245" s="304">
        <v>4</v>
      </c>
      <c r="H1245" s="303">
        <v>23.94</v>
      </c>
      <c r="I1245" s="280">
        <f t="shared" ref="I1245:I1292" si="319">TRUNC(G1245 * H1245, 2)</f>
        <v>95.76</v>
      </c>
      <c r="J1245" s="409">
        <f t="shared" si="313"/>
        <v>0.30199999999999999</v>
      </c>
      <c r="K1245" s="302">
        <f t="shared" ref="K1245:K1292" si="320">TRUNC(H1245 * (1 + J1245), 2)</f>
        <v>31.16</v>
      </c>
      <c r="L1245" s="301">
        <f t="shared" ref="L1245:L1292" si="321">TRUNC(G1245 * K1245, 2)</f>
        <v>124.64</v>
      </c>
    </row>
    <row r="1246" spans="2:12" ht="12.75" customHeight="1" x14ac:dyDescent="0.25">
      <c r="B1246" s="307" t="s">
        <v>3627</v>
      </c>
      <c r="C1246" s="305" t="s">
        <v>844</v>
      </c>
      <c r="D1246" s="305" t="s">
        <v>1336</v>
      </c>
      <c r="E1246" s="306" t="s">
        <v>168</v>
      </c>
      <c r="F1246" s="305" t="s">
        <v>137</v>
      </c>
      <c r="G1246" s="304">
        <v>8</v>
      </c>
      <c r="H1246" s="303">
        <v>29.54</v>
      </c>
      <c r="I1246" s="280">
        <f t="shared" si="319"/>
        <v>236.32</v>
      </c>
      <c r="J1246" s="409">
        <f t="shared" si="313"/>
        <v>0.30199999999999999</v>
      </c>
      <c r="K1246" s="302">
        <f t="shared" si="320"/>
        <v>38.46</v>
      </c>
      <c r="L1246" s="301">
        <f t="shared" si="321"/>
        <v>307.68</v>
      </c>
    </row>
    <row r="1247" spans="2:12" ht="12.75" customHeight="1" x14ac:dyDescent="0.25">
      <c r="B1247" s="307" t="s">
        <v>3628</v>
      </c>
      <c r="C1247" s="305" t="s">
        <v>2623</v>
      </c>
      <c r="D1247" s="305" t="s">
        <v>1336</v>
      </c>
      <c r="E1247" s="306" t="s">
        <v>2624</v>
      </c>
      <c r="F1247" s="305" t="s">
        <v>137</v>
      </c>
      <c r="G1247" s="304">
        <v>3</v>
      </c>
      <c r="H1247" s="303">
        <v>24.33</v>
      </c>
      <c r="I1247" s="280">
        <f t="shared" si="319"/>
        <v>72.989999999999995</v>
      </c>
      <c r="J1247" s="409">
        <f t="shared" si="313"/>
        <v>0.30199999999999999</v>
      </c>
      <c r="K1247" s="302">
        <f t="shared" si="320"/>
        <v>31.67</v>
      </c>
      <c r="L1247" s="301">
        <f t="shared" si="321"/>
        <v>95.01</v>
      </c>
    </row>
    <row r="1248" spans="2:12" ht="12.75" customHeight="1" x14ac:dyDescent="0.25">
      <c r="B1248" s="307" t="s">
        <v>3629</v>
      </c>
      <c r="C1248" s="305" t="s">
        <v>847</v>
      </c>
      <c r="D1248" s="305" t="s">
        <v>1336</v>
      </c>
      <c r="E1248" s="306" t="s">
        <v>172</v>
      </c>
      <c r="F1248" s="305" t="s">
        <v>137</v>
      </c>
      <c r="G1248" s="304">
        <v>42</v>
      </c>
      <c r="H1248" s="303">
        <v>29.16</v>
      </c>
      <c r="I1248" s="280">
        <f t="shared" si="319"/>
        <v>1224.72</v>
      </c>
      <c r="J1248" s="409">
        <f t="shared" si="313"/>
        <v>0.30199999999999999</v>
      </c>
      <c r="K1248" s="302">
        <f t="shared" si="320"/>
        <v>37.96</v>
      </c>
      <c r="L1248" s="301">
        <f t="shared" si="321"/>
        <v>1594.32</v>
      </c>
    </row>
    <row r="1249" spans="2:12" ht="12.75" customHeight="1" x14ac:dyDescent="0.25">
      <c r="B1249" s="307" t="s">
        <v>3630</v>
      </c>
      <c r="C1249" s="305" t="s">
        <v>1968</v>
      </c>
      <c r="D1249" s="305" t="s">
        <v>160</v>
      </c>
      <c r="E1249" s="306" t="s">
        <v>1969</v>
      </c>
      <c r="F1249" s="305" t="s">
        <v>159</v>
      </c>
      <c r="G1249" s="304">
        <v>10</v>
      </c>
      <c r="H1249" s="303">
        <v>98.79</v>
      </c>
      <c r="I1249" s="280">
        <f t="shared" si="319"/>
        <v>987.9</v>
      </c>
      <c r="J1249" s="409">
        <f t="shared" si="313"/>
        <v>0.30199999999999999</v>
      </c>
      <c r="K1249" s="302">
        <f t="shared" si="320"/>
        <v>128.62</v>
      </c>
      <c r="L1249" s="301">
        <f t="shared" si="321"/>
        <v>1286.2</v>
      </c>
    </row>
    <row r="1250" spans="2:12" ht="12.75" customHeight="1" x14ac:dyDescent="0.25">
      <c r="B1250" s="307" t="s">
        <v>3631</v>
      </c>
      <c r="C1250" s="305" t="s">
        <v>986</v>
      </c>
      <c r="D1250" s="305" t="s">
        <v>1336</v>
      </c>
      <c r="E1250" s="306" t="s">
        <v>987</v>
      </c>
      <c r="F1250" s="305" t="s">
        <v>137</v>
      </c>
      <c r="G1250" s="304">
        <v>6</v>
      </c>
      <c r="H1250" s="303">
        <v>43.87</v>
      </c>
      <c r="I1250" s="280">
        <f t="shared" si="319"/>
        <v>263.22000000000003</v>
      </c>
      <c r="J1250" s="409">
        <f t="shared" si="313"/>
        <v>0.30199999999999999</v>
      </c>
      <c r="K1250" s="302">
        <f t="shared" si="320"/>
        <v>57.11</v>
      </c>
      <c r="L1250" s="301">
        <f t="shared" si="321"/>
        <v>342.66</v>
      </c>
    </row>
    <row r="1251" spans="2:12" ht="12.75" customHeight="1" x14ac:dyDescent="0.25">
      <c r="B1251" s="307" t="s">
        <v>3632</v>
      </c>
      <c r="C1251" s="305" t="s">
        <v>852</v>
      </c>
      <c r="D1251" s="305" t="s">
        <v>1336</v>
      </c>
      <c r="E1251" s="306" t="s">
        <v>177</v>
      </c>
      <c r="F1251" s="305" t="s">
        <v>137</v>
      </c>
      <c r="G1251" s="304">
        <v>2</v>
      </c>
      <c r="H1251" s="303">
        <v>46.12</v>
      </c>
      <c r="I1251" s="280">
        <f t="shared" si="319"/>
        <v>92.24</v>
      </c>
      <c r="J1251" s="409">
        <f t="shared" si="313"/>
        <v>0.30199999999999999</v>
      </c>
      <c r="K1251" s="302">
        <f t="shared" si="320"/>
        <v>60.04</v>
      </c>
      <c r="L1251" s="301">
        <f t="shared" si="321"/>
        <v>120.08</v>
      </c>
    </row>
    <row r="1252" spans="2:12" ht="12.75" customHeight="1" x14ac:dyDescent="0.25">
      <c r="B1252" s="307" t="s">
        <v>3633</v>
      </c>
      <c r="C1252" s="305" t="s">
        <v>1971</v>
      </c>
      <c r="D1252" s="305" t="s">
        <v>160</v>
      </c>
      <c r="E1252" s="306" t="s">
        <v>1972</v>
      </c>
      <c r="F1252" s="305" t="s">
        <v>159</v>
      </c>
      <c r="G1252" s="304">
        <v>4</v>
      </c>
      <c r="H1252" s="303">
        <v>280.32</v>
      </c>
      <c r="I1252" s="280">
        <f t="shared" si="319"/>
        <v>1121.28</v>
      </c>
      <c r="J1252" s="409">
        <f t="shared" si="313"/>
        <v>0.30199999999999999</v>
      </c>
      <c r="K1252" s="302">
        <f t="shared" si="320"/>
        <v>364.97</v>
      </c>
      <c r="L1252" s="301">
        <f t="shared" si="321"/>
        <v>1459.88</v>
      </c>
    </row>
    <row r="1253" spans="2:12" ht="12.75" customHeight="1" x14ac:dyDescent="0.25">
      <c r="B1253" s="307" t="s">
        <v>3634</v>
      </c>
      <c r="C1253" s="305" t="s">
        <v>862</v>
      </c>
      <c r="D1253" s="305" t="s">
        <v>1336</v>
      </c>
      <c r="E1253" s="306" t="s">
        <v>361</v>
      </c>
      <c r="F1253" s="305" t="s">
        <v>137</v>
      </c>
      <c r="G1253" s="304">
        <v>15</v>
      </c>
      <c r="H1253" s="303">
        <v>13.15</v>
      </c>
      <c r="I1253" s="280">
        <f t="shared" si="319"/>
        <v>197.25</v>
      </c>
      <c r="J1253" s="409">
        <f t="shared" si="313"/>
        <v>0.30199999999999999</v>
      </c>
      <c r="K1253" s="302">
        <f t="shared" si="320"/>
        <v>17.12</v>
      </c>
      <c r="L1253" s="301">
        <f t="shared" si="321"/>
        <v>256.8</v>
      </c>
    </row>
    <row r="1254" spans="2:12" ht="12.75" customHeight="1" x14ac:dyDescent="0.25">
      <c r="B1254" s="307" t="s">
        <v>3635</v>
      </c>
      <c r="C1254" s="305" t="s">
        <v>855</v>
      </c>
      <c r="D1254" s="305" t="s">
        <v>1336</v>
      </c>
      <c r="E1254" s="306" t="s">
        <v>228</v>
      </c>
      <c r="F1254" s="305" t="s">
        <v>137</v>
      </c>
      <c r="G1254" s="304">
        <v>96</v>
      </c>
      <c r="H1254" s="303">
        <v>15.91</v>
      </c>
      <c r="I1254" s="280">
        <f t="shared" si="319"/>
        <v>1527.36</v>
      </c>
      <c r="J1254" s="409">
        <f t="shared" si="313"/>
        <v>0.30199999999999999</v>
      </c>
      <c r="K1254" s="302">
        <f t="shared" si="320"/>
        <v>20.71</v>
      </c>
      <c r="L1254" s="301">
        <f t="shared" si="321"/>
        <v>1988.16</v>
      </c>
    </row>
    <row r="1255" spans="2:12" ht="12.75" customHeight="1" x14ac:dyDescent="0.25">
      <c r="B1255" s="307" t="s">
        <v>3636</v>
      </c>
      <c r="C1255" s="305" t="s">
        <v>864</v>
      </c>
      <c r="D1255" s="305" t="s">
        <v>1336</v>
      </c>
      <c r="E1255" s="306" t="s">
        <v>180</v>
      </c>
      <c r="F1255" s="305" t="s">
        <v>141</v>
      </c>
      <c r="G1255" s="304">
        <v>73.05</v>
      </c>
      <c r="H1255" s="303">
        <v>38.049999999999997</v>
      </c>
      <c r="I1255" s="280">
        <f t="shared" si="319"/>
        <v>2779.55</v>
      </c>
      <c r="J1255" s="409">
        <f t="shared" si="313"/>
        <v>0.30199999999999999</v>
      </c>
      <c r="K1255" s="302">
        <f t="shared" si="320"/>
        <v>49.54</v>
      </c>
      <c r="L1255" s="301">
        <f t="shared" si="321"/>
        <v>3618.89</v>
      </c>
    </row>
    <row r="1256" spans="2:12" ht="12.75" customHeight="1" x14ac:dyDescent="0.25">
      <c r="B1256" s="307" t="s">
        <v>3637</v>
      </c>
      <c r="C1256" s="305" t="s">
        <v>857</v>
      </c>
      <c r="D1256" s="305" t="s">
        <v>1336</v>
      </c>
      <c r="E1256" s="306" t="s">
        <v>182</v>
      </c>
      <c r="F1256" s="305" t="s">
        <v>141</v>
      </c>
      <c r="G1256" s="304">
        <v>310.22000000000003</v>
      </c>
      <c r="H1256" s="303">
        <v>40.58</v>
      </c>
      <c r="I1256" s="280">
        <f t="shared" si="319"/>
        <v>12588.72</v>
      </c>
      <c r="J1256" s="409">
        <f t="shared" si="313"/>
        <v>0.30199999999999999</v>
      </c>
      <c r="K1256" s="302">
        <f t="shared" si="320"/>
        <v>52.83</v>
      </c>
      <c r="L1256" s="301">
        <f t="shared" si="321"/>
        <v>16388.919999999998</v>
      </c>
    </row>
    <row r="1257" spans="2:12" ht="12.75" customHeight="1" x14ac:dyDescent="0.25">
      <c r="B1257" s="307" t="s">
        <v>3638</v>
      </c>
      <c r="C1257" s="305" t="s">
        <v>2692</v>
      </c>
      <c r="D1257" s="305" t="s">
        <v>1336</v>
      </c>
      <c r="E1257" s="306" t="s">
        <v>2693</v>
      </c>
      <c r="F1257" s="305" t="s">
        <v>188</v>
      </c>
      <c r="G1257" s="304">
        <v>181.26</v>
      </c>
      <c r="H1257" s="303">
        <v>68.239999999999995</v>
      </c>
      <c r="I1257" s="280">
        <f t="shared" si="319"/>
        <v>12369.18</v>
      </c>
      <c r="J1257" s="409">
        <f t="shared" si="313"/>
        <v>0.30199999999999999</v>
      </c>
      <c r="K1257" s="302">
        <f t="shared" si="320"/>
        <v>88.84</v>
      </c>
      <c r="L1257" s="301">
        <f t="shared" si="321"/>
        <v>16103.13</v>
      </c>
    </row>
    <row r="1258" spans="2:12" ht="12.75" customHeight="1" x14ac:dyDescent="0.25">
      <c r="B1258" s="307" t="s">
        <v>3639</v>
      </c>
      <c r="C1258" s="305" t="s">
        <v>1929</v>
      </c>
      <c r="D1258" s="305" t="s">
        <v>160</v>
      </c>
      <c r="E1258" s="306" t="s">
        <v>1930</v>
      </c>
      <c r="F1258" s="305" t="s">
        <v>159</v>
      </c>
      <c r="G1258" s="304">
        <v>53</v>
      </c>
      <c r="H1258" s="303">
        <v>48.82</v>
      </c>
      <c r="I1258" s="280">
        <f t="shared" si="319"/>
        <v>2587.46</v>
      </c>
      <c r="J1258" s="409">
        <f t="shared" si="313"/>
        <v>0.30199999999999999</v>
      </c>
      <c r="K1258" s="302">
        <f t="shared" si="320"/>
        <v>63.56</v>
      </c>
      <c r="L1258" s="301">
        <f t="shared" si="321"/>
        <v>3368.68</v>
      </c>
    </row>
    <row r="1259" spans="2:12" ht="12.75" customHeight="1" x14ac:dyDescent="0.25">
      <c r="B1259" s="307" t="s">
        <v>3640</v>
      </c>
      <c r="C1259" s="305" t="s">
        <v>1938</v>
      </c>
      <c r="D1259" s="305" t="s">
        <v>1336</v>
      </c>
      <c r="E1259" s="306" t="s">
        <v>1939</v>
      </c>
      <c r="F1259" s="305" t="s">
        <v>137</v>
      </c>
      <c r="G1259" s="304">
        <v>10</v>
      </c>
      <c r="H1259" s="303">
        <v>50.79</v>
      </c>
      <c r="I1259" s="280">
        <f t="shared" si="319"/>
        <v>507.9</v>
      </c>
      <c r="J1259" s="409">
        <f t="shared" si="313"/>
        <v>0.30199999999999999</v>
      </c>
      <c r="K1259" s="302">
        <f t="shared" si="320"/>
        <v>66.12</v>
      </c>
      <c r="L1259" s="301">
        <f t="shared" si="321"/>
        <v>661.2</v>
      </c>
    </row>
    <row r="1260" spans="2:12" ht="12.75" customHeight="1" x14ac:dyDescent="0.25">
      <c r="B1260" s="307" t="s">
        <v>3641</v>
      </c>
      <c r="C1260" s="305" t="s">
        <v>3642</v>
      </c>
      <c r="D1260" s="305" t="s">
        <v>160</v>
      </c>
      <c r="E1260" s="306" t="s">
        <v>3643</v>
      </c>
      <c r="F1260" s="305" t="s">
        <v>159</v>
      </c>
      <c r="G1260" s="304">
        <v>2</v>
      </c>
      <c r="H1260" s="303">
        <v>54.73</v>
      </c>
      <c r="I1260" s="280">
        <f t="shared" si="319"/>
        <v>109.46</v>
      </c>
      <c r="J1260" s="409">
        <f t="shared" si="313"/>
        <v>0.30199999999999999</v>
      </c>
      <c r="K1260" s="302">
        <f t="shared" si="320"/>
        <v>71.25</v>
      </c>
      <c r="L1260" s="301">
        <f t="shared" si="321"/>
        <v>142.5</v>
      </c>
    </row>
    <row r="1261" spans="2:12" ht="12.75" customHeight="1" x14ac:dyDescent="0.25">
      <c r="B1261" s="307" t="s">
        <v>3644</v>
      </c>
      <c r="C1261" s="305" t="s">
        <v>1079</v>
      </c>
      <c r="D1261" s="305" t="s">
        <v>1336</v>
      </c>
      <c r="E1261" s="306" t="s">
        <v>1080</v>
      </c>
      <c r="F1261" s="305" t="s">
        <v>137</v>
      </c>
      <c r="G1261" s="304">
        <v>4</v>
      </c>
      <c r="H1261" s="303">
        <v>43.96</v>
      </c>
      <c r="I1261" s="280">
        <f t="shared" si="319"/>
        <v>175.84</v>
      </c>
      <c r="J1261" s="409">
        <f t="shared" si="313"/>
        <v>0.30199999999999999</v>
      </c>
      <c r="K1261" s="302">
        <f t="shared" si="320"/>
        <v>57.23</v>
      </c>
      <c r="L1261" s="301">
        <f t="shared" si="321"/>
        <v>228.92</v>
      </c>
    </row>
    <row r="1262" spans="2:12" ht="12.75" customHeight="1" x14ac:dyDescent="0.25">
      <c r="B1262" s="307" t="s">
        <v>3645</v>
      </c>
      <c r="C1262" s="305" t="s">
        <v>2661</v>
      </c>
      <c r="D1262" s="305" t="s">
        <v>1336</v>
      </c>
      <c r="E1262" s="306" t="s">
        <v>2662</v>
      </c>
      <c r="F1262" s="305" t="s">
        <v>137</v>
      </c>
      <c r="G1262" s="304">
        <v>17</v>
      </c>
      <c r="H1262" s="303">
        <v>51.98</v>
      </c>
      <c r="I1262" s="280">
        <f t="shared" si="319"/>
        <v>883.66</v>
      </c>
      <c r="J1262" s="409">
        <f t="shared" si="313"/>
        <v>0.30199999999999999</v>
      </c>
      <c r="K1262" s="302">
        <f t="shared" si="320"/>
        <v>67.67</v>
      </c>
      <c r="L1262" s="301">
        <f t="shared" si="321"/>
        <v>1150.3900000000001</v>
      </c>
    </row>
    <row r="1263" spans="2:12" ht="12.75" customHeight="1" x14ac:dyDescent="0.25">
      <c r="B1263" s="307" t="s">
        <v>3646</v>
      </c>
      <c r="C1263" s="305" t="s">
        <v>1941</v>
      </c>
      <c r="D1263" s="305" t="s">
        <v>1336</v>
      </c>
      <c r="E1263" s="306" t="s">
        <v>1942</v>
      </c>
      <c r="F1263" s="305" t="s">
        <v>137</v>
      </c>
      <c r="G1263" s="304">
        <v>3</v>
      </c>
      <c r="H1263" s="303">
        <v>62.96</v>
      </c>
      <c r="I1263" s="280">
        <f t="shared" si="319"/>
        <v>188.88</v>
      </c>
      <c r="J1263" s="409">
        <f t="shared" si="313"/>
        <v>0.30199999999999999</v>
      </c>
      <c r="K1263" s="302">
        <f t="shared" si="320"/>
        <v>81.97</v>
      </c>
      <c r="L1263" s="301">
        <f t="shared" si="321"/>
        <v>245.91</v>
      </c>
    </row>
    <row r="1264" spans="2:12" ht="12.75" customHeight="1" x14ac:dyDescent="0.25">
      <c r="B1264" s="307" t="s">
        <v>3647</v>
      </c>
      <c r="C1264" s="305" t="s">
        <v>1980</v>
      </c>
      <c r="D1264" s="305" t="s">
        <v>160</v>
      </c>
      <c r="E1264" s="306" t="s">
        <v>1981</v>
      </c>
      <c r="F1264" s="305" t="s">
        <v>159</v>
      </c>
      <c r="G1264" s="304">
        <v>5</v>
      </c>
      <c r="H1264" s="303">
        <v>265.45</v>
      </c>
      <c r="I1264" s="280">
        <f t="shared" si="319"/>
        <v>1327.25</v>
      </c>
      <c r="J1264" s="409">
        <f t="shared" si="313"/>
        <v>0.30199999999999999</v>
      </c>
      <c r="K1264" s="302">
        <f t="shared" si="320"/>
        <v>345.61</v>
      </c>
      <c r="L1264" s="301">
        <f t="shared" si="321"/>
        <v>1728.05</v>
      </c>
    </row>
    <row r="1265" spans="2:12" ht="12.75" customHeight="1" x14ac:dyDescent="0.25">
      <c r="B1265" s="307" t="s">
        <v>3648</v>
      </c>
      <c r="C1265" s="305" t="s">
        <v>1986</v>
      </c>
      <c r="D1265" s="305" t="s">
        <v>160</v>
      </c>
      <c r="E1265" s="306" t="s">
        <v>1987</v>
      </c>
      <c r="F1265" s="305" t="s">
        <v>159</v>
      </c>
      <c r="G1265" s="304">
        <v>6</v>
      </c>
      <c r="H1265" s="303">
        <v>116.51</v>
      </c>
      <c r="I1265" s="280">
        <f t="shared" si="319"/>
        <v>699.06</v>
      </c>
      <c r="J1265" s="409">
        <f t="shared" si="313"/>
        <v>0.30199999999999999</v>
      </c>
      <c r="K1265" s="302">
        <f t="shared" si="320"/>
        <v>151.69</v>
      </c>
      <c r="L1265" s="301">
        <f t="shared" si="321"/>
        <v>910.14</v>
      </c>
    </row>
    <row r="1266" spans="2:12" ht="12.75" customHeight="1" x14ac:dyDescent="0.25">
      <c r="B1266" s="307" t="s">
        <v>3649</v>
      </c>
      <c r="C1266" s="305" t="s">
        <v>1058</v>
      </c>
      <c r="D1266" s="305" t="s">
        <v>160</v>
      </c>
      <c r="E1266" s="306" t="s">
        <v>1989</v>
      </c>
      <c r="F1266" s="305" t="s">
        <v>159</v>
      </c>
      <c r="G1266" s="304">
        <v>1</v>
      </c>
      <c r="H1266" s="303">
        <v>33.58</v>
      </c>
      <c r="I1266" s="280">
        <f t="shared" si="319"/>
        <v>33.58</v>
      </c>
      <c r="J1266" s="409">
        <f t="shared" si="313"/>
        <v>0.30199999999999999</v>
      </c>
      <c r="K1266" s="302">
        <f t="shared" si="320"/>
        <v>43.72</v>
      </c>
      <c r="L1266" s="301">
        <f t="shared" si="321"/>
        <v>43.72</v>
      </c>
    </row>
    <row r="1267" spans="2:12" ht="12.75" customHeight="1" x14ac:dyDescent="0.25">
      <c r="B1267" s="307" t="s">
        <v>3650</v>
      </c>
      <c r="C1267" s="305" t="s">
        <v>2666</v>
      </c>
      <c r="D1267" s="305" t="s">
        <v>130</v>
      </c>
      <c r="E1267" s="306" t="s">
        <v>2667</v>
      </c>
      <c r="F1267" s="305" t="s">
        <v>159</v>
      </c>
      <c r="G1267" s="304">
        <v>6</v>
      </c>
      <c r="H1267" s="303">
        <v>219.55</v>
      </c>
      <c r="I1267" s="280">
        <f t="shared" si="319"/>
        <v>1317.3</v>
      </c>
      <c r="J1267" s="409">
        <f t="shared" si="313"/>
        <v>0.30199999999999999</v>
      </c>
      <c r="K1267" s="302">
        <f t="shared" si="320"/>
        <v>285.85000000000002</v>
      </c>
      <c r="L1267" s="301">
        <f t="shared" si="321"/>
        <v>1715.1</v>
      </c>
    </row>
    <row r="1268" spans="2:12" ht="12.75" customHeight="1" x14ac:dyDescent="0.25">
      <c r="B1268" s="307" t="s">
        <v>3651</v>
      </c>
      <c r="C1268" s="305" t="s">
        <v>1945</v>
      </c>
      <c r="D1268" s="305" t="s">
        <v>160</v>
      </c>
      <c r="E1268" s="306" t="s">
        <v>1946</v>
      </c>
      <c r="F1268" s="305" t="s">
        <v>159</v>
      </c>
      <c r="G1268" s="304">
        <v>3</v>
      </c>
      <c r="H1268" s="303">
        <v>21.1</v>
      </c>
      <c r="I1268" s="280">
        <f t="shared" si="319"/>
        <v>63.3</v>
      </c>
      <c r="J1268" s="409">
        <f t="shared" si="313"/>
        <v>0.30199999999999999</v>
      </c>
      <c r="K1268" s="302">
        <f t="shared" si="320"/>
        <v>27.47</v>
      </c>
      <c r="L1268" s="301">
        <f t="shared" si="321"/>
        <v>82.41</v>
      </c>
    </row>
    <row r="1269" spans="2:12" ht="12.75" customHeight="1" x14ac:dyDescent="0.25">
      <c r="B1269" s="307" t="s">
        <v>3652</v>
      </c>
      <c r="C1269" s="305" t="s">
        <v>751</v>
      </c>
      <c r="D1269" s="305" t="s">
        <v>160</v>
      </c>
      <c r="E1269" s="306" t="s">
        <v>1958</v>
      </c>
      <c r="F1269" s="305" t="s">
        <v>188</v>
      </c>
      <c r="G1269" s="304">
        <v>10.08</v>
      </c>
      <c r="H1269" s="303">
        <v>41.36</v>
      </c>
      <c r="I1269" s="280">
        <f t="shared" si="319"/>
        <v>416.9</v>
      </c>
      <c r="J1269" s="409">
        <f t="shared" si="313"/>
        <v>0.30199999999999999</v>
      </c>
      <c r="K1269" s="302">
        <f t="shared" si="320"/>
        <v>53.85</v>
      </c>
      <c r="L1269" s="301">
        <f t="shared" si="321"/>
        <v>542.79999999999995</v>
      </c>
    </row>
    <row r="1270" spans="2:12" ht="12.75" customHeight="1" x14ac:dyDescent="0.25">
      <c r="B1270" s="307" t="s">
        <v>3653</v>
      </c>
      <c r="C1270" s="305" t="s">
        <v>2743</v>
      </c>
      <c r="D1270" s="305" t="s">
        <v>164</v>
      </c>
      <c r="E1270" s="306" t="s">
        <v>2744</v>
      </c>
      <c r="F1270" s="305" t="s">
        <v>136</v>
      </c>
      <c r="G1270" s="304">
        <v>8</v>
      </c>
      <c r="H1270" s="303">
        <v>42.07</v>
      </c>
      <c r="I1270" s="280">
        <f t="shared" si="319"/>
        <v>336.56</v>
      </c>
      <c r="J1270" s="409">
        <f t="shared" si="313"/>
        <v>0.30199999999999999</v>
      </c>
      <c r="K1270" s="302">
        <f t="shared" si="320"/>
        <v>54.77</v>
      </c>
      <c r="L1270" s="301">
        <f t="shared" si="321"/>
        <v>438.16</v>
      </c>
    </row>
    <row r="1271" spans="2:12" ht="12.75" customHeight="1" x14ac:dyDescent="0.25">
      <c r="B1271" s="307" t="s">
        <v>3654</v>
      </c>
      <c r="C1271" s="305" t="s">
        <v>1034</v>
      </c>
      <c r="D1271" s="305" t="s">
        <v>1336</v>
      </c>
      <c r="E1271" s="306" t="s">
        <v>1035</v>
      </c>
      <c r="F1271" s="305" t="s">
        <v>137</v>
      </c>
      <c r="G1271" s="304">
        <v>6</v>
      </c>
      <c r="H1271" s="303">
        <v>30.17</v>
      </c>
      <c r="I1271" s="280">
        <f t="shared" si="319"/>
        <v>181.02</v>
      </c>
      <c r="J1271" s="409">
        <f t="shared" si="313"/>
        <v>0.30199999999999999</v>
      </c>
      <c r="K1271" s="302">
        <f t="shared" si="320"/>
        <v>39.28</v>
      </c>
      <c r="L1271" s="301">
        <f t="shared" si="321"/>
        <v>235.68</v>
      </c>
    </row>
    <row r="1272" spans="2:12" ht="12.75" customHeight="1" x14ac:dyDescent="0.25">
      <c r="B1272" s="307" t="s">
        <v>3655</v>
      </c>
      <c r="C1272" s="305" t="s">
        <v>2010</v>
      </c>
      <c r="D1272" s="305" t="s">
        <v>130</v>
      </c>
      <c r="E1272" s="306" t="s">
        <v>2011</v>
      </c>
      <c r="F1272" s="305" t="s">
        <v>159</v>
      </c>
      <c r="G1272" s="304">
        <v>15</v>
      </c>
      <c r="H1272" s="303">
        <v>82.22</v>
      </c>
      <c r="I1272" s="280">
        <f t="shared" si="319"/>
        <v>1233.3</v>
      </c>
      <c r="J1272" s="409">
        <f t="shared" si="313"/>
        <v>0.30199999999999999</v>
      </c>
      <c r="K1272" s="302">
        <f t="shared" si="320"/>
        <v>107.05</v>
      </c>
      <c r="L1272" s="301">
        <f t="shared" si="321"/>
        <v>1605.75</v>
      </c>
    </row>
    <row r="1273" spans="2:12" ht="12.75" customHeight="1" x14ac:dyDescent="0.25">
      <c r="B1273" s="307" t="s">
        <v>3656</v>
      </c>
      <c r="C1273" s="305" t="s">
        <v>871</v>
      </c>
      <c r="D1273" s="305" t="s">
        <v>1336</v>
      </c>
      <c r="E1273" s="306" t="s">
        <v>600</v>
      </c>
      <c r="F1273" s="305" t="s">
        <v>137</v>
      </c>
      <c r="G1273" s="304">
        <v>1</v>
      </c>
      <c r="H1273" s="303">
        <v>5.39</v>
      </c>
      <c r="I1273" s="280">
        <f t="shared" si="319"/>
        <v>5.39</v>
      </c>
      <c r="J1273" s="409">
        <f t="shared" si="313"/>
        <v>0.30199999999999999</v>
      </c>
      <c r="K1273" s="302">
        <f t="shared" si="320"/>
        <v>7.01</v>
      </c>
      <c r="L1273" s="301">
        <f t="shared" si="321"/>
        <v>7.01</v>
      </c>
    </row>
    <row r="1274" spans="2:12" ht="12.75" customHeight="1" x14ac:dyDescent="0.25">
      <c r="B1274" s="307" t="s">
        <v>3657</v>
      </c>
      <c r="C1274" s="305" t="s">
        <v>3493</v>
      </c>
      <c r="D1274" s="305" t="s">
        <v>1336</v>
      </c>
      <c r="E1274" s="306" t="s">
        <v>3494</v>
      </c>
      <c r="F1274" s="305" t="s">
        <v>137</v>
      </c>
      <c r="G1274" s="304">
        <v>3</v>
      </c>
      <c r="H1274" s="303">
        <v>13.06</v>
      </c>
      <c r="I1274" s="280">
        <f t="shared" si="319"/>
        <v>39.18</v>
      </c>
      <c r="J1274" s="409">
        <f t="shared" si="313"/>
        <v>0.30199999999999999</v>
      </c>
      <c r="K1274" s="302">
        <f t="shared" si="320"/>
        <v>17</v>
      </c>
      <c r="L1274" s="301">
        <f t="shared" si="321"/>
        <v>51</v>
      </c>
    </row>
    <row r="1275" spans="2:12" ht="12.75" customHeight="1" x14ac:dyDescent="0.25">
      <c r="B1275" s="307" t="s">
        <v>3658</v>
      </c>
      <c r="C1275" s="305" t="s">
        <v>742</v>
      </c>
      <c r="D1275" s="305" t="s">
        <v>1336</v>
      </c>
      <c r="E1275" s="306" t="s">
        <v>194</v>
      </c>
      <c r="F1275" s="305" t="s">
        <v>137</v>
      </c>
      <c r="G1275" s="304">
        <v>20</v>
      </c>
      <c r="H1275" s="303">
        <v>10.25</v>
      </c>
      <c r="I1275" s="280">
        <f t="shared" si="319"/>
        <v>205</v>
      </c>
      <c r="J1275" s="409">
        <f t="shared" si="313"/>
        <v>0.30199999999999999</v>
      </c>
      <c r="K1275" s="302">
        <f t="shared" si="320"/>
        <v>13.34</v>
      </c>
      <c r="L1275" s="301">
        <f t="shared" si="321"/>
        <v>266.8</v>
      </c>
    </row>
    <row r="1276" spans="2:12" ht="12.75" customHeight="1" x14ac:dyDescent="0.25">
      <c r="B1276" s="307" t="s">
        <v>3659</v>
      </c>
      <c r="C1276" s="305" t="s">
        <v>3660</v>
      </c>
      <c r="D1276" s="305" t="s">
        <v>1336</v>
      </c>
      <c r="E1276" s="306" t="s">
        <v>3661</v>
      </c>
      <c r="F1276" s="305" t="s">
        <v>137</v>
      </c>
      <c r="G1276" s="304">
        <v>1</v>
      </c>
      <c r="H1276" s="303">
        <v>20.420000000000002</v>
      </c>
      <c r="I1276" s="280">
        <f t="shared" si="319"/>
        <v>20.420000000000002</v>
      </c>
      <c r="J1276" s="409">
        <f t="shared" si="313"/>
        <v>0.30199999999999999</v>
      </c>
      <c r="K1276" s="302">
        <f t="shared" si="320"/>
        <v>26.58</v>
      </c>
      <c r="L1276" s="301">
        <f t="shared" si="321"/>
        <v>26.58</v>
      </c>
    </row>
    <row r="1277" spans="2:12" ht="12.75" customHeight="1" x14ac:dyDescent="0.25">
      <c r="B1277" s="307" t="s">
        <v>3662</v>
      </c>
      <c r="C1277" s="305" t="s">
        <v>991</v>
      </c>
      <c r="D1277" s="305" t="s">
        <v>1336</v>
      </c>
      <c r="E1277" s="306" t="s">
        <v>992</v>
      </c>
      <c r="F1277" s="305" t="s">
        <v>137</v>
      </c>
      <c r="G1277" s="304">
        <v>3</v>
      </c>
      <c r="H1277" s="303">
        <v>22.15</v>
      </c>
      <c r="I1277" s="280">
        <f t="shared" si="319"/>
        <v>66.45</v>
      </c>
      <c r="J1277" s="409">
        <f t="shared" si="313"/>
        <v>0.30199999999999999</v>
      </c>
      <c r="K1277" s="302">
        <f t="shared" si="320"/>
        <v>28.83</v>
      </c>
      <c r="L1277" s="301">
        <f t="shared" si="321"/>
        <v>86.49</v>
      </c>
    </row>
    <row r="1278" spans="2:12" ht="12.75" customHeight="1" x14ac:dyDescent="0.25">
      <c r="B1278" s="307" t="s">
        <v>3663</v>
      </c>
      <c r="C1278" s="305" t="s">
        <v>743</v>
      </c>
      <c r="D1278" s="305" t="s">
        <v>1336</v>
      </c>
      <c r="E1278" s="306" t="s">
        <v>191</v>
      </c>
      <c r="F1278" s="305" t="s">
        <v>137</v>
      </c>
      <c r="G1278" s="304">
        <v>190</v>
      </c>
      <c r="H1278" s="303">
        <v>9.4499999999999993</v>
      </c>
      <c r="I1278" s="280">
        <f t="shared" si="319"/>
        <v>1795.5</v>
      </c>
      <c r="J1278" s="409">
        <f t="shared" si="313"/>
        <v>0.30199999999999999</v>
      </c>
      <c r="K1278" s="302">
        <f t="shared" si="320"/>
        <v>12.3</v>
      </c>
      <c r="L1278" s="301">
        <f t="shared" si="321"/>
        <v>2337</v>
      </c>
    </row>
    <row r="1279" spans="2:12" ht="12.75" customHeight="1" x14ac:dyDescent="0.25">
      <c r="B1279" s="307" t="s">
        <v>3664</v>
      </c>
      <c r="C1279" s="305" t="s">
        <v>872</v>
      </c>
      <c r="D1279" s="305" t="s">
        <v>1336</v>
      </c>
      <c r="E1279" s="306" t="s">
        <v>601</v>
      </c>
      <c r="F1279" s="305" t="s">
        <v>137</v>
      </c>
      <c r="G1279" s="304">
        <v>4</v>
      </c>
      <c r="H1279" s="303">
        <v>10.68</v>
      </c>
      <c r="I1279" s="280">
        <f t="shared" si="319"/>
        <v>42.72</v>
      </c>
      <c r="J1279" s="409">
        <f t="shared" si="313"/>
        <v>0.30199999999999999</v>
      </c>
      <c r="K1279" s="302">
        <f t="shared" si="320"/>
        <v>13.9</v>
      </c>
      <c r="L1279" s="301">
        <f t="shared" si="321"/>
        <v>55.6</v>
      </c>
    </row>
    <row r="1280" spans="2:12" ht="12.75" customHeight="1" x14ac:dyDescent="0.25">
      <c r="B1280" s="307" t="s">
        <v>3665</v>
      </c>
      <c r="C1280" s="305" t="s">
        <v>2719</v>
      </c>
      <c r="D1280" s="305" t="s">
        <v>1336</v>
      </c>
      <c r="E1280" s="306" t="s">
        <v>2720</v>
      </c>
      <c r="F1280" s="305" t="s">
        <v>137</v>
      </c>
      <c r="G1280" s="304">
        <v>3</v>
      </c>
      <c r="H1280" s="303">
        <v>19.21</v>
      </c>
      <c r="I1280" s="280">
        <f t="shared" si="319"/>
        <v>57.63</v>
      </c>
      <c r="J1280" s="409">
        <f t="shared" si="313"/>
        <v>0.30199999999999999</v>
      </c>
      <c r="K1280" s="302">
        <f t="shared" si="320"/>
        <v>25.01</v>
      </c>
      <c r="L1280" s="301">
        <f t="shared" si="321"/>
        <v>75.03</v>
      </c>
    </row>
    <row r="1281" spans="2:12" ht="12.75" customHeight="1" x14ac:dyDescent="0.25">
      <c r="B1281" s="307" t="s">
        <v>3666</v>
      </c>
      <c r="C1281" s="305" t="s">
        <v>993</v>
      </c>
      <c r="D1281" s="305" t="s">
        <v>1336</v>
      </c>
      <c r="E1281" s="306" t="s">
        <v>994</v>
      </c>
      <c r="F1281" s="305" t="s">
        <v>137</v>
      </c>
      <c r="G1281" s="304">
        <v>11</v>
      </c>
      <c r="H1281" s="303">
        <v>18.28</v>
      </c>
      <c r="I1281" s="280">
        <f t="shared" si="319"/>
        <v>201.08</v>
      </c>
      <c r="J1281" s="409">
        <f t="shared" si="313"/>
        <v>0.30199999999999999</v>
      </c>
      <c r="K1281" s="302">
        <f t="shared" si="320"/>
        <v>23.8</v>
      </c>
      <c r="L1281" s="301">
        <f t="shared" si="321"/>
        <v>261.8</v>
      </c>
    </row>
    <row r="1282" spans="2:12" ht="12.75" customHeight="1" x14ac:dyDescent="0.25">
      <c r="B1282" s="307" t="s">
        <v>3667</v>
      </c>
      <c r="C1282" s="305" t="s">
        <v>744</v>
      </c>
      <c r="D1282" s="305" t="s">
        <v>1336</v>
      </c>
      <c r="E1282" s="306" t="s">
        <v>192</v>
      </c>
      <c r="F1282" s="305" t="s">
        <v>188</v>
      </c>
      <c r="G1282" s="304">
        <v>744.22</v>
      </c>
      <c r="H1282" s="303">
        <v>9.73</v>
      </c>
      <c r="I1282" s="280">
        <f t="shared" si="319"/>
        <v>7241.26</v>
      </c>
      <c r="J1282" s="409">
        <f t="shared" si="313"/>
        <v>0.30199999999999999</v>
      </c>
      <c r="K1282" s="302">
        <f t="shared" si="320"/>
        <v>12.66</v>
      </c>
      <c r="L1282" s="301">
        <f t="shared" si="321"/>
        <v>9421.82</v>
      </c>
    </row>
    <row r="1283" spans="2:12" ht="12.75" customHeight="1" x14ac:dyDescent="0.25">
      <c r="B1283" s="307" t="s">
        <v>3668</v>
      </c>
      <c r="C1283" s="305" t="s">
        <v>873</v>
      </c>
      <c r="D1283" s="305" t="s">
        <v>1336</v>
      </c>
      <c r="E1283" s="306" t="s">
        <v>189</v>
      </c>
      <c r="F1283" s="305" t="s">
        <v>141</v>
      </c>
      <c r="G1283" s="304">
        <v>37.840000000000003</v>
      </c>
      <c r="H1283" s="303">
        <v>14.72</v>
      </c>
      <c r="I1283" s="280">
        <f t="shared" si="319"/>
        <v>557</v>
      </c>
      <c r="J1283" s="409">
        <f t="shared" si="313"/>
        <v>0.30199999999999999</v>
      </c>
      <c r="K1283" s="302">
        <f t="shared" si="320"/>
        <v>19.16</v>
      </c>
      <c r="L1283" s="301">
        <f t="shared" si="321"/>
        <v>725.01</v>
      </c>
    </row>
    <row r="1284" spans="2:12" ht="12.75" customHeight="1" x14ac:dyDescent="0.25">
      <c r="B1284" s="307" t="s">
        <v>3669</v>
      </c>
      <c r="C1284" s="305" t="s">
        <v>1833</v>
      </c>
      <c r="D1284" s="305" t="s">
        <v>1336</v>
      </c>
      <c r="E1284" s="306" t="s">
        <v>1834</v>
      </c>
      <c r="F1284" s="305" t="s">
        <v>141</v>
      </c>
      <c r="G1284" s="304">
        <v>42.55</v>
      </c>
      <c r="H1284" s="303">
        <v>22.69</v>
      </c>
      <c r="I1284" s="280">
        <f t="shared" si="319"/>
        <v>965.45</v>
      </c>
      <c r="J1284" s="409">
        <f t="shared" si="313"/>
        <v>0.30199999999999999</v>
      </c>
      <c r="K1284" s="302">
        <f t="shared" si="320"/>
        <v>29.54</v>
      </c>
      <c r="L1284" s="301">
        <f t="shared" si="321"/>
        <v>1256.92</v>
      </c>
    </row>
    <row r="1285" spans="2:12" ht="12.75" customHeight="1" x14ac:dyDescent="0.25">
      <c r="B1285" s="307" t="s">
        <v>3670</v>
      </c>
      <c r="C1285" s="305" t="s">
        <v>1015</v>
      </c>
      <c r="D1285" s="305" t="s">
        <v>1336</v>
      </c>
      <c r="E1285" s="306" t="s">
        <v>1016</v>
      </c>
      <c r="F1285" s="305" t="s">
        <v>141</v>
      </c>
      <c r="G1285" s="304">
        <v>154.69999999999999</v>
      </c>
      <c r="H1285" s="303">
        <v>26.52</v>
      </c>
      <c r="I1285" s="280">
        <f t="shared" si="319"/>
        <v>4102.6400000000003</v>
      </c>
      <c r="J1285" s="409">
        <f t="shared" si="313"/>
        <v>0.30199999999999999</v>
      </c>
      <c r="K1285" s="302">
        <f t="shared" si="320"/>
        <v>34.520000000000003</v>
      </c>
      <c r="L1285" s="301">
        <f t="shared" si="321"/>
        <v>5340.24</v>
      </c>
    </row>
    <row r="1286" spans="2:12" ht="12.75" customHeight="1" x14ac:dyDescent="0.25">
      <c r="B1286" s="307" t="s">
        <v>3671</v>
      </c>
      <c r="C1286" s="305" t="s">
        <v>745</v>
      </c>
      <c r="D1286" s="305" t="s">
        <v>1336</v>
      </c>
      <c r="E1286" s="306" t="s">
        <v>193</v>
      </c>
      <c r="F1286" s="305" t="s">
        <v>137</v>
      </c>
      <c r="G1286" s="304">
        <v>46</v>
      </c>
      <c r="H1286" s="303">
        <v>10.55</v>
      </c>
      <c r="I1286" s="280">
        <f t="shared" si="319"/>
        <v>485.3</v>
      </c>
      <c r="J1286" s="409">
        <f t="shared" si="313"/>
        <v>0.30199999999999999</v>
      </c>
      <c r="K1286" s="302">
        <f t="shared" si="320"/>
        <v>13.73</v>
      </c>
      <c r="L1286" s="301">
        <f t="shared" si="321"/>
        <v>631.58000000000004</v>
      </c>
    </row>
    <row r="1287" spans="2:12" ht="12.75" customHeight="1" x14ac:dyDescent="0.25">
      <c r="B1287" s="307" t="s">
        <v>3672</v>
      </c>
      <c r="C1287" s="305" t="s">
        <v>874</v>
      </c>
      <c r="D1287" s="305" t="s">
        <v>1336</v>
      </c>
      <c r="E1287" s="306" t="s">
        <v>602</v>
      </c>
      <c r="F1287" s="305" t="s">
        <v>137</v>
      </c>
      <c r="G1287" s="304">
        <v>1</v>
      </c>
      <c r="H1287" s="303">
        <v>16.73</v>
      </c>
      <c r="I1287" s="280">
        <f t="shared" si="319"/>
        <v>16.73</v>
      </c>
      <c r="J1287" s="409">
        <f t="shared" si="313"/>
        <v>0.30199999999999999</v>
      </c>
      <c r="K1287" s="302">
        <f t="shared" si="320"/>
        <v>21.78</v>
      </c>
      <c r="L1287" s="301">
        <f t="shared" si="321"/>
        <v>21.78</v>
      </c>
    </row>
    <row r="1288" spans="2:12" ht="12.75" customHeight="1" x14ac:dyDescent="0.25">
      <c r="B1288" s="307" t="s">
        <v>3673</v>
      </c>
      <c r="C1288" s="305" t="s">
        <v>3528</v>
      </c>
      <c r="D1288" s="305" t="s">
        <v>1336</v>
      </c>
      <c r="E1288" s="306" t="s">
        <v>3529</v>
      </c>
      <c r="F1288" s="305" t="s">
        <v>137</v>
      </c>
      <c r="G1288" s="304">
        <v>16</v>
      </c>
      <c r="H1288" s="303">
        <v>24.22</v>
      </c>
      <c r="I1288" s="280">
        <f t="shared" si="319"/>
        <v>387.52</v>
      </c>
      <c r="J1288" s="409">
        <f t="shared" si="313"/>
        <v>0.30199999999999999</v>
      </c>
      <c r="K1288" s="302">
        <f t="shared" si="320"/>
        <v>31.53</v>
      </c>
      <c r="L1288" s="301">
        <f t="shared" si="321"/>
        <v>504.48</v>
      </c>
    </row>
    <row r="1289" spans="2:12" ht="12.75" customHeight="1" x14ac:dyDescent="0.25">
      <c r="B1289" s="307" t="s">
        <v>3674</v>
      </c>
      <c r="C1289" s="305" t="s">
        <v>2737</v>
      </c>
      <c r="D1289" s="305" t="s">
        <v>1336</v>
      </c>
      <c r="E1289" s="306" t="s">
        <v>2738</v>
      </c>
      <c r="F1289" s="305" t="s">
        <v>137</v>
      </c>
      <c r="G1289" s="304">
        <v>3</v>
      </c>
      <c r="H1289" s="303">
        <v>11.9</v>
      </c>
      <c r="I1289" s="280">
        <f t="shared" si="319"/>
        <v>35.700000000000003</v>
      </c>
      <c r="J1289" s="409">
        <f t="shared" si="313"/>
        <v>0.30199999999999999</v>
      </c>
      <c r="K1289" s="302">
        <f t="shared" si="320"/>
        <v>15.49</v>
      </c>
      <c r="L1289" s="301">
        <f t="shared" si="321"/>
        <v>46.47</v>
      </c>
    </row>
    <row r="1290" spans="2:12" ht="12.75" customHeight="1" x14ac:dyDescent="0.25">
      <c r="B1290" s="307" t="s">
        <v>3675</v>
      </c>
      <c r="C1290" s="305" t="s">
        <v>1012</v>
      </c>
      <c r="D1290" s="305" t="s">
        <v>1336</v>
      </c>
      <c r="E1290" s="306" t="s">
        <v>3517</v>
      </c>
      <c r="F1290" s="305" t="s">
        <v>137</v>
      </c>
      <c r="G1290" s="304">
        <v>1</v>
      </c>
      <c r="H1290" s="303">
        <v>12.8</v>
      </c>
      <c r="I1290" s="280">
        <f t="shared" si="319"/>
        <v>12.8</v>
      </c>
      <c r="J1290" s="409">
        <f t="shared" si="313"/>
        <v>0.30199999999999999</v>
      </c>
      <c r="K1290" s="302">
        <f t="shared" si="320"/>
        <v>16.66</v>
      </c>
      <c r="L1290" s="301">
        <f t="shared" si="321"/>
        <v>16.66</v>
      </c>
    </row>
    <row r="1291" spans="2:12" ht="12.75" customHeight="1" x14ac:dyDescent="0.25">
      <c r="B1291" s="307" t="s">
        <v>3676</v>
      </c>
      <c r="C1291" s="305" t="s">
        <v>3677</v>
      </c>
      <c r="D1291" s="305" t="s">
        <v>160</v>
      </c>
      <c r="E1291" s="306" t="s">
        <v>3678</v>
      </c>
      <c r="F1291" s="305" t="s">
        <v>159</v>
      </c>
      <c r="G1291" s="304">
        <v>2</v>
      </c>
      <c r="H1291" s="303">
        <v>11.88</v>
      </c>
      <c r="I1291" s="280">
        <f t="shared" si="319"/>
        <v>23.76</v>
      </c>
      <c r="J1291" s="409">
        <f t="shared" si="313"/>
        <v>0.30199999999999999</v>
      </c>
      <c r="K1291" s="302">
        <f t="shared" si="320"/>
        <v>15.46</v>
      </c>
      <c r="L1291" s="301">
        <f t="shared" si="321"/>
        <v>30.92</v>
      </c>
    </row>
    <row r="1292" spans="2:12" ht="12.75" customHeight="1" x14ac:dyDescent="0.25">
      <c r="B1292" s="307" t="s">
        <v>3679</v>
      </c>
      <c r="C1292" s="305" t="s">
        <v>3548</v>
      </c>
      <c r="D1292" s="305" t="s">
        <v>1336</v>
      </c>
      <c r="E1292" s="306" t="s">
        <v>3549</v>
      </c>
      <c r="F1292" s="305" t="s">
        <v>137</v>
      </c>
      <c r="G1292" s="304">
        <v>1</v>
      </c>
      <c r="H1292" s="303">
        <v>26.73</v>
      </c>
      <c r="I1292" s="280">
        <f t="shared" si="319"/>
        <v>26.73</v>
      </c>
      <c r="J1292" s="409">
        <f t="shared" si="313"/>
        <v>0.30199999999999999</v>
      </c>
      <c r="K1292" s="302">
        <f t="shared" si="320"/>
        <v>34.799999999999997</v>
      </c>
      <c r="L1292" s="301">
        <f t="shared" si="321"/>
        <v>34.799999999999997</v>
      </c>
    </row>
    <row r="1293" spans="2:12" x14ac:dyDescent="0.25">
      <c r="B1293" s="314" t="s">
        <v>3680</v>
      </c>
      <c r="C1293" s="311" t="s">
        <v>379</v>
      </c>
      <c r="D1293" s="311"/>
      <c r="E1293" s="312" t="s">
        <v>2013</v>
      </c>
      <c r="F1293" s="311"/>
      <c r="G1293" s="313"/>
      <c r="H1293" s="312" t="s">
        <v>73</v>
      </c>
      <c r="I1293" s="311">
        <f>SUBTOTAL(9,I1294:I1315)</f>
        <v>74748.56</v>
      </c>
      <c r="J1293" s="310"/>
      <c r="K1293" s="309"/>
      <c r="L1293" s="308">
        <f>SUBTOTAL(9,L1294:L1315)</f>
        <v>97319.23</v>
      </c>
    </row>
    <row r="1294" spans="2:12" x14ac:dyDescent="0.25">
      <c r="B1294" s="307" t="s">
        <v>3681</v>
      </c>
      <c r="C1294" s="305" t="s">
        <v>882</v>
      </c>
      <c r="D1294" s="305" t="s">
        <v>1336</v>
      </c>
      <c r="E1294" s="306" t="s">
        <v>374</v>
      </c>
      <c r="F1294" s="305" t="s">
        <v>136</v>
      </c>
      <c r="G1294" s="304">
        <v>27</v>
      </c>
      <c r="H1294" s="303">
        <v>213.74</v>
      </c>
      <c r="I1294" s="280">
        <f t="shared" ref="I1294:I1315" si="322">TRUNC(G1294 * H1294, 2)</f>
        <v>5770.98</v>
      </c>
      <c r="J1294" s="409">
        <f t="shared" si="313"/>
        <v>0.30199999999999999</v>
      </c>
      <c r="K1294" s="302">
        <f t="shared" ref="K1294:K1315" si="323">TRUNC(H1294 * (1 + J1294), 2)</f>
        <v>278.27999999999997</v>
      </c>
      <c r="L1294" s="301">
        <f t="shared" ref="L1294:L1315" si="324">TRUNC(G1294 * K1294, 2)</f>
        <v>7513.56</v>
      </c>
    </row>
    <row r="1295" spans="2:12" ht="12.75" customHeight="1" x14ac:dyDescent="0.25">
      <c r="B1295" s="307" t="s">
        <v>3682</v>
      </c>
      <c r="C1295" s="305" t="s">
        <v>1898</v>
      </c>
      <c r="D1295" s="305" t="s">
        <v>1336</v>
      </c>
      <c r="E1295" s="306" t="s">
        <v>1899</v>
      </c>
      <c r="F1295" s="305" t="s">
        <v>141</v>
      </c>
      <c r="G1295" s="304">
        <v>251.3</v>
      </c>
      <c r="H1295" s="303">
        <v>132.37</v>
      </c>
      <c r="I1295" s="280">
        <f t="shared" si="322"/>
        <v>33264.58</v>
      </c>
      <c r="J1295" s="409">
        <f t="shared" si="313"/>
        <v>0.30199999999999999</v>
      </c>
      <c r="K1295" s="302">
        <f t="shared" si="323"/>
        <v>172.34</v>
      </c>
      <c r="L1295" s="301">
        <f t="shared" si="324"/>
        <v>43309.04</v>
      </c>
    </row>
    <row r="1296" spans="2:12" ht="12.75" customHeight="1" x14ac:dyDescent="0.25">
      <c r="B1296" s="307" t="s">
        <v>3683</v>
      </c>
      <c r="C1296" s="305" t="s">
        <v>2749</v>
      </c>
      <c r="D1296" s="305" t="s">
        <v>1336</v>
      </c>
      <c r="E1296" s="306" t="s">
        <v>2750</v>
      </c>
      <c r="F1296" s="305" t="s">
        <v>973</v>
      </c>
      <c r="G1296" s="304">
        <v>18</v>
      </c>
      <c r="H1296" s="303">
        <v>389.57</v>
      </c>
      <c r="I1296" s="280">
        <f t="shared" si="322"/>
        <v>7012.26</v>
      </c>
      <c r="J1296" s="409">
        <f t="shared" si="313"/>
        <v>0.30199999999999999</v>
      </c>
      <c r="K1296" s="302">
        <f t="shared" si="323"/>
        <v>507.22</v>
      </c>
      <c r="L1296" s="301">
        <f t="shared" si="324"/>
        <v>9129.9599999999991</v>
      </c>
    </row>
    <row r="1297" spans="2:12" ht="12.75" customHeight="1" x14ac:dyDescent="0.25">
      <c r="B1297" s="307" t="s">
        <v>3684</v>
      </c>
      <c r="C1297" s="305" t="s">
        <v>2752</v>
      </c>
      <c r="D1297" s="305" t="s">
        <v>130</v>
      </c>
      <c r="E1297" s="306" t="s">
        <v>2753</v>
      </c>
      <c r="F1297" s="305" t="s">
        <v>2754</v>
      </c>
      <c r="G1297" s="304">
        <v>159</v>
      </c>
      <c r="H1297" s="303">
        <v>27.1</v>
      </c>
      <c r="I1297" s="280">
        <f t="shared" si="322"/>
        <v>4308.8999999999996</v>
      </c>
      <c r="J1297" s="409">
        <f t="shared" si="313"/>
        <v>0.30199999999999999</v>
      </c>
      <c r="K1297" s="302">
        <f t="shared" si="323"/>
        <v>35.28</v>
      </c>
      <c r="L1297" s="301">
        <f t="shared" si="324"/>
        <v>5609.52</v>
      </c>
    </row>
    <row r="1298" spans="2:12" ht="12.75" customHeight="1" x14ac:dyDescent="0.25">
      <c r="B1298" s="307" t="s">
        <v>3685</v>
      </c>
      <c r="C1298" s="305" t="s">
        <v>1866</v>
      </c>
      <c r="D1298" s="305" t="s">
        <v>1336</v>
      </c>
      <c r="E1298" s="306" t="s">
        <v>1867</v>
      </c>
      <c r="F1298" s="305" t="s">
        <v>136</v>
      </c>
      <c r="G1298" s="304">
        <v>36</v>
      </c>
      <c r="H1298" s="303">
        <v>100.57</v>
      </c>
      <c r="I1298" s="280">
        <f t="shared" si="322"/>
        <v>3620.52</v>
      </c>
      <c r="J1298" s="409">
        <f t="shared" si="313"/>
        <v>0.30199999999999999</v>
      </c>
      <c r="K1298" s="302">
        <f t="shared" si="323"/>
        <v>130.94</v>
      </c>
      <c r="L1298" s="301">
        <f t="shared" si="324"/>
        <v>4713.84</v>
      </c>
    </row>
    <row r="1299" spans="2:12" ht="12.75" customHeight="1" x14ac:dyDescent="0.25">
      <c r="B1299" s="307" t="s">
        <v>3686</v>
      </c>
      <c r="C1299" s="305" t="s">
        <v>1869</v>
      </c>
      <c r="D1299" s="305" t="s">
        <v>1336</v>
      </c>
      <c r="E1299" s="306" t="s">
        <v>1870</v>
      </c>
      <c r="F1299" s="305" t="s">
        <v>137</v>
      </c>
      <c r="G1299" s="304">
        <v>9</v>
      </c>
      <c r="H1299" s="303">
        <v>63.33</v>
      </c>
      <c r="I1299" s="280">
        <f t="shared" si="322"/>
        <v>569.97</v>
      </c>
      <c r="J1299" s="409">
        <f t="shared" si="313"/>
        <v>0.30199999999999999</v>
      </c>
      <c r="K1299" s="302">
        <f t="shared" si="323"/>
        <v>82.45</v>
      </c>
      <c r="L1299" s="301">
        <f t="shared" si="324"/>
        <v>742.05</v>
      </c>
    </row>
    <row r="1300" spans="2:12" ht="12.75" customHeight="1" x14ac:dyDescent="0.25">
      <c r="B1300" s="307" t="s">
        <v>3687</v>
      </c>
      <c r="C1300" s="305" t="s">
        <v>2071</v>
      </c>
      <c r="D1300" s="305" t="s">
        <v>1336</v>
      </c>
      <c r="E1300" s="306" t="s">
        <v>2072</v>
      </c>
      <c r="F1300" s="305" t="s">
        <v>137</v>
      </c>
      <c r="G1300" s="304">
        <v>9</v>
      </c>
      <c r="H1300" s="303">
        <v>60.5</v>
      </c>
      <c r="I1300" s="280">
        <f t="shared" si="322"/>
        <v>544.5</v>
      </c>
      <c r="J1300" s="409">
        <f t="shared" si="313"/>
        <v>0.30199999999999999</v>
      </c>
      <c r="K1300" s="302">
        <f t="shared" si="323"/>
        <v>78.77</v>
      </c>
      <c r="L1300" s="301">
        <f t="shared" si="324"/>
        <v>708.93</v>
      </c>
    </row>
    <row r="1301" spans="2:12" ht="12.75" customHeight="1" x14ac:dyDescent="0.25">
      <c r="B1301" s="307" t="s">
        <v>3688</v>
      </c>
      <c r="C1301" s="305" t="s">
        <v>2759</v>
      </c>
      <c r="D1301" s="305" t="s">
        <v>1336</v>
      </c>
      <c r="E1301" s="306" t="s">
        <v>2760</v>
      </c>
      <c r="F1301" s="305" t="s">
        <v>137</v>
      </c>
      <c r="G1301" s="304">
        <v>9</v>
      </c>
      <c r="H1301" s="303">
        <v>142.08000000000001</v>
      </c>
      <c r="I1301" s="280">
        <f t="shared" si="322"/>
        <v>1278.72</v>
      </c>
      <c r="J1301" s="409">
        <f t="shared" si="313"/>
        <v>0.30199999999999999</v>
      </c>
      <c r="K1301" s="302">
        <f t="shared" si="323"/>
        <v>184.98</v>
      </c>
      <c r="L1301" s="301">
        <f t="shared" si="324"/>
        <v>1664.82</v>
      </c>
    </row>
    <row r="1302" spans="2:12" ht="12.75" customHeight="1" x14ac:dyDescent="0.25">
      <c r="B1302" s="307" t="s">
        <v>3689</v>
      </c>
      <c r="C1302" s="305" t="s">
        <v>3690</v>
      </c>
      <c r="D1302" s="305" t="s">
        <v>130</v>
      </c>
      <c r="E1302" s="306" t="s">
        <v>3691</v>
      </c>
      <c r="F1302" s="305" t="s">
        <v>137</v>
      </c>
      <c r="G1302" s="304">
        <v>9</v>
      </c>
      <c r="H1302" s="303">
        <v>217.23</v>
      </c>
      <c r="I1302" s="280">
        <f t="shared" si="322"/>
        <v>1955.07</v>
      </c>
      <c r="J1302" s="409">
        <f t="shared" si="313"/>
        <v>0.30199999999999999</v>
      </c>
      <c r="K1302" s="302">
        <f t="shared" si="323"/>
        <v>282.83</v>
      </c>
      <c r="L1302" s="301">
        <f t="shared" si="324"/>
        <v>2545.4699999999998</v>
      </c>
    </row>
    <row r="1303" spans="2:12" ht="12.75" customHeight="1" x14ac:dyDescent="0.25">
      <c r="B1303" s="307" t="s">
        <v>3692</v>
      </c>
      <c r="C1303" s="305" t="s">
        <v>2762</v>
      </c>
      <c r="D1303" s="305" t="s">
        <v>1336</v>
      </c>
      <c r="E1303" s="306" t="s">
        <v>2763</v>
      </c>
      <c r="F1303" s="305" t="s">
        <v>137</v>
      </c>
      <c r="G1303" s="304">
        <v>9</v>
      </c>
      <c r="H1303" s="303">
        <v>227.06</v>
      </c>
      <c r="I1303" s="280">
        <f t="shared" si="322"/>
        <v>2043.54</v>
      </c>
      <c r="J1303" s="409">
        <f t="shared" si="313"/>
        <v>0.30199999999999999</v>
      </c>
      <c r="K1303" s="302">
        <f t="shared" si="323"/>
        <v>295.63</v>
      </c>
      <c r="L1303" s="301">
        <f t="shared" si="324"/>
        <v>2660.67</v>
      </c>
    </row>
    <row r="1304" spans="2:12" ht="12.75" customHeight="1" x14ac:dyDescent="0.25">
      <c r="B1304" s="307" t="s">
        <v>3693</v>
      </c>
      <c r="C1304" s="305" t="s">
        <v>1872</v>
      </c>
      <c r="D1304" s="305" t="s">
        <v>1336</v>
      </c>
      <c r="E1304" s="306" t="s">
        <v>1873</v>
      </c>
      <c r="F1304" s="305" t="s">
        <v>136</v>
      </c>
      <c r="G1304" s="304">
        <v>8</v>
      </c>
      <c r="H1304" s="303">
        <v>141.62</v>
      </c>
      <c r="I1304" s="280">
        <f t="shared" si="322"/>
        <v>1132.96</v>
      </c>
      <c r="J1304" s="409">
        <f t="shared" si="313"/>
        <v>0.30199999999999999</v>
      </c>
      <c r="K1304" s="302">
        <f t="shared" si="323"/>
        <v>184.38</v>
      </c>
      <c r="L1304" s="301">
        <f t="shared" si="324"/>
        <v>1475.04</v>
      </c>
    </row>
    <row r="1305" spans="2:12" ht="12.75" customHeight="1" x14ac:dyDescent="0.25">
      <c r="B1305" s="307" t="s">
        <v>3694</v>
      </c>
      <c r="C1305" s="305" t="s">
        <v>2059</v>
      </c>
      <c r="D1305" s="305" t="s">
        <v>1336</v>
      </c>
      <c r="E1305" s="306" t="s">
        <v>2060</v>
      </c>
      <c r="F1305" s="305" t="s">
        <v>137</v>
      </c>
      <c r="G1305" s="304">
        <v>29</v>
      </c>
      <c r="H1305" s="303">
        <v>35.25</v>
      </c>
      <c r="I1305" s="280">
        <f t="shared" si="322"/>
        <v>1022.25</v>
      </c>
      <c r="J1305" s="409">
        <f t="shared" si="313"/>
        <v>0.30199999999999999</v>
      </c>
      <c r="K1305" s="302">
        <f t="shared" si="323"/>
        <v>45.89</v>
      </c>
      <c r="L1305" s="301">
        <f t="shared" si="324"/>
        <v>1330.81</v>
      </c>
    </row>
    <row r="1306" spans="2:12" ht="12.75" customHeight="1" x14ac:dyDescent="0.25">
      <c r="B1306" s="307" t="s">
        <v>3695</v>
      </c>
      <c r="C1306" s="305" t="s">
        <v>2767</v>
      </c>
      <c r="D1306" s="305" t="s">
        <v>160</v>
      </c>
      <c r="E1306" s="306" t="s">
        <v>2768</v>
      </c>
      <c r="F1306" s="305" t="s">
        <v>159</v>
      </c>
      <c r="G1306" s="304">
        <v>9</v>
      </c>
      <c r="H1306" s="303">
        <v>404.74</v>
      </c>
      <c r="I1306" s="280">
        <f t="shared" si="322"/>
        <v>3642.66</v>
      </c>
      <c r="J1306" s="409">
        <f t="shared" si="313"/>
        <v>0.30199999999999999</v>
      </c>
      <c r="K1306" s="302">
        <f t="shared" si="323"/>
        <v>526.97</v>
      </c>
      <c r="L1306" s="301">
        <f t="shared" si="324"/>
        <v>4742.7299999999996</v>
      </c>
    </row>
    <row r="1307" spans="2:12" ht="12.75" customHeight="1" x14ac:dyDescent="0.25">
      <c r="B1307" s="307" t="s">
        <v>3696</v>
      </c>
      <c r="C1307" s="305" t="s">
        <v>2770</v>
      </c>
      <c r="D1307" s="305" t="s">
        <v>1097</v>
      </c>
      <c r="E1307" s="306" t="s">
        <v>2771</v>
      </c>
      <c r="F1307" s="305" t="s">
        <v>136</v>
      </c>
      <c r="G1307" s="304">
        <v>9</v>
      </c>
      <c r="H1307" s="303">
        <v>15.68</v>
      </c>
      <c r="I1307" s="280">
        <f t="shared" si="322"/>
        <v>141.12</v>
      </c>
      <c r="J1307" s="409">
        <f t="shared" si="313"/>
        <v>0.30199999999999999</v>
      </c>
      <c r="K1307" s="302">
        <f t="shared" si="323"/>
        <v>20.41</v>
      </c>
      <c r="L1307" s="301">
        <f t="shared" si="324"/>
        <v>183.69</v>
      </c>
    </row>
    <row r="1308" spans="2:12" ht="12.75" customHeight="1" x14ac:dyDescent="0.25">
      <c r="B1308" s="307" t="s">
        <v>3697</v>
      </c>
      <c r="C1308" s="305" t="s">
        <v>2065</v>
      </c>
      <c r="D1308" s="305" t="s">
        <v>1336</v>
      </c>
      <c r="E1308" s="306" t="s">
        <v>2066</v>
      </c>
      <c r="F1308" s="305" t="s">
        <v>137</v>
      </c>
      <c r="G1308" s="304">
        <v>9</v>
      </c>
      <c r="H1308" s="303">
        <v>110.14</v>
      </c>
      <c r="I1308" s="280">
        <f t="shared" si="322"/>
        <v>991.26</v>
      </c>
      <c r="J1308" s="409">
        <f t="shared" si="313"/>
        <v>0.30199999999999999</v>
      </c>
      <c r="K1308" s="302">
        <f t="shared" si="323"/>
        <v>143.4</v>
      </c>
      <c r="L1308" s="301">
        <f t="shared" si="324"/>
        <v>1290.5999999999999</v>
      </c>
    </row>
    <row r="1309" spans="2:12" ht="12.75" customHeight="1" x14ac:dyDescent="0.25">
      <c r="B1309" s="307" t="s">
        <v>3698</v>
      </c>
      <c r="C1309" s="305" t="s">
        <v>2774</v>
      </c>
      <c r="D1309" s="305" t="s">
        <v>1336</v>
      </c>
      <c r="E1309" s="306" t="s">
        <v>2775</v>
      </c>
      <c r="F1309" s="305" t="s">
        <v>137</v>
      </c>
      <c r="G1309" s="304">
        <v>11</v>
      </c>
      <c r="H1309" s="303">
        <v>7.38</v>
      </c>
      <c r="I1309" s="280">
        <f t="shared" si="322"/>
        <v>81.180000000000007</v>
      </c>
      <c r="J1309" s="409">
        <f t="shared" si="313"/>
        <v>0.30199999999999999</v>
      </c>
      <c r="K1309" s="302">
        <f t="shared" si="323"/>
        <v>9.6</v>
      </c>
      <c r="L1309" s="301">
        <f t="shared" si="324"/>
        <v>105.6</v>
      </c>
    </row>
    <row r="1310" spans="2:12" ht="12.75" customHeight="1" x14ac:dyDescent="0.25">
      <c r="B1310" s="307" t="s">
        <v>3699</v>
      </c>
      <c r="C1310" s="305" t="s">
        <v>2780</v>
      </c>
      <c r="D1310" s="305" t="s">
        <v>1336</v>
      </c>
      <c r="E1310" s="306" t="s">
        <v>2781</v>
      </c>
      <c r="F1310" s="305" t="s">
        <v>188</v>
      </c>
      <c r="G1310" s="304">
        <v>30.6</v>
      </c>
      <c r="H1310" s="303">
        <v>18.41</v>
      </c>
      <c r="I1310" s="280">
        <f t="shared" si="322"/>
        <v>563.34</v>
      </c>
      <c r="J1310" s="409">
        <f t="shared" si="313"/>
        <v>0.30199999999999999</v>
      </c>
      <c r="K1310" s="302">
        <f t="shared" si="323"/>
        <v>23.96</v>
      </c>
      <c r="L1310" s="301">
        <f t="shared" si="324"/>
        <v>733.17</v>
      </c>
    </row>
    <row r="1311" spans="2:12" ht="12.75" customHeight="1" x14ac:dyDescent="0.25">
      <c r="B1311" s="307" t="s">
        <v>3700</v>
      </c>
      <c r="C1311" s="305" t="s">
        <v>3701</v>
      </c>
      <c r="D1311" s="305" t="s">
        <v>1336</v>
      </c>
      <c r="E1311" s="306" t="s">
        <v>3702</v>
      </c>
      <c r="F1311" s="305" t="s">
        <v>137</v>
      </c>
      <c r="G1311" s="304">
        <v>1</v>
      </c>
      <c r="H1311" s="303">
        <v>635.41</v>
      </c>
      <c r="I1311" s="280">
        <f t="shared" si="322"/>
        <v>635.41</v>
      </c>
      <c r="J1311" s="409">
        <f t="shared" si="313"/>
        <v>0.30199999999999999</v>
      </c>
      <c r="K1311" s="302">
        <f t="shared" si="323"/>
        <v>827.3</v>
      </c>
      <c r="L1311" s="301">
        <f t="shared" si="324"/>
        <v>827.3</v>
      </c>
    </row>
    <row r="1312" spans="2:12" ht="12.75" customHeight="1" x14ac:dyDescent="0.25">
      <c r="B1312" s="307" t="s">
        <v>3703</v>
      </c>
      <c r="C1312" s="305" t="s">
        <v>3704</v>
      </c>
      <c r="D1312" s="305" t="s">
        <v>160</v>
      </c>
      <c r="E1312" s="306" t="s">
        <v>3705</v>
      </c>
      <c r="F1312" s="305" t="s">
        <v>159</v>
      </c>
      <c r="G1312" s="304">
        <v>2</v>
      </c>
      <c r="H1312" s="303">
        <v>209.82</v>
      </c>
      <c r="I1312" s="280">
        <f t="shared" si="322"/>
        <v>419.64</v>
      </c>
      <c r="J1312" s="409">
        <f t="shared" si="313"/>
        <v>0.30199999999999999</v>
      </c>
      <c r="K1312" s="302">
        <f t="shared" si="323"/>
        <v>273.18</v>
      </c>
      <c r="L1312" s="301">
        <f t="shared" si="324"/>
        <v>546.36</v>
      </c>
    </row>
    <row r="1313" spans="2:12" ht="12.75" customHeight="1" x14ac:dyDescent="0.25">
      <c r="B1313" s="307" t="s">
        <v>3706</v>
      </c>
      <c r="C1313" s="305" t="s">
        <v>3707</v>
      </c>
      <c r="D1313" s="305" t="s">
        <v>164</v>
      </c>
      <c r="E1313" s="306" t="s">
        <v>3708</v>
      </c>
      <c r="F1313" s="305" t="s">
        <v>136</v>
      </c>
      <c r="G1313" s="304">
        <v>1</v>
      </c>
      <c r="H1313" s="303">
        <v>2432.91</v>
      </c>
      <c r="I1313" s="280">
        <f t="shared" si="322"/>
        <v>2432.91</v>
      </c>
      <c r="J1313" s="409">
        <f t="shared" si="313"/>
        <v>0.30199999999999999</v>
      </c>
      <c r="K1313" s="302">
        <f t="shared" si="323"/>
        <v>3167.64</v>
      </c>
      <c r="L1313" s="301">
        <f t="shared" si="324"/>
        <v>3167.64</v>
      </c>
    </row>
    <row r="1314" spans="2:12" ht="12.75" customHeight="1" x14ac:dyDescent="0.25">
      <c r="B1314" s="307" t="s">
        <v>3709</v>
      </c>
      <c r="C1314" s="305" t="s">
        <v>3710</v>
      </c>
      <c r="D1314" s="305" t="s">
        <v>3117</v>
      </c>
      <c r="E1314" s="306" t="s">
        <v>3711</v>
      </c>
      <c r="F1314" s="305" t="s">
        <v>136</v>
      </c>
      <c r="G1314" s="304">
        <v>1</v>
      </c>
      <c r="H1314" s="303">
        <v>550.13</v>
      </c>
      <c r="I1314" s="280">
        <f t="shared" si="322"/>
        <v>550.13</v>
      </c>
      <c r="J1314" s="409">
        <f t="shared" si="313"/>
        <v>0.30199999999999999</v>
      </c>
      <c r="K1314" s="302">
        <f t="shared" si="323"/>
        <v>716.26</v>
      </c>
      <c r="L1314" s="301">
        <f t="shared" si="324"/>
        <v>716.26</v>
      </c>
    </row>
    <row r="1315" spans="2:12" ht="12.75" customHeight="1" x14ac:dyDescent="0.25">
      <c r="B1315" s="307" t="s">
        <v>3712</v>
      </c>
      <c r="C1315" s="305" t="s">
        <v>2083</v>
      </c>
      <c r="D1315" s="305" t="s">
        <v>160</v>
      </c>
      <c r="E1315" s="306" t="s">
        <v>2084</v>
      </c>
      <c r="F1315" s="305" t="s">
        <v>159</v>
      </c>
      <c r="G1315" s="304">
        <v>13</v>
      </c>
      <c r="H1315" s="303">
        <v>212.82</v>
      </c>
      <c r="I1315" s="280">
        <f t="shared" si="322"/>
        <v>2766.66</v>
      </c>
      <c r="J1315" s="409">
        <f t="shared" si="313"/>
        <v>0.30199999999999999</v>
      </c>
      <c r="K1315" s="302">
        <f t="shared" si="323"/>
        <v>277.08999999999997</v>
      </c>
      <c r="L1315" s="301">
        <f t="shared" si="324"/>
        <v>3602.17</v>
      </c>
    </row>
    <row r="1316" spans="2:12" x14ac:dyDescent="0.25">
      <c r="B1316" s="314" t="s">
        <v>221</v>
      </c>
      <c r="C1316" s="311" t="s">
        <v>379</v>
      </c>
      <c r="D1316" s="311"/>
      <c r="E1316" s="312" t="s">
        <v>2783</v>
      </c>
      <c r="F1316" s="311"/>
      <c r="G1316" s="313"/>
      <c r="H1316" s="312" t="s">
        <v>73</v>
      </c>
      <c r="I1316" s="311">
        <f>SUBTOTAL(9,I1317:I1352)</f>
        <v>1791709.1600000004</v>
      </c>
      <c r="J1316" s="310"/>
      <c r="K1316" s="309"/>
      <c r="L1316" s="308">
        <f>SUBTOTAL(9,L1317:L1352)</f>
        <v>2254128.879999999</v>
      </c>
    </row>
    <row r="1317" spans="2:12" ht="38.25" x14ac:dyDescent="0.25">
      <c r="B1317" s="307" t="s">
        <v>222</v>
      </c>
      <c r="C1317" s="305" t="s">
        <v>2791</v>
      </c>
      <c r="D1317" s="305" t="s">
        <v>160</v>
      </c>
      <c r="E1317" s="306" t="s">
        <v>2792</v>
      </c>
      <c r="F1317" s="305" t="s">
        <v>188</v>
      </c>
      <c r="G1317" s="304">
        <v>42.78</v>
      </c>
      <c r="H1317" s="303">
        <v>27.47</v>
      </c>
      <c r="I1317" s="280">
        <f t="shared" ref="I1317:I1352" si="325">TRUNC(G1317 * H1317, 2)</f>
        <v>1175.1600000000001</v>
      </c>
      <c r="J1317" s="442">
        <f t="shared" ref="J1317:J1352" si="326">+$L$4</f>
        <v>0.2581</v>
      </c>
      <c r="K1317" s="302">
        <f t="shared" ref="K1317:K1352" si="327">TRUNC(H1317 * (1 + J1317), 2)</f>
        <v>34.56</v>
      </c>
      <c r="L1317" s="301">
        <f t="shared" ref="L1317:L1352" si="328">TRUNC(G1317 * K1317, 2)</f>
        <v>1478.47</v>
      </c>
    </row>
    <row r="1318" spans="2:12" ht="38.25" x14ac:dyDescent="0.25">
      <c r="B1318" s="307" t="s">
        <v>223</v>
      </c>
      <c r="C1318" s="305" t="s">
        <v>3713</v>
      </c>
      <c r="D1318" s="305" t="s">
        <v>160</v>
      </c>
      <c r="E1318" s="306" t="s">
        <v>3714</v>
      </c>
      <c r="F1318" s="305" t="s">
        <v>188</v>
      </c>
      <c r="G1318" s="304">
        <v>38.35</v>
      </c>
      <c r="H1318" s="303">
        <v>58.45</v>
      </c>
      <c r="I1318" s="280">
        <f t="shared" si="325"/>
        <v>2241.5500000000002</v>
      </c>
      <c r="J1318" s="442">
        <f t="shared" si="326"/>
        <v>0.2581</v>
      </c>
      <c r="K1318" s="302">
        <f t="shared" si="327"/>
        <v>73.53</v>
      </c>
      <c r="L1318" s="301">
        <f t="shared" si="328"/>
        <v>2819.87</v>
      </c>
    </row>
    <row r="1319" spans="2:12" ht="38.25" x14ac:dyDescent="0.25">
      <c r="B1319" s="307" t="s">
        <v>345</v>
      </c>
      <c r="C1319" s="305" t="s">
        <v>2794</v>
      </c>
      <c r="D1319" s="305" t="s">
        <v>160</v>
      </c>
      <c r="E1319" s="306" t="s">
        <v>2795</v>
      </c>
      <c r="F1319" s="305" t="s">
        <v>188</v>
      </c>
      <c r="G1319" s="304">
        <v>1303.29</v>
      </c>
      <c r="H1319" s="303">
        <v>45.21</v>
      </c>
      <c r="I1319" s="280">
        <f t="shared" si="325"/>
        <v>58921.74</v>
      </c>
      <c r="J1319" s="442">
        <f t="shared" si="326"/>
        <v>0.2581</v>
      </c>
      <c r="K1319" s="302">
        <f t="shared" si="327"/>
        <v>56.87</v>
      </c>
      <c r="L1319" s="301">
        <f t="shared" si="328"/>
        <v>74118.100000000006</v>
      </c>
    </row>
    <row r="1320" spans="2:12" ht="38.25" x14ac:dyDescent="0.25">
      <c r="B1320" s="307" t="s">
        <v>3715</v>
      </c>
      <c r="C1320" s="305" t="s">
        <v>2797</v>
      </c>
      <c r="D1320" s="305" t="s">
        <v>160</v>
      </c>
      <c r="E1320" s="306" t="s">
        <v>2798</v>
      </c>
      <c r="F1320" s="305" t="s">
        <v>188</v>
      </c>
      <c r="G1320" s="304">
        <v>96.31</v>
      </c>
      <c r="H1320" s="303">
        <v>71.900000000000006</v>
      </c>
      <c r="I1320" s="280">
        <f t="shared" si="325"/>
        <v>6924.68</v>
      </c>
      <c r="J1320" s="442">
        <f t="shared" si="326"/>
        <v>0.2581</v>
      </c>
      <c r="K1320" s="302">
        <f t="shared" si="327"/>
        <v>90.45</v>
      </c>
      <c r="L1320" s="301">
        <f t="shared" si="328"/>
        <v>8711.23</v>
      </c>
    </row>
    <row r="1321" spans="2:12" ht="25.5" x14ac:dyDescent="0.25">
      <c r="B1321" s="307" t="s">
        <v>3716</v>
      </c>
      <c r="C1321" s="305" t="s">
        <v>2800</v>
      </c>
      <c r="D1321" s="305" t="s">
        <v>974</v>
      </c>
      <c r="E1321" s="306" t="s">
        <v>2801</v>
      </c>
      <c r="F1321" s="305" t="s">
        <v>188</v>
      </c>
      <c r="G1321" s="304">
        <v>1071.72</v>
      </c>
      <c r="H1321" s="303">
        <v>109.5</v>
      </c>
      <c r="I1321" s="280">
        <f t="shared" si="325"/>
        <v>117353.34</v>
      </c>
      <c r="J1321" s="442">
        <f t="shared" si="326"/>
        <v>0.2581</v>
      </c>
      <c r="K1321" s="302">
        <f t="shared" si="327"/>
        <v>137.76</v>
      </c>
      <c r="L1321" s="301">
        <f t="shared" si="328"/>
        <v>147640.14000000001</v>
      </c>
    </row>
    <row r="1322" spans="2:12" x14ac:dyDescent="0.25">
      <c r="B1322" s="307" t="s">
        <v>3717</v>
      </c>
      <c r="C1322" s="305" t="s">
        <v>3718</v>
      </c>
      <c r="D1322" s="305" t="s">
        <v>130</v>
      </c>
      <c r="E1322" s="306" t="s">
        <v>3719</v>
      </c>
      <c r="F1322" s="305" t="s">
        <v>136</v>
      </c>
      <c r="G1322" s="304">
        <v>18</v>
      </c>
      <c r="H1322" s="303">
        <v>1516.41</v>
      </c>
      <c r="I1322" s="280">
        <f t="shared" si="325"/>
        <v>27295.38</v>
      </c>
      <c r="J1322" s="442">
        <f t="shared" si="326"/>
        <v>0.2581</v>
      </c>
      <c r="K1322" s="302">
        <f t="shared" si="327"/>
        <v>1907.79</v>
      </c>
      <c r="L1322" s="301">
        <f t="shared" si="328"/>
        <v>34340.22</v>
      </c>
    </row>
    <row r="1323" spans="2:12" ht="25.5" x14ac:dyDescent="0.25">
      <c r="B1323" s="307" t="s">
        <v>3720</v>
      </c>
      <c r="C1323" s="305" t="s">
        <v>3721</v>
      </c>
      <c r="D1323" s="305" t="s">
        <v>142</v>
      </c>
      <c r="E1323" s="306" t="s">
        <v>3722</v>
      </c>
      <c r="F1323" s="305" t="s">
        <v>159</v>
      </c>
      <c r="G1323" s="304">
        <v>1</v>
      </c>
      <c r="H1323" s="303">
        <v>5329.74</v>
      </c>
      <c r="I1323" s="280">
        <f t="shared" si="325"/>
        <v>5329.74</v>
      </c>
      <c r="J1323" s="442">
        <f t="shared" si="326"/>
        <v>0.2581</v>
      </c>
      <c r="K1323" s="302">
        <f t="shared" si="327"/>
        <v>6705.34</v>
      </c>
      <c r="L1323" s="301">
        <f t="shared" si="328"/>
        <v>6705.34</v>
      </c>
    </row>
    <row r="1324" spans="2:12" ht="25.5" x14ac:dyDescent="0.25">
      <c r="B1324" s="307" t="s">
        <v>3723</v>
      </c>
      <c r="C1324" s="305" t="s">
        <v>3724</v>
      </c>
      <c r="D1324" s="305" t="s">
        <v>164</v>
      </c>
      <c r="E1324" s="306" t="s">
        <v>3725</v>
      </c>
      <c r="F1324" s="305" t="s">
        <v>136</v>
      </c>
      <c r="G1324" s="304">
        <v>38</v>
      </c>
      <c r="H1324" s="303">
        <v>470.6</v>
      </c>
      <c r="I1324" s="280">
        <f t="shared" si="325"/>
        <v>17882.8</v>
      </c>
      <c r="J1324" s="442">
        <f t="shared" si="326"/>
        <v>0.2581</v>
      </c>
      <c r="K1324" s="302">
        <f t="shared" si="327"/>
        <v>592.05999999999995</v>
      </c>
      <c r="L1324" s="301">
        <f t="shared" si="328"/>
        <v>22498.28</v>
      </c>
    </row>
    <row r="1325" spans="2:12" x14ac:dyDescent="0.25">
      <c r="B1325" s="307" t="s">
        <v>3726</v>
      </c>
      <c r="C1325" s="305" t="s">
        <v>2806</v>
      </c>
      <c r="D1325" s="305" t="s">
        <v>974</v>
      </c>
      <c r="E1325" s="306" t="s">
        <v>2807</v>
      </c>
      <c r="F1325" s="305" t="s">
        <v>159</v>
      </c>
      <c r="G1325" s="304">
        <v>49</v>
      </c>
      <c r="H1325" s="303">
        <v>175.36</v>
      </c>
      <c r="I1325" s="280">
        <f t="shared" si="325"/>
        <v>8592.64</v>
      </c>
      <c r="J1325" s="442">
        <f t="shared" si="326"/>
        <v>0.2581</v>
      </c>
      <c r="K1325" s="302">
        <f t="shared" si="327"/>
        <v>220.62</v>
      </c>
      <c r="L1325" s="301">
        <f t="shared" si="328"/>
        <v>10810.38</v>
      </c>
    </row>
    <row r="1326" spans="2:12" ht="25.5" x14ac:dyDescent="0.25">
      <c r="B1326" s="307" t="s">
        <v>3727</v>
      </c>
      <c r="C1326" s="305" t="s">
        <v>3728</v>
      </c>
      <c r="D1326" s="305" t="s">
        <v>974</v>
      </c>
      <c r="E1326" s="306" t="s">
        <v>3729</v>
      </c>
      <c r="F1326" s="305" t="s">
        <v>188</v>
      </c>
      <c r="G1326" s="304">
        <v>140.29</v>
      </c>
      <c r="H1326" s="303">
        <v>90.36</v>
      </c>
      <c r="I1326" s="280">
        <f t="shared" si="325"/>
        <v>12676.6</v>
      </c>
      <c r="J1326" s="442">
        <f t="shared" si="326"/>
        <v>0.2581</v>
      </c>
      <c r="K1326" s="302">
        <f t="shared" si="327"/>
        <v>113.68</v>
      </c>
      <c r="L1326" s="301">
        <f t="shared" si="328"/>
        <v>15948.16</v>
      </c>
    </row>
    <row r="1327" spans="2:12" ht="25.5" x14ac:dyDescent="0.25">
      <c r="B1327" s="307" t="s">
        <v>3730</v>
      </c>
      <c r="C1327" s="305" t="s">
        <v>3731</v>
      </c>
      <c r="D1327" s="305" t="s">
        <v>160</v>
      </c>
      <c r="E1327" s="306" t="s">
        <v>3732</v>
      </c>
      <c r="F1327" s="305" t="s">
        <v>159</v>
      </c>
      <c r="G1327" s="304">
        <v>1</v>
      </c>
      <c r="H1327" s="303">
        <v>9823.1</v>
      </c>
      <c r="I1327" s="280">
        <f t="shared" si="325"/>
        <v>9823.1</v>
      </c>
      <c r="J1327" s="442">
        <f t="shared" si="326"/>
        <v>0.2581</v>
      </c>
      <c r="K1327" s="302">
        <f t="shared" si="327"/>
        <v>12358.44</v>
      </c>
      <c r="L1327" s="301">
        <f t="shared" si="328"/>
        <v>12358.44</v>
      </c>
    </row>
    <row r="1328" spans="2:12" ht="25.5" x14ac:dyDescent="0.25">
      <c r="B1328" s="307" t="s">
        <v>3733</v>
      </c>
      <c r="C1328" s="305" t="s">
        <v>2812</v>
      </c>
      <c r="D1328" s="305" t="s">
        <v>160</v>
      </c>
      <c r="E1328" s="306" t="s">
        <v>2813</v>
      </c>
      <c r="F1328" s="305" t="s">
        <v>159</v>
      </c>
      <c r="G1328" s="304">
        <v>18</v>
      </c>
      <c r="H1328" s="303">
        <v>11090.98</v>
      </c>
      <c r="I1328" s="280">
        <f t="shared" si="325"/>
        <v>199637.64</v>
      </c>
      <c r="J1328" s="442">
        <f t="shared" si="326"/>
        <v>0.2581</v>
      </c>
      <c r="K1328" s="302">
        <f t="shared" si="327"/>
        <v>13953.56</v>
      </c>
      <c r="L1328" s="301">
        <f t="shared" si="328"/>
        <v>251164.08</v>
      </c>
    </row>
    <row r="1329" spans="2:12" ht="25.5" x14ac:dyDescent="0.25">
      <c r="B1329" s="307" t="s">
        <v>3734</v>
      </c>
      <c r="C1329" s="305" t="s">
        <v>2815</v>
      </c>
      <c r="D1329" s="305" t="s">
        <v>160</v>
      </c>
      <c r="E1329" s="306" t="s">
        <v>2816</v>
      </c>
      <c r="F1329" s="305" t="s">
        <v>159</v>
      </c>
      <c r="G1329" s="304">
        <v>37</v>
      </c>
      <c r="H1329" s="303">
        <v>15432.92</v>
      </c>
      <c r="I1329" s="280">
        <f t="shared" si="325"/>
        <v>571018.04</v>
      </c>
      <c r="J1329" s="442">
        <f t="shared" si="326"/>
        <v>0.2581</v>
      </c>
      <c r="K1329" s="302">
        <f t="shared" si="327"/>
        <v>19416.150000000001</v>
      </c>
      <c r="L1329" s="301">
        <f t="shared" si="328"/>
        <v>718397.55</v>
      </c>
    </row>
    <row r="1330" spans="2:12" ht="38.25" x14ac:dyDescent="0.25">
      <c r="B1330" s="307" t="s">
        <v>3735</v>
      </c>
      <c r="C1330" s="305" t="s">
        <v>2818</v>
      </c>
      <c r="D1330" s="305" t="s">
        <v>130</v>
      </c>
      <c r="E1330" s="306" t="s">
        <v>2819</v>
      </c>
      <c r="F1330" s="305" t="s">
        <v>159</v>
      </c>
      <c r="G1330" s="304">
        <v>28</v>
      </c>
      <c r="H1330" s="303">
        <v>16670.29</v>
      </c>
      <c r="I1330" s="280">
        <f t="shared" si="325"/>
        <v>466768.12</v>
      </c>
      <c r="J1330" s="442">
        <f t="shared" si="326"/>
        <v>0.2581</v>
      </c>
      <c r="K1330" s="302">
        <f t="shared" si="327"/>
        <v>20972.89</v>
      </c>
      <c r="L1330" s="301">
        <f t="shared" si="328"/>
        <v>587240.92000000004</v>
      </c>
    </row>
    <row r="1331" spans="2:12" ht="25.5" x14ac:dyDescent="0.25">
      <c r="B1331" s="307" t="s">
        <v>3736</v>
      </c>
      <c r="C1331" s="305" t="s">
        <v>3737</v>
      </c>
      <c r="D1331" s="305" t="s">
        <v>160</v>
      </c>
      <c r="E1331" s="306" t="s">
        <v>3738</v>
      </c>
      <c r="F1331" s="305" t="s">
        <v>159</v>
      </c>
      <c r="G1331" s="304">
        <v>10</v>
      </c>
      <c r="H1331" s="303">
        <v>3472.64</v>
      </c>
      <c r="I1331" s="280">
        <f t="shared" si="325"/>
        <v>34726.400000000001</v>
      </c>
      <c r="J1331" s="442">
        <f t="shared" si="326"/>
        <v>0.2581</v>
      </c>
      <c r="K1331" s="302">
        <f t="shared" si="327"/>
        <v>4368.92</v>
      </c>
      <c r="L1331" s="301">
        <f t="shared" si="328"/>
        <v>43689.2</v>
      </c>
    </row>
    <row r="1332" spans="2:12" ht="25.5" x14ac:dyDescent="0.25">
      <c r="B1332" s="307" t="s">
        <v>3739</v>
      </c>
      <c r="C1332" s="305" t="s">
        <v>3740</v>
      </c>
      <c r="D1332" s="305" t="s">
        <v>160</v>
      </c>
      <c r="E1332" s="306" t="s">
        <v>3741</v>
      </c>
      <c r="F1332" s="305" t="s">
        <v>159</v>
      </c>
      <c r="G1332" s="304">
        <v>5</v>
      </c>
      <c r="H1332" s="303">
        <v>4734.7700000000004</v>
      </c>
      <c r="I1332" s="280">
        <f t="shared" si="325"/>
        <v>23673.85</v>
      </c>
      <c r="J1332" s="442">
        <f t="shared" si="326"/>
        <v>0.2581</v>
      </c>
      <c r="K1332" s="302">
        <f t="shared" si="327"/>
        <v>5956.81</v>
      </c>
      <c r="L1332" s="301">
        <f t="shared" si="328"/>
        <v>29784.05</v>
      </c>
    </row>
    <row r="1333" spans="2:12" ht="25.5" x14ac:dyDescent="0.25">
      <c r="B1333" s="307" t="s">
        <v>3742</v>
      </c>
      <c r="C1333" s="305" t="s">
        <v>2827</v>
      </c>
      <c r="D1333" s="305" t="s">
        <v>164</v>
      </c>
      <c r="E1333" s="306" t="s">
        <v>2828</v>
      </c>
      <c r="F1333" s="305" t="s">
        <v>2829</v>
      </c>
      <c r="G1333" s="304">
        <v>680.47</v>
      </c>
      <c r="H1333" s="303">
        <v>200.24</v>
      </c>
      <c r="I1333" s="280">
        <f t="shared" si="325"/>
        <v>136257.31</v>
      </c>
      <c r="J1333" s="442">
        <f t="shared" si="326"/>
        <v>0.2581</v>
      </c>
      <c r="K1333" s="302">
        <f t="shared" si="327"/>
        <v>251.92</v>
      </c>
      <c r="L1333" s="301">
        <f t="shared" si="328"/>
        <v>171424</v>
      </c>
    </row>
    <row r="1334" spans="2:12" ht="25.5" x14ac:dyDescent="0.25">
      <c r="B1334" s="307" t="s">
        <v>3743</v>
      </c>
      <c r="C1334" s="305" t="s">
        <v>2831</v>
      </c>
      <c r="D1334" s="305" t="s">
        <v>164</v>
      </c>
      <c r="E1334" s="306" t="s">
        <v>2832</v>
      </c>
      <c r="F1334" s="305" t="s">
        <v>2829</v>
      </c>
      <c r="G1334" s="304">
        <v>155.16</v>
      </c>
      <c r="H1334" s="303">
        <v>126.83</v>
      </c>
      <c r="I1334" s="280">
        <f t="shared" si="325"/>
        <v>19678.939999999999</v>
      </c>
      <c r="J1334" s="442">
        <f t="shared" si="326"/>
        <v>0.2581</v>
      </c>
      <c r="K1334" s="302">
        <f t="shared" si="327"/>
        <v>159.56</v>
      </c>
      <c r="L1334" s="301">
        <f t="shared" si="328"/>
        <v>24757.32</v>
      </c>
    </row>
    <row r="1335" spans="2:12" ht="25.5" x14ac:dyDescent="0.25">
      <c r="B1335" s="307" t="s">
        <v>3744</v>
      </c>
      <c r="C1335" s="305" t="s">
        <v>3745</v>
      </c>
      <c r="D1335" s="305" t="s">
        <v>164</v>
      </c>
      <c r="E1335" s="306" t="s">
        <v>3746</v>
      </c>
      <c r="F1335" s="305" t="s">
        <v>2829</v>
      </c>
      <c r="G1335" s="304">
        <v>31.86</v>
      </c>
      <c r="H1335" s="303">
        <v>158.63</v>
      </c>
      <c r="I1335" s="280">
        <f t="shared" si="325"/>
        <v>5053.95</v>
      </c>
      <c r="J1335" s="442">
        <f t="shared" si="326"/>
        <v>0.2581</v>
      </c>
      <c r="K1335" s="302">
        <f t="shared" si="327"/>
        <v>199.57</v>
      </c>
      <c r="L1335" s="301">
        <f t="shared" si="328"/>
        <v>6358.3</v>
      </c>
    </row>
    <row r="1336" spans="2:12" ht="25.5" x14ac:dyDescent="0.25">
      <c r="B1336" s="307" t="s">
        <v>3747</v>
      </c>
      <c r="C1336" s="305" t="s">
        <v>2834</v>
      </c>
      <c r="D1336" s="305" t="s">
        <v>130</v>
      </c>
      <c r="E1336" s="306" t="s">
        <v>2835</v>
      </c>
      <c r="F1336" s="305" t="s">
        <v>136</v>
      </c>
      <c r="G1336" s="304">
        <v>4</v>
      </c>
      <c r="H1336" s="303">
        <v>2052.0100000000002</v>
      </c>
      <c r="I1336" s="280">
        <f t="shared" si="325"/>
        <v>8208.0400000000009</v>
      </c>
      <c r="J1336" s="442">
        <f t="shared" si="326"/>
        <v>0.2581</v>
      </c>
      <c r="K1336" s="302">
        <f t="shared" si="327"/>
        <v>2581.63</v>
      </c>
      <c r="L1336" s="301">
        <f t="shared" si="328"/>
        <v>10326.52</v>
      </c>
    </row>
    <row r="1337" spans="2:12" ht="25.5" x14ac:dyDescent="0.25">
      <c r="B1337" s="307" t="s">
        <v>3748</v>
      </c>
      <c r="C1337" s="305" t="s">
        <v>2837</v>
      </c>
      <c r="D1337" s="305" t="s">
        <v>142</v>
      </c>
      <c r="E1337" s="306" t="s">
        <v>2838</v>
      </c>
      <c r="F1337" s="305" t="s">
        <v>136</v>
      </c>
      <c r="G1337" s="304">
        <v>99</v>
      </c>
      <c r="H1337" s="303">
        <v>43.35</v>
      </c>
      <c r="I1337" s="280">
        <f t="shared" si="325"/>
        <v>4291.6499999999996</v>
      </c>
      <c r="J1337" s="442">
        <f t="shared" si="326"/>
        <v>0.2581</v>
      </c>
      <c r="K1337" s="302">
        <f t="shared" si="327"/>
        <v>54.53</v>
      </c>
      <c r="L1337" s="301">
        <f t="shared" si="328"/>
        <v>5398.47</v>
      </c>
    </row>
    <row r="1338" spans="2:12" x14ac:dyDescent="0.25">
      <c r="B1338" s="307" t="s">
        <v>3749</v>
      </c>
      <c r="C1338" s="305" t="s">
        <v>3750</v>
      </c>
      <c r="D1338" s="305" t="s">
        <v>142</v>
      </c>
      <c r="E1338" s="306" t="s">
        <v>3751</v>
      </c>
      <c r="F1338" s="305" t="s">
        <v>131</v>
      </c>
      <c r="G1338" s="304">
        <v>1.68</v>
      </c>
      <c r="H1338" s="303">
        <v>1882.49</v>
      </c>
      <c r="I1338" s="280">
        <f t="shared" si="325"/>
        <v>3162.58</v>
      </c>
      <c r="J1338" s="442">
        <f t="shared" si="326"/>
        <v>0.2581</v>
      </c>
      <c r="K1338" s="302">
        <f t="shared" si="327"/>
        <v>2368.36</v>
      </c>
      <c r="L1338" s="301">
        <f t="shared" si="328"/>
        <v>3978.84</v>
      </c>
    </row>
    <row r="1339" spans="2:12" x14ac:dyDescent="0.25">
      <c r="B1339" s="307" t="s">
        <v>3752</v>
      </c>
      <c r="C1339" s="305" t="s">
        <v>3753</v>
      </c>
      <c r="D1339" s="305" t="s">
        <v>142</v>
      </c>
      <c r="E1339" s="306" t="s">
        <v>3754</v>
      </c>
      <c r="F1339" s="305" t="s">
        <v>136</v>
      </c>
      <c r="G1339" s="304">
        <v>70</v>
      </c>
      <c r="H1339" s="303">
        <v>102.81</v>
      </c>
      <c r="I1339" s="280">
        <f t="shared" si="325"/>
        <v>7196.7</v>
      </c>
      <c r="J1339" s="442">
        <f t="shared" si="326"/>
        <v>0.2581</v>
      </c>
      <c r="K1339" s="302">
        <f t="shared" si="327"/>
        <v>129.34</v>
      </c>
      <c r="L1339" s="301">
        <f t="shared" si="328"/>
        <v>9053.7999999999993</v>
      </c>
    </row>
    <row r="1340" spans="2:12" x14ac:dyDescent="0.25">
      <c r="B1340" s="307" t="s">
        <v>3755</v>
      </c>
      <c r="C1340" s="305" t="s">
        <v>857</v>
      </c>
      <c r="D1340" s="305" t="s">
        <v>1336</v>
      </c>
      <c r="E1340" s="306" t="s">
        <v>182</v>
      </c>
      <c r="F1340" s="305" t="s">
        <v>141</v>
      </c>
      <c r="G1340" s="304">
        <v>196.46</v>
      </c>
      <c r="H1340" s="303">
        <v>40.58</v>
      </c>
      <c r="I1340" s="280">
        <f t="shared" si="325"/>
        <v>7972.34</v>
      </c>
      <c r="J1340" s="442">
        <f t="shared" si="326"/>
        <v>0.2581</v>
      </c>
      <c r="K1340" s="302">
        <f t="shared" si="327"/>
        <v>51.05</v>
      </c>
      <c r="L1340" s="301">
        <f t="shared" si="328"/>
        <v>10029.280000000001</v>
      </c>
    </row>
    <row r="1341" spans="2:12" x14ac:dyDescent="0.25">
      <c r="B1341" s="307" t="s">
        <v>3756</v>
      </c>
      <c r="C1341" s="305" t="s">
        <v>2692</v>
      </c>
      <c r="D1341" s="305" t="s">
        <v>1336</v>
      </c>
      <c r="E1341" s="306" t="s">
        <v>2693</v>
      </c>
      <c r="F1341" s="305" t="s">
        <v>188</v>
      </c>
      <c r="G1341" s="304">
        <v>58.3</v>
      </c>
      <c r="H1341" s="303">
        <v>68.239999999999995</v>
      </c>
      <c r="I1341" s="280">
        <f t="shared" si="325"/>
        <v>3978.39</v>
      </c>
      <c r="J1341" s="442">
        <f t="shared" si="326"/>
        <v>0.2581</v>
      </c>
      <c r="K1341" s="302">
        <f t="shared" si="327"/>
        <v>85.85</v>
      </c>
      <c r="L1341" s="301">
        <f t="shared" si="328"/>
        <v>5005.05</v>
      </c>
    </row>
    <row r="1342" spans="2:12" x14ac:dyDescent="0.25">
      <c r="B1342" s="307" t="s">
        <v>3757</v>
      </c>
      <c r="C1342" s="305" t="s">
        <v>3758</v>
      </c>
      <c r="D1342" s="305" t="s">
        <v>130</v>
      </c>
      <c r="E1342" s="306" t="s">
        <v>3759</v>
      </c>
      <c r="F1342" s="305" t="s">
        <v>188</v>
      </c>
      <c r="G1342" s="304">
        <v>11.62</v>
      </c>
      <c r="H1342" s="303">
        <v>84.49</v>
      </c>
      <c r="I1342" s="280">
        <f t="shared" si="325"/>
        <v>981.77</v>
      </c>
      <c r="J1342" s="442">
        <f t="shared" si="326"/>
        <v>0.2581</v>
      </c>
      <c r="K1342" s="302">
        <f t="shared" si="327"/>
        <v>106.29</v>
      </c>
      <c r="L1342" s="301">
        <f t="shared" si="328"/>
        <v>1235.08</v>
      </c>
    </row>
    <row r="1343" spans="2:12" x14ac:dyDescent="0.25">
      <c r="B1343" s="307" t="s">
        <v>3760</v>
      </c>
      <c r="C1343" s="305" t="s">
        <v>3761</v>
      </c>
      <c r="D1343" s="305" t="s">
        <v>1336</v>
      </c>
      <c r="E1343" s="306" t="s">
        <v>3762</v>
      </c>
      <c r="F1343" s="305" t="s">
        <v>188</v>
      </c>
      <c r="G1343" s="304">
        <v>38</v>
      </c>
      <c r="H1343" s="303">
        <v>116.6</v>
      </c>
      <c r="I1343" s="280">
        <f t="shared" si="325"/>
        <v>4430.8</v>
      </c>
      <c r="J1343" s="442">
        <f t="shared" si="326"/>
        <v>0.2581</v>
      </c>
      <c r="K1343" s="302">
        <f t="shared" si="327"/>
        <v>146.69</v>
      </c>
      <c r="L1343" s="301">
        <f t="shared" si="328"/>
        <v>5574.22</v>
      </c>
    </row>
    <row r="1344" spans="2:12" ht="38.25" x14ac:dyDescent="0.25">
      <c r="B1344" s="307" t="s">
        <v>3763</v>
      </c>
      <c r="C1344" s="305" t="s">
        <v>3764</v>
      </c>
      <c r="D1344" s="305" t="s">
        <v>160</v>
      </c>
      <c r="E1344" s="306" t="s">
        <v>3765</v>
      </c>
      <c r="F1344" s="305" t="s">
        <v>159</v>
      </c>
      <c r="G1344" s="304">
        <v>16</v>
      </c>
      <c r="H1344" s="303">
        <v>105.18</v>
      </c>
      <c r="I1344" s="280">
        <f t="shared" si="325"/>
        <v>1682.88</v>
      </c>
      <c r="J1344" s="442">
        <f t="shared" si="326"/>
        <v>0.2581</v>
      </c>
      <c r="K1344" s="302">
        <f t="shared" si="327"/>
        <v>132.32</v>
      </c>
      <c r="L1344" s="301">
        <f t="shared" si="328"/>
        <v>2117.12</v>
      </c>
    </row>
    <row r="1345" spans="2:12" ht="38.25" x14ac:dyDescent="0.25">
      <c r="B1345" s="307" t="s">
        <v>3766</v>
      </c>
      <c r="C1345" s="305" t="s">
        <v>1968</v>
      </c>
      <c r="D1345" s="305" t="s">
        <v>160</v>
      </c>
      <c r="E1345" s="306" t="s">
        <v>1969</v>
      </c>
      <c r="F1345" s="305" t="s">
        <v>159</v>
      </c>
      <c r="G1345" s="304">
        <v>18</v>
      </c>
      <c r="H1345" s="303">
        <v>98.79</v>
      </c>
      <c r="I1345" s="280">
        <f t="shared" si="325"/>
        <v>1778.22</v>
      </c>
      <c r="J1345" s="442">
        <f t="shared" si="326"/>
        <v>0.2581</v>
      </c>
      <c r="K1345" s="302">
        <f t="shared" si="327"/>
        <v>124.28</v>
      </c>
      <c r="L1345" s="301">
        <f t="shared" si="328"/>
        <v>2237.04</v>
      </c>
    </row>
    <row r="1346" spans="2:12" ht="25.5" x14ac:dyDescent="0.25">
      <c r="B1346" s="307" t="s">
        <v>3767</v>
      </c>
      <c r="C1346" s="305" t="s">
        <v>3768</v>
      </c>
      <c r="D1346" s="305" t="s">
        <v>142</v>
      </c>
      <c r="E1346" s="306" t="s">
        <v>3769</v>
      </c>
      <c r="F1346" s="305" t="s">
        <v>141</v>
      </c>
      <c r="G1346" s="304">
        <v>63.5</v>
      </c>
      <c r="H1346" s="303">
        <v>29.73</v>
      </c>
      <c r="I1346" s="280">
        <f t="shared" si="325"/>
        <v>1887.85</v>
      </c>
      <c r="J1346" s="442">
        <f t="shared" si="326"/>
        <v>0.2581</v>
      </c>
      <c r="K1346" s="302">
        <f t="shared" si="327"/>
        <v>37.4</v>
      </c>
      <c r="L1346" s="301">
        <f t="shared" si="328"/>
        <v>2374.9</v>
      </c>
    </row>
    <row r="1347" spans="2:12" ht="25.5" x14ac:dyDescent="0.25">
      <c r="B1347" s="307" t="s">
        <v>3770</v>
      </c>
      <c r="C1347" s="305" t="s">
        <v>3771</v>
      </c>
      <c r="D1347" s="305" t="s">
        <v>142</v>
      </c>
      <c r="E1347" s="306" t="s">
        <v>3772</v>
      </c>
      <c r="F1347" s="305" t="s">
        <v>141</v>
      </c>
      <c r="G1347" s="304">
        <v>21.8</v>
      </c>
      <c r="H1347" s="303">
        <v>24.19</v>
      </c>
      <c r="I1347" s="280">
        <f t="shared" si="325"/>
        <v>527.34</v>
      </c>
      <c r="J1347" s="442">
        <f t="shared" si="326"/>
        <v>0.2581</v>
      </c>
      <c r="K1347" s="302">
        <f t="shared" si="327"/>
        <v>30.43</v>
      </c>
      <c r="L1347" s="301">
        <f t="shared" si="328"/>
        <v>663.37</v>
      </c>
    </row>
    <row r="1348" spans="2:12" ht="25.5" x14ac:dyDescent="0.25">
      <c r="B1348" s="307" t="s">
        <v>3773</v>
      </c>
      <c r="C1348" s="305" t="s">
        <v>3774</v>
      </c>
      <c r="D1348" s="305" t="s">
        <v>130</v>
      </c>
      <c r="E1348" s="306" t="s">
        <v>3775</v>
      </c>
      <c r="F1348" s="305" t="s">
        <v>188</v>
      </c>
      <c r="G1348" s="304">
        <v>4.2</v>
      </c>
      <c r="H1348" s="303">
        <v>29.06</v>
      </c>
      <c r="I1348" s="280">
        <f t="shared" si="325"/>
        <v>122.05</v>
      </c>
      <c r="J1348" s="442">
        <f t="shared" si="326"/>
        <v>0.2581</v>
      </c>
      <c r="K1348" s="302">
        <f t="shared" si="327"/>
        <v>36.56</v>
      </c>
      <c r="L1348" s="301">
        <f t="shared" si="328"/>
        <v>153.55000000000001</v>
      </c>
    </row>
    <row r="1349" spans="2:12" x14ac:dyDescent="0.25">
      <c r="B1349" s="307" t="s">
        <v>3776</v>
      </c>
      <c r="C1349" s="305" t="s">
        <v>844</v>
      </c>
      <c r="D1349" s="305" t="s">
        <v>1336</v>
      </c>
      <c r="E1349" s="306" t="s">
        <v>168</v>
      </c>
      <c r="F1349" s="305" t="s">
        <v>137</v>
      </c>
      <c r="G1349" s="304">
        <v>15</v>
      </c>
      <c r="H1349" s="303">
        <v>29.54</v>
      </c>
      <c r="I1349" s="280">
        <f t="shared" si="325"/>
        <v>443.1</v>
      </c>
      <c r="J1349" s="442">
        <f t="shared" si="326"/>
        <v>0.2581</v>
      </c>
      <c r="K1349" s="302">
        <f t="shared" si="327"/>
        <v>37.159999999999997</v>
      </c>
      <c r="L1349" s="301">
        <f t="shared" si="328"/>
        <v>557.4</v>
      </c>
    </row>
    <row r="1350" spans="2:12" ht="25.5" x14ac:dyDescent="0.25">
      <c r="B1350" s="307" t="s">
        <v>3777</v>
      </c>
      <c r="C1350" s="305" t="s">
        <v>3778</v>
      </c>
      <c r="D1350" s="305" t="s">
        <v>142</v>
      </c>
      <c r="E1350" s="306" t="s">
        <v>3779</v>
      </c>
      <c r="F1350" s="305" t="s">
        <v>136</v>
      </c>
      <c r="G1350" s="304">
        <v>1</v>
      </c>
      <c r="H1350" s="303">
        <v>17061.849999999999</v>
      </c>
      <c r="I1350" s="280">
        <f t="shared" si="325"/>
        <v>17061.849999999999</v>
      </c>
      <c r="J1350" s="442">
        <f t="shared" si="326"/>
        <v>0.2581</v>
      </c>
      <c r="K1350" s="302">
        <f t="shared" si="327"/>
        <v>21465.51</v>
      </c>
      <c r="L1350" s="301">
        <f t="shared" si="328"/>
        <v>21465.51</v>
      </c>
    </row>
    <row r="1351" spans="2:12" x14ac:dyDescent="0.25">
      <c r="B1351" s="307" t="s">
        <v>3780</v>
      </c>
      <c r="C1351" s="305" t="s">
        <v>3781</v>
      </c>
      <c r="D1351" s="305" t="s">
        <v>142</v>
      </c>
      <c r="E1351" s="306" t="s">
        <v>3782</v>
      </c>
      <c r="F1351" s="305" t="s">
        <v>136</v>
      </c>
      <c r="G1351" s="304">
        <v>4</v>
      </c>
      <c r="H1351" s="303">
        <v>145.34</v>
      </c>
      <c r="I1351" s="280">
        <f t="shared" si="325"/>
        <v>581.36</v>
      </c>
      <c r="J1351" s="442">
        <f t="shared" si="326"/>
        <v>0.2581</v>
      </c>
      <c r="K1351" s="302">
        <f t="shared" si="327"/>
        <v>182.85</v>
      </c>
      <c r="L1351" s="301">
        <f t="shared" si="328"/>
        <v>731.4</v>
      </c>
    </row>
    <row r="1352" spans="2:12" ht="25.5" x14ac:dyDescent="0.25">
      <c r="B1352" s="307" t="s">
        <v>3783</v>
      </c>
      <c r="C1352" s="305" t="s">
        <v>3784</v>
      </c>
      <c r="D1352" s="305" t="s">
        <v>130</v>
      </c>
      <c r="E1352" s="306" t="s">
        <v>3785</v>
      </c>
      <c r="F1352" s="305" t="s">
        <v>136</v>
      </c>
      <c r="G1352" s="304">
        <v>1</v>
      </c>
      <c r="H1352" s="303">
        <v>2371.2600000000002</v>
      </c>
      <c r="I1352" s="280">
        <f t="shared" si="325"/>
        <v>2371.2600000000002</v>
      </c>
      <c r="J1352" s="442">
        <f t="shared" si="326"/>
        <v>0.2581</v>
      </c>
      <c r="K1352" s="302">
        <f t="shared" si="327"/>
        <v>2983.28</v>
      </c>
      <c r="L1352" s="301">
        <f t="shared" si="328"/>
        <v>2983.28</v>
      </c>
    </row>
    <row r="1353" spans="2:12" x14ac:dyDescent="0.25">
      <c r="B1353" s="314" t="s">
        <v>346</v>
      </c>
      <c r="C1353" s="311" t="s">
        <v>379</v>
      </c>
      <c r="D1353" s="311"/>
      <c r="E1353" s="312" t="s">
        <v>2849</v>
      </c>
      <c r="F1353" s="311"/>
      <c r="G1353" s="313">
        <v>1</v>
      </c>
      <c r="H1353" s="312" t="s">
        <v>73</v>
      </c>
      <c r="I1353" s="311">
        <f>SUBTOTAL(9,I1354:I1354)</f>
        <v>186081.45</v>
      </c>
      <c r="J1353" s="310"/>
      <c r="K1353" s="309"/>
      <c r="L1353" s="308">
        <f>SUBTOTAL(9,L1354:L1354)</f>
        <v>234109.07</v>
      </c>
    </row>
    <row r="1354" spans="2:12" x14ac:dyDescent="0.25">
      <c r="B1354" s="307" t="s">
        <v>347</v>
      </c>
      <c r="C1354" s="305" t="s">
        <v>3786</v>
      </c>
      <c r="D1354" s="305" t="s">
        <v>3787</v>
      </c>
      <c r="E1354" s="306" t="s">
        <v>3788</v>
      </c>
      <c r="F1354" s="305" t="s">
        <v>159</v>
      </c>
      <c r="G1354" s="304">
        <v>1</v>
      </c>
      <c r="H1354" s="303">
        <v>186081.45</v>
      </c>
      <c r="I1354" s="280">
        <f t="shared" ref="I1354" si="329">TRUNC(G1354 * H1354, 2)</f>
        <v>186081.45</v>
      </c>
      <c r="J1354" s="442">
        <f>+$L$4</f>
        <v>0.2581</v>
      </c>
      <c r="K1354" s="302">
        <f t="shared" ref="K1354" si="330">TRUNC(H1354 * (1 + J1354), 2)</f>
        <v>234109.07</v>
      </c>
      <c r="L1354" s="301">
        <f t="shared" ref="L1354" si="331">TRUNC(G1354 * K1354, 2)</f>
        <v>234109.07</v>
      </c>
    </row>
    <row r="1355" spans="2:12" x14ac:dyDescent="0.25">
      <c r="B1355" s="314" t="s">
        <v>348</v>
      </c>
      <c r="C1355" s="311" t="s">
        <v>379</v>
      </c>
      <c r="D1355" s="311"/>
      <c r="E1355" s="312" t="s">
        <v>2086</v>
      </c>
      <c r="F1355" s="311"/>
      <c r="G1355" s="313">
        <v>1</v>
      </c>
      <c r="H1355" s="312" t="s">
        <v>73</v>
      </c>
      <c r="I1355" s="311">
        <f>SUBTOTAL(9,I1356:I1365)</f>
        <v>1527860.38</v>
      </c>
      <c r="J1355" s="310"/>
      <c r="K1355" s="309"/>
      <c r="L1355" s="308">
        <f>SUBTOTAL(9,L1356:L1365)</f>
        <v>1989242</v>
      </c>
    </row>
    <row r="1356" spans="2:12" x14ac:dyDescent="0.25">
      <c r="B1356" s="307" t="s">
        <v>349</v>
      </c>
      <c r="C1356" s="305" t="s">
        <v>2855</v>
      </c>
      <c r="D1356" s="305" t="s">
        <v>1336</v>
      </c>
      <c r="E1356" s="306" t="s">
        <v>2856</v>
      </c>
      <c r="F1356" s="305" t="s">
        <v>131</v>
      </c>
      <c r="G1356" s="304">
        <v>89.74</v>
      </c>
      <c r="H1356" s="303">
        <v>506.98</v>
      </c>
      <c r="I1356" s="280">
        <f t="shared" ref="I1356:I1365" si="332">TRUNC(G1356 * H1356, 2)</f>
        <v>45496.38</v>
      </c>
      <c r="J1356" s="409">
        <f t="shared" ref="J1356:J1423" si="333">+$L$3</f>
        <v>0.30199999999999999</v>
      </c>
      <c r="K1356" s="302">
        <f t="shared" ref="K1356:K1365" si="334">TRUNC(H1356 * (1 + J1356), 2)</f>
        <v>660.08</v>
      </c>
      <c r="L1356" s="301">
        <f t="shared" ref="L1356:L1365" si="335">TRUNC(G1356 * K1356, 2)</f>
        <v>59235.57</v>
      </c>
    </row>
    <row r="1357" spans="2:12" ht="38.25" x14ac:dyDescent="0.25">
      <c r="B1357" s="307" t="s">
        <v>350</v>
      </c>
      <c r="C1357" s="305" t="s">
        <v>2858</v>
      </c>
      <c r="D1357" s="305" t="s">
        <v>160</v>
      </c>
      <c r="E1357" s="306" t="s">
        <v>2859</v>
      </c>
      <c r="F1357" s="305" t="s">
        <v>131</v>
      </c>
      <c r="G1357" s="304">
        <v>696.51</v>
      </c>
      <c r="H1357" s="303">
        <v>98.92</v>
      </c>
      <c r="I1357" s="280">
        <f t="shared" si="332"/>
        <v>68898.759999999995</v>
      </c>
      <c r="J1357" s="409">
        <f t="shared" si="333"/>
        <v>0.30199999999999999</v>
      </c>
      <c r="K1357" s="302">
        <f t="shared" si="334"/>
        <v>128.79</v>
      </c>
      <c r="L1357" s="301">
        <f t="shared" si="335"/>
        <v>89703.52</v>
      </c>
    </row>
    <row r="1358" spans="2:12" ht="38.25" x14ac:dyDescent="0.25">
      <c r="B1358" s="307" t="s">
        <v>352</v>
      </c>
      <c r="C1358" s="305" t="s">
        <v>2088</v>
      </c>
      <c r="D1358" s="305" t="s">
        <v>160</v>
      </c>
      <c r="E1358" s="306" t="s">
        <v>2089</v>
      </c>
      <c r="F1358" s="305" t="s">
        <v>131</v>
      </c>
      <c r="G1358" s="304">
        <v>2043.62</v>
      </c>
      <c r="H1358" s="303">
        <v>102.08</v>
      </c>
      <c r="I1358" s="280">
        <f t="shared" si="332"/>
        <v>208612.72</v>
      </c>
      <c r="J1358" s="409">
        <f t="shared" si="333"/>
        <v>0.30199999999999999</v>
      </c>
      <c r="K1358" s="302">
        <f t="shared" si="334"/>
        <v>132.9</v>
      </c>
      <c r="L1358" s="301">
        <f t="shared" si="335"/>
        <v>271597.09000000003</v>
      </c>
    </row>
    <row r="1359" spans="2:12" ht="38.25" x14ac:dyDescent="0.25">
      <c r="B1359" s="307" t="s">
        <v>353</v>
      </c>
      <c r="C1359" s="305" t="s">
        <v>2091</v>
      </c>
      <c r="D1359" s="305" t="s">
        <v>160</v>
      </c>
      <c r="E1359" s="306" t="s">
        <v>2092</v>
      </c>
      <c r="F1359" s="305" t="s">
        <v>131</v>
      </c>
      <c r="G1359" s="304">
        <v>1614.85</v>
      </c>
      <c r="H1359" s="303">
        <v>123.19</v>
      </c>
      <c r="I1359" s="280">
        <f t="shared" si="332"/>
        <v>198933.37</v>
      </c>
      <c r="J1359" s="409">
        <f t="shared" si="333"/>
        <v>0.30199999999999999</v>
      </c>
      <c r="K1359" s="302">
        <f t="shared" si="334"/>
        <v>160.38999999999999</v>
      </c>
      <c r="L1359" s="301">
        <f t="shared" si="335"/>
        <v>259005.79</v>
      </c>
    </row>
    <row r="1360" spans="2:12" ht="38.25" x14ac:dyDescent="0.25">
      <c r="B1360" s="307" t="s">
        <v>3789</v>
      </c>
      <c r="C1360" s="305" t="s">
        <v>2100</v>
      </c>
      <c r="D1360" s="305" t="s">
        <v>160</v>
      </c>
      <c r="E1360" s="306" t="s">
        <v>2101</v>
      </c>
      <c r="F1360" s="305" t="s">
        <v>131</v>
      </c>
      <c r="G1360" s="304">
        <v>190.72</v>
      </c>
      <c r="H1360" s="303">
        <v>82.19</v>
      </c>
      <c r="I1360" s="280">
        <f t="shared" si="332"/>
        <v>15675.27</v>
      </c>
      <c r="J1360" s="409">
        <f t="shared" si="333"/>
        <v>0.30199999999999999</v>
      </c>
      <c r="K1360" s="302">
        <f t="shared" si="334"/>
        <v>107.01</v>
      </c>
      <c r="L1360" s="301">
        <f t="shared" si="335"/>
        <v>20408.939999999999</v>
      </c>
    </row>
    <row r="1361" spans="2:12" ht="25.5" x14ac:dyDescent="0.25">
      <c r="B1361" s="307" t="s">
        <v>3790</v>
      </c>
      <c r="C1361" s="305" t="s">
        <v>796</v>
      </c>
      <c r="D1361" s="305" t="s">
        <v>160</v>
      </c>
      <c r="E1361" s="306" t="s">
        <v>2103</v>
      </c>
      <c r="F1361" s="305" t="s">
        <v>188</v>
      </c>
      <c r="G1361" s="304">
        <v>1316.67</v>
      </c>
      <c r="H1361" s="303">
        <v>17.95</v>
      </c>
      <c r="I1361" s="280">
        <f t="shared" si="332"/>
        <v>23634.22</v>
      </c>
      <c r="J1361" s="409">
        <f t="shared" si="333"/>
        <v>0.30199999999999999</v>
      </c>
      <c r="K1361" s="302">
        <f t="shared" si="334"/>
        <v>23.37</v>
      </c>
      <c r="L1361" s="301">
        <f t="shared" si="335"/>
        <v>30770.57</v>
      </c>
    </row>
    <row r="1362" spans="2:12" ht="38.25" x14ac:dyDescent="0.25">
      <c r="B1362" s="307" t="s">
        <v>3791</v>
      </c>
      <c r="C1362" s="305" t="s">
        <v>3792</v>
      </c>
      <c r="D1362" s="305" t="s">
        <v>160</v>
      </c>
      <c r="E1362" s="306" t="s">
        <v>3793</v>
      </c>
      <c r="F1362" s="305" t="s">
        <v>131</v>
      </c>
      <c r="G1362" s="304">
        <v>181.76</v>
      </c>
      <c r="H1362" s="303">
        <v>101.65</v>
      </c>
      <c r="I1362" s="280">
        <f t="shared" si="332"/>
        <v>18475.900000000001</v>
      </c>
      <c r="J1362" s="409">
        <f t="shared" si="333"/>
        <v>0.30199999999999999</v>
      </c>
      <c r="K1362" s="302">
        <f t="shared" si="334"/>
        <v>132.34</v>
      </c>
      <c r="L1362" s="301">
        <f t="shared" si="335"/>
        <v>24054.11</v>
      </c>
    </row>
    <row r="1363" spans="2:12" ht="25.5" x14ac:dyDescent="0.25">
      <c r="B1363" s="307" t="s">
        <v>3794</v>
      </c>
      <c r="C1363" s="305" t="s">
        <v>2861</v>
      </c>
      <c r="D1363" s="305" t="s">
        <v>160</v>
      </c>
      <c r="E1363" s="306" t="s">
        <v>2862</v>
      </c>
      <c r="F1363" s="305" t="s">
        <v>131</v>
      </c>
      <c r="G1363" s="304">
        <v>448.93</v>
      </c>
      <c r="H1363" s="303">
        <v>67.64</v>
      </c>
      <c r="I1363" s="280">
        <f t="shared" si="332"/>
        <v>30365.62</v>
      </c>
      <c r="J1363" s="409">
        <f t="shared" si="333"/>
        <v>0.30199999999999999</v>
      </c>
      <c r="K1363" s="302">
        <f t="shared" si="334"/>
        <v>88.06</v>
      </c>
      <c r="L1363" s="301">
        <f t="shared" si="335"/>
        <v>39532.769999999997</v>
      </c>
    </row>
    <row r="1364" spans="2:12" x14ac:dyDescent="0.25">
      <c r="B1364" s="307" t="s">
        <v>3795</v>
      </c>
      <c r="C1364" s="305" t="s">
        <v>2094</v>
      </c>
      <c r="D1364" s="305" t="s">
        <v>1336</v>
      </c>
      <c r="E1364" s="306" t="s">
        <v>2095</v>
      </c>
      <c r="F1364" s="305" t="s">
        <v>131</v>
      </c>
      <c r="G1364" s="304">
        <v>575.73</v>
      </c>
      <c r="H1364" s="303">
        <v>610.20000000000005</v>
      </c>
      <c r="I1364" s="280">
        <f t="shared" si="332"/>
        <v>351310.44</v>
      </c>
      <c r="J1364" s="409">
        <f t="shared" si="333"/>
        <v>0.30199999999999999</v>
      </c>
      <c r="K1364" s="302">
        <f t="shared" si="334"/>
        <v>794.48</v>
      </c>
      <c r="L1364" s="301">
        <f t="shared" si="335"/>
        <v>457405.97</v>
      </c>
    </row>
    <row r="1365" spans="2:12" ht="38.25" x14ac:dyDescent="0.25">
      <c r="B1365" s="307" t="s">
        <v>3796</v>
      </c>
      <c r="C1365" s="305" t="s">
        <v>2867</v>
      </c>
      <c r="D1365" s="305" t="s">
        <v>130</v>
      </c>
      <c r="E1365" s="306" t="s">
        <v>2868</v>
      </c>
      <c r="F1365" s="305" t="s">
        <v>131</v>
      </c>
      <c r="G1365" s="304">
        <v>2129.06</v>
      </c>
      <c r="H1365" s="303">
        <v>266.06</v>
      </c>
      <c r="I1365" s="280">
        <f t="shared" si="332"/>
        <v>566457.69999999995</v>
      </c>
      <c r="J1365" s="409">
        <f t="shared" si="333"/>
        <v>0.30199999999999999</v>
      </c>
      <c r="K1365" s="302">
        <f t="shared" si="334"/>
        <v>346.41</v>
      </c>
      <c r="L1365" s="301">
        <f t="shared" si="335"/>
        <v>737527.67</v>
      </c>
    </row>
    <row r="1366" spans="2:12" x14ac:dyDescent="0.25">
      <c r="B1366" s="314" t="s">
        <v>355</v>
      </c>
      <c r="C1366" s="311" t="s">
        <v>379</v>
      </c>
      <c r="D1366" s="311"/>
      <c r="E1366" s="312" t="s">
        <v>2105</v>
      </c>
      <c r="F1366" s="311"/>
      <c r="G1366" s="313"/>
      <c r="H1366" s="312" t="s">
        <v>73</v>
      </c>
      <c r="I1366" s="311">
        <f>SUBTOTAL(9,I1367:I1371)</f>
        <v>62430.33</v>
      </c>
      <c r="J1366" s="310"/>
      <c r="K1366" s="309"/>
      <c r="L1366" s="308">
        <f>SUBTOTAL(9,L1367:L1371)</f>
        <v>81267.77</v>
      </c>
    </row>
    <row r="1367" spans="2:12" x14ac:dyDescent="0.25">
      <c r="B1367" s="307" t="s">
        <v>356</v>
      </c>
      <c r="C1367" s="305" t="s">
        <v>949</v>
      </c>
      <c r="D1367" s="305" t="s">
        <v>1336</v>
      </c>
      <c r="E1367" s="306" t="s">
        <v>950</v>
      </c>
      <c r="F1367" s="305" t="s">
        <v>131</v>
      </c>
      <c r="G1367" s="304">
        <v>177.53</v>
      </c>
      <c r="H1367" s="303">
        <v>24.87</v>
      </c>
      <c r="I1367" s="280">
        <f t="shared" ref="I1367:I1371" si="336">TRUNC(G1367 * H1367, 2)</f>
        <v>4415.17</v>
      </c>
      <c r="J1367" s="409">
        <f t="shared" si="333"/>
        <v>0.30199999999999999</v>
      </c>
      <c r="K1367" s="302">
        <f t="shared" ref="K1367:K1371" si="337">TRUNC(H1367 * (1 + J1367), 2)</f>
        <v>32.380000000000003</v>
      </c>
      <c r="L1367" s="301">
        <f t="shared" ref="L1367:L1371" si="338">TRUNC(G1367 * K1367, 2)</f>
        <v>5748.42</v>
      </c>
    </row>
    <row r="1368" spans="2:12" x14ac:dyDescent="0.25">
      <c r="B1368" s="307" t="s">
        <v>357</v>
      </c>
      <c r="C1368" s="305" t="s">
        <v>952</v>
      </c>
      <c r="D1368" s="305" t="s">
        <v>1336</v>
      </c>
      <c r="E1368" s="306" t="s">
        <v>953</v>
      </c>
      <c r="F1368" s="305" t="s">
        <v>131</v>
      </c>
      <c r="G1368" s="304">
        <v>177.53</v>
      </c>
      <c r="H1368" s="303">
        <v>23.34</v>
      </c>
      <c r="I1368" s="280">
        <f t="shared" si="336"/>
        <v>4143.55</v>
      </c>
      <c r="J1368" s="409">
        <f t="shared" si="333"/>
        <v>0.30199999999999999</v>
      </c>
      <c r="K1368" s="302">
        <f t="shared" si="337"/>
        <v>30.38</v>
      </c>
      <c r="L1368" s="301">
        <f t="shared" si="338"/>
        <v>5393.36</v>
      </c>
    </row>
    <row r="1369" spans="2:12" x14ac:dyDescent="0.25">
      <c r="B1369" s="307" t="s">
        <v>358</v>
      </c>
      <c r="C1369" s="305" t="s">
        <v>2109</v>
      </c>
      <c r="D1369" s="305" t="s">
        <v>1336</v>
      </c>
      <c r="E1369" s="306" t="s">
        <v>2110</v>
      </c>
      <c r="F1369" s="305" t="s">
        <v>131</v>
      </c>
      <c r="G1369" s="304">
        <v>177.53</v>
      </c>
      <c r="H1369" s="303">
        <v>88.11</v>
      </c>
      <c r="I1369" s="280">
        <f t="shared" si="336"/>
        <v>15642.16</v>
      </c>
      <c r="J1369" s="409">
        <f t="shared" si="333"/>
        <v>0.30199999999999999</v>
      </c>
      <c r="K1369" s="302">
        <f t="shared" si="337"/>
        <v>114.71</v>
      </c>
      <c r="L1369" s="301">
        <f t="shared" si="338"/>
        <v>20364.46</v>
      </c>
    </row>
    <row r="1370" spans="2:12" x14ac:dyDescent="0.25">
      <c r="B1370" s="307" t="s">
        <v>3797</v>
      </c>
      <c r="C1370" s="305" t="s">
        <v>799</v>
      </c>
      <c r="D1370" s="305" t="s">
        <v>1336</v>
      </c>
      <c r="E1370" s="306" t="s">
        <v>594</v>
      </c>
      <c r="F1370" s="305" t="s">
        <v>131</v>
      </c>
      <c r="G1370" s="304">
        <v>467.07</v>
      </c>
      <c r="H1370" s="303">
        <v>41.25</v>
      </c>
      <c r="I1370" s="280">
        <f t="shared" si="336"/>
        <v>19266.63</v>
      </c>
      <c r="J1370" s="409">
        <f t="shared" si="333"/>
        <v>0.30199999999999999</v>
      </c>
      <c r="K1370" s="302">
        <f t="shared" si="337"/>
        <v>53.7</v>
      </c>
      <c r="L1370" s="301">
        <f t="shared" si="338"/>
        <v>25081.65</v>
      </c>
    </row>
    <row r="1371" spans="2:12" ht="25.5" x14ac:dyDescent="0.25">
      <c r="B1371" s="307" t="s">
        <v>3798</v>
      </c>
      <c r="C1371" s="305" t="s">
        <v>2112</v>
      </c>
      <c r="D1371" s="305" t="s">
        <v>130</v>
      </c>
      <c r="E1371" s="306" t="s">
        <v>2113</v>
      </c>
      <c r="F1371" s="305" t="s">
        <v>131</v>
      </c>
      <c r="G1371" s="304">
        <v>1084.83</v>
      </c>
      <c r="H1371" s="303">
        <v>17.48</v>
      </c>
      <c r="I1371" s="280">
        <f t="shared" si="336"/>
        <v>18962.82</v>
      </c>
      <c r="J1371" s="409">
        <f t="shared" si="333"/>
        <v>0.30199999999999999</v>
      </c>
      <c r="K1371" s="302">
        <f t="shared" si="337"/>
        <v>22.75</v>
      </c>
      <c r="L1371" s="301">
        <f t="shared" si="338"/>
        <v>24679.88</v>
      </c>
    </row>
    <row r="1372" spans="2:12" x14ac:dyDescent="0.25">
      <c r="B1372" s="314" t="s">
        <v>359</v>
      </c>
      <c r="C1372" s="311" t="s">
        <v>379</v>
      </c>
      <c r="D1372" s="311"/>
      <c r="E1372" s="312" t="s">
        <v>2870</v>
      </c>
      <c r="F1372" s="311"/>
      <c r="G1372" s="313"/>
      <c r="H1372" s="312" t="s">
        <v>73</v>
      </c>
      <c r="I1372" s="311">
        <f>SUBTOTAL(9,I1373:I1375)</f>
        <v>196466.65999999997</v>
      </c>
      <c r="J1372" s="310"/>
      <c r="K1372" s="309"/>
      <c r="L1372" s="308">
        <f>SUBTOTAL(9,L1373:L1375)</f>
        <v>249395.62</v>
      </c>
    </row>
    <row r="1373" spans="2:12" ht="25.5" x14ac:dyDescent="0.25">
      <c r="B1373" s="307" t="s">
        <v>360</v>
      </c>
      <c r="C1373" s="305" t="s">
        <v>2872</v>
      </c>
      <c r="D1373" s="305" t="s">
        <v>164</v>
      </c>
      <c r="E1373" s="306" t="s">
        <v>2873</v>
      </c>
      <c r="F1373" s="305" t="s">
        <v>131</v>
      </c>
      <c r="G1373" s="304">
        <v>27.78</v>
      </c>
      <c r="H1373" s="303">
        <v>532</v>
      </c>
      <c r="I1373" s="280">
        <f t="shared" ref="I1373:I1375" si="339">TRUNC(G1373 * H1373, 2)</f>
        <v>14778.96</v>
      </c>
      <c r="J1373" s="442">
        <f t="shared" ref="J1373:J1374" si="340">+$L$4</f>
        <v>0.2581</v>
      </c>
      <c r="K1373" s="302">
        <f t="shared" ref="K1373:K1375" si="341">TRUNC(H1373 * (1 + J1373), 2)</f>
        <v>669.3</v>
      </c>
      <c r="L1373" s="301">
        <f t="shared" ref="L1373:L1375" si="342">TRUNC(G1373 * K1373, 2)</f>
        <v>18593.150000000001</v>
      </c>
    </row>
    <row r="1374" spans="2:12" x14ac:dyDescent="0.25">
      <c r="B1374" s="307" t="s">
        <v>362</v>
      </c>
      <c r="C1374" s="305" t="s">
        <v>3799</v>
      </c>
      <c r="D1374" s="305" t="s">
        <v>142</v>
      </c>
      <c r="E1374" s="306" t="s">
        <v>3800</v>
      </c>
      <c r="F1374" s="305" t="s">
        <v>131</v>
      </c>
      <c r="G1374" s="304">
        <v>185.22</v>
      </c>
      <c r="H1374" s="303">
        <v>704.91</v>
      </c>
      <c r="I1374" s="280">
        <f t="shared" si="339"/>
        <v>130563.43</v>
      </c>
      <c r="J1374" s="442">
        <f t="shared" si="340"/>
        <v>0.2581</v>
      </c>
      <c r="K1374" s="302">
        <f t="shared" si="341"/>
        <v>886.84</v>
      </c>
      <c r="L1374" s="301">
        <f t="shared" si="342"/>
        <v>164260.5</v>
      </c>
    </row>
    <row r="1375" spans="2:12" x14ac:dyDescent="0.25">
      <c r="B1375" s="307" t="s">
        <v>3940</v>
      </c>
      <c r="C1375" s="441" t="s">
        <v>3941</v>
      </c>
      <c r="D1375" s="305" t="s">
        <v>130</v>
      </c>
      <c r="E1375" s="306" t="s">
        <v>3939</v>
      </c>
      <c r="F1375" s="305" t="s">
        <v>131</v>
      </c>
      <c r="G1375" s="304">
        <v>2297.7199999999998</v>
      </c>
      <c r="H1375" s="303">
        <v>22.25</v>
      </c>
      <c r="I1375" s="280">
        <f t="shared" si="339"/>
        <v>51124.27</v>
      </c>
      <c r="J1375" s="409">
        <f t="shared" si="333"/>
        <v>0.30199999999999999</v>
      </c>
      <c r="K1375" s="302">
        <f t="shared" si="341"/>
        <v>28.96</v>
      </c>
      <c r="L1375" s="301">
        <f t="shared" si="342"/>
        <v>66541.97</v>
      </c>
    </row>
    <row r="1376" spans="2:12" x14ac:dyDescent="0.25">
      <c r="B1376" s="314" t="s">
        <v>364</v>
      </c>
      <c r="C1376" s="311" t="s">
        <v>379</v>
      </c>
      <c r="D1376" s="311"/>
      <c r="E1376" s="312" t="s">
        <v>119</v>
      </c>
      <c r="F1376" s="311"/>
      <c r="G1376" s="313"/>
      <c r="H1376" s="312" t="s">
        <v>73</v>
      </c>
      <c r="I1376" s="311">
        <f>SUBTOTAL(9,I1377:I1380)</f>
        <v>425614.12000000005</v>
      </c>
      <c r="J1376" s="310"/>
      <c r="K1376" s="309"/>
      <c r="L1376" s="308">
        <f>SUBTOTAL(9,L1377:L1380)</f>
        <v>554099.86</v>
      </c>
    </row>
    <row r="1377" spans="2:12" x14ac:dyDescent="0.25">
      <c r="B1377" s="307" t="s">
        <v>365</v>
      </c>
      <c r="C1377" s="305" t="s">
        <v>793</v>
      </c>
      <c r="D1377" s="305" t="s">
        <v>1336</v>
      </c>
      <c r="E1377" s="306" t="s">
        <v>157</v>
      </c>
      <c r="F1377" s="305" t="s">
        <v>156</v>
      </c>
      <c r="G1377" s="304">
        <v>11561.18</v>
      </c>
      <c r="H1377" s="303">
        <v>18.82</v>
      </c>
      <c r="I1377" s="280">
        <f t="shared" ref="I1377:I1380" si="343">TRUNC(G1377 * H1377, 2)</f>
        <v>217581.4</v>
      </c>
      <c r="J1377" s="409">
        <f t="shared" si="333"/>
        <v>0.30199999999999999</v>
      </c>
      <c r="K1377" s="302">
        <f t="shared" ref="K1377:K1380" si="344">TRUNC(H1377 * (1 + J1377), 2)</f>
        <v>24.5</v>
      </c>
      <c r="L1377" s="301">
        <f t="shared" ref="L1377:L1380" si="345">TRUNC(G1377 * K1377, 2)</f>
        <v>283248.90999999997</v>
      </c>
    </row>
    <row r="1378" spans="2:12" x14ac:dyDescent="0.25">
      <c r="B1378" s="307" t="s">
        <v>366</v>
      </c>
      <c r="C1378" s="305" t="s">
        <v>801</v>
      </c>
      <c r="D1378" s="305" t="s">
        <v>1336</v>
      </c>
      <c r="E1378" s="306" t="s">
        <v>2118</v>
      </c>
      <c r="F1378" s="305" t="s">
        <v>141</v>
      </c>
      <c r="G1378" s="304">
        <v>120.76</v>
      </c>
      <c r="H1378" s="303">
        <v>43.33</v>
      </c>
      <c r="I1378" s="280">
        <f t="shared" si="343"/>
        <v>5232.53</v>
      </c>
      <c r="J1378" s="409">
        <f t="shared" si="333"/>
        <v>0.30199999999999999</v>
      </c>
      <c r="K1378" s="302">
        <f t="shared" si="344"/>
        <v>56.41</v>
      </c>
      <c r="L1378" s="301">
        <f t="shared" si="345"/>
        <v>6812.07</v>
      </c>
    </row>
    <row r="1379" spans="2:12" ht="25.5" x14ac:dyDescent="0.25">
      <c r="B1379" s="307" t="s">
        <v>367</v>
      </c>
      <c r="C1379" s="305" t="s">
        <v>2120</v>
      </c>
      <c r="D1379" s="305" t="s">
        <v>160</v>
      </c>
      <c r="E1379" s="306" t="s">
        <v>2121</v>
      </c>
      <c r="F1379" s="305" t="s">
        <v>131</v>
      </c>
      <c r="G1379" s="304">
        <v>1045.8900000000001</v>
      </c>
      <c r="H1379" s="303">
        <v>190.12</v>
      </c>
      <c r="I1379" s="280">
        <f t="shared" si="343"/>
        <v>198844.6</v>
      </c>
      <c r="J1379" s="409">
        <f t="shared" si="333"/>
        <v>0.30199999999999999</v>
      </c>
      <c r="K1379" s="302">
        <f t="shared" si="344"/>
        <v>247.53</v>
      </c>
      <c r="L1379" s="301">
        <f t="shared" si="345"/>
        <v>258889.15</v>
      </c>
    </row>
    <row r="1380" spans="2:12" x14ac:dyDescent="0.25">
      <c r="B1380" s="307" t="s">
        <v>990</v>
      </c>
      <c r="C1380" s="305" t="s">
        <v>3801</v>
      </c>
      <c r="D1380" s="305" t="s">
        <v>1336</v>
      </c>
      <c r="E1380" s="306" t="s">
        <v>3802</v>
      </c>
      <c r="F1380" s="305" t="s">
        <v>141</v>
      </c>
      <c r="G1380" s="304">
        <v>72.459999999999994</v>
      </c>
      <c r="H1380" s="303">
        <v>54.59</v>
      </c>
      <c r="I1380" s="280">
        <f t="shared" si="343"/>
        <v>3955.59</v>
      </c>
      <c r="J1380" s="409">
        <f t="shared" si="333"/>
        <v>0.30199999999999999</v>
      </c>
      <c r="K1380" s="302">
        <f t="shared" si="344"/>
        <v>71.069999999999993</v>
      </c>
      <c r="L1380" s="301">
        <f t="shared" si="345"/>
        <v>5149.7299999999996</v>
      </c>
    </row>
    <row r="1381" spans="2:12" x14ac:dyDescent="0.25">
      <c r="B1381" s="314" t="s">
        <v>369</v>
      </c>
      <c r="C1381" s="311" t="s">
        <v>379</v>
      </c>
      <c r="D1381" s="311"/>
      <c r="E1381" s="312" t="s">
        <v>920</v>
      </c>
      <c r="F1381" s="311"/>
      <c r="G1381" s="313"/>
      <c r="H1381" s="312" t="s">
        <v>73</v>
      </c>
      <c r="I1381" s="311">
        <f>SUBTOTAL(9,I1382:I1390)</f>
        <v>224769.29000000004</v>
      </c>
      <c r="J1381" s="310"/>
      <c r="K1381" s="309"/>
      <c r="L1381" s="308">
        <f>SUBTOTAL(9,L1382:L1390)</f>
        <v>292648.67</v>
      </c>
    </row>
    <row r="1382" spans="2:12" x14ac:dyDescent="0.25">
      <c r="B1382" s="307" t="s">
        <v>370</v>
      </c>
      <c r="C1382" s="305" t="s">
        <v>2882</v>
      </c>
      <c r="D1382" s="305" t="s">
        <v>1336</v>
      </c>
      <c r="E1382" s="306" t="s">
        <v>2883</v>
      </c>
      <c r="F1382" s="305" t="s">
        <v>137</v>
      </c>
      <c r="G1382" s="304">
        <v>63</v>
      </c>
      <c r="H1382" s="303">
        <v>772.64</v>
      </c>
      <c r="I1382" s="280">
        <f t="shared" ref="I1382:I1390" si="346">TRUNC(G1382 * H1382, 2)</f>
        <v>48676.32</v>
      </c>
      <c r="J1382" s="409">
        <f t="shared" si="333"/>
        <v>0.30199999999999999</v>
      </c>
      <c r="K1382" s="302">
        <f t="shared" ref="K1382:K1390" si="347">TRUNC(H1382 * (1 + J1382), 2)</f>
        <v>1005.97</v>
      </c>
      <c r="L1382" s="301">
        <f t="shared" ref="L1382:L1390" si="348">TRUNC(G1382 * K1382, 2)</f>
        <v>63376.11</v>
      </c>
    </row>
    <row r="1383" spans="2:12" x14ac:dyDescent="0.25">
      <c r="B1383" s="307" t="s">
        <v>371</v>
      </c>
      <c r="C1383" s="305" t="s">
        <v>2897</v>
      </c>
      <c r="D1383" s="305" t="s">
        <v>1336</v>
      </c>
      <c r="E1383" s="306" t="s">
        <v>2898</v>
      </c>
      <c r="F1383" s="305" t="s">
        <v>136</v>
      </c>
      <c r="G1383" s="304">
        <v>1</v>
      </c>
      <c r="H1383" s="303">
        <v>792.76</v>
      </c>
      <c r="I1383" s="280">
        <f t="shared" si="346"/>
        <v>792.76</v>
      </c>
      <c r="J1383" s="409">
        <f t="shared" si="333"/>
        <v>0.30199999999999999</v>
      </c>
      <c r="K1383" s="302">
        <f t="shared" si="347"/>
        <v>1032.17</v>
      </c>
      <c r="L1383" s="301">
        <f t="shared" si="348"/>
        <v>1032.17</v>
      </c>
    </row>
    <row r="1384" spans="2:12" ht="25.5" x14ac:dyDescent="0.25">
      <c r="B1384" s="307" t="s">
        <v>372</v>
      </c>
      <c r="C1384" s="305" t="s">
        <v>3803</v>
      </c>
      <c r="D1384" s="305" t="s">
        <v>130</v>
      </c>
      <c r="E1384" s="306" t="s">
        <v>3804</v>
      </c>
      <c r="F1384" s="305" t="s">
        <v>159</v>
      </c>
      <c r="G1384" s="304">
        <v>6</v>
      </c>
      <c r="H1384" s="303">
        <v>3130.41</v>
      </c>
      <c r="I1384" s="280">
        <f t="shared" si="346"/>
        <v>18782.46</v>
      </c>
      <c r="J1384" s="409">
        <f t="shared" si="333"/>
        <v>0.30199999999999999</v>
      </c>
      <c r="K1384" s="302">
        <f t="shared" si="347"/>
        <v>4075.79</v>
      </c>
      <c r="L1384" s="301">
        <f t="shared" si="348"/>
        <v>24454.74</v>
      </c>
    </row>
    <row r="1385" spans="2:12" x14ac:dyDescent="0.25">
      <c r="B1385" s="307" t="s">
        <v>373</v>
      </c>
      <c r="C1385" s="305" t="s">
        <v>3805</v>
      </c>
      <c r="D1385" s="305" t="s">
        <v>1336</v>
      </c>
      <c r="E1385" s="306" t="s">
        <v>3806</v>
      </c>
      <c r="F1385" s="305" t="s">
        <v>137</v>
      </c>
      <c r="G1385" s="304">
        <v>2</v>
      </c>
      <c r="H1385" s="303">
        <v>859.25</v>
      </c>
      <c r="I1385" s="280">
        <f t="shared" si="346"/>
        <v>1718.5</v>
      </c>
      <c r="J1385" s="409">
        <f t="shared" si="333"/>
        <v>0.30199999999999999</v>
      </c>
      <c r="K1385" s="302">
        <f t="shared" si="347"/>
        <v>1118.74</v>
      </c>
      <c r="L1385" s="301">
        <f t="shared" si="348"/>
        <v>2237.48</v>
      </c>
    </row>
    <row r="1386" spans="2:12" ht="25.5" x14ac:dyDescent="0.25">
      <c r="B1386" s="307" t="s">
        <v>1349</v>
      </c>
      <c r="C1386" s="305" t="s">
        <v>3807</v>
      </c>
      <c r="D1386" s="305" t="s">
        <v>130</v>
      </c>
      <c r="E1386" s="306" t="s">
        <v>3808</v>
      </c>
      <c r="F1386" s="305" t="s">
        <v>159</v>
      </c>
      <c r="G1386" s="304">
        <v>30</v>
      </c>
      <c r="H1386" s="303">
        <v>3913.01</v>
      </c>
      <c r="I1386" s="280">
        <f t="shared" si="346"/>
        <v>117390.3</v>
      </c>
      <c r="J1386" s="409">
        <f t="shared" si="333"/>
        <v>0.30199999999999999</v>
      </c>
      <c r="K1386" s="302">
        <f t="shared" si="347"/>
        <v>5094.7299999999996</v>
      </c>
      <c r="L1386" s="301">
        <f t="shared" si="348"/>
        <v>152841.9</v>
      </c>
    </row>
    <row r="1387" spans="2:12" ht="25.5" x14ac:dyDescent="0.25">
      <c r="B1387" s="307" t="s">
        <v>3809</v>
      </c>
      <c r="C1387" s="305" t="s">
        <v>2888</v>
      </c>
      <c r="D1387" s="305" t="s">
        <v>130</v>
      </c>
      <c r="E1387" s="306" t="s">
        <v>2889</v>
      </c>
      <c r="F1387" s="305" t="s">
        <v>159</v>
      </c>
      <c r="G1387" s="304">
        <v>2</v>
      </c>
      <c r="H1387" s="303">
        <v>5478.21</v>
      </c>
      <c r="I1387" s="280">
        <f t="shared" si="346"/>
        <v>10956.42</v>
      </c>
      <c r="J1387" s="409">
        <f t="shared" si="333"/>
        <v>0.30199999999999999</v>
      </c>
      <c r="K1387" s="302">
        <f t="shared" si="347"/>
        <v>7132.62</v>
      </c>
      <c r="L1387" s="301">
        <f t="shared" si="348"/>
        <v>14265.24</v>
      </c>
    </row>
    <row r="1388" spans="2:12" x14ac:dyDescent="0.25">
      <c r="B1388" s="307" t="s">
        <v>3810</v>
      </c>
      <c r="C1388" s="305" t="s">
        <v>2891</v>
      </c>
      <c r="D1388" s="305" t="s">
        <v>130</v>
      </c>
      <c r="E1388" s="306" t="s">
        <v>2892</v>
      </c>
      <c r="F1388" s="305" t="s">
        <v>159</v>
      </c>
      <c r="G1388" s="304">
        <v>17</v>
      </c>
      <c r="H1388" s="303">
        <v>1226.19</v>
      </c>
      <c r="I1388" s="280">
        <f t="shared" si="346"/>
        <v>20845.23</v>
      </c>
      <c r="J1388" s="409">
        <f t="shared" si="333"/>
        <v>0.30199999999999999</v>
      </c>
      <c r="K1388" s="302">
        <f t="shared" si="347"/>
        <v>1596.49</v>
      </c>
      <c r="L1388" s="301">
        <f t="shared" si="348"/>
        <v>27140.33</v>
      </c>
    </row>
    <row r="1389" spans="2:12" x14ac:dyDescent="0.25">
      <c r="B1389" s="307" t="s">
        <v>3811</v>
      </c>
      <c r="C1389" s="305" t="s">
        <v>2894</v>
      </c>
      <c r="D1389" s="305" t="s">
        <v>142</v>
      </c>
      <c r="E1389" s="306" t="s">
        <v>2895</v>
      </c>
      <c r="F1389" s="305" t="s">
        <v>136</v>
      </c>
      <c r="G1389" s="304">
        <v>1</v>
      </c>
      <c r="H1389" s="303">
        <v>1129.3399999999999</v>
      </c>
      <c r="I1389" s="280">
        <f t="shared" si="346"/>
        <v>1129.3399999999999</v>
      </c>
      <c r="J1389" s="409">
        <f t="shared" si="333"/>
        <v>0.30199999999999999</v>
      </c>
      <c r="K1389" s="302">
        <f t="shared" si="347"/>
        <v>1470.4</v>
      </c>
      <c r="L1389" s="301">
        <f t="shared" si="348"/>
        <v>1470.4</v>
      </c>
    </row>
    <row r="1390" spans="2:12" ht="25.5" x14ac:dyDescent="0.25">
      <c r="B1390" s="307" t="s">
        <v>3812</v>
      </c>
      <c r="C1390" s="305" t="s">
        <v>3813</v>
      </c>
      <c r="D1390" s="305" t="s">
        <v>130</v>
      </c>
      <c r="E1390" s="306" t="s">
        <v>3814</v>
      </c>
      <c r="F1390" s="305" t="s">
        <v>159</v>
      </c>
      <c r="G1390" s="304">
        <v>1</v>
      </c>
      <c r="H1390" s="303">
        <v>4477.96</v>
      </c>
      <c r="I1390" s="280">
        <f t="shared" si="346"/>
        <v>4477.96</v>
      </c>
      <c r="J1390" s="409">
        <f t="shared" si="333"/>
        <v>0.30199999999999999</v>
      </c>
      <c r="K1390" s="302">
        <f t="shared" si="347"/>
        <v>5830.3</v>
      </c>
      <c r="L1390" s="301">
        <f t="shared" si="348"/>
        <v>5830.3</v>
      </c>
    </row>
    <row r="1391" spans="2:12" x14ac:dyDescent="0.25">
      <c r="B1391" s="314" t="s">
        <v>3815</v>
      </c>
      <c r="C1391" s="311" t="s">
        <v>379</v>
      </c>
      <c r="D1391" s="311"/>
      <c r="E1391" s="312" t="s">
        <v>2123</v>
      </c>
      <c r="F1391" s="311"/>
      <c r="G1391" s="313"/>
      <c r="H1391" s="312" t="s">
        <v>73</v>
      </c>
      <c r="I1391" s="311">
        <f>SUBTOTAL(9,I1392:I1401)</f>
        <v>676055.72</v>
      </c>
      <c r="J1391" s="310"/>
      <c r="K1391" s="309"/>
      <c r="L1391" s="308">
        <f>SUBTOTAL(9,L1392:L1401)</f>
        <v>880220.78</v>
      </c>
    </row>
    <row r="1392" spans="2:12" x14ac:dyDescent="0.25">
      <c r="B1392" s="307" t="s">
        <v>3816</v>
      </c>
      <c r="C1392" s="305" t="s">
        <v>2128</v>
      </c>
      <c r="D1392" s="305" t="s">
        <v>1336</v>
      </c>
      <c r="E1392" s="306" t="s">
        <v>2129</v>
      </c>
      <c r="F1392" s="305" t="s">
        <v>141</v>
      </c>
      <c r="G1392" s="304">
        <v>315.76</v>
      </c>
      <c r="H1392" s="303">
        <v>69.819999999999993</v>
      </c>
      <c r="I1392" s="280">
        <f t="shared" ref="I1392:I1401" si="349">TRUNC(G1392 * H1392, 2)</f>
        <v>22046.36</v>
      </c>
      <c r="J1392" s="409">
        <f t="shared" si="333"/>
        <v>0.30199999999999999</v>
      </c>
      <c r="K1392" s="302">
        <f t="shared" ref="K1392:K1401" si="350">TRUNC(H1392 * (1 + J1392), 2)</f>
        <v>90.9</v>
      </c>
      <c r="L1392" s="301">
        <f t="shared" ref="L1392:L1401" si="351">TRUNC(G1392 * K1392, 2)</f>
        <v>28702.58</v>
      </c>
    </row>
    <row r="1393" spans="2:12" x14ac:dyDescent="0.25">
      <c r="B1393" s="307" t="s">
        <v>3817</v>
      </c>
      <c r="C1393" s="305" t="s">
        <v>2923</v>
      </c>
      <c r="D1393" s="305" t="s">
        <v>1336</v>
      </c>
      <c r="E1393" s="306" t="s">
        <v>2924</v>
      </c>
      <c r="F1393" s="305" t="s">
        <v>131</v>
      </c>
      <c r="G1393" s="304">
        <v>60</v>
      </c>
      <c r="H1393" s="303">
        <v>621.92999999999995</v>
      </c>
      <c r="I1393" s="280">
        <f t="shared" si="349"/>
        <v>37315.800000000003</v>
      </c>
      <c r="J1393" s="409">
        <f t="shared" si="333"/>
        <v>0.30199999999999999</v>
      </c>
      <c r="K1393" s="302">
        <f t="shared" si="350"/>
        <v>809.75</v>
      </c>
      <c r="L1393" s="301">
        <f t="shared" si="351"/>
        <v>48585</v>
      </c>
    </row>
    <row r="1394" spans="2:12" x14ac:dyDescent="0.25">
      <c r="B1394" s="307" t="s">
        <v>3818</v>
      </c>
      <c r="C1394" s="305" t="s">
        <v>2906</v>
      </c>
      <c r="D1394" s="305" t="s">
        <v>1336</v>
      </c>
      <c r="E1394" s="306" t="s">
        <v>2907</v>
      </c>
      <c r="F1394" s="305" t="s">
        <v>131</v>
      </c>
      <c r="G1394" s="304">
        <v>87.11</v>
      </c>
      <c r="H1394" s="303">
        <v>928.88</v>
      </c>
      <c r="I1394" s="280">
        <f t="shared" si="349"/>
        <v>80914.73</v>
      </c>
      <c r="J1394" s="409">
        <f t="shared" si="333"/>
        <v>0.30199999999999999</v>
      </c>
      <c r="K1394" s="302">
        <f t="shared" si="350"/>
        <v>1209.4000000000001</v>
      </c>
      <c r="L1394" s="301">
        <f t="shared" si="351"/>
        <v>105350.83</v>
      </c>
    </row>
    <row r="1395" spans="2:12" ht="25.5" x14ac:dyDescent="0.25">
      <c r="B1395" s="307" t="s">
        <v>3819</v>
      </c>
      <c r="C1395" s="305" t="s">
        <v>2909</v>
      </c>
      <c r="D1395" s="305" t="s">
        <v>1336</v>
      </c>
      <c r="E1395" s="306" t="s">
        <v>2910</v>
      </c>
      <c r="F1395" s="305" t="s">
        <v>131</v>
      </c>
      <c r="G1395" s="304">
        <v>1</v>
      </c>
      <c r="H1395" s="303">
        <v>366.88</v>
      </c>
      <c r="I1395" s="280">
        <f t="shared" si="349"/>
        <v>366.88</v>
      </c>
      <c r="J1395" s="409">
        <f t="shared" si="333"/>
        <v>0.30199999999999999</v>
      </c>
      <c r="K1395" s="302">
        <f t="shared" si="350"/>
        <v>477.67</v>
      </c>
      <c r="L1395" s="301">
        <f t="shared" si="351"/>
        <v>477.67</v>
      </c>
    </row>
    <row r="1396" spans="2:12" x14ac:dyDescent="0.25">
      <c r="B1396" s="307" t="s">
        <v>3820</v>
      </c>
      <c r="C1396" s="305" t="s">
        <v>1044</v>
      </c>
      <c r="D1396" s="305" t="s">
        <v>1336</v>
      </c>
      <c r="E1396" s="306" t="s">
        <v>1045</v>
      </c>
      <c r="F1396" s="305" t="s">
        <v>131</v>
      </c>
      <c r="G1396" s="304">
        <v>81.19</v>
      </c>
      <c r="H1396" s="303">
        <v>929.61</v>
      </c>
      <c r="I1396" s="280">
        <f t="shared" si="349"/>
        <v>75475.03</v>
      </c>
      <c r="J1396" s="409">
        <f t="shared" si="333"/>
        <v>0.30199999999999999</v>
      </c>
      <c r="K1396" s="302">
        <f t="shared" si="350"/>
        <v>1210.3499999999999</v>
      </c>
      <c r="L1396" s="301">
        <f t="shared" si="351"/>
        <v>98268.31</v>
      </c>
    </row>
    <row r="1397" spans="2:12" ht="38.25" x14ac:dyDescent="0.25">
      <c r="B1397" s="307" t="s">
        <v>3821</v>
      </c>
      <c r="C1397" s="305" t="s">
        <v>2913</v>
      </c>
      <c r="D1397" s="305" t="s">
        <v>2914</v>
      </c>
      <c r="E1397" s="306" t="s">
        <v>2915</v>
      </c>
      <c r="F1397" s="305" t="s">
        <v>2754</v>
      </c>
      <c r="G1397" s="304">
        <v>5</v>
      </c>
      <c r="H1397" s="303">
        <v>2553.44</v>
      </c>
      <c r="I1397" s="280">
        <f t="shared" si="349"/>
        <v>12767.2</v>
      </c>
      <c r="J1397" s="409">
        <f t="shared" si="333"/>
        <v>0.30199999999999999</v>
      </c>
      <c r="K1397" s="302">
        <f t="shared" si="350"/>
        <v>3324.57</v>
      </c>
      <c r="L1397" s="301">
        <f t="shared" si="351"/>
        <v>16622.849999999999</v>
      </c>
    </row>
    <row r="1398" spans="2:12" x14ac:dyDescent="0.25">
      <c r="B1398" s="307" t="s">
        <v>3822</v>
      </c>
      <c r="C1398" s="305" t="s">
        <v>2917</v>
      </c>
      <c r="D1398" s="305" t="s">
        <v>1336</v>
      </c>
      <c r="E1398" s="306" t="s">
        <v>2918</v>
      </c>
      <c r="F1398" s="305" t="s">
        <v>141</v>
      </c>
      <c r="G1398" s="304">
        <v>2</v>
      </c>
      <c r="H1398" s="303">
        <v>509.05</v>
      </c>
      <c r="I1398" s="280">
        <f t="shared" si="349"/>
        <v>1018.1</v>
      </c>
      <c r="J1398" s="409">
        <f t="shared" si="333"/>
        <v>0.30199999999999999</v>
      </c>
      <c r="K1398" s="302">
        <f t="shared" si="350"/>
        <v>662.78</v>
      </c>
      <c r="L1398" s="301">
        <f t="shared" si="351"/>
        <v>1325.56</v>
      </c>
    </row>
    <row r="1399" spans="2:12" x14ac:dyDescent="0.25">
      <c r="B1399" s="307" t="s">
        <v>3823</v>
      </c>
      <c r="C1399" s="305" t="s">
        <v>2920</v>
      </c>
      <c r="D1399" s="305" t="s">
        <v>130</v>
      </c>
      <c r="E1399" s="306" t="s">
        <v>2921</v>
      </c>
      <c r="F1399" s="305" t="s">
        <v>131</v>
      </c>
      <c r="G1399" s="304">
        <v>168.42</v>
      </c>
      <c r="H1399" s="303">
        <v>2017.71</v>
      </c>
      <c r="I1399" s="280">
        <f t="shared" si="349"/>
        <v>339822.71</v>
      </c>
      <c r="J1399" s="409">
        <f t="shared" si="333"/>
        <v>0.30199999999999999</v>
      </c>
      <c r="K1399" s="302">
        <f t="shared" si="350"/>
        <v>2627.05</v>
      </c>
      <c r="L1399" s="301">
        <f t="shared" si="351"/>
        <v>442447.76</v>
      </c>
    </row>
    <row r="1400" spans="2:12" ht="25.5" x14ac:dyDescent="0.25">
      <c r="B1400" s="307" t="s">
        <v>3824</v>
      </c>
      <c r="C1400" s="305" t="s">
        <v>2147</v>
      </c>
      <c r="D1400" s="305" t="s">
        <v>130</v>
      </c>
      <c r="E1400" s="306" t="s">
        <v>2148</v>
      </c>
      <c r="F1400" s="305" t="s">
        <v>131</v>
      </c>
      <c r="G1400" s="304">
        <v>6.75</v>
      </c>
      <c r="H1400" s="303">
        <v>717.03</v>
      </c>
      <c r="I1400" s="280">
        <f t="shared" si="349"/>
        <v>4839.95</v>
      </c>
      <c r="J1400" s="409">
        <f t="shared" si="333"/>
        <v>0.30199999999999999</v>
      </c>
      <c r="K1400" s="302">
        <f t="shared" si="350"/>
        <v>933.57</v>
      </c>
      <c r="L1400" s="301">
        <f t="shared" si="351"/>
        <v>6301.59</v>
      </c>
    </row>
    <row r="1401" spans="2:12" x14ac:dyDescent="0.25">
      <c r="B1401" s="307" t="s">
        <v>3825</v>
      </c>
      <c r="C1401" s="305" t="s">
        <v>3826</v>
      </c>
      <c r="D1401" s="305" t="s">
        <v>130</v>
      </c>
      <c r="E1401" s="306" t="s">
        <v>3827</v>
      </c>
      <c r="F1401" s="305" t="s">
        <v>159</v>
      </c>
      <c r="G1401" s="304">
        <v>14.62</v>
      </c>
      <c r="H1401" s="303">
        <v>6941.79</v>
      </c>
      <c r="I1401" s="280">
        <f t="shared" si="349"/>
        <v>101488.96000000001</v>
      </c>
      <c r="J1401" s="409">
        <f t="shared" si="333"/>
        <v>0.30199999999999999</v>
      </c>
      <c r="K1401" s="302">
        <f t="shared" si="350"/>
        <v>9038.2099999999991</v>
      </c>
      <c r="L1401" s="301">
        <f t="shared" si="351"/>
        <v>132138.63</v>
      </c>
    </row>
    <row r="1402" spans="2:12" x14ac:dyDescent="0.25">
      <c r="B1402" s="314" t="s">
        <v>3828</v>
      </c>
      <c r="C1402" s="311" t="s">
        <v>379</v>
      </c>
      <c r="D1402" s="311"/>
      <c r="E1402" s="312" t="s">
        <v>2926</v>
      </c>
      <c r="F1402" s="311"/>
      <c r="G1402" s="313"/>
      <c r="H1402" s="312" t="s">
        <v>73</v>
      </c>
      <c r="I1402" s="311">
        <f>SUBTOTAL(9,I1403:I1404)</f>
        <v>754646.22</v>
      </c>
      <c r="J1402" s="310"/>
      <c r="K1402" s="309"/>
      <c r="L1402" s="308">
        <f>SUBTOTAL(9,L1403:L1404)</f>
        <v>959320.5</v>
      </c>
    </row>
    <row r="1403" spans="2:12" x14ac:dyDescent="0.25">
      <c r="B1403" s="307" t="s">
        <v>3829</v>
      </c>
      <c r="C1403" s="305" t="s">
        <v>793</v>
      </c>
      <c r="D1403" s="305" t="s">
        <v>1336</v>
      </c>
      <c r="E1403" s="306" t="s">
        <v>157</v>
      </c>
      <c r="F1403" s="305" t="s">
        <v>156</v>
      </c>
      <c r="G1403" s="304">
        <v>12039.74</v>
      </c>
      <c r="H1403" s="303">
        <v>18.82</v>
      </c>
      <c r="I1403" s="280">
        <f t="shared" ref="I1403:I1404" si="352">TRUNC(G1403 * H1403, 2)</f>
        <v>226587.9</v>
      </c>
      <c r="J1403" s="409">
        <f t="shared" si="333"/>
        <v>0.30199999999999999</v>
      </c>
      <c r="K1403" s="302">
        <f t="shared" ref="K1403:K1404" si="353">TRUNC(H1403 * (1 + J1403), 2)</f>
        <v>24.5</v>
      </c>
      <c r="L1403" s="301">
        <f t="shared" ref="L1403:L1404" si="354">TRUNC(G1403 * K1403, 2)</f>
        <v>294973.63</v>
      </c>
    </row>
    <row r="1404" spans="2:12" x14ac:dyDescent="0.25">
      <c r="B1404" s="307" t="s">
        <v>3830</v>
      </c>
      <c r="C1404" s="305" t="s">
        <v>2929</v>
      </c>
      <c r="D1404" s="305" t="s">
        <v>142</v>
      </c>
      <c r="E1404" s="306" t="s">
        <v>2930</v>
      </c>
      <c r="F1404" s="305" t="s">
        <v>131</v>
      </c>
      <c r="G1404" s="304">
        <v>811</v>
      </c>
      <c r="H1404" s="303">
        <v>651.12</v>
      </c>
      <c r="I1404" s="280">
        <f t="shared" si="352"/>
        <v>528058.31999999995</v>
      </c>
      <c r="J1404" s="442">
        <f>+$L$4</f>
        <v>0.2581</v>
      </c>
      <c r="K1404" s="302">
        <f t="shared" si="353"/>
        <v>819.17</v>
      </c>
      <c r="L1404" s="301">
        <f t="shared" si="354"/>
        <v>664346.87</v>
      </c>
    </row>
    <row r="1405" spans="2:12" x14ac:dyDescent="0.25">
      <c r="B1405" s="314" t="s">
        <v>3831</v>
      </c>
      <c r="C1405" s="311" t="s">
        <v>379</v>
      </c>
      <c r="D1405" s="311"/>
      <c r="E1405" s="312" t="s">
        <v>2932</v>
      </c>
      <c r="F1405" s="311"/>
      <c r="G1405" s="313"/>
      <c r="H1405" s="312" t="s">
        <v>73</v>
      </c>
      <c r="I1405" s="311">
        <f>SUBTOTAL(9,I1406:I1407)</f>
        <v>31611.98</v>
      </c>
      <c r="J1405" s="310"/>
      <c r="K1405" s="309"/>
      <c r="L1405" s="308">
        <f>SUBTOTAL(9,L1406:L1407)</f>
        <v>41158.78</v>
      </c>
    </row>
    <row r="1406" spans="2:12" x14ac:dyDescent="0.25">
      <c r="B1406" s="307" t="s">
        <v>3832</v>
      </c>
      <c r="C1406" s="305" t="s">
        <v>2934</v>
      </c>
      <c r="D1406" s="305" t="s">
        <v>1336</v>
      </c>
      <c r="E1406" s="306" t="s">
        <v>2935</v>
      </c>
      <c r="F1406" s="305" t="s">
        <v>131</v>
      </c>
      <c r="G1406" s="304">
        <v>147.11000000000001</v>
      </c>
      <c r="H1406" s="303">
        <v>208.08</v>
      </c>
      <c r="I1406" s="280">
        <f t="shared" ref="I1406:I1407" si="355">TRUNC(G1406 * H1406, 2)</f>
        <v>30610.639999999999</v>
      </c>
      <c r="J1406" s="409">
        <f t="shared" si="333"/>
        <v>0.30199999999999999</v>
      </c>
      <c r="K1406" s="302">
        <f t="shared" ref="K1406:K1407" si="356">TRUNC(H1406 * (1 + J1406), 2)</f>
        <v>270.92</v>
      </c>
      <c r="L1406" s="301">
        <f t="shared" ref="L1406:L1407" si="357">TRUNC(G1406 * K1406, 2)</f>
        <v>39855.040000000001</v>
      </c>
    </row>
    <row r="1407" spans="2:12" ht="25.5" x14ac:dyDescent="0.25">
      <c r="B1407" s="307" t="s">
        <v>3937</v>
      </c>
      <c r="C1407" s="305">
        <v>13096</v>
      </c>
      <c r="D1407" s="305" t="s">
        <v>164</v>
      </c>
      <c r="E1407" s="306" t="s">
        <v>3936</v>
      </c>
      <c r="F1407" s="305" t="s">
        <v>131</v>
      </c>
      <c r="G1407" s="304">
        <v>1.44</v>
      </c>
      <c r="H1407" s="303">
        <v>695.38</v>
      </c>
      <c r="I1407" s="280">
        <f t="shared" si="355"/>
        <v>1001.34</v>
      </c>
      <c r="J1407" s="409">
        <f t="shared" si="333"/>
        <v>0.30199999999999999</v>
      </c>
      <c r="K1407" s="302">
        <f t="shared" si="356"/>
        <v>905.38</v>
      </c>
      <c r="L1407" s="301">
        <f t="shared" si="357"/>
        <v>1303.74</v>
      </c>
    </row>
    <row r="1408" spans="2:12" x14ac:dyDescent="0.25">
      <c r="B1408" s="314" t="s">
        <v>3833</v>
      </c>
      <c r="C1408" s="311" t="s">
        <v>379</v>
      </c>
      <c r="D1408" s="311"/>
      <c r="E1408" s="312" t="s">
        <v>959</v>
      </c>
      <c r="F1408" s="311"/>
      <c r="G1408" s="313"/>
      <c r="H1408" s="312" t="s">
        <v>73</v>
      </c>
      <c r="I1408" s="311">
        <f>SUBTOTAL(9,I1409:I1417)</f>
        <v>392594.75</v>
      </c>
      <c r="J1408" s="310"/>
      <c r="K1408" s="309"/>
      <c r="L1408" s="308">
        <f>SUBTOTAL(9,L1409:L1417)</f>
        <v>511077.6700000001</v>
      </c>
    </row>
    <row r="1409" spans="2:12" x14ac:dyDescent="0.25">
      <c r="B1409" s="307" t="s">
        <v>3834</v>
      </c>
      <c r="C1409" s="305" t="s">
        <v>735</v>
      </c>
      <c r="D1409" s="305" t="s">
        <v>1336</v>
      </c>
      <c r="E1409" s="306" t="s">
        <v>197</v>
      </c>
      <c r="F1409" s="305" t="s">
        <v>131</v>
      </c>
      <c r="G1409" s="304">
        <v>1252.3800000000001</v>
      </c>
      <c r="H1409" s="303">
        <v>6.75</v>
      </c>
      <c r="I1409" s="280">
        <f t="shared" ref="I1409:I1417" si="358">TRUNC(G1409 * H1409, 2)</f>
        <v>8453.56</v>
      </c>
      <c r="J1409" s="409">
        <f t="shared" si="333"/>
        <v>0.30199999999999999</v>
      </c>
      <c r="K1409" s="302">
        <f t="shared" ref="K1409:K1417" si="359">TRUNC(H1409 * (1 + J1409), 2)</f>
        <v>8.7799999999999994</v>
      </c>
      <c r="L1409" s="301">
        <f t="shared" ref="L1409:L1417" si="360">TRUNC(G1409 * K1409, 2)</f>
        <v>10995.89</v>
      </c>
    </row>
    <row r="1410" spans="2:12" x14ac:dyDescent="0.25">
      <c r="B1410" s="307" t="s">
        <v>3835</v>
      </c>
      <c r="C1410" s="305" t="s">
        <v>808</v>
      </c>
      <c r="D1410" s="305" t="s">
        <v>1336</v>
      </c>
      <c r="E1410" s="306" t="s">
        <v>2155</v>
      </c>
      <c r="F1410" s="305" t="s">
        <v>131</v>
      </c>
      <c r="G1410" s="304">
        <v>1682.79</v>
      </c>
      <c r="H1410" s="303">
        <v>27.05</v>
      </c>
      <c r="I1410" s="280">
        <f t="shared" si="358"/>
        <v>45519.46</v>
      </c>
      <c r="J1410" s="409">
        <f t="shared" si="333"/>
        <v>0.30199999999999999</v>
      </c>
      <c r="K1410" s="302">
        <f t="shared" si="359"/>
        <v>35.21</v>
      </c>
      <c r="L1410" s="301">
        <f t="shared" si="360"/>
        <v>59251.03</v>
      </c>
    </row>
    <row r="1411" spans="2:12" x14ac:dyDescent="0.25">
      <c r="B1411" s="307" t="s">
        <v>3836</v>
      </c>
      <c r="C1411" s="305" t="s">
        <v>809</v>
      </c>
      <c r="D1411" s="305" t="s">
        <v>1336</v>
      </c>
      <c r="E1411" s="306" t="s">
        <v>344</v>
      </c>
      <c r="F1411" s="305" t="s">
        <v>131</v>
      </c>
      <c r="G1411" s="304">
        <v>677.25</v>
      </c>
      <c r="H1411" s="303">
        <v>78.930000000000007</v>
      </c>
      <c r="I1411" s="280">
        <f t="shared" si="358"/>
        <v>53455.34</v>
      </c>
      <c r="J1411" s="409">
        <f t="shared" si="333"/>
        <v>0.30199999999999999</v>
      </c>
      <c r="K1411" s="302">
        <f t="shared" si="359"/>
        <v>102.76</v>
      </c>
      <c r="L1411" s="301">
        <f t="shared" si="360"/>
        <v>69594.210000000006</v>
      </c>
    </row>
    <row r="1412" spans="2:12" ht="25.5" x14ac:dyDescent="0.25">
      <c r="B1412" s="307" t="s">
        <v>3837</v>
      </c>
      <c r="C1412" s="305" t="s">
        <v>3838</v>
      </c>
      <c r="D1412" s="305" t="s">
        <v>160</v>
      </c>
      <c r="E1412" s="306" t="s">
        <v>3839</v>
      </c>
      <c r="F1412" s="305" t="s">
        <v>131</v>
      </c>
      <c r="G1412" s="304">
        <v>4221.41</v>
      </c>
      <c r="H1412" s="303">
        <v>18.47</v>
      </c>
      <c r="I1412" s="280">
        <f t="shared" si="358"/>
        <v>77969.440000000002</v>
      </c>
      <c r="J1412" s="409">
        <f t="shared" si="333"/>
        <v>0.30199999999999999</v>
      </c>
      <c r="K1412" s="302">
        <f t="shared" si="359"/>
        <v>24.04</v>
      </c>
      <c r="L1412" s="301">
        <f t="shared" si="360"/>
        <v>101482.69</v>
      </c>
    </row>
    <row r="1413" spans="2:12" ht="25.5" x14ac:dyDescent="0.25">
      <c r="B1413" s="307" t="s">
        <v>3840</v>
      </c>
      <c r="C1413" s="305" t="s">
        <v>2938</v>
      </c>
      <c r="D1413" s="305" t="s">
        <v>974</v>
      </c>
      <c r="E1413" s="306" t="s">
        <v>2939</v>
      </c>
      <c r="F1413" s="305" t="s">
        <v>131</v>
      </c>
      <c r="G1413" s="304">
        <v>430.42</v>
      </c>
      <c r="H1413" s="303">
        <v>161.21</v>
      </c>
      <c r="I1413" s="280">
        <f t="shared" si="358"/>
        <v>69388</v>
      </c>
      <c r="J1413" s="409">
        <f t="shared" si="333"/>
        <v>0.30199999999999999</v>
      </c>
      <c r="K1413" s="302">
        <f t="shared" si="359"/>
        <v>209.89</v>
      </c>
      <c r="L1413" s="301">
        <f t="shared" si="360"/>
        <v>90340.85</v>
      </c>
    </row>
    <row r="1414" spans="2:12" ht="25.5" x14ac:dyDescent="0.25">
      <c r="B1414" s="307" t="s">
        <v>3841</v>
      </c>
      <c r="C1414" s="305" t="s">
        <v>3842</v>
      </c>
      <c r="D1414" s="305" t="s">
        <v>160</v>
      </c>
      <c r="E1414" s="306" t="s">
        <v>3843</v>
      </c>
      <c r="F1414" s="305" t="s">
        <v>188</v>
      </c>
      <c r="G1414" s="304">
        <v>326.91000000000003</v>
      </c>
      <c r="H1414" s="303">
        <v>118.9</v>
      </c>
      <c r="I1414" s="280">
        <f t="shared" si="358"/>
        <v>38869.589999999997</v>
      </c>
      <c r="J1414" s="409">
        <f t="shared" si="333"/>
        <v>0.30199999999999999</v>
      </c>
      <c r="K1414" s="302">
        <f t="shared" si="359"/>
        <v>154.80000000000001</v>
      </c>
      <c r="L1414" s="301">
        <f t="shared" si="360"/>
        <v>50605.66</v>
      </c>
    </row>
    <row r="1415" spans="2:12" x14ac:dyDescent="0.25">
      <c r="B1415" s="307" t="s">
        <v>3844</v>
      </c>
      <c r="C1415" s="305" t="s">
        <v>3845</v>
      </c>
      <c r="D1415" s="305" t="s">
        <v>1336</v>
      </c>
      <c r="E1415" s="306" t="s">
        <v>3846</v>
      </c>
      <c r="F1415" s="305" t="s">
        <v>131</v>
      </c>
      <c r="G1415" s="304">
        <v>891.47</v>
      </c>
      <c r="H1415" s="303">
        <v>5.54</v>
      </c>
      <c r="I1415" s="280">
        <f t="shared" si="358"/>
        <v>4938.74</v>
      </c>
      <c r="J1415" s="409">
        <f t="shared" si="333"/>
        <v>0.30199999999999999</v>
      </c>
      <c r="K1415" s="302">
        <f t="shared" si="359"/>
        <v>7.21</v>
      </c>
      <c r="L1415" s="301">
        <f t="shared" si="360"/>
        <v>6427.49</v>
      </c>
    </row>
    <row r="1416" spans="2:12" x14ac:dyDescent="0.25">
      <c r="B1416" s="307" t="s">
        <v>3847</v>
      </c>
      <c r="C1416" s="305" t="s">
        <v>3848</v>
      </c>
      <c r="D1416" s="305" t="s">
        <v>1336</v>
      </c>
      <c r="E1416" s="306" t="s">
        <v>3849</v>
      </c>
      <c r="F1416" s="305" t="s">
        <v>131</v>
      </c>
      <c r="G1416" s="304">
        <v>2355.4299999999998</v>
      </c>
      <c r="H1416" s="303">
        <v>36.270000000000003</v>
      </c>
      <c r="I1416" s="280">
        <f t="shared" si="358"/>
        <v>85431.44</v>
      </c>
      <c r="J1416" s="409">
        <f t="shared" si="333"/>
        <v>0.30199999999999999</v>
      </c>
      <c r="K1416" s="302">
        <f t="shared" si="359"/>
        <v>47.22</v>
      </c>
      <c r="L1416" s="301">
        <f t="shared" si="360"/>
        <v>111223.4</v>
      </c>
    </row>
    <row r="1417" spans="2:12" x14ac:dyDescent="0.25">
      <c r="B1417" s="307" t="s">
        <v>3850</v>
      </c>
      <c r="C1417" s="305" t="s">
        <v>3851</v>
      </c>
      <c r="D1417" s="305" t="s">
        <v>160</v>
      </c>
      <c r="E1417" s="306" t="s">
        <v>3852</v>
      </c>
      <c r="F1417" s="305" t="s">
        <v>188</v>
      </c>
      <c r="G1417" s="304">
        <v>311.72000000000003</v>
      </c>
      <c r="H1417" s="303">
        <v>27.49</v>
      </c>
      <c r="I1417" s="280">
        <f t="shared" si="358"/>
        <v>8569.18</v>
      </c>
      <c r="J1417" s="409">
        <f t="shared" si="333"/>
        <v>0.30199999999999999</v>
      </c>
      <c r="K1417" s="302">
        <f t="shared" si="359"/>
        <v>35.79</v>
      </c>
      <c r="L1417" s="301">
        <f t="shared" si="360"/>
        <v>11156.45</v>
      </c>
    </row>
    <row r="1418" spans="2:12" x14ac:dyDescent="0.25">
      <c r="B1418" s="314" t="s">
        <v>3853</v>
      </c>
      <c r="C1418" s="311" t="s">
        <v>379</v>
      </c>
      <c r="D1418" s="311"/>
      <c r="E1418" s="312" t="s">
        <v>120</v>
      </c>
      <c r="F1418" s="311"/>
      <c r="G1418" s="313"/>
      <c r="H1418" s="312" t="s">
        <v>73</v>
      </c>
      <c r="I1418" s="311">
        <f>SUBTOTAL(9,I1419:I1423)</f>
        <v>442882.44</v>
      </c>
      <c r="J1418" s="310"/>
      <c r="K1418" s="309"/>
      <c r="L1418" s="308">
        <f>SUBTOTAL(9,L1419:L1423)</f>
        <v>576603.94999999995</v>
      </c>
    </row>
    <row r="1419" spans="2:12" x14ac:dyDescent="0.25">
      <c r="B1419" s="307" t="s">
        <v>3854</v>
      </c>
      <c r="C1419" s="305" t="s">
        <v>2945</v>
      </c>
      <c r="D1419" s="305" t="s">
        <v>1336</v>
      </c>
      <c r="E1419" s="306" t="s">
        <v>2946</v>
      </c>
      <c r="F1419" s="305" t="s">
        <v>131</v>
      </c>
      <c r="G1419" s="304">
        <v>2157.7199999999998</v>
      </c>
      <c r="H1419" s="303">
        <v>66.61</v>
      </c>
      <c r="I1419" s="280">
        <f t="shared" ref="I1419:I1423" si="361">TRUNC(G1419 * H1419, 2)</f>
        <v>143725.72</v>
      </c>
      <c r="J1419" s="409">
        <f t="shared" si="333"/>
        <v>0.30199999999999999</v>
      </c>
      <c r="K1419" s="302">
        <f t="shared" ref="K1419:K1423" si="362">TRUNC(H1419 * (1 + J1419), 2)</f>
        <v>86.72</v>
      </c>
      <c r="L1419" s="301">
        <f t="shared" ref="L1419:L1423" si="363">TRUNC(G1419 * K1419, 2)</f>
        <v>187117.47</v>
      </c>
    </row>
    <row r="1420" spans="2:12" x14ac:dyDescent="0.25">
      <c r="B1420" s="307" t="s">
        <v>3855</v>
      </c>
      <c r="C1420" s="305" t="s">
        <v>814</v>
      </c>
      <c r="D1420" s="305" t="s">
        <v>1336</v>
      </c>
      <c r="E1420" s="306" t="s">
        <v>595</v>
      </c>
      <c r="F1420" s="305" t="s">
        <v>131</v>
      </c>
      <c r="G1420" s="304">
        <v>225.64</v>
      </c>
      <c r="H1420" s="303">
        <v>76.489999999999995</v>
      </c>
      <c r="I1420" s="280">
        <f t="shared" si="361"/>
        <v>17259.2</v>
      </c>
      <c r="J1420" s="409">
        <f t="shared" si="333"/>
        <v>0.30199999999999999</v>
      </c>
      <c r="K1420" s="302">
        <f t="shared" si="362"/>
        <v>99.58</v>
      </c>
      <c r="L1420" s="301">
        <f t="shared" si="363"/>
        <v>22469.23</v>
      </c>
    </row>
    <row r="1421" spans="2:12" x14ac:dyDescent="0.25">
      <c r="B1421" s="307" t="s">
        <v>3856</v>
      </c>
      <c r="C1421" s="305" t="s">
        <v>824</v>
      </c>
      <c r="D1421" s="305" t="s">
        <v>1336</v>
      </c>
      <c r="E1421" s="306" t="s">
        <v>2949</v>
      </c>
      <c r="F1421" s="305" t="s">
        <v>141</v>
      </c>
      <c r="G1421" s="304">
        <v>3057.52</v>
      </c>
      <c r="H1421" s="303">
        <v>22</v>
      </c>
      <c r="I1421" s="280">
        <f t="shared" si="361"/>
        <v>67265.440000000002</v>
      </c>
      <c r="J1421" s="409">
        <f t="shared" si="333"/>
        <v>0.30199999999999999</v>
      </c>
      <c r="K1421" s="302">
        <f t="shared" si="362"/>
        <v>28.64</v>
      </c>
      <c r="L1421" s="301">
        <f t="shared" si="363"/>
        <v>87567.37</v>
      </c>
    </row>
    <row r="1422" spans="2:12" x14ac:dyDescent="0.25">
      <c r="B1422" s="307" t="s">
        <v>3857</v>
      </c>
      <c r="C1422" s="305" t="s">
        <v>2162</v>
      </c>
      <c r="D1422" s="305" t="s">
        <v>1336</v>
      </c>
      <c r="E1422" s="306" t="s">
        <v>2163</v>
      </c>
      <c r="F1422" s="305" t="s">
        <v>131</v>
      </c>
      <c r="G1422" s="304">
        <v>293.79000000000002</v>
      </c>
      <c r="H1422" s="303">
        <v>22.86</v>
      </c>
      <c r="I1422" s="280">
        <f t="shared" si="361"/>
        <v>6716.03</v>
      </c>
      <c r="J1422" s="409">
        <f t="shared" si="333"/>
        <v>0.30199999999999999</v>
      </c>
      <c r="K1422" s="302">
        <f t="shared" si="362"/>
        <v>29.76</v>
      </c>
      <c r="L1422" s="301">
        <f t="shared" si="363"/>
        <v>8743.19</v>
      </c>
    </row>
    <row r="1423" spans="2:12" x14ac:dyDescent="0.25">
      <c r="B1423" s="307" t="s">
        <v>3858</v>
      </c>
      <c r="C1423" s="305" t="s">
        <v>2952</v>
      </c>
      <c r="D1423" s="305" t="s">
        <v>164</v>
      </c>
      <c r="E1423" s="306" t="s">
        <v>2953</v>
      </c>
      <c r="F1423" s="305" t="s">
        <v>131</v>
      </c>
      <c r="G1423" s="304">
        <v>2188.59</v>
      </c>
      <c r="H1423" s="303">
        <v>95</v>
      </c>
      <c r="I1423" s="280">
        <f t="shared" si="361"/>
        <v>207916.05</v>
      </c>
      <c r="J1423" s="409">
        <f t="shared" si="333"/>
        <v>0.30199999999999999</v>
      </c>
      <c r="K1423" s="302">
        <f t="shared" si="362"/>
        <v>123.69</v>
      </c>
      <c r="L1423" s="301">
        <f t="shared" si="363"/>
        <v>270706.69</v>
      </c>
    </row>
    <row r="1424" spans="2:12" x14ac:dyDescent="0.25">
      <c r="B1424" s="314" t="s">
        <v>3859</v>
      </c>
      <c r="C1424" s="311" t="s">
        <v>379</v>
      </c>
      <c r="D1424" s="311"/>
      <c r="E1424" s="312" t="s">
        <v>2165</v>
      </c>
      <c r="F1424" s="311"/>
      <c r="G1424" s="313"/>
      <c r="H1424" s="312" t="s">
        <v>73</v>
      </c>
      <c r="I1424" s="311">
        <f>SUBTOTAL(9,I1425:I1444)</f>
        <v>1530316.1599999997</v>
      </c>
      <c r="J1424" s="310"/>
      <c r="K1424" s="309"/>
      <c r="L1424" s="308">
        <f>SUBTOTAL(9,L1425:L1444)</f>
        <v>1992378.09</v>
      </c>
    </row>
    <row r="1425" spans="2:12" x14ac:dyDescent="0.25">
      <c r="B1425" s="314" t="s">
        <v>3860</v>
      </c>
      <c r="C1425" s="311" t="s">
        <v>379</v>
      </c>
      <c r="D1425" s="311"/>
      <c r="E1425" s="312" t="s">
        <v>2167</v>
      </c>
      <c r="F1425" s="311"/>
      <c r="G1425" s="313"/>
      <c r="H1425" s="312" t="s">
        <v>73</v>
      </c>
      <c r="I1425" s="311">
        <f>SUBTOTAL(9,I1426:I1431)</f>
        <v>360241.49</v>
      </c>
      <c r="J1425" s="310"/>
      <c r="K1425" s="309"/>
      <c r="L1425" s="308">
        <f>SUBTOTAL(9,L1426:L1431)</f>
        <v>469000.12</v>
      </c>
    </row>
    <row r="1426" spans="2:12" x14ac:dyDescent="0.25">
      <c r="B1426" s="307" t="s">
        <v>3861</v>
      </c>
      <c r="C1426" s="305" t="s">
        <v>911</v>
      </c>
      <c r="D1426" s="305" t="s">
        <v>1336</v>
      </c>
      <c r="E1426" s="306" t="s">
        <v>912</v>
      </c>
      <c r="F1426" s="305" t="s">
        <v>131</v>
      </c>
      <c r="G1426" s="304">
        <v>175.02</v>
      </c>
      <c r="H1426" s="303">
        <v>33.32</v>
      </c>
      <c r="I1426" s="280">
        <f t="shared" ref="I1426:I1431" si="364">TRUNC(G1426 * H1426, 2)</f>
        <v>5831.66</v>
      </c>
      <c r="J1426" s="409">
        <f t="shared" ref="J1426:J1444" si="365">+$L$3</f>
        <v>0.30199999999999999</v>
      </c>
      <c r="K1426" s="302">
        <f t="shared" ref="K1426:K1431" si="366">TRUNC(H1426 * (1 + J1426), 2)</f>
        <v>43.38</v>
      </c>
      <c r="L1426" s="301">
        <f t="shared" ref="L1426:L1431" si="367">TRUNC(G1426 * K1426, 2)</f>
        <v>7592.36</v>
      </c>
    </row>
    <row r="1427" spans="2:12" ht="12.75" customHeight="1" x14ac:dyDescent="0.25">
      <c r="B1427" s="307" t="s">
        <v>3862</v>
      </c>
      <c r="C1427" s="305" t="s">
        <v>3863</v>
      </c>
      <c r="D1427" s="305" t="s">
        <v>1336</v>
      </c>
      <c r="E1427" s="306" t="s">
        <v>3864</v>
      </c>
      <c r="F1427" s="305" t="s">
        <v>131</v>
      </c>
      <c r="G1427" s="304">
        <v>558.83000000000004</v>
      </c>
      <c r="H1427" s="303">
        <v>24.87</v>
      </c>
      <c r="I1427" s="280">
        <f t="shared" si="364"/>
        <v>13898.1</v>
      </c>
      <c r="J1427" s="409">
        <f t="shared" si="365"/>
        <v>0.30199999999999999</v>
      </c>
      <c r="K1427" s="302">
        <f t="shared" si="366"/>
        <v>32.380000000000003</v>
      </c>
      <c r="L1427" s="301">
        <f t="shared" si="367"/>
        <v>18094.91</v>
      </c>
    </row>
    <row r="1428" spans="2:12" ht="12.75" customHeight="1" x14ac:dyDescent="0.25">
      <c r="B1428" s="307" t="s">
        <v>3865</v>
      </c>
      <c r="C1428" s="305" t="s">
        <v>1050</v>
      </c>
      <c r="D1428" s="305" t="s">
        <v>1336</v>
      </c>
      <c r="E1428" s="306" t="s">
        <v>1051</v>
      </c>
      <c r="F1428" s="305" t="s">
        <v>138</v>
      </c>
      <c r="G1428" s="304">
        <v>67.45</v>
      </c>
      <c r="H1428" s="303">
        <v>245.58</v>
      </c>
      <c r="I1428" s="280">
        <f t="shared" si="364"/>
        <v>16564.37</v>
      </c>
      <c r="J1428" s="409">
        <f t="shared" si="365"/>
        <v>0.30199999999999999</v>
      </c>
      <c r="K1428" s="302">
        <f t="shared" si="366"/>
        <v>319.74</v>
      </c>
      <c r="L1428" s="301">
        <f t="shared" si="367"/>
        <v>21566.46</v>
      </c>
    </row>
    <row r="1429" spans="2:12" ht="12.75" customHeight="1" x14ac:dyDescent="0.25">
      <c r="B1429" s="307" t="s">
        <v>3866</v>
      </c>
      <c r="C1429" s="305" t="s">
        <v>2170</v>
      </c>
      <c r="D1429" s="305" t="s">
        <v>1336</v>
      </c>
      <c r="E1429" s="306" t="s">
        <v>2171</v>
      </c>
      <c r="F1429" s="305" t="s">
        <v>131</v>
      </c>
      <c r="G1429" s="304">
        <v>674.5</v>
      </c>
      <c r="H1429" s="303">
        <v>85.6</v>
      </c>
      <c r="I1429" s="280">
        <f t="shared" si="364"/>
        <v>57737.2</v>
      </c>
      <c r="J1429" s="409">
        <f t="shared" si="365"/>
        <v>0.30199999999999999</v>
      </c>
      <c r="K1429" s="302">
        <f t="shared" si="366"/>
        <v>111.45</v>
      </c>
      <c r="L1429" s="301">
        <f t="shared" si="367"/>
        <v>75173.02</v>
      </c>
    </row>
    <row r="1430" spans="2:12" ht="12.75" customHeight="1" x14ac:dyDescent="0.25">
      <c r="B1430" s="307" t="s">
        <v>3867</v>
      </c>
      <c r="C1430" s="305" t="s">
        <v>2173</v>
      </c>
      <c r="D1430" s="305" t="s">
        <v>160</v>
      </c>
      <c r="E1430" s="306" t="s">
        <v>2174</v>
      </c>
      <c r="F1430" s="305" t="s">
        <v>2175</v>
      </c>
      <c r="G1430" s="304">
        <v>3399.48</v>
      </c>
      <c r="H1430" s="303">
        <v>11.58</v>
      </c>
      <c r="I1430" s="280">
        <f t="shared" si="364"/>
        <v>39365.97</v>
      </c>
      <c r="J1430" s="409">
        <f t="shared" si="365"/>
        <v>0.30199999999999999</v>
      </c>
      <c r="K1430" s="302">
        <f t="shared" si="366"/>
        <v>15.07</v>
      </c>
      <c r="L1430" s="301">
        <f t="shared" si="367"/>
        <v>51230.16</v>
      </c>
    </row>
    <row r="1431" spans="2:12" ht="12.75" customHeight="1" x14ac:dyDescent="0.25">
      <c r="B1431" s="307" t="s">
        <v>3868</v>
      </c>
      <c r="C1431" s="305" t="s">
        <v>3869</v>
      </c>
      <c r="D1431" s="305" t="s">
        <v>160</v>
      </c>
      <c r="E1431" s="306" t="s">
        <v>3870</v>
      </c>
      <c r="F1431" s="305" t="s">
        <v>131</v>
      </c>
      <c r="G1431" s="304">
        <v>4952.93</v>
      </c>
      <c r="H1431" s="303">
        <v>45.8</v>
      </c>
      <c r="I1431" s="280">
        <f t="shared" si="364"/>
        <v>226844.19</v>
      </c>
      <c r="J1431" s="409">
        <f t="shared" si="365"/>
        <v>0.30199999999999999</v>
      </c>
      <c r="K1431" s="302">
        <f t="shared" si="366"/>
        <v>59.63</v>
      </c>
      <c r="L1431" s="301">
        <f t="shared" si="367"/>
        <v>295343.21000000002</v>
      </c>
    </row>
    <row r="1432" spans="2:12" x14ac:dyDescent="0.25">
      <c r="B1432" s="314" t="s">
        <v>3871</v>
      </c>
      <c r="C1432" s="311" t="s">
        <v>379</v>
      </c>
      <c r="D1432" s="311"/>
      <c r="E1432" s="312" t="s">
        <v>3872</v>
      </c>
      <c r="F1432" s="311"/>
      <c r="G1432" s="313"/>
      <c r="H1432" s="312" t="s">
        <v>73</v>
      </c>
      <c r="I1432" s="311">
        <f>SUBTOTAL(9,I1433:I1433)</f>
        <v>22267.75</v>
      </c>
      <c r="J1432" s="310"/>
      <c r="K1432" s="309"/>
      <c r="L1432" s="308">
        <f>SUBTOTAL(9,L1433:L1433)</f>
        <v>28991.47</v>
      </c>
    </row>
    <row r="1433" spans="2:12" x14ac:dyDescent="0.25">
      <c r="B1433" s="307" t="s">
        <v>3873</v>
      </c>
      <c r="C1433" s="305" t="s">
        <v>3874</v>
      </c>
      <c r="D1433" s="305" t="s">
        <v>1336</v>
      </c>
      <c r="E1433" s="306" t="s">
        <v>3875</v>
      </c>
      <c r="F1433" s="305" t="s">
        <v>131</v>
      </c>
      <c r="G1433" s="304">
        <v>261.42</v>
      </c>
      <c r="H1433" s="303">
        <v>85.18</v>
      </c>
      <c r="I1433" s="280">
        <f t="shared" ref="I1433" si="368">TRUNC(G1433 * H1433, 2)</f>
        <v>22267.75</v>
      </c>
      <c r="J1433" s="409">
        <f t="shared" si="365"/>
        <v>0.30199999999999999</v>
      </c>
      <c r="K1433" s="302">
        <f t="shared" ref="K1433" si="369">TRUNC(H1433 * (1 + J1433), 2)</f>
        <v>110.9</v>
      </c>
      <c r="L1433" s="301">
        <f t="shared" ref="L1433" si="370">TRUNC(G1433 * K1433, 2)</f>
        <v>28991.47</v>
      </c>
    </row>
    <row r="1434" spans="2:12" x14ac:dyDescent="0.25">
      <c r="B1434" s="314" t="s">
        <v>3876</v>
      </c>
      <c r="C1434" s="311" t="s">
        <v>379</v>
      </c>
      <c r="D1434" s="311"/>
      <c r="E1434" s="312" t="s">
        <v>3877</v>
      </c>
      <c r="F1434" s="311"/>
      <c r="G1434" s="313"/>
      <c r="H1434" s="312" t="s">
        <v>73</v>
      </c>
      <c r="I1434" s="311">
        <f>SUBTOTAL(9,I1435:I1435)</f>
        <v>316386.78000000003</v>
      </c>
      <c r="J1434" s="310"/>
      <c r="K1434" s="309"/>
      <c r="L1434" s="308">
        <f>SUBTOTAL(9,L1435:L1435)</f>
        <v>411915.28</v>
      </c>
    </row>
    <row r="1435" spans="2:12" x14ac:dyDescent="0.25">
      <c r="B1435" s="307" t="s">
        <v>3878</v>
      </c>
      <c r="C1435" s="305" t="s">
        <v>961</v>
      </c>
      <c r="D1435" s="305" t="s">
        <v>1336</v>
      </c>
      <c r="E1435" s="306" t="s">
        <v>3879</v>
      </c>
      <c r="F1435" s="305" t="s">
        <v>131</v>
      </c>
      <c r="G1435" s="304">
        <v>2651.36</v>
      </c>
      <c r="H1435" s="303">
        <v>119.33</v>
      </c>
      <c r="I1435" s="280">
        <f t="shared" ref="I1435" si="371">TRUNC(G1435 * H1435, 2)</f>
        <v>316386.78000000003</v>
      </c>
      <c r="J1435" s="409">
        <f t="shared" si="365"/>
        <v>0.30199999999999999</v>
      </c>
      <c r="K1435" s="302">
        <f t="shared" ref="K1435" si="372">TRUNC(H1435 * (1 + J1435), 2)</f>
        <v>155.36000000000001</v>
      </c>
      <c r="L1435" s="301">
        <f t="shared" ref="L1435" si="373">TRUNC(G1435 * K1435, 2)</f>
        <v>411915.28</v>
      </c>
    </row>
    <row r="1436" spans="2:12" x14ac:dyDescent="0.25">
      <c r="B1436" s="314" t="s">
        <v>3880</v>
      </c>
      <c r="C1436" s="311" t="s">
        <v>379</v>
      </c>
      <c r="D1436" s="311"/>
      <c r="E1436" s="312" t="s">
        <v>960</v>
      </c>
      <c r="F1436" s="311"/>
      <c r="G1436" s="313"/>
      <c r="H1436" s="312" t="s">
        <v>73</v>
      </c>
      <c r="I1436" s="311">
        <f>SUBTOTAL(9,I1437:I1441)</f>
        <v>691358.52</v>
      </c>
      <c r="J1436" s="310"/>
      <c r="K1436" s="309"/>
      <c r="L1436" s="308">
        <f>SUBTOTAL(9,L1437:L1441)</f>
        <v>900136.3</v>
      </c>
    </row>
    <row r="1437" spans="2:12" x14ac:dyDescent="0.25">
      <c r="B1437" s="307" t="s">
        <v>3881</v>
      </c>
      <c r="C1437" s="305" t="s">
        <v>3882</v>
      </c>
      <c r="D1437" s="305" t="s">
        <v>1336</v>
      </c>
      <c r="E1437" s="306" t="s">
        <v>3883</v>
      </c>
      <c r="F1437" s="305" t="s">
        <v>131</v>
      </c>
      <c r="G1437" s="304">
        <v>63.79</v>
      </c>
      <c r="H1437" s="303">
        <v>172.98</v>
      </c>
      <c r="I1437" s="280">
        <f t="shared" ref="I1437:I1441" si="374">TRUNC(G1437 * H1437, 2)</f>
        <v>11034.39</v>
      </c>
      <c r="J1437" s="409">
        <f t="shared" si="365"/>
        <v>0.30199999999999999</v>
      </c>
      <c r="K1437" s="302">
        <f t="shared" ref="K1437:K1441" si="375">TRUNC(H1437 * (1 + J1437), 2)</f>
        <v>225.21</v>
      </c>
      <c r="L1437" s="301">
        <f t="shared" ref="L1437:L1441" si="376">TRUNC(G1437 * K1437, 2)</f>
        <v>14366.14</v>
      </c>
    </row>
    <row r="1438" spans="2:12" ht="12.75" customHeight="1" x14ac:dyDescent="0.25">
      <c r="B1438" s="307" t="s">
        <v>3884</v>
      </c>
      <c r="C1438" s="305" t="s">
        <v>3885</v>
      </c>
      <c r="D1438" s="305" t="s">
        <v>130</v>
      </c>
      <c r="E1438" s="306" t="s">
        <v>3886</v>
      </c>
      <c r="F1438" s="305" t="s">
        <v>131</v>
      </c>
      <c r="G1438" s="304">
        <v>1094.1300000000001</v>
      </c>
      <c r="H1438" s="303">
        <v>571.80999999999995</v>
      </c>
      <c r="I1438" s="280">
        <f t="shared" si="374"/>
        <v>625634.47</v>
      </c>
      <c r="J1438" s="409">
        <f t="shared" si="365"/>
        <v>0.30199999999999999</v>
      </c>
      <c r="K1438" s="302">
        <f t="shared" si="375"/>
        <v>744.49</v>
      </c>
      <c r="L1438" s="301">
        <f t="shared" si="376"/>
        <v>814568.84</v>
      </c>
    </row>
    <row r="1439" spans="2:12" ht="12.75" customHeight="1" x14ac:dyDescent="0.25">
      <c r="B1439" s="307" t="s">
        <v>3887</v>
      </c>
      <c r="C1439" s="305" t="s">
        <v>2957</v>
      </c>
      <c r="D1439" s="305" t="s">
        <v>1336</v>
      </c>
      <c r="E1439" s="306" t="s">
        <v>2958</v>
      </c>
      <c r="F1439" s="305" t="s">
        <v>131</v>
      </c>
      <c r="G1439" s="304">
        <v>6.5</v>
      </c>
      <c r="H1439" s="303">
        <v>224.46</v>
      </c>
      <c r="I1439" s="280">
        <f t="shared" si="374"/>
        <v>1458.99</v>
      </c>
      <c r="J1439" s="409">
        <f t="shared" si="365"/>
        <v>0.30199999999999999</v>
      </c>
      <c r="K1439" s="302">
        <f t="shared" si="375"/>
        <v>292.24</v>
      </c>
      <c r="L1439" s="301">
        <f t="shared" si="376"/>
        <v>1899.56</v>
      </c>
    </row>
    <row r="1440" spans="2:12" ht="12.75" customHeight="1" x14ac:dyDescent="0.25">
      <c r="B1440" s="307" t="s">
        <v>3888</v>
      </c>
      <c r="C1440" s="305" t="s">
        <v>3889</v>
      </c>
      <c r="D1440" s="305" t="s">
        <v>974</v>
      </c>
      <c r="E1440" s="306" t="s">
        <v>3890</v>
      </c>
      <c r="F1440" s="305" t="s">
        <v>131</v>
      </c>
      <c r="G1440" s="304">
        <v>175.02</v>
      </c>
      <c r="H1440" s="303">
        <v>284.12</v>
      </c>
      <c r="I1440" s="280">
        <f t="shared" si="374"/>
        <v>49726.68</v>
      </c>
      <c r="J1440" s="409">
        <f t="shared" si="365"/>
        <v>0.30199999999999999</v>
      </c>
      <c r="K1440" s="302">
        <f t="shared" si="375"/>
        <v>369.92</v>
      </c>
      <c r="L1440" s="301">
        <f t="shared" si="376"/>
        <v>64743.39</v>
      </c>
    </row>
    <row r="1441" spans="2:12" ht="12.75" customHeight="1" x14ac:dyDescent="0.25">
      <c r="B1441" s="307" t="s">
        <v>3891</v>
      </c>
      <c r="C1441" s="305" t="s">
        <v>2960</v>
      </c>
      <c r="D1441" s="305" t="s">
        <v>1336</v>
      </c>
      <c r="E1441" s="306" t="s">
        <v>2961</v>
      </c>
      <c r="F1441" s="305" t="s">
        <v>141</v>
      </c>
      <c r="G1441" s="304">
        <v>396.38</v>
      </c>
      <c r="H1441" s="303">
        <v>8.84</v>
      </c>
      <c r="I1441" s="280">
        <f t="shared" si="374"/>
        <v>3503.99</v>
      </c>
      <c r="J1441" s="409">
        <f t="shared" si="365"/>
        <v>0.30199999999999999</v>
      </c>
      <c r="K1441" s="302">
        <f t="shared" si="375"/>
        <v>11.5</v>
      </c>
      <c r="L1441" s="301">
        <f t="shared" si="376"/>
        <v>4558.37</v>
      </c>
    </row>
    <row r="1442" spans="2:12" x14ac:dyDescent="0.25">
      <c r="B1442" s="314" t="s">
        <v>3892</v>
      </c>
      <c r="C1442" s="311" t="s">
        <v>379</v>
      </c>
      <c r="D1442" s="311"/>
      <c r="E1442" s="312" t="s">
        <v>962</v>
      </c>
      <c r="F1442" s="311"/>
      <c r="G1442" s="313"/>
      <c r="H1442" s="312" t="s">
        <v>73</v>
      </c>
      <c r="I1442" s="311">
        <f>SUBTOTAL(9,I1443:I1444)</f>
        <v>140061.62</v>
      </c>
      <c r="J1442" s="310"/>
      <c r="K1442" s="309"/>
      <c r="L1442" s="308">
        <f>SUBTOTAL(9,L1443:L1444)</f>
        <v>182334.92</v>
      </c>
    </row>
    <row r="1443" spans="2:12" x14ac:dyDescent="0.25">
      <c r="B1443" s="307" t="s">
        <v>3893</v>
      </c>
      <c r="C1443" s="305" t="s">
        <v>2964</v>
      </c>
      <c r="D1443" s="305" t="s">
        <v>130</v>
      </c>
      <c r="E1443" s="306" t="s">
        <v>2965</v>
      </c>
      <c r="F1443" s="305" t="s">
        <v>141</v>
      </c>
      <c r="G1443" s="304">
        <v>2715.53</v>
      </c>
      <c r="H1443" s="303">
        <v>50.66</v>
      </c>
      <c r="I1443" s="280">
        <f t="shared" ref="I1443:I1444" si="377">TRUNC(G1443 * H1443, 2)</f>
        <v>137568.74</v>
      </c>
      <c r="J1443" s="409">
        <f t="shared" si="365"/>
        <v>0.30199999999999999</v>
      </c>
      <c r="K1443" s="302">
        <f t="shared" ref="K1443:K1444" si="378">TRUNC(H1443 * (1 + J1443), 2)</f>
        <v>65.95</v>
      </c>
      <c r="L1443" s="301">
        <f t="shared" ref="L1443:L1444" si="379">TRUNC(G1443 * K1443, 2)</f>
        <v>179089.2</v>
      </c>
    </row>
    <row r="1444" spans="2:12" ht="12.75" customHeight="1" x14ac:dyDescent="0.25">
      <c r="B1444" s="307" t="s">
        <v>3894</v>
      </c>
      <c r="C1444" s="305" t="s">
        <v>2968</v>
      </c>
      <c r="D1444" s="305" t="s">
        <v>1336</v>
      </c>
      <c r="E1444" s="306" t="s">
        <v>2969</v>
      </c>
      <c r="F1444" s="305" t="s">
        <v>131</v>
      </c>
      <c r="G1444" s="304">
        <v>5.21</v>
      </c>
      <c r="H1444" s="303">
        <v>478.48</v>
      </c>
      <c r="I1444" s="280">
        <f t="shared" si="377"/>
        <v>2492.88</v>
      </c>
      <c r="J1444" s="409">
        <f t="shared" si="365"/>
        <v>0.30199999999999999</v>
      </c>
      <c r="K1444" s="302">
        <f t="shared" si="378"/>
        <v>622.98</v>
      </c>
      <c r="L1444" s="301">
        <f t="shared" si="379"/>
        <v>3245.72</v>
      </c>
    </row>
    <row r="1445" spans="2:12" x14ac:dyDescent="0.25">
      <c r="B1445" s="314" t="s">
        <v>3895</v>
      </c>
      <c r="C1445" s="311" t="s">
        <v>379</v>
      </c>
      <c r="D1445" s="311"/>
      <c r="E1445" s="312" t="s">
        <v>928</v>
      </c>
      <c r="F1445" s="311"/>
      <c r="G1445" s="313"/>
      <c r="H1445" s="312" t="s">
        <v>73</v>
      </c>
      <c r="I1445" s="311">
        <f>SUBTOTAL(9,I1446:I1456)</f>
        <v>62842.380000000012</v>
      </c>
      <c r="J1445" s="310"/>
      <c r="K1445" s="309"/>
      <c r="L1445" s="308">
        <f>SUBTOTAL(9,L1446:L1456)</f>
        <v>81817.389999999985</v>
      </c>
    </row>
    <row r="1446" spans="2:12" x14ac:dyDescent="0.25">
      <c r="B1446" s="307" t="s">
        <v>3896</v>
      </c>
      <c r="C1446" s="305" t="s">
        <v>828</v>
      </c>
      <c r="D1446" s="305" t="s">
        <v>1336</v>
      </c>
      <c r="E1446" s="306" t="s">
        <v>161</v>
      </c>
      <c r="F1446" s="305" t="s">
        <v>136</v>
      </c>
      <c r="G1446" s="304">
        <v>34</v>
      </c>
      <c r="H1446" s="303">
        <v>89.05</v>
      </c>
      <c r="I1446" s="280">
        <f t="shared" ref="I1446:I1456" si="380">TRUNC(G1446 * H1446, 2)</f>
        <v>3027.7</v>
      </c>
      <c r="J1446" s="409">
        <f t="shared" ref="J1446:J1456" si="381">+$L$3</f>
        <v>0.30199999999999999</v>
      </c>
      <c r="K1446" s="302">
        <f t="shared" ref="K1446:K1456" si="382">TRUNC(H1446 * (1 + J1446), 2)</f>
        <v>115.94</v>
      </c>
      <c r="L1446" s="301">
        <f t="shared" ref="L1446:L1456" si="383">TRUNC(G1446 * K1446, 2)</f>
        <v>3941.96</v>
      </c>
    </row>
    <row r="1447" spans="2:12" x14ac:dyDescent="0.25">
      <c r="B1447" s="307" t="s">
        <v>3897</v>
      </c>
      <c r="C1447" s="305" t="s">
        <v>831</v>
      </c>
      <c r="D1447" s="305" t="s">
        <v>1336</v>
      </c>
      <c r="E1447" s="306" t="s">
        <v>162</v>
      </c>
      <c r="F1447" s="305" t="s">
        <v>136</v>
      </c>
      <c r="G1447" s="304">
        <v>34</v>
      </c>
      <c r="H1447" s="303">
        <v>152.38999999999999</v>
      </c>
      <c r="I1447" s="280">
        <f t="shared" si="380"/>
        <v>5181.26</v>
      </c>
      <c r="J1447" s="409">
        <f t="shared" si="381"/>
        <v>0.30199999999999999</v>
      </c>
      <c r="K1447" s="302">
        <f t="shared" si="382"/>
        <v>198.41</v>
      </c>
      <c r="L1447" s="301">
        <f t="shared" si="383"/>
        <v>6745.94</v>
      </c>
    </row>
    <row r="1448" spans="2:12" ht="25.5" x14ac:dyDescent="0.25">
      <c r="B1448" s="307" t="s">
        <v>3898</v>
      </c>
      <c r="C1448" s="305" t="s">
        <v>829</v>
      </c>
      <c r="D1448" s="305" t="s">
        <v>160</v>
      </c>
      <c r="E1448" s="306" t="s">
        <v>2974</v>
      </c>
      <c r="F1448" s="305" t="s">
        <v>159</v>
      </c>
      <c r="G1448" s="304">
        <v>17</v>
      </c>
      <c r="H1448" s="303">
        <v>322.95</v>
      </c>
      <c r="I1448" s="280">
        <f t="shared" si="380"/>
        <v>5490.15</v>
      </c>
      <c r="J1448" s="409">
        <f t="shared" si="381"/>
        <v>0.30199999999999999</v>
      </c>
      <c r="K1448" s="302">
        <f t="shared" si="382"/>
        <v>420.48</v>
      </c>
      <c r="L1448" s="301">
        <f t="shared" si="383"/>
        <v>7148.16</v>
      </c>
    </row>
    <row r="1449" spans="2:12" x14ac:dyDescent="0.25">
      <c r="B1449" s="307" t="s">
        <v>3899</v>
      </c>
      <c r="C1449" s="305" t="s">
        <v>2976</v>
      </c>
      <c r="D1449" s="305" t="s">
        <v>1336</v>
      </c>
      <c r="E1449" s="306" t="s">
        <v>2977</v>
      </c>
      <c r="F1449" s="305" t="s">
        <v>137</v>
      </c>
      <c r="G1449" s="304">
        <v>375</v>
      </c>
      <c r="H1449" s="303">
        <v>15.74</v>
      </c>
      <c r="I1449" s="280">
        <f t="shared" si="380"/>
        <v>5902.5</v>
      </c>
      <c r="J1449" s="409">
        <f t="shared" si="381"/>
        <v>0.30199999999999999</v>
      </c>
      <c r="K1449" s="302">
        <f t="shared" si="382"/>
        <v>20.49</v>
      </c>
      <c r="L1449" s="301">
        <f t="shared" si="383"/>
        <v>7683.75</v>
      </c>
    </row>
    <row r="1450" spans="2:12" x14ac:dyDescent="0.25">
      <c r="B1450" s="307" t="s">
        <v>3900</v>
      </c>
      <c r="C1450" s="305" t="s">
        <v>2979</v>
      </c>
      <c r="D1450" s="305" t="s">
        <v>1336</v>
      </c>
      <c r="E1450" s="306" t="s">
        <v>2980</v>
      </c>
      <c r="F1450" s="305" t="s">
        <v>137</v>
      </c>
      <c r="G1450" s="304">
        <v>3</v>
      </c>
      <c r="H1450" s="303">
        <v>165.72</v>
      </c>
      <c r="I1450" s="280">
        <f t="shared" si="380"/>
        <v>497.16</v>
      </c>
      <c r="J1450" s="409">
        <f t="shared" si="381"/>
        <v>0.30199999999999999</v>
      </c>
      <c r="K1450" s="302">
        <f t="shared" si="382"/>
        <v>215.76</v>
      </c>
      <c r="L1450" s="301">
        <f t="shared" si="383"/>
        <v>647.28</v>
      </c>
    </row>
    <row r="1451" spans="2:12" x14ac:dyDescent="0.25">
      <c r="B1451" s="307" t="s">
        <v>3901</v>
      </c>
      <c r="C1451" s="305" t="s">
        <v>935</v>
      </c>
      <c r="D1451" s="305" t="s">
        <v>1336</v>
      </c>
      <c r="E1451" s="306" t="s">
        <v>2982</v>
      </c>
      <c r="F1451" s="305" t="s">
        <v>137</v>
      </c>
      <c r="G1451" s="304">
        <v>51</v>
      </c>
      <c r="H1451" s="303">
        <v>60.09</v>
      </c>
      <c r="I1451" s="280">
        <f t="shared" si="380"/>
        <v>3064.59</v>
      </c>
      <c r="J1451" s="409">
        <f t="shared" si="381"/>
        <v>0.30199999999999999</v>
      </c>
      <c r="K1451" s="302">
        <f t="shared" si="382"/>
        <v>78.23</v>
      </c>
      <c r="L1451" s="301">
        <f t="shared" si="383"/>
        <v>3989.73</v>
      </c>
    </row>
    <row r="1452" spans="2:12" x14ac:dyDescent="0.25">
      <c r="B1452" s="307" t="s">
        <v>3902</v>
      </c>
      <c r="C1452" s="305" t="s">
        <v>2984</v>
      </c>
      <c r="D1452" s="305" t="s">
        <v>1336</v>
      </c>
      <c r="E1452" s="306" t="s">
        <v>2985</v>
      </c>
      <c r="F1452" s="305" t="s">
        <v>137</v>
      </c>
      <c r="G1452" s="304">
        <v>125</v>
      </c>
      <c r="H1452" s="303">
        <v>156.57</v>
      </c>
      <c r="I1452" s="280">
        <f t="shared" si="380"/>
        <v>19571.25</v>
      </c>
      <c r="J1452" s="409">
        <f t="shared" si="381"/>
        <v>0.30199999999999999</v>
      </c>
      <c r="K1452" s="302">
        <f t="shared" si="382"/>
        <v>203.85</v>
      </c>
      <c r="L1452" s="301">
        <f t="shared" si="383"/>
        <v>25481.25</v>
      </c>
    </row>
    <row r="1453" spans="2:12" x14ac:dyDescent="0.25">
      <c r="B1453" s="307" t="s">
        <v>3903</v>
      </c>
      <c r="C1453" s="305" t="s">
        <v>937</v>
      </c>
      <c r="D1453" s="305" t="s">
        <v>1336</v>
      </c>
      <c r="E1453" s="306" t="s">
        <v>938</v>
      </c>
      <c r="F1453" s="305" t="s">
        <v>137</v>
      </c>
      <c r="G1453" s="304">
        <v>102</v>
      </c>
      <c r="H1453" s="303">
        <v>108.51</v>
      </c>
      <c r="I1453" s="280">
        <f t="shared" si="380"/>
        <v>11068.02</v>
      </c>
      <c r="J1453" s="409">
        <f t="shared" si="381"/>
        <v>0.30199999999999999</v>
      </c>
      <c r="K1453" s="302">
        <f t="shared" si="382"/>
        <v>141.28</v>
      </c>
      <c r="L1453" s="301">
        <f t="shared" si="383"/>
        <v>14410.56</v>
      </c>
    </row>
    <row r="1454" spans="2:12" x14ac:dyDescent="0.25">
      <c r="B1454" s="307" t="s">
        <v>3904</v>
      </c>
      <c r="C1454" s="305" t="s">
        <v>940</v>
      </c>
      <c r="D1454" s="305" t="s">
        <v>1336</v>
      </c>
      <c r="E1454" s="306" t="s">
        <v>941</v>
      </c>
      <c r="F1454" s="305" t="s">
        <v>137</v>
      </c>
      <c r="G1454" s="304">
        <v>51</v>
      </c>
      <c r="H1454" s="303">
        <v>60.3</v>
      </c>
      <c r="I1454" s="280">
        <f t="shared" si="380"/>
        <v>3075.3</v>
      </c>
      <c r="J1454" s="409">
        <f t="shared" si="381"/>
        <v>0.30199999999999999</v>
      </c>
      <c r="K1454" s="302">
        <f t="shared" si="382"/>
        <v>78.510000000000005</v>
      </c>
      <c r="L1454" s="301">
        <f t="shared" si="383"/>
        <v>4004.01</v>
      </c>
    </row>
    <row r="1455" spans="2:12" x14ac:dyDescent="0.25">
      <c r="B1455" s="307" t="s">
        <v>3905</v>
      </c>
      <c r="C1455" s="305" t="s">
        <v>2989</v>
      </c>
      <c r="D1455" s="305" t="s">
        <v>1336</v>
      </c>
      <c r="E1455" s="306" t="s">
        <v>2990</v>
      </c>
      <c r="F1455" s="305" t="s">
        <v>137</v>
      </c>
      <c r="G1455" s="304">
        <v>153</v>
      </c>
      <c r="H1455" s="303">
        <v>14.91</v>
      </c>
      <c r="I1455" s="280">
        <f t="shared" si="380"/>
        <v>2281.23</v>
      </c>
      <c r="J1455" s="409">
        <f t="shared" si="381"/>
        <v>0.30199999999999999</v>
      </c>
      <c r="K1455" s="302">
        <f t="shared" si="382"/>
        <v>19.41</v>
      </c>
      <c r="L1455" s="301">
        <f t="shared" si="383"/>
        <v>2969.73</v>
      </c>
    </row>
    <row r="1456" spans="2:12" x14ac:dyDescent="0.25">
      <c r="B1456" s="307" t="s">
        <v>3906</v>
      </c>
      <c r="C1456" s="305" t="s">
        <v>2992</v>
      </c>
      <c r="D1456" s="305" t="s">
        <v>1336</v>
      </c>
      <c r="E1456" s="306" t="s">
        <v>2993</v>
      </c>
      <c r="F1456" s="305" t="s">
        <v>137</v>
      </c>
      <c r="G1456" s="304">
        <v>102</v>
      </c>
      <c r="H1456" s="303">
        <v>36.11</v>
      </c>
      <c r="I1456" s="280">
        <f t="shared" si="380"/>
        <v>3683.22</v>
      </c>
      <c r="J1456" s="409">
        <f t="shared" si="381"/>
        <v>0.30199999999999999</v>
      </c>
      <c r="K1456" s="302">
        <f t="shared" si="382"/>
        <v>47.01</v>
      </c>
      <c r="L1456" s="301">
        <f t="shared" si="383"/>
        <v>4795.0200000000004</v>
      </c>
    </row>
    <row r="1457" spans="2:12" x14ac:dyDescent="0.25">
      <c r="B1457" s="314" t="s">
        <v>3926</v>
      </c>
      <c r="C1457" s="311" t="s">
        <v>379</v>
      </c>
      <c r="D1457" s="311"/>
      <c r="E1457" s="312" t="s">
        <v>1339</v>
      </c>
      <c r="F1457" s="311"/>
      <c r="G1457" s="313"/>
      <c r="H1457" s="312" t="s">
        <v>73</v>
      </c>
      <c r="I1457" s="311">
        <f>SUBTOTAL(9,I1458:I1479)</f>
        <v>609714.93999999994</v>
      </c>
      <c r="J1457" s="310"/>
      <c r="K1457" s="309"/>
      <c r="L1457" s="311">
        <f>SUBTOTAL(9,L1458:L1479)</f>
        <v>793616.3600000001</v>
      </c>
    </row>
    <row r="1458" spans="2:12" x14ac:dyDescent="0.25">
      <c r="B1458" s="314" t="s">
        <v>3927</v>
      </c>
      <c r="C1458" s="311" t="s">
        <v>379</v>
      </c>
      <c r="D1458" s="311"/>
      <c r="E1458" s="312" t="s">
        <v>2996</v>
      </c>
      <c r="F1458" s="311"/>
      <c r="G1458" s="313"/>
      <c r="H1458" s="312" t="s">
        <v>73</v>
      </c>
      <c r="I1458" s="311">
        <f>SUBTOTAL(9,I1459:I1464)</f>
        <v>315888.88999999996</v>
      </c>
      <c r="J1458" s="310"/>
      <c r="K1458" s="309"/>
      <c r="L1458" s="308">
        <f>SUBTOTAL(9,L1459:L1464)</f>
        <v>411142.02000000008</v>
      </c>
    </row>
    <row r="1459" spans="2:12" x14ac:dyDescent="0.25">
      <c r="B1459" s="307" t="s">
        <v>3928</v>
      </c>
      <c r="C1459" s="305" t="s">
        <v>891</v>
      </c>
      <c r="D1459" s="305" t="s">
        <v>1336</v>
      </c>
      <c r="E1459" s="306" t="s">
        <v>892</v>
      </c>
      <c r="F1459" s="305" t="s">
        <v>131</v>
      </c>
      <c r="G1459" s="304">
        <v>4661.96</v>
      </c>
      <c r="H1459" s="303">
        <v>21.53</v>
      </c>
      <c r="I1459" s="280">
        <f t="shared" ref="I1459:I1464" si="384">TRUNC(G1459 * H1459, 2)</f>
        <v>100371.99</v>
      </c>
      <c r="J1459" s="409">
        <f t="shared" ref="J1459:J1479" si="385">+$L$3</f>
        <v>0.30199999999999999</v>
      </c>
      <c r="K1459" s="302">
        <f t="shared" ref="K1459:K1464" si="386">TRUNC(H1459 * (1 + J1459), 2)</f>
        <v>28.03</v>
      </c>
      <c r="L1459" s="301">
        <f t="shared" ref="L1459:L1464" si="387">TRUNC(G1459 * K1459, 2)</f>
        <v>130674.73</v>
      </c>
    </row>
    <row r="1460" spans="2:12" ht="12.75" customHeight="1" x14ac:dyDescent="0.25">
      <c r="B1460" s="307" t="s">
        <v>3929</v>
      </c>
      <c r="C1460" s="305" t="s">
        <v>2209</v>
      </c>
      <c r="D1460" s="305" t="s">
        <v>1336</v>
      </c>
      <c r="E1460" s="306" t="s">
        <v>2210</v>
      </c>
      <c r="F1460" s="305" t="s">
        <v>131</v>
      </c>
      <c r="G1460" s="304">
        <v>9868.0300000000007</v>
      </c>
      <c r="H1460" s="303">
        <v>2.31</v>
      </c>
      <c r="I1460" s="280">
        <f t="shared" si="384"/>
        <v>22795.14</v>
      </c>
      <c r="J1460" s="409">
        <f t="shared" si="385"/>
        <v>0.30199999999999999</v>
      </c>
      <c r="K1460" s="302">
        <f t="shared" si="386"/>
        <v>3</v>
      </c>
      <c r="L1460" s="301">
        <f t="shared" si="387"/>
        <v>29604.09</v>
      </c>
    </row>
    <row r="1461" spans="2:12" x14ac:dyDescent="0.25">
      <c r="B1461" s="307" t="s">
        <v>3930</v>
      </c>
      <c r="C1461" s="305" t="s">
        <v>1351</v>
      </c>
      <c r="D1461" s="305" t="s">
        <v>1336</v>
      </c>
      <c r="E1461" s="306" t="s">
        <v>1350</v>
      </c>
      <c r="F1461" s="305" t="s">
        <v>131</v>
      </c>
      <c r="G1461" s="304">
        <v>9478.3799999999992</v>
      </c>
      <c r="H1461" s="303">
        <v>14.11</v>
      </c>
      <c r="I1461" s="280">
        <f t="shared" si="384"/>
        <v>133739.94</v>
      </c>
      <c r="J1461" s="409">
        <f t="shared" si="385"/>
        <v>0.30199999999999999</v>
      </c>
      <c r="K1461" s="302">
        <f t="shared" si="386"/>
        <v>18.37</v>
      </c>
      <c r="L1461" s="301">
        <f t="shared" si="387"/>
        <v>174117.84</v>
      </c>
    </row>
    <row r="1462" spans="2:12" ht="12.75" customHeight="1" x14ac:dyDescent="0.25">
      <c r="B1462" s="307" t="s">
        <v>3931</v>
      </c>
      <c r="C1462" s="305" t="s">
        <v>736</v>
      </c>
      <c r="D1462" s="305" t="s">
        <v>1336</v>
      </c>
      <c r="E1462" s="306" t="s">
        <v>2203</v>
      </c>
      <c r="F1462" s="305" t="s">
        <v>131</v>
      </c>
      <c r="G1462" s="304">
        <v>389.65</v>
      </c>
      <c r="H1462" s="303">
        <v>16.329999999999998</v>
      </c>
      <c r="I1462" s="280">
        <f t="shared" si="384"/>
        <v>6362.98</v>
      </c>
      <c r="J1462" s="409">
        <f t="shared" si="385"/>
        <v>0.30199999999999999</v>
      </c>
      <c r="K1462" s="302">
        <f t="shared" si="386"/>
        <v>21.26</v>
      </c>
      <c r="L1462" s="301">
        <f t="shared" si="387"/>
        <v>8283.9500000000007</v>
      </c>
    </row>
    <row r="1463" spans="2:12" x14ac:dyDescent="0.25">
      <c r="B1463" s="307" t="s">
        <v>3932</v>
      </c>
      <c r="C1463" s="305" t="s">
        <v>2194</v>
      </c>
      <c r="D1463" s="305" t="s">
        <v>1336</v>
      </c>
      <c r="E1463" s="306" t="s">
        <v>2195</v>
      </c>
      <c r="F1463" s="305" t="s">
        <v>131</v>
      </c>
      <c r="G1463" s="304">
        <v>3162.19</v>
      </c>
      <c r="H1463" s="303">
        <v>2.27</v>
      </c>
      <c r="I1463" s="280">
        <f t="shared" si="384"/>
        <v>7178.17</v>
      </c>
      <c r="J1463" s="409">
        <f t="shared" si="385"/>
        <v>0.30199999999999999</v>
      </c>
      <c r="K1463" s="302">
        <f t="shared" si="386"/>
        <v>2.95</v>
      </c>
      <c r="L1463" s="301">
        <f t="shared" si="387"/>
        <v>9328.4599999999991</v>
      </c>
    </row>
    <row r="1464" spans="2:12" x14ac:dyDescent="0.25">
      <c r="B1464" s="307" t="s">
        <v>3933</v>
      </c>
      <c r="C1464" s="305" t="s">
        <v>2197</v>
      </c>
      <c r="D1464" s="305" t="s">
        <v>1336</v>
      </c>
      <c r="E1464" s="306" t="s">
        <v>2198</v>
      </c>
      <c r="F1464" s="305" t="s">
        <v>131</v>
      </c>
      <c r="G1464" s="304">
        <v>3162.19</v>
      </c>
      <c r="H1464" s="303">
        <v>14.37</v>
      </c>
      <c r="I1464" s="280">
        <f t="shared" si="384"/>
        <v>45440.67</v>
      </c>
      <c r="J1464" s="409">
        <f t="shared" si="385"/>
        <v>0.30199999999999999</v>
      </c>
      <c r="K1464" s="302">
        <f t="shared" si="386"/>
        <v>18.7</v>
      </c>
      <c r="L1464" s="301">
        <f t="shared" si="387"/>
        <v>59132.95</v>
      </c>
    </row>
    <row r="1465" spans="2:12" x14ac:dyDescent="0.25">
      <c r="B1465" s="314" t="s">
        <v>3907</v>
      </c>
      <c r="C1465" s="311" t="s">
        <v>379</v>
      </c>
      <c r="D1465" s="311"/>
      <c r="E1465" s="312" t="s">
        <v>967</v>
      </c>
      <c r="F1465" s="311"/>
      <c r="G1465" s="313"/>
      <c r="H1465" s="312" t="s">
        <v>73</v>
      </c>
      <c r="I1465" s="311">
        <f>SUBTOTAL(9,I1466:I1466)</f>
        <v>25577.16</v>
      </c>
      <c r="J1465" s="310"/>
      <c r="K1465" s="309"/>
      <c r="L1465" s="308">
        <f>SUBTOTAL(9,L1466:L1466)</f>
        <v>33292.07</v>
      </c>
    </row>
    <row r="1466" spans="2:12" x14ac:dyDescent="0.25">
      <c r="B1466" s="307" t="s">
        <v>3908</v>
      </c>
      <c r="C1466" s="305" t="s">
        <v>2206</v>
      </c>
      <c r="D1466" s="305" t="s">
        <v>1336</v>
      </c>
      <c r="E1466" s="306" t="s">
        <v>2207</v>
      </c>
      <c r="F1466" s="305" t="s">
        <v>131</v>
      </c>
      <c r="G1466" s="304">
        <v>2456.98</v>
      </c>
      <c r="H1466" s="303">
        <v>10.41</v>
      </c>
      <c r="I1466" s="280">
        <f t="shared" ref="I1466:I1468" si="388">TRUNC(G1466 * H1466, 2)</f>
        <v>25577.16</v>
      </c>
      <c r="J1466" s="409">
        <f t="shared" si="385"/>
        <v>0.30199999999999999</v>
      </c>
      <c r="K1466" s="302">
        <f t="shared" ref="K1466:K1468" si="389">TRUNC(H1466 * (1 + J1466), 2)</f>
        <v>13.55</v>
      </c>
      <c r="L1466" s="301">
        <f t="shared" ref="L1466:L1468" si="390">TRUNC(G1466 * K1466, 2)</f>
        <v>33292.07</v>
      </c>
    </row>
    <row r="1467" spans="2:12" ht="12.75" customHeight="1" x14ac:dyDescent="0.25">
      <c r="B1467" s="307" t="s">
        <v>3909</v>
      </c>
      <c r="C1467" s="305" t="s">
        <v>2209</v>
      </c>
      <c r="D1467" s="305" t="s">
        <v>1336</v>
      </c>
      <c r="E1467" s="306" t="s">
        <v>2210</v>
      </c>
      <c r="F1467" s="305" t="s">
        <v>131</v>
      </c>
      <c r="G1467" s="304">
        <v>2750.77</v>
      </c>
      <c r="H1467" s="303">
        <v>2.31</v>
      </c>
      <c r="I1467" s="280">
        <f t="shared" si="388"/>
        <v>6354.27</v>
      </c>
      <c r="J1467" s="409">
        <f t="shared" si="385"/>
        <v>0.30199999999999999</v>
      </c>
      <c r="K1467" s="302">
        <f t="shared" si="389"/>
        <v>3</v>
      </c>
      <c r="L1467" s="301">
        <f t="shared" si="390"/>
        <v>8252.31</v>
      </c>
    </row>
    <row r="1468" spans="2:12" x14ac:dyDescent="0.25">
      <c r="B1468" s="307" t="s">
        <v>3910</v>
      </c>
      <c r="C1468" s="305" t="s">
        <v>2212</v>
      </c>
      <c r="D1468" s="305" t="s">
        <v>1336</v>
      </c>
      <c r="E1468" s="306" t="s">
        <v>2213</v>
      </c>
      <c r="F1468" s="305" t="s">
        <v>131</v>
      </c>
      <c r="G1468" s="304">
        <v>2750.77</v>
      </c>
      <c r="H1468" s="303">
        <v>6.82</v>
      </c>
      <c r="I1468" s="280">
        <f t="shared" si="388"/>
        <v>18760.25</v>
      </c>
      <c r="J1468" s="409">
        <f t="shared" si="385"/>
        <v>0.30199999999999999</v>
      </c>
      <c r="K1468" s="302">
        <f t="shared" si="389"/>
        <v>8.8699999999999992</v>
      </c>
      <c r="L1468" s="301">
        <f t="shared" si="390"/>
        <v>24399.32</v>
      </c>
    </row>
    <row r="1469" spans="2:12" x14ac:dyDescent="0.25">
      <c r="B1469" s="314" t="s">
        <v>3911</v>
      </c>
      <c r="C1469" s="311" t="s">
        <v>379</v>
      </c>
      <c r="D1469" s="311"/>
      <c r="E1469" s="312" t="s">
        <v>3912</v>
      </c>
      <c r="F1469" s="311"/>
      <c r="G1469" s="313"/>
      <c r="H1469" s="312" t="s">
        <v>73</v>
      </c>
      <c r="I1469" s="311">
        <f>SUBTOTAL(9,I1470:I1470)</f>
        <v>21752.720000000001</v>
      </c>
      <c r="J1469" s="310"/>
      <c r="K1469" s="309"/>
      <c r="L1469" s="308">
        <f>SUBTOTAL(9,L1470:L1470)</f>
        <v>28317.040000000001</v>
      </c>
    </row>
    <row r="1470" spans="2:12" ht="25.5" x14ac:dyDescent="0.25">
      <c r="B1470" s="307" t="s">
        <v>3913</v>
      </c>
      <c r="C1470" s="305" t="s">
        <v>2200</v>
      </c>
      <c r="D1470" s="305" t="s">
        <v>164</v>
      </c>
      <c r="E1470" s="306" t="s">
        <v>2201</v>
      </c>
      <c r="F1470" s="305" t="s">
        <v>131</v>
      </c>
      <c r="G1470" s="304">
        <v>1925.02</v>
      </c>
      <c r="H1470" s="303">
        <v>11.3</v>
      </c>
      <c r="I1470" s="280">
        <f t="shared" ref="I1470:I1471" si="391">TRUNC(G1470 * H1470, 2)</f>
        <v>21752.720000000001</v>
      </c>
      <c r="J1470" s="409">
        <f t="shared" si="385"/>
        <v>0.30199999999999999</v>
      </c>
      <c r="K1470" s="302">
        <f t="shared" ref="K1470:K1471" si="392">TRUNC(H1470 * (1 + J1470), 2)</f>
        <v>14.71</v>
      </c>
      <c r="L1470" s="301">
        <f t="shared" ref="L1470:L1471" si="393">TRUNC(G1470 * K1470, 2)</f>
        <v>28317.040000000001</v>
      </c>
    </row>
    <row r="1471" spans="2:12" ht="12.75" customHeight="1" x14ac:dyDescent="0.25">
      <c r="B1471" s="307" t="s">
        <v>3914</v>
      </c>
      <c r="C1471" s="305" t="s">
        <v>736</v>
      </c>
      <c r="D1471" s="305" t="s">
        <v>1336</v>
      </c>
      <c r="E1471" s="306" t="s">
        <v>2203</v>
      </c>
      <c r="F1471" s="305" t="s">
        <v>131</v>
      </c>
      <c r="G1471" s="304">
        <v>1925.02</v>
      </c>
      <c r="H1471" s="303">
        <v>16.329999999999998</v>
      </c>
      <c r="I1471" s="280">
        <f t="shared" si="391"/>
        <v>31435.57</v>
      </c>
      <c r="J1471" s="409">
        <f t="shared" si="385"/>
        <v>0.30199999999999999</v>
      </c>
      <c r="K1471" s="302">
        <f t="shared" si="392"/>
        <v>21.26</v>
      </c>
      <c r="L1471" s="301">
        <f t="shared" si="393"/>
        <v>40925.919999999998</v>
      </c>
    </row>
    <row r="1472" spans="2:12" x14ac:dyDescent="0.25">
      <c r="B1472" s="314" t="s">
        <v>3915</v>
      </c>
      <c r="C1472" s="311" t="s">
        <v>379</v>
      </c>
      <c r="D1472" s="311"/>
      <c r="E1472" s="312" t="s">
        <v>2215</v>
      </c>
      <c r="F1472" s="311"/>
      <c r="G1472" s="313"/>
      <c r="H1472" s="312" t="s">
        <v>73</v>
      </c>
      <c r="I1472" s="311">
        <f>SUBTOTAL(9,I1473:I1476)</f>
        <v>36598.910000000003</v>
      </c>
      <c r="J1472" s="310"/>
      <c r="K1472" s="309"/>
      <c r="L1472" s="308">
        <f>SUBTOTAL(9,L1473:L1476)</f>
        <v>47638.45</v>
      </c>
    </row>
    <row r="1473" spans="2:13" x14ac:dyDescent="0.25">
      <c r="B1473" s="307" t="s">
        <v>3916</v>
      </c>
      <c r="C1473" s="305" t="s">
        <v>3007</v>
      </c>
      <c r="D1473" s="305" t="s">
        <v>1336</v>
      </c>
      <c r="E1473" s="306" t="s">
        <v>3008</v>
      </c>
      <c r="F1473" s="305" t="s">
        <v>131</v>
      </c>
      <c r="G1473" s="304">
        <v>684.18</v>
      </c>
      <c r="H1473" s="303">
        <v>24.07</v>
      </c>
      <c r="I1473" s="280">
        <f t="shared" ref="I1473:I1476" si="394">TRUNC(G1473 * H1473, 2)</f>
        <v>16468.21</v>
      </c>
      <c r="J1473" s="409">
        <f t="shared" si="385"/>
        <v>0.30199999999999999</v>
      </c>
      <c r="K1473" s="302">
        <f t="shared" ref="K1473:K1476" si="395">TRUNC(H1473 * (1 + J1473), 2)</f>
        <v>31.33</v>
      </c>
      <c r="L1473" s="301">
        <f t="shared" ref="L1473:L1476" si="396">TRUNC(G1473 * K1473, 2)</f>
        <v>21435.35</v>
      </c>
    </row>
    <row r="1474" spans="2:13" ht="12.75" customHeight="1" x14ac:dyDescent="0.25">
      <c r="B1474" s="307" t="s">
        <v>3917</v>
      </c>
      <c r="C1474" s="305" t="s">
        <v>2217</v>
      </c>
      <c r="D1474" s="305" t="s">
        <v>1336</v>
      </c>
      <c r="E1474" s="306" t="s">
        <v>2218</v>
      </c>
      <c r="F1474" s="305" t="s">
        <v>131</v>
      </c>
      <c r="G1474" s="304">
        <v>69.290000000000006</v>
      </c>
      <c r="H1474" s="303">
        <v>20.059999999999999</v>
      </c>
      <c r="I1474" s="280">
        <f t="shared" si="394"/>
        <v>1389.95</v>
      </c>
      <c r="J1474" s="409">
        <f t="shared" si="385"/>
        <v>0.30199999999999999</v>
      </c>
      <c r="K1474" s="302">
        <f t="shared" si="395"/>
        <v>26.11</v>
      </c>
      <c r="L1474" s="301">
        <f t="shared" si="396"/>
        <v>1809.16</v>
      </c>
    </row>
    <row r="1475" spans="2:13" ht="12.75" customHeight="1" x14ac:dyDescent="0.25">
      <c r="B1475" s="307" t="s">
        <v>3918</v>
      </c>
      <c r="C1475" s="305" t="s">
        <v>2220</v>
      </c>
      <c r="D1475" s="305" t="s">
        <v>1336</v>
      </c>
      <c r="E1475" s="306" t="s">
        <v>2221</v>
      </c>
      <c r="F1475" s="305" t="s">
        <v>131</v>
      </c>
      <c r="G1475" s="304">
        <v>69.290000000000006</v>
      </c>
      <c r="H1475" s="303">
        <v>20.059999999999999</v>
      </c>
      <c r="I1475" s="280">
        <f t="shared" si="394"/>
        <v>1389.95</v>
      </c>
      <c r="J1475" s="409">
        <f t="shared" si="385"/>
        <v>0.30199999999999999</v>
      </c>
      <c r="K1475" s="302">
        <f t="shared" si="395"/>
        <v>26.11</v>
      </c>
      <c r="L1475" s="301">
        <f t="shared" si="396"/>
        <v>1809.16</v>
      </c>
    </row>
    <row r="1476" spans="2:13" ht="12.75" customHeight="1" x14ac:dyDescent="0.25">
      <c r="B1476" s="307" t="s">
        <v>3919</v>
      </c>
      <c r="C1476" s="305" t="s">
        <v>3012</v>
      </c>
      <c r="D1476" s="305" t="s">
        <v>1336</v>
      </c>
      <c r="E1476" s="306" t="s">
        <v>3013</v>
      </c>
      <c r="F1476" s="305" t="s">
        <v>131</v>
      </c>
      <c r="G1476" s="304">
        <v>684.18</v>
      </c>
      <c r="H1476" s="303">
        <v>25.36</v>
      </c>
      <c r="I1476" s="280">
        <f t="shared" si="394"/>
        <v>17350.8</v>
      </c>
      <c r="J1476" s="409">
        <f t="shared" si="385"/>
        <v>0.30199999999999999</v>
      </c>
      <c r="K1476" s="302">
        <f t="shared" si="395"/>
        <v>33.01</v>
      </c>
      <c r="L1476" s="301">
        <f t="shared" si="396"/>
        <v>22584.78</v>
      </c>
    </row>
    <row r="1477" spans="2:13" x14ac:dyDescent="0.25">
      <c r="B1477" s="314" t="s">
        <v>3920</v>
      </c>
      <c r="C1477" s="311" t="s">
        <v>379</v>
      </c>
      <c r="D1477" s="311"/>
      <c r="E1477" s="312" t="s">
        <v>3015</v>
      </c>
      <c r="F1477" s="311"/>
      <c r="G1477" s="313"/>
      <c r="H1477" s="312" t="s">
        <v>73</v>
      </c>
      <c r="I1477" s="311">
        <f>SUBTOTAL(9,I1478:I1479)</f>
        <v>153347.17000000001</v>
      </c>
      <c r="J1477" s="310"/>
      <c r="K1477" s="309"/>
      <c r="L1477" s="308">
        <f>SUBTOTAL(9,L1478:L1479)</f>
        <v>199649.23</v>
      </c>
    </row>
    <row r="1478" spans="2:13" x14ac:dyDescent="0.25">
      <c r="B1478" s="307" t="s">
        <v>3921</v>
      </c>
      <c r="C1478" s="305" t="s">
        <v>3017</v>
      </c>
      <c r="D1478" s="305" t="s">
        <v>1336</v>
      </c>
      <c r="E1478" s="306" t="s">
        <v>3018</v>
      </c>
      <c r="F1478" s="305" t="s">
        <v>131</v>
      </c>
      <c r="G1478" s="304">
        <v>1509.16</v>
      </c>
      <c r="H1478" s="303">
        <v>14.05</v>
      </c>
      <c r="I1478" s="280">
        <f t="shared" ref="I1478:I1479" si="397">TRUNC(G1478 * H1478, 2)</f>
        <v>21203.69</v>
      </c>
      <c r="J1478" s="409">
        <f t="shared" si="385"/>
        <v>0.30199999999999999</v>
      </c>
      <c r="K1478" s="302">
        <f t="shared" ref="K1478:K1479" si="398">TRUNC(H1478 * (1 + J1478), 2)</f>
        <v>18.29</v>
      </c>
      <c r="L1478" s="301">
        <f t="shared" ref="L1478:L1479" si="399">TRUNC(G1478 * K1478, 2)</f>
        <v>27602.53</v>
      </c>
    </row>
    <row r="1479" spans="2:13" ht="12.75" customHeight="1" x14ac:dyDescent="0.25">
      <c r="B1479" s="307" t="s">
        <v>3922</v>
      </c>
      <c r="C1479" s="305" t="s">
        <v>3020</v>
      </c>
      <c r="D1479" s="305" t="s">
        <v>969</v>
      </c>
      <c r="E1479" s="306" t="s">
        <v>3021</v>
      </c>
      <c r="F1479" s="305" t="s">
        <v>131</v>
      </c>
      <c r="G1479" s="304">
        <v>942.67</v>
      </c>
      <c r="H1479" s="303">
        <v>140.18</v>
      </c>
      <c r="I1479" s="280">
        <f t="shared" si="397"/>
        <v>132143.48000000001</v>
      </c>
      <c r="J1479" s="409">
        <f t="shared" si="385"/>
        <v>0.30199999999999999</v>
      </c>
      <c r="K1479" s="302">
        <f t="shared" si="398"/>
        <v>182.51</v>
      </c>
      <c r="L1479" s="301">
        <f t="shared" si="399"/>
        <v>172046.7</v>
      </c>
    </row>
    <row r="1480" spans="2:13" x14ac:dyDescent="0.25">
      <c r="B1480" s="314" t="s">
        <v>3923</v>
      </c>
      <c r="C1480" s="311" t="s">
        <v>379</v>
      </c>
      <c r="D1480" s="311"/>
      <c r="E1480" s="312" t="s">
        <v>32</v>
      </c>
      <c r="F1480" s="311"/>
      <c r="G1480" s="313"/>
      <c r="H1480" s="312" t="s">
        <v>73</v>
      </c>
      <c r="I1480" s="311">
        <f>SUBTOTAL(9,I1481:I1482)</f>
        <v>24931.61</v>
      </c>
      <c r="J1480" s="310"/>
      <c r="K1480" s="309"/>
      <c r="L1480" s="308">
        <f>SUBTOTAL(9,L1481:L1482)</f>
        <v>32453.47</v>
      </c>
    </row>
    <row r="1481" spans="2:13" x14ac:dyDescent="0.25">
      <c r="B1481" s="307" t="s">
        <v>3924</v>
      </c>
      <c r="C1481" s="305" t="s">
        <v>3024</v>
      </c>
      <c r="D1481" s="305" t="s">
        <v>1336</v>
      </c>
      <c r="E1481" s="306" t="s">
        <v>3025</v>
      </c>
      <c r="F1481" s="305" t="s">
        <v>131</v>
      </c>
      <c r="G1481" s="304">
        <v>5194.97</v>
      </c>
      <c r="H1481" s="303">
        <v>4.21</v>
      </c>
      <c r="I1481" s="280">
        <f t="shared" ref="I1481:I1482" si="400">TRUNC(G1481 * H1481, 2)</f>
        <v>21870.82</v>
      </c>
      <c r="J1481" s="409">
        <f t="shared" ref="J1481:J1482" si="401">+$L$3</f>
        <v>0.30199999999999999</v>
      </c>
      <c r="K1481" s="302">
        <f t="shared" ref="K1481:K1482" si="402">TRUNC(H1481 * (1 + J1481), 2)</f>
        <v>5.48</v>
      </c>
      <c r="L1481" s="301">
        <f t="shared" ref="L1481:L1482" si="403">TRUNC(G1481 * K1481, 2)</f>
        <v>28468.43</v>
      </c>
    </row>
    <row r="1482" spans="2:13" x14ac:dyDescent="0.25">
      <c r="B1482" s="307" t="s">
        <v>3925</v>
      </c>
      <c r="C1482" s="305" t="s">
        <v>2283</v>
      </c>
      <c r="D1482" s="305" t="s">
        <v>142</v>
      </c>
      <c r="E1482" s="306" t="s">
        <v>2284</v>
      </c>
      <c r="F1482" s="305" t="s">
        <v>131</v>
      </c>
      <c r="G1482" s="304">
        <v>10.62</v>
      </c>
      <c r="H1482" s="303">
        <v>288.20999999999998</v>
      </c>
      <c r="I1482" s="280">
        <f t="shared" si="400"/>
        <v>3060.79</v>
      </c>
      <c r="J1482" s="409">
        <f t="shared" si="401"/>
        <v>0.30199999999999999</v>
      </c>
      <c r="K1482" s="302">
        <f t="shared" si="402"/>
        <v>375.24</v>
      </c>
      <c r="L1482" s="301">
        <f t="shared" si="403"/>
        <v>3985.04</v>
      </c>
    </row>
    <row r="1483" spans="2:13" x14ac:dyDescent="0.25">
      <c r="B1483" s="434"/>
      <c r="C1483" s="435"/>
      <c r="D1483" s="434"/>
      <c r="E1483" s="434"/>
      <c r="F1483" s="436"/>
      <c r="G1483" s="435"/>
      <c r="H1483" s="437"/>
      <c r="I1483" s="300"/>
      <c r="J1483" s="438"/>
      <c r="K1483" s="439"/>
      <c r="L1483" s="242"/>
      <c r="M1483" s="242"/>
    </row>
    <row r="1484" spans="2:13" ht="13.5" thickBot="1" x14ac:dyDescent="0.3">
      <c r="B1484" s="434"/>
      <c r="C1484" s="435"/>
      <c r="D1484" s="434"/>
      <c r="E1484" s="434"/>
      <c r="F1484" s="436"/>
      <c r="G1484" s="435"/>
      <c r="H1484" s="437"/>
      <c r="I1484" s="300"/>
      <c r="J1484" s="438"/>
      <c r="K1484" s="439"/>
      <c r="L1484" s="242"/>
      <c r="M1484" s="242"/>
    </row>
    <row r="1485" spans="2:13" ht="12.75" customHeight="1" x14ac:dyDescent="0.25">
      <c r="B1485" s="533" t="s">
        <v>61</v>
      </c>
      <c r="C1485" s="539" t="str">
        <f>'DADOS DA OBRA'!$B$30</f>
        <v>SINAPI - 02/2026 - Goiás / SICRO3 - 10/2025 - Goiás / ORSE - 02/2026 - Sergipe / SEDOP - 03/2026 - Pará / SEINFRA - 028 - Ceará / SETOP - 01/2026 - Minas Gerais / IOPES - 12/2025 - Espírito Santo / SIURB - 07/2025 - São Paulo / SUDECAP - 10/2025 - Minas Gerais / CPOS/CDHU - 01/2026 - São Paulo / FDE - 01/2026 - São Paulo / AGESUL - 01/2026 - Mato Grosso do Sul / AGETOP CIVIL - 12/2025 - Goiás / AGETOP RODOVIARIA - 12/2025 - Goiás / EMBASA - 06/2025 - sem_encargos / EMOP - 02/2026 - Rio de Janeiro</v>
      </c>
      <c r="D1485" s="539"/>
      <c r="E1485" s="539"/>
      <c r="F1485" s="539"/>
      <c r="G1485" s="539"/>
      <c r="H1485" s="539"/>
      <c r="I1485" s="539"/>
      <c r="K1485" s="299" t="s">
        <v>57</v>
      </c>
      <c r="L1485" s="298">
        <f>SUBTOTAL(9,I11:I1483)</f>
        <v>25321700.040000036</v>
      </c>
    </row>
    <row r="1486" spans="2:13" x14ac:dyDescent="0.25">
      <c r="B1486" s="533"/>
      <c r="C1486" s="539"/>
      <c r="D1486" s="539"/>
      <c r="E1486" s="539"/>
      <c r="F1486" s="539"/>
      <c r="G1486" s="539"/>
      <c r="H1486" s="539"/>
      <c r="I1486" s="539"/>
      <c r="K1486" s="297" t="s">
        <v>58</v>
      </c>
      <c r="L1486" s="296">
        <f>+L1487-L1485</f>
        <v>7397699.7199999616</v>
      </c>
    </row>
    <row r="1487" spans="2:13" ht="13.5" thickBot="1" x14ac:dyDescent="0.3">
      <c r="B1487" s="295"/>
      <c r="C1487" s="539"/>
      <c r="D1487" s="539"/>
      <c r="E1487" s="539"/>
      <c r="F1487" s="539"/>
      <c r="G1487" s="539"/>
      <c r="H1487" s="539"/>
      <c r="I1487" s="539"/>
      <c r="K1487" s="294" t="s">
        <v>59</v>
      </c>
      <c r="L1487" s="293">
        <f>SUBTOTAL(9,L11:L1483)</f>
        <v>32719399.759999998</v>
      </c>
    </row>
    <row r="1488" spans="2:13" ht="15.75" customHeight="1" x14ac:dyDescent="0.25">
      <c r="C1488" s="122"/>
      <c r="D1488" s="122"/>
      <c r="E1488" s="107"/>
      <c r="F1488" s="122"/>
      <c r="G1488" s="153"/>
      <c r="H1488" s="292"/>
      <c r="I1488" s="122"/>
    </row>
    <row r="1489" spans="2:12" x14ac:dyDescent="0.25">
      <c r="C1489" s="122"/>
      <c r="D1489" s="122"/>
      <c r="E1489" s="107"/>
      <c r="F1489" s="122"/>
      <c r="G1489" s="153"/>
      <c r="H1489" s="367"/>
      <c r="I1489" s="122"/>
      <c r="K1489" s="368"/>
    </row>
    <row r="1490" spans="2:12" x14ac:dyDescent="0.25">
      <c r="C1490" s="122"/>
      <c r="D1490" s="122"/>
      <c r="E1490" s="107"/>
      <c r="F1490" s="122"/>
      <c r="G1490" s="153"/>
      <c r="H1490" s="367"/>
      <c r="I1490" s="122"/>
      <c r="K1490" s="368"/>
    </row>
    <row r="1491" spans="2:12" x14ac:dyDescent="0.25">
      <c r="C1491" s="122"/>
      <c r="D1491" s="122"/>
      <c r="E1491" s="107"/>
      <c r="F1491" s="122"/>
      <c r="G1491" s="153"/>
      <c r="H1491" s="367"/>
      <c r="I1491" s="122"/>
      <c r="K1491" s="368"/>
    </row>
    <row r="1492" spans="2:12" x14ac:dyDescent="0.25">
      <c r="C1492" s="122"/>
      <c r="D1492" s="122"/>
      <c r="E1492" s="107"/>
      <c r="F1492" s="122"/>
      <c r="G1492" s="153"/>
      <c r="H1492" s="367"/>
      <c r="I1492" s="122"/>
      <c r="K1492" s="368"/>
    </row>
    <row r="1493" spans="2:12" x14ac:dyDescent="0.25">
      <c r="C1493" s="122"/>
      <c r="D1493" s="122"/>
      <c r="E1493" s="107"/>
      <c r="F1493" s="122"/>
      <c r="G1493" s="153"/>
      <c r="H1493" s="367"/>
      <c r="I1493" s="122"/>
      <c r="K1493" s="368"/>
    </row>
    <row r="1494" spans="2:12" x14ac:dyDescent="0.25">
      <c r="C1494" s="122"/>
      <c r="D1494" s="122"/>
      <c r="E1494" s="107"/>
      <c r="F1494" s="122"/>
      <c r="G1494" s="153"/>
      <c r="H1494" s="367"/>
      <c r="I1494" s="122"/>
      <c r="K1494" s="368"/>
    </row>
    <row r="1495" spans="2:12" x14ac:dyDescent="0.25">
      <c r="C1495" s="122"/>
      <c r="D1495" s="122"/>
      <c r="E1495" s="107"/>
      <c r="F1495" s="122"/>
      <c r="G1495" s="153"/>
      <c r="H1495" s="367"/>
      <c r="I1495" s="122"/>
      <c r="K1495" s="368"/>
    </row>
    <row r="1496" spans="2:12" x14ac:dyDescent="0.25">
      <c r="C1496" s="122"/>
      <c r="D1496" s="122"/>
      <c r="E1496" s="107"/>
      <c r="F1496" s="122"/>
      <c r="G1496" s="153"/>
      <c r="H1496" s="367"/>
      <c r="I1496" s="122"/>
      <c r="K1496" s="368"/>
    </row>
    <row r="1497" spans="2:12" x14ac:dyDescent="0.25">
      <c r="C1497" s="122"/>
      <c r="D1497" s="122"/>
      <c r="E1497" s="107"/>
      <c r="F1497" s="122"/>
      <c r="G1497" s="153"/>
      <c r="H1497" s="367"/>
      <c r="I1497" s="122"/>
      <c r="K1497" s="368"/>
    </row>
    <row r="1498" spans="2:12" x14ac:dyDescent="0.25">
      <c r="C1498" s="122"/>
      <c r="D1498" s="122"/>
      <c r="E1498" s="107"/>
      <c r="F1498" s="122"/>
      <c r="G1498" s="153"/>
      <c r="H1498" s="367"/>
      <c r="I1498" s="122"/>
      <c r="K1498" s="368"/>
    </row>
    <row r="1499" spans="2:12" ht="15" customHeight="1" x14ac:dyDescent="0.25">
      <c r="B1499" s="534"/>
      <c r="C1499" s="534"/>
      <c r="D1499" s="534"/>
      <c r="E1499" s="534"/>
      <c r="F1499" s="534"/>
      <c r="G1499" s="534"/>
      <c r="H1499" s="534"/>
      <c r="I1499" s="534"/>
      <c r="J1499" s="534"/>
      <c r="K1499" s="534"/>
      <c r="L1499" s="534"/>
    </row>
    <row r="1500" spans="2:12" ht="15" customHeight="1" x14ac:dyDescent="0.25">
      <c r="B1500" s="535"/>
      <c r="C1500" s="535"/>
      <c r="D1500" s="535"/>
      <c r="E1500" s="535"/>
      <c r="F1500" s="535"/>
      <c r="G1500" s="535"/>
      <c r="H1500" s="535"/>
      <c r="I1500" s="535"/>
      <c r="J1500" s="535"/>
      <c r="K1500" s="535"/>
      <c r="L1500" s="535"/>
    </row>
    <row r="1501" spans="2:12" ht="15" customHeight="1" x14ac:dyDescent="0.25">
      <c r="B1501" s="536"/>
      <c r="C1501" s="536"/>
      <c r="D1501" s="536"/>
      <c r="E1501" s="536"/>
      <c r="F1501" s="536"/>
      <c r="G1501" s="536"/>
      <c r="H1501" s="536"/>
      <c r="I1501" s="536"/>
      <c r="J1501" s="536"/>
      <c r="K1501" s="536"/>
      <c r="L1501" s="536"/>
    </row>
    <row r="1502" spans="2:12" x14ac:dyDescent="0.25">
      <c r="C1502" s="122"/>
      <c r="E1502" s="107"/>
      <c r="F1502" s="122"/>
      <c r="G1502" s="153"/>
      <c r="H1502" s="292"/>
      <c r="I1502" s="122"/>
    </row>
    <row r="1503" spans="2:12" x14ac:dyDescent="0.25">
      <c r="E1503" s="291"/>
      <c r="G1503" s="111"/>
      <c r="H1503" s="284"/>
      <c r="I1503" s="110"/>
      <c r="K1503" s="110"/>
    </row>
    <row r="1504" spans="2:12" x14ac:dyDescent="0.25">
      <c r="E1504" s="291"/>
      <c r="F1504" s="290"/>
      <c r="G1504" s="290"/>
      <c r="H1504" s="289"/>
      <c r="I1504" s="217"/>
      <c r="J1504" s="217"/>
      <c r="K1504" s="217"/>
      <c r="L1504" s="217"/>
    </row>
    <row r="1505" spans="5:11" x14ac:dyDescent="0.25">
      <c r="E1505" s="288"/>
      <c r="G1505" s="111"/>
      <c r="H1505" s="284"/>
      <c r="I1505" s="110"/>
      <c r="K1505" s="110"/>
    </row>
  </sheetData>
  <mergeCells count="8">
    <mergeCell ref="B1:L1"/>
    <mergeCell ref="C3:E3"/>
    <mergeCell ref="C4:E4"/>
    <mergeCell ref="B1485:B1486"/>
    <mergeCell ref="C1485:I1487"/>
    <mergeCell ref="B1499:L1499"/>
    <mergeCell ref="B1500:L1500"/>
    <mergeCell ref="B1501:L150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6" fitToHeight="0" orientation="landscape" r:id="rId1"/>
  <headerFooter>
    <oddHeader>&amp;L
    &amp;G</oddHeader>
    <oddFooter>&amp;L&amp;"Arial Narrow,Normal"&amp;10       &amp;A
        &amp;F</oddFooter>
  </headerFooter>
  <rowBreaks count="11" manualBreakCount="11">
    <brk id="46" max="12" man="1"/>
    <brk id="93" max="12" man="1"/>
    <brk id="132" max="12" man="1"/>
    <brk id="174" max="12" man="1"/>
    <brk id="218" max="12" man="1"/>
    <brk id="263" max="12" man="1"/>
    <brk id="351" max="12" man="1"/>
    <brk id="398" max="12" man="1"/>
    <brk id="480" max="12" man="1"/>
    <brk id="656" max="12" man="1"/>
    <brk id="879" max="12" man="1"/>
  </rowBreaks>
  <drawing r:id="rId2"/>
  <legacyDrawingHF r:id="rId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EF7B8-F602-4365-85F8-8D094B8B2444}">
  <sheetPr codeName="Planilha28"/>
  <dimension ref="B1:U500"/>
  <sheetViews>
    <sheetView showGridLines="0" showZeros="0" view="pageBreakPreview" zoomScale="85" zoomScaleNormal="100" zoomScaleSheetLayoutView="85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1" style="24" customWidth="1"/>
    <col min="4" max="4" width="9.7109375" style="24" bestFit="1" customWidth="1"/>
    <col min="5" max="14" width="10.7109375" style="24" customWidth="1"/>
    <col min="15" max="15" width="10.7109375" style="26" customWidth="1"/>
    <col min="16" max="16" width="1.7109375" style="24" customWidth="1"/>
    <col min="17" max="17" width="9.140625" style="24" customWidth="1"/>
    <col min="18" max="16384" width="9.140625" style="24"/>
  </cols>
  <sheetData>
    <row r="1" spans="2:21" s="16" customFormat="1" ht="20.100000000000001" customHeight="1" x14ac:dyDescent="0.25"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</row>
    <row r="2" spans="2:21" s="16" customFormat="1" ht="20.100000000000001" customHeight="1" x14ac:dyDescent="0.25"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7"/>
    </row>
    <row r="3" spans="2:21" s="16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8"/>
      <c r="S4" s="8"/>
      <c r="T4" s="9"/>
      <c r="U4" s="9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0"/>
      <c r="N7" s="3"/>
      <c r="O7" s="14"/>
    </row>
    <row r="8" spans="2:21" s="15" customFormat="1" ht="20.100000000000001" customHeight="1" x14ac:dyDescent="0.25">
      <c r="B8" s="12"/>
      <c r="C8" s="13"/>
      <c r="D8" s="6"/>
      <c r="E8" s="6"/>
      <c r="F8" s="6"/>
      <c r="G8" s="7"/>
      <c r="H8" s="7"/>
      <c r="I8" s="7"/>
      <c r="J8" s="7"/>
      <c r="K8" s="6"/>
      <c r="M8" s="7"/>
      <c r="N8" s="7"/>
    </row>
    <row r="9" spans="2:21" ht="20.100000000000001" customHeight="1" x14ac:dyDescent="0.25">
      <c r="B9" s="34"/>
      <c r="O9" s="25"/>
    </row>
    <row r="10" spans="2:21" ht="20.100000000000001" customHeight="1" x14ac:dyDescent="0.25">
      <c r="B10" s="34"/>
      <c r="O10" s="25"/>
    </row>
    <row r="11" spans="2:21" ht="20.100000000000001" customHeight="1" x14ac:dyDescent="0.25">
      <c r="B11" s="34"/>
      <c r="C11" s="34"/>
      <c r="D11" s="37"/>
      <c r="E11" s="36"/>
      <c r="F11" s="34"/>
      <c r="G11" s="34"/>
      <c r="H11" s="34"/>
      <c r="I11" s="34"/>
      <c r="J11" s="34"/>
      <c r="K11" s="34"/>
      <c r="L11" s="37"/>
      <c r="M11" s="36"/>
      <c r="N11" s="34"/>
      <c r="O11" s="25"/>
    </row>
    <row r="12" spans="2:21" ht="20.100000000000001" customHeight="1" x14ac:dyDescent="0.25">
      <c r="B12" s="34"/>
      <c r="O12" s="25"/>
    </row>
    <row r="13" spans="2:21" ht="20.100000000000001" customHeight="1" x14ac:dyDescent="0.25">
      <c r="B13" s="34"/>
      <c r="C13" s="540" t="s">
        <v>335</v>
      </c>
      <c r="D13" s="540"/>
      <c r="E13" s="540"/>
      <c r="F13" s="540"/>
      <c r="G13" s="540"/>
      <c r="H13" s="540"/>
      <c r="I13" s="540"/>
      <c r="J13" s="540"/>
      <c r="K13" s="540"/>
      <c r="L13" s="540"/>
      <c r="M13" s="540"/>
      <c r="N13" s="540"/>
      <c r="O13" s="25"/>
    </row>
    <row r="14" spans="2:21" ht="20.100000000000001" customHeight="1" x14ac:dyDescent="0.25">
      <c r="B14" s="34"/>
      <c r="C14" s="540"/>
      <c r="D14" s="540"/>
      <c r="E14" s="540"/>
      <c r="F14" s="540"/>
      <c r="G14" s="540"/>
      <c r="H14" s="540"/>
      <c r="I14" s="540"/>
      <c r="J14" s="540"/>
      <c r="K14" s="540"/>
      <c r="L14" s="540"/>
      <c r="M14" s="540"/>
      <c r="N14" s="540"/>
      <c r="O14" s="25"/>
    </row>
    <row r="15" spans="2:21" ht="20.100000000000001" customHeight="1" x14ac:dyDescent="0.25">
      <c r="B15" s="34"/>
      <c r="C15" s="540"/>
      <c r="D15" s="540"/>
      <c r="E15" s="540"/>
      <c r="F15" s="540"/>
      <c r="G15" s="540"/>
      <c r="H15" s="540"/>
      <c r="I15" s="540"/>
      <c r="J15" s="540"/>
      <c r="K15" s="540"/>
      <c r="L15" s="540"/>
      <c r="M15" s="540"/>
      <c r="N15" s="540"/>
      <c r="O15" s="25"/>
    </row>
    <row r="16" spans="2:21" s="15" customFormat="1" ht="20.100000000000001" customHeight="1" x14ac:dyDescent="0.25">
      <c r="B16" s="12"/>
      <c r="C16" s="13"/>
      <c r="D16" s="6"/>
      <c r="E16" s="6"/>
      <c r="F16" s="6"/>
      <c r="G16" s="7"/>
      <c r="H16" s="7"/>
      <c r="I16" s="7"/>
      <c r="J16" s="7"/>
      <c r="K16" s="6"/>
      <c r="M16" s="7"/>
      <c r="N16" s="7"/>
    </row>
    <row r="17" spans="2:21" ht="20.100000000000001" customHeight="1" x14ac:dyDescent="0.25">
      <c r="B17" s="34"/>
      <c r="C17" s="35"/>
      <c r="D17" s="34"/>
      <c r="E17" s="34"/>
      <c r="F17" s="34"/>
      <c r="G17" s="34"/>
      <c r="H17" s="34"/>
      <c r="I17" s="34"/>
      <c r="J17" s="34"/>
      <c r="K17" s="31"/>
      <c r="L17" s="34"/>
      <c r="M17" s="34"/>
      <c r="N17" s="34"/>
      <c r="O17" s="25"/>
      <c r="U17" s="24" t="s">
        <v>337</v>
      </c>
    </row>
    <row r="18" spans="2:21" ht="20.100000000000001" customHeight="1" x14ac:dyDescent="0.25">
      <c r="B18" s="34"/>
      <c r="C18" s="34"/>
      <c r="D18" s="37"/>
      <c r="E18" s="36"/>
      <c r="F18" s="34"/>
      <c r="G18" s="34"/>
      <c r="H18" s="34"/>
      <c r="I18" s="34"/>
      <c r="J18" s="34"/>
      <c r="K18" s="34"/>
      <c r="L18" s="37"/>
      <c r="M18" s="36"/>
      <c r="N18" s="34"/>
      <c r="O18" s="25"/>
    </row>
    <row r="19" spans="2:21" ht="20.100000000000001" customHeight="1" x14ac:dyDescent="0.25">
      <c r="B19" s="34"/>
      <c r="C19" s="34"/>
      <c r="D19" s="37"/>
      <c r="E19" s="36"/>
      <c r="F19" s="34"/>
      <c r="G19" s="34"/>
      <c r="H19" s="34"/>
      <c r="I19" s="34"/>
      <c r="J19" s="34"/>
      <c r="K19" s="34"/>
      <c r="L19" s="37"/>
      <c r="M19" s="36"/>
      <c r="N19" s="34"/>
      <c r="O19" s="25"/>
    </row>
    <row r="20" spans="2:21" ht="20.100000000000001" customHeight="1" x14ac:dyDescent="0.25">
      <c r="B20" s="34"/>
      <c r="C20" s="34"/>
      <c r="D20" s="37"/>
      <c r="E20" s="36"/>
      <c r="F20" s="34"/>
      <c r="G20" s="34"/>
      <c r="H20" s="34"/>
      <c r="I20" s="34"/>
      <c r="J20" s="34"/>
      <c r="K20" s="34"/>
      <c r="L20" s="37"/>
      <c r="M20" s="36"/>
      <c r="N20" s="34"/>
      <c r="O20" s="25"/>
    </row>
    <row r="21" spans="2:21" ht="20.100000000000001" customHeight="1" x14ac:dyDescent="0.25">
      <c r="B21" s="34"/>
      <c r="C21" s="34"/>
      <c r="D21" s="37"/>
      <c r="E21" s="36"/>
      <c r="F21" s="34"/>
      <c r="G21" s="34"/>
      <c r="H21" s="34"/>
      <c r="I21" s="34"/>
      <c r="J21" s="34"/>
      <c r="K21" s="34"/>
      <c r="L21" s="37"/>
      <c r="M21" s="36"/>
      <c r="N21" s="34"/>
      <c r="O21" s="25"/>
    </row>
    <row r="22" spans="2:21" ht="20.100000000000001" customHeight="1" x14ac:dyDescent="0.25">
      <c r="B22" s="34"/>
      <c r="C22" s="34"/>
      <c r="D22" s="37"/>
      <c r="E22" s="36"/>
      <c r="F22" s="34"/>
      <c r="G22" s="34"/>
      <c r="H22" s="34"/>
      <c r="I22" s="34"/>
      <c r="J22" s="34"/>
      <c r="K22" s="34"/>
      <c r="L22" s="37"/>
      <c r="M22" s="36"/>
      <c r="N22" s="34"/>
      <c r="O22" s="25"/>
    </row>
    <row r="23" spans="2:21" ht="20.100000000000001" customHeight="1" x14ac:dyDescent="0.25">
      <c r="B23" s="34"/>
      <c r="C23" s="33"/>
      <c r="D23" s="38"/>
      <c r="E23" s="39"/>
      <c r="F23" s="33"/>
      <c r="G23" s="34"/>
      <c r="H23" s="34"/>
      <c r="I23" s="34"/>
      <c r="J23" s="34"/>
      <c r="K23" s="33"/>
      <c r="L23" s="38"/>
      <c r="M23" s="39"/>
      <c r="N23" s="33"/>
      <c r="O23" s="25"/>
    </row>
    <row r="24" spans="2:21" s="15" customFormat="1" ht="20.100000000000001" customHeight="1" x14ac:dyDescent="0.25">
      <c r="B24" s="12"/>
      <c r="C24" s="13"/>
      <c r="D24" s="6"/>
      <c r="E24" s="6"/>
      <c r="F24" s="6"/>
      <c r="G24" s="7"/>
      <c r="H24" s="7"/>
      <c r="I24" s="7"/>
      <c r="J24" s="7"/>
      <c r="K24" s="6"/>
      <c r="M24" s="7"/>
      <c r="N24" s="7"/>
    </row>
    <row r="25" spans="2:21" ht="20.100000000000001" customHeight="1" x14ac:dyDescent="0.25">
      <c r="B25" s="34"/>
      <c r="C25" s="35"/>
      <c r="D25" s="34"/>
      <c r="E25" s="34"/>
      <c r="F25" s="34"/>
      <c r="G25" s="34"/>
      <c r="H25" s="34"/>
      <c r="I25" s="34"/>
      <c r="J25" s="34"/>
      <c r="K25" s="31"/>
      <c r="L25" s="34"/>
      <c r="M25"/>
      <c r="N25" s="34"/>
      <c r="O25" s="25"/>
    </row>
    <row r="26" spans="2:21" ht="20.100000000000001" customHeight="1" x14ac:dyDescent="0.25">
      <c r="B26" s="34"/>
      <c r="C26" s="34"/>
      <c r="D26" s="37"/>
      <c r="E26" s="36"/>
      <c r="F26" s="34"/>
      <c r="G26" s="34"/>
      <c r="H26" s="34"/>
      <c r="I26" s="34"/>
      <c r="J26" s="34"/>
      <c r="K26" s="34"/>
      <c r="L26" s="37"/>
      <c r="M26" s="36"/>
      <c r="N26" s="34"/>
      <c r="O26" s="25"/>
    </row>
    <row r="27" spans="2:21" ht="20.100000000000001" customHeight="1" x14ac:dyDescent="0.25">
      <c r="B27" s="34"/>
      <c r="C27" s="33"/>
      <c r="D27" s="38"/>
      <c r="E27" s="39"/>
      <c r="F27" s="33"/>
      <c r="G27" s="34"/>
      <c r="H27" s="34"/>
      <c r="I27" s="34"/>
      <c r="J27" s="34"/>
      <c r="K27" s="33"/>
      <c r="L27" s="38"/>
      <c r="M27" s="39"/>
      <c r="N27" s="33"/>
      <c r="O27" s="25"/>
    </row>
    <row r="500" spans="2:2" x14ac:dyDescent="0.25">
      <c r="B500" s="24" t="s">
        <v>265</v>
      </c>
    </row>
  </sheetData>
  <mergeCells count="2">
    <mergeCell ref="B1:P2"/>
    <mergeCell ref="C13:N15"/>
  </mergeCells>
  <printOptions horizontalCentered="1" vertic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 alignWithMargins="0">
    <oddHeader>&amp;L
&amp;G</oddHeader>
    <oddFooter>&amp;L&amp;"Arial Narrow,Normal"&amp;10&amp;A
&amp;F</oddFooter>
  </headerFooter>
  <colBreaks count="1" manualBreakCount="1">
    <brk id="17" max="1048575" man="1"/>
  </colBreaks>
  <drawing r:id="rId2"/>
  <legacyDrawingHF r:id="rId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BA283-2354-4143-BE47-6F990C680AB8}">
  <sheetPr codeName="Planilha29"/>
  <dimension ref="A1:W500"/>
  <sheetViews>
    <sheetView showGridLines="0" showZeros="0" view="pageBreakPreview" topLeftCell="A7" zoomScaleNormal="100" zoomScaleSheetLayoutView="100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1" style="24" customWidth="1"/>
    <col min="4" max="4" width="9.7109375" style="24" bestFit="1" customWidth="1"/>
    <col min="5" max="6" width="10.7109375" style="24" customWidth="1"/>
    <col min="7" max="7" width="13.5703125" style="24" customWidth="1"/>
    <col min="8" max="8" width="16.140625" style="24" customWidth="1"/>
    <col min="9" max="9" width="18.85546875" style="24" customWidth="1"/>
    <col min="10" max="10" width="14.140625" style="24" customWidth="1"/>
    <col min="11" max="11" width="16.85546875" style="24" customWidth="1"/>
    <col min="12" max="13" width="10.7109375" style="24" customWidth="1"/>
    <col min="14" max="14" width="1.7109375" style="24" customWidth="1"/>
    <col min="15" max="15" width="9.140625" style="24" customWidth="1"/>
    <col min="16" max="16384" width="9.140625" style="24"/>
  </cols>
  <sheetData>
    <row r="1" spans="1:23" s="16" customFormat="1" ht="20.100000000000001" customHeight="1" x14ac:dyDescent="0.25">
      <c r="B1" s="654" t="s">
        <v>52</v>
      </c>
      <c r="C1" s="664"/>
      <c r="D1" s="664"/>
      <c r="E1" s="664"/>
      <c r="F1" s="664"/>
      <c r="G1" s="664"/>
      <c r="H1" s="664"/>
      <c r="I1" s="664"/>
      <c r="J1" s="664"/>
      <c r="K1" s="664"/>
      <c r="L1" s="664"/>
      <c r="M1" s="664"/>
      <c r="N1" s="416"/>
    </row>
    <row r="2" spans="1:23" s="16" customFormat="1" ht="20.100000000000001" customHeight="1" x14ac:dyDescent="0.25">
      <c r="B2" s="664"/>
      <c r="C2" s="664"/>
      <c r="D2" s="664"/>
      <c r="E2" s="664"/>
      <c r="F2" s="664"/>
      <c r="G2" s="664"/>
      <c r="H2" s="664"/>
      <c r="I2" s="664"/>
      <c r="J2" s="664"/>
      <c r="K2" s="664"/>
      <c r="L2" s="664"/>
      <c r="M2" s="664"/>
      <c r="N2" s="416"/>
    </row>
    <row r="3" spans="1:23" s="16" customFormat="1" ht="12" customHeight="1" x14ac:dyDescent="0.25"/>
    <row r="4" spans="1:23" s="5" customFormat="1" ht="13.5" customHeight="1" x14ac:dyDescent="0.25">
      <c r="B4" s="84" t="s">
        <v>11</v>
      </c>
      <c r="C4" s="676" t="str">
        <f>'DADOS DA OBRA'!B12</f>
        <v>CONCLUSÃO DO REMANESCENTE DA OBRA DE REFORMA E AMPLIAÇÃO DA EFG EM ARTES BASILEU FRANÇA, LOCALIZADA EM GOIÂNIA-GO.</v>
      </c>
      <c r="D4" s="676"/>
      <c r="E4" s="676"/>
      <c r="F4" s="676"/>
      <c r="G4" s="676"/>
      <c r="H4" s="676"/>
      <c r="I4" s="676"/>
      <c r="J4" s="676"/>
      <c r="K4" s="676"/>
      <c r="L4" s="84" t="s">
        <v>22</v>
      </c>
      <c r="M4" s="204" t="str">
        <f>'DADOS DA OBRA'!$J$21</f>
        <v>10/04/2026</v>
      </c>
      <c r="N4" s="200"/>
      <c r="P4" s="8"/>
      <c r="Q4" s="8"/>
      <c r="R4" s="9"/>
      <c r="S4" s="9"/>
    </row>
    <row r="5" spans="1:23" s="5" customFormat="1" x14ac:dyDescent="0.25">
      <c r="B5" s="84" t="s">
        <v>13</v>
      </c>
      <c r="C5" s="88" t="str">
        <f>'DADOS DA OBRA'!$B$15&amp;", "&amp;'DADOS DA OBRA'!$B$18&amp;""</f>
        <v>AVENIDA UNIVERSITÁRIA, N. 1750, SETOR UNIVERSITÁRIO</v>
      </c>
      <c r="D5" s="91"/>
      <c r="E5" s="91"/>
      <c r="F5" s="91"/>
      <c r="G5" s="91"/>
      <c r="H5" s="91"/>
      <c r="I5" s="91"/>
      <c r="J5" s="91"/>
      <c r="K5" s="91"/>
      <c r="L5" s="84" t="s">
        <v>12</v>
      </c>
      <c r="M5" s="204" t="str">
        <f>'CAPA - ORÇAMENTO'!$D$18</f>
        <v>00</v>
      </c>
      <c r="N5" s="200"/>
    </row>
    <row r="6" spans="1:23" s="5" customFormat="1" x14ac:dyDescent="0.25">
      <c r="B6" s="84" t="s">
        <v>262</v>
      </c>
      <c r="C6" s="33" t="str">
        <f>'DADOS DA OBRA'!$J$18 &amp; "-" &amp; 'DADOS DA OBRA'!$M$18</f>
        <v>GOIÂNIA-GO</v>
      </c>
      <c r="D6" s="91"/>
      <c r="E6" s="91"/>
      <c r="F6" s="91"/>
      <c r="G6" s="91"/>
      <c r="H6" s="91"/>
      <c r="I6" s="91"/>
      <c r="J6" s="91"/>
      <c r="K6" s="91"/>
      <c r="L6" s="86"/>
      <c r="M6" s="90"/>
      <c r="O6" s="124"/>
    </row>
    <row r="7" spans="1:23" s="5" customFormat="1" ht="12.75" x14ac:dyDescent="0.25">
      <c r="O7" s="124"/>
    </row>
    <row r="8" spans="1:23" s="124" customFormat="1" ht="20.100000000000001" customHeight="1" x14ac:dyDescent="0.25">
      <c r="B8" s="124" t="s">
        <v>1049</v>
      </c>
      <c r="E8" s="125" t="str">
        <f>'DADOS DA OBRA'!$J$18 &amp; "-" &amp; 'DADOS DA OBRA'!$M$18</f>
        <v>GOIÂNIA-GO</v>
      </c>
      <c r="H8" s="125"/>
      <c r="I8" s="125"/>
      <c r="J8" s="125"/>
      <c r="K8" s="125"/>
      <c r="L8" s="125"/>
      <c r="M8" s="125"/>
      <c r="N8" s="125"/>
      <c r="P8" s="5"/>
      <c r="Q8" s="5"/>
      <c r="R8" s="5"/>
      <c r="S8" s="5"/>
      <c r="T8" s="5"/>
      <c r="U8" s="5"/>
      <c r="V8" s="5"/>
      <c r="W8" s="5"/>
    </row>
    <row r="9" spans="1:23" ht="20.100000000000001" customHeight="1" x14ac:dyDescent="0.25">
      <c r="B9" s="5" t="s">
        <v>1048</v>
      </c>
      <c r="C9" s="5"/>
      <c r="D9" s="5"/>
      <c r="E9" s="57">
        <v>0.4</v>
      </c>
      <c r="F9" s="46" t="s">
        <v>34</v>
      </c>
      <c r="G9" s="372">
        <v>0.05</v>
      </c>
      <c r="H9" s="47"/>
      <c r="L9" s="47"/>
      <c r="M9" s="47"/>
      <c r="N9" s="47"/>
      <c r="O9" s="124"/>
      <c r="P9" s="5"/>
      <c r="Q9" s="47"/>
      <c r="R9" s="47"/>
      <c r="S9" s="47"/>
      <c r="T9" s="47"/>
      <c r="U9" s="47"/>
      <c r="V9" s="47"/>
      <c r="W9" s="47"/>
    </row>
    <row r="10" spans="1:23" ht="33" customHeight="1" x14ac:dyDescent="0.25">
      <c r="B10" s="663" t="s">
        <v>1322</v>
      </c>
      <c r="C10" s="663"/>
      <c r="D10" s="663"/>
      <c r="E10" s="663"/>
      <c r="F10" s="663"/>
      <c r="G10" s="663"/>
      <c r="H10" s="663"/>
      <c r="I10" s="663"/>
      <c r="J10" s="663"/>
      <c r="K10" s="663"/>
      <c r="L10" s="663"/>
      <c r="M10" s="663"/>
    </row>
    <row r="11" spans="1:23" s="40" customFormat="1" ht="14.25" thickBot="1" x14ac:dyDescent="0.3">
      <c r="A11" s="683"/>
      <c r="B11" s="683"/>
      <c r="C11" s="683"/>
      <c r="D11" s="683"/>
      <c r="E11" s="683"/>
      <c r="F11" s="683"/>
      <c r="G11" s="683"/>
      <c r="H11" s="683"/>
      <c r="I11" s="683"/>
      <c r="J11" s="683"/>
      <c r="K11" s="683"/>
      <c r="L11" s="683"/>
      <c r="M11" s="683"/>
    </row>
    <row r="12" spans="1:23" s="40" customFormat="1" ht="14.25" customHeight="1" x14ac:dyDescent="0.25">
      <c r="B12" s="15"/>
      <c r="G12" s="665" t="s">
        <v>30</v>
      </c>
      <c r="H12" s="666"/>
      <c r="I12" s="667"/>
      <c r="J12" s="671" t="s">
        <v>35</v>
      </c>
      <c r="K12" s="130"/>
      <c r="L12" s="130"/>
      <c r="M12" s="130"/>
    </row>
    <row r="13" spans="1:23" s="40" customFormat="1" ht="14.25" customHeight="1" thickBot="1" x14ac:dyDescent="0.3">
      <c r="B13" s="15"/>
      <c r="G13" s="668"/>
      <c r="H13" s="669"/>
      <c r="I13" s="670"/>
      <c r="J13" s="672"/>
      <c r="K13" s="126"/>
      <c r="L13" s="127"/>
      <c r="M13" s="127"/>
    </row>
    <row r="14" spans="1:23" s="40" customFormat="1" ht="20.100000000000001" customHeight="1" x14ac:dyDescent="0.25">
      <c r="B14" s="41"/>
      <c r="G14" s="380" t="s">
        <v>36</v>
      </c>
      <c r="H14" s="381"/>
      <c r="I14" s="381"/>
      <c r="J14" s="382">
        <v>4</v>
      </c>
      <c r="K14" s="128"/>
    </row>
    <row r="15" spans="1:23" s="40" customFormat="1" ht="20.100000000000001" customHeight="1" x14ac:dyDescent="0.25">
      <c r="B15" s="41"/>
      <c r="G15" s="383" t="s">
        <v>37</v>
      </c>
      <c r="H15" s="384"/>
      <c r="I15" s="384"/>
      <c r="J15" s="385">
        <v>0.12</v>
      </c>
      <c r="K15" s="128"/>
    </row>
    <row r="16" spans="1:23" s="40" customFormat="1" ht="20.100000000000001" customHeight="1" x14ac:dyDescent="0.25">
      <c r="B16" s="41"/>
      <c r="G16" s="383" t="s">
        <v>38</v>
      </c>
      <c r="H16" s="384"/>
      <c r="I16" s="384"/>
      <c r="J16" s="385">
        <v>0.97</v>
      </c>
      <c r="K16" s="128"/>
    </row>
    <row r="17" spans="2:23" s="40" customFormat="1" ht="20.100000000000001" customHeight="1" x14ac:dyDescent="0.25">
      <c r="B17" s="41"/>
      <c r="G17" s="383" t="s">
        <v>39</v>
      </c>
      <c r="H17" s="384"/>
      <c r="I17" s="384"/>
      <c r="J17" s="385">
        <v>1.23</v>
      </c>
      <c r="K17" s="128"/>
    </row>
    <row r="18" spans="2:23" s="40" customFormat="1" ht="20.100000000000001" customHeight="1" x14ac:dyDescent="0.25">
      <c r="B18" s="41"/>
      <c r="G18" s="383" t="s">
        <v>40</v>
      </c>
      <c r="H18" s="384"/>
      <c r="I18" s="384"/>
      <c r="J18" s="385">
        <v>7.4</v>
      </c>
      <c r="K18" s="128"/>
    </row>
    <row r="19" spans="2:23" s="40" customFormat="1" ht="20.100000000000001" customHeight="1" x14ac:dyDescent="0.25">
      <c r="B19" s="41"/>
      <c r="G19" s="383" t="s">
        <v>41</v>
      </c>
      <c r="H19" s="384"/>
      <c r="I19" s="384"/>
      <c r="J19" s="385">
        <v>0.65</v>
      </c>
      <c r="K19" s="128"/>
    </row>
    <row r="20" spans="2:23" s="40" customFormat="1" ht="20.100000000000001" customHeight="1" x14ac:dyDescent="0.25">
      <c r="B20" s="41"/>
      <c r="G20" s="383" t="s">
        <v>42</v>
      </c>
      <c r="H20" s="384"/>
      <c r="I20" s="384"/>
      <c r="J20" s="385">
        <v>3</v>
      </c>
      <c r="K20" s="128"/>
    </row>
    <row r="21" spans="2:23" s="40" customFormat="1" ht="20.100000000000001" customHeight="1" x14ac:dyDescent="0.25">
      <c r="B21" s="41"/>
      <c r="G21" s="383" t="s">
        <v>43</v>
      </c>
      <c r="H21" s="384"/>
      <c r="I21" s="384"/>
      <c r="J21" s="385">
        <v>5</v>
      </c>
      <c r="K21" s="128"/>
    </row>
    <row r="22" spans="2:23" s="40" customFormat="1" ht="20.100000000000001" customHeight="1" x14ac:dyDescent="0.25">
      <c r="B22" s="41"/>
      <c r="G22" s="677" t="s">
        <v>1318</v>
      </c>
      <c r="H22" s="679" t="s">
        <v>1317</v>
      </c>
      <c r="I22" s="680"/>
      <c r="J22" s="413">
        <f>0.1*0</f>
        <v>0</v>
      </c>
      <c r="K22" s="681"/>
      <c r="L22" s="682"/>
      <c r="M22" s="682"/>
    </row>
    <row r="23" spans="2:23" s="40" customFormat="1" ht="20.100000000000001" customHeight="1" x14ac:dyDescent="0.25">
      <c r="B23" s="41"/>
      <c r="G23" s="678"/>
      <c r="H23" s="679" t="s">
        <v>1319</v>
      </c>
      <c r="I23" s="680"/>
      <c r="J23" s="413">
        <f>0.9*0</f>
        <v>0</v>
      </c>
      <c r="K23" s="681"/>
      <c r="L23" s="682"/>
      <c r="M23" s="682"/>
    </row>
    <row r="24" spans="2:23" s="40" customFormat="1" ht="20.100000000000001" customHeight="1" thickBot="1" x14ac:dyDescent="0.3">
      <c r="G24" s="386" t="s">
        <v>44</v>
      </c>
      <c r="H24" s="387"/>
      <c r="I24" s="387"/>
      <c r="J24" s="417">
        <f>4.5*0.8</f>
        <v>3.6</v>
      </c>
      <c r="K24" s="129"/>
    </row>
    <row r="25" spans="2:23" s="40" customFormat="1" ht="20.100000000000001" customHeight="1" thickBot="1" x14ac:dyDescent="0.3">
      <c r="B25" s="41"/>
      <c r="G25" s="673" t="s">
        <v>45</v>
      </c>
      <c r="H25" s="674"/>
      <c r="I25" s="675"/>
      <c r="J25" s="415">
        <f>TRUNC((((((1+J14/100+J15/100+J16/100)*(1+J17/100)*(1+J18/100))/(1-(J19/100+J20/100+J21/100+J24/100+J22/100+J23/100)))-1)*100),2)</f>
        <v>30.2</v>
      </c>
      <c r="K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2:23" s="40" customFormat="1" ht="14.25" customHeight="1" x14ac:dyDescent="0.25">
      <c r="B26" s="15"/>
      <c r="D26" s="42"/>
      <c r="E26" s="43"/>
      <c r="F26" s="43"/>
      <c r="G26" s="43"/>
      <c r="H26" s="44"/>
      <c r="I26" s="48"/>
      <c r="J26" s="48"/>
      <c r="K26" s="48"/>
      <c r="N26" s="53"/>
      <c r="O26" s="53"/>
      <c r="P26" s="53"/>
      <c r="Q26" s="53"/>
      <c r="R26" s="53"/>
      <c r="S26" s="53"/>
      <c r="T26" s="53"/>
      <c r="U26" s="53"/>
      <c r="V26" s="53"/>
      <c r="W26" s="53"/>
    </row>
    <row r="27" spans="2:23" s="40" customFormat="1" ht="20.100000000000001" customHeight="1" x14ac:dyDescent="0.25">
      <c r="B27" s="5" t="s">
        <v>46</v>
      </c>
      <c r="C27" s="58"/>
      <c r="D27" s="42"/>
      <c r="E27" s="43"/>
      <c r="F27" s="43"/>
      <c r="G27" s="43"/>
      <c r="H27" s="44"/>
      <c r="I27" s="48"/>
      <c r="J27" s="48"/>
      <c r="K27" s="48"/>
      <c r="N27" s="56"/>
      <c r="O27" s="56"/>
      <c r="P27" s="56"/>
      <c r="Q27" s="56"/>
      <c r="R27" s="56"/>
      <c r="S27" s="56"/>
      <c r="T27" s="56"/>
      <c r="U27" s="56"/>
      <c r="V27" s="56"/>
      <c r="W27" s="56"/>
    </row>
    <row r="28" spans="2:23" s="40" customFormat="1" ht="20.100000000000001" customHeight="1" x14ac:dyDescent="0.25">
      <c r="B28" s="49" t="s">
        <v>47</v>
      </c>
      <c r="E28" s="5"/>
      <c r="F28" s="5"/>
      <c r="G28" s="5"/>
      <c r="H28" s="5"/>
      <c r="I28" s="5"/>
      <c r="J28" s="5"/>
      <c r="K28" s="5"/>
      <c r="L28" s="5"/>
      <c r="M28" s="5"/>
      <c r="N28" s="52"/>
      <c r="O28" s="52"/>
      <c r="P28" s="52"/>
      <c r="Q28" s="52"/>
      <c r="R28" s="52"/>
      <c r="S28" s="52"/>
      <c r="T28" s="52"/>
      <c r="U28" s="52"/>
      <c r="V28" s="52"/>
      <c r="W28" s="5"/>
    </row>
    <row r="29" spans="2:23" s="40" customFormat="1" ht="20.100000000000001" customHeight="1" x14ac:dyDescent="0.25">
      <c r="B29" s="49" t="s">
        <v>48</v>
      </c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2"/>
      <c r="O29" s="52"/>
      <c r="P29" s="52"/>
      <c r="Q29" s="52"/>
      <c r="R29" s="52"/>
      <c r="S29" s="52"/>
      <c r="T29" s="52"/>
      <c r="U29" s="52"/>
      <c r="V29" s="52"/>
      <c r="W29" s="5"/>
    </row>
    <row r="30" spans="2:23" s="40" customFormat="1" ht="20.100000000000001" customHeight="1" x14ac:dyDescent="0.25">
      <c r="B30" s="49" t="s">
        <v>50</v>
      </c>
      <c r="C30" s="54"/>
      <c r="D30" s="54"/>
      <c r="E30" s="54"/>
      <c r="F30" s="54"/>
      <c r="G30" s="54"/>
      <c r="H30" s="54"/>
      <c r="I30" s="54"/>
      <c r="J30" s="50"/>
      <c r="K30" s="50"/>
      <c r="L30" s="55"/>
      <c r="M30" s="55"/>
      <c r="N30" s="56"/>
      <c r="O30" s="56"/>
      <c r="P30" s="56"/>
      <c r="Q30" s="56"/>
      <c r="R30" s="56"/>
      <c r="S30" s="56"/>
      <c r="T30" s="56"/>
      <c r="U30" s="56"/>
      <c r="V30" s="56"/>
      <c r="W30" s="56"/>
    </row>
    <row r="31" spans="2:23" s="40" customFormat="1" ht="20.100000000000001" customHeight="1" x14ac:dyDescent="0.25">
      <c r="B31" s="49" t="s">
        <v>49</v>
      </c>
      <c r="C31" s="50"/>
      <c r="D31" s="51"/>
      <c r="E31" s="51"/>
      <c r="F31" s="51"/>
      <c r="G31" s="51"/>
      <c r="H31" s="51"/>
      <c r="I31" s="51"/>
      <c r="J31" s="51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"/>
    </row>
    <row r="32" spans="2:23" s="40" customFormat="1" ht="20.100000000000001" customHeight="1" x14ac:dyDescent="0.25">
      <c r="B32" s="49" t="s">
        <v>51</v>
      </c>
      <c r="C32" s="50"/>
      <c r="D32" s="51"/>
      <c r="E32" s="51"/>
      <c r="F32" s="51"/>
      <c r="G32" s="51"/>
      <c r="H32" s="51"/>
      <c r="I32" s="51"/>
      <c r="J32" s="51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"/>
    </row>
    <row r="33" spans="1:13" ht="19.5" customHeight="1" x14ac:dyDescent="0.25">
      <c r="A33" s="40"/>
      <c r="B33" s="49" t="s">
        <v>1321</v>
      </c>
      <c r="C33" s="50"/>
      <c r="D33" s="51"/>
      <c r="E33" s="51"/>
      <c r="F33" s="51"/>
      <c r="G33" s="51"/>
      <c r="H33" s="51"/>
      <c r="I33" s="51"/>
      <c r="J33" s="51"/>
      <c r="K33" s="52"/>
      <c r="L33" s="52"/>
      <c r="M33" s="52"/>
    </row>
    <row r="34" spans="1:13" ht="19.5" customHeight="1" x14ac:dyDescent="0.25">
      <c r="A34" s="40"/>
      <c r="B34" s="49" t="s">
        <v>1320</v>
      </c>
      <c r="C34" s="54"/>
      <c r="D34" s="54"/>
      <c r="E34" s="54"/>
      <c r="F34" s="54"/>
      <c r="G34" s="54"/>
      <c r="H34" s="54"/>
      <c r="I34" s="54"/>
      <c r="J34" s="50"/>
      <c r="K34" s="50"/>
      <c r="L34" s="55"/>
      <c r="M34" s="55"/>
    </row>
    <row r="35" spans="1:13" ht="27.75" customHeight="1" x14ac:dyDescent="0.25">
      <c r="A35" s="40"/>
      <c r="B35" s="662" t="s">
        <v>1323</v>
      </c>
      <c r="C35" s="662"/>
      <c r="D35" s="662"/>
      <c r="E35" s="662"/>
      <c r="F35" s="662"/>
      <c r="G35" s="662"/>
      <c r="H35" s="662"/>
      <c r="I35" s="662"/>
      <c r="J35" s="662"/>
      <c r="K35" s="662"/>
      <c r="L35" s="662"/>
      <c r="M35" s="662"/>
    </row>
    <row r="36" spans="1:13" ht="29.25" customHeight="1" x14ac:dyDescent="0.25">
      <c r="A36" s="40"/>
      <c r="B36" s="696" t="s">
        <v>1324</v>
      </c>
      <c r="C36" s="696"/>
      <c r="D36" s="696"/>
      <c r="E36" s="696"/>
      <c r="F36" s="696"/>
      <c r="G36" s="696"/>
      <c r="H36" s="696"/>
      <c r="I36" s="696"/>
      <c r="J36" s="696"/>
      <c r="K36" s="696"/>
      <c r="L36" s="696"/>
      <c r="M36" s="696"/>
    </row>
    <row r="500" spans="2:2" x14ac:dyDescent="0.25">
      <c r="B500" s="24" t="s">
        <v>265</v>
      </c>
    </row>
  </sheetData>
  <mergeCells count="14">
    <mergeCell ref="G25:I25"/>
    <mergeCell ref="B35:M35"/>
    <mergeCell ref="B36:M36"/>
    <mergeCell ref="B1:M2"/>
    <mergeCell ref="C4:K4"/>
    <mergeCell ref="B10:M10"/>
    <mergeCell ref="A11:M11"/>
    <mergeCell ref="G12:I13"/>
    <mergeCell ref="J12:J13"/>
    <mergeCell ref="G22:G23"/>
    <mergeCell ref="H22:I22"/>
    <mergeCell ref="K22:M22"/>
    <mergeCell ref="H23:I23"/>
    <mergeCell ref="K23:M23"/>
  </mergeCells>
  <conditionalFormatting sqref="E8">
    <cfRule type="cellIs" dxfId="3" priority="1" stopIfTrue="1" operator="equal">
      <formula>0</formula>
    </cfRule>
  </conditionalFormatting>
  <printOptions horizontalCentered="1"/>
  <pageMargins left="0.51181102362204722" right="0.51181102362204722" top="0.78740157480314965" bottom="0.39370078740157483" header="0.31496062992125984" footer="0.39370078740157483"/>
  <pageSetup paperSize="9" scale="72" orientation="landscape" r:id="rId1"/>
  <headerFooter alignWithMargins="0">
    <oddHeader>&amp;L
&amp;G</oddHeader>
    <oddFooter>&amp;L&amp;"Arial Narrow,Normal"&amp;10&amp;A
&amp;F</oddFooter>
  </headerFooter>
  <colBreaks count="1" manualBreakCount="1">
    <brk id="15" max="1048575" man="1"/>
  </colBreaks>
  <ignoredErrors>
    <ignoredError sqref="E8 J22:J24" unlockedFormula="1"/>
  </ignoredErrors>
  <drawing r:id="rId2"/>
  <legacyDrawingHF r:id="rId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F2288-16BC-4353-A1F4-2E570AB31E61}">
  <sheetPr codeName="Planilha30"/>
  <dimension ref="A1:W500"/>
  <sheetViews>
    <sheetView showGridLines="0" showZeros="0" view="pageBreakPreview" topLeftCell="A13" zoomScaleNormal="100" zoomScaleSheetLayoutView="100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1" style="24" customWidth="1"/>
    <col min="4" max="4" width="11.5703125" style="24" customWidth="1"/>
    <col min="5" max="6" width="10.7109375" style="24" customWidth="1"/>
    <col min="7" max="7" width="13" style="24" customWidth="1"/>
    <col min="8" max="8" width="14.7109375" style="24" customWidth="1"/>
    <col min="9" max="9" width="22.85546875" style="24" customWidth="1"/>
    <col min="10" max="10" width="14.7109375" style="24" customWidth="1"/>
    <col min="11" max="11" width="17.42578125" style="24" customWidth="1"/>
    <col min="12" max="12" width="12.42578125" style="24" customWidth="1"/>
    <col min="13" max="13" width="11.85546875" style="24" bestFit="1" customWidth="1"/>
    <col min="14" max="14" width="1.7109375" style="24" customWidth="1"/>
    <col min="15" max="15" width="9.140625" style="24" customWidth="1"/>
    <col min="16" max="16384" width="9.140625" style="24"/>
  </cols>
  <sheetData>
    <row r="1" spans="1:23" s="16" customFormat="1" ht="20.100000000000001" customHeight="1" x14ac:dyDescent="0.25">
      <c r="B1" s="654" t="s">
        <v>52</v>
      </c>
      <c r="C1" s="664"/>
      <c r="D1" s="664"/>
      <c r="E1" s="664"/>
      <c r="F1" s="664"/>
      <c r="G1" s="664"/>
      <c r="H1" s="664"/>
      <c r="I1" s="664"/>
      <c r="J1" s="664"/>
      <c r="K1" s="664"/>
      <c r="L1" s="664"/>
      <c r="M1" s="664"/>
      <c r="N1" s="416"/>
    </row>
    <row r="2" spans="1:23" s="16" customFormat="1" ht="20.100000000000001" customHeight="1" x14ac:dyDescent="0.25">
      <c r="B2" s="664"/>
      <c r="C2" s="664"/>
      <c r="D2" s="664"/>
      <c r="E2" s="664"/>
      <c r="F2" s="664"/>
      <c r="G2" s="664"/>
      <c r="H2" s="664"/>
      <c r="I2" s="664"/>
      <c r="J2" s="664"/>
      <c r="K2" s="664"/>
      <c r="L2" s="664"/>
      <c r="M2" s="664"/>
      <c r="N2" s="416"/>
    </row>
    <row r="3" spans="1:23" s="16" customFormat="1" ht="12" customHeight="1" x14ac:dyDescent="0.25"/>
    <row r="4" spans="1:23" s="5" customFormat="1" ht="13.5" customHeight="1" x14ac:dyDescent="0.25">
      <c r="B4" s="84" t="s">
        <v>11</v>
      </c>
      <c r="C4" s="676" t="str">
        <f>'DADOS DA OBRA'!B12</f>
        <v>CONCLUSÃO DO REMANESCENTE DA OBRA DE REFORMA E AMPLIAÇÃO DA EFG EM ARTES BASILEU FRANÇA, LOCALIZADA EM GOIÂNIA-GO.</v>
      </c>
      <c r="D4" s="676"/>
      <c r="E4" s="676"/>
      <c r="F4" s="676"/>
      <c r="G4" s="676"/>
      <c r="H4" s="676"/>
      <c r="I4" s="676"/>
      <c r="J4" s="676"/>
      <c r="K4" s="676"/>
      <c r="L4" s="84" t="s">
        <v>22</v>
      </c>
      <c r="M4" s="204" t="str">
        <f>'DADOS DA OBRA'!$J$21</f>
        <v>10/04/2026</v>
      </c>
      <c r="P4" s="8"/>
      <c r="Q4" s="8"/>
      <c r="R4" s="9"/>
      <c r="S4" s="9"/>
    </row>
    <row r="5" spans="1:23" s="5" customFormat="1" x14ac:dyDescent="0.25">
      <c r="B5" s="84" t="s">
        <v>13</v>
      </c>
      <c r="C5" s="88" t="str">
        <f>'DADOS DA OBRA'!$B$15&amp;", "&amp;'DADOS DA OBRA'!$B$18&amp;""</f>
        <v>AVENIDA UNIVERSITÁRIA, N. 1750, SETOR UNIVERSITÁRIO</v>
      </c>
      <c r="D5" s="91"/>
      <c r="E5" s="91"/>
      <c r="F5" s="91"/>
      <c r="G5" s="91"/>
      <c r="H5" s="91"/>
      <c r="I5" s="91"/>
      <c r="J5" s="91"/>
      <c r="K5" s="91"/>
      <c r="L5" s="84" t="s">
        <v>12</v>
      </c>
      <c r="M5" s="204" t="str">
        <f>'CAPA - ORÇAMENTO'!$D$18</f>
        <v>00</v>
      </c>
    </row>
    <row r="6" spans="1:23" s="5" customFormat="1" x14ac:dyDescent="0.25">
      <c r="B6" s="84" t="s">
        <v>262</v>
      </c>
      <c r="C6" s="33" t="str">
        <f>'DADOS DA OBRA'!$J$18 &amp; "-" &amp; 'DADOS DA OBRA'!$M$18</f>
        <v>GOIÂNIA-GO</v>
      </c>
      <c r="D6" s="91"/>
      <c r="E6" s="91"/>
      <c r="F6" s="91"/>
      <c r="G6" s="91"/>
      <c r="H6" s="91"/>
      <c r="I6" s="91"/>
      <c r="J6" s="91"/>
      <c r="K6" s="91"/>
      <c r="L6" s="86"/>
      <c r="M6" s="84"/>
    </row>
    <row r="7" spans="1:23" s="5" customFormat="1" ht="15.75" customHeight="1" x14ac:dyDescent="0.25">
      <c r="O7" s="124"/>
    </row>
    <row r="8" spans="1:23" s="124" customFormat="1" ht="20.100000000000001" customHeight="1" x14ac:dyDescent="0.25">
      <c r="B8" s="124" t="s">
        <v>1049</v>
      </c>
      <c r="E8" s="125" t="str">
        <f>'DADOS DA OBRA'!$J$18 &amp; "-" &amp; 'DADOS DA OBRA'!$M$18</f>
        <v>GOIÂNIA-GO</v>
      </c>
      <c r="H8" s="125"/>
      <c r="I8" s="125"/>
      <c r="J8" s="125"/>
      <c r="K8" s="125"/>
      <c r="L8" s="125"/>
      <c r="N8" s="125"/>
      <c r="P8" s="5"/>
      <c r="Q8" s="5"/>
      <c r="R8" s="5"/>
      <c r="S8" s="5"/>
      <c r="T8" s="5"/>
      <c r="U8" s="5"/>
      <c r="V8" s="5"/>
      <c r="W8" s="5"/>
    </row>
    <row r="9" spans="1:23" ht="20.100000000000001" customHeight="1" x14ac:dyDescent="0.25">
      <c r="B9" s="5" t="s">
        <v>1048</v>
      </c>
      <c r="C9" s="5"/>
      <c r="D9" s="5"/>
      <c r="E9" s="57">
        <v>0.4</v>
      </c>
      <c r="F9" s="46" t="s">
        <v>34</v>
      </c>
      <c r="G9" s="372">
        <v>0.05</v>
      </c>
      <c r="H9" s="47"/>
      <c r="L9" s="47"/>
      <c r="M9" s="5"/>
      <c r="N9" s="47"/>
      <c r="O9" s="124"/>
      <c r="P9" s="5"/>
      <c r="Q9" s="47"/>
      <c r="R9" s="47"/>
      <c r="S9" s="47"/>
      <c r="T9" s="47"/>
      <c r="U9" s="47"/>
      <c r="V9" s="47"/>
      <c r="W9" s="47"/>
    </row>
    <row r="10" spans="1:23" ht="28.5" customHeight="1" x14ac:dyDescent="0.25">
      <c r="B10" s="663" t="s">
        <v>1322</v>
      </c>
      <c r="C10" s="663"/>
      <c r="D10" s="663"/>
      <c r="E10" s="663"/>
      <c r="F10" s="663"/>
      <c r="G10" s="663"/>
      <c r="H10" s="663"/>
      <c r="I10" s="663"/>
      <c r="J10" s="663"/>
      <c r="K10" s="663"/>
      <c r="L10" s="663"/>
      <c r="M10" s="663"/>
    </row>
    <row r="11" spans="1:23" s="40" customFormat="1" ht="14.25" thickBot="1" x14ac:dyDescent="0.3">
      <c r="A11" s="683"/>
      <c r="B11" s="683"/>
      <c r="C11" s="683"/>
      <c r="D11" s="683"/>
      <c r="E11" s="683"/>
      <c r="F11" s="683"/>
      <c r="G11" s="683"/>
      <c r="H11" s="683"/>
      <c r="I11" s="683"/>
      <c r="J11" s="683"/>
      <c r="K11" s="683"/>
      <c r="L11" s="683"/>
      <c r="M11" s="683"/>
    </row>
    <row r="12" spans="1:23" s="40" customFormat="1" x14ac:dyDescent="0.25">
      <c r="B12" s="15"/>
      <c r="G12" s="665" t="s">
        <v>30</v>
      </c>
      <c r="H12" s="666"/>
      <c r="I12" s="667"/>
      <c r="J12" s="671" t="s">
        <v>35</v>
      </c>
      <c r="K12" s="130"/>
      <c r="L12" s="130"/>
      <c r="M12" s="15"/>
    </row>
    <row r="13" spans="1:23" s="40" customFormat="1" ht="14.25" thickBot="1" x14ac:dyDescent="0.3">
      <c r="B13" s="15"/>
      <c r="G13" s="668"/>
      <c r="H13" s="669"/>
      <c r="I13" s="670"/>
      <c r="J13" s="672"/>
      <c r="K13" s="126"/>
      <c r="L13" s="127"/>
      <c r="M13" s="15"/>
    </row>
    <row r="14" spans="1:23" s="40" customFormat="1" ht="20.100000000000001" customHeight="1" x14ac:dyDescent="0.25">
      <c r="B14" s="41"/>
      <c r="G14" s="380" t="s">
        <v>36</v>
      </c>
      <c r="H14" s="381"/>
      <c r="I14" s="381"/>
      <c r="J14" s="382">
        <v>3.45</v>
      </c>
      <c r="K14" s="128"/>
      <c r="M14" s="41"/>
    </row>
    <row r="15" spans="1:23" s="40" customFormat="1" ht="20.100000000000001" customHeight="1" x14ac:dyDescent="0.25">
      <c r="B15" s="41"/>
      <c r="G15" s="383" t="s">
        <v>37</v>
      </c>
      <c r="H15" s="384"/>
      <c r="I15" s="384"/>
      <c r="J15" s="385">
        <v>0.06</v>
      </c>
      <c r="K15" s="128"/>
      <c r="M15" s="41"/>
    </row>
    <row r="16" spans="1:23" s="40" customFormat="1" ht="20.100000000000001" customHeight="1" x14ac:dyDescent="0.25">
      <c r="B16" s="41"/>
      <c r="G16" s="383" t="s">
        <v>38</v>
      </c>
      <c r="H16" s="384"/>
      <c r="I16" s="384"/>
      <c r="J16" s="385">
        <v>0.56000000000000005</v>
      </c>
      <c r="K16" s="128"/>
      <c r="M16" s="41"/>
    </row>
    <row r="17" spans="2:23" s="40" customFormat="1" ht="20.100000000000001" customHeight="1" x14ac:dyDescent="0.25">
      <c r="B17" s="41"/>
      <c r="G17" s="383" t="s">
        <v>39</v>
      </c>
      <c r="H17" s="384"/>
      <c r="I17" s="384"/>
      <c r="J17" s="385">
        <v>1.23</v>
      </c>
      <c r="K17" s="128"/>
      <c r="M17" s="41"/>
    </row>
    <row r="18" spans="2:23" s="40" customFormat="1" ht="20.100000000000001" customHeight="1" x14ac:dyDescent="0.25">
      <c r="B18" s="41"/>
      <c r="G18" s="383" t="s">
        <v>40</v>
      </c>
      <c r="H18" s="384"/>
      <c r="I18" s="384"/>
      <c r="J18" s="385">
        <v>4.8</v>
      </c>
      <c r="K18" s="128"/>
      <c r="M18" s="41"/>
    </row>
    <row r="19" spans="2:23" s="40" customFormat="1" ht="20.100000000000001" customHeight="1" x14ac:dyDescent="0.25">
      <c r="B19" s="41"/>
      <c r="G19" s="383" t="s">
        <v>41</v>
      </c>
      <c r="H19" s="384"/>
      <c r="I19" s="384"/>
      <c r="J19" s="385">
        <v>0.65</v>
      </c>
      <c r="K19" s="128"/>
      <c r="M19" s="41"/>
    </row>
    <row r="20" spans="2:23" s="40" customFormat="1" ht="20.100000000000001" customHeight="1" x14ac:dyDescent="0.25">
      <c r="B20" s="41"/>
      <c r="G20" s="383" t="s">
        <v>42</v>
      </c>
      <c r="H20" s="384"/>
      <c r="I20" s="384"/>
      <c r="J20" s="385">
        <v>3</v>
      </c>
      <c r="K20" s="128"/>
      <c r="M20" s="41"/>
    </row>
    <row r="21" spans="2:23" s="40" customFormat="1" ht="20.100000000000001" customHeight="1" x14ac:dyDescent="0.25">
      <c r="B21" s="41"/>
      <c r="G21" s="383" t="s">
        <v>43</v>
      </c>
      <c r="H21" s="384"/>
      <c r="I21" s="384"/>
      <c r="J21" s="385">
        <v>5</v>
      </c>
      <c r="K21" s="128"/>
      <c r="M21" s="41"/>
    </row>
    <row r="22" spans="2:23" s="40" customFormat="1" ht="20.100000000000001" customHeight="1" x14ac:dyDescent="0.25">
      <c r="B22" s="41"/>
      <c r="G22" s="677" t="s">
        <v>1318</v>
      </c>
      <c r="H22" s="679" t="s">
        <v>1317</v>
      </c>
      <c r="I22" s="680"/>
      <c r="J22" s="413">
        <f>0.1*0</f>
        <v>0</v>
      </c>
      <c r="K22" s="411"/>
      <c r="L22" s="412"/>
      <c r="M22" s="41"/>
    </row>
    <row r="23" spans="2:23" s="40" customFormat="1" ht="20.100000000000001" customHeight="1" x14ac:dyDescent="0.25">
      <c r="B23" s="41"/>
      <c r="G23" s="678"/>
      <c r="H23" s="679" t="s">
        <v>1319</v>
      </c>
      <c r="I23" s="680"/>
      <c r="J23" s="413">
        <f>0.9*0</f>
        <v>0</v>
      </c>
      <c r="K23" s="411"/>
      <c r="L23" s="412"/>
      <c r="M23" s="41"/>
    </row>
    <row r="24" spans="2:23" s="40" customFormat="1" ht="20.100000000000001" customHeight="1" thickBot="1" x14ac:dyDescent="0.3">
      <c r="G24" s="386" t="s">
        <v>44</v>
      </c>
      <c r="H24" s="387"/>
      <c r="I24" s="387"/>
      <c r="J24" s="417">
        <f>4.5*0.8</f>
        <v>3.6</v>
      </c>
      <c r="K24" s="129"/>
    </row>
    <row r="25" spans="2:23" s="40" customFormat="1" ht="20.100000000000001" customHeight="1" thickBot="1" x14ac:dyDescent="0.3">
      <c r="B25" s="41"/>
      <c r="G25" s="673" t="s">
        <v>45</v>
      </c>
      <c r="H25" s="674"/>
      <c r="I25" s="675"/>
      <c r="J25" s="415">
        <f>TRUNC((((((1+J14/100+J15/100+J16/100)*(1+J17/100)*(1+J18/100))/(1-(J19/100+J20/100+J21/100+J24/100+J22/100+J23/100)))-1)*100),2)</f>
        <v>25.81</v>
      </c>
      <c r="K25" s="5"/>
      <c r="M25" s="41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2:23" s="40" customFormat="1" ht="14.25" customHeight="1" x14ac:dyDescent="0.25">
      <c r="B26" s="15"/>
      <c r="D26" s="42"/>
      <c r="E26" s="43"/>
      <c r="F26" s="43"/>
      <c r="G26" s="43"/>
      <c r="H26" s="44"/>
      <c r="I26" s="48"/>
      <c r="J26" s="48"/>
      <c r="K26" s="48"/>
      <c r="M26" s="15"/>
      <c r="N26" s="53"/>
      <c r="O26" s="53"/>
      <c r="P26" s="53"/>
      <c r="Q26" s="53"/>
      <c r="R26" s="53"/>
      <c r="S26" s="53"/>
      <c r="T26" s="53"/>
      <c r="U26" s="53"/>
      <c r="V26" s="53"/>
      <c r="W26" s="53"/>
    </row>
    <row r="27" spans="2:23" s="40" customFormat="1" ht="20.100000000000001" customHeight="1" x14ac:dyDescent="0.25">
      <c r="B27" s="5" t="s">
        <v>46</v>
      </c>
      <c r="C27" s="58"/>
      <c r="D27" s="42"/>
      <c r="E27" s="43"/>
      <c r="F27" s="43"/>
      <c r="G27" s="43"/>
      <c r="H27" s="44"/>
      <c r="I27" s="48"/>
      <c r="J27" s="48"/>
      <c r="K27" s="48"/>
      <c r="M27" s="5"/>
      <c r="N27" s="56"/>
      <c r="O27" s="56"/>
      <c r="P27" s="56"/>
      <c r="Q27" s="56"/>
      <c r="R27" s="56"/>
      <c r="S27" s="56"/>
      <c r="T27" s="56"/>
      <c r="U27" s="56"/>
      <c r="V27" s="56"/>
      <c r="W27" s="56"/>
    </row>
    <row r="28" spans="2:23" s="40" customFormat="1" ht="20.100000000000001" customHeight="1" x14ac:dyDescent="0.25">
      <c r="B28" s="49" t="s">
        <v>47</v>
      </c>
      <c r="E28" s="5"/>
      <c r="F28" s="5"/>
      <c r="G28" s="5"/>
      <c r="H28" s="5"/>
      <c r="I28" s="5"/>
      <c r="J28" s="5"/>
      <c r="K28" s="5"/>
      <c r="L28" s="5"/>
      <c r="M28" s="49"/>
      <c r="N28" s="52"/>
      <c r="O28" s="52"/>
      <c r="P28" s="52"/>
      <c r="Q28" s="52"/>
      <c r="R28" s="52"/>
      <c r="S28" s="52"/>
      <c r="T28" s="52"/>
      <c r="U28" s="52"/>
      <c r="V28" s="52"/>
      <c r="W28" s="5"/>
    </row>
    <row r="29" spans="2:23" s="40" customFormat="1" ht="20.100000000000001" customHeight="1" x14ac:dyDescent="0.25">
      <c r="B29" s="49" t="s">
        <v>48</v>
      </c>
      <c r="D29" s="53"/>
      <c r="E29" s="53"/>
      <c r="F29" s="53"/>
      <c r="G29" s="53"/>
      <c r="H29" s="53"/>
      <c r="I29" s="53"/>
      <c r="J29" s="53"/>
      <c r="K29" s="53"/>
      <c r="L29" s="53"/>
      <c r="M29" s="49"/>
      <c r="N29" s="52"/>
      <c r="O29" s="52"/>
      <c r="P29" s="52"/>
      <c r="Q29" s="52"/>
      <c r="R29" s="52"/>
      <c r="S29" s="52"/>
      <c r="T29" s="52"/>
      <c r="U29" s="52"/>
      <c r="V29" s="52"/>
      <c r="W29" s="5"/>
    </row>
    <row r="30" spans="2:23" s="40" customFormat="1" ht="20.100000000000001" customHeight="1" x14ac:dyDescent="0.25">
      <c r="B30" s="49" t="s">
        <v>50</v>
      </c>
      <c r="C30" s="54"/>
      <c r="D30" s="54"/>
      <c r="E30" s="54"/>
      <c r="F30" s="54"/>
      <c r="G30" s="54"/>
      <c r="H30" s="54"/>
      <c r="I30" s="54"/>
      <c r="J30" s="50"/>
      <c r="K30" s="50"/>
      <c r="L30" s="55"/>
      <c r="M30" s="49"/>
      <c r="N30" s="56"/>
      <c r="O30" s="56"/>
      <c r="P30" s="56"/>
      <c r="Q30" s="56"/>
      <c r="R30" s="56"/>
      <c r="S30" s="56"/>
      <c r="T30" s="56"/>
      <c r="U30" s="56"/>
      <c r="V30" s="56"/>
      <c r="W30" s="56"/>
    </row>
    <row r="31" spans="2:23" s="40" customFormat="1" ht="20.100000000000001" customHeight="1" x14ac:dyDescent="0.25">
      <c r="B31" s="49" t="s">
        <v>49</v>
      </c>
      <c r="C31" s="50"/>
      <c r="D31" s="51"/>
      <c r="E31" s="51"/>
      <c r="F31" s="51"/>
      <c r="G31" s="51"/>
      <c r="H31" s="51"/>
      <c r="I31" s="51"/>
      <c r="J31" s="51"/>
      <c r="K31" s="52"/>
      <c r="L31" s="52"/>
      <c r="M31" s="49"/>
      <c r="N31" s="52"/>
      <c r="O31" s="52"/>
      <c r="P31" s="52"/>
      <c r="Q31" s="52"/>
      <c r="R31" s="52"/>
      <c r="S31" s="52"/>
      <c r="T31" s="52"/>
      <c r="U31" s="52"/>
      <c r="V31" s="52"/>
      <c r="W31" s="5"/>
    </row>
    <row r="32" spans="2:23" s="40" customFormat="1" ht="20.100000000000001" customHeight="1" x14ac:dyDescent="0.25">
      <c r="B32" s="49" t="s">
        <v>51</v>
      </c>
      <c r="C32" s="50"/>
      <c r="D32" s="51"/>
      <c r="E32" s="51"/>
      <c r="F32" s="51"/>
      <c r="G32" s="51"/>
      <c r="H32" s="51"/>
      <c r="I32" s="51"/>
      <c r="J32" s="51"/>
      <c r="K32" s="52"/>
      <c r="L32" s="52"/>
      <c r="M32" s="49"/>
      <c r="N32" s="52"/>
      <c r="O32" s="52"/>
      <c r="P32" s="52"/>
      <c r="Q32" s="52"/>
      <c r="R32" s="52"/>
      <c r="S32" s="52"/>
      <c r="T32" s="52"/>
      <c r="U32" s="52"/>
      <c r="V32" s="52"/>
      <c r="W32" s="5"/>
    </row>
    <row r="33" spans="1:13" ht="19.5" customHeight="1" x14ac:dyDescent="0.25">
      <c r="A33" s="40"/>
      <c r="B33" s="49" t="s">
        <v>1321</v>
      </c>
      <c r="C33" s="50"/>
      <c r="D33" s="51"/>
      <c r="E33" s="51"/>
      <c r="F33" s="51"/>
      <c r="G33" s="51"/>
      <c r="H33" s="51"/>
      <c r="I33" s="51"/>
      <c r="J33" s="51"/>
      <c r="K33" s="52"/>
      <c r="L33" s="52"/>
      <c r="M33" s="49"/>
    </row>
    <row r="34" spans="1:13" ht="19.5" customHeight="1" x14ac:dyDescent="0.25">
      <c r="A34" s="40"/>
      <c r="B34" s="49" t="s">
        <v>1320</v>
      </c>
      <c r="C34" s="54"/>
      <c r="D34" s="54"/>
      <c r="E34" s="54"/>
      <c r="F34" s="54"/>
      <c r="G34" s="54"/>
      <c r="H34" s="54"/>
      <c r="I34" s="54"/>
      <c r="J34" s="50"/>
      <c r="K34" s="50"/>
      <c r="L34" s="55"/>
      <c r="M34" s="49"/>
    </row>
    <row r="35" spans="1:13" ht="31.5" customHeight="1" x14ac:dyDescent="0.25">
      <c r="A35" s="40"/>
      <c r="B35" s="662" t="s">
        <v>1323</v>
      </c>
      <c r="C35" s="662"/>
      <c r="D35" s="662"/>
      <c r="E35" s="662"/>
      <c r="F35" s="662"/>
      <c r="G35" s="662"/>
      <c r="H35" s="662"/>
      <c r="I35" s="662"/>
      <c r="J35" s="662"/>
      <c r="K35" s="662"/>
      <c r="L35" s="662"/>
      <c r="M35" s="662"/>
    </row>
    <row r="36" spans="1:13" ht="30" customHeight="1" x14ac:dyDescent="0.25">
      <c r="A36" s="40"/>
      <c r="B36" s="696" t="s">
        <v>1324</v>
      </c>
      <c r="C36" s="696"/>
      <c r="D36" s="696"/>
      <c r="E36" s="696"/>
      <c r="F36" s="696"/>
      <c r="G36" s="696"/>
      <c r="H36" s="696"/>
      <c r="I36" s="696"/>
      <c r="J36" s="696"/>
      <c r="K36" s="696"/>
      <c r="L36" s="696"/>
      <c r="M36" s="696"/>
    </row>
    <row r="500" spans="2:2" x14ac:dyDescent="0.25">
      <c r="B500" s="24" t="s">
        <v>265</v>
      </c>
    </row>
  </sheetData>
  <mergeCells count="12">
    <mergeCell ref="G25:I25"/>
    <mergeCell ref="B35:M35"/>
    <mergeCell ref="B36:M36"/>
    <mergeCell ref="B1:M2"/>
    <mergeCell ref="C4:K4"/>
    <mergeCell ref="B10:M10"/>
    <mergeCell ref="A11:M11"/>
    <mergeCell ref="G12:I13"/>
    <mergeCell ref="J12:J13"/>
    <mergeCell ref="G22:G23"/>
    <mergeCell ref="H22:I22"/>
    <mergeCell ref="H23:I23"/>
  </mergeCells>
  <conditionalFormatting sqref="E8">
    <cfRule type="cellIs" dxfId="2" priority="1" stopIfTrue="1" operator="equal">
      <formula>0</formula>
    </cfRule>
  </conditionalFormatting>
  <printOptions horizontalCentered="1"/>
  <pageMargins left="0.51181102362204722" right="0.51181102362204722" top="0.78740157480314965" bottom="0.39370078740157483" header="0.31496062992125984" footer="0.39370078740157483"/>
  <pageSetup paperSize="9" scale="72" orientation="landscape" r:id="rId1"/>
  <headerFooter>
    <oddHeader>&amp;L&amp;G</oddHeader>
    <oddFooter>&amp;L&amp;"Arial Narrow,Normal"&amp;10&amp;A
&amp;F</oddFooter>
  </headerFooter>
  <colBreaks count="1" manualBreakCount="1">
    <brk id="15" max="1048575" man="1"/>
  </colBreaks>
  <ignoredErrors>
    <ignoredError sqref="J22:J24" unlockedFormula="1"/>
  </ignoredErrors>
  <drawing r:id="rId2"/>
  <legacyDrawingHF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EAE48-E931-4C3B-BAF4-3822ADCE1326}">
  <sheetPr codeName="Planilha31"/>
  <dimension ref="B1:U500"/>
  <sheetViews>
    <sheetView showGridLines="0" showZeros="0" view="pageBreakPreview" zoomScale="85" zoomScaleNormal="100" zoomScaleSheetLayoutView="85" workbookViewId="0">
      <selection activeCell="B1" sqref="B1:AB2"/>
    </sheetView>
  </sheetViews>
  <sheetFormatPr defaultColWidth="9.140625" defaultRowHeight="13.5" x14ac:dyDescent="0.25"/>
  <cols>
    <col min="1" max="1" width="1.7109375" style="24" customWidth="1"/>
    <col min="2" max="2" width="9.140625" style="24" customWidth="1"/>
    <col min="3" max="3" width="11" style="24" customWidth="1"/>
    <col min="4" max="4" width="9.7109375" style="24" bestFit="1" customWidth="1"/>
    <col min="5" max="14" width="10.7109375" style="24" customWidth="1"/>
    <col min="15" max="15" width="10.7109375" style="26" customWidth="1"/>
    <col min="16" max="16" width="1.7109375" style="24" customWidth="1"/>
    <col min="17" max="17" width="9.140625" style="24" customWidth="1"/>
    <col min="18" max="16384" width="9.140625" style="24"/>
  </cols>
  <sheetData>
    <row r="1" spans="2:21" s="16" customFormat="1" ht="20.100000000000001" customHeight="1" x14ac:dyDescent="0.25"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</row>
    <row r="2" spans="2:21" s="16" customFormat="1" ht="20.100000000000001" customHeight="1" x14ac:dyDescent="0.25"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  <c r="M2" s="477"/>
      <c r="N2" s="477"/>
      <c r="O2" s="477"/>
      <c r="P2" s="477"/>
    </row>
    <row r="3" spans="2:21" s="16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8"/>
      <c r="S4" s="8"/>
      <c r="T4" s="9"/>
      <c r="U4" s="9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0"/>
      <c r="N7" s="3"/>
      <c r="O7" s="14"/>
    </row>
    <row r="8" spans="2:21" s="15" customFormat="1" ht="20.100000000000001" customHeight="1" x14ac:dyDescent="0.25">
      <c r="B8" s="12"/>
      <c r="C8" s="13"/>
      <c r="D8" s="6"/>
      <c r="E8" s="6"/>
      <c r="F8" s="6"/>
      <c r="G8" s="7"/>
      <c r="H8" s="7"/>
      <c r="I8" s="7"/>
      <c r="J8" s="7"/>
      <c r="K8" s="6"/>
      <c r="M8" s="7"/>
      <c r="N8" s="7"/>
    </row>
    <row r="9" spans="2:21" ht="20.100000000000001" customHeight="1" x14ac:dyDescent="0.25">
      <c r="B9" s="34"/>
      <c r="O9" s="25"/>
    </row>
    <row r="10" spans="2:21" ht="20.100000000000001" customHeight="1" x14ac:dyDescent="0.25">
      <c r="B10" s="34"/>
      <c r="O10" s="25"/>
    </row>
    <row r="11" spans="2:21" ht="20.100000000000001" customHeight="1" x14ac:dyDescent="0.25">
      <c r="B11" s="34"/>
      <c r="C11" s="34"/>
      <c r="D11" s="37"/>
      <c r="E11" s="36"/>
      <c r="F11" s="34"/>
      <c r="G11" s="34"/>
      <c r="H11" s="34"/>
      <c r="I11" s="34"/>
      <c r="J11" s="34"/>
      <c r="K11" s="34"/>
      <c r="L11" s="37"/>
      <c r="M11" s="36"/>
      <c r="N11" s="34"/>
      <c r="O11" s="25"/>
    </row>
    <row r="12" spans="2:21" ht="20.100000000000001" customHeight="1" x14ac:dyDescent="0.25">
      <c r="B12" s="34"/>
      <c r="O12" s="25"/>
    </row>
    <row r="13" spans="2:21" ht="20.100000000000001" customHeight="1" x14ac:dyDescent="0.25">
      <c r="B13" s="540" t="s">
        <v>381</v>
      </c>
      <c r="C13" s="540"/>
      <c r="D13" s="540"/>
      <c r="E13" s="540"/>
      <c r="F13" s="540"/>
      <c r="G13" s="540"/>
      <c r="H13" s="540"/>
      <c r="I13" s="540"/>
      <c r="J13" s="540"/>
      <c r="K13" s="540"/>
      <c r="L13" s="540"/>
      <c r="M13" s="540"/>
      <c r="N13" s="540"/>
      <c r="O13" s="540"/>
    </row>
    <row r="14" spans="2:21" ht="20.100000000000001" customHeight="1" x14ac:dyDescent="0.25">
      <c r="B14" s="540"/>
      <c r="C14" s="540"/>
      <c r="D14" s="540"/>
      <c r="E14" s="540"/>
      <c r="F14" s="540"/>
      <c r="G14" s="540"/>
      <c r="H14" s="540"/>
      <c r="I14" s="540"/>
      <c r="J14" s="540"/>
      <c r="K14" s="540"/>
      <c r="L14" s="540"/>
      <c r="M14" s="540"/>
      <c r="N14" s="540"/>
      <c r="O14" s="540"/>
    </row>
    <row r="15" spans="2:21" ht="20.100000000000001" customHeight="1" x14ac:dyDescent="0.25">
      <c r="B15" s="540"/>
      <c r="C15" s="540"/>
      <c r="D15" s="540"/>
      <c r="E15" s="540"/>
      <c r="F15" s="540"/>
      <c r="G15" s="540"/>
      <c r="H15" s="540"/>
      <c r="I15" s="540"/>
      <c r="J15" s="540"/>
      <c r="K15" s="540"/>
      <c r="L15" s="540"/>
      <c r="M15" s="540"/>
      <c r="N15" s="540"/>
      <c r="O15" s="540"/>
    </row>
    <row r="16" spans="2:21" s="15" customFormat="1" ht="20.100000000000001" customHeight="1" x14ac:dyDescent="0.25">
      <c r="B16" s="12"/>
      <c r="C16" s="13"/>
      <c r="D16" s="6"/>
      <c r="E16" s="6"/>
      <c r="F16" s="6"/>
      <c r="G16" s="7"/>
      <c r="H16" s="7"/>
      <c r="I16" s="7"/>
      <c r="J16" s="7"/>
      <c r="K16" s="6"/>
      <c r="M16" s="7"/>
      <c r="N16" s="7"/>
    </row>
    <row r="17" spans="2:15" ht="20.100000000000001" customHeight="1" x14ac:dyDescent="0.25">
      <c r="B17" s="34"/>
      <c r="C17" s="35"/>
      <c r="D17" s="34"/>
      <c r="E17" s="34"/>
      <c r="F17" s="34"/>
      <c r="G17" s="34"/>
      <c r="H17" s="34"/>
      <c r="I17" s="34"/>
      <c r="J17" s="34"/>
      <c r="K17" s="31"/>
      <c r="L17" s="34"/>
      <c r="M17" s="34"/>
      <c r="N17" s="34"/>
      <c r="O17" s="25"/>
    </row>
    <row r="18" spans="2:15" ht="20.100000000000001" customHeight="1" x14ac:dyDescent="0.25">
      <c r="B18" s="34"/>
      <c r="C18" s="34"/>
      <c r="D18" s="37"/>
      <c r="E18" s="36"/>
      <c r="F18" s="34"/>
      <c r="G18" s="34"/>
      <c r="H18" s="34"/>
      <c r="I18" s="34"/>
      <c r="J18" s="34"/>
      <c r="K18" s="34"/>
      <c r="L18" s="37"/>
      <c r="M18" s="36"/>
      <c r="N18" s="34"/>
      <c r="O18" s="25"/>
    </row>
    <row r="19" spans="2:15" ht="20.100000000000001" customHeight="1" x14ac:dyDescent="0.25">
      <c r="B19" s="34"/>
      <c r="C19" s="34"/>
      <c r="D19" s="37"/>
      <c r="E19" s="36"/>
      <c r="F19" s="34"/>
      <c r="G19" s="34"/>
      <c r="H19" s="34"/>
      <c r="I19" s="34"/>
      <c r="J19" s="34"/>
      <c r="K19" s="34"/>
      <c r="L19" s="37"/>
      <c r="M19" s="36"/>
      <c r="N19" s="34"/>
      <c r="O19" s="25"/>
    </row>
    <row r="20" spans="2:15" ht="20.100000000000001" customHeight="1" x14ac:dyDescent="0.25">
      <c r="B20" s="34"/>
      <c r="C20" s="34"/>
      <c r="D20" s="37"/>
      <c r="E20" s="36"/>
      <c r="F20" s="34"/>
      <c r="G20" s="34"/>
      <c r="H20" s="34"/>
      <c r="I20" s="34"/>
      <c r="J20" s="34"/>
      <c r="K20" s="34"/>
      <c r="L20" s="37"/>
      <c r="M20" s="36"/>
      <c r="N20" s="34"/>
      <c r="O20" s="25"/>
    </row>
    <row r="21" spans="2:15" ht="20.100000000000001" customHeight="1" x14ac:dyDescent="0.25">
      <c r="B21" s="34"/>
      <c r="C21" s="34"/>
      <c r="D21" s="37"/>
      <c r="E21" s="36"/>
      <c r="F21" s="34"/>
      <c r="G21" s="34"/>
      <c r="H21" s="34"/>
      <c r="I21" s="34"/>
      <c r="J21" s="34"/>
      <c r="K21" s="34"/>
      <c r="L21" s="37"/>
      <c r="M21" s="36"/>
      <c r="N21" s="34"/>
      <c r="O21" s="25"/>
    </row>
    <row r="22" spans="2:15" ht="20.100000000000001" customHeight="1" x14ac:dyDescent="0.25">
      <c r="B22" s="34"/>
      <c r="C22" s="34"/>
      <c r="D22" s="37"/>
      <c r="E22" s="36"/>
      <c r="F22" s="34"/>
      <c r="G22" s="34"/>
      <c r="H22" s="34"/>
      <c r="I22" s="34"/>
      <c r="J22" s="34"/>
      <c r="K22" s="34"/>
      <c r="L22" s="37"/>
      <c r="M22" s="36"/>
      <c r="N22" s="34"/>
      <c r="O22" s="25"/>
    </row>
    <row r="23" spans="2:15" ht="20.100000000000001" customHeight="1" x14ac:dyDescent="0.25">
      <c r="B23" s="34"/>
      <c r="C23" s="33"/>
      <c r="D23" s="38"/>
      <c r="E23" s="39"/>
      <c r="F23" s="33"/>
      <c r="G23" s="34"/>
      <c r="H23" s="34"/>
      <c r="I23" s="34"/>
      <c r="J23" s="34"/>
      <c r="K23" s="33"/>
      <c r="L23" s="38"/>
      <c r="M23" s="39"/>
      <c r="N23" s="33"/>
      <c r="O23" s="25"/>
    </row>
    <row r="24" spans="2:15" s="15" customFormat="1" ht="20.100000000000001" customHeight="1" x14ac:dyDescent="0.25">
      <c r="B24" s="12"/>
      <c r="C24" s="13"/>
      <c r="D24" s="6"/>
      <c r="E24" s="6"/>
      <c r="F24" s="6"/>
      <c r="G24" s="7"/>
      <c r="H24" s="7"/>
      <c r="I24" s="7"/>
      <c r="J24" s="7"/>
      <c r="K24" s="6"/>
      <c r="M24" s="7"/>
      <c r="N24" s="7"/>
    </row>
    <row r="25" spans="2:15" ht="20.100000000000001" customHeight="1" x14ac:dyDescent="0.25">
      <c r="B25" s="34"/>
      <c r="C25" s="35"/>
      <c r="D25" s="34"/>
      <c r="E25" s="34"/>
      <c r="F25" s="34"/>
      <c r="G25" s="34"/>
      <c r="H25" s="34"/>
      <c r="I25" s="34"/>
      <c r="J25" s="34"/>
      <c r="K25" s="31"/>
      <c r="L25" s="34"/>
      <c r="M25"/>
      <c r="N25" s="34"/>
      <c r="O25" s="25"/>
    </row>
    <row r="26" spans="2:15" ht="20.100000000000001" customHeight="1" x14ac:dyDescent="0.25">
      <c r="B26" s="34"/>
      <c r="C26" s="34"/>
      <c r="D26" s="37"/>
      <c r="E26" s="36"/>
      <c r="F26" s="34"/>
      <c r="G26" s="34"/>
      <c r="H26" s="34"/>
      <c r="I26" s="34"/>
      <c r="J26" s="34"/>
      <c r="K26" s="34"/>
      <c r="L26" s="37"/>
      <c r="M26" s="36"/>
      <c r="N26" s="34"/>
      <c r="O26" s="25"/>
    </row>
    <row r="27" spans="2:15" ht="20.100000000000001" customHeight="1" x14ac:dyDescent="0.25">
      <c r="B27" s="34"/>
      <c r="C27" s="33"/>
      <c r="D27" s="38"/>
      <c r="E27" s="39"/>
      <c r="F27" s="33"/>
      <c r="G27" s="34"/>
      <c r="H27" s="34"/>
      <c r="I27" s="34"/>
      <c r="J27" s="34"/>
      <c r="K27" s="33"/>
      <c r="L27" s="38"/>
      <c r="M27" s="39"/>
      <c r="N27" s="33"/>
      <c r="O27" s="25"/>
    </row>
    <row r="500" spans="2:2" x14ac:dyDescent="0.25">
      <c r="B500" s="24" t="s">
        <v>265</v>
      </c>
    </row>
  </sheetData>
  <mergeCells count="2">
    <mergeCell ref="B1:P2"/>
    <mergeCell ref="B13:O15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 alignWithMargins="0">
    <oddHeader>&amp;L
&amp;G</oddHeader>
    <oddFooter>&amp;L&amp;"Arial Narrow,Normal"&amp;10&amp;A
&amp;F</oddFooter>
  </headerFooter>
  <colBreaks count="1" manualBreakCount="1">
    <brk id="17" max="1048575" man="1"/>
  </colBreaks>
  <drawing r:id="rId2"/>
  <legacyDrawingHF r:id="rId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12D07-5C88-4931-9776-27656AD59002}">
  <sheetPr codeName="Planilha32"/>
  <dimension ref="B1:AE502"/>
  <sheetViews>
    <sheetView showGridLines="0" view="pageBreakPreview" zoomScale="70" zoomScaleNormal="85" zoomScaleSheetLayoutView="70" workbookViewId="0">
      <selection activeCell="B1" sqref="B1:AB2"/>
    </sheetView>
  </sheetViews>
  <sheetFormatPr defaultRowHeight="12.75" x14ac:dyDescent="0.25"/>
  <cols>
    <col min="1" max="1" width="1.7109375" style="11" customWidth="1"/>
    <col min="2" max="2" width="10.28515625" style="11" customWidth="1"/>
    <col min="3" max="3" width="46.140625" style="11" customWidth="1"/>
    <col min="4" max="4" width="11.7109375" style="11" customWidth="1"/>
    <col min="5" max="28" width="7.28515625" style="11" customWidth="1"/>
    <col min="29" max="30" width="9" style="11" customWidth="1"/>
    <col min="31" max="31" width="8.7109375" style="11" customWidth="1"/>
    <col min="32" max="32" width="1.7109375" style="11" customWidth="1"/>
    <col min="33" max="16384" width="9.140625" style="11"/>
  </cols>
  <sheetData>
    <row r="1" spans="2:31" s="60" customFormat="1" ht="50.1" customHeight="1" x14ac:dyDescent="0.25">
      <c r="B1" s="654" t="s">
        <v>1331</v>
      </c>
      <c r="C1" s="654"/>
      <c r="D1" s="654"/>
      <c r="E1" s="654"/>
      <c r="F1" s="654"/>
      <c r="G1" s="654"/>
      <c r="H1" s="654"/>
      <c r="I1" s="654"/>
      <c r="J1" s="654"/>
      <c r="K1" s="654"/>
      <c r="L1" s="654"/>
      <c r="M1" s="654"/>
      <c r="N1" s="654"/>
      <c r="O1" s="654"/>
      <c r="P1" s="654"/>
      <c r="Q1" s="654"/>
      <c r="R1" s="654"/>
      <c r="S1" s="654"/>
      <c r="T1" s="654"/>
      <c r="U1" s="654"/>
      <c r="V1" s="654"/>
      <c r="W1" s="654"/>
      <c r="X1" s="654"/>
      <c r="Y1" s="654"/>
      <c r="Z1" s="654"/>
      <c r="AA1" s="654"/>
      <c r="AB1" s="654"/>
      <c r="AC1" s="654"/>
      <c r="AD1" s="654"/>
      <c r="AE1" s="654"/>
    </row>
    <row r="2" spans="2:31" s="60" customFormat="1" ht="16.5" x14ac:dyDescent="0.25"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B2" s="91"/>
      <c r="AC2" s="91" t="s">
        <v>22</v>
      </c>
      <c r="AD2" s="689" t="str">
        <f>'DADOS DA OBRA'!$J$21</f>
        <v>10/04/2026</v>
      </c>
      <c r="AE2" s="689"/>
    </row>
    <row r="3" spans="2:31" s="61" customFormat="1" ht="13.5" customHeight="1" x14ac:dyDescent="0.25">
      <c r="B3" s="84" t="s">
        <v>11</v>
      </c>
      <c r="C3" s="89" t="str">
        <f>'ORÇAMENTO RESUMO (SD)'!C3</f>
        <v>CONCLUSÃO DO REMANESCENTE DA OBRA DE REFORMA E AMPLIAÇÃO DA EFG EM ARTES BASILEU FRANÇA, LOCALIZADA EM GOIÂNIA-GO.</v>
      </c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B3" s="91"/>
      <c r="AC3" s="91" t="s">
        <v>12</v>
      </c>
      <c r="AD3" s="689" t="str">
        <f>'CAPA - ORÇAMENTO'!$D$18</f>
        <v>00</v>
      </c>
      <c r="AE3" s="689"/>
    </row>
    <row r="4" spans="2:31" s="61" customFormat="1" ht="13.5" x14ac:dyDescent="0.25">
      <c r="B4" s="84" t="s">
        <v>13</v>
      </c>
      <c r="C4" s="88" t="str">
        <f>'DADOS DA OBRA'!$B$15&amp;", "&amp;'DADOS DA OBRA'!$B$18&amp;""</f>
        <v>AVENIDA UNIVERSITÁRIA, N. 1750, SETOR UNIVERSITÁRIO</v>
      </c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</row>
    <row r="5" spans="2:31" s="61" customFormat="1" ht="13.5" x14ac:dyDescent="0.25">
      <c r="B5" s="84" t="s">
        <v>262</v>
      </c>
      <c r="C5" s="33" t="str">
        <f>'DADOS DA OBRA'!$J$18 &amp; "-" &amp; 'DADOS DA OBRA'!$M$18</f>
        <v>GOIÂNIA-GO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</row>
    <row r="6" spans="2:31" s="61" customFormat="1" ht="13.5" x14ac:dyDescent="0.25">
      <c r="B6" s="84"/>
      <c r="C6" s="33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</row>
    <row r="7" spans="2:31" s="61" customFormat="1" ht="13.5" x14ac:dyDescent="0.25">
      <c r="B7" s="84"/>
      <c r="C7" s="33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</row>
    <row r="8" spans="2:31" s="61" customFormat="1" ht="13.5" x14ac:dyDescent="0.25">
      <c r="B8" s="84"/>
      <c r="C8" s="33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</row>
    <row r="9" spans="2:31" s="61" customFormat="1" ht="13.5" x14ac:dyDescent="0.25">
      <c r="B9" s="84"/>
      <c r="C9" s="33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</row>
    <row r="10" spans="2:31" s="61" customFormat="1" ht="15" customHeight="1" x14ac:dyDescent="0.25">
      <c r="B10" s="62"/>
      <c r="C10" s="63"/>
      <c r="D10" s="65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</row>
    <row r="11" spans="2:31" s="67" customFormat="1" ht="6.95" customHeight="1" thickBot="1" x14ac:dyDescent="0.3">
      <c r="D11" s="27"/>
    </row>
    <row r="12" spans="2:31" ht="21" customHeight="1" thickBot="1" x14ac:dyDescent="0.3">
      <c r="B12" s="697" t="s">
        <v>16</v>
      </c>
      <c r="C12" s="697" t="s">
        <v>76</v>
      </c>
      <c r="D12" s="697" t="s">
        <v>282</v>
      </c>
      <c r="E12" s="699" t="s">
        <v>283</v>
      </c>
      <c r="F12" s="700"/>
      <c r="G12" s="700"/>
      <c r="H12" s="700"/>
      <c r="I12" s="700"/>
      <c r="J12" s="700"/>
      <c r="K12" s="700"/>
      <c r="L12" s="700"/>
      <c r="M12" s="701"/>
      <c r="N12" s="699" t="s">
        <v>307</v>
      </c>
      <c r="O12" s="700"/>
      <c r="P12" s="700"/>
      <c r="Q12" s="700"/>
      <c r="R12" s="700"/>
      <c r="S12" s="700"/>
      <c r="T12" s="700"/>
      <c r="U12" s="700"/>
      <c r="V12" s="700"/>
      <c r="W12" s="701"/>
      <c r="X12" s="699" t="s">
        <v>308</v>
      </c>
      <c r="Y12" s="700"/>
      <c r="Z12" s="700"/>
      <c r="AA12" s="700"/>
      <c r="AB12" s="701"/>
      <c r="AC12" s="702" t="s">
        <v>309</v>
      </c>
      <c r="AD12" s="703"/>
      <c r="AE12" s="704" t="s">
        <v>310</v>
      </c>
    </row>
    <row r="13" spans="2:31" ht="24.95" customHeight="1" thickBot="1" x14ac:dyDescent="0.3">
      <c r="B13" s="698"/>
      <c r="C13" s="698"/>
      <c r="D13" s="698"/>
      <c r="E13" s="181" t="s">
        <v>77</v>
      </c>
      <c r="F13" s="181" t="s">
        <v>78</v>
      </c>
      <c r="G13" s="181" t="s">
        <v>79</v>
      </c>
      <c r="H13" s="181" t="s">
        <v>80</v>
      </c>
      <c r="I13" s="181" t="s">
        <v>82</v>
      </c>
      <c r="J13" s="181" t="s">
        <v>83</v>
      </c>
      <c r="K13" s="181" t="s">
        <v>85</v>
      </c>
      <c r="L13" s="181" t="s">
        <v>86</v>
      </c>
      <c r="M13" s="181" t="s">
        <v>88</v>
      </c>
      <c r="N13" s="181" t="s">
        <v>31</v>
      </c>
      <c r="O13" s="181" t="s">
        <v>27</v>
      </c>
      <c r="P13" s="181" t="s">
        <v>28</v>
      </c>
      <c r="Q13" s="181" t="s">
        <v>29</v>
      </c>
      <c r="R13" s="181" t="s">
        <v>91</v>
      </c>
      <c r="S13" s="181" t="s">
        <v>93</v>
      </c>
      <c r="T13" s="181" t="s">
        <v>95</v>
      </c>
      <c r="U13" s="181" t="s">
        <v>96</v>
      </c>
      <c r="V13" s="181" t="s">
        <v>97</v>
      </c>
      <c r="W13" s="181" t="s">
        <v>285</v>
      </c>
      <c r="X13" s="181" t="s">
        <v>98</v>
      </c>
      <c r="Y13" s="181" t="s">
        <v>100</v>
      </c>
      <c r="Z13" s="181" t="s">
        <v>102</v>
      </c>
      <c r="AA13" s="181" t="s">
        <v>103</v>
      </c>
      <c r="AB13" s="181" t="s">
        <v>104</v>
      </c>
      <c r="AC13" s="181" t="s">
        <v>106</v>
      </c>
      <c r="AD13" s="181" t="s">
        <v>107</v>
      </c>
      <c r="AE13" s="705"/>
    </row>
    <row r="14" spans="2:31" ht="19.5" customHeight="1" x14ac:dyDescent="0.25">
      <c r="B14" s="169">
        <v>1</v>
      </c>
      <c r="C14" s="190" t="s">
        <v>241</v>
      </c>
      <c r="D14" s="170" t="s">
        <v>284</v>
      </c>
      <c r="E14" s="171">
        <v>0.05</v>
      </c>
      <c r="F14" s="171">
        <v>0.08</v>
      </c>
      <c r="G14" s="171">
        <v>2.5000000000000001E-2</v>
      </c>
      <c r="H14" s="171">
        <v>1.4999999999999999E-2</v>
      </c>
      <c r="I14" s="171">
        <v>1.6E-2</v>
      </c>
      <c r="J14" s="171">
        <v>2E-3</v>
      </c>
      <c r="K14" s="171">
        <v>0.03</v>
      </c>
      <c r="L14" s="171">
        <v>0.01</v>
      </c>
      <c r="M14" s="171">
        <v>0</v>
      </c>
      <c r="N14" s="171">
        <v>0</v>
      </c>
      <c r="O14" s="171">
        <v>0</v>
      </c>
      <c r="P14" s="171">
        <v>9.0127100599999996E-2</v>
      </c>
      <c r="Q14" s="171">
        <v>8.7117749999999997E-3</v>
      </c>
      <c r="R14" s="171">
        <v>4.8924150000000002E-4</v>
      </c>
      <c r="S14" s="171">
        <v>7.6289649999999995E-4</v>
      </c>
      <c r="T14" s="171">
        <v>9.2387932699999994E-2</v>
      </c>
      <c r="U14" s="171">
        <v>7.4016324999999997E-3</v>
      </c>
      <c r="V14" s="171">
        <v>5.1972710000000003E-4</v>
      </c>
      <c r="W14" s="171">
        <v>0</v>
      </c>
      <c r="X14" s="171">
        <v>2.6164447399999999E-2</v>
      </c>
      <c r="Y14" s="171">
        <v>6.0989669999999998E-4</v>
      </c>
      <c r="Z14" s="171">
        <v>3.3056809700000002E-2</v>
      </c>
      <c r="AA14" s="171">
        <v>3.8412809800000003E-2</v>
      </c>
      <c r="AB14" s="171">
        <v>9.2520406000000006E-3</v>
      </c>
      <c r="AC14" s="171">
        <v>4.1071873100000003E-2</v>
      </c>
      <c r="AD14" s="171">
        <v>2.2322122E-3</v>
      </c>
      <c r="AE14" s="172">
        <v>0.57920000000000005</v>
      </c>
    </row>
    <row r="15" spans="2:31" ht="19.5" customHeight="1" x14ac:dyDescent="0.25">
      <c r="B15" s="173">
        <v>2</v>
      </c>
      <c r="C15" s="191" t="s">
        <v>238</v>
      </c>
      <c r="D15" s="174" t="s">
        <v>284</v>
      </c>
      <c r="E15" s="175">
        <v>0.05</v>
      </c>
      <c r="F15" s="175">
        <v>0.08</v>
      </c>
      <c r="G15" s="175">
        <v>2.5000000000000001E-2</v>
      </c>
      <c r="H15" s="175">
        <v>1.4999999999999999E-2</v>
      </c>
      <c r="I15" s="175">
        <v>1.6E-2</v>
      </c>
      <c r="J15" s="175">
        <v>2E-3</v>
      </c>
      <c r="K15" s="175">
        <v>0.03</v>
      </c>
      <c r="L15" s="175">
        <v>0.01</v>
      </c>
      <c r="M15" s="175">
        <v>0</v>
      </c>
      <c r="N15" s="175">
        <v>0</v>
      </c>
      <c r="O15" s="175">
        <v>0</v>
      </c>
      <c r="P15" s="175">
        <v>7.1712287099999994E-2</v>
      </c>
      <c r="Q15" s="175">
        <v>8.7071460000000007E-3</v>
      </c>
      <c r="R15" s="175">
        <v>4.8898159999999997E-4</v>
      </c>
      <c r="S15" s="175">
        <v>6.9910589999999998E-4</v>
      </c>
      <c r="T15" s="175">
        <v>9.2338842599999998E-2</v>
      </c>
      <c r="U15" s="175">
        <v>7.3976996E-3</v>
      </c>
      <c r="V15" s="175">
        <v>5.22085E-5</v>
      </c>
      <c r="W15" s="175">
        <v>0</v>
      </c>
      <c r="X15" s="175">
        <v>3.75780805E-2</v>
      </c>
      <c r="Y15" s="175">
        <v>9.489457E-4</v>
      </c>
      <c r="Z15" s="175">
        <v>5.1406169699999997E-2</v>
      </c>
      <c r="AA15" s="175">
        <v>3.7804680700000003E-2</v>
      </c>
      <c r="AB15" s="175">
        <v>9.2471245000000004E-3</v>
      </c>
      <c r="AC15" s="175">
        <v>3.6741407699999999E-2</v>
      </c>
      <c r="AD15" s="175">
        <v>3.2226060999999999E-3</v>
      </c>
      <c r="AE15" s="176">
        <v>0.58630000000000004</v>
      </c>
    </row>
    <row r="16" spans="2:31" ht="19.5" customHeight="1" x14ac:dyDescent="0.25">
      <c r="B16" s="173">
        <v>3</v>
      </c>
      <c r="C16" s="191" t="s">
        <v>272</v>
      </c>
      <c r="D16" s="174" t="s">
        <v>284</v>
      </c>
      <c r="E16" s="175">
        <v>0.05</v>
      </c>
      <c r="F16" s="175">
        <v>0.08</v>
      </c>
      <c r="G16" s="175">
        <v>2.5000000000000001E-2</v>
      </c>
      <c r="H16" s="175">
        <v>1.4999999999999999E-2</v>
      </c>
      <c r="I16" s="175">
        <v>1.6E-2</v>
      </c>
      <c r="J16" s="175">
        <v>2E-3</v>
      </c>
      <c r="K16" s="175">
        <v>0.03</v>
      </c>
      <c r="L16" s="175">
        <v>0.01</v>
      </c>
      <c r="M16" s="175">
        <v>0</v>
      </c>
      <c r="N16" s="175">
        <v>0</v>
      </c>
      <c r="O16" s="175">
        <v>0</v>
      </c>
      <c r="P16" s="175">
        <v>7.1712287099999994E-2</v>
      </c>
      <c r="Q16" s="175">
        <v>8.7071460000000007E-3</v>
      </c>
      <c r="R16" s="175">
        <v>4.8898159999999997E-4</v>
      </c>
      <c r="S16" s="175">
        <v>6.9910589999999998E-4</v>
      </c>
      <c r="T16" s="175">
        <v>9.2338842599999998E-2</v>
      </c>
      <c r="U16" s="175">
        <v>7.3976996E-3</v>
      </c>
      <c r="V16" s="175">
        <v>5.22085E-5</v>
      </c>
      <c r="W16" s="175">
        <v>0</v>
      </c>
      <c r="X16" s="175">
        <v>3.75780805E-2</v>
      </c>
      <c r="Y16" s="175">
        <v>9.489457E-4</v>
      </c>
      <c r="Z16" s="175">
        <v>5.1406169699999997E-2</v>
      </c>
      <c r="AA16" s="175">
        <v>3.7804680700000003E-2</v>
      </c>
      <c r="AB16" s="175">
        <v>9.2471245000000004E-3</v>
      </c>
      <c r="AC16" s="175">
        <v>3.6741407699999999E-2</v>
      </c>
      <c r="AD16" s="175">
        <v>3.2226060999999999E-3</v>
      </c>
      <c r="AE16" s="176">
        <v>0.58630000000000004</v>
      </c>
    </row>
    <row r="17" spans="2:31" ht="19.5" customHeight="1" x14ac:dyDescent="0.25">
      <c r="B17" s="173">
        <v>4</v>
      </c>
      <c r="C17" s="191" t="s">
        <v>236</v>
      </c>
      <c r="D17" s="174" t="s">
        <v>239</v>
      </c>
      <c r="E17" s="175">
        <v>0.05</v>
      </c>
      <c r="F17" s="175">
        <v>0.08</v>
      </c>
      <c r="G17" s="175">
        <v>2.5000000000000001E-2</v>
      </c>
      <c r="H17" s="175">
        <v>1.4999999999999999E-2</v>
      </c>
      <c r="I17" s="175">
        <v>1.6E-2</v>
      </c>
      <c r="J17" s="175">
        <v>2E-3</v>
      </c>
      <c r="K17" s="175">
        <v>0.03</v>
      </c>
      <c r="L17" s="175">
        <v>0.01</v>
      </c>
      <c r="M17" s="175">
        <v>0</v>
      </c>
      <c r="N17" s="175">
        <v>0.1845069104</v>
      </c>
      <c r="O17" s="175">
        <v>4.7704828300000002E-2</v>
      </c>
      <c r="P17" s="175">
        <v>5.7103691200000001E-2</v>
      </c>
      <c r="Q17" s="175">
        <v>8.7074405999999997E-3</v>
      </c>
      <c r="R17" s="175">
        <v>4.8899809999999996E-4</v>
      </c>
      <c r="S17" s="175">
        <v>7.7867340000000005E-4</v>
      </c>
      <c r="T17" s="175">
        <v>9.23419672E-2</v>
      </c>
      <c r="U17" s="175">
        <v>7.3979498999999999E-3</v>
      </c>
      <c r="V17" s="175">
        <v>6.5674E-6</v>
      </c>
      <c r="W17" s="175">
        <v>0</v>
      </c>
      <c r="X17" s="175">
        <v>4.4236889500000001E-2</v>
      </c>
      <c r="Y17" s="175">
        <v>1.2186526E-3</v>
      </c>
      <c r="Z17" s="175">
        <v>6.6018931700000005E-2</v>
      </c>
      <c r="AA17" s="175">
        <v>4.4769184900000002E-2</v>
      </c>
      <c r="AB17" s="175">
        <v>9.2474374000000008E-3</v>
      </c>
      <c r="AC17" s="175">
        <v>8.6363343699999998E-2</v>
      </c>
      <c r="AD17" s="175">
        <v>3.816804E-3</v>
      </c>
      <c r="AE17" s="176">
        <v>0.88270000000000004</v>
      </c>
    </row>
    <row r="18" spans="2:31" ht="19.5" customHeight="1" x14ac:dyDescent="0.25">
      <c r="B18" s="173">
        <v>5</v>
      </c>
      <c r="C18" s="191" t="s">
        <v>202</v>
      </c>
      <c r="D18" s="174" t="s">
        <v>239</v>
      </c>
      <c r="E18" s="175">
        <v>0.05</v>
      </c>
      <c r="F18" s="175">
        <v>0.08</v>
      </c>
      <c r="G18" s="175">
        <v>2.5000000000000001E-2</v>
      </c>
      <c r="H18" s="175">
        <v>1.4999999999999999E-2</v>
      </c>
      <c r="I18" s="175">
        <v>1.6E-2</v>
      </c>
      <c r="J18" s="175">
        <v>2E-3</v>
      </c>
      <c r="K18" s="175">
        <v>0.03</v>
      </c>
      <c r="L18" s="175">
        <v>0.01</v>
      </c>
      <c r="M18" s="175">
        <v>0</v>
      </c>
      <c r="N18" s="175">
        <v>0.18299755130000001</v>
      </c>
      <c r="O18" s="175">
        <v>4.7308452199999997E-2</v>
      </c>
      <c r="P18" s="175">
        <v>4.50611463E-2</v>
      </c>
      <c r="Q18" s="175">
        <v>8.7094650999999992E-3</v>
      </c>
      <c r="R18" s="175">
        <v>4.8911180000000003E-4</v>
      </c>
      <c r="S18" s="175">
        <v>8.9400720000000001E-4</v>
      </c>
      <c r="T18" s="175">
        <v>9.2363436600000001E-2</v>
      </c>
      <c r="U18" s="175">
        <v>7.3996699999999997E-3</v>
      </c>
      <c r="V18" s="175">
        <v>1.2370379999999999E-4</v>
      </c>
      <c r="W18" s="175">
        <v>0</v>
      </c>
      <c r="X18" s="175">
        <v>5.2313180100000002E-2</v>
      </c>
      <c r="Y18" s="175">
        <v>1.4411409999999999E-3</v>
      </c>
      <c r="Z18" s="175">
        <v>7.8090102499999994E-2</v>
      </c>
      <c r="AA18" s="175">
        <v>4.4331089400000002E-2</v>
      </c>
      <c r="AB18" s="175">
        <v>9.2495874000000002E-3</v>
      </c>
      <c r="AC18" s="175">
        <v>8.3240840199999999E-2</v>
      </c>
      <c r="AD18" s="175">
        <v>4.5136346000000001E-3</v>
      </c>
      <c r="AE18" s="176">
        <v>0.88649999999999995</v>
      </c>
    </row>
    <row r="19" spans="2:31" ht="19.5" customHeight="1" x14ac:dyDescent="0.25">
      <c r="B19" s="173">
        <v>6</v>
      </c>
      <c r="C19" s="191" t="s">
        <v>245</v>
      </c>
      <c r="D19" s="174" t="s">
        <v>239</v>
      </c>
      <c r="E19" s="175">
        <v>0.05</v>
      </c>
      <c r="F19" s="175">
        <v>0.08</v>
      </c>
      <c r="G19" s="175">
        <v>2.5000000000000001E-2</v>
      </c>
      <c r="H19" s="175">
        <v>1.4999999999999999E-2</v>
      </c>
      <c r="I19" s="175">
        <v>1.6E-2</v>
      </c>
      <c r="J19" s="175">
        <v>2E-3</v>
      </c>
      <c r="K19" s="175">
        <v>0.03</v>
      </c>
      <c r="L19" s="175">
        <v>0.01</v>
      </c>
      <c r="M19" s="175">
        <v>0</v>
      </c>
      <c r="N19" s="175">
        <v>0.18147938790000001</v>
      </c>
      <c r="O19" s="175">
        <v>4.69100462E-2</v>
      </c>
      <c r="P19" s="175">
        <v>3.3481443399999998E-2</v>
      </c>
      <c r="Q19" s="175">
        <v>8.7081277000000002E-3</v>
      </c>
      <c r="R19" s="175">
        <v>4.8903670000000001E-4</v>
      </c>
      <c r="S19" s="175">
        <v>8.5280230000000005E-4</v>
      </c>
      <c r="T19" s="175">
        <v>9.2349253500000006E-2</v>
      </c>
      <c r="U19" s="175">
        <v>7.3985337000000003E-3</v>
      </c>
      <c r="V19" s="175">
        <v>1.13973E-5</v>
      </c>
      <c r="W19" s="175">
        <v>0</v>
      </c>
      <c r="X19" s="175">
        <v>6.0067070399999999E-2</v>
      </c>
      <c r="Y19" s="175">
        <v>1.6547478000000001E-3</v>
      </c>
      <c r="Z19" s="175">
        <v>8.9650894699999997E-2</v>
      </c>
      <c r="AA19" s="175">
        <v>4.3893760900000002E-2</v>
      </c>
      <c r="AB19" s="175">
        <v>9.2481670999999994E-3</v>
      </c>
      <c r="AC19" s="175">
        <v>8.0125583900000005E-2</v>
      </c>
      <c r="AD19" s="175">
        <v>5.1826481000000002E-3</v>
      </c>
      <c r="AE19" s="176">
        <v>0.88949999999999996</v>
      </c>
    </row>
    <row r="20" spans="2:31" ht="19.5" customHeight="1" x14ac:dyDescent="0.25">
      <c r="B20" s="173">
        <v>8</v>
      </c>
      <c r="C20" s="191" t="s">
        <v>237</v>
      </c>
      <c r="D20" s="174" t="s">
        <v>239</v>
      </c>
      <c r="E20" s="175">
        <v>0.05</v>
      </c>
      <c r="F20" s="175">
        <v>0.08</v>
      </c>
      <c r="G20" s="175">
        <v>2.5000000000000001E-2</v>
      </c>
      <c r="H20" s="175">
        <v>1.4999999999999999E-2</v>
      </c>
      <c r="I20" s="175">
        <v>1.6E-2</v>
      </c>
      <c r="J20" s="175">
        <v>2E-3</v>
      </c>
      <c r="K20" s="175">
        <v>0.03</v>
      </c>
      <c r="L20" s="175">
        <v>0.01</v>
      </c>
      <c r="M20" s="175">
        <v>0</v>
      </c>
      <c r="N20" s="175">
        <v>0.18299755130000001</v>
      </c>
      <c r="O20" s="175">
        <v>4.7308452199999997E-2</v>
      </c>
      <c r="P20" s="175">
        <v>4.50611463E-2</v>
      </c>
      <c r="Q20" s="175">
        <v>8.7094650999999992E-3</v>
      </c>
      <c r="R20" s="175">
        <v>4.8911180000000003E-4</v>
      </c>
      <c r="S20" s="175">
        <v>8.9400720000000001E-4</v>
      </c>
      <c r="T20" s="175">
        <v>9.2363436600000001E-2</v>
      </c>
      <c r="U20" s="175">
        <v>7.3996699999999997E-3</v>
      </c>
      <c r="V20" s="175">
        <v>1.2370379999999999E-4</v>
      </c>
      <c r="W20" s="175">
        <v>0</v>
      </c>
      <c r="X20" s="175">
        <v>5.2313180100000002E-2</v>
      </c>
      <c r="Y20" s="175">
        <v>1.4411409999999999E-3</v>
      </c>
      <c r="Z20" s="175">
        <v>7.8090102499999994E-2</v>
      </c>
      <c r="AA20" s="175">
        <v>4.4331089400000002E-2</v>
      </c>
      <c r="AB20" s="175">
        <v>9.2495874000000002E-3</v>
      </c>
      <c r="AC20" s="175">
        <v>8.3240840199999999E-2</v>
      </c>
      <c r="AD20" s="175">
        <v>4.5136346000000001E-3</v>
      </c>
      <c r="AE20" s="176">
        <v>0.88649999999999995</v>
      </c>
    </row>
    <row r="21" spans="2:31" ht="19.5" customHeight="1" x14ac:dyDescent="0.25">
      <c r="B21" s="173">
        <v>10</v>
      </c>
      <c r="C21" s="191" t="s">
        <v>240</v>
      </c>
      <c r="D21" s="174" t="s">
        <v>239</v>
      </c>
      <c r="E21" s="175">
        <v>0.05</v>
      </c>
      <c r="F21" s="175">
        <v>0.08</v>
      </c>
      <c r="G21" s="175">
        <v>2.5000000000000001E-2</v>
      </c>
      <c r="H21" s="175">
        <v>1.4999999999999999E-2</v>
      </c>
      <c r="I21" s="175">
        <v>1.6E-2</v>
      </c>
      <c r="J21" s="175">
        <v>2E-3</v>
      </c>
      <c r="K21" s="175">
        <v>0.03</v>
      </c>
      <c r="L21" s="175">
        <v>0.01</v>
      </c>
      <c r="M21" s="175">
        <v>0</v>
      </c>
      <c r="N21" s="175">
        <v>0.18454518759999999</v>
      </c>
      <c r="O21" s="175">
        <v>4.77148212E-2</v>
      </c>
      <c r="P21" s="175">
        <v>5.7297393699999997E-2</v>
      </c>
      <c r="Q21" s="175">
        <v>8.7080961999999994E-3</v>
      </c>
      <c r="R21" s="175">
        <v>4.8903490000000004E-4</v>
      </c>
      <c r="S21" s="175">
        <v>8.4525430000000003E-4</v>
      </c>
      <c r="T21" s="175">
        <v>9.2348919099999996E-2</v>
      </c>
      <c r="U21" s="175">
        <v>7.3985068999999999E-3</v>
      </c>
      <c r="V21" s="175">
        <v>1.5313999999999999E-5</v>
      </c>
      <c r="W21" s="175">
        <v>0</v>
      </c>
      <c r="X21" s="175">
        <v>4.4109986599999998E-2</v>
      </c>
      <c r="Y21" s="175">
        <v>1.2151567E-3</v>
      </c>
      <c r="Z21" s="175">
        <v>6.5834498399999997E-2</v>
      </c>
      <c r="AA21" s="175">
        <v>4.4779600900000001E-2</v>
      </c>
      <c r="AB21" s="175">
        <v>9.2481335999999997E-3</v>
      </c>
      <c r="AC21" s="175">
        <v>8.6437210400000006E-2</v>
      </c>
      <c r="AD21" s="175">
        <v>3.8058546999999998E-3</v>
      </c>
      <c r="AE21" s="176">
        <v>0.88280000000000003</v>
      </c>
    </row>
    <row r="22" spans="2:31" ht="19.5" customHeight="1" x14ac:dyDescent="0.25">
      <c r="B22" s="173">
        <v>11</v>
      </c>
      <c r="C22" s="191" t="s">
        <v>243</v>
      </c>
      <c r="D22" s="174" t="s">
        <v>239</v>
      </c>
      <c r="E22" s="175">
        <v>0.05</v>
      </c>
      <c r="F22" s="175">
        <v>0.08</v>
      </c>
      <c r="G22" s="175">
        <v>2.5000000000000001E-2</v>
      </c>
      <c r="H22" s="175">
        <v>1.4999999999999999E-2</v>
      </c>
      <c r="I22" s="175">
        <v>1.6E-2</v>
      </c>
      <c r="J22" s="175">
        <v>2E-3</v>
      </c>
      <c r="K22" s="175">
        <v>0.03</v>
      </c>
      <c r="L22" s="175">
        <v>0.01</v>
      </c>
      <c r="M22" s="175">
        <v>0</v>
      </c>
      <c r="N22" s="175">
        <v>0.1835964108</v>
      </c>
      <c r="O22" s="175">
        <v>4.7465760799999999E-2</v>
      </c>
      <c r="P22" s="175">
        <v>4.9916298900000003E-2</v>
      </c>
      <c r="Q22" s="175">
        <v>8.7081738999999995E-3</v>
      </c>
      <c r="R22" s="175">
        <v>4.8903930000000003E-4</v>
      </c>
      <c r="S22" s="175">
        <v>8.6547540000000002E-4</v>
      </c>
      <c r="T22" s="175">
        <v>9.2349743600000006E-2</v>
      </c>
      <c r="U22" s="175">
        <v>7.3985728999999998E-3</v>
      </c>
      <c r="V22" s="175">
        <v>4.0477000000000002E-6</v>
      </c>
      <c r="W22" s="175">
        <v>0</v>
      </c>
      <c r="X22" s="175">
        <v>4.9055716700000002E-2</v>
      </c>
      <c r="Y22" s="175">
        <v>1.3514033E-3</v>
      </c>
      <c r="Z22" s="175">
        <v>7.3216692599999994E-2</v>
      </c>
      <c r="AA22" s="175">
        <v>4.45053927E-2</v>
      </c>
      <c r="AB22" s="175">
        <v>9.2482161999999993E-3</v>
      </c>
      <c r="AC22" s="175">
        <v>8.4483436100000003E-2</v>
      </c>
      <c r="AD22" s="175">
        <v>4.2325773000000001E-3</v>
      </c>
      <c r="AE22" s="176">
        <v>0.88490000000000002</v>
      </c>
    </row>
    <row r="23" spans="2:31" ht="19.5" customHeight="1" x14ac:dyDescent="0.25">
      <c r="B23" s="173">
        <v>12</v>
      </c>
      <c r="C23" s="191" t="s">
        <v>244</v>
      </c>
      <c r="D23" s="174" t="s">
        <v>239</v>
      </c>
      <c r="E23" s="175">
        <v>0.05</v>
      </c>
      <c r="F23" s="175">
        <v>0.08</v>
      </c>
      <c r="G23" s="175">
        <v>2.5000000000000001E-2</v>
      </c>
      <c r="H23" s="175">
        <v>1.4999999999999999E-2</v>
      </c>
      <c r="I23" s="175">
        <v>1.6E-2</v>
      </c>
      <c r="J23" s="175">
        <v>2E-3</v>
      </c>
      <c r="K23" s="175">
        <v>0.03</v>
      </c>
      <c r="L23" s="175">
        <v>0.01</v>
      </c>
      <c r="M23" s="175">
        <v>0</v>
      </c>
      <c r="N23" s="175">
        <v>0.18414929050000001</v>
      </c>
      <c r="O23" s="175">
        <v>4.7610858399999997E-2</v>
      </c>
      <c r="P23" s="175">
        <v>5.4147289699999997E-2</v>
      </c>
      <c r="Q23" s="175">
        <v>8.7085727999999998E-3</v>
      </c>
      <c r="R23" s="175">
        <v>4.8906169999999997E-4</v>
      </c>
      <c r="S23" s="175">
        <v>9.0654180000000002E-4</v>
      </c>
      <c r="T23" s="175">
        <v>9.23539736E-2</v>
      </c>
      <c r="U23" s="175">
        <v>7.3989117999999996E-3</v>
      </c>
      <c r="V23" s="175">
        <v>8.8169000000000002E-6</v>
      </c>
      <c r="W23" s="175">
        <v>0</v>
      </c>
      <c r="X23" s="175">
        <v>4.62225837E-2</v>
      </c>
      <c r="Y23" s="175">
        <v>1.2733552E-3</v>
      </c>
      <c r="Z23" s="175">
        <v>6.8991341799999994E-2</v>
      </c>
      <c r="AA23" s="175">
        <v>4.4664746200000001E-2</v>
      </c>
      <c r="AB23" s="175">
        <v>9.2486397999999997E-3</v>
      </c>
      <c r="AC23" s="175">
        <v>8.5618617699999996E-2</v>
      </c>
      <c r="AD23" s="175">
        <v>3.9881316999999996E-3</v>
      </c>
      <c r="AE23" s="176">
        <v>0.88380000000000003</v>
      </c>
    </row>
    <row r="24" spans="2:31" ht="19.5" customHeight="1" x14ac:dyDescent="0.25">
      <c r="B24" s="173">
        <v>13</v>
      </c>
      <c r="C24" s="191" t="s">
        <v>267</v>
      </c>
      <c r="D24" s="174" t="s">
        <v>239</v>
      </c>
      <c r="E24" s="175">
        <v>0.05</v>
      </c>
      <c r="F24" s="175">
        <v>0.08</v>
      </c>
      <c r="G24" s="175">
        <v>2.5000000000000001E-2</v>
      </c>
      <c r="H24" s="175">
        <v>1.4999999999999999E-2</v>
      </c>
      <c r="I24" s="175">
        <v>1.6E-2</v>
      </c>
      <c r="J24" s="175">
        <v>2E-3</v>
      </c>
      <c r="K24" s="175">
        <v>0.03</v>
      </c>
      <c r="L24" s="175">
        <v>0.01</v>
      </c>
      <c r="M24" s="175">
        <v>0</v>
      </c>
      <c r="N24" s="175">
        <v>0.18187862320000001</v>
      </c>
      <c r="O24" s="175">
        <v>4.7014879199999998E-2</v>
      </c>
      <c r="P24" s="175">
        <v>3.6645991400000001E-2</v>
      </c>
      <c r="Q24" s="175">
        <v>8.7077238000000008E-3</v>
      </c>
      <c r="R24" s="175">
        <v>4.8901399999999996E-4</v>
      </c>
      <c r="S24" s="175">
        <v>8.1779019999999995E-4</v>
      </c>
      <c r="T24" s="175">
        <v>9.2344969599999993E-2</v>
      </c>
      <c r="U24" s="175">
        <v>7.3981905000000004E-3</v>
      </c>
      <c r="V24" s="175">
        <v>0</v>
      </c>
      <c r="W24" s="175">
        <v>0</v>
      </c>
      <c r="X24" s="175">
        <v>5.7945649799999999E-2</v>
      </c>
      <c r="Y24" s="175">
        <v>1.5963061000000001E-3</v>
      </c>
      <c r="Z24" s="175">
        <v>8.6480634599999995E-2</v>
      </c>
      <c r="AA24" s="175">
        <v>4.4009509799999999E-2</v>
      </c>
      <c r="AB24" s="175">
        <v>9.2477380999999997E-3</v>
      </c>
      <c r="AC24" s="175">
        <v>8.0950509000000004E-2</v>
      </c>
      <c r="AD24" s="175">
        <v>4.9996097999999997E-3</v>
      </c>
      <c r="AE24" s="176">
        <v>0.88849999999999996</v>
      </c>
    </row>
    <row r="25" spans="2:31" ht="19.5" customHeight="1" x14ac:dyDescent="0.25">
      <c r="B25" s="173">
        <v>15</v>
      </c>
      <c r="C25" s="191" t="s">
        <v>273</v>
      </c>
      <c r="D25" s="174" t="s">
        <v>239</v>
      </c>
      <c r="E25" s="175">
        <v>0.05</v>
      </c>
      <c r="F25" s="175">
        <v>0.08</v>
      </c>
      <c r="G25" s="175">
        <v>2.5000000000000001E-2</v>
      </c>
      <c r="H25" s="175">
        <v>1.4999999999999999E-2</v>
      </c>
      <c r="I25" s="175">
        <v>1.6E-2</v>
      </c>
      <c r="J25" s="175">
        <v>2E-3</v>
      </c>
      <c r="K25" s="175">
        <v>0.03</v>
      </c>
      <c r="L25" s="175">
        <v>0.01</v>
      </c>
      <c r="M25" s="175">
        <v>0</v>
      </c>
      <c r="N25" s="175">
        <v>0.18366353539999999</v>
      </c>
      <c r="O25" s="175">
        <v>4.7483311799999997E-2</v>
      </c>
      <c r="P25" s="175">
        <v>5.0306915899999999E-2</v>
      </c>
      <c r="Q25" s="175">
        <v>8.7090012000000001E-3</v>
      </c>
      <c r="R25" s="175">
        <v>4.8908580000000005E-4</v>
      </c>
      <c r="S25" s="175">
        <v>9.5743960000000002E-4</v>
      </c>
      <c r="T25" s="175">
        <v>9.2358516500000001E-2</v>
      </c>
      <c r="U25" s="175">
        <v>7.3992757999999997E-3</v>
      </c>
      <c r="V25" s="175">
        <v>7.1558000000000002E-6</v>
      </c>
      <c r="W25" s="175">
        <v>0</v>
      </c>
      <c r="X25" s="175">
        <v>4.8797201999999998E-2</v>
      </c>
      <c r="Y25" s="175">
        <v>1.3442815999999999E-3</v>
      </c>
      <c r="Z25" s="175">
        <v>7.2837772699999997E-2</v>
      </c>
      <c r="AA25" s="175">
        <v>4.4523975600000001E-2</v>
      </c>
      <c r="AB25" s="175">
        <v>9.2490947E-3</v>
      </c>
      <c r="AC25" s="175">
        <v>8.4615400399999999E-2</v>
      </c>
      <c r="AD25" s="175">
        <v>4.2102724000000003E-3</v>
      </c>
      <c r="AE25" s="176">
        <v>0.88500000000000001</v>
      </c>
    </row>
    <row r="26" spans="2:31" ht="19.5" customHeight="1" x14ac:dyDescent="0.25">
      <c r="B26" s="173">
        <v>16</v>
      </c>
      <c r="C26" s="191" t="s">
        <v>248</v>
      </c>
      <c r="D26" s="174" t="s">
        <v>284</v>
      </c>
      <c r="E26" s="175">
        <v>0.05</v>
      </c>
      <c r="F26" s="175">
        <v>0.08</v>
      </c>
      <c r="G26" s="175">
        <v>2.5000000000000001E-2</v>
      </c>
      <c r="H26" s="175">
        <v>1.4999999999999999E-2</v>
      </c>
      <c r="I26" s="175">
        <v>1.6E-2</v>
      </c>
      <c r="J26" s="175">
        <v>2E-3</v>
      </c>
      <c r="K26" s="175">
        <v>0.03</v>
      </c>
      <c r="L26" s="175">
        <v>0.01</v>
      </c>
      <c r="M26" s="175">
        <v>0</v>
      </c>
      <c r="N26" s="175">
        <v>0</v>
      </c>
      <c r="O26" s="175">
        <v>0</v>
      </c>
      <c r="P26" s="175">
        <v>6.12083312E-2</v>
      </c>
      <c r="Q26" s="175">
        <v>8.7069933999999998E-3</v>
      </c>
      <c r="R26" s="175">
        <v>4.8897299999999997E-4</v>
      </c>
      <c r="S26" s="175">
        <v>6.5911970000000002E-4</v>
      </c>
      <c r="T26" s="175">
        <v>9.2337224100000004E-2</v>
      </c>
      <c r="U26" s="175">
        <v>7.39757E-3</v>
      </c>
      <c r="V26" s="175">
        <v>7.4628299999999998E-5</v>
      </c>
      <c r="W26" s="175">
        <v>0</v>
      </c>
      <c r="X26" s="175">
        <v>4.1484412499999998E-2</v>
      </c>
      <c r="Y26" s="175">
        <v>1.1428265E-3</v>
      </c>
      <c r="Z26" s="175">
        <v>6.1907967600000002E-2</v>
      </c>
      <c r="AA26" s="175">
        <v>3.7467930900000002E-2</v>
      </c>
      <c r="AB26" s="175">
        <v>9.2469623999999993E-3</v>
      </c>
      <c r="AC26" s="175">
        <v>3.43421462E-2</v>
      </c>
      <c r="AD26" s="175">
        <v>3.5793174E-3</v>
      </c>
      <c r="AE26" s="176">
        <v>0.58799999999999997</v>
      </c>
    </row>
    <row r="27" spans="2:31" ht="19.5" customHeight="1" x14ac:dyDescent="0.25">
      <c r="B27" s="173">
        <v>17</v>
      </c>
      <c r="C27" s="191" t="s">
        <v>274</v>
      </c>
      <c r="D27" s="174" t="s">
        <v>284</v>
      </c>
      <c r="E27" s="175">
        <v>0.05</v>
      </c>
      <c r="F27" s="175">
        <v>0.08</v>
      </c>
      <c r="G27" s="175">
        <v>2.5000000000000001E-2</v>
      </c>
      <c r="H27" s="175">
        <v>1.4999999999999999E-2</v>
      </c>
      <c r="I27" s="175">
        <v>1.6E-2</v>
      </c>
      <c r="J27" s="175">
        <v>2E-3</v>
      </c>
      <c r="K27" s="175">
        <v>0.03</v>
      </c>
      <c r="L27" s="175">
        <v>0.01</v>
      </c>
      <c r="M27" s="175">
        <v>0</v>
      </c>
      <c r="N27" s="175">
        <v>0</v>
      </c>
      <c r="O27" s="175">
        <v>0</v>
      </c>
      <c r="P27" s="175">
        <v>5.5215976100000001E-2</v>
      </c>
      <c r="Q27" s="175">
        <v>8.7098641000000008E-3</v>
      </c>
      <c r="R27" s="175">
        <v>4.8913419999999997E-4</v>
      </c>
      <c r="S27" s="175">
        <v>8.7954679999999999E-4</v>
      </c>
      <c r="T27" s="175">
        <v>9.2367667299999998E-2</v>
      </c>
      <c r="U27" s="175">
        <v>7.4000089000000003E-3</v>
      </c>
      <c r="V27" s="175">
        <v>1.8391389999999999E-4</v>
      </c>
      <c r="W27" s="175">
        <v>0</v>
      </c>
      <c r="X27" s="175">
        <v>4.5512073100000001E-2</v>
      </c>
      <c r="Y27" s="175">
        <v>1.2537818000000001E-3</v>
      </c>
      <c r="Z27" s="175">
        <v>6.79409136E-2</v>
      </c>
      <c r="AA27" s="175">
        <v>3.7287875599999999E-2</v>
      </c>
      <c r="AB27" s="175">
        <v>9.2500111000000003E-3</v>
      </c>
      <c r="AC27" s="175">
        <v>3.305773E-2</v>
      </c>
      <c r="AD27" s="175">
        <v>3.9268280999999999E-3</v>
      </c>
      <c r="AE27" s="176">
        <v>0.59150000000000003</v>
      </c>
    </row>
    <row r="28" spans="2:31" ht="19.5" customHeight="1" x14ac:dyDescent="0.25">
      <c r="B28" s="173">
        <v>18</v>
      </c>
      <c r="C28" s="191" t="s">
        <v>242</v>
      </c>
      <c r="D28" s="174" t="s">
        <v>239</v>
      </c>
      <c r="E28" s="175">
        <v>0.05</v>
      </c>
      <c r="F28" s="175">
        <v>0.08</v>
      </c>
      <c r="G28" s="175">
        <v>2.5000000000000001E-2</v>
      </c>
      <c r="H28" s="175">
        <v>1.4999999999999999E-2</v>
      </c>
      <c r="I28" s="175">
        <v>1.6E-2</v>
      </c>
      <c r="J28" s="175">
        <v>2E-3</v>
      </c>
      <c r="K28" s="175">
        <v>0.03</v>
      </c>
      <c r="L28" s="175">
        <v>0.01</v>
      </c>
      <c r="M28" s="175">
        <v>0</v>
      </c>
      <c r="N28" s="175">
        <v>0.18488836510000001</v>
      </c>
      <c r="O28" s="175">
        <v>4.7804933399999999E-2</v>
      </c>
      <c r="P28" s="175">
        <v>6.00157807E-2</v>
      </c>
      <c r="Q28" s="175">
        <v>8.7077604000000003E-3</v>
      </c>
      <c r="R28" s="175">
        <v>4.8901610000000003E-4</v>
      </c>
      <c r="S28" s="175">
        <v>8.0829719999999999E-4</v>
      </c>
      <c r="T28" s="175">
        <v>9.2345358599999997E-2</v>
      </c>
      <c r="U28" s="175">
        <v>7.3982216000000002E-3</v>
      </c>
      <c r="V28" s="175">
        <v>1.36874E-5</v>
      </c>
      <c r="W28" s="175">
        <v>0</v>
      </c>
      <c r="X28" s="175">
        <v>4.2287080999999997E-2</v>
      </c>
      <c r="Y28" s="175">
        <v>1.1649386999999999E-3</v>
      </c>
      <c r="Z28" s="175">
        <v>6.3111364099999998E-2</v>
      </c>
      <c r="AA28" s="175">
        <v>4.4879085499999999E-2</v>
      </c>
      <c r="AB28" s="175">
        <v>9.2477771E-3</v>
      </c>
      <c r="AC28" s="175">
        <v>8.7146215999999999E-2</v>
      </c>
      <c r="AD28" s="175">
        <v>3.6485724999999998E-3</v>
      </c>
      <c r="AE28" s="176">
        <v>0.88200000000000001</v>
      </c>
    </row>
    <row r="29" spans="2:31" ht="19.5" customHeight="1" x14ac:dyDescent="0.25">
      <c r="B29" s="173">
        <v>19</v>
      </c>
      <c r="C29" s="191" t="s">
        <v>275</v>
      </c>
      <c r="D29" s="174" t="s">
        <v>239</v>
      </c>
      <c r="E29" s="175">
        <v>0.05</v>
      </c>
      <c r="F29" s="175">
        <v>0.08</v>
      </c>
      <c r="G29" s="175">
        <v>2.5000000000000001E-2</v>
      </c>
      <c r="H29" s="175">
        <v>1.4999999999999999E-2</v>
      </c>
      <c r="I29" s="175">
        <v>1.6E-2</v>
      </c>
      <c r="J29" s="175">
        <v>2E-3</v>
      </c>
      <c r="K29" s="175">
        <v>0.03</v>
      </c>
      <c r="L29" s="175">
        <v>0.01</v>
      </c>
      <c r="M29" s="175">
        <v>0</v>
      </c>
      <c r="N29" s="175">
        <v>0.18416143760000001</v>
      </c>
      <c r="O29" s="175">
        <v>4.7614080099999997E-2</v>
      </c>
      <c r="P29" s="175">
        <v>5.4304266300000001E-2</v>
      </c>
      <c r="Q29" s="175">
        <v>8.7081763999999999E-3</v>
      </c>
      <c r="R29" s="175">
        <v>4.8903939999999995E-4</v>
      </c>
      <c r="S29" s="175">
        <v>8.037427E-4</v>
      </c>
      <c r="T29" s="175">
        <v>9.2349769999999998E-2</v>
      </c>
      <c r="U29" s="175">
        <v>7.3985750999999997E-3</v>
      </c>
      <c r="V29" s="175">
        <v>6.5967200000000001E-5</v>
      </c>
      <c r="W29" s="175">
        <v>0</v>
      </c>
      <c r="X29" s="175">
        <v>4.6115756899999999E-2</v>
      </c>
      <c r="Y29" s="175">
        <v>1.2704122999999999E-3</v>
      </c>
      <c r="Z29" s="175">
        <v>6.88287603E-2</v>
      </c>
      <c r="AA29" s="175">
        <v>4.4668641799999999E-2</v>
      </c>
      <c r="AB29" s="175">
        <v>9.2482187999999993E-3</v>
      </c>
      <c r="AC29" s="175">
        <v>8.5646583999999998E-2</v>
      </c>
      <c r="AD29" s="175">
        <v>3.9789146000000003E-3</v>
      </c>
      <c r="AE29" s="176">
        <v>0.88370000000000004</v>
      </c>
    </row>
    <row r="30" spans="2:31" ht="19.5" customHeight="1" x14ac:dyDescent="0.25">
      <c r="B30" s="173">
        <v>20</v>
      </c>
      <c r="C30" s="191" t="s">
        <v>252</v>
      </c>
      <c r="D30" s="174" t="s">
        <v>239</v>
      </c>
      <c r="E30" s="175">
        <v>0.05</v>
      </c>
      <c r="F30" s="175">
        <v>0.08</v>
      </c>
      <c r="G30" s="175">
        <v>2.5000000000000001E-2</v>
      </c>
      <c r="H30" s="175">
        <v>1.4999999999999999E-2</v>
      </c>
      <c r="I30" s="175">
        <v>1.6E-2</v>
      </c>
      <c r="J30" s="175">
        <v>2E-3</v>
      </c>
      <c r="K30" s="175">
        <v>0.03</v>
      </c>
      <c r="L30" s="175">
        <v>0.01</v>
      </c>
      <c r="M30" s="175">
        <v>0</v>
      </c>
      <c r="N30" s="175">
        <v>0.18366353539999999</v>
      </c>
      <c r="O30" s="175">
        <v>4.7483311799999997E-2</v>
      </c>
      <c r="P30" s="175">
        <v>5.0306915899999999E-2</v>
      </c>
      <c r="Q30" s="175">
        <v>8.7090012000000001E-3</v>
      </c>
      <c r="R30" s="175">
        <v>4.8908580000000005E-4</v>
      </c>
      <c r="S30" s="175">
        <v>9.5743960000000002E-4</v>
      </c>
      <c r="T30" s="175">
        <v>9.2358516500000001E-2</v>
      </c>
      <c r="U30" s="175">
        <v>7.3992757999999997E-3</v>
      </c>
      <c r="V30" s="175">
        <v>7.1558000000000002E-6</v>
      </c>
      <c r="W30" s="175">
        <v>0</v>
      </c>
      <c r="X30" s="175">
        <v>4.8797201999999998E-2</v>
      </c>
      <c r="Y30" s="175">
        <v>1.3442815999999999E-3</v>
      </c>
      <c r="Z30" s="175">
        <v>7.2837772699999997E-2</v>
      </c>
      <c r="AA30" s="175">
        <v>4.4523975600000001E-2</v>
      </c>
      <c r="AB30" s="175">
        <v>9.2490947E-3</v>
      </c>
      <c r="AC30" s="175">
        <v>8.4615400399999999E-2</v>
      </c>
      <c r="AD30" s="175">
        <v>4.2102724000000003E-3</v>
      </c>
      <c r="AE30" s="176">
        <v>0.88500000000000001</v>
      </c>
    </row>
    <row r="31" spans="2:31" ht="19.5" customHeight="1" x14ac:dyDescent="0.25">
      <c r="B31" s="173">
        <v>21</v>
      </c>
      <c r="C31" s="191" t="s">
        <v>276</v>
      </c>
      <c r="D31" s="174" t="s">
        <v>239</v>
      </c>
      <c r="E31" s="175">
        <v>0.05</v>
      </c>
      <c r="F31" s="175">
        <v>0.08</v>
      </c>
      <c r="G31" s="175">
        <v>2.5000000000000001E-2</v>
      </c>
      <c r="H31" s="175">
        <v>1.4999999999999999E-2</v>
      </c>
      <c r="I31" s="175">
        <v>1.6E-2</v>
      </c>
      <c r="J31" s="175">
        <v>2E-3</v>
      </c>
      <c r="K31" s="175">
        <v>0.03</v>
      </c>
      <c r="L31" s="175">
        <v>0.01</v>
      </c>
      <c r="M31" s="175">
        <v>0</v>
      </c>
      <c r="N31" s="175">
        <v>0.18418277020000001</v>
      </c>
      <c r="O31" s="175">
        <v>4.7619655599999998E-2</v>
      </c>
      <c r="P31" s="175">
        <v>5.44240317E-2</v>
      </c>
      <c r="Q31" s="175">
        <v>8.7084669999999993E-3</v>
      </c>
      <c r="R31" s="175">
        <v>4.8905580000000001E-4</v>
      </c>
      <c r="S31" s="175">
        <v>8.7280330000000001E-4</v>
      </c>
      <c r="T31" s="175">
        <v>9.2352851700000002E-2</v>
      </c>
      <c r="U31" s="175">
        <v>7.3988218999999997E-3</v>
      </c>
      <c r="V31" s="175">
        <v>3.0358800000000001E-5</v>
      </c>
      <c r="W31" s="175">
        <v>0</v>
      </c>
      <c r="X31" s="175">
        <v>4.6036729999999998E-2</v>
      </c>
      <c r="Y31" s="175">
        <v>1.2682352E-3</v>
      </c>
      <c r="Z31" s="175">
        <v>6.8713103900000003E-2</v>
      </c>
      <c r="AA31" s="175">
        <v>4.4674522100000003E-2</v>
      </c>
      <c r="AB31" s="175">
        <v>9.2485273999999996E-3</v>
      </c>
      <c r="AC31" s="175">
        <v>8.5688327499999994E-2</v>
      </c>
      <c r="AD31" s="175">
        <v>3.9720959999999996E-3</v>
      </c>
      <c r="AE31" s="176">
        <v>0.88370000000000004</v>
      </c>
    </row>
    <row r="32" spans="2:31" ht="19.5" customHeight="1" x14ac:dyDescent="0.25">
      <c r="B32" s="173">
        <v>23</v>
      </c>
      <c r="C32" s="191" t="s">
        <v>251</v>
      </c>
      <c r="D32" s="174" t="s">
        <v>239</v>
      </c>
      <c r="E32" s="175">
        <v>0.05</v>
      </c>
      <c r="F32" s="175">
        <v>0.08</v>
      </c>
      <c r="G32" s="175">
        <v>2.5000000000000001E-2</v>
      </c>
      <c r="H32" s="175">
        <v>1.4999999999999999E-2</v>
      </c>
      <c r="I32" s="175">
        <v>1.6E-2</v>
      </c>
      <c r="J32" s="175">
        <v>2E-3</v>
      </c>
      <c r="K32" s="175">
        <v>0.03</v>
      </c>
      <c r="L32" s="175">
        <v>4.1481481000000004E-3</v>
      </c>
      <c r="M32" s="175">
        <v>0</v>
      </c>
      <c r="N32" s="175">
        <v>0.1868492276</v>
      </c>
      <c r="O32" s="175">
        <v>4.8319163900000003E-2</v>
      </c>
      <c r="P32" s="175">
        <v>7.4308094099999999E-2</v>
      </c>
      <c r="Q32" s="175">
        <v>9.0580849000000008E-3</v>
      </c>
      <c r="R32" s="175">
        <v>4.8934909999999996E-4</v>
      </c>
      <c r="S32" s="175">
        <v>9.8185190000000004E-4</v>
      </c>
      <c r="T32" s="175">
        <v>9.2408244700000003E-2</v>
      </c>
      <c r="U32" s="175">
        <v>7.4032597000000004E-3</v>
      </c>
      <c r="V32" s="175">
        <v>1.769602E-4</v>
      </c>
      <c r="W32" s="175">
        <v>0</v>
      </c>
      <c r="X32" s="175">
        <v>3.57213329E-2</v>
      </c>
      <c r="Y32" s="175">
        <v>9.0205799999999996E-4</v>
      </c>
      <c r="Z32" s="175">
        <v>4.8902898799999997E-2</v>
      </c>
      <c r="AA32" s="175">
        <v>4.5439815500000001E-2</v>
      </c>
      <c r="AB32" s="175">
        <v>9.2540747E-3</v>
      </c>
      <c r="AC32" s="175">
        <v>8.8680529499999994E-2</v>
      </c>
      <c r="AD32" s="175">
        <v>3.0580971000000001E-3</v>
      </c>
      <c r="AE32" s="176">
        <v>0.87409999999999999</v>
      </c>
    </row>
    <row r="33" spans="2:31" ht="19.5" customHeight="1" x14ac:dyDescent="0.25">
      <c r="B33" s="173">
        <v>24</v>
      </c>
      <c r="C33" s="191" t="s">
        <v>277</v>
      </c>
      <c r="D33" s="174" t="s">
        <v>239</v>
      </c>
      <c r="E33" s="175">
        <v>0.05</v>
      </c>
      <c r="F33" s="175">
        <v>0.08</v>
      </c>
      <c r="G33" s="175">
        <v>2.5000000000000001E-2</v>
      </c>
      <c r="H33" s="175">
        <v>1.4999999999999999E-2</v>
      </c>
      <c r="I33" s="175">
        <v>1.6E-2</v>
      </c>
      <c r="J33" s="175">
        <v>2E-3</v>
      </c>
      <c r="K33" s="175">
        <v>0.03</v>
      </c>
      <c r="L33" s="175">
        <v>4.1481481000000004E-3</v>
      </c>
      <c r="M33" s="175">
        <v>0</v>
      </c>
      <c r="N33" s="175">
        <v>0.18868846119999999</v>
      </c>
      <c r="O33" s="175">
        <v>4.8802202000000003E-2</v>
      </c>
      <c r="P33" s="175">
        <v>8.9044934899999997E-2</v>
      </c>
      <c r="Q33" s="175">
        <v>9.0551102000000008E-3</v>
      </c>
      <c r="R33" s="175">
        <v>4.8918840000000002E-4</v>
      </c>
      <c r="S33" s="175">
        <v>8.1202930000000002E-4</v>
      </c>
      <c r="T33" s="175">
        <v>9.23778975E-2</v>
      </c>
      <c r="U33" s="175">
        <v>7.4008284999999997E-3</v>
      </c>
      <c r="V33" s="175">
        <v>1.8316800000000001E-5</v>
      </c>
      <c r="W33" s="175">
        <v>0</v>
      </c>
      <c r="X33" s="175">
        <v>2.7013324700000001E-2</v>
      </c>
      <c r="Y33" s="175">
        <v>6.2968409999999996E-4</v>
      </c>
      <c r="Z33" s="175">
        <v>3.4125595100000003E-2</v>
      </c>
      <c r="AA33" s="175">
        <v>4.5974046999999997E-2</v>
      </c>
      <c r="AB33" s="175">
        <v>9.2510356000000005E-3</v>
      </c>
      <c r="AC33" s="175">
        <v>9.2390750899999999E-2</v>
      </c>
      <c r="AD33" s="175">
        <v>2.3009491000000001E-3</v>
      </c>
      <c r="AE33" s="176">
        <v>0.87050000000000005</v>
      </c>
    </row>
    <row r="34" spans="2:31" ht="19.5" customHeight="1" x14ac:dyDescent="0.25">
      <c r="B34" s="173">
        <v>25</v>
      </c>
      <c r="C34" s="191" t="s">
        <v>247</v>
      </c>
      <c r="D34" s="174" t="s">
        <v>239</v>
      </c>
      <c r="E34" s="175">
        <v>0.05</v>
      </c>
      <c r="F34" s="175">
        <v>0.08</v>
      </c>
      <c r="G34" s="175">
        <v>2.5000000000000001E-2</v>
      </c>
      <c r="H34" s="175">
        <v>1.4999999999999999E-2</v>
      </c>
      <c r="I34" s="175">
        <v>1.6E-2</v>
      </c>
      <c r="J34" s="175">
        <v>2E-3</v>
      </c>
      <c r="K34" s="175">
        <v>0.03</v>
      </c>
      <c r="L34" s="175">
        <v>0.01</v>
      </c>
      <c r="M34" s="175">
        <v>0</v>
      </c>
      <c r="N34" s="175">
        <v>0.1845069104</v>
      </c>
      <c r="O34" s="175">
        <v>4.7704828300000002E-2</v>
      </c>
      <c r="P34" s="175">
        <v>5.7103691200000001E-2</v>
      </c>
      <c r="Q34" s="175">
        <v>8.7074405999999997E-3</v>
      </c>
      <c r="R34" s="175">
        <v>4.8899809999999996E-4</v>
      </c>
      <c r="S34" s="175">
        <v>7.7867340000000005E-4</v>
      </c>
      <c r="T34" s="175">
        <v>9.23419672E-2</v>
      </c>
      <c r="U34" s="175">
        <v>7.3979498999999999E-3</v>
      </c>
      <c r="V34" s="175">
        <v>6.5674E-6</v>
      </c>
      <c r="W34" s="175">
        <v>0</v>
      </c>
      <c r="X34" s="175">
        <v>4.4236889500000001E-2</v>
      </c>
      <c r="Y34" s="175">
        <v>1.2186526E-3</v>
      </c>
      <c r="Z34" s="175">
        <v>6.6018931700000005E-2</v>
      </c>
      <c r="AA34" s="175">
        <v>4.4769184900000002E-2</v>
      </c>
      <c r="AB34" s="175">
        <v>9.2474374000000008E-3</v>
      </c>
      <c r="AC34" s="175">
        <v>8.6363343699999998E-2</v>
      </c>
      <c r="AD34" s="175">
        <v>3.816804E-3</v>
      </c>
      <c r="AE34" s="176">
        <v>0.88270000000000004</v>
      </c>
    </row>
    <row r="35" spans="2:31" ht="19.5" customHeight="1" x14ac:dyDescent="0.25">
      <c r="B35" s="173">
        <v>28</v>
      </c>
      <c r="C35" s="191" t="s">
        <v>246</v>
      </c>
      <c r="D35" s="174" t="s">
        <v>239</v>
      </c>
      <c r="E35" s="175">
        <v>0.05</v>
      </c>
      <c r="F35" s="175">
        <v>0.08</v>
      </c>
      <c r="G35" s="175">
        <v>2.5000000000000001E-2</v>
      </c>
      <c r="H35" s="175">
        <v>1.4999999999999999E-2</v>
      </c>
      <c r="I35" s="175">
        <v>1.6E-2</v>
      </c>
      <c r="J35" s="175">
        <v>2E-3</v>
      </c>
      <c r="K35" s="175">
        <v>0.03</v>
      </c>
      <c r="L35" s="175">
        <v>0.01</v>
      </c>
      <c r="M35" s="175">
        <v>0</v>
      </c>
      <c r="N35" s="175">
        <v>0.1868575365</v>
      </c>
      <c r="O35" s="175">
        <v>4.8321818500000002E-2</v>
      </c>
      <c r="P35" s="175">
        <v>7.5267308500000005E-2</v>
      </c>
      <c r="Q35" s="175">
        <v>8.7080283000000001E-3</v>
      </c>
      <c r="R35" s="175">
        <v>4.8903110000000005E-4</v>
      </c>
      <c r="S35" s="175">
        <v>8.5278929999999995E-4</v>
      </c>
      <c r="T35" s="175">
        <v>9.2348198899999998E-2</v>
      </c>
      <c r="U35" s="175">
        <v>7.3984491999999997E-3</v>
      </c>
      <c r="V35" s="175">
        <v>0</v>
      </c>
      <c r="W35" s="175">
        <v>0</v>
      </c>
      <c r="X35" s="175">
        <v>3.4984922500000001E-2</v>
      </c>
      <c r="Y35" s="175">
        <v>8.8346170000000001E-4</v>
      </c>
      <c r="Z35" s="175">
        <v>4.7863623399999999E-2</v>
      </c>
      <c r="AA35" s="175">
        <v>4.5447781100000001E-2</v>
      </c>
      <c r="AB35" s="175">
        <v>9.2480614999999999E-3</v>
      </c>
      <c r="AC35" s="175">
        <v>9.1198030599999994E-2</v>
      </c>
      <c r="AD35" s="175">
        <v>3.0002230999999998E-3</v>
      </c>
      <c r="AE35" s="176">
        <v>0.88090000000000002</v>
      </c>
    </row>
    <row r="36" spans="2:31" ht="19.5" customHeight="1" x14ac:dyDescent="0.25">
      <c r="B36" s="173">
        <v>30</v>
      </c>
      <c r="C36" s="191" t="s">
        <v>250</v>
      </c>
      <c r="D36" s="174" t="s">
        <v>239</v>
      </c>
      <c r="E36" s="175">
        <v>0.05</v>
      </c>
      <c r="F36" s="175">
        <v>0.08</v>
      </c>
      <c r="G36" s="175">
        <v>2.5000000000000001E-2</v>
      </c>
      <c r="H36" s="175">
        <v>1.4999999999999999E-2</v>
      </c>
      <c r="I36" s="175">
        <v>1.6E-2</v>
      </c>
      <c r="J36" s="175">
        <v>2E-3</v>
      </c>
      <c r="K36" s="175">
        <v>0.03</v>
      </c>
      <c r="L36" s="175">
        <v>0.01</v>
      </c>
      <c r="M36" s="175">
        <v>0</v>
      </c>
      <c r="N36" s="175">
        <v>0.18299755130000001</v>
      </c>
      <c r="O36" s="175">
        <v>4.7308452199999997E-2</v>
      </c>
      <c r="P36" s="175">
        <v>4.50611463E-2</v>
      </c>
      <c r="Q36" s="175">
        <v>8.7094650999999992E-3</v>
      </c>
      <c r="R36" s="175">
        <v>4.8911180000000003E-4</v>
      </c>
      <c r="S36" s="175">
        <v>8.9400720000000001E-4</v>
      </c>
      <c r="T36" s="175">
        <v>9.2363436600000001E-2</v>
      </c>
      <c r="U36" s="175">
        <v>7.3996699999999997E-3</v>
      </c>
      <c r="V36" s="175">
        <v>1.2370379999999999E-4</v>
      </c>
      <c r="W36" s="175">
        <v>0</v>
      </c>
      <c r="X36" s="175">
        <v>5.2313180100000002E-2</v>
      </c>
      <c r="Y36" s="175">
        <v>1.4411409999999999E-3</v>
      </c>
      <c r="Z36" s="175">
        <v>7.8090102499999994E-2</v>
      </c>
      <c r="AA36" s="175">
        <v>4.4331089400000002E-2</v>
      </c>
      <c r="AB36" s="175">
        <v>9.2495874000000002E-3</v>
      </c>
      <c r="AC36" s="175">
        <v>8.3240840199999999E-2</v>
      </c>
      <c r="AD36" s="175">
        <v>4.5136346000000001E-3</v>
      </c>
      <c r="AE36" s="176">
        <v>0.88649999999999995</v>
      </c>
    </row>
    <row r="37" spans="2:31" ht="19.5" customHeight="1" x14ac:dyDescent="0.25">
      <c r="B37" s="173">
        <v>32</v>
      </c>
      <c r="C37" s="191" t="s">
        <v>249</v>
      </c>
      <c r="D37" s="174" t="s">
        <v>239</v>
      </c>
      <c r="E37" s="175">
        <v>0.05</v>
      </c>
      <c r="F37" s="175">
        <v>0.08</v>
      </c>
      <c r="G37" s="175">
        <v>2.5000000000000001E-2</v>
      </c>
      <c r="H37" s="175">
        <v>1.4999999999999999E-2</v>
      </c>
      <c r="I37" s="175">
        <v>1.6E-2</v>
      </c>
      <c r="J37" s="175">
        <v>2E-3</v>
      </c>
      <c r="K37" s="175">
        <v>0.03</v>
      </c>
      <c r="L37" s="175">
        <v>0.01</v>
      </c>
      <c r="M37" s="175">
        <v>0</v>
      </c>
      <c r="N37" s="175">
        <v>0.18299755130000001</v>
      </c>
      <c r="O37" s="175">
        <v>4.7308452199999997E-2</v>
      </c>
      <c r="P37" s="175">
        <v>4.50611463E-2</v>
      </c>
      <c r="Q37" s="175">
        <v>8.7094650999999992E-3</v>
      </c>
      <c r="R37" s="175">
        <v>4.8911180000000003E-4</v>
      </c>
      <c r="S37" s="175">
        <v>8.9400720000000001E-4</v>
      </c>
      <c r="T37" s="175">
        <v>9.2363436600000001E-2</v>
      </c>
      <c r="U37" s="175">
        <v>7.3996699999999997E-3</v>
      </c>
      <c r="V37" s="175">
        <v>1.2370379999999999E-4</v>
      </c>
      <c r="W37" s="175">
        <v>0</v>
      </c>
      <c r="X37" s="175">
        <v>5.2313180100000002E-2</v>
      </c>
      <c r="Y37" s="175">
        <v>1.4411409999999999E-3</v>
      </c>
      <c r="Z37" s="175">
        <v>7.8090102499999994E-2</v>
      </c>
      <c r="AA37" s="175">
        <v>4.4331089400000002E-2</v>
      </c>
      <c r="AB37" s="175">
        <v>9.2495874000000002E-3</v>
      </c>
      <c r="AC37" s="175">
        <v>8.3240840199999999E-2</v>
      </c>
      <c r="AD37" s="175">
        <v>4.5136346000000001E-3</v>
      </c>
      <c r="AE37" s="176">
        <v>0.88649999999999995</v>
      </c>
    </row>
    <row r="38" spans="2:31" ht="19.5" customHeight="1" x14ac:dyDescent="0.25">
      <c r="B38" s="173">
        <v>33</v>
      </c>
      <c r="C38" s="191" t="s">
        <v>278</v>
      </c>
      <c r="D38" s="174" t="s">
        <v>239</v>
      </c>
      <c r="E38" s="175">
        <v>0.05</v>
      </c>
      <c r="F38" s="175">
        <v>0.08</v>
      </c>
      <c r="G38" s="175">
        <v>2.5000000000000001E-2</v>
      </c>
      <c r="H38" s="175">
        <v>1.4999999999999999E-2</v>
      </c>
      <c r="I38" s="175">
        <v>1.6E-2</v>
      </c>
      <c r="J38" s="175">
        <v>2E-3</v>
      </c>
      <c r="K38" s="175">
        <v>0.03</v>
      </c>
      <c r="L38" s="175">
        <v>0.01</v>
      </c>
      <c r="M38" s="175">
        <v>0</v>
      </c>
      <c r="N38" s="175">
        <v>0.18210730659999999</v>
      </c>
      <c r="O38" s="175">
        <v>4.7074812000000001E-2</v>
      </c>
      <c r="P38" s="175">
        <v>3.8239529899999999E-2</v>
      </c>
      <c r="Q38" s="175">
        <v>8.7088791000000006E-3</v>
      </c>
      <c r="R38" s="175">
        <v>4.8907889999999998E-4</v>
      </c>
      <c r="S38" s="175">
        <v>9.4031659999999995E-4</v>
      </c>
      <c r="T38" s="175">
        <v>9.2357222099999997E-2</v>
      </c>
      <c r="U38" s="175">
        <v>7.3991721000000003E-3</v>
      </c>
      <c r="V38" s="175">
        <v>1.02455E-5</v>
      </c>
      <c r="W38" s="175">
        <v>0</v>
      </c>
      <c r="X38" s="175">
        <v>5.6881311400000002E-2</v>
      </c>
      <c r="Y38" s="175">
        <v>1.5669854E-3</v>
      </c>
      <c r="Z38" s="175">
        <v>8.4903432900000006E-2</v>
      </c>
      <c r="AA38" s="175">
        <v>4.4074450000000001E-2</v>
      </c>
      <c r="AB38" s="175">
        <v>9.2489650999999992E-3</v>
      </c>
      <c r="AC38" s="175">
        <v>8.1412595200000007E-2</v>
      </c>
      <c r="AD38" s="175">
        <v>4.9077775999999997E-3</v>
      </c>
      <c r="AE38" s="176">
        <v>0.88829999999999998</v>
      </c>
    </row>
    <row r="39" spans="2:31" ht="19.5" customHeight="1" x14ac:dyDescent="0.25">
      <c r="B39" s="173">
        <v>34</v>
      </c>
      <c r="C39" s="191" t="s">
        <v>1326</v>
      </c>
      <c r="D39" s="174" t="s">
        <v>239</v>
      </c>
      <c r="E39" s="175">
        <v>0.05</v>
      </c>
      <c r="F39" s="175">
        <v>0.08</v>
      </c>
      <c r="G39" s="175">
        <v>2.5000000000000001E-2</v>
      </c>
      <c r="H39" s="175">
        <v>1.4999999999999999E-2</v>
      </c>
      <c r="I39" s="175">
        <v>1.6E-2</v>
      </c>
      <c r="J39" s="175">
        <v>2E-3</v>
      </c>
      <c r="K39" s="175">
        <v>0.03</v>
      </c>
      <c r="L39" s="175">
        <v>0.01</v>
      </c>
      <c r="M39" s="175">
        <v>0</v>
      </c>
      <c r="N39" s="175">
        <v>0.1811715491</v>
      </c>
      <c r="O39" s="175">
        <v>4.6829228000000001E-2</v>
      </c>
      <c r="P39" s="175">
        <v>3.10708141E-2</v>
      </c>
      <c r="Q39" s="175">
        <v>8.7082527000000003E-3</v>
      </c>
      <c r="R39" s="175">
        <v>4.8904370000000001E-4</v>
      </c>
      <c r="S39" s="175">
        <v>8.7858849999999998E-4</v>
      </c>
      <c r="T39" s="175">
        <v>9.2350579399999994E-2</v>
      </c>
      <c r="U39" s="175">
        <v>7.3986399000000001E-3</v>
      </c>
      <c r="V39" s="175">
        <v>0</v>
      </c>
      <c r="W39" s="175">
        <v>0</v>
      </c>
      <c r="X39" s="175">
        <v>6.1682516899999998E-2</v>
      </c>
      <c r="Y39" s="175">
        <v>1.6992506E-3</v>
      </c>
      <c r="Z39" s="175">
        <v>9.2063291699999994E-2</v>
      </c>
      <c r="AA39" s="175">
        <v>4.3804694300000002E-2</v>
      </c>
      <c r="AB39" s="175">
        <v>9.2482998999999996E-3</v>
      </c>
      <c r="AC39" s="175">
        <v>7.9490917600000002E-2</v>
      </c>
      <c r="AD39" s="175">
        <v>5.3220304999999999E-3</v>
      </c>
      <c r="AE39" s="176">
        <v>0.89019999999999999</v>
      </c>
    </row>
    <row r="40" spans="2:31" ht="19.5" customHeight="1" x14ac:dyDescent="0.25">
      <c r="B40" s="173">
        <v>35</v>
      </c>
      <c r="C40" s="191" t="s">
        <v>279</v>
      </c>
      <c r="D40" s="174" t="s">
        <v>284</v>
      </c>
      <c r="E40" s="175">
        <v>0.05</v>
      </c>
      <c r="F40" s="175">
        <v>0.08</v>
      </c>
      <c r="G40" s="175">
        <v>2.5000000000000001E-2</v>
      </c>
      <c r="H40" s="175">
        <v>1.4999999999999999E-2</v>
      </c>
      <c r="I40" s="175">
        <v>1.6E-2</v>
      </c>
      <c r="J40" s="175">
        <v>2E-3</v>
      </c>
      <c r="K40" s="175">
        <v>0.03</v>
      </c>
      <c r="L40" s="175">
        <v>4.1481481000000004E-3</v>
      </c>
      <c r="M40" s="175">
        <v>0</v>
      </c>
      <c r="N40" s="175">
        <v>0</v>
      </c>
      <c r="O40" s="175">
        <v>0</v>
      </c>
      <c r="P40" s="175">
        <v>7.5209311299999998E-2</v>
      </c>
      <c r="Q40" s="175">
        <v>9.0686446999999996E-3</v>
      </c>
      <c r="R40" s="175">
        <v>4.899196E-4</v>
      </c>
      <c r="S40" s="175">
        <v>1.690037E-4</v>
      </c>
      <c r="T40" s="175">
        <v>9.2515972899999993E-2</v>
      </c>
      <c r="U40" s="175">
        <v>7.4118904000000001E-3</v>
      </c>
      <c r="V40" s="175">
        <v>2.1565635E-3</v>
      </c>
      <c r="W40" s="175">
        <v>0</v>
      </c>
      <c r="X40" s="175">
        <v>3.5127005099999997E-2</v>
      </c>
      <c r="Y40" s="175">
        <v>8.8704959999999998E-4</v>
      </c>
      <c r="Z40" s="175">
        <v>4.8145319200000002E-2</v>
      </c>
      <c r="AA40" s="175">
        <v>3.7984681800000003E-2</v>
      </c>
      <c r="AB40" s="175">
        <v>9.2648629999999999E-3</v>
      </c>
      <c r="AC40" s="175">
        <v>3.69206381E-2</v>
      </c>
      <c r="AD40" s="175">
        <v>3.0072167999999999E-3</v>
      </c>
      <c r="AE40" s="176">
        <v>0.58050000000000002</v>
      </c>
    </row>
    <row r="41" spans="2:31" ht="19.5" customHeight="1" x14ac:dyDescent="0.25">
      <c r="B41" s="173">
        <v>36</v>
      </c>
      <c r="C41" s="191" t="s">
        <v>1327</v>
      </c>
      <c r="D41" s="174" t="s">
        <v>284</v>
      </c>
      <c r="E41" s="175">
        <v>0.05</v>
      </c>
      <c r="F41" s="175">
        <v>0.08</v>
      </c>
      <c r="G41" s="175">
        <v>2.5000000000000001E-2</v>
      </c>
      <c r="H41" s="175">
        <v>1.4999999999999999E-2</v>
      </c>
      <c r="I41" s="175">
        <v>1.6E-2</v>
      </c>
      <c r="J41" s="175">
        <v>2E-3</v>
      </c>
      <c r="K41" s="175">
        <v>0.03</v>
      </c>
      <c r="L41" s="175">
        <v>0.01</v>
      </c>
      <c r="M41" s="175">
        <v>0</v>
      </c>
      <c r="N41" s="175">
        <v>0</v>
      </c>
      <c r="O41" s="175">
        <v>0</v>
      </c>
      <c r="P41" s="175">
        <v>6.12083312E-2</v>
      </c>
      <c r="Q41" s="175">
        <v>8.7069933999999998E-3</v>
      </c>
      <c r="R41" s="175">
        <v>4.8897299999999997E-4</v>
      </c>
      <c r="S41" s="175">
        <v>6.5911970000000002E-4</v>
      </c>
      <c r="T41" s="175">
        <v>9.2337224100000004E-2</v>
      </c>
      <c r="U41" s="175">
        <v>7.39757E-3</v>
      </c>
      <c r="V41" s="175">
        <v>7.4628299999999998E-5</v>
      </c>
      <c r="W41" s="175">
        <v>0</v>
      </c>
      <c r="X41" s="175">
        <v>4.1484412499999998E-2</v>
      </c>
      <c r="Y41" s="175">
        <v>1.1428265E-3</v>
      </c>
      <c r="Z41" s="175">
        <v>6.1907967600000002E-2</v>
      </c>
      <c r="AA41" s="175">
        <v>3.7467930900000002E-2</v>
      </c>
      <c r="AB41" s="175">
        <v>9.2469623999999993E-3</v>
      </c>
      <c r="AC41" s="175">
        <v>3.43421462E-2</v>
      </c>
      <c r="AD41" s="175">
        <v>3.5793174E-3</v>
      </c>
      <c r="AE41" s="176">
        <v>0.58799999999999997</v>
      </c>
    </row>
    <row r="42" spans="2:31" ht="25.5" x14ac:dyDescent="0.25">
      <c r="B42" s="173">
        <v>37</v>
      </c>
      <c r="C42" s="191" t="s">
        <v>473</v>
      </c>
      <c r="D42" s="174" t="s">
        <v>284</v>
      </c>
      <c r="E42" s="175">
        <v>0.05</v>
      </c>
      <c r="F42" s="175">
        <v>0.08</v>
      </c>
      <c r="G42" s="175">
        <v>2.5000000000000001E-2</v>
      </c>
      <c r="H42" s="175">
        <v>1.4999999999999999E-2</v>
      </c>
      <c r="I42" s="175">
        <v>1.6E-2</v>
      </c>
      <c r="J42" s="175">
        <v>2E-3</v>
      </c>
      <c r="K42" s="175">
        <v>0.03</v>
      </c>
      <c r="L42" s="175">
        <v>0.01</v>
      </c>
      <c r="M42" s="175">
        <v>0</v>
      </c>
      <c r="N42" s="175">
        <v>0</v>
      </c>
      <c r="O42" s="175">
        <v>0</v>
      </c>
      <c r="P42" s="175">
        <v>6.12083312E-2</v>
      </c>
      <c r="Q42" s="175">
        <v>8.7069933999999998E-3</v>
      </c>
      <c r="R42" s="175">
        <v>4.8897299999999997E-4</v>
      </c>
      <c r="S42" s="175">
        <v>6.5911970000000002E-4</v>
      </c>
      <c r="T42" s="175">
        <v>9.2337224100000004E-2</v>
      </c>
      <c r="U42" s="175">
        <v>7.39757E-3</v>
      </c>
      <c r="V42" s="175">
        <v>7.4628299999999998E-5</v>
      </c>
      <c r="W42" s="175">
        <v>0</v>
      </c>
      <c r="X42" s="175">
        <v>4.1484412499999998E-2</v>
      </c>
      <c r="Y42" s="175">
        <v>1.1428265E-3</v>
      </c>
      <c r="Z42" s="175">
        <v>6.1907967600000002E-2</v>
      </c>
      <c r="AA42" s="175">
        <v>3.7467930900000002E-2</v>
      </c>
      <c r="AB42" s="175">
        <v>9.2469623999999993E-3</v>
      </c>
      <c r="AC42" s="175">
        <v>3.43421462E-2</v>
      </c>
      <c r="AD42" s="175">
        <v>3.5793174E-3</v>
      </c>
      <c r="AE42" s="176">
        <v>0.58799999999999997</v>
      </c>
    </row>
    <row r="43" spans="2:31" ht="19.5" customHeight="1" x14ac:dyDescent="0.25">
      <c r="B43" s="173">
        <v>38</v>
      </c>
      <c r="C43" s="191" t="s">
        <v>280</v>
      </c>
      <c r="D43" s="174" t="s">
        <v>284</v>
      </c>
      <c r="E43" s="175">
        <v>0.05</v>
      </c>
      <c r="F43" s="175">
        <v>0.08</v>
      </c>
      <c r="G43" s="175">
        <v>2.5000000000000001E-2</v>
      </c>
      <c r="H43" s="175">
        <v>1.4999999999999999E-2</v>
      </c>
      <c r="I43" s="175">
        <v>1.6E-2</v>
      </c>
      <c r="J43" s="175">
        <v>2E-3</v>
      </c>
      <c r="K43" s="175">
        <v>0.03</v>
      </c>
      <c r="L43" s="175">
        <v>0.01</v>
      </c>
      <c r="M43" s="175">
        <v>0</v>
      </c>
      <c r="N43" s="175">
        <v>0</v>
      </c>
      <c r="O43" s="175">
        <v>0</v>
      </c>
      <c r="P43" s="175">
        <v>5.6534731900000003E-2</v>
      </c>
      <c r="Q43" s="175">
        <v>8.7136096E-3</v>
      </c>
      <c r="R43" s="175">
        <v>4.8934460000000005E-4</v>
      </c>
      <c r="S43" s="175">
        <v>5.2958580000000001E-4</v>
      </c>
      <c r="T43" s="175">
        <v>9.2407389000000006E-2</v>
      </c>
      <c r="U43" s="175">
        <v>7.4031912E-3</v>
      </c>
      <c r="V43" s="175">
        <v>9.6367369999999998E-4</v>
      </c>
      <c r="W43" s="175">
        <v>0</v>
      </c>
      <c r="X43" s="175">
        <v>4.4644947800000001E-2</v>
      </c>
      <c r="Y43" s="175">
        <v>1.229894E-3</v>
      </c>
      <c r="Z43" s="175">
        <v>6.6675120199999993E-2</v>
      </c>
      <c r="AA43" s="175">
        <v>3.7345328800000001E-2</v>
      </c>
      <c r="AB43" s="175">
        <v>9.2539890000000007E-3</v>
      </c>
      <c r="AC43" s="175">
        <v>3.3465098399999997E-2</v>
      </c>
      <c r="AD43" s="175">
        <v>3.8520116E-3</v>
      </c>
      <c r="AE43" s="176">
        <v>0.59150000000000003</v>
      </c>
    </row>
    <row r="44" spans="2:31" ht="19.5" customHeight="1" thickBot="1" x14ac:dyDescent="0.3">
      <c r="B44" s="177">
        <v>39</v>
      </c>
      <c r="C44" s="192" t="s">
        <v>281</v>
      </c>
      <c r="D44" s="178" t="s">
        <v>284</v>
      </c>
      <c r="E44" s="179">
        <v>0.05</v>
      </c>
      <c r="F44" s="179">
        <v>0.08</v>
      </c>
      <c r="G44" s="179">
        <v>2.5000000000000001E-2</v>
      </c>
      <c r="H44" s="179">
        <v>1.4999999999999999E-2</v>
      </c>
      <c r="I44" s="179">
        <v>1.6E-2</v>
      </c>
      <c r="J44" s="179">
        <v>2E-3</v>
      </c>
      <c r="K44" s="179">
        <v>0.03</v>
      </c>
      <c r="L44" s="179">
        <v>0.01</v>
      </c>
      <c r="M44" s="179">
        <v>0</v>
      </c>
      <c r="N44" s="179">
        <v>0</v>
      </c>
      <c r="O44" s="179">
        <v>0</v>
      </c>
      <c r="P44" s="179">
        <v>5.5215976100000001E-2</v>
      </c>
      <c r="Q44" s="179">
        <v>8.7098641000000008E-3</v>
      </c>
      <c r="R44" s="179">
        <v>4.8913419999999997E-4</v>
      </c>
      <c r="S44" s="179">
        <v>8.7954679999999999E-4</v>
      </c>
      <c r="T44" s="179">
        <v>9.2367667299999998E-2</v>
      </c>
      <c r="U44" s="179">
        <v>7.4000089000000003E-3</v>
      </c>
      <c r="V44" s="179">
        <v>1.8391389999999999E-4</v>
      </c>
      <c r="W44" s="179">
        <v>0</v>
      </c>
      <c r="X44" s="179">
        <v>4.5512073100000001E-2</v>
      </c>
      <c r="Y44" s="179">
        <v>1.2537818000000001E-3</v>
      </c>
      <c r="Z44" s="179">
        <v>6.79409136E-2</v>
      </c>
      <c r="AA44" s="179">
        <v>3.7287875599999999E-2</v>
      </c>
      <c r="AB44" s="179">
        <v>9.2500111000000003E-3</v>
      </c>
      <c r="AC44" s="179">
        <v>3.305773E-2</v>
      </c>
      <c r="AD44" s="179">
        <v>3.9268280999999999E-3</v>
      </c>
      <c r="AE44" s="180">
        <v>0.59150000000000003</v>
      </c>
    </row>
    <row r="45" spans="2:31" ht="24.95" customHeight="1" x14ac:dyDescent="0.25"/>
    <row r="46" spans="2:31" ht="24.95" customHeight="1" x14ac:dyDescent="0.25"/>
    <row r="47" spans="2:31" ht="24.95" customHeight="1" x14ac:dyDescent="0.25"/>
    <row r="48" spans="2:31" x14ac:dyDescent="0.25">
      <c r="C48" s="16" t="s">
        <v>286</v>
      </c>
      <c r="D48" s="16"/>
      <c r="E48" s="16"/>
      <c r="F48" s="16"/>
      <c r="G48" s="16"/>
      <c r="H48" s="16"/>
      <c r="I48" s="16"/>
      <c r="J48" s="16"/>
      <c r="K48" s="16"/>
    </row>
    <row r="49" spans="3:31" x14ac:dyDescent="0.25">
      <c r="C49" s="373" t="s">
        <v>287</v>
      </c>
      <c r="D49" s="373" t="s">
        <v>288</v>
      </c>
      <c r="E49" s="684" t="s">
        <v>30</v>
      </c>
      <c r="F49" s="684"/>
      <c r="G49" s="684"/>
      <c r="H49" s="684"/>
      <c r="I49" s="684"/>
      <c r="J49" s="684"/>
      <c r="K49" s="684"/>
    </row>
    <row r="50" spans="3:31" x14ac:dyDescent="0.25">
      <c r="C50" s="685" t="s">
        <v>289</v>
      </c>
      <c r="D50" s="374" t="s">
        <v>77</v>
      </c>
      <c r="E50" s="685" t="s">
        <v>290</v>
      </c>
      <c r="F50" s="685"/>
      <c r="G50" s="685"/>
      <c r="H50" s="685"/>
      <c r="I50" s="685"/>
      <c r="J50" s="685"/>
      <c r="K50" s="685"/>
    </row>
    <row r="51" spans="3:31" ht="12.75" customHeight="1" x14ac:dyDescent="0.25">
      <c r="C51" s="643"/>
      <c r="D51" s="30" t="s">
        <v>78</v>
      </c>
      <c r="E51" s="643" t="s">
        <v>87</v>
      </c>
      <c r="F51" s="643"/>
      <c r="G51" s="643"/>
      <c r="H51" s="643"/>
      <c r="I51" s="643"/>
      <c r="J51" s="643"/>
      <c r="K51" s="643"/>
    </row>
    <row r="52" spans="3:31" ht="12.75" customHeight="1" x14ac:dyDescent="0.25">
      <c r="C52" s="643"/>
      <c r="D52" s="30" t="s">
        <v>79</v>
      </c>
      <c r="E52" s="643" t="s">
        <v>84</v>
      </c>
      <c r="F52" s="643"/>
      <c r="G52" s="643"/>
      <c r="H52" s="643"/>
      <c r="I52" s="643"/>
      <c r="J52" s="643"/>
      <c r="K52" s="643"/>
    </row>
    <row r="53" spans="3:31" ht="12.75" customHeight="1" x14ac:dyDescent="0.2">
      <c r="C53" s="643"/>
      <c r="D53" s="30" t="s">
        <v>80</v>
      </c>
      <c r="E53" s="643" t="s">
        <v>291</v>
      </c>
      <c r="F53" s="643"/>
      <c r="G53" s="643"/>
      <c r="H53" s="643"/>
      <c r="I53" s="643"/>
      <c r="J53" s="643"/>
      <c r="K53" s="643"/>
      <c r="P53" s="16" t="s">
        <v>306</v>
      </c>
      <c r="Q53" s="155"/>
      <c r="R53" s="155"/>
      <c r="S53" s="155"/>
      <c r="T53" s="155"/>
      <c r="U53" s="155"/>
      <c r="V53" s="155"/>
      <c r="W53" s="155"/>
      <c r="X53" s="155"/>
      <c r="Y53" s="155"/>
      <c r="Z53" s="155"/>
      <c r="AA53" s="155"/>
      <c r="AB53" s="155"/>
      <c r="AC53" s="155"/>
      <c r="AD53" s="155"/>
      <c r="AE53" s="155"/>
    </row>
    <row r="54" spans="3:31" x14ac:dyDescent="0.25">
      <c r="C54" s="643"/>
      <c r="D54" s="30" t="s">
        <v>82</v>
      </c>
      <c r="E54" s="643" t="s">
        <v>292</v>
      </c>
      <c r="F54" s="643"/>
      <c r="G54" s="643"/>
      <c r="H54" s="643"/>
      <c r="I54" s="643"/>
      <c r="J54" s="643"/>
      <c r="K54" s="643"/>
      <c r="P54" s="691" t="s">
        <v>890</v>
      </c>
      <c r="Q54" s="691"/>
      <c r="R54" s="691"/>
      <c r="S54" s="691"/>
      <c r="T54" s="691"/>
      <c r="U54" s="691"/>
      <c r="V54" s="691"/>
      <c r="W54" s="691"/>
      <c r="X54" s="691"/>
      <c r="Y54" s="691"/>
      <c r="Z54" s="691"/>
      <c r="AA54" s="691"/>
      <c r="AB54" s="691"/>
      <c r="AC54" s="691"/>
      <c r="AD54" s="691"/>
      <c r="AE54" s="691"/>
    </row>
    <row r="55" spans="3:31" x14ac:dyDescent="0.25">
      <c r="C55" s="643"/>
      <c r="D55" s="30" t="s">
        <v>83</v>
      </c>
      <c r="E55" s="643" t="s">
        <v>81</v>
      </c>
      <c r="F55" s="643"/>
      <c r="G55" s="643"/>
      <c r="H55" s="643"/>
      <c r="I55" s="643"/>
      <c r="J55" s="643"/>
      <c r="K55" s="643"/>
      <c r="P55" s="691"/>
      <c r="Q55" s="691"/>
      <c r="R55" s="691"/>
      <c r="S55" s="691"/>
      <c r="T55" s="691"/>
      <c r="U55" s="691"/>
      <c r="V55" s="691"/>
      <c r="W55" s="691"/>
      <c r="X55" s="691"/>
      <c r="Y55" s="691"/>
      <c r="Z55" s="691"/>
      <c r="AA55" s="691"/>
      <c r="AB55" s="691"/>
      <c r="AC55" s="691"/>
      <c r="AD55" s="691"/>
      <c r="AE55" s="691"/>
    </row>
    <row r="56" spans="3:31" x14ac:dyDescent="0.25">
      <c r="C56" s="643"/>
      <c r="D56" s="30" t="s">
        <v>85</v>
      </c>
      <c r="E56" s="643" t="s">
        <v>293</v>
      </c>
      <c r="F56" s="643"/>
      <c r="G56" s="643"/>
      <c r="H56" s="643"/>
      <c r="I56" s="643"/>
      <c r="J56" s="643"/>
      <c r="K56" s="643"/>
      <c r="P56" s="691"/>
      <c r="Q56" s="691"/>
      <c r="R56" s="691"/>
      <c r="S56" s="691"/>
      <c r="T56" s="691"/>
      <c r="U56" s="691"/>
      <c r="V56" s="691"/>
      <c r="W56" s="691"/>
      <c r="X56" s="691"/>
      <c r="Y56" s="691"/>
      <c r="Z56" s="691"/>
      <c r="AA56" s="691"/>
      <c r="AB56" s="691"/>
      <c r="AC56" s="691"/>
      <c r="AD56" s="691"/>
      <c r="AE56" s="691"/>
    </row>
    <row r="57" spans="3:31" x14ac:dyDescent="0.25">
      <c r="C57" s="643"/>
      <c r="D57" s="30" t="s">
        <v>86</v>
      </c>
      <c r="E57" s="643" t="s">
        <v>89</v>
      </c>
      <c r="F57" s="643"/>
      <c r="G57" s="643"/>
      <c r="H57" s="643"/>
      <c r="I57" s="643"/>
      <c r="J57" s="643"/>
      <c r="K57" s="643"/>
      <c r="P57" s="691"/>
      <c r="Q57" s="691"/>
      <c r="R57" s="691"/>
      <c r="S57" s="691"/>
      <c r="T57" s="691"/>
      <c r="U57" s="691"/>
      <c r="V57" s="691"/>
      <c r="W57" s="691"/>
      <c r="X57" s="691"/>
      <c r="Y57" s="691"/>
      <c r="Z57" s="691"/>
      <c r="AA57" s="691"/>
      <c r="AB57" s="691"/>
      <c r="AC57" s="691"/>
      <c r="AD57" s="691"/>
      <c r="AE57" s="691"/>
    </row>
    <row r="58" spans="3:31" x14ac:dyDescent="0.25">
      <c r="C58" s="686"/>
      <c r="D58" s="375" t="s">
        <v>88</v>
      </c>
      <c r="E58" s="686" t="s">
        <v>294</v>
      </c>
      <c r="F58" s="686"/>
      <c r="G58" s="686"/>
      <c r="H58" s="686"/>
      <c r="I58" s="686"/>
      <c r="J58" s="686"/>
      <c r="K58" s="686"/>
      <c r="P58" s="691"/>
      <c r="Q58" s="691"/>
      <c r="R58" s="691"/>
      <c r="S58" s="691"/>
      <c r="T58" s="691"/>
      <c r="U58" s="691"/>
      <c r="V58" s="691"/>
      <c r="W58" s="691"/>
      <c r="X58" s="691"/>
      <c r="Y58" s="691"/>
      <c r="Z58" s="691"/>
      <c r="AA58" s="691"/>
      <c r="AB58" s="691"/>
      <c r="AC58" s="691"/>
      <c r="AD58" s="691"/>
      <c r="AE58" s="691"/>
    </row>
    <row r="59" spans="3:31" x14ac:dyDescent="0.25">
      <c r="C59" s="685" t="s">
        <v>295</v>
      </c>
      <c r="D59" s="374" t="s">
        <v>31</v>
      </c>
      <c r="E59" s="685" t="s">
        <v>296</v>
      </c>
      <c r="F59" s="685"/>
      <c r="G59" s="685"/>
      <c r="H59" s="685"/>
      <c r="I59" s="685"/>
      <c r="J59" s="685"/>
      <c r="K59" s="685"/>
      <c r="P59" s="691"/>
      <c r="Q59" s="691"/>
      <c r="R59" s="691"/>
      <c r="S59" s="691"/>
      <c r="T59" s="691"/>
      <c r="U59" s="691"/>
      <c r="V59" s="691"/>
      <c r="W59" s="691"/>
      <c r="X59" s="691"/>
      <c r="Y59" s="691"/>
      <c r="Z59" s="691"/>
      <c r="AA59" s="691"/>
      <c r="AB59" s="691"/>
      <c r="AC59" s="691"/>
      <c r="AD59" s="691"/>
      <c r="AE59" s="691"/>
    </row>
    <row r="60" spans="3:31" x14ac:dyDescent="0.25">
      <c r="C60" s="643"/>
      <c r="D60" s="30" t="s">
        <v>27</v>
      </c>
      <c r="E60" s="643" t="s">
        <v>90</v>
      </c>
      <c r="F60" s="643"/>
      <c r="G60" s="643"/>
      <c r="H60" s="643"/>
      <c r="I60" s="643"/>
      <c r="J60" s="643"/>
      <c r="K60" s="643"/>
      <c r="P60" s="691"/>
      <c r="Q60" s="691"/>
      <c r="R60" s="691"/>
      <c r="S60" s="691"/>
      <c r="T60" s="691"/>
      <c r="U60" s="691"/>
      <c r="V60" s="691"/>
      <c r="W60" s="691"/>
      <c r="X60" s="691"/>
      <c r="Y60" s="691"/>
      <c r="Z60" s="691"/>
      <c r="AA60" s="691"/>
      <c r="AB60" s="691"/>
      <c r="AC60" s="691"/>
      <c r="AD60" s="691"/>
      <c r="AE60" s="691"/>
    </row>
    <row r="61" spans="3:31" x14ac:dyDescent="0.25">
      <c r="C61" s="643"/>
      <c r="D61" s="30" t="s">
        <v>28</v>
      </c>
      <c r="E61" s="643" t="s">
        <v>297</v>
      </c>
      <c r="F61" s="643"/>
      <c r="G61" s="643"/>
      <c r="H61" s="643"/>
      <c r="I61" s="643"/>
      <c r="J61" s="643"/>
      <c r="K61" s="643"/>
      <c r="P61" s="691"/>
      <c r="Q61" s="691"/>
      <c r="R61" s="691"/>
      <c r="S61" s="691"/>
      <c r="T61" s="691"/>
      <c r="U61" s="691"/>
      <c r="V61" s="691"/>
      <c r="W61" s="691"/>
      <c r="X61" s="691"/>
      <c r="Y61" s="691"/>
      <c r="Z61" s="691"/>
      <c r="AA61" s="691"/>
      <c r="AB61" s="691"/>
      <c r="AC61" s="691"/>
      <c r="AD61" s="691"/>
      <c r="AE61" s="691"/>
    </row>
    <row r="62" spans="3:31" x14ac:dyDescent="0.25">
      <c r="C62" s="643"/>
      <c r="D62" s="30" t="s">
        <v>29</v>
      </c>
      <c r="E62" s="643" t="s">
        <v>124</v>
      </c>
      <c r="F62" s="643"/>
      <c r="G62" s="643"/>
      <c r="H62" s="643"/>
      <c r="I62" s="643"/>
      <c r="J62" s="643"/>
      <c r="K62" s="643"/>
      <c r="P62" s="691"/>
      <c r="Q62" s="691"/>
      <c r="R62" s="691"/>
      <c r="S62" s="691"/>
      <c r="T62" s="691"/>
      <c r="U62" s="691"/>
      <c r="V62" s="691"/>
      <c r="W62" s="691"/>
      <c r="X62" s="691"/>
      <c r="Y62" s="691"/>
      <c r="Z62" s="691"/>
      <c r="AA62" s="691"/>
      <c r="AB62" s="691"/>
      <c r="AC62" s="691"/>
      <c r="AD62" s="691"/>
      <c r="AE62" s="691"/>
    </row>
    <row r="63" spans="3:31" x14ac:dyDescent="0.25">
      <c r="C63" s="643"/>
      <c r="D63" s="30" t="s">
        <v>91</v>
      </c>
      <c r="E63" s="643" t="s">
        <v>298</v>
      </c>
      <c r="F63" s="643"/>
      <c r="G63" s="643"/>
      <c r="H63" s="643"/>
      <c r="I63" s="643"/>
      <c r="J63" s="643"/>
      <c r="K63" s="643"/>
      <c r="P63" s="691"/>
      <c r="Q63" s="691"/>
      <c r="R63" s="691"/>
      <c r="S63" s="691"/>
      <c r="T63" s="691"/>
      <c r="U63" s="691"/>
      <c r="V63" s="691"/>
      <c r="W63" s="691"/>
      <c r="X63" s="691"/>
      <c r="Y63" s="691"/>
      <c r="Z63" s="691"/>
      <c r="AA63" s="691"/>
      <c r="AB63" s="691"/>
      <c r="AC63" s="691"/>
      <c r="AD63" s="691"/>
      <c r="AE63" s="691"/>
    </row>
    <row r="64" spans="3:31" x14ac:dyDescent="0.25">
      <c r="C64" s="643"/>
      <c r="D64" s="30" t="s">
        <v>93</v>
      </c>
      <c r="E64" s="643" t="s">
        <v>92</v>
      </c>
      <c r="F64" s="643"/>
      <c r="G64" s="643"/>
      <c r="H64" s="643"/>
      <c r="I64" s="643"/>
      <c r="J64" s="643"/>
      <c r="K64" s="643"/>
      <c r="P64" s="691"/>
      <c r="Q64" s="691"/>
      <c r="R64" s="691"/>
      <c r="S64" s="691"/>
      <c r="T64" s="691"/>
      <c r="U64" s="691"/>
      <c r="V64" s="691"/>
      <c r="W64" s="691"/>
      <c r="X64" s="691"/>
      <c r="Y64" s="691"/>
      <c r="Z64" s="691"/>
      <c r="AA64" s="691"/>
      <c r="AB64" s="691"/>
      <c r="AC64" s="691"/>
      <c r="AD64" s="691"/>
      <c r="AE64" s="691"/>
    </row>
    <row r="65" spans="2:31" x14ac:dyDescent="0.25">
      <c r="C65" s="643"/>
      <c r="D65" s="30" t="s">
        <v>95</v>
      </c>
      <c r="E65" s="643" t="s">
        <v>125</v>
      </c>
      <c r="F65" s="643"/>
      <c r="G65" s="643"/>
      <c r="H65" s="643"/>
      <c r="I65" s="643"/>
      <c r="J65" s="643"/>
      <c r="K65" s="643"/>
      <c r="P65" s="691"/>
      <c r="Q65" s="691"/>
      <c r="R65" s="691"/>
      <c r="S65" s="691"/>
      <c r="T65" s="691"/>
      <c r="U65" s="691"/>
      <c r="V65" s="691"/>
      <c r="W65" s="691"/>
      <c r="X65" s="691"/>
      <c r="Y65" s="691"/>
      <c r="Z65" s="691"/>
      <c r="AA65" s="691"/>
      <c r="AB65" s="691"/>
      <c r="AC65" s="691"/>
      <c r="AD65" s="691"/>
      <c r="AE65" s="691"/>
    </row>
    <row r="66" spans="2:31" x14ac:dyDescent="0.25">
      <c r="C66" s="643"/>
      <c r="D66" s="30" t="s">
        <v>96</v>
      </c>
      <c r="E66" s="643" t="s">
        <v>94</v>
      </c>
      <c r="F66" s="643"/>
      <c r="G66" s="643"/>
      <c r="H66" s="643"/>
      <c r="I66" s="643"/>
      <c r="J66" s="643"/>
      <c r="K66" s="643"/>
      <c r="P66" s="691"/>
      <c r="Q66" s="691"/>
      <c r="R66" s="691"/>
      <c r="S66" s="691"/>
      <c r="T66" s="691"/>
      <c r="U66" s="691"/>
      <c r="V66" s="691"/>
      <c r="W66" s="691"/>
      <c r="X66" s="691"/>
      <c r="Y66" s="691"/>
      <c r="Z66" s="691"/>
      <c r="AA66" s="691"/>
      <c r="AB66" s="691"/>
      <c r="AC66" s="691"/>
      <c r="AD66" s="691"/>
      <c r="AE66" s="691"/>
    </row>
    <row r="67" spans="2:31" x14ac:dyDescent="0.25">
      <c r="C67" s="643"/>
      <c r="D67" s="30" t="s">
        <v>97</v>
      </c>
      <c r="E67" s="643" t="s">
        <v>299</v>
      </c>
      <c r="F67" s="643"/>
      <c r="G67" s="643"/>
      <c r="H67" s="643"/>
      <c r="I67" s="643"/>
      <c r="J67" s="643"/>
      <c r="K67" s="643"/>
      <c r="P67" s="691"/>
      <c r="Q67" s="691"/>
      <c r="R67" s="691"/>
      <c r="S67" s="691"/>
      <c r="T67" s="691"/>
      <c r="U67" s="691"/>
      <c r="V67" s="691"/>
      <c r="W67" s="691"/>
      <c r="X67" s="691"/>
      <c r="Y67" s="691"/>
      <c r="Z67" s="691"/>
      <c r="AA67" s="691"/>
      <c r="AB67" s="691"/>
      <c r="AC67" s="691"/>
      <c r="AD67" s="691"/>
      <c r="AE67" s="691"/>
    </row>
    <row r="68" spans="2:31" x14ac:dyDescent="0.25">
      <c r="C68" s="686"/>
      <c r="D68" s="375" t="s">
        <v>285</v>
      </c>
      <c r="E68" s="686" t="s">
        <v>300</v>
      </c>
      <c r="F68" s="686"/>
      <c r="G68" s="686"/>
      <c r="H68" s="686"/>
      <c r="I68" s="686"/>
      <c r="J68" s="686"/>
      <c r="K68" s="686"/>
    </row>
    <row r="69" spans="2:31" x14ac:dyDescent="0.25">
      <c r="C69" s="685" t="s">
        <v>301</v>
      </c>
      <c r="D69" s="374" t="s">
        <v>98</v>
      </c>
      <c r="E69" s="685" t="s">
        <v>99</v>
      </c>
      <c r="F69" s="685"/>
      <c r="G69" s="685"/>
      <c r="H69" s="685"/>
      <c r="I69" s="685"/>
      <c r="J69" s="685"/>
      <c r="K69" s="685"/>
    </row>
    <row r="70" spans="2:31" x14ac:dyDescent="0.25">
      <c r="C70" s="643"/>
      <c r="D70" s="30" t="s">
        <v>100</v>
      </c>
      <c r="E70" s="643" t="s">
        <v>101</v>
      </c>
      <c r="F70" s="643"/>
      <c r="G70" s="643"/>
      <c r="H70" s="643"/>
      <c r="I70" s="643"/>
      <c r="J70" s="643"/>
      <c r="K70" s="643"/>
    </row>
    <row r="71" spans="2:31" x14ac:dyDescent="0.25">
      <c r="C71" s="643"/>
      <c r="D71" s="30" t="s">
        <v>102</v>
      </c>
      <c r="E71" s="643" t="s">
        <v>126</v>
      </c>
      <c r="F71" s="643"/>
      <c r="G71" s="643"/>
      <c r="H71" s="643"/>
      <c r="I71" s="643"/>
      <c r="J71" s="643"/>
      <c r="K71" s="643"/>
    </row>
    <row r="72" spans="2:31" x14ac:dyDescent="0.25">
      <c r="C72" s="643"/>
      <c r="D72" s="30" t="s">
        <v>103</v>
      </c>
      <c r="E72" s="643" t="s">
        <v>302</v>
      </c>
      <c r="F72" s="643"/>
      <c r="G72" s="643"/>
      <c r="H72" s="643"/>
      <c r="I72" s="643"/>
      <c r="J72" s="643"/>
      <c r="K72" s="643"/>
    </row>
    <row r="73" spans="2:31" ht="12.75" customHeight="1" x14ac:dyDescent="0.25">
      <c r="C73" s="686"/>
      <c r="D73" s="375" t="s">
        <v>104</v>
      </c>
      <c r="E73" s="686" t="s">
        <v>105</v>
      </c>
      <c r="F73" s="686"/>
      <c r="G73" s="686"/>
      <c r="H73" s="686"/>
      <c r="I73" s="686"/>
      <c r="J73" s="686"/>
      <c r="K73" s="686"/>
    </row>
    <row r="74" spans="2:31" x14ac:dyDescent="0.25">
      <c r="C74" s="685" t="s">
        <v>303</v>
      </c>
      <c r="D74" s="374" t="s">
        <v>106</v>
      </c>
      <c r="E74" s="685" t="s">
        <v>304</v>
      </c>
      <c r="F74" s="685"/>
      <c r="G74" s="685"/>
      <c r="H74" s="685"/>
      <c r="I74" s="685"/>
      <c r="J74" s="685"/>
      <c r="K74" s="685"/>
    </row>
    <row r="75" spans="2:31" ht="12.75" customHeight="1" x14ac:dyDescent="0.25">
      <c r="C75" s="686"/>
      <c r="D75" s="375" t="s">
        <v>107</v>
      </c>
      <c r="E75" s="692" t="s">
        <v>305</v>
      </c>
      <c r="F75" s="692"/>
      <c r="G75" s="692"/>
      <c r="H75" s="692"/>
      <c r="I75" s="692"/>
      <c r="J75" s="692"/>
      <c r="K75" s="692"/>
    </row>
    <row r="78" spans="2:31" ht="24.95" customHeight="1" x14ac:dyDescent="0.25">
      <c r="B78" s="11" t="s">
        <v>1328</v>
      </c>
    </row>
    <row r="79" spans="2:31" ht="24.95" customHeight="1" x14ac:dyDescent="0.25"/>
    <row r="80" spans="2:31" ht="24.95" customHeight="1" x14ac:dyDescent="0.25"/>
    <row r="81" ht="24.95" customHeight="1" x14ac:dyDescent="0.25"/>
    <row r="82" ht="24.95" customHeight="1" x14ac:dyDescent="0.25"/>
    <row r="83" ht="24.95" customHeight="1" x14ac:dyDescent="0.25"/>
    <row r="84" ht="24.95" customHeight="1" x14ac:dyDescent="0.25"/>
    <row r="85" ht="24.95" customHeight="1" x14ac:dyDescent="0.25"/>
    <row r="86" ht="24.95" customHeight="1" x14ac:dyDescent="0.25"/>
    <row r="87" ht="24.95" customHeight="1" x14ac:dyDescent="0.25"/>
    <row r="88" ht="24.95" customHeight="1" x14ac:dyDescent="0.25"/>
    <row r="89" ht="24.95" customHeight="1" x14ac:dyDescent="0.25"/>
    <row r="90" ht="24.95" customHeight="1" x14ac:dyDescent="0.25"/>
    <row r="91" ht="24.95" customHeight="1" x14ac:dyDescent="0.25"/>
    <row r="92" ht="24.95" customHeight="1" x14ac:dyDescent="0.25"/>
    <row r="93" ht="24.95" customHeight="1" x14ac:dyDescent="0.25"/>
    <row r="94" ht="24.95" customHeight="1" x14ac:dyDescent="0.25"/>
    <row r="95" ht="24.95" customHeight="1" x14ac:dyDescent="0.25"/>
    <row r="96" ht="24.95" customHeight="1" x14ac:dyDescent="0.25"/>
    <row r="97" ht="24.95" customHeight="1" x14ac:dyDescent="0.25"/>
    <row r="98" ht="24.95" customHeight="1" x14ac:dyDescent="0.25"/>
    <row r="502" spans="2:2" x14ac:dyDescent="0.25">
      <c r="B502" s="11" t="s">
        <v>265</v>
      </c>
    </row>
  </sheetData>
  <mergeCells count="43">
    <mergeCell ref="E73:K73"/>
    <mergeCell ref="C74:C75"/>
    <mergeCell ref="E74:K74"/>
    <mergeCell ref="E75:K75"/>
    <mergeCell ref="E64:K64"/>
    <mergeCell ref="E65:K65"/>
    <mergeCell ref="E66:K66"/>
    <mergeCell ref="E67:K67"/>
    <mergeCell ref="E68:K68"/>
    <mergeCell ref="C69:C73"/>
    <mergeCell ref="E69:K69"/>
    <mergeCell ref="E70:K70"/>
    <mergeCell ref="E71:K71"/>
    <mergeCell ref="E72:K72"/>
    <mergeCell ref="C59:C68"/>
    <mergeCell ref="E59:K59"/>
    <mergeCell ref="E63:K63"/>
    <mergeCell ref="E54:K54"/>
    <mergeCell ref="E55:K55"/>
    <mergeCell ref="E56:K56"/>
    <mergeCell ref="E57:K57"/>
    <mergeCell ref="E58:K58"/>
    <mergeCell ref="E52:K52"/>
    <mergeCell ref="E53:K53"/>
    <mergeCell ref="E60:K60"/>
    <mergeCell ref="E61:K61"/>
    <mergeCell ref="E62:K62"/>
    <mergeCell ref="P54:AE67"/>
    <mergeCell ref="B1:AE1"/>
    <mergeCell ref="AD2:AE2"/>
    <mergeCell ref="B12:B13"/>
    <mergeCell ref="C12:C13"/>
    <mergeCell ref="D12:D13"/>
    <mergeCell ref="E12:M12"/>
    <mergeCell ref="N12:W12"/>
    <mergeCell ref="X12:AB12"/>
    <mergeCell ref="AC12:AD12"/>
    <mergeCell ref="AE12:AE13"/>
    <mergeCell ref="AD3:AE3"/>
    <mergeCell ref="E49:K49"/>
    <mergeCell ref="C50:C58"/>
    <mergeCell ref="E50:K50"/>
    <mergeCell ref="E51:K51"/>
  </mergeCells>
  <conditionalFormatting sqref="E14:AE44">
    <cfRule type="cellIs" dxfId="1" priority="1" operator="equal">
      <formula>0</formula>
    </cfRule>
  </conditionalFormatting>
  <printOptions horizontalCentered="1"/>
  <pageMargins left="0.51181102362204722" right="0.51181102362204722" top="0.98425196850393704" bottom="0.78740157480314965" header="0.31496062992125984" footer="0.31496062992125984"/>
  <pageSetup paperSize="9" scale="49" orientation="landscape" r:id="rId1"/>
  <headerFooter>
    <oddHeader>&amp;L  
         &amp;G</oddHeader>
    <oddFooter xml:space="preserve">&amp;L&amp;"Arial Narrow,Normal"&amp;10           &amp;A
           &amp;F </oddFooter>
  </headerFooter>
  <rowBreaks count="1" manualBreakCount="1">
    <brk id="45" max="31" man="1"/>
  </rowBreaks>
  <colBreaks count="1" manualBreakCount="1">
    <brk id="37" max="1048575" man="1"/>
  </colBreaks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09826-F4F9-41E9-803B-C58C15B7C863}">
  <sheetPr codeName="Planilha33">
    <pageSetUpPr fitToPage="1"/>
  </sheetPr>
  <dimension ref="B1:AN469"/>
  <sheetViews>
    <sheetView showGridLines="0" view="pageBreakPreview" zoomScale="70" zoomScaleNormal="85" zoomScaleSheetLayoutView="70" workbookViewId="0">
      <selection activeCell="B1" sqref="B1:AB2"/>
    </sheetView>
  </sheetViews>
  <sheetFormatPr defaultRowHeight="12.75" x14ac:dyDescent="0.25"/>
  <cols>
    <col min="1" max="1" width="1.7109375" style="11" customWidth="1"/>
    <col min="2" max="2" width="10.85546875" style="11" customWidth="1"/>
    <col min="3" max="3" width="42.5703125" style="11" customWidth="1"/>
    <col min="4" max="4" width="11.7109375" style="11" customWidth="1"/>
    <col min="5" max="5" width="12.28515625" style="11" customWidth="1"/>
    <col min="6" max="7" width="23.5703125" style="11" customWidth="1"/>
    <col min="8" max="8" width="17.28515625" style="11" customWidth="1"/>
    <col min="9" max="9" width="15.85546875" style="11" customWidth="1"/>
    <col min="10" max="10" width="9.140625" style="11" customWidth="1"/>
    <col min="11" max="11" width="9.42578125" style="11" customWidth="1"/>
    <col min="12" max="12" width="9.140625" style="11" customWidth="1"/>
    <col min="13" max="13" width="9.42578125" style="11" customWidth="1"/>
    <col min="14" max="14" width="9.140625" style="11" customWidth="1"/>
    <col min="15" max="15" width="9.42578125" style="11" customWidth="1"/>
    <col min="16" max="16" width="9.140625" style="11" customWidth="1"/>
    <col min="17" max="17" width="9.42578125" style="11" customWidth="1"/>
    <col min="18" max="19" width="13.5703125" style="11" customWidth="1"/>
    <col min="20" max="20" width="9.140625" style="11" customWidth="1"/>
    <col min="21" max="21" width="9.42578125" style="11" customWidth="1"/>
    <col min="22" max="22" width="9.140625" style="11" customWidth="1"/>
    <col min="23" max="23" width="9.42578125" style="11" customWidth="1"/>
    <col min="24" max="24" width="9.140625" style="11" customWidth="1"/>
    <col min="25" max="25" width="9.42578125" style="11" customWidth="1"/>
    <col min="26" max="26" width="9.140625" style="11" customWidth="1"/>
    <col min="27" max="28" width="9.42578125" style="11" customWidth="1"/>
    <col min="29" max="29" width="1.7109375" style="11" customWidth="1"/>
    <col min="30" max="16384" width="9.140625" style="11"/>
  </cols>
  <sheetData>
    <row r="1" spans="2:29" s="60" customFormat="1" ht="50.1" customHeight="1" x14ac:dyDescent="0.25">
      <c r="B1" s="654" t="s">
        <v>1333</v>
      </c>
      <c r="C1" s="654"/>
      <c r="D1" s="654"/>
      <c r="E1" s="654"/>
      <c r="F1" s="654"/>
      <c r="G1" s="654"/>
      <c r="H1" s="654"/>
      <c r="I1" s="654"/>
      <c r="J1" s="654"/>
      <c r="K1" s="654"/>
      <c r="L1" s="654"/>
      <c r="M1" s="654"/>
      <c r="N1" s="654"/>
      <c r="O1" s="654"/>
      <c r="P1" s="654"/>
      <c r="Q1" s="654"/>
      <c r="R1" s="654"/>
      <c r="S1" s="654"/>
      <c r="T1" s="654"/>
      <c r="U1" s="654"/>
      <c r="V1" s="654"/>
      <c r="W1" s="654"/>
      <c r="X1" s="654"/>
      <c r="Y1" s="654"/>
      <c r="Z1" s="654"/>
      <c r="AA1" s="654"/>
      <c r="AB1" s="654"/>
      <c r="AC1" s="132"/>
    </row>
    <row r="2" spans="2:29" s="60" customFormat="1" ht="16.5" x14ac:dyDescent="0.25"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Y2" s="32"/>
      <c r="Z2" s="91" t="s">
        <v>22</v>
      </c>
      <c r="AA2" s="689" t="str">
        <f>'DADOS DA OBRA'!$J$21</f>
        <v>10/04/2026</v>
      </c>
      <c r="AB2" s="689"/>
    </row>
    <row r="3" spans="2:29" s="61" customFormat="1" ht="13.5" customHeight="1" x14ac:dyDescent="0.25">
      <c r="B3" s="84" t="s">
        <v>11</v>
      </c>
      <c r="C3" s="89" t="str">
        <f>'ORÇAMENTO RESUMO (SD)'!C3</f>
        <v>CONCLUSÃO DO REMANESCENTE DA OBRA DE REFORMA E AMPLIAÇÃO DA EFG EM ARTES BASILEU FRANÇA, LOCALIZADA EM GOIÂNIA-GO.</v>
      </c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Y3" s="32"/>
      <c r="Z3" s="91" t="s">
        <v>12</v>
      </c>
      <c r="AA3" s="689" t="str">
        <f>'CAPA - ORÇAMENTO'!$D$18</f>
        <v>00</v>
      </c>
      <c r="AB3" s="689"/>
    </row>
    <row r="4" spans="2:29" s="61" customFormat="1" ht="13.5" customHeight="1" x14ac:dyDescent="0.25">
      <c r="B4" s="84" t="s">
        <v>13</v>
      </c>
      <c r="C4" s="88" t="str">
        <f>'DADOS DA OBRA'!$B$15&amp;", "&amp;'DADOS DA OBRA'!$B$18&amp;""</f>
        <v>AVENIDA UNIVERSITÁRIA, N. 1750, SETOR UNIVERSITÁRIO</v>
      </c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32"/>
      <c r="Z4" s="32"/>
      <c r="AA4" s="91"/>
      <c r="AB4" s="91"/>
    </row>
    <row r="5" spans="2:29" s="61" customFormat="1" ht="13.5" x14ac:dyDescent="0.25">
      <c r="B5" s="84" t="s">
        <v>262</v>
      </c>
      <c r="C5" s="33" t="str">
        <f>'DADOS DA OBRA'!$J$18 &amp; "-" &amp; 'DADOS DA OBRA'!$M$18</f>
        <v>GOIÂNIA-GO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</row>
    <row r="6" spans="2:29" s="61" customFormat="1" ht="13.5" x14ac:dyDescent="0.25">
      <c r="B6" s="84"/>
      <c r="C6" s="33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</row>
    <row r="7" spans="2:29" s="61" customFormat="1" ht="13.5" x14ac:dyDescent="0.25">
      <c r="B7" s="84"/>
      <c r="C7" s="33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</row>
    <row r="8" spans="2:29" s="61" customFormat="1" ht="13.5" x14ac:dyDescent="0.25">
      <c r="B8" s="84"/>
      <c r="C8" s="33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</row>
    <row r="9" spans="2:29" s="61" customFormat="1" ht="13.5" x14ac:dyDescent="0.25">
      <c r="B9" s="84"/>
      <c r="C9" s="33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</row>
    <row r="10" spans="2:29" s="61" customFormat="1" ht="15" customHeight="1" x14ac:dyDescent="0.25">
      <c r="B10" s="62"/>
      <c r="C10" s="63"/>
      <c r="D10" s="65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</row>
    <row r="11" spans="2:29" s="67" customFormat="1" ht="6.95" customHeight="1" thickBot="1" x14ac:dyDescent="0.3">
      <c r="D11" s="27"/>
    </row>
    <row r="12" spans="2:29" ht="21" customHeight="1" thickBot="1" x14ac:dyDescent="0.3">
      <c r="B12" s="659" t="s">
        <v>16</v>
      </c>
      <c r="C12" s="659" t="s">
        <v>311</v>
      </c>
      <c r="D12" s="659" t="s">
        <v>312</v>
      </c>
      <c r="E12" s="659" t="s">
        <v>313</v>
      </c>
      <c r="F12" s="659" t="s">
        <v>317</v>
      </c>
      <c r="G12" s="659" t="s">
        <v>314</v>
      </c>
      <c r="H12" s="659" t="s">
        <v>315</v>
      </c>
      <c r="I12" s="659" t="s">
        <v>316</v>
      </c>
      <c r="J12" s="559" t="s">
        <v>324</v>
      </c>
      <c r="K12" s="559"/>
      <c r="L12" s="559"/>
      <c r="M12" s="559"/>
      <c r="N12" s="559"/>
      <c r="O12" s="559"/>
      <c r="P12" s="559"/>
      <c r="Q12" s="559"/>
      <c r="R12" s="559"/>
      <c r="S12" s="559"/>
      <c r="T12" s="559" t="s">
        <v>325</v>
      </c>
      <c r="U12" s="559"/>
      <c r="V12" s="559"/>
      <c r="W12" s="559"/>
      <c r="X12" s="559"/>
      <c r="Y12" s="559"/>
      <c r="Z12" s="659" t="s">
        <v>329</v>
      </c>
      <c r="AA12" s="659"/>
      <c r="AB12" s="659" t="s">
        <v>330</v>
      </c>
    </row>
    <row r="13" spans="2:29" ht="21" customHeight="1" thickBot="1" x14ac:dyDescent="0.3">
      <c r="B13" s="659"/>
      <c r="C13" s="659"/>
      <c r="D13" s="659"/>
      <c r="E13" s="659"/>
      <c r="F13" s="659"/>
      <c r="G13" s="659"/>
      <c r="H13" s="659"/>
      <c r="I13" s="659"/>
      <c r="J13" s="559" t="s">
        <v>320</v>
      </c>
      <c r="K13" s="559"/>
      <c r="L13" s="559" t="s">
        <v>203</v>
      </c>
      <c r="M13" s="559"/>
      <c r="N13" s="559" t="s">
        <v>321</v>
      </c>
      <c r="O13" s="559"/>
      <c r="P13" s="559" t="s">
        <v>322</v>
      </c>
      <c r="Q13" s="559"/>
      <c r="R13" s="559" t="s">
        <v>323</v>
      </c>
      <c r="S13" s="559"/>
      <c r="T13" s="559" t="s">
        <v>326</v>
      </c>
      <c r="U13" s="559"/>
      <c r="V13" s="559" t="s">
        <v>327</v>
      </c>
      <c r="W13" s="559"/>
      <c r="X13" s="559" t="s">
        <v>328</v>
      </c>
      <c r="Y13" s="559"/>
      <c r="Z13" s="659"/>
      <c r="AA13" s="659"/>
      <c r="AB13" s="659"/>
    </row>
    <row r="14" spans="2:29" ht="24.95" customHeight="1" thickBot="1" x14ac:dyDescent="0.3">
      <c r="B14" s="659"/>
      <c r="C14" s="694"/>
      <c r="D14" s="659"/>
      <c r="E14" s="659"/>
      <c r="F14" s="659"/>
      <c r="G14" s="659"/>
      <c r="H14" s="659"/>
      <c r="I14" s="659"/>
      <c r="J14" s="154" t="s">
        <v>318</v>
      </c>
      <c r="K14" s="154" t="s">
        <v>319</v>
      </c>
      <c r="L14" s="154" t="s">
        <v>318</v>
      </c>
      <c r="M14" s="154" t="s">
        <v>319</v>
      </c>
      <c r="N14" s="154" t="s">
        <v>318</v>
      </c>
      <c r="O14" s="154" t="s">
        <v>319</v>
      </c>
      <c r="P14" s="154" t="s">
        <v>318</v>
      </c>
      <c r="Q14" s="154" t="s">
        <v>319</v>
      </c>
      <c r="R14" s="154" t="s">
        <v>318</v>
      </c>
      <c r="S14" s="154" t="s">
        <v>319</v>
      </c>
      <c r="T14" s="154" t="s">
        <v>318</v>
      </c>
      <c r="U14" s="154" t="s">
        <v>319</v>
      </c>
      <c r="V14" s="154" t="s">
        <v>318</v>
      </c>
      <c r="W14" s="154" t="s">
        <v>319</v>
      </c>
      <c r="X14" s="154" t="s">
        <v>318</v>
      </c>
      <c r="Y14" s="154" t="s">
        <v>319</v>
      </c>
      <c r="Z14" s="154" t="s">
        <v>318</v>
      </c>
      <c r="AA14" s="154" t="s">
        <v>319</v>
      </c>
      <c r="AB14" s="154" t="s">
        <v>319</v>
      </c>
    </row>
    <row r="15" spans="2:29" ht="27" customHeight="1" x14ac:dyDescent="0.25">
      <c r="B15" s="182">
        <v>35</v>
      </c>
      <c r="C15" s="188" t="s">
        <v>279</v>
      </c>
      <c r="D15" s="183" t="s">
        <v>284</v>
      </c>
      <c r="E15" s="186">
        <v>3102.0810000000001</v>
      </c>
      <c r="F15" s="377">
        <v>0</v>
      </c>
      <c r="G15" s="377">
        <v>0</v>
      </c>
      <c r="H15" s="185">
        <v>0.5827</v>
      </c>
      <c r="I15" s="186">
        <v>1807.5825990000001</v>
      </c>
      <c r="J15" s="185">
        <v>0.2321</v>
      </c>
      <c r="K15" s="186">
        <v>719.96765400000004</v>
      </c>
      <c r="L15" s="185">
        <v>2.0299999999999999E-2</v>
      </c>
      <c r="M15" s="186">
        <v>62.943379999999998</v>
      </c>
      <c r="N15" s="184">
        <v>0</v>
      </c>
      <c r="O15" s="184">
        <v>0</v>
      </c>
      <c r="P15" s="184">
        <v>9.1999999999999998E-3</v>
      </c>
      <c r="Q15" s="184">
        <v>28.567997999999999</v>
      </c>
      <c r="R15" s="185">
        <v>1.6999999999999999E-3</v>
      </c>
      <c r="S15" s="186">
        <v>5.3666260000000001</v>
      </c>
      <c r="T15" s="184">
        <v>0</v>
      </c>
      <c r="U15" s="184">
        <v>0</v>
      </c>
      <c r="V15" s="184">
        <v>0</v>
      </c>
      <c r="W15" s="184">
        <v>0</v>
      </c>
      <c r="X15" s="185">
        <v>3.2000000000000002E-3</v>
      </c>
      <c r="Y15" s="186">
        <v>9.98</v>
      </c>
      <c r="Z15" s="185">
        <v>0.84923899999999997</v>
      </c>
      <c r="AA15" s="186">
        <v>2634.408257</v>
      </c>
      <c r="AB15" s="187">
        <v>5736.48</v>
      </c>
    </row>
    <row r="16" spans="2:29" ht="27" customHeight="1" x14ac:dyDescent="0.25">
      <c r="B16" s="156">
        <v>8</v>
      </c>
      <c r="C16" s="189" t="s">
        <v>237</v>
      </c>
      <c r="D16" s="157" t="s">
        <v>239</v>
      </c>
      <c r="E16" s="158">
        <v>8.234</v>
      </c>
      <c r="F16" s="378">
        <v>0</v>
      </c>
      <c r="G16" s="378">
        <v>0</v>
      </c>
      <c r="H16" s="160">
        <v>0.88870000000000005</v>
      </c>
      <c r="I16" s="158">
        <v>7.3175559999999997</v>
      </c>
      <c r="J16" s="160">
        <v>0.47760000000000002</v>
      </c>
      <c r="K16" s="158">
        <v>3.9327450000000002</v>
      </c>
      <c r="L16" s="160">
        <v>4.6399999999999997E-2</v>
      </c>
      <c r="M16" s="158">
        <v>0.38216499999999998</v>
      </c>
      <c r="N16" s="378">
        <v>6.8999999999999999E-3</v>
      </c>
      <c r="O16" s="378">
        <v>5.6661999999999997E-2</v>
      </c>
      <c r="P16" s="160">
        <v>7.0300000000000001E-2</v>
      </c>
      <c r="Q16" s="158">
        <v>0.57903800000000005</v>
      </c>
      <c r="R16" s="160">
        <v>3.8999999999999998E-3</v>
      </c>
      <c r="S16" s="158">
        <v>3.1751000000000001E-2</v>
      </c>
      <c r="T16" s="378">
        <v>0</v>
      </c>
      <c r="U16" s="378">
        <v>0</v>
      </c>
      <c r="V16" s="378">
        <v>0</v>
      </c>
      <c r="W16" s="378">
        <v>0</v>
      </c>
      <c r="X16" s="160">
        <v>6.6E-3</v>
      </c>
      <c r="Y16" s="158">
        <v>5.4515000000000001E-2</v>
      </c>
      <c r="Z16" s="160">
        <v>1.5004169999999999</v>
      </c>
      <c r="AA16" s="158">
        <v>12.354431999999999</v>
      </c>
      <c r="AB16" s="161">
        <v>20.58</v>
      </c>
    </row>
    <row r="17" spans="2:40" ht="27" customHeight="1" x14ac:dyDescent="0.25">
      <c r="B17" s="156">
        <v>30</v>
      </c>
      <c r="C17" s="189" t="s">
        <v>250</v>
      </c>
      <c r="D17" s="157" t="s">
        <v>239</v>
      </c>
      <c r="E17" s="158">
        <v>8.234</v>
      </c>
      <c r="F17" s="378">
        <v>0</v>
      </c>
      <c r="G17" s="378">
        <v>0</v>
      </c>
      <c r="H17" s="160">
        <v>0.88870000000000005</v>
      </c>
      <c r="I17" s="158">
        <v>7.3175559999999997</v>
      </c>
      <c r="J17" s="160">
        <v>0.47760000000000002</v>
      </c>
      <c r="K17" s="158">
        <v>3.9327450000000002</v>
      </c>
      <c r="L17" s="160">
        <v>4.6399999999999997E-2</v>
      </c>
      <c r="M17" s="158">
        <v>0.38216499999999998</v>
      </c>
      <c r="N17" s="378">
        <v>6.8999999999999999E-3</v>
      </c>
      <c r="O17" s="378">
        <v>5.6661999999999997E-2</v>
      </c>
      <c r="P17" s="378">
        <v>7.0300000000000001E-2</v>
      </c>
      <c r="Q17" s="378">
        <v>0.57903800000000005</v>
      </c>
      <c r="R17" s="160">
        <v>3.8999999999999998E-3</v>
      </c>
      <c r="S17" s="158">
        <v>3.1751000000000001E-2</v>
      </c>
      <c r="T17" s="378">
        <v>0</v>
      </c>
      <c r="U17" s="378">
        <v>0</v>
      </c>
      <c r="V17" s="378">
        <v>0</v>
      </c>
      <c r="W17" s="378">
        <v>0</v>
      </c>
      <c r="X17" s="160">
        <v>6.6E-3</v>
      </c>
      <c r="Y17" s="158">
        <v>5.4515000000000001E-2</v>
      </c>
      <c r="Z17" s="160">
        <v>1.5004169999999999</v>
      </c>
      <c r="AA17" s="158">
        <v>12.354431999999999</v>
      </c>
      <c r="AB17" s="161">
        <v>20.58</v>
      </c>
    </row>
    <row r="18" spans="2:40" ht="27" customHeight="1" x14ac:dyDescent="0.25">
      <c r="B18" s="156">
        <v>17</v>
      </c>
      <c r="C18" s="189" t="s">
        <v>274</v>
      </c>
      <c r="D18" s="157" t="s">
        <v>284</v>
      </c>
      <c r="E18" s="158">
        <v>2543.1999999999998</v>
      </c>
      <c r="F18" s="378">
        <v>0</v>
      </c>
      <c r="G18" s="378">
        <v>0</v>
      </c>
      <c r="H18" s="160">
        <v>0.59279999999999999</v>
      </c>
      <c r="I18" s="158">
        <v>1507.60896</v>
      </c>
      <c r="J18" s="160">
        <v>0.28310000000000002</v>
      </c>
      <c r="K18" s="158">
        <v>719.96765400000004</v>
      </c>
      <c r="L18" s="160">
        <v>2.7E-2</v>
      </c>
      <c r="M18" s="158">
        <v>68.781621000000001</v>
      </c>
      <c r="N18" s="160">
        <v>0</v>
      </c>
      <c r="O18" s="158">
        <v>0</v>
      </c>
      <c r="P18" s="160">
        <v>2.4400000000000002E-2</v>
      </c>
      <c r="Q18" s="158">
        <v>62.100856999999998</v>
      </c>
      <c r="R18" s="160">
        <v>2E-3</v>
      </c>
      <c r="S18" s="158">
        <v>5.0568970000000002</v>
      </c>
      <c r="T18" s="378">
        <v>0</v>
      </c>
      <c r="U18" s="378">
        <v>0</v>
      </c>
      <c r="V18" s="378">
        <v>0</v>
      </c>
      <c r="W18" s="378">
        <v>0</v>
      </c>
      <c r="X18" s="160">
        <v>3.8999999999999998E-3</v>
      </c>
      <c r="Y18" s="158">
        <v>9.98</v>
      </c>
      <c r="Z18" s="160">
        <v>0.93327099999999996</v>
      </c>
      <c r="AA18" s="158">
        <v>2373.495989</v>
      </c>
      <c r="AB18" s="161">
        <v>4916.6899999999996</v>
      </c>
    </row>
    <row r="19" spans="2:40" ht="27" customHeight="1" x14ac:dyDescent="0.25">
      <c r="B19" s="156">
        <v>23</v>
      </c>
      <c r="C19" s="189" t="s">
        <v>251</v>
      </c>
      <c r="D19" s="157" t="s">
        <v>239</v>
      </c>
      <c r="E19" s="158">
        <v>11.56</v>
      </c>
      <c r="F19" s="378">
        <v>0</v>
      </c>
      <c r="G19" s="378">
        <v>0</v>
      </c>
      <c r="H19" s="160">
        <v>0.87509999999999999</v>
      </c>
      <c r="I19" s="158">
        <v>10.116156</v>
      </c>
      <c r="J19" s="160">
        <v>0.3402</v>
      </c>
      <c r="K19" s="158">
        <v>3.9327450000000002</v>
      </c>
      <c r="L19" s="160">
        <v>4.19E-2</v>
      </c>
      <c r="M19" s="158">
        <v>0.48454599999999998</v>
      </c>
      <c r="N19" s="160">
        <v>6.8999999999999999E-3</v>
      </c>
      <c r="O19" s="158">
        <v>8.0157999999999993E-2</v>
      </c>
      <c r="P19" s="160">
        <v>2.93E-2</v>
      </c>
      <c r="Q19" s="158">
        <v>0.33921899999999999</v>
      </c>
      <c r="R19" s="160">
        <v>2.5999999999999999E-3</v>
      </c>
      <c r="S19" s="158">
        <v>2.9811000000000001E-2</v>
      </c>
      <c r="T19" s="378">
        <v>0</v>
      </c>
      <c r="U19" s="378">
        <v>0</v>
      </c>
      <c r="V19" s="378">
        <v>0</v>
      </c>
      <c r="W19" s="378">
        <v>0</v>
      </c>
      <c r="X19" s="160">
        <v>4.7000000000000002E-3</v>
      </c>
      <c r="Y19" s="158">
        <v>5.4515000000000001E-2</v>
      </c>
      <c r="Z19" s="160">
        <v>1.3007919999999999</v>
      </c>
      <c r="AA19" s="158">
        <v>15.03715</v>
      </c>
      <c r="AB19" s="161">
        <v>26.59</v>
      </c>
    </row>
    <row r="20" spans="2:40" ht="27" customHeight="1" x14ac:dyDescent="0.25">
      <c r="B20" s="156">
        <v>39</v>
      </c>
      <c r="C20" s="189" t="s">
        <v>281</v>
      </c>
      <c r="D20" s="157" t="s">
        <v>284</v>
      </c>
      <c r="E20" s="158">
        <v>3306.16</v>
      </c>
      <c r="F20" s="378">
        <v>0</v>
      </c>
      <c r="G20" s="378">
        <v>0</v>
      </c>
      <c r="H20" s="160">
        <v>0.59279999999999999</v>
      </c>
      <c r="I20" s="158">
        <v>1959.891648</v>
      </c>
      <c r="J20" s="160">
        <v>0.21779999999999999</v>
      </c>
      <c r="K20" s="158">
        <v>719.96765400000004</v>
      </c>
      <c r="L20" s="160">
        <v>2.0799999999999999E-2</v>
      </c>
      <c r="M20" s="158">
        <v>68.781621000000001</v>
      </c>
      <c r="N20" s="160">
        <v>0</v>
      </c>
      <c r="O20" s="158">
        <v>0</v>
      </c>
      <c r="P20" s="160">
        <v>4.8999999999999998E-3</v>
      </c>
      <c r="Q20" s="158">
        <v>16.323257000000002</v>
      </c>
      <c r="R20" s="160">
        <v>1.5E-3</v>
      </c>
      <c r="S20" s="158">
        <v>5.0568970000000002</v>
      </c>
      <c r="T20" s="378">
        <v>0</v>
      </c>
      <c r="U20" s="378">
        <v>0</v>
      </c>
      <c r="V20" s="378">
        <v>0</v>
      </c>
      <c r="W20" s="378">
        <v>0</v>
      </c>
      <c r="X20" s="160">
        <v>3.0000000000000001E-3</v>
      </c>
      <c r="Y20" s="158">
        <v>9.98</v>
      </c>
      <c r="Z20" s="160">
        <v>0.84085500000000002</v>
      </c>
      <c r="AA20" s="158">
        <v>2780.0010769999999</v>
      </c>
      <c r="AB20" s="161">
        <v>6086.16</v>
      </c>
    </row>
    <row r="21" spans="2:40" ht="27" customHeight="1" x14ac:dyDescent="0.25">
      <c r="B21" s="156">
        <v>6</v>
      </c>
      <c r="C21" s="189" t="s">
        <v>245</v>
      </c>
      <c r="D21" s="157" t="s">
        <v>239</v>
      </c>
      <c r="E21" s="158">
        <v>11.56</v>
      </c>
      <c r="F21" s="378">
        <v>0</v>
      </c>
      <c r="G21" s="378">
        <v>0</v>
      </c>
      <c r="H21" s="160">
        <v>0.89080000000000004</v>
      </c>
      <c r="I21" s="158">
        <v>10.297648000000001</v>
      </c>
      <c r="J21" s="160">
        <v>0.3402</v>
      </c>
      <c r="K21" s="158">
        <v>3.9327450000000002</v>
      </c>
      <c r="L21" s="160">
        <v>4.2500000000000003E-2</v>
      </c>
      <c r="M21" s="158">
        <v>0.49099900000000002</v>
      </c>
      <c r="N21" s="160">
        <v>4.1000000000000003E-3</v>
      </c>
      <c r="O21" s="158">
        <v>4.7140000000000001E-2</v>
      </c>
      <c r="P21" s="160">
        <v>2.93E-2</v>
      </c>
      <c r="Q21" s="158">
        <v>0.33921899999999999</v>
      </c>
      <c r="R21" s="160">
        <v>3.2000000000000002E-3</v>
      </c>
      <c r="S21" s="158">
        <v>3.6457000000000003E-2</v>
      </c>
      <c r="T21" s="378">
        <v>0</v>
      </c>
      <c r="U21" s="378">
        <v>0</v>
      </c>
      <c r="V21" s="378">
        <v>0</v>
      </c>
      <c r="W21" s="378">
        <v>0</v>
      </c>
      <c r="X21" s="160">
        <v>4.7000000000000002E-3</v>
      </c>
      <c r="Y21" s="158">
        <v>5.4515000000000001E-2</v>
      </c>
      <c r="Z21" s="160">
        <v>1.3147679999999999</v>
      </c>
      <c r="AA21" s="158">
        <v>15.198722999999999</v>
      </c>
      <c r="AB21" s="161">
        <v>26.75</v>
      </c>
    </row>
    <row r="22" spans="2:40" ht="27" customHeight="1" x14ac:dyDescent="0.25">
      <c r="B22" s="156">
        <v>28</v>
      </c>
      <c r="C22" s="189" t="s">
        <v>246</v>
      </c>
      <c r="D22" s="157" t="s">
        <v>239</v>
      </c>
      <c r="E22" s="158">
        <v>11.56</v>
      </c>
      <c r="F22" s="378">
        <v>0</v>
      </c>
      <c r="G22" s="378">
        <v>0</v>
      </c>
      <c r="H22" s="160">
        <v>0.88190000000000002</v>
      </c>
      <c r="I22" s="158">
        <v>10.194763999999999</v>
      </c>
      <c r="J22" s="160">
        <v>0.3402</v>
      </c>
      <c r="K22" s="158">
        <v>3.9327450000000002</v>
      </c>
      <c r="L22" s="160">
        <v>4.19E-2</v>
      </c>
      <c r="M22" s="158">
        <v>0.48454599999999998</v>
      </c>
      <c r="N22" s="160">
        <v>2.5999999999999999E-3</v>
      </c>
      <c r="O22" s="158">
        <v>3.0374999999999999E-2</v>
      </c>
      <c r="P22" s="160">
        <v>2.93E-2</v>
      </c>
      <c r="Q22" s="158">
        <v>0.33921899999999999</v>
      </c>
      <c r="R22" s="160">
        <v>2.5000000000000001E-3</v>
      </c>
      <c r="S22" s="158">
        <v>2.9196E-2</v>
      </c>
      <c r="T22" s="378">
        <v>0</v>
      </c>
      <c r="U22" s="378">
        <v>0</v>
      </c>
      <c r="V22" s="378">
        <v>0</v>
      </c>
      <c r="W22" s="378">
        <v>0</v>
      </c>
      <c r="X22" s="160">
        <v>4.7000000000000002E-3</v>
      </c>
      <c r="Y22" s="158">
        <v>5.4515000000000001E-2</v>
      </c>
      <c r="Z22" s="160">
        <v>1.3032319999999999</v>
      </c>
      <c r="AA22" s="158">
        <v>15.06536</v>
      </c>
      <c r="AB22" s="161">
        <v>26.62</v>
      </c>
    </row>
    <row r="23" spans="2:40" ht="27" customHeight="1" x14ac:dyDescent="0.25">
      <c r="B23" s="156">
        <v>34</v>
      </c>
      <c r="C23" s="189" t="s">
        <v>889</v>
      </c>
      <c r="D23" s="157" t="s">
        <v>239</v>
      </c>
      <c r="E23" s="158">
        <v>11.56</v>
      </c>
      <c r="F23" s="378">
        <v>0</v>
      </c>
      <c r="G23" s="378">
        <v>0</v>
      </c>
      <c r="H23" s="160">
        <v>0.88949999999999996</v>
      </c>
      <c r="I23" s="158">
        <v>10.28262</v>
      </c>
      <c r="J23" s="160">
        <v>0.3402</v>
      </c>
      <c r="K23" s="158">
        <v>3.9327450000000002</v>
      </c>
      <c r="L23" s="160">
        <v>3.3099999999999997E-2</v>
      </c>
      <c r="M23" s="158">
        <v>0.38216499999999998</v>
      </c>
      <c r="N23" s="160">
        <v>5.8799999999999998E-2</v>
      </c>
      <c r="O23" s="158">
        <v>0.67970600000000003</v>
      </c>
      <c r="P23" s="160">
        <v>2.93E-2</v>
      </c>
      <c r="Q23" s="158">
        <v>0.33921899999999999</v>
      </c>
      <c r="R23" s="160">
        <v>3.2000000000000002E-3</v>
      </c>
      <c r="S23" s="158">
        <v>3.7436999999999998E-2</v>
      </c>
      <c r="T23" s="378">
        <v>0</v>
      </c>
      <c r="U23" s="378">
        <v>0</v>
      </c>
      <c r="V23" s="378">
        <v>0</v>
      </c>
      <c r="W23" s="378">
        <v>0</v>
      </c>
      <c r="X23" s="160">
        <v>4.7000000000000002E-3</v>
      </c>
      <c r="Y23" s="158">
        <v>5.4515000000000001E-2</v>
      </c>
      <c r="Z23" s="160">
        <v>1.358859</v>
      </c>
      <c r="AA23" s="158">
        <v>15.708406999999999</v>
      </c>
      <c r="AB23" s="161">
        <v>27.26</v>
      </c>
    </row>
    <row r="24" spans="2:40" ht="27" customHeight="1" x14ac:dyDescent="0.25">
      <c r="B24" s="156">
        <v>20</v>
      </c>
      <c r="C24" s="189" t="s">
        <v>252</v>
      </c>
      <c r="D24" s="157" t="s">
        <v>239</v>
      </c>
      <c r="E24" s="158">
        <v>10.416399999999999</v>
      </c>
      <c r="F24" s="378">
        <v>0</v>
      </c>
      <c r="G24" s="378">
        <v>0</v>
      </c>
      <c r="H24" s="160">
        <v>0.8861</v>
      </c>
      <c r="I24" s="158">
        <v>9.2299720000000001</v>
      </c>
      <c r="J24" s="160">
        <v>0.37759999999999999</v>
      </c>
      <c r="K24" s="158">
        <v>3.9327450000000002</v>
      </c>
      <c r="L24" s="160">
        <v>4.7100000000000003E-2</v>
      </c>
      <c r="M24" s="158">
        <v>0.49099900000000002</v>
      </c>
      <c r="N24" s="160">
        <v>6.5299999999999997E-2</v>
      </c>
      <c r="O24" s="158">
        <v>0.67970600000000003</v>
      </c>
      <c r="P24" s="160">
        <v>4.0500000000000001E-2</v>
      </c>
      <c r="Q24" s="158">
        <v>0.42167500000000002</v>
      </c>
      <c r="R24" s="160">
        <v>2.8E-3</v>
      </c>
      <c r="S24" s="158">
        <v>2.9617000000000001E-2</v>
      </c>
      <c r="T24" s="378">
        <v>0</v>
      </c>
      <c r="U24" s="378">
        <v>0</v>
      </c>
      <c r="V24" s="378">
        <v>0</v>
      </c>
      <c r="W24" s="378">
        <v>0</v>
      </c>
      <c r="X24" s="160">
        <v>5.1999999999999998E-3</v>
      </c>
      <c r="Y24" s="158">
        <v>5.4515000000000001E-2</v>
      </c>
      <c r="Z24" s="160">
        <v>1.4246019999999999</v>
      </c>
      <c r="AA24" s="158">
        <v>14.839229</v>
      </c>
      <c r="AB24" s="161">
        <v>25.25</v>
      </c>
      <c r="AN24" s="11" t="s">
        <v>336</v>
      </c>
    </row>
    <row r="25" spans="2:40" ht="27" customHeight="1" x14ac:dyDescent="0.25">
      <c r="B25" s="156">
        <v>10</v>
      </c>
      <c r="C25" s="189" t="s">
        <v>240</v>
      </c>
      <c r="D25" s="157" t="s">
        <v>239</v>
      </c>
      <c r="E25" s="158">
        <v>11.56</v>
      </c>
      <c r="F25" s="378">
        <v>0</v>
      </c>
      <c r="G25" s="378">
        <v>0</v>
      </c>
      <c r="H25" s="160">
        <v>0.88460000000000005</v>
      </c>
      <c r="I25" s="158">
        <v>10.225975999999999</v>
      </c>
      <c r="J25" s="160">
        <v>0.3402</v>
      </c>
      <c r="K25" s="158">
        <v>3.9327450000000002</v>
      </c>
      <c r="L25" s="160">
        <v>4.2500000000000003E-2</v>
      </c>
      <c r="M25">
        <v>0.49099900000000002</v>
      </c>
      <c r="N25" s="160">
        <v>3.5999999999999999E-3</v>
      </c>
      <c r="O25" s="158">
        <v>4.1336999999999999E-2</v>
      </c>
      <c r="P25" s="160">
        <v>2.93E-2</v>
      </c>
      <c r="Q25" s="158">
        <v>0.33921899999999999</v>
      </c>
      <c r="R25" s="160">
        <v>2.3E-3</v>
      </c>
      <c r="S25" s="158">
        <v>2.6772000000000001E-2</v>
      </c>
      <c r="T25" s="378">
        <v>0</v>
      </c>
      <c r="U25" s="378">
        <v>0</v>
      </c>
      <c r="V25" s="378">
        <v>0</v>
      </c>
      <c r="W25" s="378">
        <v>0</v>
      </c>
      <c r="X25" s="160">
        <v>4.7000000000000002E-3</v>
      </c>
      <c r="Y25" s="158">
        <v>5.4515000000000001E-2</v>
      </c>
      <c r="Z25" s="160">
        <v>1.307229</v>
      </c>
      <c r="AA25" s="158">
        <v>15.111563</v>
      </c>
      <c r="AB25" s="161">
        <v>26.67</v>
      </c>
    </row>
    <row r="26" spans="2:40" ht="27" customHeight="1" x14ac:dyDescent="0.25">
      <c r="B26" s="156">
        <v>12</v>
      </c>
      <c r="C26" s="193" t="s">
        <v>244</v>
      </c>
      <c r="D26" s="157" t="s">
        <v>239</v>
      </c>
      <c r="E26" s="158">
        <v>11.56</v>
      </c>
      <c r="F26" s="378">
        <v>0</v>
      </c>
      <c r="G26" s="378">
        <v>0</v>
      </c>
      <c r="H26" s="160">
        <v>0.88470000000000004</v>
      </c>
      <c r="I26" s="158">
        <v>10.227131999999999</v>
      </c>
      <c r="J26" s="160">
        <v>0.3402</v>
      </c>
      <c r="K26" s="158">
        <v>3.9327450000000002</v>
      </c>
      <c r="L26" s="160">
        <v>6.5799999999999997E-2</v>
      </c>
      <c r="M26" s="158">
        <v>0.76058800000000004</v>
      </c>
      <c r="N26" s="160">
        <v>9.9000000000000008E-3</v>
      </c>
      <c r="O26" s="158">
        <v>0.11493200000000001</v>
      </c>
      <c r="P26" s="160">
        <v>2.93E-2</v>
      </c>
      <c r="Q26" s="158">
        <v>0.33921899999999999</v>
      </c>
      <c r="R26" s="160">
        <v>2.3999999999999998E-3</v>
      </c>
      <c r="S26" s="158">
        <v>2.8053999999999999E-2</v>
      </c>
      <c r="T26" s="378">
        <v>0</v>
      </c>
      <c r="U26" s="378">
        <v>0</v>
      </c>
      <c r="V26" s="378">
        <v>0</v>
      </c>
      <c r="W26" s="378">
        <v>0</v>
      </c>
      <c r="X26" s="160">
        <v>4.7000000000000002E-3</v>
      </c>
      <c r="Y26" s="158">
        <v>5.4515000000000001E-2</v>
      </c>
      <c r="Z26" s="160">
        <v>1.337127</v>
      </c>
      <c r="AA26" s="158">
        <v>15.457185000000001</v>
      </c>
      <c r="AB26" s="161">
        <v>27.01</v>
      </c>
    </row>
    <row r="27" spans="2:40" ht="27" customHeight="1" x14ac:dyDescent="0.25">
      <c r="B27" s="156">
        <v>11</v>
      </c>
      <c r="C27" s="193" t="s">
        <v>243</v>
      </c>
      <c r="D27" s="157" t="s">
        <v>239</v>
      </c>
      <c r="E27" s="158">
        <v>11.56</v>
      </c>
      <c r="F27" s="378">
        <v>0</v>
      </c>
      <c r="G27" s="378">
        <v>0</v>
      </c>
      <c r="H27" s="160">
        <v>0.88600000000000001</v>
      </c>
      <c r="I27" s="158">
        <v>10.24216</v>
      </c>
      <c r="J27" s="160">
        <v>0.3402</v>
      </c>
      <c r="K27" s="158">
        <v>3.9327450000000002</v>
      </c>
      <c r="L27" s="160">
        <v>4.2500000000000003E-2</v>
      </c>
      <c r="M27" s="158">
        <v>0.49099900000000002</v>
      </c>
      <c r="N27" s="159">
        <v>5.8799999999999998E-2</v>
      </c>
      <c r="O27" s="159">
        <v>0.67970600000000003</v>
      </c>
      <c r="P27" s="160">
        <v>2.93E-2</v>
      </c>
      <c r="Q27" s="158">
        <v>0.33921899999999999</v>
      </c>
      <c r="R27" s="160">
        <v>2.5999999999999999E-3</v>
      </c>
      <c r="S27" s="158">
        <v>2.9773999999999998E-2</v>
      </c>
      <c r="T27" s="378">
        <v>0</v>
      </c>
      <c r="U27" s="378">
        <v>0</v>
      </c>
      <c r="V27" s="378">
        <v>0</v>
      </c>
      <c r="W27" s="378">
        <v>0</v>
      </c>
      <c r="X27" s="160">
        <v>4.7000000000000002E-3</v>
      </c>
      <c r="Y27" s="158">
        <v>5.4515000000000001E-2</v>
      </c>
      <c r="Z27" s="160">
        <v>1.3641110000000001</v>
      </c>
      <c r="AA27" s="158">
        <v>15.769118000000001</v>
      </c>
      <c r="AB27" s="161">
        <v>27.32</v>
      </c>
    </row>
    <row r="28" spans="2:40" ht="27" customHeight="1" x14ac:dyDescent="0.25">
      <c r="B28" s="156">
        <v>2</v>
      </c>
      <c r="C28" s="193" t="s">
        <v>238</v>
      </c>
      <c r="D28" s="157" t="s">
        <v>284</v>
      </c>
      <c r="E28" s="158">
        <v>3542</v>
      </c>
      <c r="F28" s="378">
        <v>0</v>
      </c>
      <c r="G28" s="378">
        <v>0</v>
      </c>
      <c r="H28" s="160">
        <v>0.58789999999999998</v>
      </c>
      <c r="I28" s="158">
        <v>2082.3418000000001</v>
      </c>
      <c r="J28" s="160">
        <v>0.20330000000000001</v>
      </c>
      <c r="K28" s="158">
        <v>719.96765400000004</v>
      </c>
      <c r="L28" s="160">
        <v>1.8100000000000002E-2</v>
      </c>
      <c r="M28" s="158">
        <v>63.974569000000002</v>
      </c>
      <c r="N28" s="159">
        <v>0</v>
      </c>
      <c r="O28" s="159">
        <v>0</v>
      </c>
      <c r="P28" s="160">
        <v>5.9999999999999995E-4</v>
      </c>
      <c r="Q28" s="158">
        <v>2.172857</v>
      </c>
      <c r="R28" s="160">
        <v>1.6000000000000001E-3</v>
      </c>
      <c r="S28" s="158">
        <v>5.7410959999999998</v>
      </c>
      <c r="T28" s="378">
        <v>0</v>
      </c>
      <c r="U28" s="378">
        <v>0</v>
      </c>
      <c r="V28" s="378">
        <v>0</v>
      </c>
      <c r="W28" s="378">
        <v>0</v>
      </c>
      <c r="X28" s="160">
        <v>2.8E-3</v>
      </c>
      <c r="Y28" s="158">
        <v>9.98</v>
      </c>
      <c r="Z28" s="160">
        <v>0.81427899999999998</v>
      </c>
      <c r="AA28" s="158">
        <v>2884.1779759999999</v>
      </c>
      <c r="AB28" s="161">
        <v>6426.17</v>
      </c>
    </row>
    <row r="29" spans="2:40" ht="27" customHeight="1" x14ac:dyDescent="0.25">
      <c r="B29" s="156">
        <v>1</v>
      </c>
      <c r="C29" s="189" t="s">
        <v>241</v>
      </c>
      <c r="D29" s="157" t="s">
        <v>284</v>
      </c>
      <c r="E29" s="158">
        <v>13733.3845</v>
      </c>
      <c r="F29" s="378">
        <v>0</v>
      </c>
      <c r="G29" s="378">
        <v>0</v>
      </c>
      <c r="H29" s="160">
        <v>0.58040000000000003</v>
      </c>
      <c r="I29" s="158">
        <v>7970.8563640000002</v>
      </c>
      <c r="J29" s="160">
        <v>5.2400000000000002E-2</v>
      </c>
      <c r="K29" s="158">
        <v>719.96765400000004</v>
      </c>
      <c r="L29" s="160">
        <v>1.9E-3</v>
      </c>
      <c r="M29" s="158">
        <v>25.756491</v>
      </c>
      <c r="N29" s="160">
        <v>0</v>
      </c>
      <c r="O29" s="158">
        <v>0</v>
      </c>
      <c r="P29" s="160">
        <v>0</v>
      </c>
      <c r="Q29" s="158">
        <v>0</v>
      </c>
      <c r="R29" s="160">
        <v>2.9999999999999997E-4</v>
      </c>
      <c r="S29" s="158">
        <v>3.6898580000000001</v>
      </c>
      <c r="T29" s="378">
        <v>0</v>
      </c>
      <c r="U29" s="378">
        <v>0</v>
      </c>
      <c r="V29" s="378">
        <v>0</v>
      </c>
      <c r="W29" s="378">
        <v>0</v>
      </c>
      <c r="X29" s="160">
        <v>6.9999999999999999E-4</v>
      </c>
      <c r="Y29" s="158">
        <v>9.98</v>
      </c>
      <c r="Z29" s="160">
        <v>0.63569500000000001</v>
      </c>
      <c r="AA29" s="158">
        <v>8730.2503670000006</v>
      </c>
      <c r="AB29" s="161">
        <v>22463.62</v>
      </c>
    </row>
    <row r="30" spans="2:40" ht="27" customHeight="1" x14ac:dyDescent="0.25">
      <c r="B30" s="156">
        <v>19</v>
      </c>
      <c r="C30" s="189" t="s">
        <v>275</v>
      </c>
      <c r="D30" s="157" t="s">
        <v>239</v>
      </c>
      <c r="E30" s="158">
        <v>7.5571999999999999</v>
      </c>
      <c r="F30" s="378">
        <v>0</v>
      </c>
      <c r="G30" s="378">
        <v>0</v>
      </c>
      <c r="H30" s="160">
        <v>0.88519999999999999</v>
      </c>
      <c r="I30" s="158">
        <v>6.6896329999999997</v>
      </c>
      <c r="J30" s="160">
        <v>0.52039999999999997</v>
      </c>
      <c r="K30" s="158">
        <v>3.9327450000000002</v>
      </c>
      <c r="L30" s="160">
        <v>4.8599999999999997E-2</v>
      </c>
      <c r="M30" s="158">
        <v>0.36743100000000001</v>
      </c>
      <c r="N30" s="160">
        <v>9.1999999999999998E-3</v>
      </c>
      <c r="O30" s="158">
        <v>6.9510000000000002E-2</v>
      </c>
      <c r="P30" s="160">
        <v>8.3099999999999993E-2</v>
      </c>
      <c r="Q30" s="158">
        <v>0.62783500000000003</v>
      </c>
      <c r="R30" s="160">
        <v>3.7000000000000002E-3</v>
      </c>
      <c r="S30" s="158">
        <v>2.7989E-2</v>
      </c>
      <c r="T30" s="378">
        <v>0</v>
      </c>
      <c r="U30" s="378">
        <v>0</v>
      </c>
      <c r="V30" s="378">
        <v>0</v>
      </c>
      <c r="W30" s="378">
        <v>0</v>
      </c>
      <c r="X30" s="160">
        <v>7.1999999999999998E-3</v>
      </c>
      <c r="Y30" s="158">
        <v>5.4515000000000001E-2</v>
      </c>
      <c r="Z30" s="160">
        <v>1.55741</v>
      </c>
      <c r="AA30" s="158">
        <v>11.769658</v>
      </c>
      <c r="AB30" s="161">
        <v>19.32</v>
      </c>
    </row>
    <row r="31" spans="2:40" ht="27" customHeight="1" x14ac:dyDescent="0.25">
      <c r="B31" s="156">
        <v>24</v>
      </c>
      <c r="C31" s="189" t="s">
        <v>277</v>
      </c>
      <c r="D31" s="157" t="s">
        <v>239</v>
      </c>
      <c r="E31" s="158">
        <v>11.56</v>
      </c>
      <c r="F31" s="378">
        <v>0</v>
      </c>
      <c r="G31" s="378">
        <v>0</v>
      </c>
      <c r="H31" s="160">
        <v>0.87139999999999995</v>
      </c>
      <c r="I31" s="158">
        <v>10.073384000000001</v>
      </c>
      <c r="J31" s="160">
        <v>0.3402</v>
      </c>
      <c r="K31" s="158">
        <v>3.9327450000000002</v>
      </c>
      <c r="L31" s="160">
        <v>4.2500000000000003E-2</v>
      </c>
      <c r="M31" s="158">
        <v>0.49099900000000002</v>
      </c>
      <c r="N31" s="160">
        <v>3.5999999999999999E-3</v>
      </c>
      <c r="O31" s="158">
        <v>4.1336999999999999E-2</v>
      </c>
      <c r="P31" s="160">
        <v>2.93E-2</v>
      </c>
      <c r="Q31" s="158">
        <v>0.33921899999999999</v>
      </c>
      <c r="R31" s="160">
        <v>1.8E-3</v>
      </c>
      <c r="S31" s="158">
        <v>2.0809000000000001E-2</v>
      </c>
      <c r="T31" s="378">
        <v>0</v>
      </c>
      <c r="U31" s="378">
        <v>0</v>
      </c>
      <c r="V31" s="378">
        <v>0</v>
      </c>
      <c r="W31" s="378">
        <v>0</v>
      </c>
      <c r="X31" s="160">
        <v>4.7000000000000002E-3</v>
      </c>
      <c r="Y31" s="158">
        <v>5.4515000000000001E-2</v>
      </c>
      <c r="Z31" s="160">
        <v>1.2935129999999999</v>
      </c>
      <c r="AA31" s="158">
        <v>14.953008000000001</v>
      </c>
      <c r="AB31" s="161">
        <v>26.51</v>
      </c>
    </row>
    <row r="32" spans="2:40" ht="27" customHeight="1" x14ac:dyDescent="0.25">
      <c r="B32" s="156">
        <v>3</v>
      </c>
      <c r="C32" s="189" t="s">
        <v>272</v>
      </c>
      <c r="D32" s="157" t="s">
        <v>284</v>
      </c>
      <c r="E32" s="158">
        <v>6886.8818000000001</v>
      </c>
      <c r="F32" s="378">
        <v>0</v>
      </c>
      <c r="G32" s="378">
        <v>0</v>
      </c>
      <c r="H32" s="160">
        <v>0.58789999999999998</v>
      </c>
      <c r="I32" s="158">
        <v>4048.79781</v>
      </c>
      <c r="J32" s="160">
        <v>0.1045</v>
      </c>
      <c r="K32" s="158">
        <v>719.96765400000004</v>
      </c>
      <c r="L32" s="160">
        <v>9.2999999999999992E-3</v>
      </c>
      <c r="M32" s="158">
        <v>63.974569000000002</v>
      </c>
      <c r="N32" s="160">
        <v>0</v>
      </c>
      <c r="O32" s="158">
        <v>0</v>
      </c>
      <c r="P32" s="160">
        <v>0</v>
      </c>
      <c r="Q32" s="158">
        <v>0</v>
      </c>
      <c r="R32" s="160">
        <v>8.0000000000000004E-4</v>
      </c>
      <c r="S32" s="158">
        <v>5.7410959999999998</v>
      </c>
      <c r="T32" s="378">
        <v>0</v>
      </c>
      <c r="U32" s="378">
        <v>0</v>
      </c>
      <c r="V32" s="378">
        <v>0</v>
      </c>
      <c r="W32" s="378">
        <v>0</v>
      </c>
      <c r="X32" s="160">
        <v>1.4E-3</v>
      </c>
      <c r="Y32" s="158">
        <v>9.98</v>
      </c>
      <c r="Z32" s="160">
        <v>0.70401400000000003</v>
      </c>
      <c r="AA32" s="158">
        <v>4848.4611290000003</v>
      </c>
      <c r="AB32" s="161">
        <v>11735.34</v>
      </c>
    </row>
    <row r="33" spans="2:28" ht="27" customHeight="1" x14ac:dyDescent="0.25">
      <c r="B33" s="156">
        <v>33</v>
      </c>
      <c r="C33" s="193" t="s">
        <v>278</v>
      </c>
      <c r="D33" s="157" t="s">
        <v>239</v>
      </c>
      <c r="E33" s="158">
        <v>11.56</v>
      </c>
      <c r="F33" s="378">
        <v>0</v>
      </c>
      <c r="G33" s="378">
        <v>0</v>
      </c>
      <c r="H33" s="160">
        <v>0.88990000000000002</v>
      </c>
      <c r="I33" s="158">
        <v>10.287243999999999</v>
      </c>
      <c r="J33" s="160">
        <v>0.3402</v>
      </c>
      <c r="K33" s="158">
        <v>3.9327450000000002</v>
      </c>
      <c r="L33" s="160">
        <v>4.2500000000000003E-2</v>
      </c>
      <c r="M33" s="158">
        <v>0.49099900000000002</v>
      </c>
      <c r="N33" s="160">
        <v>3.5999999999999999E-3</v>
      </c>
      <c r="O33" s="158">
        <v>4.1336999999999999E-2</v>
      </c>
      <c r="P33" s="160">
        <v>2.93E-2</v>
      </c>
      <c r="Q33" s="158">
        <v>0.33921899999999999</v>
      </c>
      <c r="R33" s="160">
        <v>3.0000000000000001E-3</v>
      </c>
      <c r="S33" s="158">
        <v>3.4522999999999998E-2</v>
      </c>
      <c r="T33" s="378">
        <v>0</v>
      </c>
      <c r="U33" s="378">
        <v>0</v>
      </c>
      <c r="V33" s="378">
        <v>0</v>
      </c>
      <c r="W33" s="378">
        <v>0</v>
      </c>
      <c r="X33" s="160">
        <v>4.7000000000000002E-3</v>
      </c>
      <c r="Y33" s="158">
        <v>5.4515000000000001E-2</v>
      </c>
      <c r="Z33" s="160">
        <v>1.313199</v>
      </c>
      <c r="AA33" s="158">
        <v>15.180581999999999</v>
      </c>
      <c r="AB33" s="161">
        <v>26.74</v>
      </c>
    </row>
    <row r="34" spans="2:28" ht="27" customHeight="1" x14ac:dyDescent="0.25">
      <c r="B34" s="156">
        <v>15</v>
      </c>
      <c r="C34" s="189" t="s">
        <v>273</v>
      </c>
      <c r="D34" s="157" t="s">
        <v>239</v>
      </c>
      <c r="E34" s="158">
        <v>11.56</v>
      </c>
      <c r="F34" s="378">
        <v>0</v>
      </c>
      <c r="G34" s="378">
        <v>0</v>
      </c>
      <c r="H34" s="160">
        <v>0.8861</v>
      </c>
      <c r="I34" s="158">
        <v>10.243316</v>
      </c>
      <c r="J34" s="160">
        <v>0.3402</v>
      </c>
      <c r="K34" s="158">
        <v>3.9327450000000002</v>
      </c>
      <c r="L34" s="160">
        <v>4.7300000000000002E-2</v>
      </c>
      <c r="M34" s="158">
        <v>0.54734899999999997</v>
      </c>
      <c r="N34" s="160">
        <v>4.1000000000000003E-3</v>
      </c>
      <c r="O34" s="158">
        <v>4.7965000000000001E-2</v>
      </c>
      <c r="P34" s="160">
        <v>2.93E-2</v>
      </c>
      <c r="Q34" s="158">
        <v>0.33921899999999999</v>
      </c>
      <c r="R34" s="160">
        <v>2.5999999999999999E-3</v>
      </c>
      <c r="S34" s="158">
        <v>2.9617000000000001E-2</v>
      </c>
      <c r="T34" s="378">
        <v>0</v>
      </c>
      <c r="U34" s="378">
        <v>0</v>
      </c>
      <c r="V34" s="378">
        <v>0</v>
      </c>
      <c r="W34" s="378">
        <v>0</v>
      </c>
      <c r="X34" s="160">
        <v>4.7000000000000002E-3</v>
      </c>
      <c r="Y34" s="158">
        <v>5.4515000000000001E-2</v>
      </c>
      <c r="Z34" s="160">
        <v>1.3144229999999999</v>
      </c>
      <c r="AA34" s="158">
        <v>15.194725999999999</v>
      </c>
      <c r="AB34" s="161">
        <v>26.75</v>
      </c>
    </row>
    <row r="35" spans="2:28" ht="27" customHeight="1" x14ac:dyDescent="0.25">
      <c r="B35" s="156">
        <v>25</v>
      </c>
      <c r="C35" s="189" t="s">
        <v>247</v>
      </c>
      <c r="D35" s="157" t="s">
        <v>239</v>
      </c>
      <c r="E35" s="158">
        <v>11.56</v>
      </c>
      <c r="F35" s="378">
        <v>0</v>
      </c>
      <c r="G35" s="378">
        <v>0</v>
      </c>
      <c r="H35" s="160">
        <v>0.88439999999999996</v>
      </c>
      <c r="I35" s="158">
        <v>10.223663999999999</v>
      </c>
      <c r="J35" s="160">
        <v>0.3402</v>
      </c>
      <c r="K35" s="158">
        <v>3.9327450000000002</v>
      </c>
      <c r="L35" s="160">
        <v>4.19E-2</v>
      </c>
      <c r="M35" s="158">
        <v>0.48454599999999998</v>
      </c>
      <c r="N35" s="160">
        <v>2.5999999999999999E-3</v>
      </c>
      <c r="O35" s="158">
        <v>3.0374999999999999E-2</v>
      </c>
      <c r="P35" s="160">
        <v>2.93E-2</v>
      </c>
      <c r="Q35" s="158">
        <v>0.33921899999999999</v>
      </c>
      <c r="R35" s="160">
        <v>2.3E-3</v>
      </c>
      <c r="S35" s="158">
        <v>2.6849000000000001E-2</v>
      </c>
      <c r="T35" s="378">
        <v>0</v>
      </c>
      <c r="U35" s="378">
        <v>0</v>
      </c>
      <c r="V35" s="378">
        <v>0</v>
      </c>
      <c r="W35" s="378">
        <v>0</v>
      </c>
      <c r="X35" s="160">
        <v>4.7000000000000002E-3</v>
      </c>
      <c r="Y35" s="158">
        <v>5.4515000000000001E-2</v>
      </c>
      <c r="Z35" s="160">
        <v>1.3055289999999999</v>
      </c>
      <c r="AA35" s="158">
        <v>15.091913</v>
      </c>
      <c r="AB35" s="161">
        <v>26.65</v>
      </c>
    </row>
    <row r="36" spans="2:28" ht="27" customHeight="1" x14ac:dyDescent="0.25">
      <c r="B36" s="156">
        <v>32</v>
      </c>
      <c r="C36" s="189" t="s">
        <v>249</v>
      </c>
      <c r="D36" s="157" t="s">
        <v>239</v>
      </c>
      <c r="E36" s="158">
        <v>8.7390000000000008</v>
      </c>
      <c r="F36" s="378">
        <v>0</v>
      </c>
      <c r="G36" s="378">
        <v>0</v>
      </c>
      <c r="H36" s="160">
        <v>0.88870000000000005</v>
      </c>
      <c r="I36" s="158">
        <v>7.7663489999999999</v>
      </c>
      <c r="J36" s="160">
        <v>0.45</v>
      </c>
      <c r="K36" s="158">
        <v>3.9327450000000002</v>
      </c>
      <c r="L36" s="160">
        <v>4.2999999999999997E-2</v>
      </c>
      <c r="M36" s="158">
        <v>0.37571199999999999</v>
      </c>
      <c r="N36" s="160">
        <v>5.7000000000000002E-3</v>
      </c>
      <c r="O36" s="158">
        <v>4.9505E-2</v>
      </c>
      <c r="P36" s="160">
        <v>6.2100000000000002E-2</v>
      </c>
      <c r="Q36" s="158">
        <v>0.54262200000000005</v>
      </c>
      <c r="R36" s="160">
        <v>3.5999999999999999E-3</v>
      </c>
      <c r="S36" s="158">
        <v>3.1751000000000001E-2</v>
      </c>
      <c r="T36" s="378">
        <v>0</v>
      </c>
      <c r="U36" s="378">
        <v>0</v>
      </c>
      <c r="V36" s="378">
        <v>0</v>
      </c>
      <c r="W36" s="378">
        <v>0</v>
      </c>
      <c r="X36" s="160">
        <v>6.1999999999999998E-3</v>
      </c>
      <c r="Y36" s="158">
        <v>5.4515000000000001E-2</v>
      </c>
      <c r="Z36" s="160">
        <v>1.4593430000000001</v>
      </c>
      <c r="AA36" s="158">
        <v>12.753199</v>
      </c>
      <c r="AB36" s="161">
        <v>21.49</v>
      </c>
    </row>
    <row r="37" spans="2:28" ht="27" customHeight="1" x14ac:dyDescent="0.25">
      <c r="B37" s="156">
        <v>4</v>
      </c>
      <c r="C37" s="193" t="s">
        <v>236</v>
      </c>
      <c r="D37" s="157" t="s">
        <v>239</v>
      </c>
      <c r="E37" s="158">
        <v>11.56</v>
      </c>
      <c r="F37" s="378">
        <v>0</v>
      </c>
      <c r="G37" s="378">
        <v>0</v>
      </c>
      <c r="H37" s="160">
        <v>0.88439999999999996</v>
      </c>
      <c r="I37" s="158">
        <v>10.223663999999999</v>
      </c>
      <c r="J37" s="160">
        <v>0.3402</v>
      </c>
      <c r="K37" s="158">
        <v>3.9327450000000002</v>
      </c>
      <c r="L37" s="160">
        <v>4.19E-2</v>
      </c>
      <c r="M37" s="158">
        <v>0.48454599999999998</v>
      </c>
      <c r="N37" s="160">
        <v>2.5999999999999999E-3</v>
      </c>
      <c r="O37" s="158">
        <v>3.0374999999999999E-2</v>
      </c>
      <c r="P37" s="160">
        <v>2.93E-2</v>
      </c>
      <c r="Q37" s="158">
        <v>0.33921899999999999</v>
      </c>
      <c r="R37" s="160">
        <v>2.3E-3</v>
      </c>
      <c r="S37" s="158">
        <v>2.6849000000000001E-2</v>
      </c>
      <c r="T37" s="378">
        <v>0</v>
      </c>
      <c r="U37" s="378">
        <v>0</v>
      </c>
      <c r="V37" s="378">
        <v>0</v>
      </c>
      <c r="W37" s="378">
        <v>0</v>
      </c>
      <c r="X37" s="160">
        <v>4.7000000000000002E-3</v>
      </c>
      <c r="Y37" s="158">
        <v>5.4515000000000001E-2</v>
      </c>
      <c r="Z37" s="160">
        <v>1.3055289999999999</v>
      </c>
      <c r="AA37" s="158">
        <v>15.091913</v>
      </c>
      <c r="AB37" s="161">
        <v>26.65</v>
      </c>
    </row>
    <row r="38" spans="2:28" ht="27" customHeight="1" x14ac:dyDescent="0.25">
      <c r="B38" s="156">
        <v>18</v>
      </c>
      <c r="C38" s="193" t="s">
        <v>242</v>
      </c>
      <c r="D38" s="157" t="s">
        <v>239</v>
      </c>
      <c r="E38" s="158">
        <v>11.56</v>
      </c>
      <c r="F38" s="378">
        <v>0</v>
      </c>
      <c r="G38" s="378">
        <v>0</v>
      </c>
      <c r="H38" s="160">
        <v>0.88349999999999995</v>
      </c>
      <c r="I38" s="158">
        <v>10.21326</v>
      </c>
      <c r="J38" s="160">
        <v>0.3402</v>
      </c>
      <c r="K38" s="158">
        <v>3.9327450000000002</v>
      </c>
      <c r="L38" s="160">
        <v>4.19E-2</v>
      </c>
      <c r="M38" s="158">
        <v>0.48454599999999998</v>
      </c>
      <c r="N38" s="160">
        <v>6.8999999999999999E-3</v>
      </c>
      <c r="O38" s="158">
        <v>8.0157999999999993E-2</v>
      </c>
      <c r="P38" s="160">
        <v>2.93E-2</v>
      </c>
      <c r="Q38" s="158">
        <v>0.33921899999999999</v>
      </c>
      <c r="R38" s="160">
        <v>2.2000000000000001E-3</v>
      </c>
      <c r="S38" s="158">
        <v>2.5665E-2</v>
      </c>
      <c r="T38" s="378">
        <v>0</v>
      </c>
      <c r="U38" s="378">
        <v>0</v>
      </c>
      <c r="V38" s="378">
        <v>0</v>
      </c>
      <c r="W38" s="378">
        <v>0</v>
      </c>
      <c r="X38" s="160">
        <v>4.7000000000000002E-3</v>
      </c>
      <c r="Y38" s="158">
        <v>5.4515000000000001E-2</v>
      </c>
      <c r="Z38" s="160">
        <v>1.3088329999999999</v>
      </c>
      <c r="AA38" s="158">
        <v>15.130108</v>
      </c>
      <c r="AB38" s="161">
        <v>26.69</v>
      </c>
    </row>
    <row r="39" spans="2:28" ht="27" customHeight="1" x14ac:dyDescent="0.25">
      <c r="B39" s="156">
        <v>13</v>
      </c>
      <c r="C39" s="193" t="s">
        <v>267</v>
      </c>
      <c r="D39" s="157" t="s">
        <v>239</v>
      </c>
      <c r="E39" s="158">
        <v>11.56</v>
      </c>
      <c r="F39" s="378">
        <v>0</v>
      </c>
      <c r="G39" s="378">
        <v>0</v>
      </c>
      <c r="H39" s="160">
        <v>0.89380000000000004</v>
      </c>
      <c r="I39" s="158">
        <v>10.332328</v>
      </c>
      <c r="J39" s="160">
        <v>0.3402</v>
      </c>
      <c r="K39" s="158">
        <v>3.9327450000000002</v>
      </c>
      <c r="L39" s="160">
        <v>3.2500000000000001E-2</v>
      </c>
      <c r="M39" s="158">
        <v>0.37571199999999999</v>
      </c>
      <c r="N39" s="160">
        <v>3.7000000000000002E-3</v>
      </c>
      <c r="O39" s="158">
        <v>4.2735000000000002E-2</v>
      </c>
      <c r="P39" s="160">
        <v>2.93E-2</v>
      </c>
      <c r="Q39" s="158">
        <v>0.33921899999999999</v>
      </c>
      <c r="R39" s="160">
        <v>3.0000000000000001E-3</v>
      </c>
      <c r="S39" s="158">
        <v>3.5168999999999999E-2</v>
      </c>
      <c r="T39" s="378">
        <v>0</v>
      </c>
      <c r="U39" s="378">
        <v>0</v>
      </c>
      <c r="V39" s="378">
        <v>0</v>
      </c>
      <c r="W39" s="378">
        <v>0</v>
      </c>
      <c r="X39" s="160">
        <v>4.7000000000000002E-3</v>
      </c>
      <c r="Y39" s="158">
        <v>5.4515000000000001E-2</v>
      </c>
      <c r="Z39" s="160">
        <v>1.3073030000000001</v>
      </c>
      <c r="AA39" s="158">
        <v>15.112423</v>
      </c>
      <c r="AB39" s="161">
        <v>26.67</v>
      </c>
    </row>
    <row r="40" spans="2:28" ht="27" customHeight="1" x14ac:dyDescent="0.25">
      <c r="B40" s="156">
        <v>21</v>
      </c>
      <c r="C40" s="189" t="s">
        <v>276</v>
      </c>
      <c r="D40" s="157" t="s">
        <v>239</v>
      </c>
      <c r="E40" s="158">
        <v>11.56</v>
      </c>
      <c r="F40" s="378">
        <v>0</v>
      </c>
      <c r="G40" s="378">
        <v>0</v>
      </c>
      <c r="H40" s="160">
        <v>0.88500000000000001</v>
      </c>
      <c r="I40" s="158">
        <v>10.230600000000001</v>
      </c>
      <c r="J40" s="160">
        <v>0.3402</v>
      </c>
      <c r="K40" s="158">
        <v>3.9327450000000002</v>
      </c>
      <c r="L40" s="160">
        <v>4.19E-2</v>
      </c>
      <c r="M40" s="158">
        <v>0.48454599999999998</v>
      </c>
      <c r="N40" s="160">
        <v>5.5999999999999999E-3</v>
      </c>
      <c r="O40" s="158">
        <v>6.4847000000000002E-2</v>
      </c>
      <c r="P40" s="160">
        <v>2.93E-2</v>
      </c>
      <c r="Q40" s="158">
        <v>0.33921899999999999</v>
      </c>
      <c r="R40" s="160">
        <v>2.3999999999999998E-3</v>
      </c>
      <c r="S40" s="158">
        <v>2.7941000000000001E-2</v>
      </c>
      <c r="T40" s="378">
        <v>0</v>
      </c>
      <c r="U40" s="378">
        <v>0</v>
      </c>
      <c r="V40" s="378">
        <v>0</v>
      </c>
      <c r="W40" s="378">
        <v>0</v>
      </c>
      <c r="X40" s="160">
        <v>4.7000000000000002E-3</v>
      </c>
      <c r="Y40" s="158">
        <v>5.4515000000000001E-2</v>
      </c>
      <c r="Z40" s="160">
        <v>1.309205</v>
      </c>
      <c r="AA40" s="158">
        <v>15.134413</v>
      </c>
      <c r="AB40" s="161">
        <v>26.69</v>
      </c>
    </row>
    <row r="41" spans="2:28" ht="27" customHeight="1" x14ac:dyDescent="0.25">
      <c r="B41" s="156">
        <v>5</v>
      </c>
      <c r="C41" s="193" t="s">
        <v>202</v>
      </c>
      <c r="D41" s="157" t="s">
        <v>239</v>
      </c>
      <c r="E41" s="158">
        <v>7.2824999999999998</v>
      </c>
      <c r="F41" s="378">
        <v>0</v>
      </c>
      <c r="G41" s="378">
        <v>0</v>
      </c>
      <c r="H41" s="160">
        <v>0.88870000000000005</v>
      </c>
      <c r="I41" s="158">
        <v>6.4719579999999999</v>
      </c>
      <c r="J41" s="160">
        <v>0.54</v>
      </c>
      <c r="K41" s="158">
        <v>3.9327450000000002</v>
      </c>
      <c r="L41" s="160">
        <v>5.16E-2</v>
      </c>
      <c r="M41" s="158">
        <v>0.37571199999999999</v>
      </c>
      <c r="N41" s="378">
        <v>6.7999999999999996E-3</v>
      </c>
      <c r="O41" s="378">
        <v>4.9505E-2</v>
      </c>
      <c r="P41" s="160">
        <v>8.8900000000000007E-2</v>
      </c>
      <c r="Q41" s="158">
        <v>0.64764100000000002</v>
      </c>
      <c r="R41" s="160">
        <v>4.4000000000000003E-3</v>
      </c>
      <c r="S41" s="158">
        <v>3.1751000000000001E-2</v>
      </c>
      <c r="T41" s="378">
        <v>0</v>
      </c>
      <c r="U41" s="378">
        <v>0</v>
      </c>
      <c r="V41" s="378">
        <v>0</v>
      </c>
      <c r="W41" s="378">
        <v>0</v>
      </c>
      <c r="X41" s="160">
        <v>7.4999999999999997E-3</v>
      </c>
      <c r="Y41" s="158">
        <v>5.4515000000000001E-2</v>
      </c>
      <c r="Z41" s="160">
        <v>1.5878920000000001</v>
      </c>
      <c r="AA41" s="158">
        <v>11.563827</v>
      </c>
      <c r="AB41" s="161">
        <v>18.84</v>
      </c>
    </row>
    <row r="42" spans="2:28" ht="27" customHeight="1" x14ac:dyDescent="0.25">
      <c r="B42" s="156">
        <v>38</v>
      </c>
      <c r="C42" s="193" t="s">
        <v>280</v>
      </c>
      <c r="D42" s="157" t="s">
        <v>284</v>
      </c>
      <c r="E42" s="158">
        <v>3422.8434000000002</v>
      </c>
      <c r="F42" s="378">
        <v>0</v>
      </c>
      <c r="G42" s="378">
        <v>0</v>
      </c>
      <c r="H42" s="160">
        <v>0.59399999999999997</v>
      </c>
      <c r="I42" s="158">
        <v>2033.1689799999999</v>
      </c>
      <c r="J42" s="160">
        <v>0.21029999999999999</v>
      </c>
      <c r="K42" s="158">
        <v>719.96765400000004</v>
      </c>
      <c r="L42" s="160">
        <v>2.01E-2</v>
      </c>
      <c r="M42" s="158">
        <v>68.781621000000001</v>
      </c>
      <c r="N42" s="378">
        <v>0</v>
      </c>
      <c r="O42" s="378">
        <v>0</v>
      </c>
      <c r="P42" s="160">
        <v>2.7000000000000001E-3</v>
      </c>
      <c r="Q42" s="158">
        <v>9.3222529999999999</v>
      </c>
      <c r="R42" s="160">
        <v>1.4E-3</v>
      </c>
      <c r="S42" s="158">
        <v>4.9605499999999996</v>
      </c>
      <c r="T42" s="378">
        <v>0</v>
      </c>
      <c r="U42" s="378">
        <v>0</v>
      </c>
      <c r="V42" s="378">
        <v>0</v>
      </c>
      <c r="W42" s="378">
        <v>0</v>
      </c>
      <c r="X42" s="160">
        <v>2.8999999999999998E-3</v>
      </c>
      <c r="Y42" s="158">
        <v>9.98</v>
      </c>
      <c r="Z42" s="160">
        <v>0.83152499999999996</v>
      </c>
      <c r="AA42" s="158">
        <v>2846.1810580000001</v>
      </c>
      <c r="AB42" s="161">
        <v>6269.02</v>
      </c>
    </row>
    <row r="43" spans="2:28" ht="27" customHeight="1" thickBot="1" x14ac:dyDescent="0.3">
      <c r="B43" s="162">
        <v>16</v>
      </c>
      <c r="C43" s="163" t="s">
        <v>1332</v>
      </c>
      <c r="D43" s="164" t="s">
        <v>284</v>
      </c>
      <c r="E43" s="165">
        <v>1613.6447000000001</v>
      </c>
      <c r="F43" s="379">
        <v>0</v>
      </c>
      <c r="G43" s="379">
        <v>0</v>
      </c>
      <c r="H43" s="166">
        <v>0.59119999999999995</v>
      </c>
      <c r="I43" s="165">
        <v>953.98674700000004</v>
      </c>
      <c r="J43" s="166">
        <v>0.44619999999999999</v>
      </c>
      <c r="K43" s="165">
        <v>719.96765400000004</v>
      </c>
      <c r="L43" s="166">
        <v>3.9600000000000003E-2</v>
      </c>
      <c r="M43" s="165">
        <v>63.974569000000002</v>
      </c>
      <c r="N43" s="379">
        <v>0</v>
      </c>
      <c r="O43" s="379">
        <v>0</v>
      </c>
      <c r="P43" s="166">
        <v>7.2999999999999995E-2</v>
      </c>
      <c r="Q43" s="165">
        <v>117.874173</v>
      </c>
      <c r="R43" s="166">
        <v>2.8999999999999998E-3</v>
      </c>
      <c r="S43" s="165">
        <v>4.6093789999999997</v>
      </c>
      <c r="T43" s="379">
        <v>0</v>
      </c>
      <c r="U43" s="379">
        <v>0</v>
      </c>
      <c r="V43" s="379">
        <v>0</v>
      </c>
      <c r="W43" s="379">
        <v>0</v>
      </c>
      <c r="X43" s="166">
        <v>6.1999999999999998E-3</v>
      </c>
      <c r="Y43" s="165">
        <v>9.98</v>
      </c>
      <c r="Z43" s="166">
        <v>1.159111</v>
      </c>
      <c r="AA43" s="165">
        <v>1870.3925220000001</v>
      </c>
      <c r="AB43" s="167">
        <v>3484.03</v>
      </c>
    </row>
    <row r="44" spans="2:28" ht="24.95" customHeight="1" x14ac:dyDescent="0.25"/>
    <row r="45" spans="2:28" ht="24.95" customHeight="1" x14ac:dyDescent="0.25">
      <c r="B45" s="11" t="s">
        <v>1330</v>
      </c>
    </row>
    <row r="46" spans="2:28" ht="24.95" customHeight="1" x14ac:dyDescent="0.25"/>
    <row r="47" spans="2:28" ht="24.95" customHeight="1" x14ac:dyDescent="0.25"/>
    <row r="48" spans="2:28" ht="24.95" customHeight="1" x14ac:dyDescent="0.25"/>
    <row r="49" ht="24.95" customHeight="1" x14ac:dyDescent="0.25"/>
    <row r="50" ht="24.95" customHeight="1" x14ac:dyDescent="0.25"/>
    <row r="51" ht="24.95" customHeight="1" x14ac:dyDescent="0.25"/>
    <row r="52" ht="24.95" customHeight="1" x14ac:dyDescent="0.25"/>
    <row r="53" ht="24.95" customHeight="1" x14ac:dyDescent="0.25"/>
    <row r="54" ht="24.95" customHeight="1" x14ac:dyDescent="0.25"/>
    <row r="55" ht="24.95" customHeight="1" x14ac:dyDescent="0.25"/>
    <row r="56" ht="24.95" customHeight="1" x14ac:dyDescent="0.25"/>
    <row r="57" ht="24.95" customHeight="1" x14ac:dyDescent="0.25"/>
    <row r="58" ht="24.95" customHeight="1" x14ac:dyDescent="0.25"/>
    <row r="59" ht="24.95" customHeight="1" x14ac:dyDescent="0.25"/>
    <row r="60" ht="24.95" customHeight="1" x14ac:dyDescent="0.25"/>
    <row r="61" ht="24.95" customHeight="1" x14ac:dyDescent="0.25"/>
    <row r="62" ht="24.95" customHeight="1" x14ac:dyDescent="0.25"/>
    <row r="63" ht="24.95" customHeight="1" x14ac:dyDescent="0.25"/>
    <row r="64" ht="24.95" customHeight="1" x14ac:dyDescent="0.25"/>
    <row r="65" ht="24.95" customHeight="1" x14ac:dyDescent="0.25"/>
    <row r="469" spans="2:2" x14ac:dyDescent="0.25">
      <c r="B469" s="11" t="s">
        <v>265</v>
      </c>
    </row>
  </sheetData>
  <mergeCells count="23">
    <mergeCell ref="AA2:AB2"/>
    <mergeCell ref="AA3:AB3"/>
    <mergeCell ref="N13:O13"/>
    <mergeCell ref="P13:Q13"/>
    <mergeCell ref="R13:S13"/>
    <mergeCell ref="T13:U13"/>
    <mergeCell ref="V13:W13"/>
    <mergeCell ref="B1:AB1"/>
    <mergeCell ref="B12:B14"/>
    <mergeCell ref="C12:C14"/>
    <mergeCell ref="D12:D14"/>
    <mergeCell ref="E12:E14"/>
    <mergeCell ref="F12:F14"/>
    <mergeCell ref="G12:G14"/>
    <mergeCell ref="H12:H14"/>
    <mergeCell ref="I12:I14"/>
    <mergeCell ref="J12:S12"/>
    <mergeCell ref="X13:Y13"/>
    <mergeCell ref="T12:Y12"/>
    <mergeCell ref="Z12:AA13"/>
    <mergeCell ref="AB12:AB13"/>
    <mergeCell ref="J13:K13"/>
    <mergeCell ref="L13:M13"/>
  </mergeCells>
  <conditionalFormatting sqref="E15:AB24 E25:L25 N25:AB25 E26:AB43">
    <cfRule type="cellIs" dxfId="0" priority="1" operator="equal">
      <formula>0</formula>
    </cfRule>
  </conditionalFormatting>
  <printOptions horizontalCentered="1"/>
  <pageMargins left="0.51181102362204722" right="0.51181102362204722" top="0.98425196850393704" bottom="0.78740157480314965" header="0.31496062992125984" footer="0.31496062992125984"/>
  <pageSetup paperSize="9" scale="39" fitToHeight="0" orientation="landscape" r:id="rId1"/>
  <headerFooter>
    <oddHeader>&amp;L
     &amp;G</oddHeader>
    <oddFooter>&amp;L&amp;"Arial Narrow,Normal"&amp;10      &amp;A
      &amp;F</oddFooter>
  </headerFooter>
  <colBreaks count="1" manualBreakCount="1">
    <brk id="34" max="1048575" man="1"/>
  </col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2156E2C64EAC4288D1C4C998CE28F9" ma:contentTypeVersion="0" ma:contentTypeDescription="Crie um novo documento." ma:contentTypeScope="" ma:versionID="2b6865b6910ca1b9a9fc223af4f1e86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6e078010f886becc52d8153076464ff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05243C-103E-46E3-8531-12C0F39565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FAE452-36B1-4419-AF9A-915F7049E0E6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91A0806-27C7-48D2-874B-E1231DFD033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29</vt:i4>
      </vt:variant>
      <vt:variant>
        <vt:lpstr>Intervalos Nomeados</vt:lpstr>
      </vt:variant>
      <vt:variant>
        <vt:i4>52</vt:i4>
      </vt:variant>
    </vt:vector>
  </HeadingPairs>
  <TitlesOfParts>
    <vt:vector size="81" baseType="lpstr">
      <vt:lpstr>CAPA - ORÇAMENTO</vt:lpstr>
      <vt:lpstr>DADOS DA OBRA</vt:lpstr>
      <vt:lpstr>CAPA - VANTAJOSIDADE</vt:lpstr>
      <vt:lpstr>VANTAJOSIDADE</vt:lpstr>
      <vt:lpstr>CAPA - ORÇAMENTO (SD)</vt:lpstr>
      <vt:lpstr>ORÇAMENTO RESUMO (SD)</vt:lpstr>
      <vt:lpstr>ORÇAMENTO SINTÉTICO (SD)</vt:lpstr>
      <vt:lpstr>CAPA - COMPOSIÇÕES (SD)</vt:lpstr>
      <vt:lpstr>COMPOSIÇÕES (SD)</vt:lpstr>
      <vt:lpstr>CAPA - CRONOGRAMA (SD)</vt:lpstr>
      <vt:lpstr>CRONOGRAMA (SD)</vt:lpstr>
      <vt:lpstr>CAPA - CURVA ABC DE SERVIÇO(SD)</vt:lpstr>
      <vt:lpstr>CURVA ABC DE SERVIÇOS (SD)</vt:lpstr>
      <vt:lpstr>CAPA - CURVA ABC DE INSUMO (SD)</vt:lpstr>
      <vt:lpstr>CURVA ABC DE INSUMO (SD) </vt:lpstr>
      <vt:lpstr>CAPA - BDI (SD)</vt:lpstr>
      <vt:lpstr>BDI NORMAL (SD) </vt:lpstr>
      <vt:lpstr>BDI DIFERENCIADO (SD)  </vt:lpstr>
      <vt:lpstr>CAPA - ENCARGOS SOCIAIS (SD)</vt:lpstr>
      <vt:lpstr>ENCARGOS SOCIAIS (SD)</vt:lpstr>
      <vt:lpstr>ENCARGOS TOTAIS (SD)</vt:lpstr>
      <vt:lpstr>CAPA - ORÇAMENTO (CD)</vt:lpstr>
      <vt:lpstr>ORÇAMENTO SINTÉTICO (CD)</vt:lpstr>
      <vt:lpstr>CAPA - BDI (CD)</vt:lpstr>
      <vt:lpstr>BDI NORMAL (CD)</vt:lpstr>
      <vt:lpstr>BDI DIFERENCIADO (CD) </vt:lpstr>
      <vt:lpstr>CAPA - ENCARGOS SOCIAIS (CD)</vt:lpstr>
      <vt:lpstr>ENCARGOS SOCIAIS (CD)</vt:lpstr>
      <vt:lpstr>ENCARGOS TOTAIS (CD)</vt:lpstr>
      <vt:lpstr>'BDI DIFERENCIADO (CD) '!Area_de_impressao</vt:lpstr>
      <vt:lpstr>'BDI DIFERENCIADO (SD)  '!Area_de_impressao</vt:lpstr>
      <vt:lpstr>'BDI NORMAL (CD)'!Area_de_impressao</vt:lpstr>
      <vt:lpstr>'BDI NORMAL (SD) '!Area_de_impressao</vt:lpstr>
      <vt:lpstr>'CAPA - BDI (CD)'!Area_de_impressao</vt:lpstr>
      <vt:lpstr>'CAPA - BDI (SD)'!Area_de_impressao</vt:lpstr>
      <vt:lpstr>'CAPA - COMPOSIÇÕES (SD)'!Area_de_impressao</vt:lpstr>
      <vt:lpstr>'CAPA - CRONOGRAMA (SD)'!Area_de_impressao</vt:lpstr>
      <vt:lpstr>'CAPA - CURVA ABC DE INSUMO (SD)'!Area_de_impressao</vt:lpstr>
      <vt:lpstr>'CAPA - CURVA ABC DE SERVIÇO(SD)'!Area_de_impressao</vt:lpstr>
      <vt:lpstr>'CAPA - ENCARGOS SOCIAIS (CD)'!Area_de_impressao</vt:lpstr>
      <vt:lpstr>'CAPA - ENCARGOS SOCIAIS (SD)'!Area_de_impressao</vt:lpstr>
      <vt:lpstr>'CAPA - ORÇAMENTO'!Area_de_impressao</vt:lpstr>
      <vt:lpstr>'CAPA - ORÇAMENTO (CD)'!Area_de_impressao</vt:lpstr>
      <vt:lpstr>'CAPA - ORÇAMENTO (SD)'!Area_de_impressao</vt:lpstr>
      <vt:lpstr>'CAPA - VANTAJOSIDADE'!Area_de_impressao</vt:lpstr>
      <vt:lpstr>'COMPOSIÇÕES (SD)'!Area_de_impressao</vt:lpstr>
      <vt:lpstr>'CRONOGRAMA (SD)'!Area_de_impressao</vt:lpstr>
      <vt:lpstr>'CURVA ABC DE INSUMO (SD) '!Area_de_impressao</vt:lpstr>
      <vt:lpstr>'CURVA ABC DE SERVIÇOS (SD)'!Area_de_impressao</vt:lpstr>
      <vt:lpstr>'DADOS DA OBRA'!Area_de_impressao</vt:lpstr>
      <vt:lpstr>'ENCARGOS SOCIAIS (CD)'!Area_de_impressao</vt:lpstr>
      <vt:lpstr>'ENCARGOS SOCIAIS (SD)'!Area_de_impressao</vt:lpstr>
      <vt:lpstr>'ENCARGOS TOTAIS (CD)'!Area_de_impressao</vt:lpstr>
      <vt:lpstr>'ENCARGOS TOTAIS (SD)'!Area_de_impressao</vt:lpstr>
      <vt:lpstr>'ORÇAMENTO SINTÉTICO (CD)'!Area_de_impressao</vt:lpstr>
      <vt:lpstr>'ORÇAMENTO SINTÉTICO (SD)'!Area_de_impressao</vt:lpstr>
      <vt:lpstr>VANTAJOSIDADE!Area_de_impressao</vt:lpstr>
      <vt:lpstr>'BDI DIFERENCIADO (CD) '!Titulos_de_impressao</vt:lpstr>
      <vt:lpstr>'BDI DIFERENCIADO (SD)  '!Titulos_de_impressao</vt:lpstr>
      <vt:lpstr>'BDI NORMAL (CD)'!Titulos_de_impressao</vt:lpstr>
      <vt:lpstr>'BDI NORMAL (SD) '!Titulos_de_impressao</vt:lpstr>
      <vt:lpstr>'CAPA - BDI (CD)'!Titulos_de_impressao</vt:lpstr>
      <vt:lpstr>'CAPA - BDI (SD)'!Titulos_de_impressao</vt:lpstr>
      <vt:lpstr>'CAPA - COMPOSIÇÕES (SD)'!Titulos_de_impressao</vt:lpstr>
      <vt:lpstr>'CAPA - CRONOGRAMA (SD)'!Titulos_de_impressao</vt:lpstr>
      <vt:lpstr>'CAPA - CURVA ABC DE INSUMO (SD)'!Titulos_de_impressao</vt:lpstr>
      <vt:lpstr>'CAPA - CURVA ABC DE SERVIÇO(SD)'!Titulos_de_impressao</vt:lpstr>
      <vt:lpstr>'CAPA - ENCARGOS SOCIAIS (CD)'!Titulos_de_impressao</vt:lpstr>
      <vt:lpstr>'CAPA - ENCARGOS SOCIAIS (SD)'!Titulos_de_impressao</vt:lpstr>
      <vt:lpstr>'CAPA - ORÇAMENTO'!Titulos_de_impressao</vt:lpstr>
      <vt:lpstr>'CAPA - ORÇAMENTO (CD)'!Titulos_de_impressao</vt:lpstr>
      <vt:lpstr>'CAPA - ORÇAMENTO (SD)'!Titulos_de_impressao</vt:lpstr>
      <vt:lpstr>'CAPA - VANTAJOSIDADE'!Titulos_de_impressao</vt:lpstr>
      <vt:lpstr>'COMPOSIÇÕES (SD)'!Titulos_de_impressao</vt:lpstr>
      <vt:lpstr>'CRONOGRAMA (SD)'!Titulos_de_impressao</vt:lpstr>
      <vt:lpstr>'CURVA ABC DE INSUMO (SD) '!Titulos_de_impressao</vt:lpstr>
      <vt:lpstr>'CURVA ABC DE SERVIÇOS (SD)'!Titulos_de_impressao</vt:lpstr>
      <vt:lpstr>'ORÇAMENTO RESUMO (SD)'!Titulos_de_impressao</vt:lpstr>
      <vt:lpstr>'ORÇAMENTO SINTÉTICO (CD)'!Titulos_de_impressao</vt:lpstr>
      <vt:lpstr>'ORÇAMENTO SINTÉTICO (SD)'!Titulos_de_impressao</vt:lpstr>
      <vt:lpstr>VANTAJOSIDADE!Titulos_de_impressao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Thiago Alves Silva</dc:creator>
  <cp:keywords/>
  <dc:description/>
  <cp:lastModifiedBy>THIAGO ALVES SILVA</cp:lastModifiedBy>
  <cp:revision/>
  <cp:lastPrinted>2026-04-11T04:08:16Z</cp:lastPrinted>
  <dcterms:created xsi:type="dcterms:W3CDTF">2012-03-26T12:45:23Z</dcterms:created>
  <dcterms:modified xsi:type="dcterms:W3CDTF">2026-04-11T04:09:26Z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0x010100AE2156E2C64EAC4288D1C4C998CE28F9</vt:lpwstr>
  </property>
</Properties>
</file>